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830"/>
  <workbookPr/>
  <mc:AlternateContent xmlns:mc="http://schemas.openxmlformats.org/markup-compatibility/2006">
    <mc:Choice Requires="x15">
      <x15ac:absPath xmlns:x15ac="http://schemas.microsoft.com/office/spreadsheetml/2010/11/ac" url="C:\Users\Dian Rostikawati\Downloads\"/>
    </mc:Choice>
  </mc:AlternateContent>
  <xr:revisionPtr revIDLastSave="0" documentId="13_ncr:1_{94C3B075-C8D3-4112-945E-4B850BF6586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Rent 2024" sheetId="1" r:id="rId1"/>
    <sheet name="2007 Renewal " sheetId="8" state="hidden" r:id="rId2"/>
    <sheet name="Leases Due" sheetId="9" state="hidden" r:id="rId3"/>
    <sheet name="New Leases" sheetId="10" state="hidden" r:id="rId4"/>
    <sheet name="Renew 07.workl" sheetId="11" state="hidden" r:id="rId5"/>
    <sheet name="2005" sheetId="12" state="hidden" r:id="rId6"/>
    <sheet name="2006" sheetId="13" state="hidden" r:id="rId7"/>
    <sheet name="combine" sheetId="14" state="hidden" r:id="rId8"/>
  </sheets>
  <externalReferences>
    <externalReference r:id="rId9"/>
    <externalReference r:id="rId10"/>
    <externalReference r:id="rId11"/>
  </externalReferences>
  <definedNames>
    <definedName name="_xlnm._FilterDatabase" localSheetId="0" hidden="1">'Rent 2024'!$A$8:$CL$204</definedName>
    <definedName name="d">#REF!</definedName>
    <definedName name="DLC">#REF!</definedName>
    <definedName name="lease">#REF!</definedName>
    <definedName name="leaseadj">#REF!</definedName>
    <definedName name="leasedata">#REF!</definedName>
    <definedName name="leasestatus">#REF!</definedName>
    <definedName name="v">#REF!</definedName>
    <definedName name="x">#REF!</definedName>
  </definedNames>
  <calcPr calcId="191029"/>
</workbook>
</file>

<file path=xl/calcChain.xml><?xml version="1.0" encoding="utf-8"?>
<calcChain xmlns="http://schemas.openxmlformats.org/spreadsheetml/2006/main">
  <c r="D597" i="14" l="1"/>
  <c r="U585" i="14"/>
  <c r="T585" i="14"/>
  <c r="W580" i="14"/>
  <c r="Y573" i="14"/>
  <c r="AB572" i="14"/>
  <c r="AA572" i="14"/>
  <c r="Y572" i="14"/>
  <c r="X572" i="14"/>
  <c r="W572" i="14"/>
  <c r="V572" i="14"/>
  <c r="U572" i="14"/>
  <c r="T572" i="14"/>
  <c r="S572" i="14"/>
  <c r="R572" i="14"/>
  <c r="Q572" i="14"/>
  <c r="P572" i="14"/>
  <c r="Y570" i="14"/>
  <c r="X570" i="14"/>
  <c r="Y567" i="14"/>
  <c r="Y566" i="14"/>
  <c r="X566" i="14"/>
  <c r="V566" i="14"/>
  <c r="U566" i="14"/>
  <c r="T566" i="14"/>
  <c r="Y564" i="14"/>
  <c r="X564" i="14"/>
  <c r="Y561" i="14"/>
  <c r="Y560" i="14"/>
  <c r="X560" i="14"/>
  <c r="W560" i="14"/>
  <c r="V560" i="14"/>
  <c r="U560" i="14"/>
  <c r="T560" i="14"/>
  <c r="S560" i="14"/>
  <c r="R560" i="14"/>
  <c r="Q560" i="14"/>
  <c r="Y558" i="14"/>
  <c r="X558" i="14"/>
  <c r="Y555" i="14"/>
  <c r="Y554" i="14"/>
  <c r="X554" i="14"/>
  <c r="V554" i="14"/>
  <c r="U554" i="14"/>
  <c r="T554" i="14"/>
  <c r="S554" i="14"/>
  <c r="R554" i="14"/>
  <c r="Q554" i="14"/>
  <c r="P554" i="14"/>
  <c r="Y552" i="14"/>
  <c r="X552" i="14"/>
  <c r="Y548" i="14"/>
  <c r="Y547" i="14"/>
  <c r="X547" i="14"/>
  <c r="W547" i="14"/>
  <c r="V547" i="14"/>
  <c r="U547" i="14"/>
  <c r="T547" i="14"/>
  <c r="S547" i="14"/>
  <c r="R547" i="14"/>
  <c r="Q547" i="14"/>
  <c r="P547" i="14"/>
  <c r="Y545" i="14"/>
  <c r="X545" i="14"/>
  <c r="Y541" i="14"/>
  <c r="Y540" i="14"/>
  <c r="X540" i="14"/>
  <c r="W540" i="14"/>
  <c r="U540" i="14"/>
  <c r="T540" i="14"/>
  <c r="S540" i="14"/>
  <c r="R540" i="14"/>
  <c r="Q540" i="14"/>
  <c r="Y538" i="14"/>
  <c r="X538" i="14"/>
  <c r="Y535" i="14"/>
  <c r="Y534" i="14"/>
  <c r="X534" i="14"/>
  <c r="V534" i="14"/>
  <c r="U534" i="14"/>
  <c r="T534" i="14"/>
  <c r="S534" i="14"/>
  <c r="R534" i="14"/>
  <c r="Q534" i="14"/>
  <c r="P534" i="14"/>
  <c r="O534" i="14"/>
  <c r="Y532" i="14"/>
  <c r="X532" i="14"/>
  <c r="Y526" i="14"/>
  <c r="Y525" i="14"/>
  <c r="X525" i="14"/>
  <c r="W525" i="14"/>
  <c r="V525" i="14"/>
  <c r="U525" i="14"/>
  <c r="T525" i="14"/>
  <c r="S525" i="14"/>
  <c r="R525" i="14"/>
  <c r="Y523" i="14"/>
  <c r="X523" i="14"/>
  <c r="Y515" i="14"/>
  <c r="Y514" i="14"/>
  <c r="X514" i="14"/>
  <c r="W514" i="14"/>
  <c r="V514" i="14"/>
  <c r="U514" i="14"/>
  <c r="T514" i="14"/>
  <c r="S514" i="14"/>
  <c r="R514" i="14"/>
  <c r="Q514" i="14"/>
  <c r="Y512" i="14"/>
  <c r="X512" i="14"/>
  <c r="S507" i="14"/>
  <c r="R507" i="14"/>
  <c r="Q507" i="14"/>
  <c r="P507" i="14"/>
  <c r="Y502" i="14"/>
  <c r="Y501" i="14"/>
  <c r="X501" i="14"/>
  <c r="W501" i="14"/>
  <c r="V501" i="14"/>
  <c r="U501" i="14"/>
  <c r="T501" i="14"/>
  <c r="S501" i="14"/>
  <c r="R501" i="14"/>
  <c r="Q501" i="14"/>
  <c r="P501" i="14"/>
  <c r="Y499" i="14"/>
  <c r="X499" i="14"/>
  <c r="Y496" i="14"/>
  <c r="Y495" i="14"/>
  <c r="X495" i="14"/>
  <c r="W495" i="14"/>
  <c r="V495" i="14"/>
  <c r="U495" i="14"/>
  <c r="T495" i="14"/>
  <c r="S495" i="14"/>
  <c r="R495" i="14"/>
  <c r="Q495" i="14"/>
  <c r="P495" i="14"/>
  <c r="O495" i="14"/>
  <c r="Y493" i="14"/>
  <c r="X493" i="14"/>
  <c r="Y490" i="14"/>
  <c r="Y489" i="14"/>
  <c r="X489" i="14"/>
  <c r="V489" i="14"/>
  <c r="U489" i="14"/>
  <c r="T489" i="14"/>
  <c r="S489" i="14"/>
  <c r="R489" i="14"/>
  <c r="Q489" i="14"/>
  <c r="P489" i="14"/>
  <c r="O489" i="14"/>
  <c r="Y487" i="14"/>
  <c r="X487" i="14"/>
  <c r="P480" i="14"/>
  <c r="O480" i="14"/>
  <c r="N480" i="14"/>
  <c r="M480" i="14"/>
  <c r="L480" i="14"/>
  <c r="K480" i="14"/>
  <c r="Y468" i="14"/>
  <c r="Y467" i="14"/>
  <c r="X467" i="14"/>
  <c r="W467" i="14"/>
  <c r="V467" i="14"/>
  <c r="U467" i="14"/>
  <c r="T467" i="14"/>
  <c r="S467" i="14"/>
  <c r="R467" i="14"/>
  <c r="Q467" i="14"/>
  <c r="P467" i="14"/>
  <c r="O467" i="14"/>
  <c r="N467" i="14"/>
  <c r="M467" i="14"/>
  <c r="L467" i="14"/>
  <c r="Y465" i="14"/>
  <c r="X465" i="14"/>
  <c r="Y462" i="14"/>
  <c r="AB461" i="14"/>
  <c r="AA461" i="14"/>
  <c r="Y461" i="14"/>
  <c r="X461" i="14"/>
  <c r="W461" i="14"/>
  <c r="V461" i="14"/>
  <c r="U461" i="14"/>
  <c r="T461" i="14"/>
  <c r="S461" i="14"/>
  <c r="R461" i="14"/>
  <c r="Q461" i="14"/>
  <c r="P461" i="14"/>
  <c r="O461" i="14"/>
  <c r="N461" i="14"/>
  <c r="M461" i="14"/>
  <c r="Z459" i="14"/>
  <c r="Y459" i="14"/>
  <c r="X459" i="14"/>
  <c r="Y455" i="14"/>
  <c r="Y454" i="14"/>
  <c r="X454" i="14"/>
  <c r="W454" i="14"/>
  <c r="V454" i="14"/>
  <c r="U454" i="14"/>
  <c r="T454" i="14"/>
  <c r="S454" i="14"/>
  <c r="R454" i="14"/>
  <c r="Q454" i="14"/>
  <c r="P454" i="14"/>
  <c r="O454" i="14"/>
  <c r="N454" i="14"/>
  <c r="M454" i="14"/>
  <c r="L454" i="14"/>
  <c r="K454" i="14"/>
  <c r="J454" i="14"/>
  <c r="Y452" i="14"/>
  <c r="X452" i="14"/>
  <c r="Y449" i="14"/>
  <c r="Y448" i="14"/>
  <c r="X448" i="14"/>
  <c r="W448" i="14"/>
  <c r="V448" i="14"/>
  <c r="U448" i="14"/>
  <c r="T448" i="14"/>
  <c r="S448" i="14"/>
  <c r="R448" i="14"/>
  <c r="Q448" i="14"/>
  <c r="P448" i="14"/>
  <c r="O448" i="14"/>
  <c r="N448" i="14"/>
  <c r="M448" i="14"/>
  <c r="L448" i="14"/>
  <c r="K448" i="14"/>
  <c r="Y446" i="14"/>
  <c r="X446" i="14"/>
  <c r="Y441" i="14"/>
  <c r="Y440" i="14"/>
  <c r="X440" i="14"/>
  <c r="V440" i="14"/>
  <c r="U440" i="14"/>
  <c r="T440" i="14"/>
  <c r="S440" i="14"/>
  <c r="R440" i="14"/>
  <c r="Q440" i="14"/>
  <c r="P440" i="14"/>
  <c r="O440" i="14"/>
  <c r="N440" i="14"/>
  <c r="M440" i="14"/>
  <c r="L440" i="14"/>
  <c r="K440" i="14"/>
  <c r="Y438" i="14"/>
  <c r="X438" i="14"/>
  <c r="Y435" i="14"/>
  <c r="Y434" i="14"/>
  <c r="X434" i="14"/>
  <c r="V434" i="14"/>
  <c r="U434" i="14"/>
  <c r="T434" i="14"/>
  <c r="S434" i="14"/>
  <c r="R434" i="14"/>
  <c r="Q434" i="14"/>
  <c r="P434" i="14"/>
  <c r="O434" i="14"/>
  <c r="N434" i="14"/>
  <c r="M434" i="14"/>
  <c r="L434" i="14"/>
  <c r="K434" i="14"/>
  <c r="J434" i="14"/>
  <c r="I434" i="14"/>
  <c r="Y432" i="14"/>
  <c r="X432" i="14"/>
  <c r="Y427" i="14"/>
  <c r="Y426" i="14"/>
  <c r="X426" i="14"/>
  <c r="W426" i="14"/>
  <c r="V426" i="14"/>
  <c r="U426" i="14"/>
  <c r="T426" i="14"/>
  <c r="S426" i="14"/>
  <c r="R426" i="14"/>
  <c r="Q426" i="14"/>
  <c r="P426" i="14"/>
  <c r="O426" i="14"/>
  <c r="N426" i="14"/>
  <c r="M426" i="14"/>
  <c r="L426" i="14"/>
  <c r="K426" i="14"/>
  <c r="J426" i="14"/>
  <c r="Y424" i="14"/>
  <c r="X424" i="14"/>
  <c r="Y421" i="14"/>
  <c r="Y420" i="14"/>
  <c r="X420" i="14"/>
  <c r="W420" i="14"/>
  <c r="V420" i="14"/>
  <c r="U420" i="14"/>
  <c r="T420" i="14"/>
  <c r="S420" i="14"/>
  <c r="R420" i="14"/>
  <c r="Q420" i="14"/>
  <c r="P420" i="14"/>
  <c r="O420" i="14"/>
  <c r="N420" i="14"/>
  <c r="M420" i="14"/>
  <c r="L420" i="14"/>
  <c r="K420" i="14"/>
  <c r="J420" i="14"/>
  <c r="I420" i="14"/>
  <c r="Y418" i="14"/>
  <c r="X418" i="14"/>
  <c r="Y414" i="14"/>
  <c r="Y413" i="14"/>
  <c r="X413" i="14"/>
  <c r="W413" i="14"/>
  <c r="V413" i="14"/>
  <c r="U413" i="14"/>
  <c r="T413" i="14"/>
  <c r="S413" i="14"/>
  <c r="R413" i="14"/>
  <c r="Q413" i="14"/>
  <c r="P413" i="14"/>
  <c r="O413" i="14"/>
  <c r="N413" i="14"/>
  <c r="M413" i="14"/>
  <c r="L413" i="14"/>
  <c r="K413" i="14"/>
  <c r="Y411" i="14"/>
  <c r="X411" i="14"/>
  <c r="Y408" i="14"/>
  <c r="Y407" i="14"/>
  <c r="X407" i="14"/>
  <c r="V407" i="14"/>
  <c r="U407" i="14"/>
  <c r="T407" i="14"/>
  <c r="S407" i="14"/>
  <c r="R407" i="14"/>
  <c r="Q407" i="14"/>
  <c r="P407" i="14"/>
  <c r="O407" i="14"/>
  <c r="N407" i="14"/>
  <c r="M407" i="14"/>
  <c r="L407" i="14"/>
  <c r="K407" i="14"/>
  <c r="J407" i="14"/>
  <c r="I407" i="14"/>
  <c r="Y405" i="14"/>
  <c r="X405" i="14"/>
  <c r="Y402" i="14"/>
  <c r="AB401" i="14"/>
  <c r="AA401" i="14"/>
  <c r="Y401" i="14"/>
  <c r="X401" i="14"/>
  <c r="W401" i="14"/>
  <c r="V401" i="14"/>
  <c r="U401" i="14"/>
  <c r="T401" i="14"/>
  <c r="S401" i="14"/>
  <c r="R401" i="14"/>
  <c r="Q401" i="14"/>
  <c r="P401" i="14"/>
  <c r="O401" i="14"/>
  <c r="N401" i="14"/>
  <c r="M401" i="14"/>
  <c r="L401" i="14"/>
  <c r="K401" i="14"/>
  <c r="J401" i="14"/>
  <c r="I401" i="14"/>
  <c r="H401" i="14"/>
  <c r="Z399" i="14"/>
  <c r="Y399" i="14"/>
  <c r="X399" i="14"/>
  <c r="Y396" i="14"/>
  <c r="Y395" i="14"/>
  <c r="X395" i="14"/>
  <c r="W395" i="14"/>
  <c r="V395" i="14"/>
  <c r="U395" i="14"/>
  <c r="T395" i="14"/>
  <c r="S395" i="14"/>
  <c r="R395" i="14"/>
  <c r="Q395" i="14"/>
  <c r="P395" i="14"/>
  <c r="O395" i="14"/>
  <c r="N395" i="14"/>
  <c r="M395" i="14"/>
  <c r="L395" i="14"/>
  <c r="K395" i="14"/>
  <c r="J395" i="14"/>
  <c r="Y393" i="14"/>
  <c r="X393" i="14"/>
  <c r="Y390" i="14"/>
  <c r="Y389" i="14"/>
  <c r="X389" i="14"/>
  <c r="V389" i="14"/>
  <c r="U389" i="14"/>
  <c r="T389" i="14"/>
  <c r="S389" i="14"/>
  <c r="R389" i="14"/>
  <c r="Q389" i="14"/>
  <c r="P389" i="14"/>
  <c r="O389" i="14"/>
  <c r="N389" i="14"/>
  <c r="M389" i="14"/>
  <c r="L389" i="14"/>
  <c r="K389" i="14"/>
  <c r="J389" i="14"/>
  <c r="I389" i="14"/>
  <c r="H389" i="14"/>
  <c r="G389" i="14"/>
  <c r="F389" i="14"/>
  <c r="E389" i="14"/>
  <c r="Y387" i="14"/>
  <c r="X387" i="14"/>
  <c r="Y384" i="14"/>
  <c r="Y383" i="14"/>
  <c r="X383" i="14"/>
  <c r="W383" i="14"/>
  <c r="V383" i="14"/>
  <c r="U383" i="14"/>
  <c r="T383" i="14"/>
  <c r="S383" i="14"/>
  <c r="R383" i="14"/>
  <c r="Q383" i="14"/>
  <c r="P383" i="14"/>
  <c r="O383" i="14"/>
  <c r="N383" i="14"/>
  <c r="M383" i="14"/>
  <c r="L383" i="14"/>
  <c r="K383" i="14"/>
  <c r="J383" i="14"/>
  <c r="I383" i="14"/>
  <c r="H383" i="14"/>
  <c r="G383" i="14"/>
  <c r="Y381" i="14"/>
  <c r="X381" i="14"/>
  <c r="Y379" i="14"/>
  <c r="Y378" i="14"/>
  <c r="X378" i="14"/>
  <c r="W378" i="14"/>
  <c r="V378" i="14"/>
  <c r="U378" i="14"/>
  <c r="T378" i="14"/>
  <c r="S378" i="14"/>
  <c r="R378" i="14"/>
  <c r="Q378" i="14"/>
  <c r="P378" i="14"/>
  <c r="O378" i="14"/>
  <c r="N378" i="14"/>
  <c r="M378" i="14"/>
  <c r="L378" i="14"/>
  <c r="K378" i="14"/>
  <c r="J378" i="14"/>
  <c r="I378" i="14"/>
  <c r="H378" i="14"/>
  <c r="G378" i="14"/>
  <c r="F378" i="14"/>
  <c r="E378" i="14"/>
  <c r="Y376" i="14"/>
  <c r="X376" i="14"/>
  <c r="Y373" i="14"/>
  <c r="Y372" i="14"/>
  <c r="X372" i="14"/>
  <c r="W372" i="14"/>
  <c r="V372" i="14"/>
  <c r="U372" i="14"/>
  <c r="T372" i="14"/>
  <c r="S372" i="14"/>
  <c r="R372" i="14"/>
  <c r="Q372" i="14"/>
  <c r="P372" i="14"/>
  <c r="O372" i="14"/>
  <c r="N372" i="14"/>
  <c r="M372" i="14"/>
  <c r="L372" i="14"/>
  <c r="K372" i="14"/>
  <c r="J372" i="14"/>
  <c r="I372" i="14"/>
  <c r="H372" i="14"/>
  <c r="G372" i="14"/>
  <c r="F372" i="14"/>
  <c r="Y370" i="14"/>
  <c r="X370" i="14"/>
  <c r="Y367" i="14"/>
  <c r="AB366" i="14"/>
  <c r="AA366" i="14"/>
  <c r="Y366" i="14"/>
  <c r="X366" i="14"/>
  <c r="V366" i="14"/>
  <c r="U366" i="14"/>
  <c r="T366" i="14"/>
  <c r="S366" i="14"/>
  <c r="R366" i="14"/>
  <c r="Q366" i="14"/>
  <c r="P366" i="14"/>
  <c r="O366" i="14"/>
  <c r="N366" i="14"/>
  <c r="M366" i="14"/>
  <c r="L366" i="14"/>
  <c r="K366" i="14"/>
  <c r="J366" i="14"/>
  <c r="I366" i="14"/>
  <c r="H366" i="14"/>
  <c r="G366" i="14"/>
  <c r="F366" i="14"/>
  <c r="E366" i="14"/>
  <c r="Z364" i="14"/>
  <c r="Y364" i="14"/>
  <c r="X364" i="14"/>
  <c r="Y361" i="14"/>
  <c r="AB360" i="14"/>
  <c r="AA360" i="14"/>
  <c r="Y360" i="14"/>
  <c r="X360" i="14"/>
  <c r="W360" i="14"/>
  <c r="V360" i="14"/>
  <c r="U360" i="14"/>
  <c r="T360" i="14"/>
  <c r="S360" i="14"/>
  <c r="R360" i="14"/>
  <c r="Q360" i="14"/>
  <c r="P360" i="14"/>
  <c r="O360" i="14"/>
  <c r="N360" i="14"/>
  <c r="M360" i="14"/>
  <c r="L360" i="14"/>
  <c r="K360" i="14"/>
  <c r="J360" i="14"/>
  <c r="I360" i="14"/>
  <c r="H360" i="14"/>
  <c r="G360" i="14"/>
  <c r="F360" i="14"/>
  <c r="E360" i="14"/>
  <c r="Z358" i="14"/>
  <c r="Y358" i="14"/>
  <c r="X358" i="14"/>
  <c r="W358" i="14"/>
  <c r="V358" i="14"/>
  <c r="U358" i="14"/>
  <c r="T358" i="14"/>
  <c r="S358" i="14"/>
  <c r="R358" i="14"/>
  <c r="Q358" i="14"/>
  <c r="Y355" i="14"/>
  <c r="AB354" i="14"/>
  <c r="AA354" i="14"/>
  <c r="Y354" i="14"/>
  <c r="X354" i="14"/>
  <c r="W354" i="14"/>
  <c r="V354" i="14"/>
  <c r="U354" i="14"/>
  <c r="T354" i="14"/>
  <c r="S354" i="14"/>
  <c r="R354" i="14"/>
  <c r="Q354" i="14"/>
  <c r="P354" i="14"/>
  <c r="O354" i="14"/>
  <c r="N354" i="14"/>
  <c r="M354" i="14"/>
  <c r="L354" i="14"/>
  <c r="K354" i="14"/>
  <c r="J354" i="14"/>
  <c r="I354" i="14"/>
  <c r="H354" i="14"/>
  <c r="G354" i="14"/>
  <c r="F354" i="14"/>
  <c r="E354" i="14"/>
  <c r="Z352" i="14"/>
  <c r="Y352" i="14"/>
  <c r="X352" i="14"/>
  <c r="Y349" i="14"/>
  <c r="AB348" i="14"/>
  <c r="AA348" i="14"/>
  <c r="Y348" i="14"/>
  <c r="X348" i="14"/>
  <c r="W348" i="14"/>
  <c r="V348" i="14"/>
  <c r="U348" i="14"/>
  <c r="T348" i="14"/>
  <c r="S348" i="14"/>
  <c r="R348" i="14"/>
  <c r="Q348" i="14"/>
  <c r="P348" i="14"/>
  <c r="O348" i="14"/>
  <c r="N348" i="14"/>
  <c r="M348" i="14"/>
  <c r="L348" i="14"/>
  <c r="K348" i="14"/>
  <c r="J348" i="14"/>
  <c r="I348" i="14"/>
  <c r="H348" i="14"/>
  <c r="G348" i="14"/>
  <c r="F348" i="14"/>
  <c r="E348" i="14"/>
  <c r="Y346" i="14"/>
  <c r="X346" i="14"/>
  <c r="Y344" i="14"/>
  <c r="X344" i="14"/>
  <c r="V344" i="14"/>
  <c r="U344" i="14"/>
  <c r="T344" i="14"/>
  <c r="S344" i="14"/>
  <c r="R344" i="14"/>
  <c r="Q344" i="14"/>
  <c r="P344" i="14"/>
  <c r="O344" i="14"/>
  <c r="N344" i="14"/>
  <c r="M344" i="14"/>
  <c r="L344" i="14"/>
  <c r="K344" i="14"/>
  <c r="J344" i="14"/>
  <c r="I344" i="14"/>
  <c r="H344" i="14"/>
  <c r="G344" i="14"/>
  <c r="AB343" i="14"/>
  <c r="AA343" i="14"/>
  <c r="Y342" i="14"/>
  <c r="X342" i="14"/>
  <c r="F340" i="14"/>
  <c r="E340" i="14"/>
  <c r="Y331" i="14"/>
  <c r="AB330" i="14"/>
  <c r="AA330" i="14"/>
  <c r="Y330" i="14"/>
  <c r="X330" i="14"/>
  <c r="W330" i="14"/>
  <c r="V330" i="14"/>
  <c r="U330" i="14"/>
  <c r="T330" i="14"/>
  <c r="S330" i="14"/>
  <c r="R330" i="14"/>
  <c r="Q330" i="14"/>
  <c r="P330" i="14"/>
  <c r="O330" i="14"/>
  <c r="N330" i="14"/>
  <c r="L330" i="14"/>
  <c r="K330" i="14"/>
  <c r="J330" i="14"/>
  <c r="I330" i="14"/>
  <c r="H330" i="14"/>
  <c r="G330" i="14"/>
  <c r="F330" i="14"/>
  <c r="E330" i="14"/>
  <c r="Z328" i="14"/>
  <c r="Y328" i="14"/>
  <c r="X328" i="14"/>
  <c r="Y325" i="14"/>
  <c r="Y324" i="14"/>
  <c r="X324" i="14"/>
  <c r="W324" i="14"/>
  <c r="V324" i="14"/>
  <c r="U324" i="14"/>
  <c r="T324" i="14"/>
  <c r="S324" i="14"/>
  <c r="R324" i="14"/>
  <c r="Q324" i="14"/>
  <c r="P324" i="14"/>
  <c r="O324" i="14"/>
  <c r="N324" i="14"/>
  <c r="M324" i="14"/>
  <c r="L324" i="14"/>
  <c r="K324" i="14"/>
  <c r="J324" i="14"/>
  <c r="I324" i="14"/>
  <c r="H324" i="14"/>
  <c r="G324" i="14"/>
  <c r="F324" i="14"/>
  <c r="E324" i="14"/>
  <c r="Y322" i="14"/>
  <c r="X322" i="14"/>
  <c r="Y317" i="14"/>
  <c r="Y316" i="14"/>
  <c r="X316" i="14"/>
  <c r="W316" i="14"/>
  <c r="V316" i="14"/>
  <c r="U316" i="14"/>
  <c r="T316" i="14"/>
  <c r="S316" i="14"/>
  <c r="R316" i="14"/>
  <c r="Q316" i="14"/>
  <c r="P316" i="14"/>
  <c r="O316" i="14"/>
  <c r="N316" i="14"/>
  <c r="M316" i="14"/>
  <c r="L316" i="14"/>
  <c r="K316" i="14"/>
  <c r="J316" i="14"/>
  <c r="I316" i="14"/>
  <c r="H316" i="14"/>
  <c r="G316" i="14"/>
  <c r="F316" i="14"/>
  <c r="E316" i="14"/>
  <c r="Y314" i="14"/>
  <c r="X314" i="14"/>
  <c r="Y311" i="14"/>
  <c r="AB310" i="14"/>
  <c r="AA310" i="14"/>
  <c r="Y310" i="14"/>
  <c r="X310" i="14"/>
  <c r="W310" i="14"/>
  <c r="V310" i="14"/>
  <c r="U310" i="14"/>
  <c r="T310" i="14"/>
  <c r="S310" i="14"/>
  <c r="R310" i="14"/>
  <c r="Q310" i="14"/>
  <c r="P310" i="14"/>
  <c r="O310" i="14"/>
  <c r="N310" i="14"/>
  <c r="M310" i="14"/>
  <c r="L310" i="14"/>
  <c r="K310" i="14"/>
  <c r="J310" i="14"/>
  <c r="I310" i="14"/>
  <c r="H310" i="14"/>
  <c r="G310" i="14"/>
  <c r="F310" i="14"/>
  <c r="E310" i="14"/>
  <c r="Z308" i="14"/>
  <c r="Y308" i="14"/>
  <c r="X308" i="14"/>
  <c r="Y301" i="14"/>
  <c r="AB300" i="14"/>
  <c r="AA300" i="14"/>
  <c r="Y300" i="14"/>
  <c r="X300" i="14"/>
  <c r="W300" i="14"/>
  <c r="V300" i="14"/>
  <c r="U300" i="14"/>
  <c r="T300" i="14"/>
  <c r="S300" i="14"/>
  <c r="R300" i="14"/>
  <c r="Q300" i="14"/>
  <c r="P300" i="14"/>
  <c r="O300" i="14"/>
  <c r="N300" i="14"/>
  <c r="M300" i="14"/>
  <c r="L300" i="14"/>
  <c r="K300" i="14"/>
  <c r="J300" i="14"/>
  <c r="I300" i="14"/>
  <c r="H300" i="14"/>
  <c r="G300" i="14"/>
  <c r="F300" i="14"/>
  <c r="E300" i="14"/>
  <c r="Z298" i="14"/>
  <c r="Y298" i="14"/>
  <c r="X298" i="14"/>
  <c r="Y296" i="14"/>
  <c r="Y295" i="14"/>
  <c r="X295" i="14"/>
  <c r="V295" i="14"/>
  <c r="U295" i="14"/>
  <c r="T295" i="14"/>
  <c r="S295" i="14"/>
  <c r="R295" i="14"/>
  <c r="Q295" i="14"/>
  <c r="P295" i="14"/>
  <c r="O295" i="14"/>
  <c r="N295" i="14"/>
  <c r="M295" i="14"/>
  <c r="L295" i="14"/>
  <c r="K295" i="14"/>
  <c r="J295" i="14"/>
  <c r="I295" i="14"/>
  <c r="H295" i="14"/>
  <c r="G295" i="14"/>
  <c r="F295" i="14"/>
  <c r="E295" i="14"/>
  <c r="Y293" i="14"/>
  <c r="X293" i="14"/>
  <c r="Y289" i="14"/>
  <c r="Y288" i="14"/>
  <c r="X288" i="14"/>
  <c r="W288" i="14"/>
  <c r="V288" i="14"/>
  <c r="U288" i="14"/>
  <c r="T288" i="14"/>
  <c r="S288" i="14"/>
  <c r="R288" i="14"/>
  <c r="Q288" i="14"/>
  <c r="P288" i="14"/>
  <c r="O288" i="14"/>
  <c r="N288" i="14"/>
  <c r="M288" i="14"/>
  <c r="L288" i="14"/>
  <c r="K288" i="14"/>
  <c r="J288" i="14"/>
  <c r="I288" i="14"/>
  <c r="H288" i="14"/>
  <c r="G288" i="14"/>
  <c r="F288" i="14"/>
  <c r="E288" i="14"/>
  <c r="Y286" i="14"/>
  <c r="X286" i="14"/>
  <c r="Y280" i="14"/>
  <c r="Y279" i="14"/>
  <c r="X279" i="14"/>
  <c r="V279" i="14"/>
  <c r="U279" i="14"/>
  <c r="T279" i="14"/>
  <c r="S279" i="14"/>
  <c r="R279" i="14"/>
  <c r="Q279" i="14"/>
  <c r="P279" i="14"/>
  <c r="O279" i="14"/>
  <c r="N279" i="14"/>
  <c r="M279" i="14"/>
  <c r="L279" i="14"/>
  <c r="K279" i="14"/>
  <c r="J279" i="14"/>
  <c r="I279" i="14"/>
  <c r="H279" i="14"/>
  <c r="G279" i="14"/>
  <c r="F279" i="14"/>
  <c r="E279" i="14"/>
  <c r="Y277" i="14"/>
  <c r="X277" i="14"/>
  <c r="S277" i="14"/>
  <c r="Y272" i="14"/>
  <c r="AB271" i="14"/>
  <c r="AA271" i="14"/>
  <c r="Y271" i="14"/>
  <c r="X271" i="14"/>
  <c r="V271" i="14"/>
  <c r="U271" i="14"/>
  <c r="T271" i="14"/>
  <c r="S271" i="14"/>
  <c r="R271" i="14"/>
  <c r="Q271" i="14"/>
  <c r="P271" i="14"/>
  <c r="O271" i="14"/>
  <c r="N271" i="14"/>
  <c r="M271" i="14"/>
  <c r="L271" i="14"/>
  <c r="K271" i="14"/>
  <c r="J271" i="14"/>
  <c r="I271" i="14"/>
  <c r="H271" i="14"/>
  <c r="G271" i="14"/>
  <c r="F271" i="14"/>
  <c r="E271" i="14"/>
  <c r="Z269" i="14"/>
  <c r="Y269" i="14"/>
  <c r="X269" i="14"/>
  <c r="Y265" i="14"/>
  <c r="X265" i="14"/>
  <c r="V265" i="14"/>
  <c r="U265" i="14"/>
  <c r="T265" i="14"/>
  <c r="S265" i="14"/>
  <c r="R265" i="14"/>
  <c r="Q265" i="14"/>
  <c r="P265" i="14"/>
  <c r="O265" i="14"/>
  <c r="N265" i="14"/>
  <c r="M265" i="14"/>
  <c r="L265" i="14"/>
  <c r="K265" i="14"/>
  <c r="J265" i="14"/>
  <c r="I265" i="14"/>
  <c r="H265" i="14"/>
  <c r="G265" i="14"/>
  <c r="F265" i="14"/>
  <c r="E265" i="14"/>
  <c r="Y263" i="14"/>
  <c r="X263" i="14"/>
  <c r="Y260" i="14"/>
  <c r="X260" i="14"/>
  <c r="V260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Y258" i="14"/>
  <c r="X258" i="14"/>
  <c r="Y255" i="14"/>
  <c r="AB254" i="14"/>
  <c r="AA254" i="14"/>
  <c r="Y254" i="14"/>
  <c r="X254" i="14"/>
  <c r="W254" i="14"/>
  <c r="V254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Z252" i="14"/>
  <c r="Y252" i="14"/>
  <c r="X252" i="14"/>
  <c r="Y249" i="14"/>
  <c r="AB248" i="14"/>
  <c r="AA248" i="14"/>
  <c r="Y248" i="14"/>
  <c r="X248" i="14"/>
  <c r="W248" i="14"/>
  <c r="V248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Z246" i="14"/>
  <c r="Y246" i="14"/>
  <c r="X246" i="14"/>
  <c r="Y238" i="14"/>
  <c r="AB237" i="14"/>
  <c r="AA237" i="14"/>
  <c r="Y237" i="14"/>
  <c r="X237" i="14"/>
  <c r="W237" i="14"/>
  <c r="V237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Y235" i="14"/>
  <c r="X235" i="14"/>
  <c r="Y227" i="14"/>
  <c r="Y226" i="14"/>
  <c r="X226" i="14"/>
  <c r="V226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Y224" i="14"/>
  <c r="X224" i="14"/>
  <c r="Y221" i="14"/>
  <c r="AB220" i="14"/>
  <c r="AA220" i="14"/>
  <c r="Y220" i="14"/>
  <c r="X220" i="14"/>
  <c r="U220" i="14"/>
  <c r="T220" i="14"/>
  <c r="S220" i="14"/>
  <c r="R220" i="14"/>
  <c r="Q220" i="14"/>
  <c r="P220" i="14"/>
  <c r="O220" i="14"/>
  <c r="N220" i="14"/>
  <c r="M220" i="14"/>
  <c r="L220" i="14"/>
  <c r="K220" i="14"/>
  <c r="J220" i="14"/>
  <c r="I220" i="14"/>
  <c r="H220" i="14"/>
  <c r="G220" i="14"/>
  <c r="F220" i="14"/>
  <c r="E220" i="14"/>
  <c r="Z218" i="14"/>
  <c r="Y218" i="14"/>
  <c r="X218" i="14"/>
  <c r="Y214" i="14"/>
  <c r="AB213" i="14"/>
  <c r="AA213" i="14"/>
  <c r="Y213" i="14"/>
  <c r="X213" i="14"/>
  <c r="W213" i="14"/>
  <c r="V213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Z211" i="14"/>
  <c r="Y211" i="14"/>
  <c r="X211" i="14"/>
  <c r="R205" i="14"/>
  <c r="Q205" i="14"/>
  <c r="H205" i="14"/>
  <c r="G205" i="14"/>
  <c r="F205" i="14"/>
  <c r="E205" i="14"/>
  <c r="U204" i="14"/>
  <c r="T204" i="14"/>
  <c r="R204" i="14"/>
  <c r="Q204" i="14"/>
  <c r="S203" i="14"/>
  <c r="R203" i="14"/>
  <c r="Q203" i="14"/>
  <c r="Y192" i="14"/>
  <c r="Y191" i="14"/>
  <c r="X191" i="14"/>
  <c r="V191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Y189" i="14"/>
  <c r="X189" i="14"/>
  <c r="Y186" i="14"/>
  <c r="AB185" i="14"/>
  <c r="AA185" i="14"/>
  <c r="Y185" i="14"/>
  <c r="X185" i="14"/>
  <c r="U185" i="14"/>
  <c r="T185" i="14"/>
  <c r="S185" i="14"/>
  <c r="R185" i="14"/>
  <c r="Q185" i="14"/>
  <c r="P185" i="14"/>
  <c r="O185" i="14"/>
  <c r="N185" i="14"/>
  <c r="M185" i="14"/>
  <c r="L185" i="14"/>
  <c r="K185" i="14"/>
  <c r="J185" i="14"/>
  <c r="I185" i="14"/>
  <c r="H185" i="14"/>
  <c r="G185" i="14"/>
  <c r="F185" i="14"/>
  <c r="E185" i="14"/>
  <c r="Z183" i="14"/>
  <c r="Y183" i="14"/>
  <c r="X183" i="14"/>
  <c r="Y181" i="14"/>
  <c r="Y180" i="14"/>
  <c r="X180" i="14"/>
  <c r="V180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Y178" i="14"/>
  <c r="X178" i="14"/>
  <c r="Y173" i="14"/>
  <c r="Y172" i="14"/>
  <c r="X172" i="14"/>
  <c r="W172" i="14"/>
  <c r="V172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Y170" i="14"/>
  <c r="X170" i="14"/>
  <c r="Y167" i="14"/>
  <c r="Y166" i="14"/>
  <c r="X166" i="14"/>
  <c r="V166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Y164" i="14"/>
  <c r="X164" i="14"/>
  <c r="R157" i="14"/>
  <c r="Q157" i="14"/>
  <c r="F157" i="14"/>
  <c r="E157" i="14"/>
  <c r="U156" i="14"/>
  <c r="T156" i="14"/>
  <c r="R156" i="14"/>
  <c r="Q156" i="14"/>
  <c r="Q155" i="14"/>
  <c r="Y152" i="14"/>
  <c r="Y151" i="14"/>
  <c r="X151" i="14"/>
  <c r="V151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Y149" i="14"/>
  <c r="X149" i="14"/>
  <c r="Y146" i="14"/>
  <c r="Y145" i="14"/>
  <c r="X145" i="14"/>
  <c r="V145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Y143" i="14"/>
  <c r="X143" i="14"/>
  <c r="Y137" i="14"/>
  <c r="Y136" i="14"/>
  <c r="X136" i="14"/>
  <c r="W136" i="14"/>
  <c r="V136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Y134" i="14"/>
  <c r="X134" i="14"/>
  <c r="Y130" i="14"/>
  <c r="Y129" i="14"/>
  <c r="X129" i="14"/>
  <c r="V129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Y127" i="14"/>
  <c r="X127" i="14"/>
  <c r="Y121" i="14"/>
  <c r="Y120" i="14"/>
  <c r="X120" i="14"/>
  <c r="V120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Y118" i="14"/>
  <c r="X118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Y98" i="14"/>
  <c r="Y97" i="14"/>
  <c r="X97" i="14"/>
  <c r="W97" i="14"/>
  <c r="V97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Y95" i="14"/>
  <c r="X95" i="14"/>
  <c r="Y89" i="14"/>
  <c r="Y88" i="14"/>
  <c r="X88" i="14"/>
  <c r="W88" i="14"/>
  <c r="V88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Y86" i="14"/>
  <c r="X86" i="14"/>
  <c r="Y80" i="14"/>
  <c r="Y79" i="14"/>
  <c r="X79" i="14"/>
  <c r="W79" i="14"/>
  <c r="V79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Y77" i="14"/>
  <c r="X77" i="14"/>
  <c r="Y70" i="14"/>
  <c r="Y69" i="14"/>
  <c r="X69" i="14"/>
  <c r="V69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Y67" i="14"/>
  <c r="X67" i="14"/>
  <c r="Y55" i="14"/>
  <c r="Y54" i="14"/>
  <c r="X54" i="14"/>
  <c r="W54" i="14"/>
  <c r="V54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Y52" i="14"/>
  <c r="X52" i="14"/>
  <c r="Y43" i="14"/>
  <c r="Y42" i="14"/>
  <c r="X42" i="14"/>
  <c r="V42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Y40" i="14"/>
  <c r="X40" i="14"/>
  <c r="Y32" i="14"/>
  <c r="AB31" i="14"/>
  <c r="AA31" i="14"/>
  <c r="Y31" i="14"/>
  <c r="X31" i="14"/>
  <c r="W31" i="14"/>
  <c r="V31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Z29" i="14"/>
  <c r="Y29" i="14"/>
  <c r="X29" i="14"/>
  <c r="Y26" i="14"/>
  <c r="Y25" i="14"/>
  <c r="X25" i="14"/>
  <c r="W25" i="14"/>
  <c r="V25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Y23" i="14"/>
  <c r="X23" i="14"/>
  <c r="Y12" i="14"/>
  <c r="Y11" i="14"/>
  <c r="X11" i="14"/>
  <c r="W11" i="14"/>
  <c r="V11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Y9" i="14"/>
  <c r="X9" i="14"/>
  <c r="D772" i="13"/>
  <c r="U760" i="13"/>
  <c r="T760" i="13"/>
  <c r="AA751" i="13"/>
  <c r="Z751" i="13"/>
  <c r="Y751" i="13"/>
  <c r="X751" i="13"/>
  <c r="W751" i="13"/>
  <c r="V751" i="13"/>
  <c r="R746" i="13"/>
  <c r="Q746" i="13"/>
  <c r="P746" i="13"/>
  <c r="O746" i="13"/>
  <c r="R745" i="13"/>
  <c r="Q745" i="13"/>
  <c r="R744" i="13"/>
  <c r="Q744" i="13"/>
  <c r="R740" i="13"/>
  <c r="Q740" i="13"/>
  <c r="P740" i="13"/>
  <c r="O740" i="13"/>
  <c r="N740" i="13"/>
  <c r="M740" i="13"/>
  <c r="L740" i="13"/>
  <c r="R739" i="13"/>
  <c r="Q739" i="13"/>
  <c r="R738" i="13"/>
  <c r="Q738" i="13"/>
  <c r="R734" i="13"/>
  <c r="Q734" i="13"/>
  <c r="P734" i="13"/>
  <c r="O734" i="13"/>
  <c r="N734" i="13"/>
  <c r="M734" i="13"/>
  <c r="R733" i="13"/>
  <c r="Q733" i="13"/>
  <c r="R732" i="13"/>
  <c r="Q732" i="13"/>
  <c r="R726" i="13"/>
  <c r="Q726" i="13"/>
  <c r="P726" i="13"/>
  <c r="O726" i="13"/>
  <c r="N726" i="13"/>
  <c r="M726" i="13"/>
  <c r="L726" i="13"/>
  <c r="K726" i="13"/>
  <c r="R725" i="13"/>
  <c r="Q725" i="13"/>
  <c r="R724" i="13"/>
  <c r="Q724" i="13"/>
  <c r="R720" i="13"/>
  <c r="Q720" i="13"/>
  <c r="P720" i="13"/>
  <c r="O720" i="13"/>
  <c r="N720" i="13"/>
  <c r="M720" i="13"/>
  <c r="L720" i="13"/>
  <c r="K720" i="13"/>
  <c r="R719" i="13"/>
  <c r="Q719" i="13"/>
  <c r="R718" i="13"/>
  <c r="Q718" i="13"/>
  <c r="R714" i="13"/>
  <c r="Q714" i="13"/>
  <c r="P714" i="13"/>
  <c r="O714" i="13"/>
  <c r="N714" i="13"/>
  <c r="M714" i="13"/>
  <c r="L714" i="13"/>
  <c r="K714" i="13"/>
  <c r="R713" i="13"/>
  <c r="Q713" i="13"/>
  <c r="R712" i="13"/>
  <c r="Q712" i="13"/>
  <c r="R706" i="13"/>
  <c r="Q706" i="13"/>
  <c r="P706" i="13"/>
  <c r="O706" i="13"/>
  <c r="N706" i="13"/>
  <c r="M706" i="13"/>
  <c r="L706" i="13"/>
  <c r="K706" i="13"/>
  <c r="J706" i="13"/>
  <c r="R705" i="13"/>
  <c r="Q705" i="13"/>
  <c r="R704" i="13"/>
  <c r="Q704" i="13"/>
  <c r="R699" i="13"/>
  <c r="Q699" i="13"/>
  <c r="P699" i="13"/>
  <c r="O699" i="13"/>
  <c r="N699" i="13"/>
  <c r="M699" i="13"/>
  <c r="L699" i="13"/>
  <c r="K699" i="13"/>
  <c r="J699" i="13"/>
  <c r="R698" i="13"/>
  <c r="Q698" i="13"/>
  <c r="R697" i="13"/>
  <c r="Q697" i="13"/>
  <c r="R692" i="13"/>
  <c r="Q692" i="13"/>
  <c r="P692" i="13"/>
  <c r="O692" i="13"/>
  <c r="N692" i="13"/>
  <c r="M692" i="13"/>
  <c r="L692" i="13"/>
  <c r="K692" i="13"/>
  <c r="J692" i="13"/>
  <c r="R691" i="13"/>
  <c r="Q691" i="13"/>
  <c r="R690" i="13"/>
  <c r="Q690" i="13"/>
  <c r="R686" i="13"/>
  <c r="Q686" i="13"/>
  <c r="P686" i="13"/>
  <c r="O686" i="13"/>
  <c r="N686" i="13"/>
  <c r="M686" i="13"/>
  <c r="L686" i="13"/>
  <c r="K686" i="13"/>
  <c r="J686" i="13"/>
  <c r="R685" i="13"/>
  <c r="Q685" i="13"/>
  <c r="R684" i="13"/>
  <c r="Q684" i="13"/>
  <c r="R681" i="13"/>
  <c r="Q681" i="13"/>
  <c r="R680" i="13"/>
  <c r="Q680" i="13"/>
  <c r="R679" i="13"/>
  <c r="Q679" i="13"/>
  <c r="R671" i="13"/>
  <c r="Q671" i="13"/>
  <c r="P671" i="13"/>
  <c r="O671" i="13"/>
  <c r="N671" i="13"/>
  <c r="M671" i="13"/>
  <c r="L671" i="13"/>
  <c r="K671" i="13"/>
  <c r="J671" i="13"/>
  <c r="I671" i="13"/>
  <c r="H671" i="13"/>
  <c r="G671" i="13"/>
  <c r="F671" i="13"/>
  <c r="AA670" i="13"/>
  <c r="Z670" i="13"/>
  <c r="Y670" i="13"/>
  <c r="R670" i="13"/>
  <c r="Q670" i="13"/>
  <c r="R669" i="13"/>
  <c r="Q669" i="13"/>
  <c r="R665" i="13"/>
  <c r="Q665" i="13"/>
  <c r="P665" i="13"/>
  <c r="O665" i="13"/>
  <c r="N665" i="13"/>
  <c r="M665" i="13"/>
  <c r="L665" i="13"/>
  <c r="K665" i="13"/>
  <c r="J665" i="13"/>
  <c r="I665" i="13"/>
  <c r="H665" i="13"/>
  <c r="G665" i="13"/>
  <c r="F665" i="13"/>
  <c r="E665" i="13"/>
  <c r="AC664" i="13"/>
  <c r="AA664" i="13"/>
  <c r="Z664" i="13"/>
  <c r="R664" i="13"/>
  <c r="Q664" i="13"/>
  <c r="R663" i="13"/>
  <c r="Q663" i="13"/>
  <c r="R659" i="13"/>
  <c r="Q659" i="13"/>
  <c r="P659" i="13"/>
  <c r="O659" i="13"/>
  <c r="N659" i="13"/>
  <c r="M659" i="13"/>
  <c r="L659" i="13"/>
  <c r="R658" i="13"/>
  <c r="Q658" i="13"/>
  <c r="R657" i="13"/>
  <c r="Q657" i="13"/>
  <c r="R653" i="13"/>
  <c r="Q653" i="13"/>
  <c r="P653" i="13"/>
  <c r="O653" i="13"/>
  <c r="N653" i="13"/>
  <c r="M653" i="13"/>
  <c r="L653" i="13"/>
  <c r="K653" i="13"/>
  <c r="J653" i="13"/>
  <c r="I653" i="13"/>
  <c r="H653" i="13"/>
  <c r="R652" i="13"/>
  <c r="Q652" i="13"/>
  <c r="R651" i="13"/>
  <c r="Q651" i="13"/>
  <c r="R647" i="13"/>
  <c r="Q647" i="13"/>
  <c r="P647" i="13"/>
  <c r="O647" i="13"/>
  <c r="N647" i="13"/>
  <c r="M647" i="13"/>
  <c r="L647" i="13"/>
  <c r="K647" i="13"/>
  <c r="J647" i="13"/>
  <c r="I647" i="13"/>
  <c r="H647" i="13"/>
  <c r="G647" i="13"/>
  <c r="F647" i="13"/>
  <c r="E647" i="13"/>
  <c r="AA646" i="13"/>
  <c r="Z646" i="13"/>
  <c r="X646" i="13"/>
  <c r="R646" i="13"/>
  <c r="Q646" i="13"/>
  <c r="R645" i="13"/>
  <c r="Q645" i="13"/>
  <c r="R641" i="13"/>
  <c r="Q641" i="13"/>
  <c r="P641" i="13"/>
  <c r="O641" i="13"/>
  <c r="N641" i="13"/>
  <c r="M641" i="13"/>
  <c r="L641" i="13"/>
  <c r="K641" i="13"/>
  <c r="J641" i="13"/>
  <c r="I641" i="13"/>
  <c r="H641" i="13"/>
  <c r="G641" i="13"/>
  <c r="F641" i="13"/>
  <c r="E641" i="13"/>
  <c r="R640" i="13"/>
  <c r="Q640" i="13"/>
  <c r="R639" i="13"/>
  <c r="Q639" i="13"/>
  <c r="R634" i="13"/>
  <c r="Q634" i="13"/>
  <c r="P634" i="13"/>
  <c r="O634" i="13"/>
  <c r="N634" i="13"/>
  <c r="M634" i="13"/>
  <c r="L634" i="13"/>
  <c r="K634" i="13"/>
  <c r="J634" i="13"/>
  <c r="I634" i="13"/>
  <c r="H634" i="13"/>
  <c r="G634" i="13"/>
  <c r="F634" i="13"/>
  <c r="E634" i="13"/>
  <c r="R633" i="13"/>
  <c r="Q633" i="13"/>
  <c r="R632" i="13"/>
  <c r="Q632" i="13"/>
  <c r="R627" i="13"/>
  <c r="Q627" i="13"/>
  <c r="P627" i="13"/>
  <c r="O627" i="13"/>
  <c r="N627" i="13"/>
  <c r="M627" i="13"/>
  <c r="L627" i="13"/>
  <c r="K627" i="13"/>
  <c r="J627" i="13"/>
  <c r="I627" i="13"/>
  <c r="H627" i="13"/>
  <c r="G627" i="13"/>
  <c r="F627" i="13"/>
  <c r="E627" i="13"/>
  <c r="R626" i="13"/>
  <c r="Q626" i="13"/>
  <c r="R625" i="13"/>
  <c r="Q625" i="13"/>
  <c r="R621" i="13"/>
  <c r="Q621" i="13"/>
  <c r="P621" i="13"/>
  <c r="O621" i="13"/>
  <c r="N621" i="13"/>
  <c r="M621" i="13"/>
  <c r="L621" i="13"/>
  <c r="K621" i="13"/>
  <c r="J621" i="13"/>
  <c r="I621" i="13"/>
  <c r="H621" i="13"/>
  <c r="G621" i="13"/>
  <c r="F621" i="13"/>
  <c r="E621" i="13"/>
  <c r="Z620" i="13"/>
  <c r="Y620" i="13"/>
  <c r="R620" i="13"/>
  <c r="Q620" i="13"/>
  <c r="R619" i="13"/>
  <c r="Q619" i="13"/>
  <c r="R612" i="13"/>
  <c r="Q612" i="13"/>
  <c r="P612" i="13"/>
  <c r="O612" i="13"/>
  <c r="N612" i="13"/>
  <c r="M612" i="13"/>
  <c r="L612" i="13"/>
  <c r="K612" i="13"/>
  <c r="J612" i="13"/>
  <c r="I612" i="13"/>
  <c r="H612" i="13"/>
  <c r="G612" i="13"/>
  <c r="F612" i="13"/>
  <c r="R611" i="13"/>
  <c r="Q611" i="13"/>
  <c r="R610" i="13"/>
  <c r="Q610" i="13"/>
  <c r="R601" i="13"/>
  <c r="Q601" i="13"/>
  <c r="P601" i="13"/>
  <c r="O601" i="13"/>
  <c r="N601" i="13"/>
  <c r="M601" i="13"/>
  <c r="L601" i="13"/>
  <c r="K601" i="13"/>
  <c r="J601" i="13"/>
  <c r="I601" i="13"/>
  <c r="H601" i="13"/>
  <c r="G601" i="13"/>
  <c r="F601" i="13"/>
  <c r="E601" i="13"/>
  <c r="R600" i="13"/>
  <c r="Q600" i="13"/>
  <c r="R599" i="13"/>
  <c r="Q599" i="13"/>
  <c r="R594" i="13"/>
  <c r="Q594" i="13"/>
  <c r="P594" i="13"/>
  <c r="O594" i="13"/>
  <c r="N594" i="13"/>
  <c r="M594" i="13"/>
  <c r="L594" i="13"/>
  <c r="K594" i="13"/>
  <c r="J594" i="13"/>
  <c r="I594" i="13"/>
  <c r="H594" i="13"/>
  <c r="G594" i="13"/>
  <c r="F594" i="13"/>
  <c r="E594" i="13"/>
  <c r="R593" i="13"/>
  <c r="Q593" i="13"/>
  <c r="R592" i="13"/>
  <c r="Q592" i="13"/>
  <c r="R588" i="13"/>
  <c r="Q588" i="13"/>
  <c r="P588" i="13"/>
  <c r="O588" i="13"/>
  <c r="N588" i="13"/>
  <c r="M588" i="13"/>
  <c r="L588" i="13"/>
  <c r="K588" i="13"/>
  <c r="J588" i="13"/>
  <c r="I588" i="13"/>
  <c r="H588" i="13"/>
  <c r="G588" i="13"/>
  <c r="F588" i="13"/>
  <c r="E588" i="13"/>
  <c r="Y587" i="13"/>
  <c r="X587" i="13"/>
  <c r="V587" i="13"/>
  <c r="U587" i="13"/>
  <c r="T587" i="13"/>
  <c r="R587" i="13"/>
  <c r="Q587" i="13"/>
  <c r="S586" i="13"/>
  <c r="R586" i="13"/>
  <c r="Q586" i="13"/>
  <c r="R582" i="13"/>
  <c r="Q582" i="13"/>
  <c r="P582" i="13"/>
  <c r="O582" i="13"/>
  <c r="N582" i="13"/>
  <c r="M582" i="13"/>
  <c r="L582" i="13"/>
  <c r="K582" i="13"/>
  <c r="J582" i="13"/>
  <c r="I582" i="13"/>
  <c r="H582" i="13"/>
  <c r="G582" i="13"/>
  <c r="F582" i="13"/>
  <c r="E582" i="13"/>
  <c r="U581" i="13"/>
  <c r="T581" i="13"/>
  <c r="R581" i="13"/>
  <c r="Q581" i="13"/>
  <c r="S580" i="13"/>
  <c r="R580" i="13"/>
  <c r="Q580" i="13"/>
  <c r="R576" i="13"/>
  <c r="Q576" i="13"/>
  <c r="P576" i="13"/>
  <c r="O576" i="13"/>
  <c r="N576" i="13"/>
  <c r="M576" i="13"/>
  <c r="L576" i="13"/>
  <c r="K576" i="13"/>
  <c r="J576" i="13"/>
  <c r="I576" i="13"/>
  <c r="H576" i="13"/>
  <c r="G576" i="13"/>
  <c r="F576" i="13"/>
  <c r="E576" i="13"/>
  <c r="U575" i="13"/>
  <c r="T575" i="13"/>
  <c r="R575" i="13"/>
  <c r="Q575" i="13"/>
  <c r="S574" i="13"/>
  <c r="R574" i="13"/>
  <c r="Q574" i="13"/>
  <c r="R567" i="13"/>
  <c r="Q567" i="13"/>
  <c r="P567" i="13"/>
  <c r="O567" i="13"/>
  <c r="N567" i="13"/>
  <c r="M567" i="13"/>
  <c r="L567" i="13"/>
  <c r="K567" i="13"/>
  <c r="J567" i="13"/>
  <c r="I567" i="13"/>
  <c r="H567" i="13"/>
  <c r="G567" i="13"/>
  <c r="F567" i="13"/>
  <c r="E567" i="13"/>
  <c r="U566" i="13"/>
  <c r="T566" i="13"/>
  <c r="R566" i="13"/>
  <c r="Q566" i="13"/>
  <c r="S565" i="13"/>
  <c r="R565" i="13"/>
  <c r="Q565" i="13"/>
  <c r="R554" i="13"/>
  <c r="Q554" i="13"/>
  <c r="P554" i="13"/>
  <c r="O554" i="13"/>
  <c r="N554" i="13"/>
  <c r="M554" i="13"/>
  <c r="L554" i="13"/>
  <c r="K554" i="13"/>
  <c r="J554" i="13"/>
  <c r="I554" i="13"/>
  <c r="H554" i="13"/>
  <c r="G554" i="13"/>
  <c r="F554" i="13"/>
  <c r="E554" i="13"/>
  <c r="W553" i="13"/>
  <c r="V553" i="13"/>
  <c r="U553" i="13"/>
  <c r="T553" i="13"/>
  <c r="R553" i="13"/>
  <c r="Q553" i="13"/>
  <c r="S552" i="13"/>
  <c r="R552" i="13"/>
  <c r="Q552" i="13"/>
  <c r="AC548" i="13"/>
  <c r="R548" i="13"/>
  <c r="Q548" i="13"/>
  <c r="P548" i="13"/>
  <c r="O548" i="13"/>
  <c r="N548" i="13"/>
  <c r="M548" i="13"/>
  <c r="L548" i="13"/>
  <c r="K548" i="13"/>
  <c r="J548" i="13"/>
  <c r="I548" i="13"/>
  <c r="H548" i="13"/>
  <c r="G548" i="13"/>
  <c r="F548" i="13"/>
  <c r="E548" i="13"/>
  <c r="AC547" i="13"/>
  <c r="U547" i="13"/>
  <c r="T547" i="13"/>
  <c r="R547" i="13"/>
  <c r="Q547" i="13"/>
  <c r="AC546" i="13"/>
  <c r="S546" i="13"/>
  <c r="R546" i="13"/>
  <c r="Q546" i="13"/>
  <c r="R539" i="13"/>
  <c r="Q539" i="13"/>
  <c r="P539" i="13"/>
  <c r="O539" i="13"/>
  <c r="N539" i="13"/>
  <c r="M539" i="13"/>
  <c r="L539" i="13"/>
  <c r="K539" i="13"/>
  <c r="J539" i="13"/>
  <c r="I539" i="13"/>
  <c r="H539" i="13"/>
  <c r="G539" i="13"/>
  <c r="F539" i="13"/>
  <c r="E539" i="13"/>
  <c r="U538" i="13"/>
  <c r="T538" i="13"/>
  <c r="R538" i="13"/>
  <c r="Q538" i="13"/>
  <c r="S537" i="13"/>
  <c r="R537" i="13"/>
  <c r="Q537" i="13"/>
  <c r="R532" i="13"/>
  <c r="Q532" i="13"/>
  <c r="P532" i="13"/>
  <c r="O532" i="13"/>
  <c r="N532" i="13"/>
  <c r="M532" i="13"/>
  <c r="L532" i="13"/>
  <c r="K532" i="13"/>
  <c r="J532" i="13"/>
  <c r="I532" i="13"/>
  <c r="H532" i="13"/>
  <c r="G532" i="13"/>
  <c r="F532" i="13"/>
  <c r="E532" i="13"/>
  <c r="AA531" i="13"/>
  <c r="Z531" i="13"/>
  <c r="Y531" i="13"/>
  <c r="X531" i="13"/>
  <c r="W531" i="13"/>
  <c r="V531" i="13"/>
  <c r="R531" i="13"/>
  <c r="Q531" i="13"/>
  <c r="R530" i="13"/>
  <c r="Q530" i="13"/>
  <c r="U526" i="13"/>
  <c r="R526" i="13"/>
  <c r="Q526" i="13"/>
  <c r="P526" i="13"/>
  <c r="O526" i="13"/>
  <c r="N526" i="13"/>
  <c r="M526" i="13"/>
  <c r="L526" i="13"/>
  <c r="K526" i="13"/>
  <c r="J526" i="13"/>
  <c r="I526" i="13"/>
  <c r="H526" i="13"/>
  <c r="G526" i="13"/>
  <c r="F526" i="13"/>
  <c r="E526" i="13"/>
  <c r="T525" i="13"/>
  <c r="R525" i="13"/>
  <c r="Q525" i="13"/>
  <c r="S524" i="13"/>
  <c r="R524" i="13"/>
  <c r="Q524" i="13"/>
  <c r="U518" i="13"/>
  <c r="R518" i="13"/>
  <c r="Q518" i="13"/>
  <c r="P518" i="13"/>
  <c r="O518" i="13"/>
  <c r="N518" i="13"/>
  <c r="M518" i="13"/>
  <c r="L518" i="13"/>
  <c r="K518" i="13"/>
  <c r="J518" i="13"/>
  <c r="I518" i="13"/>
  <c r="H518" i="13"/>
  <c r="G518" i="13"/>
  <c r="F518" i="13"/>
  <c r="E518" i="13"/>
  <c r="T517" i="13"/>
  <c r="R517" i="13"/>
  <c r="Q517" i="13"/>
  <c r="S516" i="13"/>
  <c r="R516" i="13"/>
  <c r="Q516" i="13"/>
  <c r="U512" i="13"/>
  <c r="R512" i="13"/>
  <c r="Q512" i="13"/>
  <c r="P512" i="13"/>
  <c r="O512" i="13"/>
  <c r="N512" i="13"/>
  <c r="M512" i="13"/>
  <c r="L512" i="13"/>
  <c r="K512" i="13"/>
  <c r="J512" i="13"/>
  <c r="I512" i="13"/>
  <c r="H512" i="13"/>
  <c r="G512" i="13"/>
  <c r="F512" i="13"/>
  <c r="E512" i="13"/>
  <c r="T511" i="13"/>
  <c r="R511" i="13"/>
  <c r="Q511" i="13"/>
  <c r="S510" i="13"/>
  <c r="R510" i="13"/>
  <c r="Q510" i="13"/>
  <c r="U504" i="13"/>
  <c r="R504" i="13"/>
  <c r="Q504" i="13"/>
  <c r="P504" i="13"/>
  <c r="O504" i="13"/>
  <c r="N504" i="13"/>
  <c r="M504" i="13"/>
  <c r="L504" i="13"/>
  <c r="K504" i="13"/>
  <c r="J504" i="13"/>
  <c r="I504" i="13"/>
  <c r="H504" i="13"/>
  <c r="G504" i="13"/>
  <c r="F504" i="13"/>
  <c r="E504" i="13"/>
  <c r="T503" i="13"/>
  <c r="R503" i="13"/>
  <c r="Q503" i="13"/>
  <c r="S502" i="13"/>
  <c r="R502" i="13"/>
  <c r="Q502" i="13"/>
  <c r="U498" i="13"/>
  <c r="R498" i="13"/>
  <c r="Q498" i="13"/>
  <c r="P498" i="13"/>
  <c r="O498" i="13"/>
  <c r="N498" i="13"/>
  <c r="M498" i="13"/>
  <c r="L498" i="13"/>
  <c r="K498" i="13"/>
  <c r="J498" i="13"/>
  <c r="I498" i="13"/>
  <c r="H498" i="13"/>
  <c r="G498" i="13"/>
  <c r="F498" i="13"/>
  <c r="E498" i="13"/>
  <c r="T497" i="13"/>
  <c r="R497" i="13"/>
  <c r="Q497" i="13"/>
  <c r="S496" i="13"/>
  <c r="R496" i="13"/>
  <c r="Q496" i="13"/>
  <c r="U491" i="13"/>
  <c r="R491" i="13"/>
  <c r="Q491" i="13"/>
  <c r="P491" i="13"/>
  <c r="O491" i="13"/>
  <c r="N491" i="13"/>
  <c r="M491" i="13"/>
  <c r="L491" i="13"/>
  <c r="K491" i="13"/>
  <c r="J491" i="13"/>
  <c r="I491" i="13"/>
  <c r="H491" i="13"/>
  <c r="G491" i="13"/>
  <c r="F491" i="13"/>
  <c r="E491" i="13"/>
  <c r="X490" i="13"/>
  <c r="W490" i="13"/>
  <c r="V490" i="13"/>
  <c r="T490" i="13"/>
  <c r="R490" i="13"/>
  <c r="Q490" i="13"/>
  <c r="S489" i="13"/>
  <c r="R489" i="13"/>
  <c r="Q489" i="13"/>
  <c r="R485" i="13"/>
  <c r="Q485" i="13"/>
  <c r="P485" i="13"/>
  <c r="O485" i="13"/>
  <c r="N485" i="13"/>
  <c r="M485" i="13"/>
  <c r="L485" i="13"/>
  <c r="K485" i="13"/>
  <c r="J485" i="13"/>
  <c r="I485" i="13"/>
  <c r="H485" i="13"/>
  <c r="G485" i="13"/>
  <c r="F485" i="13"/>
  <c r="E485" i="13"/>
  <c r="U484" i="13"/>
  <c r="T484" i="13"/>
  <c r="R484" i="13"/>
  <c r="Q484" i="13"/>
  <c r="S483" i="13"/>
  <c r="R483" i="13"/>
  <c r="Q483" i="13"/>
  <c r="AC479" i="13"/>
  <c r="U479" i="13"/>
  <c r="R479" i="13"/>
  <c r="Q479" i="13"/>
  <c r="P479" i="13"/>
  <c r="O479" i="13"/>
  <c r="N479" i="13"/>
  <c r="M479" i="13"/>
  <c r="L479" i="13"/>
  <c r="K479" i="13"/>
  <c r="J479" i="13"/>
  <c r="I479" i="13"/>
  <c r="H479" i="13"/>
  <c r="G479" i="13"/>
  <c r="F479" i="13"/>
  <c r="E479" i="13"/>
  <c r="AC478" i="13"/>
  <c r="T478" i="13"/>
  <c r="R478" i="13"/>
  <c r="Q478" i="13"/>
  <c r="AC477" i="13"/>
  <c r="S477" i="13"/>
  <c r="R477" i="13"/>
  <c r="Q477" i="13"/>
  <c r="U473" i="13"/>
  <c r="R473" i="13"/>
  <c r="Q473" i="13"/>
  <c r="P473" i="13"/>
  <c r="O473" i="13"/>
  <c r="N473" i="13"/>
  <c r="M473" i="13"/>
  <c r="L473" i="13"/>
  <c r="K473" i="13"/>
  <c r="J473" i="13"/>
  <c r="I473" i="13"/>
  <c r="H473" i="13"/>
  <c r="G473" i="13"/>
  <c r="F473" i="13"/>
  <c r="E473" i="13"/>
  <c r="T472" i="13"/>
  <c r="R472" i="13"/>
  <c r="Q472" i="13"/>
  <c r="S471" i="13"/>
  <c r="R471" i="13"/>
  <c r="Q471" i="13"/>
  <c r="U467" i="13"/>
  <c r="R467" i="13"/>
  <c r="Q467" i="13"/>
  <c r="P467" i="13"/>
  <c r="O467" i="13"/>
  <c r="N467" i="13"/>
  <c r="M467" i="13"/>
  <c r="L467" i="13"/>
  <c r="K467" i="13"/>
  <c r="J467" i="13"/>
  <c r="I467" i="13"/>
  <c r="H467" i="13"/>
  <c r="G467" i="13"/>
  <c r="F467" i="13"/>
  <c r="E467" i="13"/>
  <c r="T466" i="13"/>
  <c r="R466" i="13"/>
  <c r="Q466" i="13"/>
  <c r="S465" i="13"/>
  <c r="R465" i="13"/>
  <c r="Q465" i="13"/>
  <c r="U461" i="13"/>
  <c r="R461" i="13"/>
  <c r="Q461" i="13"/>
  <c r="P461" i="13"/>
  <c r="O461" i="13"/>
  <c r="N461" i="13"/>
  <c r="M461" i="13"/>
  <c r="L461" i="13"/>
  <c r="K461" i="13"/>
  <c r="J461" i="13"/>
  <c r="I461" i="13"/>
  <c r="H461" i="13"/>
  <c r="G461" i="13"/>
  <c r="F461" i="13"/>
  <c r="E461" i="13"/>
  <c r="T460" i="13"/>
  <c r="R460" i="13"/>
  <c r="Q460" i="13"/>
  <c r="S459" i="13"/>
  <c r="R459" i="13"/>
  <c r="Q459" i="13"/>
  <c r="U456" i="13"/>
  <c r="R456" i="13"/>
  <c r="Q456" i="13"/>
  <c r="P456" i="13"/>
  <c r="O456" i="13"/>
  <c r="N456" i="13"/>
  <c r="M456" i="13"/>
  <c r="L456" i="13"/>
  <c r="K456" i="13"/>
  <c r="J456" i="13"/>
  <c r="I456" i="13"/>
  <c r="H456" i="13"/>
  <c r="G456" i="13"/>
  <c r="F456" i="13"/>
  <c r="E456" i="13"/>
  <c r="T455" i="13"/>
  <c r="R455" i="13"/>
  <c r="Q455" i="13"/>
  <c r="S454" i="13"/>
  <c r="R454" i="13"/>
  <c r="Q454" i="13"/>
  <c r="U450" i="13"/>
  <c r="R450" i="13"/>
  <c r="Q450" i="13"/>
  <c r="P450" i="13"/>
  <c r="O450" i="13"/>
  <c r="N450" i="13"/>
  <c r="M450" i="13"/>
  <c r="L450" i="13"/>
  <c r="K450" i="13"/>
  <c r="J450" i="13"/>
  <c r="I450" i="13"/>
  <c r="H450" i="13"/>
  <c r="G450" i="13"/>
  <c r="F450" i="13"/>
  <c r="E450" i="13"/>
  <c r="T449" i="13"/>
  <c r="R449" i="13"/>
  <c r="Q449" i="13"/>
  <c r="S448" i="13"/>
  <c r="R448" i="13"/>
  <c r="Q448" i="13"/>
  <c r="AC444" i="13"/>
  <c r="R444" i="13"/>
  <c r="Q444" i="13"/>
  <c r="P444" i="13"/>
  <c r="O444" i="13"/>
  <c r="N444" i="13"/>
  <c r="M444" i="13"/>
  <c r="L444" i="13"/>
  <c r="K444" i="13"/>
  <c r="J444" i="13"/>
  <c r="I444" i="13"/>
  <c r="H444" i="13"/>
  <c r="G444" i="13"/>
  <c r="F444" i="13"/>
  <c r="E444" i="13"/>
  <c r="AC443" i="13"/>
  <c r="AA443" i="13"/>
  <c r="Z443" i="13"/>
  <c r="Y443" i="13"/>
  <c r="X443" i="13"/>
  <c r="W443" i="13"/>
  <c r="V443" i="13"/>
  <c r="U443" i="13"/>
  <c r="T443" i="13"/>
  <c r="R443" i="13"/>
  <c r="Q443" i="13"/>
  <c r="AC442" i="13"/>
  <c r="S442" i="13"/>
  <c r="R442" i="13"/>
  <c r="Q442" i="13"/>
  <c r="AC438" i="13"/>
  <c r="R438" i="13"/>
  <c r="Q438" i="13"/>
  <c r="P438" i="13"/>
  <c r="O438" i="13"/>
  <c r="N438" i="13"/>
  <c r="M438" i="13"/>
  <c r="L438" i="13"/>
  <c r="K438" i="13"/>
  <c r="J438" i="13"/>
  <c r="I438" i="13"/>
  <c r="H438" i="13"/>
  <c r="G438" i="13"/>
  <c r="F438" i="13"/>
  <c r="E438" i="13"/>
  <c r="AC437" i="13"/>
  <c r="U437" i="13"/>
  <c r="T437" i="13"/>
  <c r="R437" i="13"/>
  <c r="Q437" i="13"/>
  <c r="AC436" i="13"/>
  <c r="S436" i="13"/>
  <c r="R436" i="13"/>
  <c r="Q436" i="13"/>
  <c r="AC432" i="13"/>
  <c r="R432" i="13"/>
  <c r="Q432" i="13"/>
  <c r="P432" i="13"/>
  <c r="O432" i="13"/>
  <c r="N432" i="13"/>
  <c r="M432" i="13"/>
  <c r="L432" i="13"/>
  <c r="K432" i="13"/>
  <c r="J432" i="13"/>
  <c r="I432" i="13"/>
  <c r="H432" i="13"/>
  <c r="G432" i="13"/>
  <c r="F432" i="13"/>
  <c r="E432" i="13"/>
  <c r="AC431" i="13"/>
  <c r="U431" i="13"/>
  <c r="T431" i="13"/>
  <c r="R431" i="13"/>
  <c r="Q431" i="13"/>
  <c r="AC430" i="13"/>
  <c r="S430" i="13"/>
  <c r="R430" i="13"/>
  <c r="Q430" i="13"/>
  <c r="R424" i="13"/>
  <c r="Q424" i="13"/>
  <c r="P424" i="13"/>
  <c r="O424" i="13"/>
  <c r="N424" i="13"/>
  <c r="M424" i="13"/>
  <c r="L424" i="13"/>
  <c r="K424" i="13"/>
  <c r="J424" i="13"/>
  <c r="I424" i="13"/>
  <c r="H424" i="13"/>
  <c r="G424" i="13"/>
  <c r="F424" i="13"/>
  <c r="E424" i="13"/>
  <c r="U423" i="13"/>
  <c r="T423" i="13"/>
  <c r="R423" i="13"/>
  <c r="Q423" i="13"/>
  <c r="S422" i="13"/>
  <c r="R422" i="13"/>
  <c r="Q422" i="13"/>
  <c r="AC418" i="13"/>
  <c r="R418" i="13"/>
  <c r="Q418" i="13"/>
  <c r="P418" i="13"/>
  <c r="O418" i="13"/>
  <c r="N418" i="13"/>
  <c r="M418" i="13"/>
  <c r="L418" i="13"/>
  <c r="K418" i="13"/>
  <c r="J418" i="13"/>
  <c r="I418" i="13"/>
  <c r="H418" i="13"/>
  <c r="G418" i="13"/>
  <c r="F418" i="13"/>
  <c r="E418" i="13"/>
  <c r="AC417" i="13"/>
  <c r="U417" i="13"/>
  <c r="T417" i="13"/>
  <c r="R417" i="13"/>
  <c r="Q417" i="13"/>
  <c r="AC416" i="13"/>
  <c r="S416" i="13"/>
  <c r="R416" i="13"/>
  <c r="Q416" i="13"/>
  <c r="R412" i="13"/>
  <c r="Q412" i="13"/>
  <c r="I412" i="13"/>
  <c r="H412" i="13"/>
  <c r="G412" i="13"/>
  <c r="F412" i="13"/>
  <c r="E412" i="13"/>
  <c r="U411" i="13"/>
  <c r="T411" i="13"/>
  <c r="R411" i="13"/>
  <c r="Q411" i="13"/>
  <c r="S410" i="13"/>
  <c r="R410" i="13"/>
  <c r="Q410" i="13"/>
  <c r="R404" i="13"/>
  <c r="Q404" i="13"/>
  <c r="P404" i="13"/>
  <c r="O404" i="13"/>
  <c r="N404" i="13"/>
  <c r="M404" i="13"/>
  <c r="L404" i="13"/>
  <c r="K404" i="13"/>
  <c r="J404" i="13"/>
  <c r="I404" i="13"/>
  <c r="H404" i="13"/>
  <c r="G404" i="13"/>
  <c r="F404" i="13"/>
  <c r="E404" i="13"/>
  <c r="AC403" i="13"/>
  <c r="AA403" i="13"/>
  <c r="Z403" i="13"/>
  <c r="Y403" i="13"/>
  <c r="X403" i="13"/>
  <c r="W403" i="13"/>
  <c r="V403" i="13"/>
  <c r="U403" i="13"/>
  <c r="T403" i="13"/>
  <c r="R403" i="13"/>
  <c r="Q403" i="13"/>
  <c r="S402" i="13"/>
  <c r="R402" i="13"/>
  <c r="Q402" i="13"/>
  <c r="AC394" i="13"/>
  <c r="R394" i="13"/>
  <c r="Q394" i="13"/>
  <c r="P394" i="13"/>
  <c r="O394" i="13"/>
  <c r="N394" i="13"/>
  <c r="L394" i="13"/>
  <c r="K394" i="13"/>
  <c r="J394" i="13"/>
  <c r="I394" i="13"/>
  <c r="H394" i="13"/>
  <c r="G394" i="13"/>
  <c r="F394" i="13"/>
  <c r="E394" i="13"/>
  <c r="AC393" i="13"/>
  <c r="U393" i="13"/>
  <c r="T393" i="13"/>
  <c r="R393" i="13"/>
  <c r="Q393" i="13"/>
  <c r="AC392" i="13"/>
  <c r="S392" i="13"/>
  <c r="R392" i="13"/>
  <c r="Q392" i="13"/>
  <c r="R388" i="13"/>
  <c r="Q388" i="13"/>
  <c r="N388" i="13"/>
  <c r="M388" i="13"/>
  <c r="L388" i="13"/>
  <c r="K388" i="13"/>
  <c r="J388" i="13"/>
  <c r="I388" i="13"/>
  <c r="H388" i="13"/>
  <c r="G388" i="13"/>
  <c r="F388" i="13"/>
  <c r="E388" i="13"/>
  <c r="AA387" i="13"/>
  <c r="Z387" i="13"/>
  <c r="Y387" i="13"/>
  <c r="X387" i="13"/>
  <c r="W387" i="13"/>
  <c r="V387" i="13"/>
  <c r="U387" i="13"/>
  <c r="T387" i="13"/>
  <c r="R387" i="13"/>
  <c r="Q387" i="13"/>
  <c r="S386" i="13"/>
  <c r="R386" i="13"/>
  <c r="Q386" i="13"/>
  <c r="R380" i="13"/>
  <c r="Q380" i="13"/>
  <c r="P380" i="13"/>
  <c r="O380" i="13"/>
  <c r="N380" i="13"/>
  <c r="M380" i="13"/>
  <c r="L380" i="13"/>
  <c r="K380" i="13"/>
  <c r="J380" i="13"/>
  <c r="I380" i="13"/>
  <c r="H380" i="13"/>
  <c r="G380" i="13"/>
  <c r="F380" i="13"/>
  <c r="E380" i="13"/>
  <c r="AA379" i="13"/>
  <c r="Z379" i="13"/>
  <c r="Y379" i="13"/>
  <c r="X379" i="13"/>
  <c r="U379" i="13"/>
  <c r="T379" i="13"/>
  <c r="R379" i="13"/>
  <c r="Q379" i="13"/>
  <c r="R378" i="13"/>
  <c r="Q378" i="13"/>
  <c r="AC374" i="13"/>
  <c r="R374" i="13"/>
  <c r="Q374" i="13"/>
  <c r="P374" i="13"/>
  <c r="O374" i="13"/>
  <c r="N374" i="13"/>
  <c r="M374" i="13"/>
  <c r="L374" i="13"/>
  <c r="K374" i="13"/>
  <c r="J374" i="13"/>
  <c r="I374" i="13"/>
  <c r="H374" i="13"/>
  <c r="G374" i="13"/>
  <c r="F374" i="13"/>
  <c r="E374" i="13"/>
  <c r="AC373" i="13"/>
  <c r="U373" i="13"/>
  <c r="T373" i="13"/>
  <c r="R373" i="13"/>
  <c r="Q373" i="13"/>
  <c r="AC372" i="13"/>
  <c r="S372" i="13"/>
  <c r="R372" i="13"/>
  <c r="Q372" i="13"/>
  <c r="R368" i="13"/>
  <c r="Q368" i="13"/>
  <c r="P368" i="13"/>
  <c r="O368" i="13"/>
  <c r="N368" i="13"/>
  <c r="M368" i="13"/>
  <c r="L368" i="13"/>
  <c r="K368" i="13"/>
  <c r="J368" i="13"/>
  <c r="I368" i="13"/>
  <c r="H368" i="13"/>
  <c r="G368" i="13"/>
  <c r="F368" i="13"/>
  <c r="E368" i="13"/>
  <c r="U367" i="13"/>
  <c r="T367" i="13"/>
  <c r="R367" i="13"/>
  <c r="Q367" i="13"/>
  <c r="S366" i="13"/>
  <c r="Q366" i="13"/>
  <c r="AC358" i="13"/>
  <c r="R358" i="13"/>
  <c r="Q358" i="13"/>
  <c r="P358" i="13"/>
  <c r="O358" i="13"/>
  <c r="N358" i="13"/>
  <c r="M358" i="13"/>
  <c r="L358" i="13"/>
  <c r="K358" i="13"/>
  <c r="J358" i="13"/>
  <c r="I358" i="13"/>
  <c r="H358" i="13"/>
  <c r="G358" i="13"/>
  <c r="F358" i="13"/>
  <c r="E358" i="13"/>
  <c r="AC357" i="13"/>
  <c r="U357" i="13"/>
  <c r="T357" i="13"/>
  <c r="R357" i="13"/>
  <c r="Q357" i="13"/>
  <c r="AC356" i="13"/>
  <c r="S356" i="13"/>
  <c r="R356" i="13"/>
  <c r="Q356" i="13"/>
  <c r="R350" i="13"/>
  <c r="Q350" i="13"/>
  <c r="M350" i="13"/>
  <c r="L350" i="13"/>
  <c r="K350" i="13"/>
  <c r="J350" i="13"/>
  <c r="I350" i="13"/>
  <c r="H350" i="13"/>
  <c r="G350" i="13"/>
  <c r="F350" i="13"/>
  <c r="E350" i="13"/>
  <c r="U349" i="13"/>
  <c r="T349" i="13"/>
  <c r="R349" i="13"/>
  <c r="Q349" i="13"/>
  <c r="S348" i="13"/>
  <c r="R348" i="13"/>
  <c r="Q348" i="13"/>
  <c r="R345" i="13"/>
  <c r="Q345" i="13"/>
  <c r="P345" i="13"/>
  <c r="O345" i="13"/>
  <c r="N345" i="13"/>
  <c r="M345" i="13"/>
  <c r="L345" i="13"/>
  <c r="K345" i="13"/>
  <c r="J345" i="13"/>
  <c r="I345" i="13"/>
  <c r="H345" i="13"/>
  <c r="G345" i="13"/>
  <c r="F345" i="13"/>
  <c r="E345" i="13"/>
  <c r="X344" i="13"/>
  <c r="W344" i="13"/>
  <c r="U344" i="13"/>
  <c r="T344" i="13"/>
  <c r="R344" i="13"/>
  <c r="Q344" i="13"/>
  <c r="S343" i="13"/>
  <c r="R343" i="13"/>
  <c r="Q343" i="13"/>
  <c r="R338" i="13"/>
  <c r="Q338" i="13"/>
  <c r="P338" i="13"/>
  <c r="O338" i="13"/>
  <c r="N338" i="13"/>
  <c r="M338" i="13"/>
  <c r="L338" i="13"/>
  <c r="K338" i="13"/>
  <c r="J338" i="13"/>
  <c r="I338" i="13"/>
  <c r="H338" i="13"/>
  <c r="G338" i="13"/>
  <c r="F338" i="13"/>
  <c r="E338" i="13"/>
  <c r="U337" i="13"/>
  <c r="T337" i="13"/>
  <c r="R337" i="13"/>
  <c r="Q337" i="13"/>
  <c r="S336" i="13"/>
  <c r="R336" i="13"/>
  <c r="Q336" i="13"/>
  <c r="R333" i="13"/>
  <c r="Q333" i="13"/>
  <c r="J333" i="13"/>
  <c r="I333" i="13"/>
  <c r="H333" i="13"/>
  <c r="G333" i="13"/>
  <c r="R332" i="13"/>
  <c r="Q332" i="13"/>
  <c r="R331" i="13"/>
  <c r="Q331" i="13"/>
  <c r="R329" i="13"/>
  <c r="Q329" i="13"/>
  <c r="G329" i="13"/>
  <c r="F329" i="13"/>
  <c r="E329" i="13"/>
  <c r="U328" i="13"/>
  <c r="T328" i="13"/>
  <c r="R328" i="13"/>
  <c r="Q328" i="13"/>
  <c r="S327" i="13"/>
  <c r="R327" i="13"/>
  <c r="Q327" i="13"/>
  <c r="AC321" i="13"/>
  <c r="R321" i="13"/>
  <c r="Q321" i="13"/>
  <c r="P321" i="13"/>
  <c r="O321" i="13"/>
  <c r="N321" i="13"/>
  <c r="M321" i="13"/>
  <c r="L321" i="13"/>
  <c r="K321" i="13"/>
  <c r="J321" i="13"/>
  <c r="I321" i="13"/>
  <c r="H321" i="13"/>
  <c r="G321" i="13"/>
  <c r="F321" i="13"/>
  <c r="E321" i="13"/>
  <c r="AC320" i="13"/>
  <c r="AA320" i="13"/>
  <c r="Y320" i="13"/>
  <c r="U320" i="13"/>
  <c r="T320" i="13"/>
  <c r="R320" i="13"/>
  <c r="Q320" i="13"/>
  <c r="AC319" i="13"/>
  <c r="S319" i="13"/>
  <c r="R319" i="13"/>
  <c r="Q319" i="13"/>
  <c r="R311" i="13"/>
  <c r="Q311" i="13"/>
  <c r="I311" i="13"/>
  <c r="H311" i="13"/>
  <c r="G311" i="13"/>
  <c r="F311" i="13"/>
  <c r="E311" i="13"/>
  <c r="U310" i="13"/>
  <c r="T310" i="13"/>
  <c r="R310" i="13"/>
  <c r="Q310" i="13"/>
  <c r="S309" i="13"/>
  <c r="R309" i="13"/>
  <c r="Q309" i="13"/>
  <c r="R303" i="13"/>
  <c r="Q303" i="13"/>
  <c r="K303" i="13"/>
  <c r="J303" i="13"/>
  <c r="I303" i="13"/>
  <c r="H303" i="13"/>
  <c r="G303" i="13"/>
  <c r="F303" i="13"/>
  <c r="E303" i="13"/>
  <c r="U302" i="13"/>
  <c r="T302" i="13"/>
  <c r="R302" i="13"/>
  <c r="Q302" i="13"/>
  <c r="S301" i="13"/>
  <c r="R301" i="13"/>
  <c r="Q301" i="13"/>
  <c r="R297" i="13"/>
  <c r="Q297" i="13"/>
  <c r="P297" i="13"/>
  <c r="O297" i="13"/>
  <c r="N297" i="13"/>
  <c r="M297" i="13"/>
  <c r="L297" i="13"/>
  <c r="K297" i="13"/>
  <c r="J297" i="13"/>
  <c r="I297" i="13"/>
  <c r="H297" i="13"/>
  <c r="G297" i="13"/>
  <c r="F297" i="13"/>
  <c r="E297" i="13"/>
  <c r="U296" i="13"/>
  <c r="T296" i="13"/>
  <c r="R296" i="13"/>
  <c r="Q296" i="13"/>
  <c r="S295" i="13"/>
  <c r="R295" i="13"/>
  <c r="Q295" i="13"/>
  <c r="R292" i="13"/>
  <c r="Q292" i="13"/>
  <c r="P292" i="13"/>
  <c r="O292" i="13"/>
  <c r="N292" i="13"/>
  <c r="M292" i="13"/>
  <c r="L292" i="13"/>
  <c r="K292" i="13"/>
  <c r="J292" i="13"/>
  <c r="I292" i="13"/>
  <c r="H292" i="13"/>
  <c r="G292" i="13"/>
  <c r="F292" i="13"/>
  <c r="E292" i="13"/>
  <c r="U291" i="13"/>
  <c r="T291" i="13"/>
  <c r="R291" i="13"/>
  <c r="Q291" i="13"/>
  <c r="S290" i="13"/>
  <c r="R290" i="13"/>
  <c r="Q290" i="13"/>
  <c r="R281" i="13"/>
  <c r="Q281" i="13"/>
  <c r="P281" i="13"/>
  <c r="O281" i="13"/>
  <c r="N281" i="13"/>
  <c r="M281" i="13"/>
  <c r="L281" i="13"/>
  <c r="K281" i="13"/>
  <c r="J281" i="13"/>
  <c r="I281" i="13"/>
  <c r="H281" i="13"/>
  <c r="G281" i="13"/>
  <c r="F281" i="13"/>
  <c r="E281" i="13"/>
  <c r="U280" i="13"/>
  <c r="T280" i="13"/>
  <c r="R280" i="13"/>
  <c r="Q280" i="13"/>
  <c r="S279" i="13"/>
  <c r="R279" i="13"/>
  <c r="Q279" i="13"/>
  <c r="R268" i="13"/>
  <c r="Q268" i="13"/>
  <c r="F268" i="13"/>
  <c r="E268" i="13"/>
  <c r="T267" i="13"/>
  <c r="R267" i="13"/>
  <c r="Q267" i="13"/>
  <c r="S266" i="13"/>
  <c r="Q266" i="13"/>
  <c r="R264" i="13"/>
  <c r="Q264" i="13"/>
  <c r="P264" i="13"/>
  <c r="O264" i="13"/>
  <c r="N264" i="13"/>
  <c r="M264" i="13"/>
  <c r="L264" i="13"/>
  <c r="K264" i="13"/>
  <c r="J264" i="13"/>
  <c r="I264" i="13"/>
  <c r="H264" i="13"/>
  <c r="G264" i="13"/>
  <c r="F264" i="13"/>
  <c r="E264" i="13"/>
  <c r="U263" i="13"/>
  <c r="T263" i="13"/>
  <c r="R263" i="13"/>
  <c r="Q263" i="13"/>
  <c r="S262" i="13"/>
  <c r="R262" i="13"/>
  <c r="Q262" i="13"/>
  <c r="AC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AC257" i="13"/>
  <c r="U257" i="13"/>
  <c r="T257" i="13"/>
  <c r="R257" i="13"/>
  <c r="Q257" i="13"/>
  <c r="AC256" i="13"/>
  <c r="S256" i="13"/>
  <c r="R256" i="13"/>
  <c r="Q256" i="13"/>
  <c r="AC252" i="13"/>
  <c r="R252" i="13"/>
  <c r="Q252" i="13"/>
  <c r="P252" i="13"/>
  <c r="O252" i="13"/>
  <c r="N252" i="13"/>
  <c r="M252" i="13"/>
  <c r="L252" i="13"/>
  <c r="K252" i="13"/>
  <c r="J252" i="13"/>
  <c r="I252" i="13"/>
  <c r="H252" i="13"/>
  <c r="G252" i="13"/>
  <c r="F252" i="13"/>
  <c r="E252" i="13"/>
  <c r="AC251" i="13"/>
  <c r="U251" i="13"/>
  <c r="T251" i="13"/>
  <c r="R251" i="13"/>
  <c r="Q251" i="13"/>
  <c r="AC250" i="13"/>
  <c r="S250" i="13"/>
  <c r="R250" i="13"/>
  <c r="Q250" i="13"/>
  <c r="AC241" i="13"/>
  <c r="R241" i="13"/>
  <c r="Q241" i="13"/>
  <c r="P241" i="13"/>
  <c r="O241" i="13"/>
  <c r="N241" i="13"/>
  <c r="M241" i="13"/>
  <c r="L241" i="13"/>
  <c r="K241" i="13"/>
  <c r="J241" i="13"/>
  <c r="I241" i="13"/>
  <c r="H241" i="13"/>
  <c r="G241" i="13"/>
  <c r="F241" i="13"/>
  <c r="E241" i="13"/>
  <c r="AC240" i="13"/>
  <c r="U240" i="13"/>
  <c r="T240" i="13"/>
  <c r="R240" i="13"/>
  <c r="Q240" i="13"/>
  <c r="AC239" i="13"/>
  <c r="S239" i="13"/>
  <c r="R239" i="13"/>
  <c r="Q239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U229" i="13"/>
  <c r="T229" i="13"/>
  <c r="R229" i="13"/>
  <c r="Q229" i="13"/>
  <c r="S228" i="13"/>
  <c r="R228" i="13"/>
  <c r="Q228" i="13"/>
  <c r="AC224" i="13"/>
  <c r="R224" i="13"/>
  <c r="Q224" i="13"/>
  <c r="P224" i="13"/>
  <c r="O224" i="13"/>
  <c r="N224" i="13"/>
  <c r="M224" i="13"/>
  <c r="L224" i="13"/>
  <c r="K224" i="13"/>
  <c r="J224" i="13"/>
  <c r="I224" i="13"/>
  <c r="H224" i="13"/>
  <c r="G224" i="13"/>
  <c r="F224" i="13"/>
  <c r="E224" i="13"/>
  <c r="AC223" i="13"/>
  <c r="U223" i="13"/>
  <c r="T223" i="13"/>
  <c r="R223" i="13"/>
  <c r="Q223" i="13"/>
  <c r="AC222" i="13"/>
  <c r="S222" i="13"/>
  <c r="R222" i="13"/>
  <c r="Q222" i="13"/>
  <c r="AC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AC216" i="13"/>
  <c r="U216" i="13"/>
  <c r="T216" i="13"/>
  <c r="R216" i="13"/>
  <c r="Q216" i="13"/>
  <c r="AC215" i="13"/>
  <c r="S215" i="13"/>
  <c r="R215" i="13"/>
  <c r="Q215" i="13"/>
  <c r="R209" i="13"/>
  <c r="Q209" i="13"/>
  <c r="H209" i="13"/>
  <c r="G209" i="13"/>
  <c r="F209" i="13"/>
  <c r="E209" i="13"/>
  <c r="U208" i="13"/>
  <c r="T208" i="13"/>
  <c r="R208" i="13"/>
  <c r="Q208" i="13"/>
  <c r="S207" i="13"/>
  <c r="R207" i="13"/>
  <c r="Q207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U194" i="13"/>
  <c r="T194" i="13"/>
  <c r="R194" i="13"/>
  <c r="Q194" i="13"/>
  <c r="S193" i="13"/>
  <c r="R193" i="13"/>
  <c r="Q193" i="13"/>
  <c r="AC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AC188" i="13"/>
  <c r="V188" i="13"/>
  <c r="U188" i="13"/>
  <c r="T188" i="13"/>
  <c r="R188" i="13"/>
  <c r="Q188" i="13"/>
  <c r="AC187" i="13"/>
  <c r="S187" i="13"/>
  <c r="R187" i="13"/>
  <c r="Q187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AA183" i="13"/>
  <c r="Z183" i="13"/>
  <c r="Y183" i="13"/>
  <c r="X183" i="13"/>
  <c r="W183" i="13"/>
  <c r="V183" i="13"/>
  <c r="U183" i="13"/>
  <c r="T183" i="13"/>
  <c r="R183" i="13"/>
  <c r="Q183" i="13"/>
  <c r="S182" i="13"/>
  <c r="R182" i="13"/>
  <c r="Q182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U175" i="13"/>
  <c r="T175" i="13"/>
  <c r="R175" i="13"/>
  <c r="Q175" i="13"/>
  <c r="S174" i="13"/>
  <c r="R174" i="13"/>
  <c r="Q174" i="13"/>
  <c r="R170" i="13"/>
  <c r="Q170" i="13"/>
  <c r="P170" i="13"/>
  <c r="O170" i="13"/>
  <c r="N170" i="13"/>
  <c r="M170" i="13"/>
  <c r="L170" i="13"/>
  <c r="K170" i="13"/>
  <c r="J170" i="13"/>
  <c r="I170" i="13"/>
  <c r="H170" i="13"/>
  <c r="G170" i="13"/>
  <c r="F170" i="13"/>
  <c r="E170" i="13"/>
  <c r="AA169" i="13"/>
  <c r="Z169" i="13"/>
  <c r="Y169" i="13"/>
  <c r="X169" i="13"/>
  <c r="V169" i="13"/>
  <c r="U169" i="13"/>
  <c r="T169" i="13"/>
  <c r="R169" i="13"/>
  <c r="Q169" i="13"/>
  <c r="S168" i="13"/>
  <c r="R168" i="13"/>
  <c r="Q168" i="13"/>
  <c r="R161" i="13"/>
  <c r="Q161" i="13"/>
  <c r="F161" i="13"/>
  <c r="E161" i="13"/>
  <c r="U160" i="13"/>
  <c r="T160" i="13"/>
  <c r="R160" i="13"/>
  <c r="Q160" i="13"/>
  <c r="Q159" i="13"/>
  <c r="R155" i="13"/>
  <c r="Q155" i="13"/>
  <c r="P155" i="13"/>
  <c r="O155" i="13"/>
  <c r="N155" i="13"/>
  <c r="M155" i="13"/>
  <c r="L155" i="13"/>
  <c r="K155" i="13"/>
  <c r="J155" i="13"/>
  <c r="I155" i="13"/>
  <c r="H155" i="13"/>
  <c r="G155" i="13"/>
  <c r="F155" i="13"/>
  <c r="E155" i="13"/>
  <c r="V154" i="13"/>
  <c r="U154" i="13"/>
  <c r="T154" i="13"/>
  <c r="R154" i="13"/>
  <c r="Q154" i="13"/>
  <c r="S153" i="13"/>
  <c r="R153" i="13"/>
  <c r="Q153" i="13"/>
  <c r="R149" i="13"/>
  <c r="Q149" i="13"/>
  <c r="F149" i="13"/>
  <c r="E149" i="13"/>
  <c r="U148" i="13"/>
  <c r="T148" i="13"/>
  <c r="R148" i="13"/>
  <c r="Q148" i="13"/>
  <c r="S147" i="13"/>
  <c r="R147" i="13"/>
  <c r="Q147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AA142" i="13"/>
  <c r="Z142" i="13"/>
  <c r="Y142" i="13"/>
  <c r="U142" i="13"/>
  <c r="T142" i="13"/>
  <c r="R142" i="13"/>
  <c r="Q142" i="13"/>
  <c r="S141" i="13"/>
  <c r="R141" i="13"/>
  <c r="Q141" i="13"/>
  <c r="R134" i="13"/>
  <c r="Q134" i="13"/>
  <c r="N134" i="13"/>
  <c r="M134" i="13"/>
  <c r="L134" i="13"/>
  <c r="K134" i="13"/>
  <c r="J134" i="13"/>
  <c r="I134" i="13"/>
  <c r="H134" i="13"/>
  <c r="G134" i="13"/>
  <c r="F134" i="13"/>
  <c r="E134" i="13"/>
  <c r="AA133" i="13"/>
  <c r="Z133" i="13"/>
  <c r="Y133" i="13"/>
  <c r="X133" i="13"/>
  <c r="U133" i="13"/>
  <c r="T133" i="13"/>
  <c r="R133" i="13"/>
  <c r="Q133" i="13"/>
  <c r="S132" i="13"/>
  <c r="R132" i="13"/>
  <c r="Q132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U126" i="13"/>
  <c r="T126" i="13"/>
  <c r="R126" i="13"/>
  <c r="Q126" i="13"/>
  <c r="S125" i="13"/>
  <c r="R125" i="13"/>
  <c r="Q125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Z117" i="13"/>
  <c r="Y117" i="13"/>
  <c r="W117" i="13"/>
  <c r="V117" i="13"/>
  <c r="U117" i="13"/>
  <c r="T117" i="13"/>
  <c r="R117" i="13"/>
  <c r="Q117" i="13"/>
  <c r="S116" i="13"/>
  <c r="R116" i="13"/>
  <c r="Q116" i="13"/>
  <c r="R110" i="13"/>
  <c r="Q110" i="13"/>
  <c r="K110" i="13"/>
  <c r="J110" i="13"/>
  <c r="I110" i="13"/>
  <c r="H110" i="13"/>
  <c r="G110" i="13"/>
  <c r="F110" i="13"/>
  <c r="E110" i="13"/>
  <c r="U109" i="13"/>
  <c r="T109" i="13"/>
  <c r="R109" i="13"/>
  <c r="Q109" i="13"/>
  <c r="S108" i="13"/>
  <c r="R108" i="13"/>
  <c r="Q108" i="13"/>
  <c r="R103" i="13"/>
  <c r="Q103" i="13"/>
  <c r="K103" i="13"/>
  <c r="J103" i="13"/>
  <c r="I103" i="13"/>
  <c r="H103" i="13"/>
  <c r="G103" i="13"/>
  <c r="F103" i="13"/>
  <c r="E103" i="13"/>
  <c r="U102" i="13"/>
  <c r="T102" i="13"/>
  <c r="R102" i="13"/>
  <c r="Q102" i="13"/>
  <c r="S101" i="13"/>
  <c r="R101" i="13"/>
  <c r="Q101" i="13"/>
  <c r="R88" i="13"/>
  <c r="Q88" i="13"/>
  <c r="L88" i="13"/>
  <c r="K88" i="13"/>
  <c r="J88" i="13"/>
  <c r="I88" i="13"/>
  <c r="H88" i="13"/>
  <c r="G88" i="13"/>
  <c r="F88" i="13"/>
  <c r="E88" i="13"/>
  <c r="U87" i="13"/>
  <c r="T87" i="13"/>
  <c r="R87" i="13"/>
  <c r="Q87" i="13"/>
  <c r="S86" i="13"/>
  <c r="R86" i="13"/>
  <c r="Q86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U78" i="13"/>
  <c r="T78" i="13"/>
  <c r="R78" i="13"/>
  <c r="Q78" i="13"/>
  <c r="S77" i="13"/>
  <c r="R77" i="13"/>
  <c r="Q77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V69" i="13"/>
  <c r="U69" i="13"/>
  <c r="T69" i="13"/>
  <c r="R69" i="13"/>
  <c r="Q69" i="13"/>
  <c r="S68" i="13"/>
  <c r="R68" i="13"/>
  <c r="Q68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U59" i="13"/>
  <c r="T59" i="13"/>
  <c r="R59" i="13"/>
  <c r="Q59" i="13"/>
  <c r="S58" i="13"/>
  <c r="R58" i="13"/>
  <c r="Q58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U52" i="13"/>
  <c r="T52" i="13"/>
  <c r="R52" i="13"/>
  <c r="Q52" i="13"/>
  <c r="S51" i="13"/>
  <c r="R51" i="13"/>
  <c r="Q51" i="13"/>
  <c r="R42" i="13"/>
  <c r="Q42" i="13"/>
  <c r="J42" i="13"/>
  <c r="I42" i="13"/>
  <c r="H42" i="13"/>
  <c r="G42" i="13"/>
  <c r="F42" i="13"/>
  <c r="E42" i="13"/>
  <c r="U41" i="13"/>
  <c r="T41" i="13"/>
  <c r="R41" i="13"/>
  <c r="Q41" i="13"/>
  <c r="S40" i="13"/>
  <c r="R40" i="13"/>
  <c r="Q40" i="13"/>
  <c r="AC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AC30" i="13"/>
  <c r="U30" i="13"/>
  <c r="T30" i="13"/>
  <c r="R30" i="13"/>
  <c r="Q30" i="13"/>
  <c r="AC29" i="13"/>
  <c r="S29" i="13"/>
  <c r="R29" i="13"/>
  <c r="Q29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U24" i="13"/>
  <c r="T24" i="13"/>
  <c r="R24" i="13"/>
  <c r="Q24" i="13"/>
  <c r="S23" i="13"/>
  <c r="R23" i="13"/>
  <c r="Q23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V10" i="13"/>
  <c r="U10" i="13"/>
  <c r="T10" i="13"/>
  <c r="R10" i="13"/>
  <c r="Q10" i="13"/>
  <c r="S9" i="13"/>
  <c r="R9" i="13"/>
  <c r="Q9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D875" i="12"/>
  <c r="U863" i="12"/>
  <c r="T863" i="12"/>
  <c r="AG858" i="12"/>
  <c r="AF858" i="12"/>
  <c r="AE858" i="12"/>
  <c r="AD858" i="12"/>
  <c r="AC858" i="12"/>
  <c r="AB858" i="12"/>
  <c r="AA858" i="12"/>
  <c r="Z858" i="12"/>
  <c r="Y858" i="12"/>
  <c r="X858" i="12"/>
  <c r="W858" i="12"/>
  <c r="R850" i="12"/>
  <c r="Q850" i="12"/>
  <c r="P850" i="12"/>
  <c r="R849" i="12"/>
  <c r="Q849" i="12"/>
  <c r="Q848" i="12"/>
  <c r="R845" i="12"/>
  <c r="Q845" i="12"/>
  <c r="P845" i="12"/>
  <c r="O845" i="12"/>
  <c r="N845" i="12"/>
  <c r="R844" i="12"/>
  <c r="Q844" i="12"/>
  <c r="Q843" i="12"/>
  <c r="R839" i="12"/>
  <c r="Q839" i="12"/>
  <c r="P839" i="12"/>
  <c r="R838" i="12"/>
  <c r="Q838" i="12"/>
  <c r="Q837" i="12"/>
  <c r="R832" i="12"/>
  <c r="Q832" i="12"/>
  <c r="P832" i="12"/>
  <c r="R831" i="12"/>
  <c r="Q831" i="12"/>
  <c r="Q830" i="12"/>
  <c r="R825" i="12"/>
  <c r="Q825" i="12"/>
  <c r="R824" i="12"/>
  <c r="Q824" i="12"/>
  <c r="Q823" i="12"/>
  <c r="R819" i="12"/>
  <c r="Q819" i="12"/>
  <c r="P819" i="12"/>
  <c r="O819" i="12"/>
  <c r="AG818" i="12"/>
  <c r="R818" i="12"/>
  <c r="Q818" i="12"/>
  <c r="Q817" i="12"/>
  <c r="R810" i="12"/>
  <c r="Q810" i="12"/>
  <c r="R809" i="12"/>
  <c r="Q809" i="12"/>
  <c r="Q808" i="12"/>
  <c r="R799" i="12"/>
  <c r="Q799" i="12"/>
  <c r="R798" i="12"/>
  <c r="Q798" i="12"/>
  <c r="Q797" i="12"/>
  <c r="R792" i="12"/>
  <c r="Q792" i="12"/>
  <c r="P792" i="12"/>
  <c r="R791" i="12"/>
  <c r="Q791" i="12"/>
  <c r="Q790" i="12"/>
  <c r="R786" i="12"/>
  <c r="Q786" i="12"/>
  <c r="P786" i="12"/>
  <c r="AG785" i="12"/>
  <c r="U785" i="12"/>
  <c r="T785" i="12"/>
  <c r="R785" i="12"/>
  <c r="Q785" i="12"/>
  <c r="S784" i="12"/>
  <c r="Q784" i="12"/>
  <c r="R780" i="12"/>
  <c r="Q780" i="12"/>
  <c r="P780" i="12"/>
  <c r="O780" i="12"/>
  <c r="U779" i="12"/>
  <c r="T779" i="12"/>
  <c r="R779" i="12"/>
  <c r="Q779" i="12"/>
  <c r="S778" i="12"/>
  <c r="Q778" i="12"/>
  <c r="R774" i="12"/>
  <c r="Q774" i="12"/>
  <c r="P774" i="12"/>
  <c r="O774" i="12"/>
  <c r="U773" i="12"/>
  <c r="T773" i="12"/>
  <c r="R773" i="12"/>
  <c r="Q773" i="12"/>
  <c r="S772" i="12"/>
  <c r="Q772" i="12"/>
  <c r="R765" i="12"/>
  <c r="Q765" i="12"/>
  <c r="P765" i="12"/>
  <c r="O765" i="12"/>
  <c r="N765" i="12"/>
  <c r="M765" i="12"/>
  <c r="L765" i="12"/>
  <c r="K765" i="12"/>
  <c r="U764" i="12"/>
  <c r="T764" i="12"/>
  <c r="R764" i="12"/>
  <c r="Q764" i="12"/>
  <c r="S763" i="12"/>
  <c r="Q763" i="12"/>
  <c r="R752" i="12"/>
  <c r="Q752" i="12"/>
  <c r="P752" i="12"/>
  <c r="O752" i="12"/>
  <c r="N752" i="12"/>
  <c r="M752" i="12"/>
  <c r="L752" i="12"/>
  <c r="AG751" i="12"/>
  <c r="U751" i="12"/>
  <c r="T751" i="12"/>
  <c r="R751" i="12"/>
  <c r="Q751" i="12"/>
  <c r="S750" i="12"/>
  <c r="Q750" i="12"/>
  <c r="AI746" i="12"/>
  <c r="R746" i="12"/>
  <c r="Q746" i="12"/>
  <c r="P746" i="12"/>
  <c r="O746" i="12"/>
  <c r="N746" i="12"/>
  <c r="M746" i="12"/>
  <c r="AI745" i="12"/>
  <c r="U745" i="12"/>
  <c r="T745" i="12"/>
  <c r="R745" i="12"/>
  <c r="Q745" i="12"/>
  <c r="AI744" i="12"/>
  <c r="S744" i="12"/>
  <c r="Q744" i="12"/>
  <c r="R737" i="12"/>
  <c r="Q737" i="12"/>
  <c r="P737" i="12"/>
  <c r="O737" i="12"/>
  <c r="N737" i="12"/>
  <c r="M737" i="12"/>
  <c r="L737" i="12"/>
  <c r="K737" i="12"/>
  <c r="U736" i="12"/>
  <c r="T736" i="12"/>
  <c r="R736" i="12"/>
  <c r="Q736" i="12"/>
  <c r="S735" i="12"/>
  <c r="Q735" i="12"/>
  <c r="R730" i="12"/>
  <c r="Q730" i="12"/>
  <c r="P730" i="12"/>
  <c r="O730" i="12"/>
  <c r="N730" i="12"/>
  <c r="M730" i="12"/>
  <c r="L730" i="12"/>
  <c r="K730" i="12"/>
  <c r="J730" i="12"/>
  <c r="AG729" i="12"/>
  <c r="AF729" i="12"/>
  <c r="AE729" i="12"/>
  <c r="AD729" i="12"/>
  <c r="AC729" i="12"/>
  <c r="AB729" i="12"/>
  <c r="AA729" i="12"/>
  <c r="R729" i="12"/>
  <c r="Q729" i="12"/>
  <c r="Q728" i="12"/>
  <c r="U724" i="12"/>
  <c r="R724" i="12"/>
  <c r="Q724" i="12"/>
  <c r="P724" i="12"/>
  <c r="O724" i="12"/>
  <c r="N724" i="12"/>
  <c r="M724" i="12"/>
  <c r="L724" i="12"/>
  <c r="K724" i="12"/>
  <c r="T723" i="12"/>
  <c r="R723" i="12"/>
  <c r="Q723" i="12"/>
  <c r="S722" i="12"/>
  <c r="Q722" i="12"/>
  <c r="U716" i="12"/>
  <c r="R716" i="12"/>
  <c r="Q716" i="12"/>
  <c r="P716" i="12"/>
  <c r="O716" i="12"/>
  <c r="N716" i="12"/>
  <c r="M716" i="12"/>
  <c r="L716" i="12"/>
  <c r="K716" i="12"/>
  <c r="T715" i="12"/>
  <c r="R715" i="12"/>
  <c r="Q715" i="12"/>
  <c r="S714" i="12"/>
  <c r="Q714" i="12"/>
  <c r="U710" i="12"/>
  <c r="R710" i="12"/>
  <c r="Q710" i="12"/>
  <c r="P710" i="12"/>
  <c r="O710" i="12"/>
  <c r="N710" i="12"/>
  <c r="M710" i="12"/>
  <c r="L710" i="12"/>
  <c r="K710" i="12"/>
  <c r="J710" i="12"/>
  <c r="I710" i="12"/>
  <c r="T709" i="12"/>
  <c r="R709" i="12"/>
  <c r="Q709" i="12"/>
  <c r="S708" i="12"/>
  <c r="Q708" i="12"/>
  <c r="U702" i="12"/>
  <c r="R702" i="12"/>
  <c r="Q702" i="12"/>
  <c r="P702" i="12"/>
  <c r="O702" i="12"/>
  <c r="N702" i="12"/>
  <c r="M702" i="12"/>
  <c r="L702" i="12"/>
  <c r="K702" i="12"/>
  <c r="J702" i="12"/>
  <c r="AG701" i="12"/>
  <c r="T701" i="12"/>
  <c r="R701" i="12"/>
  <c r="Q701" i="12"/>
  <c r="S700" i="12"/>
  <c r="Q700" i="12"/>
  <c r="U696" i="12"/>
  <c r="R696" i="12"/>
  <c r="Q696" i="12"/>
  <c r="P696" i="12"/>
  <c r="O696" i="12"/>
  <c r="N696" i="12"/>
  <c r="M696" i="12"/>
  <c r="L696" i="12"/>
  <c r="K696" i="12"/>
  <c r="J696" i="12"/>
  <c r="I696" i="12"/>
  <c r="T695" i="12"/>
  <c r="R695" i="12"/>
  <c r="Q695" i="12"/>
  <c r="S694" i="12"/>
  <c r="Q694" i="12"/>
  <c r="U689" i="12"/>
  <c r="R689" i="12"/>
  <c r="Q689" i="12"/>
  <c r="P689" i="12"/>
  <c r="O689" i="12"/>
  <c r="N689" i="12"/>
  <c r="M689" i="12"/>
  <c r="L689" i="12"/>
  <c r="K689" i="12"/>
  <c r="AG688" i="12"/>
  <c r="AF688" i="12"/>
  <c r="AE688" i="12"/>
  <c r="AC688" i="12"/>
  <c r="T688" i="12"/>
  <c r="R688" i="12"/>
  <c r="Q688" i="12"/>
  <c r="S687" i="12"/>
  <c r="Q687" i="12"/>
  <c r="R683" i="12"/>
  <c r="Q683" i="12"/>
  <c r="P683" i="12"/>
  <c r="O683" i="12"/>
  <c r="N683" i="12"/>
  <c r="M683" i="12"/>
  <c r="L683" i="12"/>
  <c r="K683" i="12"/>
  <c r="J683" i="12"/>
  <c r="I683" i="12"/>
  <c r="U682" i="12"/>
  <c r="T682" i="12"/>
  <c r="R682" i="12"/>
  <c r="Q682" i="12"/>
  <c r="S681" i="12"/>
  <c r="Q681" i="12"/>
  <c r="AI677" i="12"/>
  <c r="U677" i="12"/>
  <c r="R677" i="12"/>
  <c r="Q677" i="12"/>
  <c r="P677" i="12"/>
  <c r="O677" i="12"/>
  <c r="N677" i="12"/>
  <c r="M677" i="12"/>
  <c r="L677" i="12"/>
  <c r="K677" i="12"/>
  <c r="J677" i="12"/>
  <c r="I677" i="12"/>
  <c r="H677" i="12"/>
  <c r="AI676" i="12"/>
  <c r="T676" i="12"/>
  <c r="R676" i="12"/>
  <c r="Q676" i="12"/>
  <c r="AI675" i="12"/>
  <c r="S675" i="12"/>
  <c r="Q675" i="12"/>
  <c r="U671" i="12"/>
  <c r="R671" i="12"/>
  <c r="Q671" i="12"/>
  <c r="P671" i="12"/>
  <c r="O671" i="12"/>
  <c r="N671" i="12"/>
  <c r="M671" i="12"/>
  <c r="L671" i="12"/>
  <c r="K671" i="12"/>
  <c r="J671" i="12"/>
  <c r="AG670" i="12"/>
  <c r="AF670" i="12"/>
  <c r="AC670" i="12"/>
  <c r="AA670" i="12"/>
  <c r="T670" i="12"/>
  <c r="R670" i="12"/>
  <c r="Q670" i="12"/>
  <c r="S669" i="12"/>
  <c r="Q669" i="12"/>
  <c r="U665" i="12"/>
  <c r="R665" i="12"/>
  <c r="Q665" i="12"/>
  <c r="P665" i="12"/>
  <c r="O665" i="12"/>
  <c r="N665" i="12"/>
  <c r="M665" i="12"/>
  <c r="L665" i="12"/>
  <c r="K665" i="12"/>
  <c r="J665" i="12"/>
  <c r="I665" i="12"/>
  <c r="H665" i="12"/>
  <c r="G665" i="12"/>
  <c r="F665" i="12"/>
  <c r="E665" i="12"/>
  <c r="T664" i="12"/>
  <c r="R664" i="12"/>
  <c r="Q664" i="12"/>
  <c r="S663" i="12"/>
  <c r="Q663" i="12"/>
  <c r="U659" i="12"/>
  <c r="R659" i="12"/>
  <c r="Q659" i="12"/>
  <c r="P659" i="12"/>
  <c r="O659" i="12"/>
  <c r="N659" i="12"/>
  <c r="M659" i="12"/>
  <c r="L659" i="12"/>
  <c r="K659" i="12"/>
  <c r="J659" i="12"/>
  <c r="I659" i="12"/>
  <c r="H659" i="12"/>
  <c r="G659" i="12"/>
  <c r="T658" i="12"/>
  <c r="R658" i="12"/>
  <c r="Q658" i="12"/>
  <c r="S657" i="12"/>
  <c r="Q657" i="12"/>
  <c r="U654" i="12"/>
  <c r="R654" i="12"/>
  <c r="Q654" i="12"/>
  <c r="P654" i="12"/>
  <c r="O654" i="12"/>
  <c r="N654" i="12"/>
  <c r="M654" i="12"/>
  <c r="L654" i="12"/>
  <c r="K654" i="12"/>
  <c r="J654" i="12"/>
  <c r="I654" i="12"/>
  <c r="H654" i="12"/>
  <c r="G654" i="12"/>
  <c r="F654" i="12"/>
  <c r="E654" i="12"/>
  <c r="T653" i="12"/>
  <c r="R653" i="12"/>
  <c r="Q653" i="12"/>
  <c r="S652" i="12"/>
  <c r="R652" i="12"/>
  <c r="Q652" i="12"/>
  <c r="U648" i="12"/>
  <c r="R648" i="12"/>
  <c r="Q648" i="12"/>
  <c r="P648" i="12"/>
  <c r="O648" i="12"/>
  <c r="N648" i="12"/>
  <c r="M648" i="12"/>
  <c r="L648" i="12"/>
  <c r="K648" i="12"/>
  <c r="J648" i="12"/>
  <c r="I648" i="12"/>
  <c r="H648" i="12"/>
  <c r="G648" i="12"/>
  <c r="F648" i="12"/>
  <c r="T647" i="12"/>
  <c r="R647" i="12"/>
  <c r="Q647" i="12"/>
  <c r="S646" i="12"/>
  <c r="Q646" i="12"/>
  <c r="AI642" i="12"/>
  <c r="R642" i="12"/>
  <c r="Q642" i="12"/>
  <c r="P642" i="12"/>
  <c r="O642" i="12"/>
  <c r="N642" i="12"/>
  <c r="M642" i="12"/>
  <c r="L642" i="12"/>
  <c r="K642" i="12"/>
  <c r="J642" i="12"/>
  <c r="I642" i="12"/>
  <c r="H642" i="12"/>
  <c r="G642" i="12"/>
  <c r="F642" i="12"/>
  <c r="E642" i="12"/>
  <c r="AI641" i="12"/>
  <c r="AG641" i="12"/>
  <c r="AF641" i="12"/>
  <c r="AE641" i="12"/>
  <c r="AD641" i="12"/>
  <c r="AC641" i="12"/>
  <c r="AB641" i="12"/>
  <c r="AA641" i="12"/>
  <c r="Z641" i="12"/>
  <c r="Y641" i="12"/>
  <c r="X641" i="12"/>
  <c r="W641" i="12"/>
  <c r="U641" i="12"/>
  <c r="T641" i="12"/>
  <c r="R641" i="12"/>
  <c r="Q641" i="12"/>
  <c r="AI640" i="12"/>
  <c r="S640" i="12"/>
  <c r="Q640" i="12"/>
  <c r="AI636" i="12"/>
  <c r="R636" i="12"/>
  <c r="Q636" i="12"/>
  <c r="P636" i="12"/>
  <c r="O636" i="12"/>
  <c r="N636" i="12"/>
  <c r="M636" i="12"/>
  <c r="L636" i="12"/>
  <c r="K636" i="12"/>
  <c r="J636" i="12"/>
  <c r="I636" i="12"/>
  <c r="H636" i="12"/>
  <c r="G636" i="12"/>
  <c r="F636" i="12"/>
  <c r="E636" i="12"/>
  <c r="AI635" i="12"/>
  <c r="U635" i="12"/>
  <c r="T635" i="12"/>
  <c r="R635" i="12"/>
  <c r="Q635" i="12"/>
  <c r="AI634" i="12"/>
  <c r="S634" i="12"/>
  <c r="Q634" i="12"/>
  <c r="R630" i="12"/>
  <c r="Q630" i="12"/>
  <c r="N630" i="12"/>
  <c r="M630" i="12"/>
  <c r="L630" i="12"/>
  <c r="K630" i="12"/>
  <c r="J630" i="12"/>
  <c r="I630" i="12"/>
  <c r="H630" i="12"/>
  <c r="G630" i="12"/>
  <c r="F630" i="12"/>
  <c r="E630" i="12"/>
  <c r="U629" i="12"/>
  <c r="T629" i="12"/>
  <c r="R629" i="12"/>
  <c r="Q629" i="12"/>
  <c r="S628" i="12"/>
  <c r="Q628" i="12"/>
  <c r="AI624" i="12"/>
  <c r="R624" i="12"/>
  <c r="Q624" i="12"/>
  <c r="P624" i="12"/>
  <c r="O624" i="12"/>
  <c r="N624" i="12"/>
  <c r="M624" i="12"/>
  <c r="L624" i="12"/>
  <c r="K624" i="12"/>
  <c r="J624" i="12"/>
  <c r="I624" i="12"/>
  <c r="H624" i="12"/>
  <c r="G624" i="12"/>
  <c r="F624" i="12"/>
  <c r="E624" i="12"/>
  <c r="AI623" i="12"/>
  <c r="U623" i="12"/>
  <c r="T623" i="12"/>
  <c r="R623" i="12"/>
  <c r="Q623" i="12"/>
  <c r="AI622" i="12"/>
  <c r="S622" i="12"/>
  <c r="Q622" i="12"/>
  <c r="R616" i="12"/>
  <c r="Q616" i="12"/>
  <c r="P616" i="12"/>
  <c r="O616" i="12"/>
  <c r="N616" i="12"/>
  <c r="M616" i="12"/>
  <c r="L616" i="12"/>
  <c r="K616" i="12"/>
  <c r="J616" i="12"/>
  <c r="I616" i="12"/>
  <c r="H616" i="12"/>
  <c r="G616" i="12"/>
  <c r="F616" i="12"/>
  <c r="E616" i="12"/>
  <c r="U615" i="12"/>
  <c r="T615" i="12"/>
  <c r="R615" i="12"/>
  <c r="Q615" i="12"/>
  <c r="S614" i="12"/>
  <c r="Q614" i="12"/>
  <c r="AI610" i="12"/>
  <c r="R610" i="12"/>
  <c r="Q610" i="12"/>
  <c r="P610" i="12"/>
  <c r="O610" i="12"/>
  <c r="N610" i="12"/>
  <c r="M610" i="12"/>
  <c r="L610" i="12"/>
  <c r="K610" i="12"/>
  <c r="J610" i="12"/>
  <c r="I610" i="12"/>
  <c r="H610" i="12"/>
  <c r="G610" i="12"/>
  <c r="F610" i="12"/>
  <c r="E610" i="12"/>
  <c r="AI609" i="12"/>
  <c r="X609" i="12"/>
  <c r="U609" i="12"/>
  <c r="T609" i="12"/>
  <c r="R609" i="12"/>
  <c r="Q609" i="12"/>
  <c r="AI608" i="12"/>
  <c r="S608" i="12"/>
  <c r="Q608" i="12"/>
  <c r="R604" i="12"/>
  <c r="Q604" i="12"/>
  <c r="P604" i="12"/>
  <c r="O604" i="12"/>
  <c r="N604" i="12"/>
  <c r="M604" i="12"/>
  <c r="L604" i="12"/>
  <c r="K604" i="12"/>
  <c r="J604" i="12"/>
  <c r="I604" i="12"/>
  <c r="H604" i="12"/>
  <c r="G604" i="12"/>
  <c r="F604" i="12"/>
  <c r="E604" i="12"/>
  <c r="U603" i="12"/>
  <c r="T603" i="12"/>
  <c r="R603" i="12"/>
  <c r="Q603" i="12"/>
  <c r="S602" i="12"/>
  <c r="R602" i="12"/>
  <c r="Q602" i="12"/>
  <c r="R600" i="12"/>
  <c r="Q600" i="12"/>
  <c r="P600" i="12"/>
  <c r="O600" i="12"/>
  <c r="N600" i="12"/>
  <c r="M600" i="12"/>
  <c r="L600" i="12"/>
  <c r="K600" i="12"/>
  <c r="J600" i="12"/>
  <c r="I600" i="12"/>
  <c r="H600" i="12"/>
  <c r="G600" i="12"/>
  <c r="AI599" i="12"/>
  <c r="AG599" i="12"/>
  <c r="AF599" i="12"/>
  <c r="AE599" i="12"/>
  <c r="AD599" i="12"/>
  <c r="AC599" i="12"/>
  <c r="AB599" i="12"/>
  <c r="AA599" i="12"/>
  <c r="Z599" i="12"/>
  <c r="Y599" i="12"/>
  <c r="X599" i="12"/>
  <c r="R599" i="12"/>
  <c r="Q599" i="12"/>
  <c r="R598" i="12"/>
  <c r="Q598" i="12"/>
  <c r="R596" i="12"/>
  <c r="Q596" i="12"/>
  <c r="F596" i="12"/>
  <c r="E596" i="12"/>
  <c r="AG595" i="12"/>
  <c r="W595" i="12"/>
  <c r="U595" i="12"/>
  <c r="T595" i="12"/>
  <c r="R595" i="12"/>
  <c r="Q595" i="12"/>
  <c r="S594" i="12"/>
  <c r="R594" i="12"/>
  <c r="Q594" i="12"/>
  <c r="R589" i="12"/>
  <c r="Q589" i="12"/>
  <c r="N589" i="12"/>
  <c r="M589" i="12"/>
  <c r="L589" i="12"/>
  <c r="K589" i="12"/>
  <c r="J589" i="12"/>
  <c r="I589" i="12"/>
  <c r="H589" i="12"/>
  <c r="G589" i="12"/>
  <c r="F589" i="12"/>
  <c r="E589" i="12"/>
  <c r="U588" i="12"/>
  <c r="T588" i="12"/>
  <c r="R588" i="12"/>
  <c r="Q588" i="12"/>
  <c r="S587" i="12"/>
  <c r="R587" i="12"/>
  <c r="Q587" i="12"/>
  <c r="R581" i="12"/>
  <c r="Q581" i="12"/>
  <c r="N581" i="12"/>
  <c r="M581" i="12"/>
  <c r="L581" i="12"/>
  <c r="K581" i="12"/>
  <c r="J581" i="12"/>
  <c r="I581" i="12"/>
  <c r="H581" i="12"/>
  <c r="G581" i="12"/>
  <c r="F581" i="12"/>
  <c r="E581" i="12"/>
  <c r="U580" i="12"/>
  <c r="T580" i="12"/>
  <c r="R580" i="12"/>
  <c r="Q580" i="12"/>
  <c r="S579" i="12"/>
  <c r="R579" i="12"/>
  <c r="Q579" i="12"/>
  <c r="AI571" i="12"/>
  <c r="R571" i="12"/>
  <c r="Q571" i="12"/>
  <c r="P571" i="12"/>
  <c r="O571" i="12"/>
  <c r="N571" i="12"/>
  <c r="L571" i="12"/>
  <c r="K571" i="12"/>
  <c r="J571" i="12"/>
  <c r="I571" i="12"/>
  <c r="H571" i="12"/>
  <c r="G571" i="12"/>
  <c r="F571" i="12"/>
  <c r="E571" i="12"/>
  <c r="AI570" i="12"/>
  <c r="X570" i="12"/>
  <c r="U570" i="12"/>
  <c r="T570" i="12"/>
  <c r="R570" i="12"/>
  <c r="Q570" i="12"/>
  <c r="AI569" i="12"/>
  <c r="S569" i="12"/>
  <c r="R569" i="12"/>
  <c r="Q569" i="12"/>
  <c r="R565" i="12"/>
  <c r="Q565" i="12"/>
  <c r="P565" i="12"/>
  <c r="O565" i="12"/>
  <c r="N565" i="12"/>
  <c r="M565" i="12"/>
  <c r="L565" i="12"/>
  <c r="K565" i="12"/>
  <c r="J565" i="12"/>
  <c r="I565" i="12"/>
  <c r="H565" i="12"/>
  <c r="G565" i="12"/>
  <c r="F565" i="12"/>
  <c r="E565" i="12"/>
  <c r="AG564" i="12"/>
  <c r="AF564" i="12"/>
  <c r="AE564" i="12"/>
  <c r="AD564" i="12"/>
  <c r="AC564" i="12"/>
  <c r="AB564" i="12"/>
  <c r="AA564" i="12"/>
  <c r="Z564" i="12"/>
  <c r="Y564" i="12"/>
  <c r="X564" i="12"/>
  <c r="W564" i="12"/>
  <c r="U564" i="12"/>
  <c r="T564" i="12"/>
  <c r="R564" i="12"/>
  <c r="Q564" i="12"/>
  <c r="S563" i="12"/>
  <c r="R563" i="12"/>
  <c r="Q563" i="12"/>
  <c r="R557" i="12"/>
  <c r="Q557" i="12"/>
  <c r="H557" i="12"/>
  <c r="G557" i="12"/>
  <c r="F557" i="12"/>
  <c r="E557" i="12"/>
  <c r="U556" i="12"/>
  <c r="T556" i="12"/>
  <c r="R556" i="12"/>
  <c r="Q556" i="12"/>
  <c r="S555" i="12"/>
  <c r="R555" i="12"/>
  <c r="Q555" i="12"/>
  <c r="R549" i="12"/>
  <c r="Q549" i="12"/>
  <c r="N549" i="12"/>
  <c r="M549" i="12"/>
  <c r="L549" i="12"/>
  <c r="K549" i="12"/>
  <c r="J549" i="12"/>
  <c r="I549" i="12"/>
  <c r="H549" i="12"/>
  <c r="G549" i="12"/>
  <c r="F549" i="12"/>
  <c r="E549" i="12"/>
  <c r="U548" i="12"/>
  <c r="T548" i="12"/>
  <c r="R548" i="12"/>
  <c r="Q548" i="12"/>
  <c r="S547" i="12"/>
  <c r="R547" i="12"/>
  <c r="Q547" i="12"/>
  <c r="R541" i="12"/>
  <c r="Q541" i="12"/>
  <c r="P541" i="12"/>
  <c r="O541" i="12"/>
  <c r="N541" i="12"/>
  <c r="M541" i="12"/>
  <c r="L541" i="12"/>
  <c r="K541" i="12"/>
  <c r="J541" i="12"/>
  <c r="I541" i="12"/>
  <c r="H541" i="12"/>
  <c r="G541" i="12"/>
  <c r="F541" i="12"/>
  <c r="E541" i="12"/>
  <c r="AG540" i="12"/>
  <c r="AF540" i="12"/>
  <c r="AE540" i="12"/>
  <c r="AD540" i="12"/>
  <c r="AC540" i="12"/>
  <c r="AB540" i="12"/>
  <c r="AA540" i="12"/>
  <c r="Z540" i="12"/>
  <c r="Y540" i="12"/>
  <c r="U540" i="12"/>
  <c r="T540" i="12"/>
  <c r="R540" i="12"/>
  <c r="Q540" i="12"/>
  <c r="R539" i="12"/>
  <c r="Q539" i="12"/>
  <c r="AI535" i="12"/>
  <c r="R535" i="12"/>
  <c r="Q535" i="12"/>
  <c r="P535" i="12"/>
  <c r="O535" i="12"/>
  <c r="N535" i="12"/>
  <c r="M535" i="12"/>
  <c r="L535" i="12"/>
  <c r="K535" i="12"/>
  <c r="J535" i="12"/>
  <c r="I535" i="12"/>
  <c r="H535" i="12"/>
  <c r="G535" i="12"/>
  <c r="F535" i="12"/>
  <c r="E535" i="12"/>
  <c r="AI534" i="12"/>
  <c r="U534" i="12"/>
  <c r="T534" i="12"/>
  <c r="R534" i="12"/>
  <c r="Q534" i="12"/>
  <c r="AI533" i="12"/>
  <c r="S533" i="12"/>
  <c r="R533" i="12"/>
  <c r="Q533" i="12"/>
  <c r="R529" i="12"/>
  <c r="Q529" i="12"/>
  <c r="F529" i="12"/>
  <c r="E529" i="12"/>
  <c r="W528" i="12"/>
  <c r="U528" i="12"/>
  <c r="T528" i="12"/>
  <c r="R528" i="12"/>
  <c r="Q528" i="12"/>
  <c r="S527" i="12"/>
  <c r="R527" i="12"/>
  <c r="Q527" i="12"/>
  <c r="R520" i="12"/>
  <c r="Q520" i="12"/>
  <c r="F520" i="12"/>
  <c r="E520" i="12"/>
  <c r="U519" i="12"/>
  <c r="T519" i="12"/>
  <c r="R519" i="12"/>
  <c r="Q519" i="12"/>
  <c r="S518" i="12"/>
  <c r="R518" i="12"/>
  <c r="Q518" i="12"/>
  <c r="R514" i="12"/>
  <c r="Q514" i="12"/>
  <c r="P514" i="12"/>
  <c r="O514" i="12"/>
  <c r="N514" i="12"/>
  <c r="M514" i="12"/>
  <c r="L514" i="12"/>
  <c r="K514" i="12"/>
  <c r="J514" i="12"/>
  <c r="I514" i="12"/>
  <c r="H514" i="12"/>
  <c r="G514" i="12"/>
  <c r="F514" i="12"/>
  <c r="E514" i="12"/>
  <c r="U513" i="12"/>
  <c r="T513" i="12"/>
  <c r="R513" i="12"/>
  <c r="Q513" i="12"/>
  <c r="S512" i="12"/>
  <c r="Q512" i="12"/>
  <c r="AI504" i="12"/>
  <c r="R504" i="12"/>
  <c r="Q504" i="12"/>
  <c r="P504" i="12"/>
  <c r="O504" i="12"/>
  <c r="N504" i="12"/>
  <c r="M504" i="12"/>
  <c r="L504" i="12"/>
  <c r="K504" i="12"/>
  <c r="J504" i="12"/>
  <c r="I504" i="12"/>
  <c r="H504" i="12"/>
  <c r="G504" i="12"/>
  <c r="F504" i="12"/>
  <c r="E504" i="12"/>
  <c r="AI503" i="12"/>
  <c r="U503" i="12"/>
  <c r="T503" i="12"/>
  <c r="R503" i="12"/>
  <c r="Q503" i="12"/>
  <c r="AI502" i="12"/>
  <c r="S502" i="12"/>
  <c r="R502" i="12"/>
  <c r="Q502" i="12"/>
  <c r="R498" i="12"/>
  <c r="Q498" i="12"/>
  <c r="I498" i="12"/>
  <c r="H498" i="12"/>
  <c r="G498" i="12"/>
  <c r="F498" i="12"/>
  <c r="E498" i="12"/>
  <c r="U497" i="12"/>
  <c r="T497" i="12"/>
  <c r="R497" i="12"/>
  <c r="Q497" i="12"/>
  <c r="S496" i="12"/>
  <c r="Q496" i="12"/>
  <c r="R492" i="12"/>
  <c r="Q492" i="12"/>
  <c r="N492" i="12"/>
  <c r="M492" i="12"/>
  <c r="L492" i="12"/>
  <c r="K492" i="12"/>
  <c r="J492" i="12"/>
  <c r="I492" i="12"/>
  <c r="H492" i="12"/>
  <c r="G492" i="12"/>
  <c r="F492" i="12"/>
  <c r="E492" i="12"/>
  <c r="AA491" i="12"/>
  <c r="Z491" i="12"/>
  <c r="Y491" i="12"/>
  <c r="X491" i="12"/>
  <c r="W491" i="12"/>
  <c r="U491" i="12"/>
  <c r="T491" i="12"/>
  <c r="R491" i="12"/>
  <c r="Q491" i="12"/>
  <c r="S490" i="12"/>
  <c r="R490" i="12"/>
  <c r="Q490" i="12"/>
  <c r="R484" i="12"/>
  <c r="Q484" i="12"/>
  <c r="P484" i="12"/>
  <c r="O484" i="12"/>
  <c r="N484" i="12"/>
  <c r="M484" i="12"/>
  <c r="L484" i="12"/>
  <c r="K484" i="12"/>
  <c r="J484" i="12"/>
  <c r="I484" i="12"/>
  <c r="H484" i="12"/>
  <c r="G484" i="12"/>
  <c r="F484" i="12"/>
  <c r="E484" i="12"/>
  <c r="U483" i="12"/>
  <c r="T483" i="12"/>
  <c r="R483" i="12"/>
  <c r="Q483" i="12"/>
  <c r="S482" i="12"/>
  <c r="R482" i="12"/>
  <c r="Q482" i="12"/>
  <c r="R479" i="12"/>
  <c r="Q479" i="12"/>
  <c r="P479" i="12"/>
  <c r="O479" i="12"/>
  <c r="N479" i="12"/>
  <c r="M479" i="12"/>
  <c r="L479" i="12"/>
  <c r="K479" i="12"/>
  <c r="J479" i="12"/>
  <c r="I479" i="12"/>
  <c r="H479" i="12"/>
  <c r="G479" i="12"/>
  <c r="F479" i="12"/>
  <c r="E479" i="12"/>
  <c r="AF478" i="12"/>
  <c r="AB478" i="12"/>
  <c r="AA478" i="12"/>
  <c r="Z478" i="12"/>
  <c r="X478" i="12"/>
  <c r="W478" i="12"/>
  <c r="U478" i="12"/>
  <c r="T478" i="12"/>
  <c r="R478" i="12"/>
  <c r="Q478" i="12"/>
  <c r="S477" i="12"/>
  <c r="R477" i="12"/>
  <c r="Q477" i="12"/>
  <c r="R472" i="12"/>
  <c r="Q472" i="12"/>
  <c r="P472" i="12"/>
  <c r="O472" i="12"/>
  <c r="N472" i="12"/>
  <c r="M472" i="12"/>
  <c r="L472" i="12"/>
  <c r="K472" i="12"/>
  <c r="J472" i="12"/>
  <c r="I472" i="12"/>
  <c r="H472" i="12"/>
  <c r="G472" i="12"/>
  <c r="F472" i="12"/>
  <c r="E472" i="12"/>
  <c r="U471" i="12"/>
  <c r="T471" i="12"/>
  <c r="R471" i="12"/>
  <c r="Q471" i="12"/>
  <c r="S470" i="12"/>
  <c r="Q470" i="12"/>
  <c r="R463" i="12"/>
  <c r="Q463" i="12"/>
  <c r="P463" i="12"/>
  <c r="O463" i="12"/>
  <c r="N463" i="12"/>
  <c r="M463" i="12"/>
  <c r="L463" i="12"/>
  <c r="K463" i="12"/>
  <c r="J463" i="12"/>
  <c r="I463" i="12"/>
  <c r="H463" i="12"/>
  <c r="G463" i="12"/>
  <c r="F463" i="12"/>
  <c r="E463" i="12"/>
  <c r="U462" i="12"/>
  <c r="T462" i="12"/>
  <c r="R462" i="12"/>
  <c r="Q462" i="12"/>
  <c r="S461" i="12"/>
  <c r="R461" i="12"/>
  <c r="Q461" i="12"/>
  <c r="AI455" i="12"/>
  <c r="R455" i="12"/>
  <c r="Q455" i="12"/>
  <c r="P455" i="12"/>
  <c r="O455" i="12"/>
  <c r="N455" i="12"/>
  <c r="M455" i="12"/>
  <c r="L455" i="12"/>
  <c r="K455" i="12"/>
  <c r="J455" i="12"/>
  <c r="I455" i="12"/>
  <c r="H455" i="12"/>
  <c r="G455" i="12"/>
  <c r="F455" i="12"/>
  <c r="E455" i="12"/>
  <c r="AI454" i="12"/>
  <c r="AG454" i="12"/>
  <c r="AE454" i="12"/>
  <c r="AB454" i="12"/>
  <c r="AA454" i="12"/>
  <c r="Z454" i="12"/>
  <c r="X454" i="12"/>
  <c r="U454" i="12"/>
  <c r="T454" i="12"/>
  <c r="R454" i="12"/>
  <c r="Q454" i="12"/>
  <c r="AI453" i="12"/>
  <c r="S453" i="12"/>
  <c r="R453" i="12"/>
  <c r="Q453" i="12"/>
  <c r="R449" i="12"/>
  <c r="Q449" i="12"/>
  <c r="L449" i="12"/>
  <c r="K449" i="12"/>
  <c r="J449" i="12"/>
  <c r="I449" i="12"/>
  <c r="H449" i="12"/>
  <c r="G449" i="12"/>
  <c r="F449" i="12"/>
  <c r="E449" i="12"/>
  <c r="U448" i="12"/>
  <c r="T448" i="12"/>
  <c r="R448" i="12"/>
  <c r="Q448" i="12"/>
  <c r="S447" i="12"/>
  <c r="R447" i="12"/>
  <c r="Q447" i="12"/>
  <c r="R439" i="12"/>
  <c r="Q439" i="12"/>
  <c r="N439" i="12"/>
  <c r="M439" i="12"/>
  <c r="L439" i="12"/>
  <c r="K439" i="12"/>
  <c r="J439" i="12"/>
  <c r="I439" i="12"/>
  <c r="H439" i="12"/>
  <c r="G439" i="12"/>
  <c r="F439" i="12"/>
  <c r="E439" i="12"/>
  <c r="U438" i="12"/>
  <c r="T438" i="12"/>
  <c r="R438" i="12"/>
  <c r="Q438" i="12"/>
  <c r="S437" i="12"/>
  <c r="R437" i="12"/>
  <c r="Q437" i="12"/>
  <c r="R429" i="12"/>
  <c r="Q429" i="12"/>
  <c r="P429" i="12"/>
  <c r="O429" i="12"/>
  <c r="N429" i="12"/>
  <c r="M429" i="12"/>
  <c r="L429" i="12"/>
  <c r="K429" i="12"/>
  <c r="J429" i="12"/>
  <c r="I429" i="12"/>
  <c r="H429" i="12"/>
  <c r="G429" i="12"/>
  <c r="F429" i="12"/>
  <c r="E429" i="12"/>
  <c r="U428" i="12"/>
  <c r="T428" i="12"/>
  <c r="R428" i="12"/>
  <c r="Q428" i="12"/>
  <c r="S427" i="12"/>
  <c r="R427" i="12"/>
  <c r="Q427" i="12"/>
  <c r="R419" i="12"/>
  <c r="Q419" i="12"/>
  <c r="P419" i="12"/>
  <c r="O419" i="12"/>
  <c r="N419" i="12"/>
  <c r="M419" i="12"/>
  <c r="L419" i="12"/>
  <c r="K419" i="12"/>
  <c r="J419" i="12"/>
  <c r="I419" i="12"/>
  <c r="H419" i="12"/>
  <c r="G419" i="12"/>
  <c r="F419" i="12"/>
  <c r="E419" i="12"/>
  <c r="U418" i="12"/>
  <c r="T418" i="12"/>
  <c r="R418" i="12"/>
  <c r="Q418" i="12"/>
  <c r="S417" i="12"/>
  <c r="R417" i="12"/>
  <c r="Q417" i="12"/>
  <c r="R413" i="12"/>
  <c r="Q413" i="12"/>
  <c r="G413" i="12"/>
  <c r="F413" i="12"/>
  <c r="E413" i="12"/>
  <c r="U412" i="12"/>
  <c r="T412" i="12"/>
  <c r="R412" i="12"/>
  <c r="Q412" i="12"/>
  <c r="S411" i="12"/>
  <c r="Q411" i="12"/>
  <c r="R405" i="12"/>
  <c r="Q405" i="12"/>
  <c r="P405" i="12"/>
  <c r="O405" i="12"/>
  <c r="N405" i="12"/>
  <c r="M405" i="12"/>
  <c r="L405" i="12"/>
  <c r="K405" i="12"/>
  <c r="J405" i="12"/>
  <c r="I405" i="12"/>
  <c r="H405" i="12"/>
  <c r="G405" i="12"/>
  <c r="F405" i="12"/>
  <c r="E405" i="12"/>
  <c r="U404" i="12"/>
  <c r="T404" i="12"/>
  <c r="R404" i="12"/>
  <c r="Q404" i="12"/>
  <c r="S403" i="12"/>
  <c r="R403" i="12"/>
  <c r="Q403" i="12"/>
  <c r="R399" i="12"/>
  <c r="Q399" i="12"/>
  <c r="P399" i="12"/>
  <c r="O399" i="12"/>
  <c r="N399" i="12"/>
  <c r="M399" i="12"/>
  <c r="L399" i="12"/>
  <c r="K399" i="12"/>
  <c r="J399" i="12"/>
  <c r="I399" i="12"/>
  <c r="H399" i="12"/>
  <c r="G399" i="12"/>
  <c r="F399" i="12"/>
  <c r="E399" i="12"/>
  <c r="U398" i="12"/>
  <c r="T398" i="12"/>
  <c r="R398" i="12"/>
  <c r="Q398" i="12"/>
  <c r="S397" i="12"/>
  <c r="R397" i="12"/>
  <c r="Q397" i="12"/>
  <c r="R394" i="12"/>
  <c r="Q394" i="12"/>
  <c r="P394" i="12"/>
  <c r="O394" i="12"/>
  <c r="N394" i="12"/>
  <c r="M394" i="12"/>
  <c r="L394" i="12"/>
  <c r="K394" i="12"/>
  <c r="J394" i="12"/>
  <c r="I394" i="12"/>
  <c r="H394" i="12"/>
  <c r="G394" i="12"/>
  <c r="F394" i="12"/>
  <c r="E394" i="12"/>
  <c r="U393" i="12"/>
  <c r="T393" i="12"/>
  <c r="R393" i="12"/>
  <c r="Q393" i="12"/>
  <c r="S392" i="12"/>
  <c r="R392" i="12"/>
  <c r="Q392" i="12"/>
  <c r="R383" i="12"/>
  <c r="Q383" i="12"/>
  <c r="P383" i="12"/>
  <c r="O383" i="12"/>
  <c r="N383" i="12"/>
  <c r="M383" i="12"/>
  <c r="L383" i="12"/>
  <c r="K383" i="12"/>
  <c r="J383" i="12"/>
  <c r="I383" i="12"/>
  <c r="H383" i="12"/>
  <c r="G383" i="12"/>
  <c r="F383" i="12"/>
  <c r="E383" i="12"/>
  <c r="U382" i="12"/>
  <c r="T382" i="12"/>
  <c r="R382" i="12"/>
  <c r="Q382" i="12"/>
  <c r="S381" i="12"/>
  <c r="Q381" i="12"/>
  <c r="R370" i="12"/>
  <c r="Q370" i="12"/>
  <c r="F370" i="12"/>
  <c r="E370" i="12"/>
  <c r="T369" i="12"/>
  <c r="R369" i="12"/>
  <c r="Q369" i="12"/>
  <c r="S368" i="12"/>
  <c r="Q368" i="12"/>
  <c r="AI366" i="12"/>
  <c r="R366" i="12"/>
  <c r="Q366" i="12"/>
  <c r="P366" i="12"/>
  <c r="O366" i="12"/>
  <c r="N366" i="12"/>
  <c r="M366" i="12"/>
  <c r="L366" i="12"/>
  <c r="K366" i="12"/>
  <c r="J366" i="12"/>
  <c r="I366" i="12"/>
  <c r="H366" i="12"/>
  <c r="G366" i="12"/>
  <c r="F366" i="12"/>
  <c r="E366" i="12"/>
  <c r="AI365" i="12"/>
  <c r="U365" i="12"/>
  <c r="T365" i="12"/>
  <c r="R365" i="12"/>
  <c r="Q365" i="12"/>
  <c r="AI364" i="12"/>
  <c r="S364" i="12"/>
  <c r="R364" i="12"/>
  <c r="Q364" i="12"/>
  <c r="AI360" i="12"/>
  <c r="R360" i="12"/>
  <c r="Q360" i="12"/>
  <c r="P360" i="12"/>
  <c r="O360" i="12"/>
  <c r="N360" i="12"/>
  <c r="M360" i="12"/>
  <c r="L360" i="12"/>
  <c r="K360" i="12"/>
  <c r="J360" i="12"/>
  <c r="I360" i="12"/>
  <c r="H360" i="12"/>
  <c r="G360" i="12"/>
  <c r="F360" i="12"/>
  <c r="E360" i="12"/>
  <c r="AI359" i="12"/>
  <c r="U359" i="12"/>
  <c r="T359" i="12"/>
  <c r="R359" i="12"/>
  <c r="Q359" i="12"/>
  <c r="AI358" i="12"/>
  <c r="S358" i="12"/>
  <c r="Q358" i="12"/>
  <c r="AI354" i="12"/>
  <c r="R354" i="12"/>
  <c r="Q354" i="12"/>
  <c r="P354" i="12"/>
  <c r="O354" i="12"/>
  <c r="N354" i="12"/>
  <c r="M354" i="12"/>
  <c r="L354" i="12"/>
  <c r="K354" i="12"/>
  <c r="J354" i="12"/>
  <c r="I354" i="12"/>
  <c r="H354" i="12"/>
  <c r="G354" i="12"/>
  <c r="F354" i="12"/>
  <c r="E354" i="12"/>
  <c r="AI353" i="12"/>
  <c r="AG353" i="12"/>
  <c r="AC353" i="12"/>
  <c r="W353" i="12"/>
  <c r="U353" i="12"/>
  <c r="T353" i="12"/>
  <c r="R353" i="12"/>
  <c r="Q353" i="12"/>
  <c r="AI352" i="12"/>
  <c r="S352" i="12"/>
  <c r="R352" i="12"/>
  <c r="Q352" i="12"/>
  <c r="AI343" i="12"/>
  <c r="R343" i="12"/>
  <c r="Q343" i="12"/>
  <c r="P343" i="12"/>
  <c r="O343" i="12"/>
  <c r="N343" i="12"/>
  <c r="M343" i="12"/>
  <c r="L343" i="12"/>
  <c r="K343" i="12"/>
  <c r="J343" i="12"/>
  <c r="I343" i="12"/>
  <c r="H343" i="12"/>
  <c r="G343" i="12"/>
  <c r="F343" i="12"/>
  <c r="E343" i="12"/>
  <c r="AI342" i="12"/>
  <c r="U342" i="12"/>
  <c r="T342" i="12"/>
  <c r="R342" i="12"/>
  <c r="Q342" i="12"/>
  <c r="AI341" i="12"/>
  <c r="S341" i="12"/>
  <c r="R341" i="12"/>
  <c r="Q341" i="12"/>
  <c r="R332" i="12"/>
  <c r="Q332" i="12"/>
  <c r="P332" i="12"/>
  <c r="O332" i="12"/>
  <c r="N332" i="12"/>
  <c r="M332" i="12"/>
  <c r="L332" i="12"/>
  <c r="K332" i="12"/>
  <c r="J332" i="12"/>
  <c r="I332" i="12"/>
  <c r="H332" i="12"/>
  <c r="G332" i="12"/>
  <c r="F332" i="12"/>
  <c r="E332" i="12"/>
  <c r="U331" i="12"/>
  <c r="T331" i="12"/>
  <c r="R331" i="12"/>
  <c r="Q331" i="12"/>
  <c r="S330" i="12"/>
  <c r="R330" i="12"/>
  <c r="Q330" i="12"/>
  <c r="AI326" i="12"/>
  <c r="R326" i="12"/>
  <c r="Q326" i="12"/>
  <c r="P326" i="12"/>
  <c r="O326" i="12"/>
  <c r="N326" i="12"/>
  <c r="M326" i="12"/>
  <c r="L326" i="12"/>
  <c r="K326" i="12"/>
  <c r="J326" i="12"/>
  <c r="I326" i="12"/>
  <c r="H326" i="12"/>
  <c r="G326" i="12"/>
  <c r="F326" i="12"/>
  <c r="E326" i="12"/>
  <c r="AI325" i="12"/>
  <c r="U325" i="12"/>
  <c r="T325" i="12"/>
  <c r="R325" i="12"/>
  <c r="Q325" i="12"/>
  <c r="AI324" i="12"/>
  <c r="S324" i="12"/>
  <c r="Q324" i="12"/>
  <c r="AI319" i="12"/>
  <c r="R319" i="12"/>
  <c r="Q319" i="12"/>
  <c r="P319" i="12"/>
  <c r="O319" i="12"/>
  <c r="N319" i="12"/>
  <c r="M319" i="12"/>
  <c r="L319" i="12"/>
  <c r="K319" i="12"/>
  <c r="J319" i="12"/>
  <c r="I319" i="12"/>
  <c r="H319" i="12"/>
  <c r="G319" i="12"/>
  <c r="F319" i="12"/>
  <c r="E319" i="12"/>
  <c r="AI318" i="12"/>
  <c r="AG318" i="12"/>
  <c r="U318" i="12"/>
  <c r="T318" i="12"/>
  <c r="R318" i="12"/>
  <c r="Q318" i="12"/>
  <c r="AI317" i="12"/>
  <c r="S317" i="12"/>
  <c r="R317" i="12"/>
  <c r="Q317" i="12"/>
  <c r="R311" i="12"/>
  <c r="Q311" i="12"/>
  <c r="H311" i="12"/>
  <c r="G311" i="12"/>
  <c r="F311" i="12"/>
  <c r="E311" i="12"/>
  <c r="U310" i="12"/>
  <c r="T310" i="12"/>
  <c r="R310" i="12"/>
  <c r="Q310" i="12"/>
  <c r="S309" i="12"/>
  <c r="R309" i="12"/>
  <c r="Q309" i="12"/>
  <c r="R297" i="12"/>
  <c r="Q297" i="12"/>
  <c r="P297" i="12"/>
  <c r="O297" i="12"/>
  <c r="N297" i="12"/>
  <c r="M297" i="12"/>
  <c r="L297" i="12"/>
  <c r="K297" i="12"/>
  <c r="J297" i="12"/>
  <c r="I297" i="12"/>
  <c r="H297" i="12"/>
  <c r="G297" i="12"/>
  <c r="F297" i="12"/>
  <c r="E297" i="12"/>
  <c r="U296" i="12"/>
  <c r="T296" i="12"/>
  <c r="R296" i="12"/>
  <c r="Q296" i="12"/>
  <c r="S295" i="12"/>
  <c r="Q295" i="12"/>
  <c r="R291" i="12"/>
  <c r="Q291" i="12"/>
  <c r="G291" i="12"/>
  <c r="F291" i="12"/>
  <c r="E291" i="12"/>
  <c r="U290" i="12"/>
  <c r="T290" i="12"/>
  <c r="R290" i="12"/>
  <c r="Q290" i="12"/>
  <c r="S289" i="12"/>
  <c r="R289" i="12"/>
  <c r="Q289" i="12"/>
  <c r="AI285" i="12"/>
  <c r="R285" i="12"/>
  <c r="Q285" i="12"/>
  <c r="P285" i="12"/>
  <c r="O285" i="12"/>
  <c r="N285" i="12"/>
  <c r="M285" i="12"/>
  <c r="L285" i="12"/>
  <c r="K285" i="12"/>
  <c r="J285" i="12"/>
  <c r="I285" i="12"/>
  <c r="H285" i="12"/>
  <c r="G285" i="12"/>
  <c r="F285" i="12"/>
  <c r="E285" i="12"/>
  <c r="AI284" i="12"/>
  <c r="AG284" i="12"/>
  <c r="AF284" i="12"/>
  <c r="AB284" i="12"/>
  <c r="W284" i="12"/>
  <c r="U284" i="12"/>
  <c r="T284" i="12"/>
  <c r="R284" i="12"/>
  <c r="Q284" i="12"/>
  <c r="AI283" i="12"/>
  <c r="S283" i="12"/>
  <c r="R283" i="12"/>
  <c r="Q283" i="12"/>
  <c r="R280" i="12"/>
  <c r="Q280" i="12"/>
  <c r="P280" i="12"/>
  <c r="O280" i="12"/>
  <c r="N280" i="12"/>
  <c r="M280" i="12"/>
  <c r="L280" i="12"/>
  <c r="K280" i="12"/>
  <c r="J280" i="12"/>
  <c r="I280" i="12"/>
  <c r="H280" i="12"/>
  <c r="G280" i="12"/>
  <c r="F280" i="12"/>
  <c r="E280" i="12"/>
  <c r="AG279" i="12"/>
  <c r="AF279" i="12"/>
  <c r="AE279" i="12"/>
  <c r="AD279" i="12"/>
  <c r="AC279" i="12"/>
  <c r="AB279" i="12"/>
  <c r="AA279" i="12"/>
  <c r="Z279" i="12"/>
  <c r="Y279" i="12"/>
  <c r="X279" i="12"/>
  <c r="W279" i="12"/>
  <c r="U279" i="12"/>
  <c r="T279" i="12"/>
  <c r="R279" i="12"/>
  <c r="Q279" i="12"/>
  <c r="S278" i="12"/>
  <c r="R278" i="12"/>
  <c r="Q278" i="12"/>
  <c r="R271" i="12"/>
  <c r="Q271" i="12"/>
  <c r="N271" i="12"/>
  <c r="M271" i="12"/>
  <c r="L271" i="12"/>
  <c r="K271" i="12"/>
  <c r="J271" i="12"/>
  <c r="I271" i="12"/>
  <c r="H271" i="12"/>
  <c r="G271" i="12"/>
  <c r="F271" i="12"/>
  <c r="E271" i="12"/>
  <c r="U270" i="12"/>
  <c r="T270" i="12"/>
  <c r="R270" i="12"/>
  <c r="Q270" i="12"/>
  <c r="S269" i="12"/>
  <c r="R269" i="12"/>
  <c r="Q269" i="12"/>
  <c r="R263" i="12"/>
  <c r="Q263" i="12"/>
  <c r="P263" i="12"/>
  <c r="O263" i="12"/>
  <c r="N263" i="12"/>
  <c r="M263" i="12"/>
  <c r="L263" i="12"/>
  <c r="K263" i="12"/>
  <c r="J263" i="12"/>
  <c r="I263" i="12"/>
  <c r="H263" i="12"/>
  <c r="G263" i="12"/>
  <c r="F263" i="12"/>
  <c r="E263" i="12"/>
  <c r="U262" i="12"/>
  <c r="T262" i="12"/>
  <c r="R262" i="12"/>
  <c r="Q262" i="12"/>
  <c r="S261" i="12"/>
  <c r="Q261" i="12"/>
  <c r="R257" i="12"/>
  <c r="Q257" i="12"/>
  <c r="P257" i="12"/>
  <c r="O257" i="12"/>
  <c r="N257" i="12"/>
  <c r="M257" i="12"/>
  <c r="L257" i="12"/>
  <c r="K257" i="12"/>
  <c r="J257" i="12"/>
  <c r="I257" i="12"/>
  <c r="H257" i="12"/>
  <c r="G257" i="12"/>
  <c r="F257" i="12"/>
  <c r="E257" i="12"/>
  <c r="AG256" i="12"/>
  <c r="AF256" i="12"/>
  <c r="AE256" i="12"/>
  <c r="AD256" i="12"/>
  <c r="AC256" i="12"/>
  <c r="AB256" i="12"/>
  <c r="Z256" i="12"/>
  <c r="Y256" i="12"/>
  <c r="X256" i="12"/>
  <c r="U256" i="12"/>
  <c r="T256" i="12"/>
  <c r="R256" i="12"/>
  <c r="Q256" i="12"/>
  <c r="S255" i="12"/>
  <c r="R255" i="12"/>
  <c r="Q255" i="12"/>
  <c r="R248" i="12"/>
  <c r="Q248" i="12"/>
  <c r="F248" i="12"/>
  <c r="E248" i="12"/>
  <c r="U247" i="12"/>
  <c r="T247" i="12"/>
  <c r="R247" i="12"/>
  <c r="Q247" i="12"/>
  <c r="Q246" i="12"/>
  <c r="R242" i="12"/>
  <c r="Q242" i="12"/>
  <c r="P242" i="12"/>
  <c r="O242" i="12"/>
  <c r="N242" i="12"/>
  <c r="M242" i="12"/>
  <c r="L242" i="12"/>
  <c r="K242" i="12"/>
  <c r="J242" i="12"/>
  <c r="I242" i="12"/>
  <c r="H242" i="12"/>
  <c r="G242" i="12"/>
  <c r="F242" i="12"/>
  <c r="E242" i="12"/>
  <c r="U241" i="12"/>
  <c r="T241" i="12"/>
  <c r="R241" i="12"/>
  <c r="Q241" i="12"/>
  <c r="S240" i="12"/>
  <c r="R240" i="12"/>
  <c r="Q240" i="12"/>
  <c r="R236" i="12"/>
  <c r="Q236" i="12"/>
  <c r="N236" i="12"/>
  <c r="M236" i="12"/>
  <c r="L236" i="12"/>
  <c r="K236" i="12"/>
  <c r="J236" i="12"/>
  <c r="I236" i="12"/>
  <c r="H236" i="12"/>
  <c r="G236" i="12"/>
  <c r="F236" i="12"/>
  <c r="E236" i="12"/>
  <c r="AE235" i="12"/>
  <c r="AB235" i="12"/>
  <c r="Z235" i="12"/>
  <c r="U235" i="12"/>
  <c r="T235" i="12"/>
  <c r="R235" i="12"/>
  <c r="Q235" i="12"/>
  <c r="S234" i="12"/>
  <c r="R234" i="12"/>
  <c r="Q234" i="12"/>
  <c r="R230" i="12"/>
  <c r="Q230" i="12"/>
  <c r="P230" i="12"/>
  <c r="O230" i="12"/>
  <c r="N230" i="12"/>
  <c r="M230" i="12"/>
  <c r="L230" i="12"/>
  <c r="K230" i="12"/>
  <c r="J230" i="12"/>
  <c r="I230" i="12"/>
  <c r="H230" i="12"/>
  <c r="G230" i="12"/>
  <c r="F230" i="12"/>
  <c r="E230" i="12"/>
  <c r="AA229" i="12"/>
  <c r="U229" i="12"/>
  <c r="T229" i="12"/>
  <c r="R229" i="12"/>
  <c r="Q229" i="12"/>
  <c r="S228" i="12"/>
  <c r="R228" i="12"/>
  <c r="Q228" i="12"/>
  <c r="R224" i="12"/>
  <c r="Q224" i="12"/>
  <c r="P224" i="12"/>
  <c r="O224" i="12"/>
  <c r="N224" i="12"/>
  <c r="M224" i="12"/>
  <c r="L224" i="12"/>
  <c r="K224" i="12"/>
  <c r="J224" i="12"/>
  <c r="I224" i="12"/>
  <c r="H224" i="12"/>
  <c r="G224" i="12"/>
  <c r="F224" i="12"/>
  <c r="E224" i="12"/>
  <c r="AG223" i="12"/>
  <c r="AA223" i="12"/>
  <c r="U223" i="12"/>
  <c r="T223" i="12"/>
  <c r="R223" i="12"/>
  <c r="Q223" i="12"/>
  <c r="S222" i="12"/>
  <c r="R222" i="12"/>
  <c r="Q222" i="12"/>
  <c r="R215" i="12"/>
  <c r="Q215" i="12"/>
  <c r="P215" i="12"/>
  <c r="O215" i="12"/>
  <c r="N215" i="12"/>
  <c r="M215" i="12"/>
  <c r="L215" i="12"/>
  <c r="K215" i="12"/>
  <c r="J215" i="12"/>
  <c r="I215" i="12"/>
  <c r="H215" i="12"/>
  <c r="G215" i="12"/>
  <c r="F215" i="12"/>
  <c r="E215" i="12"/>
  <c r="AG214" i="12"/>
  <c r="AD214" i="12"/>
  <c r="AC214" i="12"/>
  <c r="AB214" i="12"/>
  <c r="Z214" i="12"/>
  <c r="X214" i="12"/>
  <c r="U214" i="12"/>
  <c r="T214" i="12"/>
  <c r="R214" i="12"/>
  <c r="Q214" i="12"/>
  <c r="S213" i="12"/>
  <c r="R213" i="12"/>
  <c r="Q213" i="12"/>
  <c r="R208" i="12"/>
  <c r="Q208" i="12"/>
  <c r="P208" i="12"/>
  <c r="O208" i="12"/>
  <c r="N208" i="12"/>
  <c r="M208" i="12"/>
  <c r="L208" i="12"/>
  <c r="K208" i="12"/>
  <c r="J208" i="12"/>
  <c r="I208" i="12"/>
  <c r="H208" i="12"/>
  <c r="G208" i="12"/>
  <c r="F208" i="12"/>
  <c r="E208" i="12"/>
  <c r="AG207" i="12"/>
  <c r="U207" i="12"/>
  <c r="T207" i="12"/>
  <c r="R207" i="12"/>
  <c r="Q207" i="12"/>
  <c r="S206" i="12"/>
  <c r="R206" i="12"/>
  <c r="Q206" i="12"/>
  <c r="R203" i="12"/>
  <c r="Q203" i="12"/>
  <c r="N203" i="12"/>
  <c r="M203" i="12"/>
  <c r="L203" i="12"/>
  <c r="K203" i="12"/>
  <c r="J203" i="12"/>
  <c r="I203" i="12"/>
  <c r="H203" i="12"/>
  <c r="G203" i="12"/>
  <c r="F203" i="12"/>
  <c r="E203" i="12"/>
  <c r="U202" i="12"/>
  <c r="T202" i="12"/>
  <c r="R202" i="12"/>
  <c r="Q202" i="12"/>
  <c r="S201" i="12"/>
  <c r="R201" i="12"/>
  <c r="Q201" i="12"/>
  <c r="R194" i="12"/>
  <c r="Q194" i="12"/>
  <c r="P194" i="12"/>
  <c r="O194" i="12"/>
  <c r="N194" i="12"/>
  <c r="M194" i="12"/>
  <c r="L194" i="12"/>
  <c r="K194" i="12"/>
  <c r="J194" i="12"/>
  <c r="I194" i="12"/>
  <c r="H194" i="12"/>
  <c r="G194" i="12"/>
  <c r="F194" i="12"/>
  <c r="E194" i="12"/>
  <c r="AG193" i="12"/>
  <c r="AE193" i="12"/>
  <c r="Z193" i="12"/>
  <c r="X193" i="12"/>
  <c r="W193" i="12"/>
  <c r="U193" i="12"/>
  <c r="T193" i="12"/>
  <c r="R193" i="12"/>
  <c r="Q193" i="12"/>
  <c r="S192" i="12"/>
  <c r="R192" i="12"/>
  <c r="Q192" i="12"/>
  <c r="R188" i="12"/>
  <c r="Q188" i="12"/>
  <c r="K188" i="12"/>
  <c r="J188" i="12"/>
  <c r="I188" i="12"/>
  <c r="H188" i="12"/>
  <c r="G188" i="12"/>
  <c r="F188" i="12"/>
  <c r="E188" i="12"/>
  <c r="X187" i="12"/>
  <c r="W187" i="12"/>
  <c r="U187" i="12"/>
  <c r="T187" i="12"/>
  <c r="R187" i="12"/>
  <c r="Q187" i="12"/>
  <c r="S186" i="12"/>
  <c r="R186" i="12"/>
  <c r="Q186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U179" i="12"/>
  <c r="T179" i="12"/>
  <c r="R179" i="12"/>
  <c r="Q179" i="12"/>
  <c r="S178" i="12"/>
  <c r="Q178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U172" i="12"/>
  <c r="T172" i="12"/>
  <c r="R172" i="12"/>
  <c r="Q172" i="12"/>
  <c r="S171" i="12"/>
  <c r="R171" i="12"/>
  <c r="Q171" i="12"/>
  <c r="R159" i="12"/>
  <c r="Q159" i="12"/>
  <c r="N159" i="12"/>
  <c r="M159" i="12"/>
  <c r="L159" i="12"/>
  <c r="K159" i="12"/>
  <c r="J159" i="12"/>
  <c r="I159" i="12"/>
  <c r="H159" i="12"/>
  <c r="G159" i="12"/>
  <c r="F159" i="12"/>
  <c r="E159" i="12"/>
  <c r="U158" i="12"/>
  <c r="T158" i="12"/>
  <c r="R158" i="12"/>
  <c r="Q158" i="12"/>
  <c r="S157" i="12"/>
  <c r="R157" i="12"/>
  <c r="Q157" i="12"/>
  <c r="R154" i="12"/>
  <c r="Q154" i="12"/>
  <c r="E154" i="12"/>
  <c r="U153" i="12"/>
  <c r="T153" i="12"/>
  <c r="Q153" i="12"/>
  <c r="S152" i="12"/>
  <c r="Q152" i="12"/>
  <c r="R149" i="12"/>
  <c r="Q149" i="12"/>
  <c r="H149" i="12"/>
  <c r="G149" i="12"/>
  <c r="F149" i="12"/>
  <c r="E149" i="12"/>
  <c r="U148" i="12"/>
  <c r="T148" i="12"/>
  <c r="R148" i="12"/>
  <c r="Q148" i="12"/>
  <c r="S147" i="12"/>
  <c r="R147" i="12"/>
  <c r="Q147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U133" i="12"/>
  <c r="T133" i="12"/>
  <c r="R133" i="12"/>
  <c r="Q133" i="12"/>
  <c r="S132" i="12"/>
  <c r="R132" i="12"/>
  <c r="Q132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AG124" i="12"/>
  <c r="U124" i="12"/>
  <c r="T124" i="12"/>
  <c r="R124" i="12"/>
  <c r="Q124" i="12"/>
  <c r="S123" i="12"/>
  <c r="R123" i="12"/>
  <c r="Q123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AE115" i="12"/>
  <c r="Z115" i="12"/>
  <c r="U115" i="12"/>
  <c r="T115" i="12"/>
  <c r="R115" i="12"/>
  <c r="Q115" i="12"/>
  <c r="S114" i="12"/>
  <c r="R114" i="12"/>
  <c r="Q114" i="12"/>
  <c r="R110" i="12"/>
  <c r="Q110" i="12"/>
  <c r="H110" i="12"/>
  <c r="G110" i="12"/>
  <c r="F110" i="12"/>
  <c r="E110" i="12"/>
  <c r="U109" i="12"/>
  <c r="T109" i="12"/>
  <c r="R109" i="12"/>
  <c r="Q109" i="12"/>
  <c r="S108" i="12"/>
  <c r="R108" i="12"/>
  <c r="Q108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U99" i="12"/>
  <c r="T99" i="12"/>
  <c r="R99" i="12"/>
  <c r="Q99" i="12"/>
  <c r="S98" i="12"/>
  <c r="R98" i="12"/>
  <c r="Q98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U84" i="12"/>
  <c r="T84" i="12"/>
  <c r="R84" i="12"/>
  <c r="Q84" i="12"/>
  <c r="S83" i="12"/>
  <c r="R83" i="12"/>
  <c r="Q83" i="12"/>
  <c r="R78" i="12"/>
  <c r="Q78" i="12"/>
  <c r="E78" i="12"/>
  <c r="U77" i="12"/>
  <c r="T77" i="12"/>
  <c r="R77" i="12"/>
  <c r="Q77" i="12"/>
  <c r="S76" i="12"/>
  <c r="Q76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U66" i="12"/>
  <c r="T66" i="12"/>
  <c r="R66" i="12"/>
  <c r="Q66" i="12"/>
  <c r="S65" i="12"/>
  <c r="R65" i="12"/>
  <c r="Q65" i="12"/>
  <c r="AI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AI55" i="12"/>
  <c r="U55" i="12"/>
  <c r="T55" i="12"/>
  <c r="R55" i="12"/>
  <c r="Q55" i="12"/>
  <c r="AI54" i="12"/>
  <c r="S54" i="12"/>
  <c r="R54" i="12"/>
  <c r="Q54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U49" i="12"/>
  <c r="T49" i="12"/>
  <c r="R49" i="12"/>
  <c r="Q49" i="12"/>
  <c r="S48" i="12"/>
  <c r="R48" i="12"/>
  <c r="Q48" i="12"/>
  <c r="R34" i="12"/>
  <c r="Q34" i="12"/>
  <c r="J34" i="12"/>
  <c r="I34" i="12"/>
  <c r="H34" i="12"/>
  <c r="G34" i="12"/>
  <c r="F34" i="12"/>
  <c r="E34" i="12"/>
  <c r="U33" i="12"/>
  <c r="T33" i="12"/>
  <c r="R33" i="12"/>
  <c r="Q33" i="12"/>
  <c r="S32" i="12"/>
  <c r="R32" i="12"/>
  <c r="Q32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AA19" i="12"/>
  <c r="W19" i="12"/>
  <c r="U19" i="12"/>
  <c r="T19" i="12"/>
  <c r="R19" i="12"/>
  <c r="Q19" i="12"/>
  <c r="S18" i="12"/>
  <c r="R18" i="12"/>
  <c r="Q18" i="12"/>
  <c r="R11" i="12"/>
  <c r="Q11" i="12"/>
  <c r="G11" i="12"/>
  <c r="F11" i="12"/>
  <c r="E11" i="12"/>
  <c r="W10" i="12"/>
  <c r="U10" i="12"/>
  <c r="T10" i="12"/>
  <c r="R10" i="12"/>
  <c r="Q10" i="12"/>
  <c r="S9" i="12"/>
  <c r="R9" i="12"/>
  <c r="Q9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X42" i="11"/>
  <c r="W42" i="11"/>
  <c r="U42" i="11"/>
  <c r="T42" i="11"/>
  <c r="R42" i="11"/>
  <c r="Q42" i="11"/>
  <c r="P42" i="11"/>
  <c r="O42" i="11"/>
  <c r="I42" i="11"/>
  <c r="A42" i="11"/>
  <c r="X41" i="11"/>
  <c r="W41" i="11"/>
  <c r="T41" i="11"/>
  <c r="R41" i="11"/>
  <c r="Q41" i="11"/>
  <c r="O41" i="11"/>
  <c r="I41" i="11"/>
  <c r="A41" i="11"/>
  <c r="X40" i="11"/>
  <c r="W40" i="11"/>
  <c r="U40" i="11"/>
  <c r="T40" i="11"/>
  <c r="R40" i="11"/>
  <c r="Q40" i="11"/>
  <c r="P40" i="11"/>
  <c r="O40" i="11"/>
  <c r="I40" i="11"/>
  <c r="A40" i="11"/>
  <c r="I39" i="11"/>
  <c r="I38" i="11"/>
  <c r="I37" i="11"/>
  <c r="X36" i="11"/>
  <c r="W36" i="11"/>
  <c r="U36" i="11"/>
  <c r="T36" i="11"/>
  <c r="R36" i="11"/>
  <c r="Q36" i="11"/>
  <c r="P36" i="11"/>
  <c r="O36" i="11"/>
  <c r="I36" i="11"/>
  <c r="A36" i="11"/>
  <c r="W35" i="11"/>
  <c r="T35" i="11"/>
  <c r="H35" i="11"/>
  <c r="A35" i="11"/>
  <c r="W34" i="11"/>
  <c r="T34" i="11"/>
  <c r="I34" i="11"/>
  <c r="A34" i="11"/>
  <c r="W33" i="11"/>
  <c r="T33" i="11"/>
  <c r="I33" i="11"/>
  <c r="A33" i="11"/>
  <c r="W32" i="11"/>
  <c r="T32" i="11"/>
  <c r="I32" i="11"/>
  <c r="A32" i="11"/>
  <c r="X31" i="11"/>
  <c r="W31" i="11"/>
  <c r="U31" i="11"/>
  <c r="S31" i="11"/>
  <c r="R31" i="11"/>
  <c r="Q31" i="11"/>
  <c r="P31" i="11"/>
  <c r="O31" i="11"/>
  <c r="H31" i="11"/>
  <c r="A31" i="11"/>
  <c r="X30" i="11"/>
  <c r="W30" i="11"/>
  <c r="U30" i="11"/>
  <c r="T30" i="11"/>
  <c r="R30" i="11"/>
  <c r="Q30" i="11"/>
  <c r="P30" i="11"/>
  <c r="O30" i="11"/>
  <c r="I30" i="11"/>
  <c r="A30" i="11"/>
  <c r="X29" i="11"/>
  <c r="W29" i="11"/>
  <c r="T29" i="11"/>
  <c r="R29" i="11"/>
  <c r="Q29" i="11"/>
  <c r="P29" i="11"/>
  <c r="O29" i="11"/>
  <c r="I29" i="11"/>
  <c r="A29" i="11"/>
  <c r="X28" i="11"/>
  <c r="W28" i="11"/>
  <c r="U28" i="11"/>
  <c r="T28" i="11"/>
  <c r="R28" i="11"/>
  <c r="Q28" i="11"/>
  <c r="P28" i="11"/>
  <c r="O28" i="11"/>
  <c r="I28" i="11"/>
  <c r="A28" i="11"/>
  <c r="X27" i="11"/>
  <c r="W27" i="11"/>
  <c r="U27" i="11"/>
  <c r="T27" i="11"/>
  <c r="R27" i="11"/>
  <c r="Q27" i="11"/>
  <c r="P27" i="11"/>
  <c r="O27" i="11"/>
  <c r="H27" i="11"/>
  <c r="A27" i="11"/>
  <c r="I26" i="11"/>
  <c r="I25" i="11"/>
  <c r="W24" i="11"/>
  <c r="U24" i="11"/>
  <c r="T24" i="11"/>
  <c r="O24" i="11"/>
  <c r="I24" i="11"/>
  <c r="A24" i="11"/>
  <c r="X23" i="11"/>
  <c r="W23" i="11"/>
  <c r="U23" i="11"/>
  <c r="T23" i="11"/>
  <c r="R23" i="11"/>
  <c r="Q23" i="11"/>
  <c r="P23" i="11"/>
  <c r="O23" i="11"/>
  <c r="I23" i="11"/>
  <c r="A23" i="11"/>
  <c r="X22" i="11"/>
  <c r="W22" i="11"/>
  <c r="U22" i="11"/>
  <c r="T22" i="11"/>
  <c r="R22" i="11"/>
  <c r="Q22" i="11"/>
  <c r="P22" i="11"/>
  <c r="O22" i="11"/>
  <c r="I22" i="11"/>
  <c r="A22" i="11"/>
  <c r="X21" i="11"/>
  <c r="W21" i="11"/>
  <c r="U21" i="11"/>
  <c r="T21" i="11"/>
  <c r="R21" i="11"/>
  <c r="Q21" i="11"/>
  <c r="P21" i="11"/>
  <c r="O21" i="11"/>
  <c r="I21" i="11"/>
  <c r="A21" i="11"/>
  <c r="X20" i="11"/>
  <c r="W20" i="11"/>
  <c r="U20" i="11"/>
  <c r="T20" i="11"/>
  <c r="R20" i="11"/>
  <c r="Q20" i="11"/>
  <c r="P20" i="11"/>
  <c r="O20" i="11"/>
  <c r="I20" i="11"/>
  <c r="A20" i="11"/>
  <c r="X19" i="11"/>
  <c r="W19" i="11"/>
  <c r="U19" i="11"/>
  <c r="T19" i="11"/>
  <c r="R19" i="11"/>
  <c r="Q19" i="11"/>
  <c r="P19" i="11"/>
  <c r="O19" i="11"/>
  <c r="I19" i="11"/>
  <c r="A19" i="11"/>
  <c r="I18" i="11"/>
  <c r="I17" i="11"/>
  <c r="X16" i="11"/>
  <c r="W16" i="11"/>
  <c r="U16" i="11"/>
  <c r="T16" i="11"/>
  <c r="R16" i="11"/>
  <c r="Q16" i="11"/>
  <c r="P16" i="11"/>
  <c r="O16" i="11"/>
  <c r="I16" i="11"/>
  <c r="A16" i="11"/>
  <c r="X15" i="11"/>
  <c r="W15" i="11"/>
  <c r="U15" i="11"/>
  <c r="T15" i="11"/>
  <c r="R15" i="11"/>
  <c r="Q15" i="11"/>
  <c r="P15" i="11"/>
  <c r="O15" i="11"/>
  <c r="I15" i="11"/>
  <c r="A15" i="11"/>
  <c r="W14" i="11"/>
  <c r="A14" i="11"/>
  <c r="W13" i="11"/>
  <c r="A13" i="11"/>
  <c r="W12" i="11"/>
  <c r="A12" i="11"/>
  <c r="X11" i="11"/>
  <c r="W11" i="11"/>
  <c r="U11" i="11"/>
  <c r="T11" i="11"/>
  <c r="R11" i="11"/>
  <c r="Q11" i="11"/>
  <c r="P11" i="11"/>
  <c r="O11" i="11"/>
  <c r="I11" i="11"/>
  <c r="X10" i="11"/>
  <c r="W10" i="11"/>
  <c r="U10" i="11"/>
  <c r="T10" i="11"/>
  <c r="R10" i="11"/>
  <c r="Q10" i="11"/>
  <c r="P10" i="11"/>
  <c r="O10" i="11"/>
  <c r="I10" i="11"/>
  <c r="W9" i="11"/>
  <c r="T9" i="11"/>
  <c r="I9" i="11"/>
  <c r="X8" i="11"/>
  <c r="W8" i="11"/>
  <c r="U8" i="11"/>
  <c r="T8" i="11"/>
  <c r="R8" i="11"/>
  <c r="Q8" i="11"/>
  <c r="P8" i="11"/>
  <c r="O8" i="11"/>
  <c r="I8" i="11"/>
  <c r="M50" i="10"/>
  <c r="K50" i="10"/>
  <c r="J50" i="10"/>
  <c r="I50" i="10"/>
  <c r="H50" i="10"/>
  <c r="E50" i="10"/>
  <c r="V48" i="10"/>
  <c r="M48" i="10"/>
  <c r="K48" i="10"/>
  <c r="J48" i="10"/>
  <c r="I48" i="10"/>
  <c r="H48" i="10"/>
  <c r="E48" i="10"/>
  <c r="V47" i="10"/>
  <c r="U47" i="10"/>
  <c r="M47" i="10"/>
  <c r="K47" i="10"/>
  <c r="J47" i="10"/>
  <c r="I47" i="10"/>
  <c r="H47" i="10"/>
  <c r="E47" i="10"/>
  <c r="U44" i="10"/>
  <c r="K44" i="10"/>
  <c r="J44" i="10"/>
  <c r="F44" i="10"/>
  <c r="U43" i="10"/>
  <c r="K43" i="10"/>
  <c r="J43" i="10"/>
  <c r="F43" i="10"/>
  <c r="U42" i="10"/>
  <c r="K42" i="10"/>
  <c r="J42" i="10"/>
  <c r="F42" i="10"/>
  <c r="P39" i="10"/>
  <c r="V38" i="10"/>
  <c r="U38" i="10"/>
  <c r="K38" i="10"/>
  <c r="J38" i="10"/>
  <c r="I38" i="10"/>
  <c r="H38" i="10"/>
  <c r="E38" i="10"/>
  <c r="U35" i="10"/>
  <c r="K35" i="10"/>
  <c r="J35" i="10"/>
  <c r="F35" i="10"/>
  <c r="V32" i="10"/>
  <c r="U32" i="10"/>
  <c r="P32" i="10"/>
  <c r="K32" i="10"/>
  <c r="J32" i="10"/>
  <c r="I32" i="10"/>
  <c r="H32" i="10"/>
  <c r="E32" i="10"/>
  <c r="U29" i="10"/>
  <c r="K29" i="10"/>
  <c r="J29" i="10"/>
  <c r="F29" i="10"/>
  <c r="U28" i="10"/>
  <c r="K28" i="10"/>
  <c r="J28" i="10"/>
  <c r="F28" i="10"/>
  <c r="U27" i="10"/>
  <c r="K27" i="10"/>
  <c r="J27" i="10"/>
  <c r="F27" i="10"/>
  <c r="U26" i="10"/>
  <c r="K26" i="10"/>
  <c r="J26" i="10"/>
  <c r="F26" i="10"/>
  <c r="U25" i="10"/>
  <c r="K25" i="10"/>
  <c r="J25" i="10"/>
  <c r="F25" i="10"/>
  <c r="U24" i="10"/>
  <c r="K24" i="10"/>
  <c r="J24" i="10"/>
  <c r="F24" i="10"/>
  <c r="A24" i="10"/>
  <c r="U23" i="10"/>
  <c r="K23" i="10"/>
  <c r="J23" i="10"/>
  <c r="F23" i="10"/>
  <c r="M14" i="10"/>
  <c r="U13" i="10"/>
  <c r="T13" i="10"/>
  <c r="P13" i="10"/>
  <c r="O13" i="10"/>
  <c r="M13" i="10"/>
  <c r="K13" i="10"/>
  <c r="J13" i="10"/>
  <c r="I13" i="10"/>
  <c r="H13" i="10"/>
  <c r="G13" i="10"/>
  <c r="E13" i="10"/>
  <c r="U11" i="10"/>
  <c r="T11" i="10"/>
  <c r="K11" i="10"/>
  <c r="J11" i="10"/>
  <c r="F11" i="10"/>
  <c r="I49" i="9"/>
  <c r="H47" i="9"/>
  <c r="G47" i="9"/>
  <c r="P46" i="9"/>
  <c r="O46" i="9"/>
  <c r="L46" i="9"/>
  <c r="K46" i="9"/>
  <c r="J46" i="9"/>
  <c r="I46" i="9"/>
  <c r="H46" i="9"/>
  <c r="G46" i="9"/>
  <c r="D46" i="9"/>
  <c r="P44" i="9"/>
  <c r="O44" i="9"/>
  <c r="M44" i="9"/>
  <c r="K44" i="9"/>
  <c r="H44" i="9"/>
  <c r="G44" i="9"/>
  <c r="F44" i="9"/>
  <c r="E44" i="9"/>
  <c r="D44" i="9"/>
  <c r="C44" i="9"/>
  <c r="B44" i="9"/>
  <c r="A44" i="9"/>
  <c r="P43" i="9"/>
  <c r="O43" i="9"/>
  <c r="M43" i="9"/>
  <c r="L43" i="9"/>
  <c r="K43" i="9"/>
  <c r="H43" i="9"/>
  <c r="G43" i="9"/>
  <c r="F43" i="9"/>
  <c r="E43" i="9"/>
  <c r="D43" i="9"/>
  <c r="C43" i="9"/>
  <c r="B43" i="9"/>
  <c r="A43" i="9"/>
  <c r="P42" i="9"/>
  <c r="O42" i="9"/>
  <c r="M42" i="9"/>
  <c r="L42" i="9"/>
  <c r="K42" i="9"/>
  <c r="H42" i="9"/>
  <c r="G42" i="9"/>
  <c r="F42" i="9"/>
  <c r="E42" i="9"/>
  <c r="D42" i="9"/>
  <c r="C42" i="9"/>
  <c r="B42" i="9"/>
  <c r="A42" i="9"/>
  <c r="P41" i="9"/>
  <c r="P40" i="9"/>
  <c r="P39" i="9"/>
  <c r="O39" i="9"/>
  <c r="P38" i="9"/>
  <c r="M38" i="9"/>
  <c r="L38" i="9"/>
  <c r="K38" i="9"/>
  <c r="H38" i="9"/>
  <c r="F38" i="9"/>
  <c r="E38" i="9"/>
  <c r="D38" i="9"/>
  <c r="C38" i="9"/>
  <c r="B38" i="9"/>
  <c r="A38" i="9"/>
  <c r="P37" i="9"/>
  <c r="O37" i="9"/>
  <c r="M37" i="9"/>
  <c r="L37" i="9"/>
  <c r="K37" i="9"/>
  <c r="H37" i="9"/>
  <c r="G37" i="9"/>
  <c r="F37" i="9"/>
  <c r="E37" i="9"/>
  <c r="D37" i="9"/>
  <c r="C37" i="9"/>
  <c r="B37" i="9"/>
  <c r="A37" i="9"/>
  <c r="P36" i="9"/>
  <c r="O36" i="9"/>
  <c r="M36" i="9"/>
  <c r="K36" i="9"/>
  <c r="H36" i="9"/>
  <c r="G36" i="9"/>
  <c r="F36" i="9"/>
  <c r="E36" i="9"/>
  <c r="D36" i="9"/>
  <c r="C36" i="9"/>
  <c r="B36" i="9"/>
  <c r="A36" i="9"/>
  <c r="P35" i="9"/>
  <c r="O35" i="9"/>
  <c r="M35" i="9"/>
  <c r="K35" i="9"/>
  <c r="H35" i="9"/>
  <c r="G35" i="9"/>
  <c r="F35" i="9"/>
  <c r="E35" i="9"/>
  <c r="D35" i="9"/>
  <c r="C35" i="9"/>
  <c r="B35" i="9"/>
  <c r="A35" i="9"/>
  <c r="P34" i="9"/>
  <c r="O34" i="9"/>
  <c r="M34" i="9"/>
  <c r="K34" i="9"/>
  <c r="H34" i="9"/>
  <c r="G34" i="9"/>
  <c r="F34" i="9"/>
  <c r="E34" i="9"/>
  <c r="D34" i="9"/>
  <c r="C34" i="9"/>
  <c r="B34" i="9"/>
  <c r="A34" i="9"/>
  <c r="P33" i="9"/>
  <c r="O33" i="9"/>
  <c r="M33" i="9"/>
  <c r="K33" i="9"/>
  <c r="H33" i="9"/>
  <c r="G33" i="9"/>
  <c r="F33" i="9"/>
  <c r="E33" i="9"/>
  <c r="D33" i="9"/>
  <c r="C33" i="9"/>
  <c r="B33" i="9"/>
  <c r="A33" i="9"/>
  <c r="P32" i="9"/>
  <c r="O32" i="9"/>
  <c r="M32" i="9"/>
  <c r="K32" i="9"/>
  <c r="H32" i="9"/>
  <c r="G32" i="9"/>
  <c r="F32" i="9"/>
  <c r="E32" i="9"/>
  <c r="D32" i="9"/>
  <c r="C32" i="9"/>
  <c r="B32" i="9"/>
  <c r="A32" i="9"/>
  <c r="P31" i="9"/>
  <c r="O31" i="9"/>
  <c r="M31" i="9"/>
  <c r="L31" i="9"/>
  <c r="K31" i="9"/>
  <c r="H31" i="9"/>
  <c r="G31" i="9"/>
  <c r="F31" i="9"/>
  <c r="E31" i="9"/>
  <c r="D31" i="9"/>
  <c r="C31" i="9"/>
  <c r="B31" i="9"/>
  <c r="A31" i="9"/>
  <c r="P30" i="9"/>
  <c r="O30" i="9"/>
  <c r="M30" i="9"/>
  <c r="K30" i="9"/>
  <c r="H30" i="9"/>
  <c r="G30" i="9"/>
  <c r="F30" i="9"/>
  <c r="E30" i="9"/>
  <c r="D30" i="9"/>
  <c r="C30" i="9"/>
  <c r="B30" i="9"/>
  <c r="A30" i="9"/>
  <c r="P29" i="9"/>
  <c r="O29" i="9"/>
  <c r="M29" i="9"/>
  <c r="L29" i="9"/>
  <c r="H29" i="9"/>
  <c r="G29" i="9"/>
  <c r="F29" i="9"/>
  <c r="E29" i="9"/>
  <c r="D29" i="9"/>
  <c r="C29" i="9"/>
  <c r="B29" i="9"/>
  <c r="A29" i="9"/>
  <c r="P28" i="9"/>
  <c r="P27" i="9"/>
  <c r="O27" i="9"/>
  <c r="P26" i="9"/>
  <c r="M26" i="9"/>
  <c r="K26" i="9"/>
  <c r="H26" i="9"/>
  <c r="F26" i="9"/>
  <c r="E26" i="9"/>
  <c r="D26" i="9"/>
  <c r="C26" i="9"/>
  <c r="B26" i="9"/>
  <c r="A26" i="9"/>
  <c r="P25" i="9"/>
  <c r="O25" i="9"/>
  <c r="M25" i="9"/>
  <c r="K25" i="9"/>
  <c r="H25" i="9"/>
  <c r="G25" i="9"/>
  <c r="F25" i="9"/>
  <c r="E25" i="9"/>
  <c r="D25" i="9"/>
  <c r="C25" i="9"/>
  <c r="B25" i="9"/>
  <c r="A25" i="9"/>
  <c r="P24" i="9"/>
  <c r="O24" i="9"/>
  <c r="M24" i="9"/>
  <c r="K24" i="9"/>
  <c r="H24" i="9"/>
  <c r="G24" i="9"/>
  <c r="F24" i="9"/>
  <c r="E24" i="9"/>
  <c r="D24" i="9"/>
  <c r="C24" i="9"/>
  <c r="B24" i="9"/>
  <c r="A24" i="9"/>
  <c r="P23" i="9"/>
  <c r="O23" i="9"/>
  <c r="M23" i="9"/>
  <c r="L23" i="9"/>
  <c r="K23" i="9"/>
  <c r="H23" i="9"/>
  <c r="G23" i="9"/>
  <c r="F23" i="9"/>
  <c r="E23" i="9"/>
  <c r="D23" i="9"/>
  <c r="C23" i="9"/>
  <c r="B23" i="9"/>
  <c r="A23" i="9"/>
  <c r="P22" i="9"/>
  <c r="O22" i="9"/>
  <c r="M22" i="9"/>
  <c r="K22" i="9"/>
  <c r="H22" i="9"/>
  <c r="G22" i="9"/>
  <c r="F22" i="9"/>
  <c r="E22" i="9"/>
  <c r="D22" i="9"/>
  <c r="C22" i="9"/>
  <c r="B22" i="9"/>
  <c r="A22" i="9"/>
  <c r="P21" i="9"/>
  <c r="O21" i="9"/>
  <c r="M21" i="9"/>
  <c r="L21" i="9"/>
  <c r="K21" i="9"/>
  <c r="H21" i="9"/>
  <c r="G21" i="9"/>
  <c r="F21" i="9"/>
  <c r="E21" i="9"/>
  <c r="D21" i="9"/>
  <c r="C21" i="9"/>
  <c r="B21" i="9"/>
  <c r="A21" i="9"/>
  <c r="P20" i="9"/>
  <c r="P19" i="9"/>
  <c r="O19" i="9"/>
  <c r="P18" i="9"/>
  <c r="M18" i="9"/>
  <c r="K18" i="9"/>
  <c r="H18" i="9"/>
  <c r="F18" i="9"/>
  <c r="E18" i="9"/>
  <c r="D18" i="9"/>
  <c r="C18" i="9"/>
  <c r="B18" i="9"/>
  <c r="A18" i="9"/>
  <c r="P17" i="9"/>
  <c r="O17" i="9"/>
  <c r="M17" i="9"/>
  <c r="K17" i="9"/>
  <c r="H17" i="9"/>
  <c r="G17" i="9"/>
  <c r="F17" i="9"/>
  <c r="E17" i="9"/>
  <c r="D17" i="9"/>
  <c r="C17" i="9"/>
  <c r="B17" i="9"/>
  <c r="A17" i="9"/>
  <c r="P16" i="9"/>
  <c r="O16" i="9"/>
  <c r="M16" i="9"/>
  <c r="H16" i="9"/>
  <c r="G16" i="9"/>
  <c r="F16" i="9"/>
  <c r="E16" i="9"/>
  <c r="D16" i="9"/>
  <c r="C16" i="9"/>
  <c r="B16" i="9"/>
  <c r="A16" i="9"/>
  <c r="P15" i="9"/>
  <c r="O15" i="9"/>
  <c r="M15" i="9"/>
  <c r="H15" i="9"/>
  <c r="G15" i="9"/>
  <c r="F15" i="9"/>
  <c r="E15" i="9"/>
  <c r="D15" i="9"/>
  <c r="C15" i="9"/>
  <c r="B15" i="9"/>
  <c r="A15" i="9"/>
  <c r="P14" i="9"/>
  <c r="O14" i="9"/>
  <c r="M14" i="9"/>
  <c r="H14" i="9"/>
  <c r="G14" i="9"/>
  <c r="F14" i="9"/>
  <c r="E14" i="9"/>
  <c r="C14" i="9"/>
  <c r="B14" i="9"/>
  <c r="A14" i="9"/>
  <c r="P13" i="9"/>
  <c r="O13" i="9"/>
  <c r="M13" i="9"/>
  <c r="K13" i="9"/>
  <c r="H13" i="9"/>
  <c r="G13" i="9"/>
  <c r="F13" i="9"/>
  <c r="E13" i="9"/>
  <c r="D13" i="9"/>
  <c r="C13" i="9"/>
  <c r="B13" i="9"/>
  <c r="A13" i="9"/>
  <c r="P12" i="9"/>
  <c r="O12" i="9"/>
  <c r="M12" i="9"/>
  <c r="K12" i="9"/>
  <c r="H12" i="9"/>
  <c r="G12" i="9"/>
  <c r="F12" i="9"/>
  <c r="E12" i="9"/>
  <c r="D12" i="9"/>
  <c r="C12" i="9"/>
  <c r="B12" i="9"/>
  <c r="A12" i="9"/>
  <c r="P11" i="9"/>
  <c r="O11" i="9"/>
  <c r="M11" i="9"/>
  <c r="K11" i="9"/>
  <c r="H11" i="9"/>
  <c r="G11" i="9"/>
  <c r="F11" i="9"/>
  <c r="E11" i="9"/>
  <c r="D11" i="9"/>
  <c r="C11" i="9"/>
  <c r="B11" i="9"/>
  <c r="A11" i="9"/>
  <c r="P10" i="9"/>
  <c r="O10" i="9"/>
  <c r="M10" i="9"/>
  <c r="K10" i="9"/>
  <c r="H10" i="9"/>
  <c r="G10" i="9"/>
  <c r="F10" i="9"/>
  <c r="E10" i="9"/>
  <c r="D10" i="9"/>
  <c r="C10" i="9"/>
  <c r="B10" i="9"/>
  <c r="Y41" i="8"/>
  <c r="S41" i="8"/>
  <c r="R41" i="8"/>
  <c r="L41" i="8"/>
  <c r="K41" i="8"/>
  <c r="I41" i="8"/>
  <c r="T40" i="8"/>
  <c r="S40" i="8"/>
  <c r="O40" i="8"/>
  <c r="P40" i="8" s="1"/>
  <c r="N40" i="8"/>
  <c r="V40" i="8" s="1"/>
  <c r="L40" i="8"/>
  <c r="G40" i="8"/>
  <c r="U39" i="8"/>
  <c r="T39" i="8"/>
  <c r="S39" i="8"/>
  <c r="Q39" i="8"/>
  <c r="P39" i="8"/>
  <c r="N39" i="8"/>
  <c r="V39" i="8" s="1"/>
  <c r="L39" i="8"/>
  <c r="G39" i="8"/>
  <c r="T38" i="8"/>
  <c r="S38" i="8"/>
  <c r="O38" i="8"/>
  <c r="P38" i="8" s="1"/>
  <c r="N38" i="8"/>
  <c r="V38" i="8" s="1"/>
  <c r="G38" i="8"/>
  <c r="T37" i="8"/>
  <c r="S37" i="8"/>
  <c r="P37" i="8"/>
  <c r="U37" i="8" s="1"/>
  <c r="O37" i="8"/>
  <c r="N37" i="8"/>
  <c r="V37" i="8" s="1"/>
  <c r="L37" i="8"/>
  <c r="L36" i="8"/>
  <c r="L35" i="8"/>
  <c r="L34" i="8"/>
  <c r="G34" i="8"/>
  <c r="U33" i="8"/>
  <c r="T33" i="8"/>
  <c r="S33" i="8"/>
  <c r="L33" i="8"/>
  <c r="U32" i="8"/>
  <c r="T32" i="8"/>
  <c r="S32" i="8"/>
  <c r="L32" i="8"/>
  <c r="U31" i="8"/>
  <c r="T31" i="8"/>
  <c r="S31" i="8"/>
  <c r="L31" i="8"/>
  <c r="G31" i="8"/>
  <c r="U30" i="8"/>
  <c r="T30" i="8"/>
  <c r="S30" i="8"/>
  <c r="L30" i="8"/>
  <c r="G30" i="8"/>
  <c r="V29" i="8"/>
  <c r="T29" i="8"/>
  <c r="S29" i="8"/>
  <c r="O29" i="8"/>
  <c r="P29" i="8" s="1"/>
  <c r="N29" i="8"/>
  <c r="L29" i="8"/>
  <c r="T28" i="8"/>
  <c r="S28" i="8"/>
  <c r="P28" i="8"/>
  <c r="U28" i="8" s="1"/>
  <c r="O28" i="8"/>
  <c r="N28" i="8"/>
  <c r="V28" i="8" s="1"/>
  <c r="L28" i="8"/>
  <c r="G28" i="8"/>
  <c r="T27" i="8"/>
  <c r="S27" i="8"/>
  <c r="P27" i="8"/>
  <c r="Q27" i="8" s="1"/>
  <c r="O27" i="8"/>
  <c r="N27" i="8"/>
  <c r="V27" i="8" s="1"/>
  <c r="L27" i="8"/>
  <c r="G27" i="8"/>
  <c r="V26" i="8"/>
  <c r="T26" i="8"/>
  <c r="S26" i="8"/>
  <c r="P26" i="8"/>
  <c r="U26" i="8" s="1"/>
  <c r="O26" i="8"/>
  <c r="N26" i="8"/>
  <c r="L26" i="8"/>
  <c r="G26" i="8"/>
  <c r="P25" i="8"/>
  <c r="Q25" i="8" s="1"/>
  <c r="O25" i="8"/>
  <c r="N25" i="8"/>
  <c r="K25" i="8"/>
  <c r="U24" i="8"/>
  <c r="T24" i="8"/>
  <c r="S24" i="8"/>
  <c r="N24" i="8"/>
  <c r="V24" i="8" s="1"/>
  <c r="L24" i="8"/>
  <c r="L23" i="8"/>
  <c r="L22" i="8"/>
  <c r="G22" i="8"/>
  <c r="V21" i="8"/>
  <c r="T21" i="8"/>
  <c r="S21" i="8"/>
  <c r="P21" i="8"/>
  <c r="U21" i="8" s="1"/>
  <c r="O21" i="8"/>
  <c r="N21" i="8"/>
  <c r="L21" i="8"/>
  <c r="G21" i="8"/>
  <c r="T20" i="8"/>
  <c r="S20" i="8"/>
  <c r="O20" i="8"/>
  <c r="P20" i="8" s="1"/>
  <c r="N20" i="8"/>
  <c r="V20" i="8" s="1"/>
  <c r="L20" i="8"/>
  <c r="V19" i="8"/>
  <c r="T19" i="8"/>
  <c r="S19" i="8"/>
  <c r="O19" i="8"/>
  <c r="P19" i="8" s="1"/>
  <c r="N19" i="8"/>
  <c r="L19" i="8"/>
  <c r="G19" i="8"/>
  <c r="V18" i="8"/>
  <c r="T18" i="8"/>
  <c r="S18" i="8"/>
  <c r="O18" i="8"/>
  <c r="P18" i="8" s="1"/>
  <c r="N18" i="8"/>
  <c r="L18" i="8"/>
  <c r="G18" i="8"/>
  <c r="V17" i="8"/>
  <c r="T17" i="8"/>
  <c r="S17" i="8"/>
  <c r="O17" i="8"/>
  <c r="P17" i="8" s="1"/>
  <c r="N17" i="8"/>
  <c r="L17" i="8"/>
  <c r="G17" i="8"/>
  <c r="V16" i="8"/>
  <c r="T16" i="8"/>
  <c r="S16" i="8"/>
  <c r="O16" i="8"/>
  <c r="P16" i="8" s="1"/>
  <c r="N16" i="8"/>
  <c r="L16" i="8"/>
  <c r="L15" i="8"/>
  <c r="L14" i="8"/>
  <c r="U13" i="8"/>
  <c r="T13" i="8"/>
  <c r="S13" i="8"/>
  <c r="P13" i="8"/>
  <c r="Q13" i="8" s="1"/>
  <c r="O13" i="8"/>
  <c r="N13" i="8"/>
  <c r="V13" i="8" s="1"/>
  <c r="L13" i="8"/>
  <c r="G10" i="8"/>
  <c r="T9" i="8"/>
  <c r="S9" i="8"/>
  <c r="P9" i="8"/>
  <c r="Q9" i="8" s="1"/>
  <c r="O9" i="8"/>
  <c r="N9" i="8"/>
  <c r="V9" i="8" s="1"/>
  <c r="L9" i="8"/>
  <c r="G9" i="8"/>
  <c r="V8" i="8"/>
  <c r="T8" i="8"/>
  <c r="S8" i="8"/>
  <c r="P8" i="8"/>
  <c r="U8" i="8" s="1"/>
  <c r="O8" i="8"/>
  <c r="N8" i="8"/>
  <c r="L8" i="8"/>
  <c r="U7" i="8"/>
  <c r="T7" i="8"/>
  <c r="S7" i="8"/>
  <c r="L7" i="8"/>
  <c r="V6" i="8"/>
  <c r="T6" i="8"/>
  <c r="S6" i="8"/>
  <c r="O6" i="8"/>
  <c r="P6" i="8" s="1"/>
  <c r="N6" i="8"/>
  <c r="L6" i="8"/>
  <c r="CI287" i="1"/>
  <c r="CH287" i="1"/>
  <c r="CG287" i="1"/>
  <c r="CF287" i="1"/>
  <c r="CE287" i="1"/>
  <c r="CD287" i="1"/>
  <c r="CC287" i="1"/>
  <c r="CB287" i="1"/>
  <c r="CA287" i="1"/>
  <c r="BZ287" i="1"/>
  <c r="BY287" i="1"/>
  <c r="BX287" i="1"/>
  <c r="BW287" i="1"/>
  <c r="BU287" i="1"/>
  <c r="BT287" i="1"/>
  <c r="BS287" i="1"/>
  <c r="BR287" i="1"/>
  <c r="BQ287" i="1"/>
  <c r="BP287" i="1"/>
  <c r="BO287" i="1"/>
  <c r="BN287" i="1"/>
  <c r="BM287" i="1"/>
  <c r="BL287" i="1"/>
  <c r="BK287" i="1"/>
  <c r="BJ287" i="1"/>
  <c r="BI287" i="1"/>
  <c r="BH287" i="1"/>
  <c r="BG287" i="1"/>
  <c r="BF287" i="1"/>
  <c r="BE287" i="1"/>
  <c r="BD287" i="1"/>
  <c r="BC287" i="1"/>
  <c r="BB287" i="1"/>
  <c r="BA287" i="1"/>
  <c r="AZ287" i="1"/>
  <c r="AY287" i="1"/>
  <c r="AX287" i="1"/>
  <c r="AW287" i="1"/>
  <c r="AV287" i="1"/>
  <c r="AU287" i="1"/>
  <c r="AT287" i="1"/>
  <c r="AS287" i="1"/>
  <c r="AR287" i="1"/>
  <c r="AQ287" i="1"/>
  <c r="AP287" i="1"/>
  <c r="AO287" i="1"/>
  <c r="AN287" i="1"/>
  <c r="AM287" i="1"/>
  <c r="AL287" i="1"/>
  <c r="AK287" i="1"/>
  <c r="AJ287" i="1"/>
  <c r="AI287" i="1"/>
  <c r="AH287" i="1"/>
  <c r="AG287" i="1"/>
  <c r="AF287" i="1"/>
  <c r="AE287" i="1"/>
  <c r="AD287" i="1"/>
  <c r="AC287" i="1"/>
  <c r="AB287" i="1"/>
  <c r="AA287" i="1"/>
  <c r="Z287" i="1"/>
  <c r="Y287" i="1"/>
  <c r="X287" i="1"/>
  <c r="W287" i="1"/>
  <c r="V287" i="1"/>
  <c r="U287" i="1"/>
  <c r="T287" i="1"/>
  <c r="S287" i="1"/>
  <c r="R287" i="1"/>
  <c r="K287" i="1"/>
  <c r="J287" i="1"/>
  <c r="CI285" i="1"/>
  <c r="BU285" i="1"/>
  <c r="BT285" i="1"/>
  <c r="BS285" i="1"/>
  <c r="BR285" i="1"/>
  <c r="BQ285" i="1"/>
  <c r="BP285" i="1"/>
  <c r="BO285" i="1"/>
  <c r="BN285" i="1"/>
  <c r="BM285" i="1"/>
  <c r="BL285" i="1"/>
  <c r="BK285" i="1"/>
  <c r="BJ285" i="1"/>
  <c r="BI285" i="1"/>
  <c r="BH285" i="1"/>
  <c r="BG285" i="1"/>
  <c r="BF285" i="1"/>
  <c r="BE285" i="1"/>
  <c r="BD285" i="1"/>
  <c r="BC285" i="1"/>
  <c r="BB285" i="1"/>
  <c r="BA285" i="1"/>
  <c r="AZ285" i="1"/>
  <c r="AY285" i="1"/>
  <c r="AX285" i="1"/>
  <c r="AW285" i="1"/>
  <c r="AV285" i="1"/>
  <c r="AT285" i="1"/>
  <c r="AS285" i="1"/>
  <c r="AR285" i="1"/>
  <c r="AQ285" i="1"/>
  <c r="AP285" i="1"/>
  <c r="AO285" i="1"/>
  <c r="AN285" i="1"/>
  <c r="AM285" i="1"/>
  <c r="AL285" i="1"/>
  <c r="AK285" i="1"/>
  <c r="AJ285" i="1"/>
  <c r="AI285" i="1"/>
  <c r="AH285" i="1"/>
  <c r="AG285" i="1"/>
  <c r="AF285" i="1"/>
  <c r="AE285" i="1"/>
  <c r="AD285" i="1"/>
  <c r="AC285" i="1"/>
  <c r="AB285" i="1"/>
  <c r="AA285" i="1"/>
  <c r="Z285" i="1"/>
  <c r="Y285" i="1"/>
  <c r="X285" i="1"/>
  <c r="W285" i="1"/>
  <c r="V285" i="1"/>
  <c r="U285" i="1"/>
  <c r="T285" i="1"/>
  <c r="R285" i="1"/>
  <c r="Q285" i="1"/>
  <c r="P285" i="1"/>
  <c r="O285" i="1"/>
  <c r="CI282" i="1"/>
  <c r="CH282" i="1"/>
  <c r="CG282" i="1"/>
  <c r="CF282" i="1"/>
  <c r="CE282" i="1"/>
  <c r="CD282" i="1"/>
  <c r="CC282" i="1"/>
  <c r="CB282" i="1"/>
  <c r="CA282" i="1"/>
  <c r="BZ282" i="1"/>
  <c r="BY282" i="1"/>
  <c r="BX282" i="1"/>
  <c r="BW282" i="1"/>
  <c r="BU282" i="1"/>
  <c r="BT282" i="1"/>
  <c r="BS282" i="1"/>
  <c r="BR282" i="1"/>
  <c r="BQ282" i="1"/>
  <c r="BP282" i="1"/>
  <c r="BO282" i="1"/>
  <c r="BN282" i="1"/>
  <c r="BM282" i="1"/>
  <c r="BL282" i="1"/>
  <c r="BK282" i="1"/>
  <c r="BJ282" i="1"/>
  <c r="BI282" i="1"/>
  <c r="BH282" i="1"/>
  <c r="BG282" i="1"/>
  <c r="BF282" i="1"/>
  <c r="BE282" i="1"/>
  <c r="BD282" i="1"/>
  <c r="BC282" i="1"/>
  <c r="BB282" i="1"/>
  <c r="BA282" i="1"/>
  <c r="AZ282" i="1"/>
  <c r="AY282" i="1"/>
  <c r="AX282" i="1"/>
  <c r="AW282" i="1"/>
  <c r="AV282" i="1"/>
  <c r="AU282" i="1"/>
  <c r="AT282" i="1"/>
  <c r="AS282" i="1"/>
  <c r="AR282" i="1"/>
  <c r="AQ282" i="1"/>
  <c r="AP282" i="1"/>
  <c r="AO282" i="1"/>
  <c r="AN282" i="1"/>
  <c r="AM282" i="1"/>
  <c r="AL282" i="1"/>
  <c r="AK282" i="1"/>
  <c r="AJ282" i="1"/>
  <c r="AI282" i="1"/>
  <c r="AH282" i="1"/>
  <c r="AG282" i="1"/>
  <c r="AF282" i="1"/>
  <c r="AE282" i="1"/>
  <c r="AD282" i="1"/>
  <c r="AC282" i="1"/>
  <c r="AB282" i="1"/>
  <c r="AA282" i="1"/>
  <c r="Z282" i="1"/>
  <c r="Y282" i="1"/>
  <c r="X282" i="1"/>
  <c r="W282" i="1"/>
  <c r="V282" i="1"/>
  <c r="U282" i="1"/>
  <c r="T282" i="1"/>
  <c r="S282" i="1"/>
  <c r="R282" i="1"/>
  <c r="K282" i="1"/>
  <c r="J282" i="1"/>
  <c r="CI280" i="1"/>
  <c r="BU280" i="1"/>
  <c r="BT280" i="1"/>
  <c r="BS280" i="1"/>
  <c r="BR280" i="1"/>
  <c r="BQ280" i="1"/>
  <c r="BP280" i="1"/>
  <c r="BO280" i="1"/>
  <c r="BN280" i="1"/>
  <c r="BM280" i="1"/>
  <c r="BL280" i="1"/>
  <c r="BK280" i="1"/>
  <c r="BJ280" i="1"/>
  <c r="BI280" i="1"/>
  <c r="BH280" i="1"/>
  <c r="BG280" i="1"/>
  <c r="BF280" i="1"/>
  <c r="BE280" i="1"/>
  <c r="BD280" i="1"/>
  <c r="BC280" i="1"/>
  <c r="BB280" i="1"/>
  <c r="BA280" i="1"/>
  <c r="AZ280" i="1"/>
  <c r="AY280" i="1"/>
  <c r="AX280" i="1"/>
  <c r="AW280" i="1"/>
  <c r="AV280" i="1"/>
  <c r="AU280" i="1"/>
  <c r="AT280" i="1"/>
  <c r="AS280" i="1"/>
  <c r="AR280" i="1"/>
  <c r="AQ280" i="1"/>
  <c r="AP280" i="1"/>
  <c r="AO280" i="1"/>
  <c r="AN280" i="1"/>
  <c r="AM280" i="1"/>
  <c r="AL280" i="1"/>
  <c r="AK280" i="1"/>
  <c r="AJ280" i="1"/>
  <c r="AI280" i="1"/>
  <c r="AH280" i="1"/>
  <c r="AG280" i="1"/>
  <c r="AF280" i="1"/>
  <c r="AE280" i="1"/>
  <c r="AD280" i="1"/>
  <c r="AC280" i="1"/>
  <c r="AB280" i="1"/>
  <c r="AA280" i="1"/>
  <c r="Z280" i="1"/>
  <c r="Y280" i="1"/>
  <c r="X280" i="1"/>
  <c r="W280" i="1"/>
  <c r="V280" i="1"/>
  <c r="U280" i="1"/>
  <c r="T280" i="1"/>
  <c r="S280" i="1"/>
  <c r="R280" i="1"/>
  <c r="Q280" i="1"/>
  <c r="P280" i="1"/>
  <c r="O280" i="1"/>
  <c r="CI279" i="1"/>
  <c r="BU279" i="1"/>
  <c r="BT279" i="1"/>
  <c r="BS279" i="1"/>
  <c r="BR279" i="1"/>
  <c r="BQ279" i="1"/>
  <c r="BP279" i="1"/>
  <c r="BO279" i="1"/>
  <c r="BN279" i="1"/>
  <c r="BL279" i="1"/>
  <c r="BJ279" i="1"/>
  <c r="BH279" i="1"/>
  <c r="BF279" i="1"/>
  <c r="BD279" i="1"/>
  <c r="BB279" i="1"/>
  <c r="AZ279" i="1"/>
  <c r="AX279" i="1"/>
  <c r="AV279" i="1"/>
  <c r="AT279" i="1"/>
  <c r="AS279" i="1"/>
  <c r="AR279" i="1"/>
  <c r="AQ279" i="1"/>
  <c r="AP279" i="1"/>
  <c r="AO279" i="1"/>
  <c r="AN279" i="1"/>
  <c r="AM279" i="1"/>
  <c r="AL279" i="1"/>
  <c r="AJ279" i="1"/>
  <c r="AH279" i="1"/>
  <c r="AF279" i="1"/>
  <c r="AD279" i="1"/>
  <c r="AB279" i="1"/>
  <c r="Z279" i="1"/>
  <c r="X279" i="1"/>
  <c r="V279" i="1"/>
  <c r="T279" i="1"/>
  <c r="R279" i="1"/>
  <c r="Q279" i="1"/>
  <c r="P279" i="1"/>
  <c r="O279" i="1"/>
  <c r="CI278" i="1"/>
  <c r="BU278" i="1"/>
  <c r="BT278" i="1"/>
  <c r="BS278" i="1"/>
  <c r="BR278" i="1"/>
  <c r="BQ278" i="1"/>
  <c r="BP278" i="1"/>
  <c r="BO278" i="1"/>
  <c r="BN278" i="1"/>
  <c r="BL278" i="1"/>
  <c r="BJ278" i="1"/>
  <c r="BH278" i="1"/>
  <c r="BF278" i="1"/>
  <c r="BD278" i="1"/>
  <c r="BB278" i="1"/>
  <c r="AZ278" i="1"/>
  <c r="AX278" i="1"/>
  <c r="AV278" i="1"/>
  <c r="AT278" i="1"/>
  <c r="AS278" i="1"/>
  <c r="AR278" i="1"/>
  <c r="AQ278" i="1"/>
  <c r="AP278" i="1"/>
  <c r="AO278" i="1"/>
  <c r="AN278" i="1"/>
  <c r="AM278" i="1"/>
  <c r="AL278" i="1"/>
  <c r="AJ278" i="1"/>
  <c r="AH278" i="1"/>
  <c r="AF278" i="1"/>
  <c r="AD278" i="1"/>
  <c r="AB278" i="1"/>
  <c r="Z278" i="1"/>
  <c r="X278" i="1"/>
  <c r="V278" i="1"/>
  <c r="T278" i="1"/>
  <c r="R278" i="1"/>
  <c r="Q278" i="1"/>
  <c r="P278" i="1"/>
  <c r="O278" i="1"/>
  <c r="CI277" i="1"/>
  <c r="BU277" i="1"/>
  <c r="BT277" i="1"/>
  <c r="BS277" i="1"/>
  <c r="BR277" i="1"/>
  <c r="BQ277" i="1"/>
  <c r="BP277" i="1"/>
  <c r="BO277" i="1"/>
  <c r="BN277" i="1"/>
  <c r="BM277" i="1"/>
  <c r="BL277" i="1"/>
  <c r="BK277" i="1"/>
  <c r="BJ277" i="1"/>
  <c r="BI277" i="1"/>
  <c r="BH277" i="1"/>
  <c r="BG277" i="1"/>
  <c r="BF277" i="1"/>
  <c r="BE277" i="1"/>
  <c r="BD277" i="1"/>
  <c r="BC277" i="1"/>
  <c r="BB277" i="1"/>
  <c r="BA277" i="1"/>
  <c r="AZ277" i="1"/>
  <c r="AY277" i="1"/>
  <c r="AX277" i="1"/>
  <c r="AW277" i="1"/>
  <c r="AV277" i="1"/>
  <c r="AU277" i="1"/>
  <c r="AT277" i="1"/>
  <c r="AS277" i="1"/>
  <c r="AR277" i="1"/>
  <c r="AQ277" i="1"/>
  <c r="AP277" i="1"/>
  <c r="AO277" i="1"/>
  <c r="AN277" i="1"/>
  <c r="AM277" i="1"/>
  <c r="AL277" i="1"/>
  <c r="AK277" i="1"/>
  <c r="AJ277" i="1"/>
  <c r="AI277" i="1"/>
  <c r="AH277" i="1"/>
  <c r="AG277" i="1"/>
  <c r="AF277" i="1"/>
  <c r="AE277" i="1"/>
  <c r="AD277" i="1"/>
  <c r="AC277" i="1"/>
  <c r="AB277" i="1"/>
  <c r="AA277" i="1"/>
  <c r="Z277" i="1"/>
  <c r="Y277" i="1"/>
  <c r="X277" i="1"/>
  <c r="W277" i="1"/>
  <c r="V277" i="1"/>
  <c r="U277" i="1"/>
  <c r="T277" i="1"/>
  <c r="S277" i="1"/>
  <c r="R277" i="1"/>
  <c r="Q277" i="1"/>
  <c r="P277" i="1"/>
  <c r="O277" i="1"/>
  <c r="CI276" i="1"/>
  <c r="BU276" i="1"/>
  <c r="BT276" i="1"/>
  <c r="BS276" i="1"/>
  <c r="BR276" i="1"/>
  <c r="BQ276" i="1"/>
  <c r="BP276" i="1"/>
  <c r="BO276" i="1"/>
  <c r="BN276" i="1"/>
  <c r="BL276" i="1"/>
  <c r="BK276" i="1"/>
  <c r="BJ276" i="1"/>
  <c r="BH276" i="1"/>
  <c r="BG276" i="1"/>
  <c r="BF276" i="1"/>
  <c r="BE276" i="1"/>
  <c r="BD276" i="1"/>
  <c r="BC276" i="1"/>
  <c r="BB276" i="1"/>
  <c r="BA276" i="1"/>
  <c r="AZ276" i="1"/>
  <c r="AY276" i="1"/>
  <c r="AX276" i="1"/>
  <c r="AW276" i="1"/>
  <c r="AV276" i="1"/>
  <c r="AU276" i="1"/>
  <c r="AT276" i="1"/>
  <c r="AS276" i="1"/>
  <c r="AR276" i="1"/>
  <c r="AQ276" i="1"/>
  <c r="AP276" i="1"/>
  <c r="AO276" i="1"/>
  <c r="AN276" i="1"/>
  <c r="AM276" i="1"/>
  <c r="AL276" i="1"/>
  <c r="AJ276" i="1"/>
  <c r="AI276" i="1"/>
  <c r="AH276" i="1"/>
  <c r="AF276" i="1"/>
  <c r="AE276" i="1"/>
  <c r="AD276" i="1"/>
  <c r="AC276" i="1"/>
  <c r="AB276" i="1"/>
  <c r="AA276" i="1"/>
  <c r="Z276" i="1"/>
  <c r="Y276" i="1"/>
  <c r="X276" i="1"/>
  <c r="W276" i="1"/>
  <c r="V276" i="1"/>
  <c r="U276" i="1"/>
  <c r="T276" i="1"/>
  <c r="S276" i="1"/>
  <c r="R276" i="1"/>
  <c r="Q276" i="1"/>
  <c r="P276" i="1"/>
  <c r="O276" i="1"/>
  <c r="CI275" i="1"/>
  <c r="BU275" i="1"/>
  <c r="BT275" i="1"/>
  <c r="BS275" i="1"/>
  <c r="BR275" i="1"/>
  <c r="BQ275" i="1"/>
  <c r="BP275" i="1"/>
  <c r="BO275" i="1"/>
  <c r="BN275" i="1"/>
  <c r="BL275" i="1"/>
  <c r="BJ275" i="1"/>
  <c r="BH275" i="1"/>
  <c r="BF275" i="1"/>
  <c r="BD275" i="1"/>
  <c r="BB275" i="1"/>
  <c r="AZ275" i="1"/>
  <c r="AX275" i="1"/>
  <c r="AV275" i="1"/>
  <c r="AT275" i="1"/>
  <c r="AS275" i="1"/>
  <c r="AR275" i="1"/>
  <c r="AQ275" i="1"/>
  <c r="AP275" i="1"/>
  <c r="AO275" i="1"/>
  <c r="AN275" i="1"/>
  <c r="AM275" i="1"/>
  <c r="AL275" i="1"/>
  <c r="AJ275" i="1"/>
  <c r="AH275" i="1"/>
  <c r="AF275" i="1"/>
  <c r="AD275" i="1"/>
  <c r="AB275" i="1"/>
  <c r="Z275" i="1"/>
  <c r="X275" i="1"/>
  <c r="V275" i="1"/>
  <c r="T275" i="1"/>
  <c r="R275" i="1"/>
  <c r="Q275" i="1"/>
  <c r="P275" i="1"/>
  <c r="O275" i="1"/>
  <c r="CI274" i="1"/>
  <c r="BU274" i="1"/>
  <c r="BT274" i="1"/>
  <c r="BS274" i="1"/>
  <c r="BR274" i="1"/>
  <c r="BQ274" i="1"/>
  <c r="BP274" i="1"/>
  <c r="BO274" i="1"/>
  <c r="BN274" i="1"/>
  <c r="BM274" i="1"/>
  <c r="BL274" i="1"/>
  <c r="BK274" i="1"/>
  <c r="BJ274" i="1"/>
  <c r="BI274" i="1"/>
  <c r="BH274" i="1"/>
  <c r="BG274" i="1"/>
  <c r="BF274" i="1"/>
  <c r="BE274" i="1"/>
  <c r="BD274" i="1"/>
  <c r="BC274" i="1"/>
  <c r="BB274" i="1"/>
  <c r="BA274" i="1"/>
  <c r="AZ274" i="1"/>
  <c r="AY274" i="1"/>
  <c r="AX274" i="1"/>
  <c r="AW274" i="1"/>
  <c r="AV274" i="1"/>
  <c r="AU274" i="1"/>
  <c r="AT274" i="1"/>
  <c r="AS274" i="1"/>
  <c r="AR274" i="1"/>
  <c r="AQ274" i="1"/>
  <c r="AP274" i="1"/>
  <c r="AO274" i="1"/>
  <c r="AN274" i="1"/>
  <c r="AM274" i="1"/>
  <c r="AL274" i="1"/>
  <c r="AK274" i="1"/>
  <c r="AJ274" i="1"/>
  <c r="AI274" i="1"/>
  <c r="AH274" i="1"/>
  <c r="AG274" i="1"/>
  <c r="AF274" i="1"/>
  <c r="AE274" i="1"/>
  <c r="AD274" i="1"/>
  <c r="AC274" i="1"/>
  <c r="AB274" i="1"/>
  <c r="AA274" i="1"/>
  <c r="Z274" i="1"/>
  <c r="Y274" i="1"/>
  <c r="X274" i="1"/>
  <c r="W274" i="1"/>
  <c r="V274" i="1"/>
  <c r="U274" i="1"/>
  <c r="T274" i="1"/>
  <c r="S274" i="1"/>
  <c r="R274" i="1"/>
  <c r="Q274" i="1"/>
  <c r="P274" i="1"/>
  <c r="O274" i="1"/>
  <c r="CI273" i="1"/>
  <c r="BU273" i="1"/>
  <c r="BT273" i="1"/>
  <c r="BS273" i="1"/>
  <c r="BR273" i="1"/>
  <c r="BQ273" i="1"/>
  <c r="BP273" i="1"/>
  <c r="BO273" i="1"/>
  <c r="BN273" i="1"/>
  <c r="BL273" i="1"/>
  <c r="BJ273" i="1"/>
  <c r="BH273" i="1"/>
  <c r="BF273" i="1"/>
  <c r="BD273" i="1"/>
  <c r="BB273" i="1"/>
  <c r="AZ273" i="1"/>
  <c r="AX273" i="1"/>
  <c r="AV273" i="1"/>
  <c r="AT273" i="1"/>
  <c r="AS273" i="1"/>
  <c r="AR273" i="1"/>
  <c r="AQ273" i="1"/>
  <c r="AP273" i="1"/>
  <c r="AO273" i="1"/>
  <c r="AN273" i="1"/>
  <c r="AM273" i="1"/>
  <c r="AL273" i="1"/>
  <c r="AJ273" i="1"/>
  <c r="AH273" i="1"/>
  <c r="AF273" i="1"/>
  <c r="AD273" i="1"/>
  <c r="AB273" i="1"/>
  <c r="Z273" i="1"/>
  <c r="X273" i="1"/>
  <c r="V273" i="1"/>
  <c r="T273" i="1"/>
  <c r="R273" i="1"/>
  <c r="Q273" i="1"/>
  <c r="P273" i="1"/>
  <c r="O273" i="1"/>
  <c r="CI272" i="1"/>
  <c r="BU272" i="1"/>
  <c r="BT272" i="1"/>
  <c r="BS272" i="1"/>
  <c r="BR272" i="1"/>
  <c r="BQ272" i="1"/>
  <c r="BP272" i="1"/>
  <c r="BO272" i="1"/>
  <c r="BN272" i="1"/>
  <c r="BM272" i="1"/>
  <c r="BL272" i="1"/>
  <c r="BK272" i="1"/>
  <c r="BJ272" i="1"/>
  <c r="BI272" i="1"/>
  <c r="BH272" i="1"/>
  <c r="BG272" i="1"/>
  <c r="BF272" i="1"/>
  <c r="BE272" i="1"/>
  <c r="BD272" i="1"/>
  <c r="BC272" i="1"/>
  <c r="BB272" i="1"/>
  <c r="BA272" i="1"/>
  <c r="AZ272" i="1"/>
  <c r="AY272" i="1"/>
  <c r="AX272" i="1"/>
  <c r="AW272" i="1"/>
  <c r="AV272" i="1"/>
  <c r="AU272" i="1"/>
  <c r="AT272" i="1"/>
  <c r="AS272" i="1"/>
  <c r="AR272" i="1"/>
  <c r="AQ272" i="1"/>
  <c r="AP272" i="1"/>
  <c r="AO272" i="1"/>
  <c r="AN272" i="1"/>
  <c r="AM272" i="1"/>
  <c r="AL272" i="1"/>
  <c r="AK272" i="1"/>
  <c r="AJ272" i="1"/>
  <c r="AI272" i="1"/>
  <c r="AH272" i="1"/>
  <c r="AG272" i="1"/>
  <c r="AF272" i="1"/>
  <c r="AE272" i="1"/>
  <c r="AD272" i="1"/>
  <c r="AC272" i="1"/>
  <c r="AB272" i="1"/>
  <c r="AA272" i="1"/>
  <c r="Z272" i="1"/>
  <c r="Y272" i="1"/>
  <c r="X272" i="1"/>
  <c r="W272" i="1"/>
  <c r="V272" i="1"/>
  <c r="U272" i="1"/>
  <c r="T272" i="1"/>
  <c r="S272" i="1"/>
  <c r="R272" i="1"/>
  <c r="Q272" i="1"/>
  <c r="P272" i="1"/>
  <c r="CI271" i="1"/>
  <c r="BU271" i="1"/>
  <c r="BT271" i="1"/>
  <c r="BS271" i="1"/>
  <c r="BR271" i="1"/>
  <c r="BQ271" i="1"/>
  <c r="BP271" i="1"/>
  <c r="BO271" i="1"/>
  <c r="BN271" i="1"/>
  <c r="BL271" i="1"/>
  <c r="BJ271" i="1"/>
  <c r="BH271" i="1"/>
  <c r="BF271" i="1"/>
  <c r="BD271" i="1"/>
  <c r="BB271" i="1"/>
  <c r="AZ271" i="1"/>
  <c r="AX271" i="1"/>
  <c r="AV271" i="1"/>
  <c r="AT271" i="1"/>
  <c r="AS271" i="1"/>
  <c r="AR271" i="1"/>
  <c r="AQ271" i="1"/>
  <c r="AP271" i="1"/>
  <c r="AO271" i="1"/>
  <c r="AN271" i="1"/>
  <c r="AM271" i="1"/>
  <c r="AL271" i="1"/>
  <c r="AJ271" i="1"/>
  <c r="AH271" i="1"/>
  <c r="AF271" i="1"/>
  <c r="AD271" i="1"/>
  <c r="AB271" i="1"/>
  <c r="Z271" i="1"/>
  <c r="X271" i="1"/>
  <c r="V271" i="1"/>
  <c r="T271" i="1"/>
  <c r="R271" i="1"/>
  <c r="Q271" i="1"/>
  <c r="P271" i="1"/>
  <c r="O271" i="1"/>
  <c r="CI270" i="1"/>
  <c r="BU270" i="1"/>
  <c r="BT270" i="1"/>
  <c r="BS270" i="1"/>
  <c r="BR270" i="1"/>
  <c r="BQ270" i="1"/>
  <c r="BP270" i="1"/>
  <c r="BO270" i="1"/>
  <c r="BN270" i="1"/>
  <c r="BM270" i="1"/>
  <c r="BL270" i="1"/>
  <c r="BK270" i="1"/>
  <c r="BJ270" i="1"/>
  <c r="BI270" i="1"/>
  <c r="BH270" i="1"/>
  <c r="BG270" i="1"/>
  <c r="BF270" i="1"/>
  <c r="BE270" i="1"/>
  <c r="BD270" i="1"/>
  <c r="BC270" i="1"/>
  <c r="BB270" i="1"/>
  <c r="BA270" i="1"/>
  <c r="AZ270" i="1"/>
  <c r="AY270" i="1"/>
  <c r="AX270" i="1"/>
  <c r="AW270" i="1"/>
  <c r="AV270" i="1"/>
  <c r="AU270" i="1"/>
  <c r="AT270" i="1"/>
  <c r="AS270" i="1"/>
  <c r="AR270" i="1"/>
  <c r="AQ270" i="1"/>
  <c r="AP270" i="1"/>
  <c r="AO270" i="1"/>
  <c r="AN270" i="1"/>
  <c r="AM270" i="1"/>
  <c r="AL270" i="1"/>
  <c r="AK270" i="1"/>
  <c r="AJ270" i="1"/>
  <c r="AI270" i="1"/>
  <c r="AH270" i="1"/>
  <c r="AG270" i="1"/>
  <c r="AF270" i="1"/>
  <c r="AE270" i="1"/>
  <c r="AD270" i="1"/>
  <c r="AC270" i="1"/>
  <c r="AB270" i="1"/>
  <c r="AA270" i="1"/>
  <c r="Z270" i="1"/>
  <c r="Y270" i="1"/>
  <c r="X270" i="1"/>
  <c r="W270" i="1"/>
  <c r="V270" i="1"/>
  <c r="U270" i="1"/>
  <c r="T270" i="1"/>
  <c r="S270" i="1"/>
  <c r="R270" i="1"/>
  <c r="Q270" i="1"/>
  <c r="P270" i="1"/>
  <c r="CI269" i="1"/>
  <c r="BU269" i="1"/>
  <c r="BT269" i="1"/>
  <c r="BS269" i="1"/>
  <c r="BR269" i="1"/>
  <c r="BQ269" i="1"/>
  <c r="BP269" i="1"/>
  <c r="BO269" i="1"/>
  <c r="BN269" i="1"/>
  <c r="BL269" i="1"/>
  <c r="BJ269" i="1"/>
  <c r="BH269" i="1"/>
  <c r="BF269" i="1"/>
  <c r="BD269" i="1"/>
  <c r="BB269" i="1"/>
  <c r="AZ269" i="1"/>
  <c r="AX269" i="1"/>
  <c r="AV269" i="1"/>
  <c r="AT269" i="1"/>
  <c r="AS269" i="1"/>
  <c r="AR269" i="1"/>
  <c r="AQ269" i="1"/>
  <c r="AP269" i="1"/>
  <c r="AO269" i="1"/>
  <c r="AN269" i="1"/>
  <c r="AM269" i="1"/>
  <c r="AL269" i="1"/>
  <c r="AJ269" i="1"/>
  <c r="AH269" i="1"/>
  <c r="AF269" i="1"/>
  <c r="AD269" i="1"/>
  <c r="AB269" i="1"/>
  <c r="Z269" i="1"/>
  <c r="X269" i="1"/>
  <c r="V269" i="1"/>
  <c r="T269" i="1"/>
  <c r="R269" i="1"/>
  <c r="Q269" i="1"/>
  <c r="P269" i="1"/>
  <c r="O269" i="1"/>
  <c r="CI268" i="1"/>
  <c r="BU268" i="1"/>
  <c r="BT268" i="1"/>
  <c r="BS268" i="1"/>
  <c r="BR268" i="1"/>
  <c r="BQ268" i="1"/>
  <c r="BP268" i="1"/>
  <c r="BO268" i="1"/>
  <c r="BN268" i="1"/>
  <c r="BM268" i="1"/>
  <c r="BL268" i="1"/>
  <c r="BK268" i="1"/>
  <c r="BJ268" i="1"/>
  <c r="BI268" i="1"/>
  <c r="BH268" i="1"/>
  <c r="BG268" i="1"/>
  <c r="BF268" i="1"/>
  <c r="BE268" i="1"/>
  <c r="BD268" i="1"/>
  <c r="BC268" i="1"/>
  <c r="BB268" i="1"/>
  <c r="BA268" i="1"/>
  <c r="AZ268" i="1"/>
  <c r="AY268" i="1"/>
  <c r="AX268" i="1"/>
  <c r="AW268" i="1"/>
  <c r="AV268" i="1"/>
  <c r="AU268" i="1"/>
  <c r="AT268" i="1"/>
  <c r="AS268" i="1"/>
  <c r="AR268" i="1"/>
  <c r="AQ268" i="1"/>
  <c r="AP268" i="1"/>
  <c r="AO268" i="1"/>
  <c r="AN268" i="1"/>
  <c r="AM268" i="1"/>
  <c r="AL268" i="1"/>
  <c r="AK268" i="1"/>
  <c r="AJ268" i="1"/>
  <c r="AI268" i="1"/>
  <c r="AH268" i="1"/>
  <c r="AG268" i="1"/>
  <c r="AF268" i="1"/>
  <c r="AE268" i="1"/>
  <c r="AD268" i="1"/>
  <c r="AC268" i="1"/>
  <c r="AB268" i="1"/>
  <c r="AA268" i="1"/>
  <c r="Z268" i="1"/>
  <c r="Y268" i="1"/>
  <c r="X268" i="1"/>
  <c r="W268" i="1"/>
  <c r="V268" i="1"/>
  <c r="U268" i="1"/>
  <c r="T268" i="1"/>
  <c r="S268" i="1"/>
  <c r="R268" i="1"/>
  <c r="Q268" i="1"/>
  <c r="P268" i="1"/>
  <c r="O268" i="1"/>
  <c r="CI267" i="1"/>
  <c r="BU267" i="1"/>
  <c r="BT267" i="1"/>
  <c r="BS267" i="1"/>
  <c r="BR267" i="1"/>
  <c r="BQ267" i="1"/>
  <c r="BP267" i="1"/>
  <c r="BO267" i="1"/>
  <c r="BN267" i="1"/>
  <c r="BL267" i="1"/>
  <c r="BJ267" i="1"/>
  <c r="BH267" i="1"/>
  <c r="BF267" i="1"/>
  <c r="BD267" i="1"/>
  <c r="BB267" i="1"/>
  <c r="AZ267" i="1"/>
  <c r="AX267" i="1"/>
  <c r="AV267" i="1"/>
  <c r="AT267" i="1"/>
  <c r="AS267" i="1"/>
  <c r="AR267" i="1"/>
  <c r="AQ267" i="1"/>
  <c r="AP267" i="1"/>
  <c r="AO267" i="1"/>
  <c r="AN267" i="1"/>
  <c r="AM267" i="1"/>
  <c r="AL267" i="1"/>
  <c r="AJ267" i="1"/>
  <c r="AH267" i="1"/>
  <c r="AF267" i="1"/>
  <c r="AD267" i="1"/>
  <c r="AB267" i="1"/>
  <c r="Z267" i="1"/>
  <c r="X267" i="1"/>
  <c r="V267" i="1"/>
  <c r="T267" i="1"/>
  <c r="R267" i="1"/>
  <c r="Q267" i="1"/>
  <c r="P267" i="1"/>
  <c r="O267" i="1"/>
  <c r="CI266" i="1"/>
  <c r="BU266" i="1"/>
  <c r="BT266" i="1"/>
  <c r="BS266" i="1"/>
  <c r="BR266" i="1"/>
  <c r="BQ266" i="1"/>
  <c r="BP266" i="1"/>
  <c r="BO266" i="1"/>
  <c r="BN266" i="1"/>
  <c r="BL266" i="1"/>
  <c r="BJ266" i="1"/>
  <c r="BH266" i="1"/>
  <c r="BF266" i="1"/>
  <c r="BD266" i="1"/>
  <c r="BB266" i="1"/>
  <c r="AZ266" i="1"/>
  <c r="AX266" i="1"/>
  <c r="AV266" i="1"/>
  <c r="AT266" i="1"/>
  <c r="AS266" i="1"/>
  <c r="AR266" i="1"/>
  <c r="AQ266" i="1"/>
  <c r="AP266" i="1"/>
  <c r="AO266" i="1"/>
  <c r="AN266" i="1"/>
  <c r="AM266" i="1"/>
  <c r="AL266" i="1"/>
  <c r="AJ266" i="1"/>
  <c r="AH266" i="1"/>
  <c r="AF266" i="1"/>
  <c r="AD266" i="1"/>
  <c r="AB266" i="1"/>
  <c r="Z266" i="1"/>
  <c r="X266" i="1"/>
  <c r="V266" i="1"/>
  <c r="T266" i="1"/>
  <c r="R266" i="1"/>
  <c r="Q266" i="1"/>
  <c r="P266" i="1"/>
  <c r="O266" i="1"/>
  <c r="CI265" i="1"/>
  <c r="BU265" i="1"/>
  <c r="BT265" i="1"/>
  <c r="BS265" i="1"/>
  <c r="BR265" i="1"/>
  <c r="BQ265" i="1"/>
  <c r="BP265" i="1"/>
  <c r="BO265" i="1"/>
  <c r="BN265" i="1"/>
  <c r="BM265" i="1"/>
  <c r="BL265" i="1"/>
  <c r="BK265" i="1"/>
  <c r="BJ265" i="1"/>
  <c r="BI265" i="1"/>
  <c r="BH265" i="1"/>
  <c r="BG265" i="1"/>
  <c r="BF265" i="1"/>
  <c r="BE265" i="1"/>
  <c r="BD265" i="1"/>
  <c r="BC265" i="1"/>
  <c r="BB265" i="1"/>
  <c r="AZ265" i="1"/>
  <c r="AX265" i="1"/>
  <c r="AV265" i="1"/>
  <c r="AT265" i="1"/>
  <c r="AS265" i="1"/>
  <c r="AR265" i="1"/>
  <c r="AQ265" i="1"/>
  <c r="AP265" i="1"/>
  <c r="AO265" i="1"/>
  <c r="AN265" i="1"/>
  <c r="AM265" i="1"/>
  <c r="AL265" i="1"/>
  <c r="AK265" i="1"/>
  <c r="AJ265" i="1"/>
  <c r="AI265" i="1"/>
  <c r="AH265" i="1"/>
  <c r="AG265" i="1"/>
  <c r="AF265" i="1"/>
  <c r="AE265" i="1"/>
  <c r="AD265" i="1"/>
  <c r="AC265" i="1"/>
  <c r="AB265" i="1"/>
  <c r="AA265" i="1"/>
  <c r="Z265" i="1"/>
  <c r="X265" i="1"/>
  <c r="V265" i="1"/>
  <c r="T265" i="1"/>
  <c r="R265" i="1"/>
  <c r="Q265" i="1"/>
  <c r="P265" i="1"/>
  <c r="O265" i="1"/>
  <c r="CI264" i="1"/>
  <c r="BU264" i="1"/>
  <c r="BT264" i="1"/>
  <c r="BS264" i="1"/>
  <c r="BR264" i="1"/>
  <c r="BQ264" i="1"/>
  <c r="BP264" i="1"/>
  <c r="BO264" i="1"/>
  <c r="BN264" i="1"/>
  <c r="BL264" i="1"/>
  <c r="BJ264" i="1"/>
  <c r="BH264" i="1"/>
  <c r="BF264" i="1"/>
  <c r="BD264" i="1"/>
  <c r="BB264" i="1"/>
  <c r="AZ264" i="1"/>
  <c r="AX264" i="1"/>
  <c r="AV264" i="1"/>
  <c r="AT264" i="1"/>
  <c r="AS264" i="1"/>
  <c r="AR264" i="1"/>
  <c r="AQ264" i="1"/>
  <c r="AP264" i="1"/>
  <c r="AO264" i="1"/>
  <c r="AN264" i="1"/>
  <c r="AM264" i="1"/>
  <c r="AL264" i="1"/>
  <c r="AJ264" i="1"/>
  <c r="AH264" i="1"/>
  <c r="AF264" i="1"/>
  <c r="AD264" i="1"/>
  <c r="AB264" i="1"/>
  <c r="Z264" i="1"/>
  <c r="X264" i="1"/>
  <c r="V264" i="1"/>
  <c r="T264" i="1"/>
  <c r="R264" i="1"/>
  <c r="Q264" i="1"/>
  <c r="P264" i="1"/>
  <c r="O264" i="1"/>
  <c r="CI263" i="1"/>
  <c r="BU263" i="1"/>
  <c r="BT263" i="1"/>
  <c r="BS263" i="1"/>
  <c r="BR263" i="1"/>
  <c r="BQ263" i="1"/>
  <c r="BP263" i="1"/>
  <c r="BO263" i="1"/>
  <c r="BN263" i="1"/>
  <c r="BL263" i="1"/>
  <c r="BJ263" i="1"/>
  <c r="BH263" i="1"/>
  <c r="BF263" i="1"/>
  <c r="BD263" i="1"/>
  <c r="BB263" i="1"/>
  <c r="AZ263" i="1"/>
  <c r="AX263" i="1"/>
  <c r="AV263" i="1"/>
  <c r="AT263" i="1"/>
  <c r="AS263" i="1"/>
  <c r="AR263" i="1"/>
  <c r="AQ263" i="1"/>
  <c r="AP263" i="1"/>
  <c r="AO263" i="1"/>
  <c r="AN263" i="1"/>
  <c r="AM263" i="1"/>
  <c r="AL263" i="1"/>
  <c r="AJ263" i="1"/>
  <c r="AH263" i="1"/>
  <c r="AF263" i="1"/>
  <c r="AD263" i="1"/>
  <c r="AB263" i="1"/>
  <c r="Z263" i="1"/>
  <c r="X263" i="1"/>
  <c r="V263" i="1"/>
  <c r="T263" i="1"/>
  <c r="R263" i="1"/>
  <c r="Q263" i="1"/>
  <c r="P263" i="1"/>
  <c r="O263" i="1"/>
  <c r="CI262" i="1"/>
  <c r="BU262" i="1"/>
  <c r="BT262" i="1"/>
  <c r="BS262" i="1"/>
  <c r="BR262" i="1"/>
  <c r="BQ262" i="1"/>
  <c r="BP262" i="1"/>
  <c r="BO262" i="1"/>
  <c r="BN262" i="1"/>
  <c r="BM262" i="1"/>
  <c r="BL262" i="1"/>
  <c r="BK262" i="1"/>
  <c r="BJ262" i="1"/>
  <c r="BI262" i="1"/>
  <c r="BH262" i="1"/>
  <c r="BG262" i="1"/>
  <c r="BF262" i="1"/>
  <c r="BE262" i="1"/>
  <c r="BD262" i="1"/>
  <c r="BC262" i="1"/>
  <c r="BB262" i="1"/>
  <c r="BA262" i="1"/>
  <c r="AZ262" i="1"/>
  <c r="AY262" i="1"/>
  <c r="AX262" i="1"/>
  <c r="AW262" i="1"/>
  <c r="AV262" i="1"/>
  <c r="AU262" i="1"/>
  <c r="AT262" i="1"/>
  <c r="AS262" i="1"/>
  <c r="AR262" i="1"/>
  <c r="AQ262" i="1"/>
  <c r="AP262" i="1"/>
  <c r="AO262" i="1"/>
  <c r="AN262" i="1"/>
  <c r="AM262" i="1"/>
  <c r="AL262" i="1"/>
  <c r="AK262" i="1"/>
  <c r="AJ262" i="1"/>
  <c r="AI262" i="1"/>
  <c r="AH262" i="1"/>
  <c r="AG262" i="1"/>
  <c r="AF262" i="1"/>
  <c r="AE262" i="1"/>
  <c r="AD262" i="1"/>
  <c r="AC262" i="1"/>
  <c r="AB262" i="1"/>
  <c r="AA262" i="1"/>
  <c r="Z262" i="1"/>
  <c r="Y262" i="1"/>
  <c r="X262" i="1"/>
  <c r="W262" i="1"/>
  <c r="V262" i="1"/>
  <c r="U262" i="1"/>
  <c r="T262" i="1"/>
  <c r="S262" i="1"/>
  <c r="R262" i="1"/>
  <c r="Q262" i="1"/>
  <c r="P262" i="1"/>
  <c r="O262" i="1"/>
  <c r="CI261" i="1"/>
  <c r="BU261" i="1"/>
  <c r="BT261" i="1"/>
  <c r="BS261" i="1"/>
  <c r="BR261" i="1"/>
  <c r="BQ261" i="1"/>
  <c r="BP261" i="1"/>
  <c r="BO261" i="1"/>
  <c r="BN261" i="1"/>
  <c r="BL261" i="1"/>
  <c r="BJ261" i="1"/>
  <c r="BH261" i="1"/>
  <c r="BF261" i="1"/>
  <c r="BD261" i="1"/>
  <c r="BB261" i="1"/>
  <c r="AZ261" i="1"/>
  <c r="AX261" i="1"/>
  <c r="AV261" i="1"/>
  <c r="AT261" i="1"/>
  <c r="AS261" i="1"/>
  <c r="AR261" i="1"/>
  <c r="AQ261" i="1"/>
  <c r="AP261" i="1"/>
  <c r="AO261" i="1"/>
  <c r="AN261" i="1"/>
  <c r="AM261" i="1"/>
  <c r="AL261" i="1"/>
  <c r="AJ261" i="1"/>
  <c r="AH261" i="1"/>
  <c r="AF261" i="1"/>
  <c r="AD261" i="1"/>
  <c r="AB261" i="1"/>
  <c r="Z261" i="1"/>
  <c r="X261" i="1"/>
  <c r="V261" i="1"/>
  <c r="T261" i="1"/>
  <c r="R261" i="1"/>
  <c r="Q261" i="1"/>
  <c r="P261" i="1"/>
  <c r="O261" i="1"/>
  <c r="CI260" i="1"/>
  <c r="BU260" i="1"/>
  <c r="BT260" i="1"/>
  <c r="BS260" i="1"/>
  <c r="BR260" i="1"/>
  <c r="BQ260" i="1"/>
  <c r="BP260" i="1"/>
  <c r="BO260" i="1"/>
  <c r="BN260" i="1"/>
  <c r="BL260" i="1"/>
  <c r="BJ260" i="1"/>
  <c r="BH260" i="1"/>
  <c r="BF260" i="1"/>
  <c r="BD260" i="1"/>
  <c r="BB260" i="1"/>
  <c r="AZ260" i="1"/>
  <c r="AX260" i="1"/>
  <c r="AV260" i="1"/>
  <c r="AT260" i="1"/>
  <c r="AS260" i="1"/>
  <c r="AR260" i="1"/>
  <c r="AQ260" i="1"/>
  <c r="AP260" i="1"/>
  <c r="AO260" i="1"/>
  <c r="AN260" i="1"/>
  <c r="AM260" i="1"/>
  <c r="AL260" i="1"/>
  <c r="AJ260" i="1"/>
  <c r="AH260" i="1"/>
  <c r="AF260" i="1"/>
  <c r="AD260" i="1"/>
  <c r="AB260" i="1"/>
  <c r="Z260" i="1"/>
  <c r="X260" i="1"/>
  <c r="V260" i="1"/>
  <c r="T260" i="1"/>
  <c r="R260" i="1"/>
  <c r="Q260" i="1"/>
  <c r="P260" i="1"/>
  <c r="O260" i="1"/>
  <c r="CI259" i="1"/>
  <c r="BU259" i="1"/>
  <c r="BT259" i="1"/>
  <c r="BS259" i="1"/>
  <c r="BR259" i="1"/>
  <c r="BQ259" i="1"/>
  <c r="BP259" i="1"/>
  <c r="BO259" i="1"/>
  <c r="BN259" i="1"/>
  <c r="BL259" i="1"/>
  <c r="BK259" i="1"/>
  <c r="BJ259" i="1"/>
  <c r="BH259" i="1"/>
  <c r="BG259" i="1"/>
  <c r="BF259" i="1"/>
  <c r="BD259" i="1"/>
  <c r="BC259" i="1"/>
  <c r="BB259" i="1"/>
  <c r="AZ259" i="1"/>
  <c r="AY259" i="1"/>
  <c r="AX259" i="1"/>
  <c r="AV259" i="1"/>
  <c r="AU259" i="1"/>
  <c r="AT259" i="1"/>
  <c r="AS259" i="1"/>
  <c r="AR259" i="1"/>
  <c r="AQ259" i="1"/>
  <c r="AP259" i="1"/>
  <c r="AO259" i="1"/>
  <c r="AN259" i="1"/>
  <c r="AM259" i="1"/>
  <c r="AL259" i="1"/>
  <c r="AJ259" i="1"/>
  <c r="AI259" i="1"/>
  <c r="AH259" i="1"/>
  <c r="AF259" i="1"/>
  <c r="AE259" i="1"/>
  <c r="AD259" i="1"/>
  <c r="AB259" i="1"/>
  <c r="AA259" i="1"/>
  <c r="Z259" i="1"/>
  <c r="X259" i="1"/>
  <c r="W259" i="1"/>
  <c r="V259" i="1"/>
  <c r="T259" i="1"/>
  <c r="S259" i="1"/>
  <c r="R259" i="1"/>
  <c r="Q259" i="1"/>
  <c r="P259" i="1"/>
  <c r="O259" i="1"/>
  <c r="CI258" i="1"/>
  <c r="BU258" i="1"/>
  <c r="BT258" i="1"/>
  <c r="BS258" i="1"/>
  <c r="BR258" i="1"/>
  <c r="BQ258" i="1"/>
  <c r="BP258" i="1"/>
  <c r="BO258" i="1"/>
  <c r="BN258" i="1"/>
  <c r="BL258" i="1"/>
  <c r="BJ258" i="1"/>
  <c r="BH258" i="1"/>
  <c r="BF258" i="1"/>
  <c r="BD258" i="1"/>
  <c r="BB258" i="1"/>
  <c r="AZ258" i="1"/>
  <c r="AX258" i="1"/>
  <c r="AV258" i="1"/>
  <c r="AT258" i="1"/>
  <c r="AS258" i="1"/>
  <c r="AR258" i="1"/>
  <c r="AQ258" i="1"/>
  <c r="AP258" i="1"/>
  <c r="AO258" i="1"/>
  <c r="AN258" i="1"/>
  <c r="AM258" i="1"/>
  <c r="AL258" i="1"/>
  <c r="AJ258" i="1"/>
  <c r="AH258" i="1"/>
  <c r="AF258" i="1"/>
  <c r="AD258" i="1"/>
  <c r="AB258" i="1"/>
  <c r="Z258" i="1"/>
  <c r="X258" i="1"/>
  <c r="V258" i="1"/>
  <c r="T258" i="1"/>
  <c r="R258" i="1"/>
  <c r="Q258" i="1"/>
  <c r="P258" i="1"/>
  <c r="O258" i="1"/>
  <c r="CI257" i="1"/>
  <c r="BU257" i="1"/>
  <c r="BT257" i="1"/>
  <c r="BS257" i="1"/>
  <c r="BR257" i="1"/>
  <c r="BQ257" i="1"/>
  <c r="BP257" i="1"/>
  <c r="BO257" i="1"/>
  <c r="BN257" i="1"/>
  <c r="BM257" i="1"/>
  <c r="BL257" i="1"/>
  <c r="BK257" i="1"/>
  <c r="BJ257" i="1"/>
  <c r="BI257" i="1"/>
  <c r="BH257" i="1"/>
  <c r="BG257" i="1"/>
  <c r="BF257" i="1"/>
  <c r="BE257" i="1"/>
  <c r="BD257" i="1"/>
  <c r="BC257" i="1"/>
  <c r="BB257" i="1"/>
  <c r="BA257" i="1"/>
  <c r="AZ257" i="1"/>
  <c r="AY257" i="1"/>
  <c r="AX257" i="1"/>
  <c r="AW257" i="1"/>
  <c r="AV257" i="1"/>
  <c r="AU257" i="1"/>
  <c r="AT257" i="1"/>
  <c r="AS257" i="1"/>
  <c r="AR257" i="1"/>
  <c r="AQ257" i="1"/>
  <c r="AP257" i="1"/>
  <c r="AO257" i="1"/>
  <c r="AN257" i="1"/>
  <c r="AM257" i="1"/>
  <c r="AL257" i="1"/>
  <c r="AK257" i="1"/>
  <c r="AJ257" i="1"/>
  <c r="AI257" i="1"/>
  <c r="AH257" i="1"/>
  <c r="AG257" i="1"/>
  <c r="AF257" i="1"/>
  <c r="AE257" i="1"/>
  <c r="AD257" i="1"/>
  <c r="AC257" i="1"/>
  <c r="AB257" i="1"/>
  <c r="AA257" i="1"/>
  <c r="Z257" i="1"/>
  <c r="Y257" i="1"/>
  <c r="X257" i="1"/>
  <c r="W257" i="1"/>
  <c r="V257" i="1"/>
  <c r="U257" i="1"/>
  <c r="T257" i="1"/>
  <c r="S257" i="1"/>
  <c r="R257" i="1"/>
  <c r="Q257" i="1"/>
  <c r="P257" i="1"/>
  <c r="O257" i="1"/>
  <c r="CI256" i="1"/>
  <c r="BU256" i="1"/>
  <c r="BT256" i="1"/>
  <c r="BS256" i="1"/>
  <c r="BR256" i="1"/>
  <c r="BQ256" i="1"/>
  <c r="BP256" i="1"/>
  <c r="BO256" i="1"/>
  <c r="BN256" i="1"/>
  <c r="BL256" i="1"/>
  <c r="BJ256" i="1"/>
  <c r="BH256" i="1"/>
  <c r="BF256" i="1"/>
  <c r="BD256" i="1"/>
  <c r="BB256" i="1"/>
  <c r="AZ256" i="1"/>
  <c r="AX256" i="1"/>
  <c r="AV256" i="1"/>
  <c r="AT256" i="1"/>
  <c r="AS256" i="1"/>
  <c r="AR256" i="1"/>
  <c r="AQ256" i="1"/>
  <c r="AP256" i="1"/>
  <c r="AO256" i="1"/>
  <c r="AN256" i="1"/>
  <c r="AM256" i="1"/>
  <c r="AL256" i="1"/>
  <c r="AJ256" i="1"/>
  <c r="AH256" i="1"/>
  <c r="AF256" i="1"/>
  <c r="AD256" i="1"/>
  <c r="AB256" i="1"/>
  <c r="Z256" i="1"/>
  <c r="X256" i="1"/>
  <c r="V256" i="1"/>
  <c r="T256" i="1"/>
  <c r="R256" i="1"/>
  <c r="Q256" i="1"/>
  <c r="P256" i="1"/>
  <c r="O256" i="1"/>
  <c r="CI255" i="1"/>
  <c r="BU255" i="1"/>
  <c r="BT255" i="1"/>
  <c r="BS255" i="1"/>
  <c r="BR255" i="1"/>
  <c r="BQ255" i="1"/>
  <c r="BP255" i="1"/>
  <c r="BO255" i="1"/>
  <c r="BN255" i="1"/>
  <c r="BL255" i="1"/>
  <c r="BJ255" i="1"/>
  <c r="BH255" i="1"/>
  <c r="BF255" i="1"/>
  <c r="BD255" i="1"/>
  <c r="BB255" i="1"/>
  <c r="AZ255" i="1"/>
  <c r="AX255" i="1"/>
  <c r="AV255" i="1"/>
  <c r="AT255" i="1"/>
  <c r="AS255" i="1"/>
  <c r="AR255" i="1"/>
  <c r="AQ255" i="1"/>
  <c r="AP255" i="1"/>
  <c r="AO255" i="1"/>
  <c r="AN255" i="1"/>
  <c r="AM255" i="1"/>
  <c r="AL255" i="1"/>
  <c r="AJ255" i="1"/>
  <c r="AH255" i="1"/>
  <c r="AF255" i="1"/>
  <c r="AD255" i="1"/>
  <c r="AB255" i="1"/>
  <c r="Z255" i="1"/>
  <c r="X255" i="1"/>
  <c r="V255" i="1"/>
  <c r="T255" i="1"/>
  <c r="R255" i="1"/>
  <c r="Q255" i="1"/>
  <c r="P255" i="1"/>
  <c r="O255" i="1"/>
  <c r="CI254" i="1"/>
  <c r="BU254" i="1"/>
  <c r="BT254" i="1"/>
  <c r="BS254" i="1"/>
  <c r="BR254" i="1"/>
  <c r="BQ254" i="1"/>
  <c r="BP254" i="1"/>
  <c r="BO254" i="1"/>
  <c r="BN254" i="1"/>
  <c r="BM254" i="1"/>
  <c r="BL254" i="1"/>
  <c r="BK254" i="1"/>
  <c r="BJ254" i="1"/>
  <c r="BI254" i="1"/>
  <c r="BH254" i="1"/>
  <c r="BG254" i="1"/>
  <c r="BF254" i="1"/>
  <c r="BE254" i="1"/>
  <c r="BD254" i="1"/>
  <c r="BC254" i="1"/>
  <c r="BB254" i="1"/>
  <c r="BA254" i="1"/>
  <c r="AZ254" i="1"/>
  <c r="AY254" i="1"/>
  <c r="AX254" i="1"/>
  <c r="AW254" i="1"/>
  <c r="AV254" i="1"/>
  <c r="AU254" i="1"/>
  <c r="AT254" i="1"/>
  <c r="AS254" i="1"/>
  <c r="AR254" i="1"/>
  <c r="AQ254" i="1"/>
  <c r="AP254" i="1"/>
  <c r="AO254" i="1"/>
  <c r="AN254" i="1"/>
  <c r="AM254" i="1"/>
  <c r="AL254" i="1"/>
  <c r="AK254" i="1"/>
  <c r="AJ254" i="1"/>
  <c r="AI254" i="1"/>
  <c r="AH254" i="1"/>
  <c r="AG254" i="1"/>
  <c r="AF254" i="1"/>
  <c r="AE254" i="1"/>
  <c r="AD254" i="1"/>
  <c r="AC254" i="1"/>
  <c r="AB254" i="1"/>
  <c r="AA254" i="1"/>
  <c r="Z254" i="1"/>
  <c r="Y254" i="1"/>
  <c r="X254" i="1"/>
  <c r="W254" i="1"/>
  <c r="V254" i="1"/>
  <c r="U254" i="1"/>
  <c r="T254" i="1"/>
  <c r="S254" i="1"/>
  <c r="R254" i="1"/>
  <c r="Q254" i="1"/>
  <c r="P254" i="1"/>
  <c r="O254" i="1"/>
  <c r="CI253" i="1"/>
  <c r="BU253" i="1"/>
  <c r="BT253" i="1"/>
  <c r="BS253" i="1"/>
  <c r="BR253" i="1"/>
  <c r="BQ253" i="1"/>
  <c r="BP253" i="1"/>
  <c r="BO253" i="1"/>
  <c r="BN253" i="1"/>
  <c r="BL253" i="1"/>
  <c r="BJ253" i="1"/>
  <c r="BH253" i="1"/>
  <c r="BF253" i="1"/>
  <c r="BD253" i="1"/>
  <c r="BB253" i="1"/>
  <c r="AZ253" i="1"/>
  <c r="AX253" i="1"/>
  <c r="AV253" i="1"/>
  <c r="AT253" i="1"/>
  <c r="AS253" i="1"/>
  <c r="AR253" i="1"/>
  <c r="AQ253" i="1"/>
  <c r="AP253" i="1"/>
  <c r="AO253" i="1"/>
  <c r="AN253" i="1"/>
  <c r="AM253" i="1"/>
  <c r="AL253" i="1"/>
  <c r="AJ253" i="1"/>
  <c r="AH253" i="1"/>
  <c r="AF253" i="1"/>
  <c r="AD253" i="1"/>
  <c r="AB253" i="1"/>
  <c r="Z253" i="1"/>
  <c r="X253" i="1"/>
  <c r="V253" i="1"/>
  <c r="T253" i="1"/>
  <c r="R253" i="1"/>
  <c r="Q253" i="1"/>
  <c r="P253" i="1"/>
  <c r="O253" i="1"/>
  <c r="CI252" i="1"/>
  <c r="BU252" i="1"/>
  <c r="BT252" i="1"/>
  <c r="BS252" i="1"/>
  <c r="BR252" i="1"/>
  <c r="BQ252" i="1"/>
  <c r="BP252" i="1"/>
  <c r="BO252" i="1"/>
  <c r="BN252" i="1"/>
  <c r="BL252" i="1"/>
  <c r="BJ252" i="1"/>
  <c r="BH252" i="1"/>
  <c r="BF252" i="1"/>
  <c r="BD252" i="1"/>
  <c r="BB252" i="1"/>
  <c r="AZ252" i="1"/>
  <c r="AX252" i="1"/>
  <c r="AV252" i="1"/>
  <c r="AT252" i="1"/>
  <c r="AS252" i="1"/>
  <c r="AR252" i="1"/>
  <c r="AQ252" i="1"/>
  <c r="AP252" i="1"/>
  <c r="AO252" i="1"/>
  <c r="AN252" i="1"/>
  <c r="AM252" i="1"/>
  <c r="AL252" i="1"/>
  <c r="AJ252" i="1"/>
  <c r="AH252" i="1"/>
  <c r="AF252" i="1"/>
  <c r="AD252" i="1"/>
  <c r="AB252" i="1"/>
  <c r="Z252" i="1"/>
  <c r="X252" i="1"/>
  <c r="V252" i="1"/>
  <c r="T252" i="1"/>
  <c r="R252" i="1"/>
  <c r="Q252" i="1"/>
  <c r="P252" i="1"/>
  <c r="O252" i="1"/>
  <c r="CI251" i="1"/>
  <c r="BU251" i="1"/>
  <c r="BT251" i="1"/>
  <c r="BS251" i="1"/>
  <c r="BR251" i="1"/>
  <c r="BQ251" i="1"/>
  <c r="BP251" i="1"/>
  <c r="BO251" i="1"/>
  <c r="BN251" i="1"/>
  <c r="BL251" i="1"/>
  <c r="BK251" i="1"/>
  <c r="BJ251" i="1"/>
  <c r="BH251" i="1"/>
  <c r="BG251" i="1"/>
  <c r="BF251" i="1"/>
  <c r="BD251" i="1"/>
  <c r="BC251" i="1"/>
  <c r="BB251" i="1"/>
  <c r="AZ251" i="1"/>
  <c r="AY251" i="1"/>
  <c r="AX251" i="1"/>
  <c r="AV251" i="1"/>
  <c r="AU251" i="1"/>
  <c r="AT251" i="1"/>
  <c r="AS251" i="1"/>
  <c r="AR251" i="1"/>
  <c r="AQ251" i="1"/>
  <c r="AP251" i="1"/>
  <c r="AO251" i="1"/>
  <c r="AN251" i="1"/>
  <c r="AM251" i="1"/>
  <c r="AL251" i="1"/>
  <c r="AJ251" i="1"/>
  <c r="AI251" i="1"/>
  <c r="AH251" i="1"/>
  <c r="AF251" i="1"/>
  <c r="AE251" i="1"/>
  <c r="AD251" i="1"/>
  <c r="AB251" i="1"/>
  <c r="AA251" i="1"/>
  <c r="Z251" i="1"/>
  <c r="X251" i="1"/>
  <c r="W251" i="1"/>
  <c r="V251" i="1"/>
  <c r="T251" i="1"/>
  <c r="S251" i="1"/>
  <c r="R251" i="1"/>
  <c r="Q251" i="1"/>
  <c r="P251" i="1"/>
  <c r="O251" i="1"/>
  <c r="CI250" i="1"/>
  <c r="BU250" i="1"/>
  <c r="BT250" i="1"/>
  <c r="BS250" i="1"/>
  <c r="BR250" i="1"/>
  <c r="BQ250" i="1"/>
  <c r="BP250" i="1"/>
  <c r="BO250" i="1"/>
  <c r="BN250" i="1"/>
  <c r="BL250" i="1"/>
  <c r="BJ250" i="1"/>
  <c r="BH250" i="1"/>
  <c r="BF250" i="1"/>
  <c r="BD250" i="1"/>
  <c r="BB250" i="1"/>
  <c r="AZ250" i="1"/>
  <c r="AX250" i="1"/>
  <c r="AV250" i="1"/>
  <c r="AT250" i="1"/>
  <c r="AS250" i="1"/>
  <c r="AR250" i="1"/>
  <c r="AQ250" i="1"/>
  <c r="AP250" i="1"/>
  <c r="AO250" i="1"/>
  <c r="AN250" i="1"/>
  <c r="AM250" i="1"/>
  <c r="AL250" i="1"/>
  <c r="AJ250" i="1"/>
  <c r="AH250" i="1"/>
  <c r="AF250" i="1"/>
  <c r="AD250" i="1"/>
  <c r="AB250" i="1"/>
  <c r="Z250" i="1"/>
  <c r="X250" i="1"/>
  <c r="V250" i="1"/>
  <c r="T250" i="1"/>
  <c r="R250" i="1"/>
  <c r="Q250" i="1"/>
  <c r="P250" i="1"/>
  <c r="O250" i="1"/>
  <c r="CI249" i="1"/>
  <c r="BU249" i="1"/>
  <c r="BT249" i="1"/>
  <c r="BS249" i="1"/>
  <c r="BR249" i="1"/>
  <c r="BQ249" i="1"/>
  <c r="BP249" i="1"/>
  <c r="BO249" i="1"/>
  <c r="BN249" i="1"/>
  <c r="BM249" i="1"/>
  <c r="BL249" i="1"/>
  <c r="BK249" i="1"/>
  <c r="BJ249" i="1"/>
  <c r="BI249" i="1"/>
  <c r="BH249" i="1"/>
  <c r="BG249" i="1"/>
  <c r="BF249" i="1"/>
  <c r="BE249" i="1"/>
  <c r="BD249" i="1"/>
  <c r="BC249" i="1"/>
  <c r="BB249" i="1"/>
  <c r="BA249" i="1"/>
  <c r="AZ249" i="1"/>
  <c r="AY249" i="1"/>
  <c r="AX249" i="1"/>
  <c r="AW249" i="1"/>
  <c r="AV249" i="1"/>
  <c r="AU249" i="1"/>
  <c r="AT249" i="1"/>
  <c r="AS249" i="1"/>
  <c r="AR249" i="1"/>
  <c r="AQ249" i="1"/>
  <c r="AP249" i="1"/>
  <c r="AO249" i="1"/>
  <c r="AN249" i="1"/>
  <c r="AM249" i="1"/>
  <c r="AL249" i="1"/>
  <c r="AK249" i="1"/>
  <c r="AJ249" i="1"/>
  <c r="AI249" i="1"/>
  <c r="AH249" i="1"/>
  <c r="AG249" i="1"/>
  <c r="AF249" i="1"/>
  <c r="AE249" i="1"/>
  <c r="AD249" i="1"/>
  <c r="AC249" i="1"/>
  <c r="AB249" i="1"/>
  <c r="AA249" i="1"/>
  <c r="Z249" i="1"/>
  <c r="Y249" i="1"/>
  <c r="X249" i="1"/>
  <c r="W249" i="1"/>
  <c r="V249" i="1"/>
  <c r="U249" i="1"/>
  <c r="T249" i="1"/>
  <c r="S249" i="1"/>
  <c r="R249" i="1"/>
  <c r="Q249" i="1"/>
  <c r="P249" i="1"/>
  <c r="O249" i="1"/>
  <c r="CI248" i="1"/>
  <c r="BU248" i="1"/>
  <c r="BT248" i="1"/>
  <c r="BS248" i="1"/>
  <c r="BR248" i="1"/>
  <c r="BQ248" i="1"/>
  <c r="BP248" i="1"/>
  <c r="BO248" i="1"/>
  <c r="BN248" i="1"/>
  <c r="BL248" i="1"/>
  <c r="BJ248" i="1"/>
  <c r="BH248" i="1"/>
  <c r="BF248" i="1"/>
  <c r="BD248" i="1"/>
  <c r="BB248" i="1"/>
  <c r="AZ248" i="1"/>
  <c r="AX248" i="1"/>
  <c r="AV248" i="1"/>
  <c r="AT248" i="1"/>
  <c r="AS248" i="1"/>
  <c r="AR248" i="1"/>
  <c r="AQ248" i="1"/>
  <c r="AP248" i="1"/>
  <c r="AO248" i="1"/>
  <c r="AN248" i="1"/>
  <c r="AM248" i="1"/>
  <c r="AL248" i="1"/>
  <c r="AJ248" i="1"/>
  <c r="AH248" i="1"/>
  <c r="AF248" i="1"/>
  <c r="AD248" i="1"/>
  <c r="AB248" i="1"/>
  <c r="Z248" i="1"/>
  <c r="X248" i="1"/>
  <c r="V248" i="1"/>
  <c r="T248" i="1"/>
  <c r="R248" i="1"/>
  <c r="Q248" i="1"/>
  <c r="P248" i="1"/>
  <c r="O248" i="1"/>
  <c r="CI247" i="1"/>
  <c r="BU247" i="1"/>
  <c r="BT247" i="1"/>
  <c r="BS247" i="1"/>
  <c r="BR247" i="1"/>
  <c r="BQ247" i="1"/>
  <c r="BP247" i="1"/>
  <c r="BO247" i="1"/>
  <c r="BN247" i="1"/>
  <c r="BM247" i="1"/>
  <c r="BL247" i="1"/>
  <c r="BK247" i="1"/>
  <c r="BJ247" i="1"/>
  <c r="BI247" i="1"/>
  <c r="BH247" i="1"/>
  <c r="BG247" i="1"/>
  <c r="BF247" i="1"/>
  <c r="BE247" i="1"/>
  <c r="BD247" i="1"/>
  <c r="BC247" i="1"/>
  <c r="BB247" i="1"/>
  <c r="BA247" i="1"/>
  <c r="AZ247" i="1"/>
  <c r="AY247" i="1"/>
  <c r="AX247" i="1"/>
  <c r="AW247" i="1"/>
  <c r="AV247" i="1"/>
  <c r="AU247" i="1"/>
  <c r="AT247" i="1"/>
  <c r="AS247" i="1"/>
  <c r="AR247" i="1"/>
  <c r="AQ247" i="1"/>
  <c r="AP247" i="1"/>
  <c r="AO247" i="1"/>
  <c r="AN247" i="1"/>
  <c r="AM247" i="1"/>
  <c r="AL247" i="1"/>
  <c r="AK247" i="1"/>
  <c r="AJ247" i="1"/>
  <c r="AI247" i="1"/>
  <c r="AH247" i="1"/>
  <c r="AG247" i="1"/>
  <c r="AF247" i="1"/>
  <c r="AE247" i="1"/>
  <c r="AD247" i="1"/>
  <c r="AC247" i="1"/>
  <c r="AB247" i="1"/>
  <c r="AA247" i="1"/>
  <c r="Z247" i="1"/>
  <c r="Y247" i="1"/>
  <c r="X247" i="1"/>
  <c r="W247" i="1"/>
  <c r="V247" i="1"/>
  <c r="U247" i="1"/>
  <c r="T247" i="1"/>
  <c r="S247" i="1"/>
  <c r="R247" i="1"/>
  <c r="Q247" i="1"/>
  <c r="P247" i="1"/>
  <c r="O247" i="1"/>
  <c r="CI246" i="1"/>
  <c r="BU246" i="1"/>
  <c r="BT246" i="1"/>
  <c r="BS246" i="1"/>
  <c r="BR246" i="1"/>
  <c r="BQ246" i="1"/>
  <c r="BP246" i="1"/>
  <c r="BO246" i="1"/>
  <c r="BN246" i="1"/>
  <c r="BL246" i="1"/>
  <c r="BJ246" i="1"/>
  <c r="BH246" i="1"/>
  <c r="BF246" i="1"/>
  <c r="BD246" i="1"/>
  <c r="BB246" i="1"/>
  <c r="AZ246" i="1"/>
  <c r="AX246" i="1"/>
  <c r="AV246" i="1"/>
  <c r="AT246" i="1"/>
  <c r="AS246" i="1"/>
  <c r="AR246" i="1"/>
  <c r="AQ246" i="1"/>
  <c r="AP246" i="1"/>
  <c r="AO246" i="1"/>
  <c r="AN246" i="1"/>
  <c r="AM246" i="1"/>
  <c r="AL246" i="1"/>
  <c r="AJ246" i="1"/>
  <c r="AH246" i="1"/>
  <c r="AF246" i="1"/>
  <c r="AD246" i="1"/>
  <c r="AB246" i="1"/>
  <c r="Z246" i="1"/>
  <c r="X246" i="1"/>
  <c r="V246" i="1"/>
  <c r="T246" i="1"/>
  <c r="R246" i="1"/>
  <c r="Q246" i="1"/>
  <c r="P246" i="1"/>
  <c r="O246" i="1"/>
  <c r="CI245" i="1"/>
  <c r="BU245" i="1"/>
  <c r="BT245" i="1"/>
  <c r="BS245" i="1"/>
  <c r="BR245" i="1"/>
  <c r="BQ245" i="1"/>
  <c r="BP245" i="1"/>
  <c r="BO245" i="1"/>
  <c r="BN245" i="1"/>
  <c r="BM245" i="1"/>
  <c r="BL245" i="1"/>
  <c r="BK245" i="1"/>
  <c r="BJ245" i="1"/>
  <c r="BI245" i="1"/>
  <c r="BH245" i="1"/>
  <c r="BG245" i="1"/>
  <c r="BF245" i="1"/>
  <c r="BE245" i="1"/>
  <c r="BD245" i="1"/>
  <c r="BC245" i="1"/>
  <c r="BB245" i="1"/>
  <c r="BA245" i="1"/>
  <c r="AZ245" i="1"/>
  <c r="AY245" i="1"/>
  <c r="AX245" i="1"/>
  <c r="AW245" i="1"/>
  <c r="AV245" i="1"/>
  <c r="AU245" i="1"/>
  <c r="AT245" i="1"/>
  <c r="AS245" i="1"/>
  <c r="AR245" i="1"/>
  <c r="AQ245" i="1"/>
  <c r="AP245" i="1"/>
  <c r="AO245" i="1"/>
  <c r="AN245" i="1"/>
  <c r="AM245" i="1"/>
  <c r="AL245" i="1"/>
  <c r="AK245" i="1"/>
  <c r="AJ245" i="1"/>
  <c r="AI245" i="1"/>
  <c r="AH245" i="1"/>
  <c r="AG245" i="1"/>
  <c r="AF245" i="1"/>
  <c r="AE245" i="1"/>
  <c r="AD245" i="1"/>
  <c r="AC245" i="1"/>
  <c r="AB245" i="1"/>
  <c r="AA245" i="1"/>
  <c r="Z245" i="1"/>
  <c r="Y245" i="1"/>
  <c r="X245" i="1"/>
  <c r="W245" i="1"/>
  <c r="V245" i="1"/>
  <c r="U245" i="1"/>
  <c r="T245" i="1"/>
  <c r="S245" i="1"/>
  <c r="R245" i="1"/>
  <c r="Q245" i="1"/>
  <c r="P245" i="1"/>
  <c r="O245" i="1"/>
  <c r="CI244" i="1"/>
  <c r="BU244" i="1"/>
  <c r="BT244" i="1"/>
  <c r="BS244" i="1"/>
  <c r="BR244" i="1"/>
  <c r="BQ244" i="1"/>
  <c r="BP244" i="1"/>
  <c r="BO244" i="1"/>
  <c r="BN244" i="1"/>
  <c r="BL244" i="1"/>
  <c r="BJ244" i="1"/>
  <c r="BH244" i="1"/>
  <c r="BF244" i="1"/>
  <c r="BD244" i="1"/>
  <c r="BB244" i="1"/>
  <c r="AZ244" i="1"/>
  <c r="AX244" i="1"/>
  <c r="AV244" i="1"/>
  <c r="AT244" i="1"/>
  <c r="AS244" i="1"/>
  <c r="AR244" i="1"/>
  <c r="AQ244" i="1"/>
  <c r="AP244" i="1"/>
  <c r="AO244" i="1"/>
  <c r="AN244" i="1"/>
  <c r="AM244" i="1"/>
  <c r="AL244" i="1"/>
  <c r="AJ244" i="1"/>
  <c r="AH244" i="1"/>
  <c r="AF244" i="1"/>
  <c r="AD244" i="1"/>
  <c r="AB244" i="1"/>
  <c r="Z244" i="1"/>
  <c r="X244" i="1"/>
  <c r="V244" i="1"/>
  <c r="T244" i="1"/>
  <c r="R244" i="1"/>
  <c r="Q244" i="1"/>
  <c r="P244" i="1"/>
  <c r="O244" i="1"/>
  <c r="CI243" i="1"/>
  <c r="BU243" i="1"/>
  <c r="BT243" i="1"/>
  <c r="BS243" i="1"/>
  <c r="BR243" i="1"/>
  <c r="BQ243" i="1"/>
  <c r="BP243" i="1"/>
  <c r="BO243" i="1"/>
  <c r="BN243" i="1"/>
  <c r="BL243" i="1"/>
  <c r="BK243" i="1"/>
  <c r="BJ243" i="1"/>
  <c r="BH243" i="1"/>
  <c r="BG243" i="1"/>
  <c r="BF243" i="1"/>
  <c r="BD243" i="1"/>
  <c r="BC243" i="1"/>
  <c r="BB243" i="1"/>
  <c r="AZ243" i="1"/>
  <c r="AY243" i="1"/>
  <c r="AX243" i="1"/>
  <c r="AV243" i="1"/>
  <c r="AU243" i="1"/>
  <c r="AT243" i="1"/>
  <c r="AS243" i="1"/>
  <c r="AR243" i="1"/>
  <c r="AQ243" i="1"/>
  <c r="AP243" i="1"/>
  <c r="AO243" i="1"/>
  <c r="AN243" i="1"/>
  <c r="AM243" i="1"/>
  <c r="AL243" i="1"/>
  <c r="AJ243" i="1"/>
  <c r="AI243" i="1"/>
  <c r="AH243" i="1"/>
  <c r="AF243" i="1"/>
  <c r="AE243" i="1"/>
  <c r="AD243" i="1"/>
  <c r="AB243" i="1"/>
  <c r="AA243" i="1"/>
  <c r="Z243" i="1"/>
  <c r="X243" i="1"/>
  <c r="W243" i="1"/>
  <c r="V243" i="1"/>
  <c r="T243" i="1"/>
  <c r="S243" i="1"/>
  <c r="R243" i="1"/>
  <c r="Q243" i="1"/>
  <c r="P243" i="1"/>
  <c r="O243" i="1"/>
  <c r="CI242" i="1"/>
  <c r="BU242" i="1"/>
  <c r="BT242" i="1"/>
  <c r="BS242" i="1"/>
  <c r="BR242" i="1"/>
  <c r="BQ242" i="1"/>
  <c r="BP242" i="1"/>
  <c r="BO242" i="1"/>
  <c r="BN242" i="1"/>
  <c r="BL242" i="1"/>
  <c r="BJ242" i="1"/>
  <c r="BH242" i="1"/>
  <c r="BF242" i="1"/>
  <c r="BD242" i="1"/>
  <c r="BB242" i="1"/>
  <c r="AZ242" i="1"/>
  <c r="AX242" i="1"/>
  <c r="AV242" i="1"/>
  <c r="AT242" i="1"/>
  <c r="AS242" i="1"/>
  <c r="AR242" i="1"/>
  <c r="AQ242" i="1"/>
  <c r="AP242" i="1"/>
  <c r="AO242" i="1"/>
  <c r="AN242" i="1"/>
  <c r="AM242" i="1"/>
  <c r="AL242" i="1"/>
  <c r="AJ242" i="1"/>
  <c r="AH242" i="1"/>
  <c r="AF242" i="1"/>
  <c r="AD242" i="1"/>
  <c r="AB242" i="1"/>
  <c r="Z242" i="1"/>
  <c r="X242" i="1"/>
  <c r="V242" i="1"/>
  <c r="T242" i="1"/>
  <c r="R242" i="1"/>
  <c r="Q242" i="1"/>
  <c r="P242" i="1"/>
  <c r="O242" i="1"/>
  <c r="CI241" i="1"/>
  <c r="BU241" i="1"/>
  <c r="BT241" i="1"/>
  <c r="BS241" i="1"/>
  <c r="BR241" i="1"/>
  <c r="BQ241" i="1"/>
  <c r="BP241" i="1"/>
  <c r="BO241" i="1"/>
  <c r="BN241" i="1"/>
  <c r="BM241" i="1"/>
  <c r="BL241" i="1"/>
  <c r="BK241" i="1"/>
  <c r="BJ241" i="1"/>
  <c r="BI241" i="1"/>
  <c r="BH241" i="1"/>
  <c r="BG241" i="1"/>
  <c r="BF241" i="1"/>
  <c r="BE241" i="1"/>
  <c r="BD241" i="1"/>
  <c r="BC241" i="1"/>
  <c r="BB241" i="1"/>
  <c r="BA241" i="1"/>
  <c r="AZ241" i="1"/>
  <c r="AY241" i="1"/>
  <c r="AX241" i="1"/>
  <c r="AW241" i="1"/>
  <c r="AV241" i="1"/>
  <c r="AU241" i="1"/>
  <c r="AT241" i="1"/>
  <c r="AS241" i="1"/>
  <c r="AR241" i="1"/>
  <c r="AQ241" i="1"/>
  <c r="AP241" i="1"/>
  <c r="AO241" i="1"/>
  <c r="AN241" i="1"/>
  <c r="AM241" i="1"/>
  <c r="AL241" i="1"/>
  <c r="AK241" i="1"/>
  <c r="AJ241" i="1"/>
  <c r="AI241" i="1"/>
  <c r="AH241" i="1"/>
  <c r="AG241" i="1"/>
  <c r="AF241" i="1"/>
  <c r="AE241" i="1"/>
  <c r="AD241" i="1"/>
  <c r="AC241" i="1"/>
  <c r="AB241" i="1"/>
  <c r="AA241" i="1"/>
  <c r="Z241" i="1"/>
  <c r="Y241" i="1"/>
  <c r="X241" i="1"/>
  <c r="W241" i="1"/>
  <c r="V241" i="1"/>
  <c r="U241" i="1"/>
  <c r="T241" i="1"/>
  <c r="S241" i="1"/>
  <c r="R241" i="1"/>
  <c r="Q241" i="1"/>
  <c r="P241" i="1"/>
  <c r="O241" i="1"/>
  <c r="CI240" i="1"/>
  <c r="BU240" i="1"/>
  <c r="BT240" i="1"/>
  <c r="BS240" i="1"/>
  <c r="BR240" i="1"/>
  <c r="BQ240" i="1"/>
  <c r="BP240" i="1"/>
  <c r="BO240" i="1"/>
  <c r="BN240" i="1"/>
  <c r="BL240" i="1"/>
  <c r="BJ240" i="1"/>
  <c r="BH240" i="1"/>
  <c r="BF240" i="1"/>
  <c r="BD240" i="1"/>
  <c r="BB240" i="1"/>
  <c r="AZ240" i="1"/>
  <c r="AX240" i="1"/>
  <c r="AV240" i="1"/>
  <c r="AT240" i="1"/>
  <c r="AS240" i="1"/>
  <c r="AR240" i="1"/>
  <c r="AQ240" i="1"/>
  <c r="AP240" i="1"/>
  <c r="AO240" i="1"/>
  <c r="AN240" i="1"/>
  <c r="AM240" i="1"/>
  <c r="AL240" i="1"/>
  <c r="AJ240" i="1"/>
  <c r="AH240" i="1"/>
  <c r="AF240" i="1"/>
  <c r="AD240" i="1"/>
  <c r="AB240" i="1"/>
  <c r="Z240" i="1"/>
  <c r="X240" i="1"/>
  <c r="V240" i="1"/>
  <c r="T240" i="1"/>
  <c r="R240" i="1"/>
  <c r="Q240" i="1"/>
  <c r="P240" i="1"/>
  <c r="O240" i="1"/>
  <c r="CI239" i="1"/>
  <c r="BU239" i="1"/>
  <c r="BT239" i="1"/>
  <c r="BS239" i="1"/>
  <c r="BR239" i="1"/>
  <c r="BQ239" i="1"/>
  <c r="BP239" i="1"/>
  <c r="BO239" i="1"/>
  <c r="BN239" i="1"/>
  <c r="BM239" i="1"/>
  <c r="BL239" i="1"/>
  <c r="BK239" i="1"/>
  <c r="BJ239" i="1"/>
  <c r="BI239" i="1"/>
  <c r="BH239" i="1"/>
  <c r="BG239" i="1"/>
  <c r="BF239" i="1"/>
  <c r="BE239" i="1"/>
  <c r="BD239" i="1"/>
  <c r="BC239" i="1"/>
  <c r="BB239" i="1"/>
  <c r="BA239" i="1"/>
  <c r="AZ239" i="1"/>
  <c r="AY239" i="1"/>
  <c r="AX239" i="1"/>
  <c r="AW239" i="1"/>
  <c r="AV239" i="1"/>
  <c r="AU239" i="1"/>
  <c r="AT239" i="1"/>
  <c r="AS239" i="1"/>
  <c r="AR239" i="1"/>
  <c r="AQ239" i="1"/>
  <c r="AP239" i="1"/>
  <c r="AO239" i="1"/>
  <c r="AN239" i="1"/>
  <c r="AM239" i="1"/>
  <c r="AL239" i="1"/>
  <c r="AK239" i="1"/>
  <c r="AJ239" i="1"/>
  <c r="AI239" i="1"/>
  <c r="AH239" i="1"/>
  <c r="AG239" i="1"/>
  <c r="AF239" i="1"/>
  <c r="AE239" i="1"/>
  <c r="AD239" i="1"/>
  <c r="AC239" i="1"/>
  <c r="AB239" i="1"/>
  <c r="AA239" i="1"/>
  <c r="Z239" i="1"/>
  <c r="Y239" i="1"/>
  <c r="X239" i="1"/>
  <c r="W239" i="1"/>
  <c r="V239" i="1"/>
  <c r="U239" i="1"/>
  <c r="T239" i="1"/>
  <c r="S239" i="1"/>
  <c r="R239" i="1"/>
  <c r="Q239" i="1"/>
  <c r="P239" i="1"/>
  <c r="O239" i="1"/>
  <c r="CI238" i="1"/>
  <c r="BU238" i="1"/>
  <c r="BT238" i="1"/>
  <c r="BS238" i="1"/>
  <c r="BR238" i="1"/>
  <c r="BQ238" i="1"/>
  <c r="BP238" i="1"/>
  <c r="BO238" i="1"/>
  <c r="BN238" i="1"/>
  <c r="BL238" i="1"/>
  <c r="BJ238" i="1"/>
  <c r="BH238" i="1"/>
  <c r="BF238" i="1"/>
  <c r="BD238" i="1"/>
  <c r="BB238" i="1"/>
  <c r="AZ238" i="1"/>
  <c r="AX238" i="1"/>
  <c r="AV238" i="1"/>
  <c r="AT238" i="1"/>
  <c r="AS238" i="1"/>
  <c r="AR238" i="1"/>
  <c r="AQ238" i="1"/>
  <c r="AP238" i="1"/>
  <c r="AO238" i="1"/>
  <c r="AN238" i="1"/>
  <c r="AM238" i="1"/>
  <c r="AL238" i="1"/>
  <c r="AJ238" i="1"/>
  <c r="AH238" i="1"/>
  <c r="AF238" i="1"/>
  <c r="AD238" i="1"/>
  <c r="AB238" i="1"/>
  <c r="Z238" i="1"/>
  <c r="X238" i="1"/>
  <c r="V238" i="1"/>
  <c r="T238" i="1"/>
  <c r="R238" i="1"/>
  <c r="Q238" i="1"/>
  <c r="P238" i="1"/>
  <c r="O238" i="1"/>
  <c r="CI237" i="1"/>
  <c r="BU237" i="1"/>
  <c r="BT237" i="1"/>
  <c r="BS237" i="1"/>
  <c r="BR237" i="1"/>
  <c r="BQ237" i="1"/>
  <c r="BP237" i="1"/>
  <c r="BO237" i="1"/>
  <c r="BN237" i="1"/>
  <c r="BL237" i="1"/>
  <c r="BJ237" i="1"/>
  <c r="BH237" i="1"/>
  <c r="BF237" i="1"/>
  <c r="BD237" i="1"/>
  <c r="BB237" i="1"/>
  <c r="AZ237" i="1"/>
  <c r="AX237" i="1"/>
  <c r="AV237" i="1"/>
  <c r="AT237" i="1"/>
  <c r="AS237" i="1"/>
  <c r="AR237" i="1"/>
  <c r="AQ237" i="1"/>
  <c r="AP237" i="1"/>
  <c r="AO237" i="1"/>
  <c r="AN237" i="1"/>
  <c r="AM237" i="1"/>
  <c r="AL237" i="1"/>
  <c r="AJ237" i="1"/>
  <c r="AH237" i="1"/>
  <c r="AF237" i="1"/>
  <c r="AD237" i="1"/>
  <c r="AB237" i="1"/>
  <c r="Z237" i="1"/>
  <c r="X237" i="1"/>
  <c r="V237" i="1"/>
  <c r="T237" i="1"/>
  <c r="R237" i="1"/>
  <c r="Q237" i="1"/>
  <c r="P237" i="1"/>
  <c r="O237" i="1"/>
  <c r="CI236" i="1"/>
  <c r="BU236" i="1"/>
  <c r="BT236" i="1"/>
  <c r="BS236" i="1"/>
  <c r="BR236" i="1"/>
  <c r="BQ236" i="1"/>
  <c r="BP236" i="1"/>
  <c r="BO236" i="1"/>
  <c r="BN236" i="1"/>
  <c r="BL236" i="1"/>
  <c r="BJ236" i="1"/>
  <c r="BH236" i="1"/>
  <c r="BF236" i="1"/>
  <c r="BD236" i="1"/>
  <c r="BB236" i="1"/>
  <c r="AZ236" i="1"/>
  <c r="AX236" i="1"/>
  <c r="AV236" i="1"/>
  <c r="AT236" i="1"/>
  <c r="AS236" i="1"/>
  <c r="AR236" i="1"/>
  <c r="AQ236" i="1"/>
  <c r="AP236" i="1"/>
  <c r="AO236" i="1"/>
  <c r="AN236" i="1"/>
  <c r="AM236" i="1"/>
  <c r="AL236" i="1"/>
  <c r="AJ236" i="1"/>
  <c r="AH236" i="1"/>
  <c r="AF236" i="1"/>
  <c r="AD236" i="1"/>
  <c r="AB236" i="1"/>
  <c r="Z236" i="1"/>
  <c r="X236" i="1"/>
  <c r="V236" i="1"/>
  <c r="T236" i="1"/>
  <c r="R236" i="1"/>
  <c r="Q236" i="1"/>
  <c r="P236" i="1"/>
  <c r="O236" i="1"/>
  <c r="CI235" i="1"/>
  <c r="BU235" i="1"/>
  <c r="BT235" i="1"/>
  <c r="BS235" i="1"/>
  <c r="BR235" i="1"/>
  <c r="BQ235" i="1"/>
  <c r="BP235" i="1"/>
  <c r="BO235" i="1"/>
  <c r="BN235" i="1"/>
  <c r="BM235" i="1"/>
  <c r="BL235" i="1"/>
  <c r="BK235" i="1"/>
  <c r="BJ235" i="1"/>
  <c r="BI235" i="1"/>
  <c r="BH235" i="1"/>
  <c r="BG235" i="1"/>
  <c r="BF235" i="1"/>
  <c r="BE235" i="1"/>
  <c r="BD235" i="1"/>
  <c r="BC235" i="1"/>
  <c r="BB235" i="1"/>
  <c r="BA235" i="1"/>
  <c r="AZ235" i="1"/>
  <c r="AY235" i="1"/>
  <c r="AX235" i="1"/>
  <c r="AW235" i="1"/>
  <c r="AV235" i="1"/>
  <c r="AU235" i="1"/>
  <c r="AT235" i="1"/>
  <c r="AS235" i="1"/>
  <c r="AR235" i="1"/>
  <c r="AQ235" i="1"/>
  <c r="AP235" i="1"/>
  <c r="AO235" i="1"/>
  <c r="AN235" i="1"/>
  <c r="AM235" i="1"/>
  <c r="AL235" i="1"/>
  <c r="AK235" i="1"/>
  <c r="AJ235" i="1"/>
  <c r="AI235" i="1"/>
  <c r="AH235" i="1"/>
  <c r="AG235" i="1"/>
  <c r="AF235" i="1"/>
  <c r="AE235" i="1"/>
  <c r="AD235" i="1"/>
  <c r="AC235" i="1"/>
  <c r="AB235" i="1"/>
  <c r="AA235" i="1"/>
  <c r="Z235" i="1"/>
  <c r="Y235" i="1"/>
  <c r="X235" i="1"/>
  <c r="W235" i="1"/>
  <c r="V235" i="1"/>
  <c r="U235" i="1"/>
  <c r="T235" i="1"/>
  <c r="S235" i="1"/>
  <c r="R235" i="1"/>
  <c r="Q235" i="1"/>
  <c r="P235" i="1"/>
  <c r="O235" i="1"/>
  <c r="CI234" i="1"/>
  <c r="BU234" i="1"/>
  <c r="BT234" i="1"/>
  <c r="BS234" i="1"/>
  <c r="BR234" i="1"/>
  <c r="BQ234" i="1"/>
  <c r="BP234" i="1"/>
  <c r="BO234" i="1"/>
  <c r="BN234" i="1"/>
  <c r="BL234" i="1"/>
  <c r="BJ234" i="1"/>
  <c r="BH234" i="1"/>
  <c r="BF234" i="1"/>
  <c r="BD234" i="1"/>
  <c r="BB234" i="1"/>
  <c r="AZ234" i="1"/>
  <c r="AX234" i="1"/>
  <c r="AV234" i="1"/>
  <c r="AT234" i="1"/>
  <c r="AS234" i="1"/>
  <c r="AR234" i="1"/>
  <c r="AQ234" i="1"/>
  <c r="AP234" i="1"/>
  <c r="AO234" i="1"/>
  <c r="AN234" i="1"/>
  <c r="AM234" i="1"/>
  <c r="AL234" i="1"/>
  <c r="AJ234" i="1"/>
  <c r="AH234" i="1"/>
  <c r="AF234" i="1"/>
  <c r="AD234" i="1"/>
  <c r="AB234" i="1"/>
  <c r="Z234" i="1"/>
  <c r="X234" i="1"/>
  <c r="V234" i="1"/>
  <c r="T234" i="1"/>
  <c r="R234" i="1"/>
  <c r="Q234" i="1"/>
  <c r="P234" i="1"/>
  <c r="O234" i="1"/>
  <c r="CI233" i="1"/>
  <c r="BU233" i="1"/>
  <c r="BT233" i="1"/>
  <c r="BS233" i="1"/>
  <c r="BR233" i="1"/>
  <c r="BQ233" i="1"/>
  <c r="BP233" i="1"/>
  <c r="BO233" i="1"/>
  <c r="BN233" i="1"/>
  <c r="BL233" i="1"/>
  <c r="BJ233" i="1"/>
  <c r="BH233" i="1"/>
  <c r="BF233" i="1"/>
  <c r="BD233" i="1"/>
  <c r="BB233" i="1"/>
  <c r="AZ233" i="1"/>
  <c r="AX233" i="1"/>
  <c r="AV233" i="1"/>
  <c r="AT233" i="1"/>
  <c r="AS233" i="1"/>
  <c r="AR233" i="1"/>
  <c r="AQ233" i="1"/>
  <c r="AP233" i="1"/>
  <c r="AO233" i="1"/>
  <c r="AN233" i="1"/>
  <c r="AM233" i="1"/>
  <c r="AL233" i="1"/>
  <c r="AJ233" i="1"/>
  <c r="AH233" i="1"/>
  <c r="AF233" i="1"/>
  <c r="AD233" i="1"/>
  <c r="AB233" i="1"/>
  <c r="Z233" i="1"/>
  <c r="X233" i="1"/>
  <c r="V233" i="1"/>
  <c r="T233" i="1"/>
  <c r="R233" i="1"/>
  <c r="Q233" i="1"/>
  <c r="P233" i="1"/>
  <c r="O233" i="1"/>
  <c r="CI232" i="1"/>
  <c r="BU232" i="1"/>
  <c r="BT232" i="1"/>
  <c r="BS232" i="1"/>
  <c r="BR232" i="1"/>
  <c r="BQ232" i="1"/>
  <c r="BP232" i="1"/>
  <c r="BO232" i="1"/>
  <c r="BN232" i="1"/>
  <c r="BM232" i="1"/>
  <c r="BL232" i="1"/>
  <c r="BK232" i="1"/>
  <c r="BJ232" i="1"/>
  <c r="BI232" i="1"/>
  <c r="BH232" i="1"/>
  <c r="BG232" i="1"/>
  <c r="BF232" i="1"/>
  <c r="BE232" i="1"/>
  <c r="BD232" i="1"/>
  <c r="BC232" i="1"/>
  <c r="BB232" i="1"/>
  <c r="BA232" i="1"/>
  <c r="AZ232" i="1"/>
  <c r="AY232" i="1"/>
  <c r="AX232" i="1"/>
  <c r="AW232" i="1"/>
  <c r="AV232" i="1"/>
  <c r="AU232" i="1"/>
  <c r="AT232" i="1"/>
  <c r="AS232" i="1"/>
  <c r="AR232" i="1"/>
  <c r="AQ232" i="1"/>
  <c r="AP232" i="1"/>
  <c r="AO232" i="1"/>
  <c r="AN232" i="1"/>
  <c r="AM232" i="1"/>
  <c r="AL232" i="1"/>
  <c r="AK232" i="1"/>
  <c r="AJ232" i="1"/>
  <c r="AI232" i="1"/>
  <c r="AH232" i="1"/>
  <c r="AG232" i="1"/>
  <c r="AF232" i="1"/>
  <c r="AE232" i="1"/>
  <c r="AD232" i="1"/>
  <c r="AC232" i="1"/>
  <c r="AB232" i="1"/>
  <c r="AA232" i="1"/>
  <c r="Z232" i="1"/>
  <c r="Y232" i="1"/>
  <c r="X232" i="1"/>
  <c r="W232" i="1"/>
  <c r="V232" i="1"/>
  <c r="U232" i="1"/>
  <c r="T232" i="1"/>
  <c r="S232" i="1"/>
  <c r="R232" i="1"/>
  <c r="Q232" i="1"/>
  <c r="P232" i="1"/>
  <c r="O232" i="1"/>
  <c r="CI231" i="1"/>
  <c r="BU231" i="1"/>
  <c r="BT231" i="1"/>
  <c r="BS231" i="1"/>
  <c r="BR231" i="1"/>
  <c r="BQ231" i="1"/>
  <c r="BP231" i="1"/>
  <c r="BO231" i="1"/>
  <c r="BN231" i="1"/>
  <c r="BL231" i="1"/>
  <c r="BJ231" i="1"/>
  <c r="BH231" i="1"/>
  <c r="BF231" i="1"/>
  <c r="BD231" i="1"/>
  <c r="BB231" i="1"/>
  <c r="AZ231" i="1"/>
  <c r="AX231" i="1"/>
  <c r="AV231" i="1"/>
  <c r="AT231" i="1"/>
  <c r="AS231" i="1"/>
  <c r="AR231" i="1"/>
  <c r="AQ231" i="1"/>
  <c r="AP231" i="1"/>
  <c r="AO231" i="1"/>
  <c r="AN231" i="1"/>
  <c r="AM231" i="1"/>
  <c r="AL231" i="1"/>
  <c r="AJ231" i="1"/>
  <c r="AH231" i="1"/>
  <c r="AF231" i="1"/>
  <c r="AD231" i="1"/>
  <c r="AB231" i="1"/>
  <c r="Z231" i="1"/>
  <c r="X231" i="1"/>
  <c r="V231" i="1"/>
  <c r="T231" i="1"/>
  <c r="R231" i="1"/>
  <c r="Q231" i="1"/>
  <c r="P231" i="1"/>
  <c r="O231" i="1"/>
  <c r="CI230" i="1"/>
  <c r="BU230" i="1"/>
  <c r="BT230" i="1"/>
  <c r="BS230" i="1"/>
  <c r="BR230" i="1"/>
  <c r="BQ230" i="1"/>
  <c r="BP230" i="1"/>
  <c r="BO230" i="1"/>
  <c r="BN230" i="1"/>
  <c r="BL230" i="1"/>
  <c r="BJ230" i="1"/>
  <c r="BH230" i="1"/>
  <c r="BF230" i="1"/>
  <c r="BD230" i="1"/>
  <c r="BB230" i="1"/>
  <c r="AZ230" i="1"/>
  <c r="AX230" i="1"/>
  <c r="AV230" i="1"/>
  <c r="AT230" i="1"/>
  <c r="AS230" i="1"/>
  <c r="AR230" i="1"/>
  <c r="AQ230" i="1"/>
  <c r="AP230" i="1"/>
  <c r="AO230" i="1"/>
  <c r="AN230" i="1"/>
  <c r="AM230" i="1"/>
  <c r="AL230" i="1"/>
  <c r="AJ230" i="1"/>
  <c r="AH230" i="1"/>
  <c r="AF230" i="1"/>
  <c r="AD230" i="1"/>
  <c r="AB230" i="1"/>
  <c r="Z230" i="1"/>
  <c r="X230" i="1"/>
  <c r="V230" i="1"/>
  <c r="T230" i="1"/>
  <c r="R230" i="1"/>
  <c r="Q230" i="1"/>
  <c r="P230" i="1"/>
  <c r="O230" i="1"/>
  <c r="CI229" i="1"/>
  <c r="BU229" i="1"/>
  <c r="BT229" i="1"/>
  <c r="BS229" i="1"/>
  <c r="BR229" i="1"/>
  <c r="BQ229" i="1"/>
  <c r="BP229" i="1"/>
  <c r="BO229" i="1"/>
  <c r="BN229" i="1"/>
  <c r="BL229" i="1"/>
  <c r="BJ229" i="1"/>
  <c r="BH229" i="1"/>
  <c r="BF229" i="1"/>
  <c r="BD229" i="1"/>
  <c r="BB229" i="1"/>
  <c r="AZ229" i="1"/>
  <c r="AX229" i="1"/>
  <c r="AV229" i="1"/>
  <c r="AT229" i="1"/>
  <c r="AS229" i="1"/>
  <c r="AR229" i="1"/>
  <c r="AQ229" i="1"/>
  <c r="AP229" i="1"/>
  <c r="AO229" i="1"/>
  <c r="AN229" i="1"/>
  <c r="AM229" i="1"/>
  <c r="AL229" i="1"/>
  <c r="AJ229" i="1"/>
  <c r="AH229" i="1"/>
  <c r="AF229" i="1"/>
  <c r="AD229" i="1"/>
  <c r="AB229" i="1"/>
  <c r="Z229" i="1"/>
  <c r="X229" i="1"/>
  <c r="V229" i="1"/>
  <c r="T229" i="1"/>
  <c r="R229" i="1"/>
  <c r="Q229" i="1"/>
  <c r="P229" i="1"/>
  <c r="O229" i="1"/>
  <c r="CI228" i="1"/>
  <c r="BU228" i="1"/>
  <c r="BT228" i="1"/>
  <c r="BS228" i="1"/>
  <c r="BR228" i="1"/>
  <c r="BQ228" i="1"/>
  <c r="BP228" i="1"/>
  <c r="BO228" i="1"/>
  <c r="BN228" i="1"/>
  <c r="BL228" i="1"/>
  <c r="BJ228" i="1"/>
  <c r="BI228" i="1"/>
  <c r="BH228" i="1"/>
  <c r="BG228" i="1"/>
  <c r="BF228" i="1"/>
  <c r="BD228" i="1"/>
  <c r="BB228" i="1"/>
  <c r="AZ228" i="1"/>
  <c r="AX228" i="1"/>
  <c r="AV228" i="1"/>
  <c r="AT228" i="1"/>
  <c r="AS228" i="1"/>
  <c r="AR228" i="1"/>
  <c r="AQ228" i="1"/>
  <c r="AP228" i="1"/>
  <c r="AO228" i="1"/>
  <c r="AN228" i="1"/>
  <c r="AM228" i="1"/>
  <c r="AL228" i="1"/>
  <c r="AJ228" i="1"/>
  <c r="AH228" i="1"/>
  <c r="AG228" i="1"/>
  <c r="AF228" i="1"/>
  <c r="AE228" i="1"/>
  <c r="AD228" i="1"/>
  <c r="AC228" i="1"/>
  <c r="AB228" i="1"/>
  <c r="AA228" i="1"/>
  <c r="Z228" i="1"/>
  <c r="X228" i="1"/>
  <c r="V228" i="1"/>
  <c r="T228" i="1"/>
  <c r="R228" i="1"/>
  <c r="Q228" i="1"/>
  <c r="P228" i="1"/>
  <c r="O228" i="1"/>
  <c r="CI227" i="1"/>
  <c r="BU227" i="1"/>
  <c r="BT227" i="1"/>
  <c r="BS227" i="1"/>
  <c r="BR227" i="1"/>
  <c r="BQ227" i="1"/>
  <c r="BP227" i="1"/>
  <c r="BO227" i="1"/>
  <c r="BN227" i="1"/>
  <c r="BL227" i="1"/>
  <c r="BJ227" i="1"/>
  <c r="BH227" i="1"/>
  <c r="BF227" i="1"/>
  <c r="BD227" i="1"/>
  <c r="BB227" i="1"/>
  <c r="BA227" i="1"/>
  <c r="AZ227" i="1"/>
  <c r="AY227" i="1"/>
  <c r="AX227" i="1"/>
  <c r="AW227" i="1"/>
  <c r="AV227" i="1"/>
  <c r="AU227" i="1"/>
  <c r="AT227" i="1"/>
  <c r="AS227" i="1"/>
  <c r="AR227" i="1"/>
  <c r="AQ227" i="1"/>
  <c r="AP227" i="1"/>
  <c r="AO227" i="1"/>
  <c r="AN227" i="1"/>
  <c r="AM227" i="1"/>
  <c r="AL227" i="1"/>
  <c r="AJ227" i="1"/>
  <c r="AH227" i="1"/>
  <c r="AF227" i="1"/>
  <c r="AD227" i="1"/>
  <c r="AB227" i="1"/>
  <c r="Z227" i="1"/>
  <c r="Y227" i="1"/>
  <c r="X227" i="1"/>
  <c r="W227" i="1"/>
  <c r="V227" i="1"/>
  <c r="U227" i="1"/>
  <c r="T227" i="1"/>
  <c r="S227" i="1"/>
  <c r="R227" i="1"/>
  <c r="Q227" i="1"/>
  <c r="P227" i="1"/>
  <c r="O227" i="1"/>
  <c r="CI226" i="1"/>
  <c r="BU226" i="1"/>
  <c r="BT226" i="1"/>
  <c r="BS226" i="1"/>
  <c r="BR226" i="1"/>
  <c r="BQ226" i="1"/>
  <c r="BP226" i="1"/>
  <c r="BO226" i="1"/>
  <c r="BN226" i="1"/>
  <c r="BL226" i="1"/>
  <c r="BJ226" i="1"/>
  <c r="BH226" i="1"/>
  <c r="BF226" i="1"/>
  <c r="BD226" i="1"/>
  <c r="BB226" i="1"/>
  <c r="AZ226" i="1"/>
  <c r="AX226" i="1"/>
  <c r="AV226" i="1"/>
  <c r="AT226" i="1"/>
  <c r="AS226" i="1"/>
  <c r="AR226" i="1"/>
  <c r="AQ226" i="1"/>
  <c r="AP226" i="1"/>
  <c r="AO226" i="1"/>
  <c r="AN226" i="1"/>
  <c r="AM226" i="1"/>
  <c r="AL226" i="1"/>
  <c r="AJ226" i="1"/>
  <c r="AH226" i="1"/>
  <c r="AF226" i="1"/>
  <c r="AD226" i="1"/>
  <c r="AB226" i="1"/>
  <c r="Z226" i="1"/>
  <c r="X226" i="1"/>
  <c r="V226" i="1"/>
  <c r="T226" i="1"/>
  <c r="R226" i="1"/>
  <c r="Q226" i="1"/>
  <c r="P226" i="1"/>
  <c r="O226" i="1"/>
  <c r="CI225" i="1"/>
  <c r="BU225" i="1"/>
  <c r="BT225" i="1"/>
  <c r="BS225" i="1"/>
  <c r="BR225" i="1"/>
  <c r="BQ225" i="1"/>
  <c r="BP225" i="1"/>
  <c r="BO225" i="1"/>
  <c r="BN225" i="1"/>
  <c r="BM225" i="1"/>
  <c r="BL225" i="1"/>
  <c r="BK225" i="1"/>
  <c r="BJ225" i="1"/>
  <c r="BI225" i="1"/>
  <c r="BH225" i="1"/>
  <c r="BG225" i="1"/>
  <c r="BF225" i="1"/>
  <c r="BE225" i="1"/>
  <c r="BD225" i="1"/>
  <c r="BC225" i="1"/>
  <c r="BB225" i="1"/>
  <c r="BA225" i="1"/>
  <c r="AZ225" i="1"/>
  <c r="AY225" i="1"/>
  <c r="AX225" i="1"/>
  <c r="AW225" i="1"/>
  <c r="AV225" i="1"/>
  <c r="AU225" i="1"/>
  <c r="AT225" i="1"/>
  <c r="AS225" i="1"/>
  <c r="AR225" i="1"/>
  <c r="AQ225" i="1"/>
  <c r="AP225" i="1"/>
  <c r="AO225" i="1"/>
  <c r="AN225" i="1"/>
  <c r="AM225" i="1"/>
  <c r="AL225" i="1"/>
  <c r="AK225" i="1"/>
  <c r="AJ225" i="1"/>
  <c r="AI225" i="1"/>
  <c r="AH225" i="1"/>
  <c r="AG225" i="1"/>
  <c r="AF225" i="1"/>
  <c r="AE225" i="1"/>
  <c r="AD225" i="1"/>
  <c r="AC225" i="1"/>
  <c r="AB225" i="1"/>
  <c r="AA225" i="1"/>
  <c r="Z225" i="1"/>
  <c r="Y225" i="1"/>
  <c r="X225" i="1"/>
  <c r="W225" i="1"/>
  <c r="V225" i="1"/>
  <c r="U225" i="1"/>
  <c r="T225" i="1"/>
  <c r="S225" i="1"/>
  <c r="R225" i="1"/>
  <c r="Q225" i="1"/>
  <c r="P225" i="1"/>
  <c r="O225" i="1"/>
  <c r="CI224" i="1"/>
  <c r="BU224" i="1"/>
  <c r="BT224" i="1"/>
  <c r="BS224" i="1"/>
  <c r="BR224" i="1"/>
  <c r="BQ224" i="1"/>
  <c r="BP224" i="1"/>
  <c r="BO224" i="1"/>
  <c r="BN224" i="1"/>
  <c r="BL224" i="1"/>
  <c r="BJ224" i="1"/>
  <c r="BH224" i="1"/>
  <c r="BF224" i="1"/>
  <c r="BD224" i="1"/>
  <c r="BB224" i="1"/>
  <c r="AZ224" i="1"/>
  <c r="AX224" i="1"/>
  <c r="AV224" i="1"/>
  <c r="AT224" i="1"/>
  <c r="AS224" i="1"/>
  <c r="AR224" i="1"/>
  <c r="AQ224" i="1"/>
  <c r="AP224" i="1"/>
  <c r="AO224" i="1"/>
  <c r="AN224" i="1"/>
  <c r="AM224" i="1"/>
  <c r="AL224" i="1"/>
  <c r="AJ224" i="1"/>
  <c r="AH224" i="1"/>
  <c r="AF224" i="1"/>
  <c r="AD224" i="1"/>
  <c r="AB224" i="1"/>
  <c r="Z224" i="1"/>
  <c r="X224" i="1"/>
  <c r="V224" i="1"/>
  <c r="T224" i="1"/>
  <c r="R224" i="1"/>
  <c r="Q224" i="1"/>
  <c r="P224" i="1"/>
  <c r="O224" i="1"/>
  <c r="CI223" i="1"/>
  <c r="BU223" i="1"/>
  <c r="BT223" i="1"/>
  <c r="BS223" i="1"/>
  <c r="BR223" i="1"/>
  <c r="BQ223" i="1"/>
  <c r="BP223" i="1"/>
  <c r="BO223" i="1"/>
  <c r="BN223" i="1"/>
  <c r="BL223" i="1"/>
  <c r="BJ223" i="1"/>
  <c r="BH223" i="1"/>
  <c r="BF223" i="1"/>
  <c r="BD223" i="1"/>
  <c r="BB223" i="1"/>
  <c r="AZ223" i="1"/>
  <c r="AX223" i="1"/>
  <c r="AV223" i="1"/>
  <c r="AT223" i="1"/>
  <c r="AS223" i="1"/>
  <c r="AR223" i="1"/>
  <c r="AQ223" i="1"/>
  <c r="AP223" i="1"/>
  <c r="AO223" i="1"/>
  <c r="AN223" i="1"/>
  <c r="AM223" i="1"/>
  <c r="AL223" i="1"/>
  <c r="AJ223" i="1"/>
  <c r="AH223" i="1"/>
  <c r="AF223" i="1"/>
  <c r="AD223" i="1"/>
  <c r="AB223" i="1"/>
  <c r="Z223" i="1"/>
  <c r="X223" i="1"/>
  <c r="V223" i="1"/>
  <c r="T223" i="1"/>
  <c r="R223" i="1"/>
  <c r="Q223" i="1"/>
  <c r="P223" i="1"/>
  <c r="O223" i="1"/>
  <c r="CI222" i="1"/>
  <c r="BU222" i="1"/>
  <c r="BT222" i="1"/>
  <c r="BS222" i="1"/>
  <c r="BR222" i="1"/>
  <c r="BQ222" i="1"/>
  <c r="BP222" i="1"/>
  <c r="BO222" i="1"/>
  <c r="BN222" i="1"/>
  <c r="BL222" i="1"/>
  <c r="BK222" i="1"/>
  <c r="BJ222" i="1"/>
  <c r="BH222" i="1"/>
  <c r="BG222" i="1"/>
  <c r="BF222" i="1"/>
  <c r="BD222" i="1"/>
  <c r="BC222" i="1"/>
  <c r="BB222" i="1"/>
  <c r="AZ222" i="1"/>
  <c r="AY222" i="1"/>
  <c r="AX222" i="1"/>
  <c r="AV222" i="1"/>
  <c r="AU222" i="1"/>
  <c r="AT222" i="1"/>
  <c r="AS222" i="1"/>
  <c r="AR222" i="1"/>
  <c r="AQ222" i="1"/>
  <c r="AP222" i="1"/>
  <c r="AO222" i="1"/>
  <c r="AN222" i="1"/>
  <c r="AM222" i="1"/>
  <c r="AL222" i="1"/>
  <c r="AJ222" i="1"/>
  <c r="AI222" i="1"/>
  <c r="AH222" i="1"/>
  <c r="AF222" i="1"/>
  <c r="AE222" i="1"/>
  <c r="AD222" i="1"/>
  <c r="AB222" i="1"/>
  <c r="AA222" i="1"/>
  <c r="Z222" i="1"/>
  <c r="X222" i="1"/>
  <c r="W222" i="1"/>
  <c r="V222" i="1"/>
  <c r="T222" i="1"/>
  <c r="S222" i="1"/>
  <c r="R222" i="1"/>
  <c r="Q222" i="1"/>
  <c r="P222" i="1"/>
  <c r="O222" i="1"/>
  <c r="CI221" i="1"/>
  <c r="BU221" i="1"/>
  <c r="BT221" i="1"/>
  <c r="BS221" i="1"/>
  <c r="BR221" i="1"/>
  <c r="BQ221" i="1"/>
  <c r="BP221" i="1"/>
  <c r="BO221" i="1"/>
  <c r="BN221" i="1"/>
  <c r="BL221" i="1"/>
  <c r="BJ221" i="1"/>
  <c r="BH221" i="1"/>
  <c r="BF221" i="1"/>
  <c r="BD221" i="1"/>
  <c r="BB221" i="1"/>
  <c r="AZ221" i="1"/>
  <c r="AX221" i="1"/>
  <c r="AV221" i="1"/>
  <c r="AT221" i="1"/>
  <c r="AS221" i="1"/>
  <c r="AR221" i="1"/>
  <c r="AQ221" i="1"/>
  <c r="AP221" i="1"/>
  <c r="AO221" i="1"/>
  <c r="AN221" i="1"/>
  <c r="AM221" i="1"/>
  <c r="AL221" i="1"/>
  <c r="AJ221" i="1"/>
  <c r="AH221" i="1"/>
  <c r="AF221" i="1"/>
  <c r="AD221" i="1"/>
  <c r="AB221" i="1"/>
  <c r="Z221" i="1"/>
  <c r="X221" i="1"/>
  <c r="V221" i="1"/>
  <c r="T221" i="1"/>
  <c r="R221" i="1"/>
  <c r="Q221" i="1"/>
  <c r="P221" i="1"/>
  <c r="O221" i="1"/>
  <c r="CI220" i="1"/>
  <c r="BU220" i="1"/>
  <c r="BT220" i="1"/>
  <c r="BS220" i="1"/>
  <c r="BR220" i="1"/>
  <c r="BQ220" i="1"/>
  <c r="BP220" i="1"/>
  <c r="BO220" i="1"/>
  <c r="BN220" i="1"/>
  <c r="BL220" i="1"/>
  <c r="BJ220" i="1"/>
  <c r="BH220" i="1"/>
  <c r="BF220" i="1"/>
  <c r="BD220" i="1"/>
  <c r="BB220" i="1"/>
  <c r="AZ220" i="1"/>
  <c r="AX220" i="1"/>
  <c r="AV220" i="1"/>
  <c r="AT220" i="1"/>
  <c r="AS220" i="1"/>
  <c r="AR220" i="1"/>
  <c r="AQ220" i="1"/>
  <c r="AP220" i="1"/>
  <c r="AO220" i="1"/>
  <c r="AN220" i="1"/>
  <c r="AM220" i="1"/>
  <c r="AL220" i="1"/>
  <c r="AJ220" i="1"/>
  <c r="AH220" i="1"/>
  <c r="AF220" i="1"/>
  <c r="AD220" i="1"/>
  <c r="AB220" i="1"/>
  <c r="Z220" i="1"/>
  <c r="X220" i="1"/>
  <c r="V220" i="1"/>
  <c r="T220" i="1"/>
  <c r="R220" i="1"/>
  <c r="Q220" i="1"/>
  <c r="P220" i="1"/>
  <c r="O220" i="1"/>
  <c r="CI219" i="1"/>
  <c r="BU219" i="1"/>
  <c r="BT219" i="1"/>
  <c r="BS219" i="1"/>
  <c r="BR219" i="1"/>
  <c r="BQ219" i="1"/>
  <c r="BP219" i="1"/>
  <c r="BO219" i="1"/>
  <c r="BN219" i="1"/>
  <c r="BL219" i="1"/>
  <c r="BJ219" i="1"/>
  <c r="BH219" i="1"/>
  <c r="BF219" i="1"/>
  <c r="BD219" i="1"/>
  <c r="BB219" i="1"/>
  <c r="AZ219" i="1"/>
  <c r="AX219" i="1"/>
  <c r="AV219" i="1"/>
  <c r="AT219" i="1"/>
  <c r="AS219" i="1"/>
  <c r="AR219" i="1"/>
  <c r="AQ219" i="1"/>
  <c r="AP219" i="1"/>
  <c r="AO219" i="1"/>
  <c r="AN219" i="1"/>
  <c r="AM219" i="1"/>
  <c r="AL219" i="1"/>
  <c r="AJ219" i="1"/>
  <c r="AH219" i="1"/>
  <c r="AF219" i="1"/>
  <c r="AD219" i="1"/>
  <c r="AB219" i="1"/>
  <c r="Z219" i="1"/>
  <c r="X219" i="1"/>
  <c r="V219" i="1"/>
  <c r="T219" i="1"/>
  <c r="R219" i="1"/>
  <c r="Q219" i="1"/>
  <c r="P219" i="1"/>
  <c r="O219" i="1"/>
  <c r="CI218" i="1"/>
  <c r="BU218" i="1"/>
  <c r="BT218" i="1"/>
  <c r="BS218" i="1"/>
  <c r="BR218" i="1"/>
  <c r="BQ218" i="1"/>
  <c r="BP218" i="1"/>
  <c r="BO218" i="1"/>
  <c r="BN218" i="1"/>
  <c r="BL218" i="1"/>
  <c r="BJ218" i="1"/>
  <c r="BH218" i="1"/>
  <c r="BF218" i="1"/>
  <c r="BD218" i="1"/>
  <c r="BB218" i="1"/>
  <c r="AZ218" i="1"/>
  <c r="AX218" i="1"/>
  <c r="AV218" i="1"/>
  <c r="AT218" i="1"/>
  <c r="AS218" i="1"/>
  <c r="AR218" i="1"/>
  <c r="AQ218" i="1"/>
  <c r="AP218" i="1"/>
  <c r="AO218" i="1"/>
  <c r="AN218" i="1"/>
  <c r="AM218" i="1"/>
  <c r="AL218" i="1"/>
  <c r="AJ218" i="1"/>
  <c r="AH218" i="1"/>
  <c r="AF218" i="1"/>
  <c r="AD218" i="1"/>
  <c r="AB218" i="1"/>
  <c r="Z218" i="1"/>
  <c r="X218" i="1"/>
  <c r="V218" i="1"/>
  <c r="T218" i="1"/>
  <c r="R218" i="1"/>
  <c r="Q218" i="1"/>
  <c r="P218" i="1"/>
  <c r="O218" i="1"/>
  <c r="J218" i="1"/>
  <c r="CI217" i="1"/>
  <c r="BU217" i="1"/>
  <c r="BT217" i="1"/>
  <c r="BS217" i="1"/>
  <c r="BR217" i="1"/>
  <c r="BQ217" i="1"/>
  <c r="BP217" i="1"/>
  <c r="BO217" i="1"/>
  <c r="BN217" i="1"/>
  <c r="BL217" i="1"/>
  <c r="BJ217" i="1"/>
  <c r="BH217" i="1"/>
  <c r="BF217" i="1"/>
  <c r="BD217" i="1"/>
  <c r="BB217" i="1"/>
  <c r="AZ217" i="1"/>
  <c r="AX217" i="1"/>
  <c r="AV217" i="1"/>
  <c r="AT217" i="1"/>
  <c r="AS217" i="1"/>
  <c r="AR217" i="1"/>
  <c r="AQ217" i="1"/>
  <c r="AP217" i="1"/>
  <c r="AO217" i="1"/>
  <c r="AN217" i="1"/>
  <c r="AM217" i="1"/>
  <c r="AL217" i="1"/>
  <c r="AJ217" i="1"/>
  <c r="AH217" i="1"/>
  <c r="AF217" i="1"/>
  <c r="AD217" i="1"/>
  <c r="AB217" i="1"/>
  <c r="Z217" i="1"/>
  <c r="X217" i="1"/>
  <c r="V217" i="1"/>
  <c r="T217" i="1"/>
  <c r="R217" i="1"/>
  <c r="Q217" i="1"/>
  <c r="P217" i="1"/>
  <c r="O217" i="1"/>
  <c r="CI216" i="1"/>
  <c r="BU216" i="1"/>
  <c r="BT216" i="1"/>
  <c r="BS216" i="1"/>
  <c r="BR216" i="1"/>
  <c r="BQ216" i="1"/>
  <c r="BP216" i="1"/>
  <c r="BO216" i="1"/>
  <c r="BN216" i="1"/>
  <c r="BM216" i="1"/>
  <c r="BL216" i="1"/>
  <c r="BK216" i="1"/>
  <c r="BJ216" i="1"/>
  <c r="BI216" i="1"/>
  <c r="BH216" i="1"/>
  <c r="BG216" i="1"/>
  <c r="BF216" i="1"/>
  <c r="BE216" i="1"/>
  <c r="BD216" i="1"/>
  <c r="BC216" i="1"/>
  <c r="BB216" i="1"/>
  <c r="BA216" i="1"/>
  <c r="AZ216" i="1"/>
  <c r="AY216" i="1"/>
  <c r="AX216" i="1"/>
  <c r="AW216" i="1"/>
  <c r="AV216" i="1"/>
  <c r="AU216" i="1"/>
  <c r="AT216" i="1"/>
  <c r="AS216" i="1"/>
  <c r="AR216" i="1"/>
  <c r="AQ216" i="1"/>
  <c r="AP216" i="1"/>
  <c r="AO216" i="1"/>
  <c r="AN216" i="1"/>
  <c r="AM216" i="1"/>
  <c r="AL216" i="1"/>
  <c r="AK216" i="1"/>
  <c r="AJ216" i="1"/>
  <c r="AI216" i="1"/>
  <c r="AH216" i="1"/>
  <c r="AG216" i="1"/>
  <c r="AF216" i="1"/>
  <c r="AE216" i="1"/>
  <c r="AD216" i="1"/>
  <c r="AC216" i="1"/>
  <c r="AB216" i="1"/>
  <c r="AA216" i="1"/>
  <c r="Z216" i="1"/>
  <c r="Y216" i="1"/>
  <c r="X216" i="1"/>
  <c r="W216" i="1"/>
  <c r="V216" i="1"/>
  <c r="U216" i="1"/>
  <c r="T216" i="1"/>
  <c r="S216" i="1"/>
  <c r="R216" i="1"/>
  <c r="Q216" i="1"/>
  <c r="P216" i="1"/>
  <c r="O216" i="1"/>
  <c r="CI215" i="1"/>
  <c r="BU215" i="1"/>
  <c r="BT215" i="1"/>
  <c r="BS215" i="1"/>
  <c r="BR215" i="1"/>
  <c r="BQ215" i="1"/>
  <c r="BP215" i="1"/>
  <c r="BO215" i="1"/>
  <c r="BN215" i="1"/>
  <c r="BL215" i="1"/>
  <c r="BJ215" i="1"/>
  <c r="BH215" i="1"/>
  <c r="BF215" i="1"/>
  <c r="BD215" i="1"/>
  <c r="BB215" i="1"/>
  <c r="AZ215" i="1"/>
  <c r="AX215" i="1"/>
  <c r="AV215" i="1"/>
  <c r="AT215" i="1"/>
  <c r="AS215" i="1"/>
  <c r="AR215" i="1"/>
  <c r="AQ215" i="1"/>
  <c r="AP215" i="1"/>
  <c r="AO215" i="1"/>
  <c r="AN215" i="1"/>
  <c r="AM215" i="1"/>
  <c r="AL215" i="1"/>
  <c r="AJ215" i="1"/>
  <c r="AH215" i="1"/>
  <c r="AF215" i="1"/>
  <c r="AD215" i="1"/>
  <c r="AB215" i="1"/>
  <c r="Z215" i="1"/>
  <c r="X215" i="1"/>
  <c r="V215" i="1"/>
  <c r="T215" i="1"/>
  <c r="R215" i="1"/>
  <c r="Q215" i="1"/>
  <c r="P215" i="1"/>
  <c r="O215" i="1"/>
  <c r="CI214" i="1"/>
  <c r="BU214" i="1"/>
  <c r="BT214" i="1"/>
  <c r="BS214" i="1"/>
  <c r="BR214" i="1"/>
  <c r="BQ214" i="1"/>
  <c r="BP214" i="1"/>
  <c r="BO214" i="1"/>
  <c r="BN214" i="1"/>
  <c r="BL214" i="1"/>
  <c r="BJ214" i="1"/>
  <c r="BH214" i="1"/>
  <c r="BF214" i="1"/>
  <c r="BD214" i="1"/>
  <c r="BB214" i="1"/>
  <c r="AZ214" i="1"/>
  <c r="AX214" i="1"/>
  <c r="AV214" i="1"/>
  <c r="AT214" i="1"/>
  <c r="AS214" i="1"/>
  <c r="AR214" i="1"/>
  <c r="AQ214" i="1"/>
  <c r="AP214" i="1"/>
  <c r="AO214" i="1"/>
  <c r="AN214" i="1"/>
  <c r="AM214" i="1"/>
  <c r="AL214" i="1"/>
  <c r="AJ214" i="1"/>
  <c r="AH214" i="1"/>
  <c r="AF214" i="1"/>
  <c r="AD214" i="1"/>
  <c r="AB214" i="1"/>
  <c r="Z214" i="1"/>
  <c r="X214" i="1"/>
  <c r="V214" i="1"/>
  <c r="T214" i="1"/>
  <c r="R214" i="1"/>
  <c r="Q214" i="1"/>
  <c r="P214" i="1"/>
  <c r="O214" i="1"/>
  <c r="CI213" i="1"/>
  <c r="BU213" i="1"/>
  <c r="BT213" i="1"/>
  <c r="BS213" i="1"/>
  <c r="BR213" i="1"/>
  <c r="BQ213" i="1"/>
  <c r="BP213" i="1"/>
  <c r="BO213" i="1"/>
  <c r="BN213" i="1"/>
  <c r="BM213" i="1"/>
  <c r="BL213" i="1"/>
  <c r="BK213" i="1"/>
  <c r="BJ213" i="1"/>
  <c r="BI213" i="1"/>
  <c r="BH213" i="1"/>
  <c r="BG213" i="1"/>
  <c r="BF213" i="1"/>
  <c r="BE213" i="1"/>
  <c r="BD213" i="1"/>
  <c r="BC213" i="1"/>
  <c r="BB213" i="1"/>
  <c r="BA213" i="1"/>
  <c r="AZ213" i="1"/>
  <c r="AY213" i="1"/>
  <c r="AX213" i="1"/>
  <c r="AW213" i="1"/>
  <c r="AV213" i="1"/>
  <c r="AU213" i="1"/>
  <c r="AT213" i="1"/>
  <c r="AS213" i="1"/>
  <c r="AR213" i="1"/>
  <c r="AQ213" i="1"/>
  <c r="AP213" i="1"/>
  <c r="AO213" i="1"/>
  <c r="AN213" i="1"/>
  <c r="AM213" i="1"/>
  <c r="AL213" i="1"/>
  <c r="AK213" i="1"/>
  <c r="AJ213" i="1"/>
  <c r="AI213" i="1"/>
  <c r="AH213" i="1"/>
  <c r="AG213" i="1"/>
  <c r="AF213" i="1"/>
  <c r="AE213" i="1"/>
  <c r="AD213" i="1"/>
  <c r="AC213" i="1"/>
  <c r="AB213" i="1"/>
  <c r="AA213" i="1"/>
  <c r="Z213" i="1"/>
  <c r="Y213" i="1"/>
  <c r="X213" i="1"/>
  <c r="W213" i="1"/>
  <c r="V213" i="1"/>
  <c r="U213" i="1"/>
  <c r="T213" i="1"/>
  <c r="S213" i="1"/>
  <c r="R213" i="1"/>
  <c r="Q213" i="1"/>
  <c r="P213" i="1"/>
  <c r="O213" i="1"/>
  <c r="CI212" i="1"/>
  <c r="BU212" i="1"/>
  <c r="BT212" i="1"/>
  <c r="BS212" i="1"/>
  <c r="BR212" i="1"/>
  <c r="BQ212" i="1"/>
  <c r="BP212" i="1"/>
  <c r="BO212" i="1"/>
  <c r="BN212" i="1"/>
  <c r="BL212" i="1"/>
  <c r="BJ212" i="1"/>
  <c r="BH212" i="1"/>
  <c r="BF212" i="1"/>
  <c r="BD212" i="1"/>
  <c r="BB212" i="1"/>
  <c r="AZ212" i="1"/>
  <c r="AX212" i="1"/>
  <c r="AV212" i="1"/>
  <c r="AT212" i="1"/>
  <c r="AS212" i="1"/>
  <c r="AR212" i="1"/>
  <c r="AQ212" i="1"/>
  <c r="AP212" i="1"/>
  <c r="AO212" i="1"/>
  <c r="AN212" i="1"/>
  <c r="AM212" i="1"/>
  <c r="AL212" i="1"/>
  <c r="AJ212" i="1"/>
  <c r="AH212" i="1"/>
  <c r="AF212" i="1"/>
  <c r="AD212" i="1"/>
  <c r="AB212" i="1"/>
  <c r="Z212" i="1"/>
  <c r="X212" i="1"/>
  <c r="V212" i="1"/>
  <c r="T212" i="1"/>
  <c r="R212" i="1"/>
  <c r="Q212" i="1"/>
  <c r="P212" i="1"/>
  <c r="O212" i="1"/>
  <c r="CI211" i="1"/>
  <c r="BU211" i="1"/>
  <c r="BT211" i="1"/>
  <c r="BS211" i="1"/>
  <c r="BR211" i="1"/>
  <c r="BQ211" i="1"/>
  <c r="BP211" i="1"/>
  <c r="BO211" i="1"/>
  <c r="BN211" i="1"/>
  <c r="BL211" i="1"/>
  <c r="BJ211" i="1"/>
  <c r="BH211" i="1"/>
  <c r="BF211" i="1"/>
  <c r="BD211" i="1"/>
  <c r="BB211" i="1"/>
  <c r="AZ211" i="1"/>
  <c r="AX211" i="1"/>
  <c r="AV211" i="1"/>
  <c r="AT211" i="1"/>
  <c r="AS211" i="1"/>
  <c r="AR211" i="1"/>
  <c r="AQ211" i="1"/>
  <c r="AP211" i="1"/>
  <c r="AO211" i="1"/>
  <c r="AN211" i="1"/>
  <c r="AM211" i="1"/>
  <c r="AL211" i="1"/>
  <c r="AJ211" i="1"/>
  <c r="AH211" i="1"/>
  <c r="AF211" i="1"/>
  <c r="AD211" i="1"/>
  <c r="AB211" i="1"/>
  <c r="Z211" i="1"/>
  <c r="X211" i="1"/>
  <c r="V211" i="1"/>
  <c r="T211" i="1"/>
  <c r="R211" i="1"/>
  <c r="Q211" i="1"/>
  <c r="P211" i="1"/>
  <c r="O211" i="1"/>
  <c r="CI210" i="1"/>
  <c r="BU210" i="1"/>
  <c r="BT210" i="1"/>
  <c r="BS210" i="1"/>
  <c r="BR210" i="1"/>
  <c r="BQ210" i="1"/>
  <c r="BP210" i="1"/>
  <c r="BO210" i="1"/>
  <c r="BN210" i="1"/>
  <c r="BL210" i="1"/>
  <c r="BJ210" i="1"/>
  <c r="BH210" i="1"/>
  <c r="BF210" i="1"/>
  <c r="BD210" i="1"/>
  <c r="BB210" i="1"/>
  <c r="AZ210" i="1"/>
  <c r="AX210" i="1"/>
  <c r="AV210" i="1"/>
  <c r="AT210" i="1"/>
  <c r="AS210" i="1"/>
  <c r="AR210" i="1"/>
  <c r="AQ210" i="1"/>
  <c r="AP210" i="1"/>
  <c r="AO210" i="1"/>
  <c r="AN210" i="1"/>
  <c r="AM210" i="1"/>
  <c r="AL210" i="1"/>
  <c r="AJ210" i="1"/>
  <c r="AH210" i="1"/>
  <c r="AF210" i="1"/>
  <c r="AD210" i="1"/>
  <c r="AB210" i="1"/>
  <c r="Z210" i="1"/>
  <c r="X210" i="1"/>
  <c r="V210" i="1"/>
  <c r="T210" i="1"/>
  <c r="R210" i="1"/>
  <c r="Q210" i="1"/>
  <c r="P210" i="1"/>
  <c r="O210" i="1"/>
  <c r="CI209" i="1"/>
  <c r="BU209" i="1"/>
  <c r="BT209" i="1"/>
  <c r="BS209" i="1"/>
  <c r="BR209" i="1"/>
  <c r="BQ209" i="1"/>
  <c r="BP209" i="1"/>
  <c r="BO209" i="1"/>
  <c r="BN209" i="1"/>
  <c r="BM209" i="1"/>
  <c r="BL209" i="1"/>
  <c r="BK209" i="1"/>
  <c r="BJ209" i="1"/>
  <c r="BI209" i="1"/>
  <c r="BH209" i="1"/>
  <c r="BG209" i="1"/>
  <c r="BF209" i="1"/>
  <c r="BE209" i="1"/>
  <c r="BD209" i="1"/>
  <c r="BC209" i="1"/>
  <c r="BB209" i="1"/>
  <c r="BA209" i="1"/>
  <c r="AZ209" i="1"/>
  <c r="AY209" i="1"/>
  <c r="AW209" i="1"/>
  <c r="AV209" i="1"/>
  <c r="AU209" i="1"/>
  <c r="AT209" i="1"/>
  <c r="AS209" i="1"/>
  <c r="AR209" i="1"/>
  <c r="AQ209" i="1"/>
  <c r="AP209" i="1"/>
  <c r="AO209" i="1"/>
  <c r="AN209" i="1"/>
  <c r="AM209" i="1"/>
  <c r="AL209" i="1"/>
  <c r="AK209" i="1"/>
  <c r="AJ209" i="1"/>
  <c r="AI209" i="1"/>
  <c r="AH209" i="1"/>
  <c r="AG209" i="1"/>
  <c r="AF209" i="1"/>
  <c r="AE209" i="1"/>
  <c r="AD209" i="1"/>
  <c r="AC209" i="1"/>
  <c r="AB209" i="1"/>
  <c r="AA209" i="1"/>
  <c r="Z209" i="1"/>
  <c r="Y209" i="1"/>
  <c r="X209" i="1"/>
  <c r="W209" i="1"/>
  <c r="U209" i="1"/>
  <c r="T209" i="1"/>
  <c r="S209" i="1"/>
  <c r="R209" i="1"/>
  <c r="Q209" i="1"/>
  <c r="P209" i="1"/>
  <c r="O209" i="1"/>
  <c r="CI206" i="1"/>
  <c r="CH206" i="1"/>
  <c r="CG206" i="1"/>
  <c r="CF206" i="1"/>
  <c r="CE206" i="1"/>
  <c r="CD206" i="1"/>
  <c r="CC206" i="1"/>
  <c r="CB206" i="1"/>
  <c r="CA206" i="1"/>
  <c r="BZ206" i="1"/>
  <c r="BY206" i="1"/>
  <c r="BX206" i="1"/>
  <c r="BW206" i="1"/>
  <c r="BU206" i="1"/>
  <c r="BT206" i="1"/>
  <c r="BS206" i="1"/>
  <c r="BR206" i="1"/>
  <c r="BQ206" i="1"/>
  <c r="BP206" i="1"/>
  <c r="BO206" i="1"/>
  <c r="BN206" i="1"/>
  <c r="BM206" i="1"/>
  <c r="BJ206" i="1"/>
  <c r="BF206" i="1"/>
  <c r="BB206" i="1"/>
  <c r="AX206" i="1"/>
  <c r="AT206" i="1"/>
  <c r="AS206" i="1"/>
  <c r="AR206" i="1"/>
  <c r="AQ206" i="1"/>
  <c r="AP206" i="1"/>
  <c r="AO206" i="1"/>
  <c r="AN206" i="1"/>
  <c r="AM206" i="1"/>
  <c r="AL206" i="1"/>
  <c r="AK206" i="1"/>
  <c r="AI206" i="1"/>
  <c r="AH206" i="1"/>
  <c r="AD206" i="1"/>
  <c r="Z206" i="1"/>
  <c r="V206" i="1"/>
  <c r="R206" i="1"/>
  <c r="K206" i="1"/>
  <c r="J206" i="1"/>
  <c r="CI204" i="1"/>
  <c r="BU204" i="1"/>
  <c r="BT204" i="1"/>
  <c r="BS204" i="1"/>
  <c r="BR204" i="1"/>
  <c r="BQ204" i="1"/>
  <c r="BP204" i="1"/>
  <c r="BO204" i="1"/>
  <c r="BN204" i="1"/>
  <c r="BL204" i="1"/>
  <c r="BJ204" i="1"/>
  <c r="BH204" i="1"/>
  <c r="BF204" i="1"/>
  <c r="BD204" i="1"/>
  <c r="BB204" i="1"/>
  <c r="AZ204" i="1"/>
  <c r="AX204" i="1"/>
  <c r="AV204" i="1"/>
  <c r="AT204" i="1"/>
  <c r="AS204" i="1"/>
  <c r="AR204" i="1"/>
  <c r="AQ204" i="1"/>
  <c r="AP204" i="1"/>
  <c r="AO204" i="1"/>
  <c r="AN204" i="1"/>
  <c r="AM204" i="1"/>
  <c r="AL204" i="1"/>
  <c r="AJ204" i="1"/>
  <c r="AH204" i="1"/>
  <c r="AF204" i="1"/>
  <c r="AD204" i="1"/>
  <c r="AB204" i="1"/>
  <c r="Z204" i="1"/>
  <c r="X204" i="1"/>
  <c r="V204" i="1"/>
  <c r="T204" i="1"/>
  <c r="R204" i="1"/>
  <c r="Q204" i="1"/>
  <c r="P204" i="1"/>
  <c r="CI203" i="1"/>
  <c r="BU203" i="1"/>
  <c r="BT203" i="1"/>
  <c r="BS203" i="1"/>
  <c r="BR203" i="1"/>
  <c r="BQ203" i="1"/>
  <c r="BP203" i="1"/>
  <c r="BO203" i="1"/>
  <c r="BN203" i="1"/>
  <c r="BL203" i="1"/>
  <c r="BJ203" i="1"/>
  <c r="BH203" i="1"/>
  <c r="BF203" i="1"/>
  <c r="BD203" i="1"/>
  <c r="BB203" i="1"/>
  <c r="AZ203" i="1"/>
  <c r="AX203" i="1"/>
  <c r="AV203" i="1"/>
  <c r="AT203" i="1"/>
  <c r="AS203" i="1"/>
  <c r="AR203" i="1"/>
  <c r="AQ203" i="1"/>
  <c r="AP203" i="1"/>
  <c r="AO203" i="1"/>
  <c r="AN203" i="1"/>
  <c r="AM203" i="1"/>
  <c r="AL203" i="1"/>
  <c r="AJ203" i="1"/>
  <c r="AH203" i="1"/>
  <c r="AF203" i="1"/>
  <c r="AD203" i="1"/>
  <c r="AB203" i="1"/>
  <c r="Z203" i="1"/>
  <c r="X203" i="1"/>
  <c r="V203" i="1"/>
  <c r="T203" i="1"/>
  <c r="R203" i="1"/>
  <c r="Q203" i="1"/>
  <c r="P203" i="1"/>
  <c r="CI202" i="1"/>
  <c r="BU202" i="1"/>
  <c r="BT202" i="1"/>
  <c r="BS202" i="1"/>
  <c r="BR202" i="1"/>
  <c r="BQ202" i="1"/>
  <c r="BP202" i="1"/>
  <c r="BO202" i="1"/>
  <c r="BN202" i="1"/>
  <c r="BL202" i="1"/>
  <c r="BK202" i="1"/>
  <c r="BJ202" i="1"/>
  <c r="BH202" i="1"/>
  <c r="BG202" i="1"/>
  <c r="BF202" i="1"/>
  <c r="BD202" i="1"/>
  <c r="BC202" i="1"/>
  <c r="BB202" i="1"/>
  <c r="AZ202" i="1"/>
  <c r="AY202" i="1"/>
  <c r="AX202" i="1"/>
  <c r="AV202" i="1"/>
  <c r="AU202" i="1"/>
  <c r="AT202" i="1"/>
  <c r="AS202" i="1"/>
  <c r="AR202" i="1"/>
  <c r="AQ202" i="1"/>
  <c r="AP202" i="1"/>
  <c r="AO202" i="1"/>
  <c r="AN202" i="1"/>
  <c r="AM202" i="1"/>
  <c r="AL202" i="1"/>
  <c r="AJ202" i="1"/>
  <c r="AI202" i="1"/>
  <c r="AH202" i="1"/>
  <c r="AF202" i="1"/>
  <c r="AE202" i="1"/>
  <c r="AD202" i="1"/>
  <c r="AB202" i="1"/>
  <c r="AA202" i="1"/>
  <c r="Z202" i="1"/>
  <c r="X202" i="1"/>
  <c r="W202" i="1"/>
  <c r="V202" i="1"/>
  <c r="T202" i="1"/>
  <c r="S202" i="1"/>
  <c r="R202" i="1"/>
  <c r="Q202" i="1"/>
  <c r="P202" i="1"/>
  <c r="CI201" i="1"/>
  <c r="BU201" i="1"/>
  <c r="BT201" i="1"/>
  <c r="BS201" i="1"/>
  <c r="BR201" i="1"/>
  <c r="BQ201" i="1"/>
  <c r="BP201" i="1"/>
  <c r="BO201" i="1"/>
  <c r="BN201" i="1"/>
  <c r="BM201" i="1"/>
  <c r="BL201" i="1"/>
  <c r="BK201" i="1"/>
  <c r="BJ201" i="1"/>
  <c r="BI201" i="1"/>
  <c r="BH201" i="1"/>
  <c r="BG201" i="1"/>
  <c r="BF201" i="1"/>
  <c r="BE201" i="1"/>
  <c r="BD201" i="1"/>
  <c r="BC201" i="1"/>
  <c r="BB201" i="1"/>
  <c r="BA201" i="1"/>
  <c r="AZ201" i="1"/>
  <c r="AY201" i="1"/>
  <c r="AX201" i="1"/>
  <c r="AW201" i="1"/>
  <c r="AV201" i="1"/>
  <c r="AU201" i="1"/>
  <c r="AT201" i="1"/>
  <c r="AS201" i="1"/>
  <c r="AR201" i="1"/>
  <c r="AQ201" i="1"/>
  <c r="AP201" i="1"/>
  <c r="AO201" i="1"/>
  <c r="AN201" i="1"/>
  <c r="AM201" i="1"/>
  <c r="AL201" i="1"/>
  <c r="AK201" i="1"/>
  <c r="AJ201" i="1"/>
  <c r="AI201" i="1"/>
  <c r="AH201" i="1"/>
  <c r="AG201" i="1"/>
  <c r="AF201" i="1"/>
  <c r="AE201" i="1"/>
  <c r="AD201" i="1"/>
  <c r="AC201" i="1"/>
  <c r="AB201" i="1"/>
  <c r="AA201" i="1"/>
  <c r="Z201" i="1"/>
  <c r="Y201" i="1"/>
  <c r="X201" i="1"/>
  <c r="W201" i="1"/>
  <c r="V201" i="1"/>
  <c r="U201" i="1"/>
  <c r="T201" i="1"/>
  <c r="S201" i="1"/>
  <c r="R201" i="1"/>
  <c r="Q201" i="1"/>
  <c r="P201" i="1"/>
  <c r="O201" i="1"/>
  <c r="CI200" i="1"/>
  <c r="BU200" i="1"/>
  <c r="BT200" i="1"/>
  <c r="BS200" i="1"/>
  <c r="BR200" i="1"/>
  <c r="BQ200" i="1"/>
  <c r="BP200" i="1"/>
  <c r="BO200" i="1"/>
  <c r="BN200" i="1"/>
  <c r="BM200" i="1"/>
  <c r="BL200" i="1"/>
  <c r="BK200" i="1"/>
  <c r="BJ200" i="1"/>
  <c r="BI200" i="1"/>
  <c r="BH200" i="1"/>
  <c r="BG200" i="1"/>
  <c r="BF200" i="1"/>
  <c r="BE200" i="1"/>
  <c r="BD200" i="1"/>
  <c r="BC200" i="1"/>
  <c r="BB200" i="1"/>
  <c r="BA200" i="1"/>
  <c r="AZ200" i="1"/>
  <c r="AY200" i="1"/>
  <c r="AX200" i="1"/>
  <c r="AW200" i="1"/>
  <c r="AV200" i="1"/>
  <c r="AU200" i="1"/>
  <c r="AT200" i="1"/>
  <c r="AS200" i="1"/>
  <c r="AR200" i="1"/>
  <c r="AQ200" i="1"/>
  <c r="AP200" i="1"/>
  <c r="AO200" i="1"/>
  <c r="AN200" i="1"/>
  <c r="AM200" i="1"/>
  <c r="AL200" i="1"/>
  <c r="AK200" i="1"/>
  <c r="AJ200" i="1"/>
  <c r="AI200" i="1"/>
  <c r="AH200" i="1"/>
  <c r="AG200" i="1"/>
  <c r="AF200" i="1"/>
  <c r="AE200" i="1"/>
  <c r="AD200" i="1"/>
  <c r="AC200" i="1"/>
  <c r="AB200" i="1"/>
  <c r="AA200" i="1"/>
  <c r="Z200" i="1"/>
  <c r="Y200" i="1"/>
  <c r="X200" i="1"/>
  <c r="W200" i="1"/>
  <c r="V200" i="1"/>
  <c r="U200" i="1"/>
  <c r="T200" i="1"/>
  <c r="S200" i="1"/>
  <c r="R200" i="1"/>
  <c r="Q200" i="1"/>
  <c r="P200" i="1"/>
  <c r="O200" i="1"/>
  <c r="CI199" i="1"/>
  <c r="BU199" i="1"/>
  <c r="BT199" i="1"/>
  <c r="BS199" i="1"/>
  <c r="BR199" i="1"/>
  <c r="BQ199" i="1"/>
  <c r="BP199" i="1"/>
  <c r="BO199" i="1"/>
  <c r="BN199" i="1"/>
  <c r="BL199" i="1"/>
  <c r="BJ199" i="1"/>
  <c r="BH199" i="1"/>
  <c r="BF199" i="1"/>
  <c r="BD199" i="1"/>
  <c r="BB199" i="1"/>
  <c r="AZ199" i="1"/>
  <c r="AX199" i="1"/>
  <c r="AV199" i="1"/>
  <c r="AT199" i="1"/>
  <c r="AS199" i="1"/>
  <c r="AR199" i="1"/>
  <c r="AQ199" i="1"/>
  <c r="AP199" i="1"/>
  <c r="AO199" i="1"/>
  <c r="AN199" i="1"/>
  <c r="AM199" i="1"/>
  <c r="AL199" i="1"/>
  <c r="AJ199" i="1"/>
  <c r="AH199" i="1"/>
  <c r="AF199" i="1"/>
  <c r="AD199" i="1"/>
  <c r="AB199" i="1"/>
  <c r="Z199" i="1"/>
  <c r="X199" i="1"/>
  <c r="V199" i="1"/>
  <c r="T199" i="1"/>
  <c r="R199" i="1"/>
  <c r="Q199" i="1"/>
  <c r="P199" i="1"/>
  <c r="O199" i="1"/>
  <c r="CI198" i="1"/>
  <c r="BU198" i="1"/>
  <c r="BT198" i="1"/>
  <c r="BS198" i="1"/>
  <c r="BR198" i="1"/>
  <c r="BQ198" i="1"/>
  <c r="BP198" i="1"/>
  <c r="BO198" i="1"/>
  <c r="BN198" i="1"/>
  <c r="BL198" i="1"/>
  <c r="BJ198" i="1"/>
  <c r="BH198" i="1"/>
  <c r="BF198" i="1"/>
  <c r="BD198" i="1"/>
  <c r="BB198" i="1"/>
  <c r="AZ198" i="1"/>
  <c r="AX198" i="1"/>
  <c r="AV198" i="1"/>
  <c r="AT198" i="1"/>
  <c r="AS198" i="1"/>
  <c r="AR198" i="1"/>
  <c r="AQ198" i="1"/>
  <c r="AP198" i="1"/>
  <c r="AO198" i="1"/>
  <c r="AN198" i="1"/>
  <c r="AM198" i="1"/>
  <c r="AL198" i="1"/>
  <c r="AJ198" i="1"/>
  <c r="AH198" i="1"/>
  <c r="AF198" i="1"/>
  <c r="AD198" i="1"/>
  <c r="AB198" i="1"/>
  <c r="Z198" i="1"/>
  <c r="X198" i="1"/>
  <c r="V198" i="1"/>
  <c r="T198" i="1"/>
  <c r="R198" i="1"/>
  <c r="Q198" i="1"/>
  <c r="P198" i="1"/>
  <c r="O198" i="1"/>
  <c r="CI197" i="1"/>
  <c r="BU197" i="1"/>
  <c r="BT197" i="1"/>
  <c r="BS197" i="1"/>
  <c r="BR197" i="1"/>
  <c r="BQ197" i="1"/>
  <c r="BP197" i="1"/>
  <c r="BO197" i="1"/>
  <c r="BN197" i="1"/>
  <c r="BL197" i="1"/>
  <c r="BK197" i="1"/>
  <c r="BJ197" i="1"/>
  <c r="BH197" i="1"/>
  <c r="BG197" i="1"/>
  <c r="BF197" i="1"/>
  <c r="BD197" i="1"/>
  <c r="BC197" i="1"/>
  <c r="BB197" i="1"/>
  <c r="AZ197" i="1"/>
  <c r="AY197" i="1"/>
  <c r="AX197" i="1"/>
  <c r="AV197" i="1"/>
  <c r="AU197" i="1"/>
  <c r="AT197" i="1"/>
  <c r="AS197" i="1"/>
  <c r="AR197" i="1"/>
  <c r="AQ197" i="1"/>
  <c r="AP197" i="1"/>
  <c r="AO197" i="1"/>
  <c r="AN197" i="1"/>
  <c r="AM197" i="1"/>
  <c r="AL197" i="1"/>
  <c r="AJ197" i="1"/>
  <c r="AI197" i="1"/>
  <c r="AH197" i="1"/>
  <c r="AF197" i="1"/>
  <c r="AE197" i="1"/>
  <c r="AD197" i="1"/>
  <c r="AB197" i="1"/>
  <c r="AA197" i="1"/>
  <c r="Z197" i="1"/>
  <c r="X197" i="1"/>
  <c r="W197" i="1"/>
  <c r="V197" i="1"/>
  <c r="T197" i="1"/>
  <c r="S197" i="1"/>
  <c r="R197" i="1"/>
  <c r="Q197" i="1"/>
  <c r="P197" i="1"/>
  <c r="O197" i="1"/>
  <c r="CI196" i="1"/>
  <c r="BU196" i="1"/>
  <c r="BT196" i="1"/>
  <c r="BS196" i="1"/>
  <c r="BR196" i="1"/>
  <c r="BQ196" i="1"/>
  <c r="BP196" i="1"/>
  <c r="BO196" i="1"/>
  <c r="BN196" i="1"/>
  <c r="BL196" i="1"/>
  <c r="BJ196" i="1"/>
  <c r="BH196" i="1"/>
  <c r="BF196" i="1"/>
  <c r="BD196" i="1"/>
  <c r="BB196" i="1"/>
  <c r="AZ196" i="1"/>
  <c r="AX196" i="1"/>
  <c r="AV196" i="1"/>
  <c r="AT196" i="1"/>
  <c r="AS196" i="1"/>
  <c r="AR196" i="1"/>
  <c r="AQ196" i="1"/>
  <c r="AP196" i="1"/>
  <c r="AO196" i="1"/>
  <c r="AN196" i="1"/>
  <c r="AM196" i="1"/>
  <c r="AL196" i="1"/>
  <c r="AJ196" i="1"/>
  <c r="AH196" i="1"/>
  <c r="AF196" i="1"/>
  <c r="AD196" i="1"/>
  <c r="AB196" i="1"/>
  <c r="Z196" i="1"/>
  <c r="X196" i="1"/>
  <c r="V196" i="1"/>
  <c r="T196" i="1"/>
  <c r="R196" i="1"/>
  <c r="Q196" i="1"/>
  <c r="P196" i="1"/>
  <c r="O196" i="1"/>
  <c r="CI195" i="1"/>
  <c r="BU195" i="1"/>
  <c r="BT195" i="1"/>
  <c r="BS195" i="1"/>
  <c r="BR195" i="1"/>
  <c r="BQ195" i="1"/>
  <c r="BP195" i="1"/>
  <c r="BO195" i="1"/>
  <c r="BN195" i="1"/>
  <c r="BL195" i="1"/>
  <c r="BJ195" i="1"/>
  <c r="BH195" i="1"/>
  <c r="BF195" i="1"/>
  <c r="BD195" i="1"/>
  <c r="BB195" i="1"/>
  <c r="AZ195" i="1"/>
  <c r="AX195" i="1"/>
  <c r="AV195" i="1"/>
  <c r="AT195" i="1"/>
  <c r="AS195" i="1"/>
  <c r="AR195" i="1"/>
  <c r="AQ195" i="1"/>
  <c r="AP195" i="1"/>
  <c r="AO195" i="1"/>
  <c r="AN195" i="1"/>
  <c r="AM195" i="1"/>
  <c r="AL195" i="1"/>
  <c r="AJ195" i="1"/>
  <c r="AH195" i="1"/>
  <c r="AF195" i="1"/>
  <c r="AD195" i="1"/>
  <c r="AB195" i="1"/>
  <c r="Z195" i="1"/>
  <c r="X195" i="1"/>
  <c r="V195" i="1"/>
  <c r="T195" i="1"/>
  <c r="R195" i="1"/>
  <c r="Q195" i="1"/>
  <c r="P195" i="1"/>
  <c r="O195" i="1"/>
  <c r="CI194" i="1"/>
  <c r="BU194" i="1"/>
  <c r="BT194" i="1"/>
  <c r="BS194" i="1"/>
  <c r="BR194" i="1"/>
  <c r="BQ194" i="1"/>
  <c r="BP194" i="1"/>
  <c r="BO194" i="1"/>
  <c r="BN194" i="1"/>
  <c r="BL194" i="1"/>
  <c r="BJ194" i="1"/>
  <c r="BH194" i="1"/>
  <c r="BF194" i="1"/>
  <c r="BE194" i="1"/>
  <c r="BD194" i="1"/>
  <c r="BC194" i="1"/>
  <c r="BB194" i="1"/>
  <c r="BA194" i="1"/>
  <c r="AZ194" i="1"/>
  <c r="AY194" i="1"/>
  <c r="AX194" i="1"/>
  <c r="AV194" i="1"/>
  <c r="AT194" i="1"/>
  <c r="AS194" i="1"/>
  <c r="AR194" i="1"/>
  <c r="AQ194" i="1"/>
  <c r="AP194" i="1"/>
  <c r="AO194" i="1"/>
  <c r="AN194" i="1"/>
  <c r="AM194" i="1"/>
  <c r="AL194" i="1"/>
  <c r="AJ194" i="1"/>
  <c r="AH194" i="1"/>
  <c r="AF194" i="1"/>
  <c r="AD194" i="1"/>
  <c r="AC194" i="1"/>
  <c r="AB194" i="1"/>
  <c r="AA194" i="1"/>
  <c r="Z194" i="1"/>
  <c r="Y194" i="1"/>
  <c r="X194" i="1"/>
  <c r="W194" i="1"/>
  <c r="V194" i="1"/>
  <c r="T194" i="1"/>
  <c r="R194" i="1"/>
  <c r="Q194" i="1"/>
  <c r="P194" i="1"/>
  <c r="O194" i="1"/>
  <c r="CI193" i="1"/>
  <c r="BU193" i="1"/>
  <c r="BT193" i="1"/>
  <c r="BS193" i="1"/>
  <c r="BR193" i="1"/>
  <c r="BQ193" i="1"/>
  <c r="BP193" i="1"/>
  <c r="BO193" i="1"/>
  <c r="BN193" i="1"/>
  <c r="BL193" i="1"/>
  <c r="BJ193" i="1"/>
  <c r="BH193" i="1"/>
  <c r="BF193" i="1"/>
  <c r="BD193" i="1"/>
  <c r="BB193" i="1"/>
  <c r="AZ193" i="1"/>
  <c r="AX193" i="1"/>
  <c r="AV193" i="1"/>
  <c r="AT193" i="1"/>
  <c r="AS193" i="1"/>
  <c r="AR193" i="1"/>
  <c r="AQ193" i="1"/>
  <c r="AP193" i="1"/>
  <c r="AO193" i="1"/>
  <c r="AN193" i="1"/>
  <c r="AM193" i="1"/>
  <c r="AL193" i="1"/>
  <c r="AJ193" i="1"/>
  <c r="AH193" i="1"/>
  <c r="AF193" i="1"/>
  <c r="AD193" i="1"/>
  <c r="AB193" i="1"/>
  <c r="Z193" i="1"/>
  <c r="X193" i="1"/>
  <c r="V193" i="1"/>
  <c r="T193" i="1"/>
  <c r="R193" i="1"/>
  <c r="Q193" i="1"/>
  <c r="P193" i="1"/>
  <c r="O193" i="1"/>
  <c r="CI192" i="1"/>
  <c r="BU192" i="1"/>
  <c r="BT192" i="1"/>
  <c r="BS192" i="1"/>
  <c r="BR192" i="1"/>
  <c r="BQ192" i="1"/>
  <c r="BP192" i="1"/>
  <c r="BO192" i="1"/>
  <c r="BN192" i="1"/>
  <c r="BL192" i="1"/>
  <c r="BJ192" i="1"/>
  <c r="BH192" i="1"/>
  <c r="BF192" i="1"/>
  <c r="BD192" i="1"/>
  <c r="BB192" i="1"/>
  <c r="AZ192" i="1"/>
  <c r="AX192" i="1"/>
  <c r="AV192" i="1"/>
  <c r="AT192" i="1"/>
  <c r="AS192" i="1"/>
  <c r="AR192" i="1"/>
  <c r="AQ192" i="1"/>
  <c r="AP192" i="1"/>
  <c r="AO192" i="1"/>
  <c r="AN192" i="1"/>
  <c r="AM192" i="1"/>
  <c r="AL192" i="1"/>
  <c r="AJ192" i="1"/>
  <c r="AH192" i="1"/>
  <c r="AF192" i="1"/>
  <c r="AD192" i="1"/>
  <c r="AB192" i="1"/>
  <c r="Z192" i="1"/>
  <c r="X192" i="1"/>
  <c r="V192" i="1"/>
  <c r="T192" i="1"/>
  <c r="R192" i="1"/>
  <c r="Q192" i="1"/>
  <c r="P192" i="1"/>
  <c r="CI191" i="1"/>
  <c r="BU191" i="1"/>
  <c r="BT191" i="1"/>
  <c r="BS191" i="1"/>
  <c r="BR191" i="1"/>
  <c r="BQ191" i="1"/>
  <c r="BP191" i="1"/>
  <c r="BO191" i="1"/>
  <c r="BN191" i="1"/>
  <c r="BL191" i="1"/>
  <c r="BJ191" i="1"/>
  <c r="BH191" i="1"/>
  <c r="BF191" i="1"/>
  <c r="BD191" i="1"/>
  <c r="BB191" i="1"/>
  <c r="AZ191" i="1"/>
  <c r="AX191" i="1"/>
  <c r="AV191" i="1"/>
  <c r="AT191" i="1"/>
  <c r="AS191" i="1"/>
  <c r="AR191" i="1"/>
  <c r="AQ191" i="1"/>
  <c r="AP191" i="1"/>
  <c r="AO191" i="1"/>
  <c r="AN191" i="1"/>
  <c r="AM191" i="1"/>
  <c r="AL191" i="1"/>
  <c r="AJ191" i="1"/>
  <c r="AH191" i="1"/>
  <c r="AF191" i="1"/>
  <c r="AD191" i="1"/>
  <c r="AB191" i="1"/>
  <c r="Z191" i="1"/>
  <c r="X191" i="1"/>
  <c r="V191" i="1"/>
  <c r="T191" i="1"/>
  <c r="R191" i="1"/>
  <c r="Q191" i="1"/>
  <c r="P191" i="1"/>
  <c r="O191" i="1"/>
  <c r="CI190" i="1"/>
  <c r="BU190" i="1"/>
  <c r="BT190" i="1"/>
  <c r="BS190" i="1"/>
  <c r="BR190" i="1"/>
  <c r="BQ190" i="1"/>
  <c r="BP190" i="1"/>
  <c r="BO190" i="1"/>
  <c r="BN190" i="1"/>
  <c r="BL190" i="1"/>
  <c r="BJ190" i="1"/>
  <c r="BH190" i="1"/>
  <c r="BF190" i="1"/>
  <c r="BD190" i="1"/>
  <c r="BB190" i="1"/>
  <c r="AZ190" i="1"/>
  <c r="AX190" i="1"/>
  <c r="AV190" i="1"/>
  <c r="AT190" i="1"/>
  <c r="AS190" i="1"/>
  <c r="AR190" i="1"/>
  <c r="AQ190" i="1"/>
  <c r="AP190" i="1"/>
  <c r="AO190" i="1"/>
  <c r="AN190" i="1"/>
  <c r="AM190" i="1"/>
  <c r="AL190" i="1"/>
  <c r="AJ190" i="1"/>
  <c r="AH190" i="1"/>
  <c r="AF190" i="1"/>
  <c r="AD190" i="1"/>
  <c r="AB190" i="1"/>
  <c r="Z190" i="1"/>
  <c r="X190" i="1"/>
  <c r="V190" i="1"/>
  <c r="T190" i="1"/>
  <c r="R190" i="1"/>
  <c r="Q190" i="1"/>
  <c r="P190" i="1"/>
  <c r="O190" i="1"/>
  <c r="CI189" i="1"/>
  <c r="BU189" i="1"/>
  <c r="BT189" i="1"/>
  <c r="BS189" i="1"/>
  <c r="BR189" i="1"/>
  <c r="BQ189" i="1"/>
  <c r="BP189" i="1"/>
  <c r="BO189" i="1"/>
  <c r="BN189" i="1"/>
  <c r="BM189" i="1"/>
  <c r="BL189" i="1"/>
  <c r="BK189" i="1"/>
  <c r="BJ189" i="1"/>
  <c r="BI189" i="1"/>
  <c r="BH189" i="1"/>
  <c r="BG189" i="1"/>
  <c r="BF189" i="1"/>
  <c r="BE189" i="1"/>
  <c r="BD189" i="1"/>
  <c r="BC189" i="1"/>
  <c r="BB189" i="1"/>
  <c r="AZ189" i="1"/>
  <c r="AX189" i="1"/>
  <c r="AV189" i="1"/>
  <c r="AT189" i="1"/>
  <c r="AS189" i="1"/>
  <c r="AR189" i="1"/>
  <c r="AQ189" i="1"/>
  <c r="AP189" i="1"/>
  <c r="AO189" i="1"/>
  <c r="AN189" i="1"/>
  <c r="AM189" i="1"/>
  <c r="AL189" i="1"/>
  <c r="AK189" i="1"/>
  <c r="AJ189" i="1"/>
  <c r="AH189" i="1"/>
  <c r="AG189" i="1"/>
  <c r="AF189" i="1"/>
  <c r="AD189" i="1"/>
  <c r="AC189" i="1"/>
  <c r="AB189" i="1"/>
  <c r="Z189" i="1"/>
  <c r="X189" i="1"/>
  <c r="V189" i="1"/>
  <c r="T189" i="1"/>
  <c r="R189" i="1"/>
  <c r="Q189" i="1"/>
  <c r="P189" i="1"/>
  <c r="O189" i="1"/>
  <c r="CI188" i="1"/>
  <c r="BU188" i="1"/>
  <c r="BT188" i="1"/>
  <c r="BS188" i="1"/>
  <c r="BR188" i="1"/>
  <c r="BQ188" i="1"/>
  <c r="BP188" i="1"/>
  <c r="BO188" i="1"/>
  <c r="BN188" i="1"/>
  <c r="BL188" i="1"/>
  <c r="BJ188" i="1"/>
  <c r="BH188" i="1"/>
  <c r="BF188" i="1"/>
  <c r="BD188" i="1"/>
  <c r="BB188" i="1"/>
  <c r="BA188" i="1"/>
  <c r="AZ188" i="1"/>
  <c r="AY188" i="1"/>
  <c r="AX188" i="1"/>
  <c r="AW188" i="1"/>
  <c r="AV188" i="1"/>
  <c r="AU188" i="1"/>
  <c r="AT188" i="1"/>
  <c r="AS188" i="1"/>
  <c r="AR188" i="1"/>
  <c r="AQ188" i="1"/>
  <c r="AP188" i="1"/>
  <c r="AO188" i="1"/>
  <c r="AN188" i="1"/>
  <c r="AM188" i="1"/>
  <c r="AL188" i="1"/>
  <c r="AJ188" i="1"/>
  <c r="AH188" i="1"/>
  <c r="AF188" i="1"/>
  <c r="AD188" i="1"/>
  <c r="AB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CI187" i="1"/>
  <c r="BU187" i="1"/>
  <c r="BT187" i="1"/>
  <c r="BS187" i="1"/>
  <c r="BR187" i="1"/>
  <c r="BQ187" i="1"/>
  <c r="BP187" i="1"/>
  <c r="BO187" i="1"/>
  <c r="BN187" i="1"/>
  <c r="BM187" i="1"/>
  <c r="BL187" i="1"/>
  <c r="BK187" i="1"/>
  <c r="BJ187" i="1"/>
  <c r="BI187" i="1"/>
  <c r="BH187" i="1"/>
  <c r="BG187" i="1"/>
  <c r="BF187" i="1"/>
  <c r="BE187" i="1"/>
  <c r="BD187" i="1"/>
  <c r="BC187" i="1"/>
  <c r="BB187" i="1"/>
  <c r="AZ187" i="1"/>
  <c r="AX187" i="1"/>
  <c r="AV187" i="1"/>
  <c r="AT187" i="1"/>
  <c r="AS187" i="1"/>
  <c r="AR187" i="1"/>
  <c r="AQ187" i="1"/>
  <c r="AP187" i="1"/>
  <c r="AO187" i="1"/>
  <c r="AN187" i="1"/>
  <c r="AM187" i="1"/>
  <c r="AL187" i="1"/>
  <c r="AK187" i="1"/>
  <c r="AJ187" i="1"/>
  <c r="AH187" i="1"/>
  <c r="AG187" i="1"/>
  <c r="AF187" i="1"/>
  <c r="AD187" i="1"/>
  <c r="AC187" i="1"/>
  <c r="AB187" i="1"/>
  <c r="Z187" i="1"/>
  <c r="X187" i="1"/>
  <c r="V187" i="1"/>
  <c r="T187" i="1"/>
  <c r="R187" i="1"/>
  <c r="Q187" i="1"/>
  <c r="P187" i="1"/>
  <c r="O187" i="1"/>
  <c r="CI186" i="1"/>
  <c r="BU186" i="1"/>
  <c r="BT186" i="1"/>
  <c r="BS186" i="1"/>
  <c r="BR186" i="1"/>
  <c r="BQ186" i="1"/>
  <c r="BP186" i="1"/>
  <c r="BO186" i="1"/>
  <c r="BN186" i="1"/>
  <c r="BL186" i="1"/>
  <c r="BJ186" i="1"/>
  <c r="BH186" i="1"/>
  <c r="BF186" i="1"/>
  <c r="BD186" i="1"/>
  <c r="BB186" i="1"/>
  <c r="AZ186" i="1"/>
  <c r="AX186" i="1"/>
  <c r="AV186" i="1"/>
  <c r="AT186" i="1"/>
  <c r="AS186" i="1"/>
  <c r="AR186" i="1"/>
  <c r="AQ186" i="1"/>
  <c r="AP186" i="1"/>
  <c r="AO186" i="1"/>
  <c r="AN186" i="1"/>
  <c r="AM186" i="1"/>
  <c r="AL186" i="1"/>
  <c r="AJ186" i="1"/>
  <c r="AH186" i="1"/>
  <c r="AF186" i="1"/>
  <c r="AD186" i="1"/>
  <c r="AB186" i="1"/>
  <c r="Z186" i="1"/>
  <c r="X186" i="1"/>
  <c r="V186" i="1"/>
  <c r="T186" i="1"/>
  <c r="R186" i="1"/>
  <c r="Q186" i="1"/>
  <c r="P186" i="1"/>
  <c r="O186" i="1"/>
  <c r="CI185" i="1"/>
  <c r="BU185" i="1"/>
  <c r="BT185" i="1"/>
  <c r="BS185" i="1"/>
  <c r="BR185" i="1"/>
  <c r="BQ185" i="1"/>
  <c r="BP185" i="1"/>
  <c r="BO185" i="1"/>
  <c r="BN185" i="1"/>
  <c r="BL185" i="1"/>
  <c r="BJ185" i="1"/>
  <c r="BH185" i="1"/>
  <c r="BF185" i="1"/>
  <c r="BD185" i="1"/>
  <c r="BB185" i="1"/>
  <c r="AZ185" i="1"/>
  <c r="AX185" i="1"/>
  <c r="AV185" i="1"/>
  <c r="AT185" i="1"/>
  <c r="AS185" i="1"/>
  <c r="AR185" i="1"/>
  <c r="AQ185" i="1"/>
  <c r="AP185" i="1"/>
  <c r="AO185" i="1"/>
  <c r="AN185" i="1"/>
  <c r="AM185" i="1"/>
  <c r="AL185" i="1"/>
  <c r="AJ185" i="1"/>
  <c r="AH185" i="1"/>
  <c r="AF185" i="1"/>
  <c r="AD185" i="1"/>
  <c r="AB185" i="1"/>
  <c r="Z185" i="1"/>
  <c r="X185" i="1"/>
  <c r="V185" i="1"/>
  <c r="T185" i="1"/>
  <c r="R185" i="1"/>
  <c r="Q185" i="1"/>
  <c r="P185" i="1"/>
  <c r="CI184" i="1"/>
  <c r="BU184" i="1"/>
  <c r="BT184" i="1"/>
  <c r="BS184" i="1"/>
  <c r="BR184" i="1"/>
  <c r="BQ184" i="1"/>
  <c r="BP184" i="1"/>
  <c r="BO184" i="1"/>
  <c r="BN184" i="1"/>
  <c r="BM184" i="1"/>
  <c r="BL184" i="1"/>
  <c r="BK184" i="1"/>
  <c r="BJ184" i="1"/>
  <c r="BI184" i="1"/>
  <c r="BH184" i="1"/>
  <c r="BG184" i="1"/>
  <c r="BF184" i="1"/>
  <c r="BE184" i="1"/>
  <c r="BD184" i="1"/>
  <c r="BC184" i="1"/>
  <c r="BB184" i="1"/>
  <c r="BA184" i="1"/>
  <c r="AZ184" i="1"/>
  <c r="AY184" i="1"/>
  <c r="AX184" i="1"/>
  <c r="AW184" i="1"/>
  <c r="AV184" i="1"/>
  <c r="AU184" i="1"/>
  <c r="AT184" i="1"/>
  <c r="AS184" i="1"/>
  <c r="AR184" i="1"/>
  <c r="AQ184" i="1"/>
  <c r="AP184" i="1"/>
  <c r="AO184" i="1"/>
  <c r="AN184" i="1"/>
  <c r="AM184" i="1"/>
  <c r="AL184" i="1"/>
  <c r="AK184" i="1"/>
  <c r="AJ184" i="1"/>
  <c r="AI184" i="1"/>
  <c r="AH184" i="1"/>
  <c r="AG184" i="1"/>
  <c r="AF184" i="1"/>
  <c r="AE184" i="1"/>
  <c r="AD184" i="1"/>
  <c r="AC184" i="1"/>
  <c r="AB184" i="1"/>
  <c r="AA184" i="1"/>
  <c r="Z184" i="1"/>
  <c r="Y184" i="1"/>
  <c r="X184" i="1"/>
  <c r="W184" i="1"/>
  <c r="V184" i="1"/>
  <c r="U184" i="1"/>
  <c r="T184" i="1"/>
  <c r="S184" i="1"/>
  <c r="R184" i="1"/>
  <c r="Q184" i="1"/>
  <c r="P184" i="1"/>
  <c r="CI183" i="1"/>
  <c r="BU183" i="1"/>
  <c r="BT183" i="1"/>
  <c r="BS183" i="1"/>
  <c r="BR183" i="1"/>
  <c r="BQ183" i="1"/>
  <c r="BP183" i="1"/>
  <c r="BO183" i="1"/>
  <c r="BN183" i="1"/>
  <c r="BL183" i="1"/>
  <c r="BJ183" i="1"/>
  <c r="BH183" i="1"/>
  <c r="BF183" i="1"/>
  <c r="BD183" i="1"/>
  <c r="BB183" i="1"/>
  <c r="AZ183" i="1"/>
  <c r="AX183" i="1"/>
  <c r="AV183" i="1"/>
  <c r="AT183" i="1"/>
  <c r="AS183" i="1"/>
  <c r="AR183" i="1"/>
  <c r="AQ183" i="1"/>
  <c r="AP183" i="1"/>
  <c r="AO183" i="1"/>
  <c r="AN183" i="1"/>
  <c r="AM183" i="1"/>
  <c r="AL183" i="1"/>
  <c r="AJ183" i="1"/>
  <c r="AH183" i="1"/>
  <c r="AF183" i="1"/>
  <c r="AD183" i="1"/>
  <c r="AB183" i="1"/>
  <c r="Z183" i="1"/>
  <c r="X183" i="1"/>
  <c r="V183" i="1"/>
  <c r="T183" i="1"/>
  <c r="R183" i="1"/>
  <c r="Q183" i="1"/>
  <c r="P183" i="1"/>
  <c r="O183" i="1"/>
  <c r="CI182" i="1"/>
  <c r="BU182" i="1"/>
  <c r="BT182" i="1"/>
  <c r="BS182" i="1"/>
  <c r="BR182" i="1"/>
  <c r="BQ182" i="1"/>
  <c r="BP182" i="1"/>
  <c r="BO182" i="1"/>
  <c r="BN182" i="1"/>
  <c r="BL182" i="1"/>
  <c r="BJ182" i="1"/>
  <c r="BH182" i="1"/>
  <c r="BF182" i="1"/>
  <c r="BD182" i="1"/>
  <c r="BB182" i="1"/>
  <c r="AZ182" i="1"/>
  <c r="AX182" i="1"/>
  <c r="AV182" i="1"/>
  <c r="AT182" i="1"/>
  <c r="AS182" i="1"/>
  <c r="AR182" i="1"/>
  <c r="AQ182" i="1"/>
  <c r="AP182" i="1"/>
  <c r="AO182" i="1"/>
  <c r="AN182" i="1"/>
  <c r="AM182" i="1"/>
  <c r="AL182" i="1"/>
  <c r="AJ182" i="1"/>
  <c r="AH182" i="1"/>
  <c r="AF182" i="1"/>
  <c r="AD182" i="1"/>
  <c r="AB182" i="1"/>
  <c r="Z182" i="1"/>
  <c r="X182" i="1"/>
  <c r="V182" i="1"/>
  <c r="T182" i="1"/>
  <c r="R182" i="1"/>
  <c r="Q182" i="1"/>
  <c r="P182" i="1"/>
  <c r="O182" i="1"/>
  <c r="CI181" i="1"/>
  <c r="BU181" i="1"/>
  <c r="BT181" i="1"/>
  <c r="BS181" i="1"/>
  <c r="BR181" i="1"/>
  <c r="BQ181" i="1"/>
  <c r="BP181" i="1"/>
  <c r="BO181" i="1"/>
  <c r="BN181" i="1"/>
  <c r="BL181" i="1"/>
  <c r="BJ181" i="1"/>
  <c r="BH181" i="1"/>
  <c r="BF181" i="1"/>
  <c r="BD181" i="1"/>
  <c r="BB181" i="1"/>
  <c r="AZ181" i="1"/>
  <c r="AX181" i="1"/>
  <c r="AV181" i="1"/>
  <c r="AT181" i="1"/>
  <c r="AS181" i="1"/>
  <c r="AR181" i="1"/>
  <c r="AQ181" i="1"/>
  <c r="AP181" i="1"/>
  <c r="AO181" i="1"/>
  <c r="AN181" i="1"/>
  <c r="AM181" i="1"/>
  <c r="AL181" i="1"/>
  <c r="AJ181" i="1"/>
  <c r="AH181" i="1"/>
  <c r="AF181" i="1"/>
  <c r="AD181" i="1"/>
  <c r="AB181" i="1"/>
  <c r="Z181" i="1"/>
  <c r="X181" i="1"/>
  <c r="V181" i="1"/>
  <c r="T181" i="1"/>
  <c r="R181" i="1"/>
  <c r="Q181" i="1"/>
  <c r="P181" i="1"/>
  <c r="O181" i="1"/>
  <c r="CI180" i="1"/>
  <c r="BU180" i="1"/>
  <c r="BT180" i="1"/>
  <c r="BS180" i="1"/>
  <c r="BR180" i="1"/>
  <c r="BQ180" i="1"/>
  <c r="BP180" i="1"/>
  <c r="BO180" i="1"/>
  <c r="BN180" i="1"/>
  <c r="BM180" i="1"/>
  <c r="BL180" i="1"/>
  <c r="BK180" i="1"/>
  <c r="BJ180" i="1"/>
  <c r="BI180" i="1"/>
  <c r="BH180" i="1"/>
  <c r="BG180" i="1"/>
  <c r="BF180" i="1"/>
  <c r="BE180" i="1"/>
  <c r="BD180" i="1"/>
  <c r="BC180" i="1"/>
  <c r="BB180" i="1"/>
  <c r="BA180" i="1"/>
  <c r="AZ180" i="1"/>
  <c r="AY180" i="1"/>
  <c r="AX180" i="1"/>
  <c r="AV180" i="1"/>
  <c r="AU180" i="1"/>
  <c r="AT180" i="1"/>
  <c r="AS180" i="1"/>
  <c r="AR180" i="1"/>
  <c r="AQ180" i="1"/>
  <c r="AP180" i="1"/>
  <c r="AO180" i="1"/>
  <c r="AN180" i="1"/>
  <c r="AM180" i="1"/>
  <c r="AL180" i="1"/>
  <c r="AK180" i="1"/>
  <c r="AJ180" i="1"/>
  <c r="AI180" i="1"/>
  <c r="AH180" i="1"/>
  <c r="AG180" i="1"/>
  <c r="AF180" i="1"/>
  <c r="AE180" i="1"/>
  <c r="AD180" i="1"/>
  <c r="AC180" i="1"/>
  <c r="AB180" i="1"/>
  <c r="AA180" i="1"/>
  <c r="Z180" i="1"/>
  <c r="Y180" i="1"/>
  <c r="X180" i="1"/>
  <c r="W180" i="1"/>
  <c r="V180" i="1"/>
  <c r="T180" i="1"/>
  <c r="S180" i="1"/>
  <c r="R180" i="1"/>
  <c r="Q180" i="1"/>
  <c r="P180" i="1"/>
  <c r="O180" i="1"/>
  <c r="CI179" i="1"/>
  <c r="BU179" i="1"/>
  <c r="BT179" i="1"/>
  <c r="BS179" i="1"/>
  <c r="BR179" i="1"/>
  <c r="BQ179" i="1"/>
  <c r="BP179" i="1"/>
  <c r="BO179" i="1"/>
  <c r="BN179" i="1"/>
  <c r="BL179" i="1"/>
  <c r="BK179" i="1"/>
  <c r="BJ179" i="1"/>
  <c r="BH179" i="1"/>
  <c r="BG179" i="1"/>
  <c r="BF179" i="1"/>
  <c r="BD179" i="1"/>
  <c r="BC179" i="1"/>
  <c r="BB179" i="1"/>
  <c r="AZ179" i="1"/>
  <c r="AY179" i="1"/>
  <c r="AX179" i="1"/>
  <c r="AV179" i="1"/>
  <c r="AU179" i="1"/>
  <c r="AT179" i="1"/>
  <c r="AS179" i="1"/>
  <c r="AR179" i="1"/>
  <c r="AQ179" i="1"/>
  <c r="AP179" i="1"/>
  <c r="AO179" i="1"/>
  <c r="AN179" i="1"/>
  <c r="AM179" i="1"/>
  <c r="AL179" i="1"/>
  <c r="AJ179" i="1"/>
  <c r="AI179" i="1"/>
  <c r="AH179" i="1"/>
  <c r="AF179" i="1"/>
  <c r="AE179" i="1"/>
  <c r="AD179" i="1"/>
  <c r="AB179" i="1"/>
  <c r="AA179" i="1"/>
  <c r="Z179" i="1"/>
  <c r="X179" i="1"/>
  <c r="W179" i="1"/>
  <c r="V179" i="1"/>
  <c r="T179" i="1"/>
  <c r="S179" i="1"/>
  <c r="R179" i="1"/>
  <c r="Q179" i="1"/>
  <c r="P179" i="1"/>
  <c r="O179" i="1"/>
  <c r="CI178" i="1"/>
  <c r="BU178" i="1"/>
  <c r="BT178" i="1"/>
  <c r="BS178" i="1"/>
  <c r="BR178" i="1"/>
  <c r="BQ178" i="1"/>
  <c r="BP178" i="1"/>
  <c r="BO178" i="1"/>
  <c r="BN178" i="1"/>
  <c r="BM178" i="1"/>
  <c r="BL178" i="1"/>
  <c r="BJ178" i="1"/>
  <c r="BI178" i="1"/>
  <c r="BH178" i="1"/>
  <c r="BF178" i="1"/>
  <c r="BE178" i="1"/>
  <c r="BD178" i="1"/>
  <c r="BB178" i="1"/>
  <c r="BA178" i="1"/>
  <c r="AZ178" i="1"/>
  <c r="AX178" i="1"/>
  <c r="AW178" i="1"/>
  <c r="AV178" i="1"/>
  <c r="AT178" i="1"/>
  <c r="AS178" i="1"/>
  <c r="AR178" i="1"/>
  <c r="AQ178" i="1"/>
  <c r="AP178" i="1"/>
  <c r="AO178" i="1"/>
  <c r="AN178" i="1"/>
  <c r="AM178" i="1"/>
  <c r="AL178" i="1"/>
  <c r="AK178" i="1"/>
  <c r="AJ178" i="1"/>
  <c r="AH178" i="1"/>
  <c r="AG178" i="1"/>
  <c r="AF178" i="1"/>
  <c r="AD178" i="1"/>
  <c r="AC178" i="1"/>
  <c r="AB178" i="1"/>
  <c r="Z178" i="1"/>
  <c r="Y178" i="1"/>
  <c r="X178" i="1"/>
  <c r="V178" i="1"/>
  <c r="U178" i="1"/>
  <c r="T178" i="1"/>
  <c r="R178" i="1"/>
  <c r="Q178" i="1"/>
  <c r="P178" i="1"/>
  <c r="O178" i="1"/>
  <c r="CI177" i="1"/>
  <c r="BU177" i="1"/>
  <c r="BT177" i="1"/>
  <c r="BS177" i="1"/>
  <c r="BR177" i="1"/>
  <c r="BQ177" i="1"/>
  <c r="BP177" i="1"/>
  <c r="BO177" i="1"/>
  <c r="BN177" i="1"/>
  <c r="BL177" i="1"/>
  <c r="BJ177" i="1"/>
  <c r="BH177" i="1"/>
  <c r="BF177" i="1"/>
  <c r="BD177" i="1"/>
  <c r="BB177" i="1"/>
  <c r="AZ177" i="1"/>
  <c r="AX177" i="1"/>
  <c r="AV177" i="1"/>
  <c r="AT177" i="1"/>
  <c r="AS177" i="1"/>
  <c r="AR177" i="1"/>
  <c r="AQ177" i="1"/>
  <c r="AP177" i="1"/>
  <c r="AO177" i="1"/>
  <c r="AN177" i="1"/>
  <c r="AM177" i="1"/>
  <c r="AL177" i="1"/>
  <c r="AJ177" i="1"/>
  <c r="AH177" i="1"/>
  <c r="AF177" i="1"/>
  <c r="AD177" i="1"/>
  <c r="AB177" i="1"/>
  <c r="Z177" i="1"/>
  <c r="X177" i="1"/>
  <c r="V177" i="1"/>
  <c r="T177" i="1"/>
  <c r="R177" i="1"/>
  <c r="Q177" i="1"/>
  <c r="P177" i="1"/>
  <c r="O177" i="1"/>
  <c r="CI176" i="1"/>
  <c r="BU176" i="1"/>
  <c r="BT176" i="1"/>
  <c r="BS176" i="1"/>
  <c r="BR176" i="1"/>
  <c r="BQ176" i="1"/>
  <c r="BP176" i="1"/>
  <c r="BO176" i="1"/>
  <c r="BN176" i="1"/>
  <c r="BL176" i="1"/>
  <c r="BJ176" i="1"/>
  <c r="BH176" i="1"/>
  <c r="BF176" i="1"/>
  <c r="BD176" i="1"/>
  <c r="BB176" i="1"/>
  <c r="AZ176" i="1"/>
  <c r="AX176" i="1"/>
  <c r="AV176" i="1"/>
  <c r="AT176" i="1"/>
  <c r="AS176" i="1"/>
  <c r="AR176" i="1"/>
  <c r="AQ176" i="1"/>
  <c r="AP176" i="1"/>
  <c r="AO176" i="1"/>
  <c r="AN176" i="1"/>
  <c r="AM176" i="1"/>
  <c r="AL176" i="1"/>
  <c r="AJ176" i="1"/>
  <c r="AH176" i="1"/>
  <c r="AF176" i="1"/>
  <c r="AD176" i="1"/>
  <c r="AB176" i="1"/>
  <c r="Z176" i="1"/>
  <c r="X176" i="1"/>
  <c r="V176" i="1"/>
  <c r="T176" i="1"/>
  <c r="R176" i="1"/>
  <c r="Q176" i="1"/>
  <c r="P176" i="1"/>
  <c r="O176" i="1"/>
  <c r="CI175" i="1"/>
  <c r="BU175" i="1"/>
  <c r="BT175" i="1"/>
  <c r="BS175" i="1"/>
  <c r="BR175" i="1"/>
  <c r="BQ175" i="1"/>
  <c r="BP175" i="1"/>
  <c r="BO175" i="1"/>
  <c r="BN175" i="1"/>
  <c r="BM175" i="1"/>
  <c r="BL175" i="1"/>
  <c r="BK175" i="1"/>
  <c r="BJ175" i="1"/>
  <c r="BI175" i="1"/>
  <c r="BH175" i="1"/>
  <c r="BG175" i="1"/>
  <c r="BF175" i="1"/>
  <c r="BE175" i="1"/>
  <c r="BD175" i="1"/>
  <c r="BC175" i="1"/>
  <c r="BB175" i="1"/>
  <c r="BA175" i="1"/>
  <c r="AZ175" i="1"/>
  <c r="AY175" i="1"/>
  <c r="AX175" i="1"/>
  <c r="AW175" i="1"/>
  <c r="AV175" i="1"/>
  <c r="AU175" i="1"/>
  <c r="AT175" i="1"/>
  <c r="AS175" i="1"/>
  <c r="AR175" i="1"/>
  <c r="AQ175" i="1"/>
  <c r="AP175" i="1"/>
  <c r="AO175" i="1"/>
  <c r="AN175" i="1"/>
  <c r="AM175" i="1"/>
  <c r="AL175" i="1"/>
  <c r="AK175" i="1"/>
  <c r="AJ175" i="1"/>
  <c r="AI175" i="1"/>
  <c r="AH175" i="1"/>
  <c r="AG175" i="1"/>
  <c r="AF175" i="1"/>
  <c r="AE175" i="1"/>
  <c r="AD175" i="1"/>
  <c r="AC175" i="1"/>
  <c r="AB175" i="1"/>
  <c r="AA175" i="1"/>
  <c r="Z175" i="1"/>
  <c r="Y175" i="1"/>
  <c r="X175" i="1"/>
  <c r="W175" i="1"/>
  <c r="V175" i="1"/>
  <c r="U175" i="1"/>
  <c r="T175" i="1"/>
  <c r="S175" i="1"/>
  <c r="R175" i="1"/>
  <c r="Q175" i="1"/>
  <c r="P175" i="1"/>
  <c r="O175" i="1"/>
  <c r="CI174" i="1"/>
  <c r="BU174" i="1"/>
  <c r="BT174" i="1"/>
  <c r="BS174" i="1"/>
  <c r="BR174" i="1"/>
  <c r="BQ174" i="1"/>
  <c r="BP174" i="1"/>
  <c r="BO174" i="1"/>
  <c r="BN174" i="1"/>
  <c r="BL174" i="1"/>
  <c r="BJ174" i="1"/>
  <c r="BH174" i="1"/>
  <c r="BF174" i="1"/>
  <c r="BD174" i="1"/>
  <c r="BB174" i="1"/>
  <c r="AZ174" i="1"/>
  <c r="AX174" i="1"/>
  <c r="AV174" i="1"/>
  <c r="AT174" i="1"/>
  <c r="AS174" i="1"/>
  <c r="AR174" i="1"/>
  <c r="AQ174" i="1"/>
  <c r="AP174" i="1"/>
  <c r="AO174" i="1"/>
  <c r="AN174" i="1"/>
  <c r="AM174" i="1"/>
  <c r="AL174" i="1"/>
  <c r="AJ174" i="1"/>
  <c r="AH174" i="1"/>
  <c r="AF174" i="1"/>
  <c r="AD174" i="1"/>
  <c r="AB174" i="1"/>
  <c r="Z174" i="1"/>
  <c r="X174" i="1"/>
  <c r="V174" i="1"/>
  <c r="T174" i="1"/>
  <c r="R174" i="1"/>
  <c r="Q174" i="1"/>
  <c r="P174" i="1"/>
  <c r="O174" i="1"/>
  <c r="CI173" i="1"/>
  <c r="BU173" i="1"/>
  <c r="BT173" i="1"/>
  <c r="BS173" i="1"/>
  <c r="BR173" i="1"/>
  <c r="BQ173" i="1"/>
  <c r="BP173" i="1"/>
  <c r="BO173" i="1"/>
  <c r="BN173" i="1"/>
  <c r="BM173" i="1"/>
  <c r="BL173" i="1"/>
  <c r="BK173" i="1"/>
  <c r="BJ173" i="1"/>
  <c r="BI173" i="1"/>
  <c r="BH173" i="1"/>
  <c r="BG173" i="1"/>
  <c r="BF173" i="1"/>
  <c r="BE173" i="1"/>
  <c r="BD173" i="1"/>
  <c r="BC173" i="1"/>
  <c r="BB173" i="1"/>
  <c r="BA173" i="1"/>
  <c r="AZ173" i="1"/>
  <c r="AY173" i="1"/>
  <c r="AX173" i="1"/>
  <c r="AW173" i="1"/>
  <c r="AV173" i="1"/>
  <c r="AU173" i="1"/>
  <c r="AT173" i="1"/>
  <c r="AS173" i="1"/>
  <c r="AR173" i="1"/>
  <c r="AQ173" i="1"/>
  <c r="AP173" i="1"/>
  <c r="AO173" i="1"/>
  <c r="AN173" i="1"/>
  <c r="AM173" i="1"/>
  <c r="AL173" i="1"/>
  <c r="AK173" i="1"/>
  <c r="AJ173" i="1"/>
  <c r="AI173" i="1"/>
  <c r="AH173" i="1"/>
  <c r="AG173" i="1"/>
  <c r="AF173" i="1"/>
  <c r="AE173" i="1"/>
  <c r="AD173" i="1"/>
  <c r="AC173" i="1"/>
  <c r="AB173" i="1"/>
  <c r="AA173" i="1"/>
  <c r="Z173" i="1"/>
  <c r="Y173" i="1"/>
  <c r="X173" i="1"/>
  <c r="W173" i="1"/>
  <c r="V173" i="1"/>
  <c r="U173" i="1"/>
  <c r="T173" i="1"/>
  <c r="S173" i="1"/>
  <c r="R173" i="1"/>
  <c r="Q173" i="1"/>
  <c r="P173" i="1"/>
  <c r="O173" i="1"/>
  <c r="CI172" i="1"/>
  <c r="BU172" i="1"/>
  <c r="BT172" i="1"/>
  <c r="BS172" i="1"/>
  <c r="BR172" i="1"/>
  <c r="BQ172" i="1"/>
  <c r="BP172" i="1"/>
  <c r="BO172" i="1"/>
  <c r="BN172" i="1"/>
  <c r="BL172" i="1"/>
  <c r="BJ172" i="1"/>
  <c r="BH172" i="1"/>
  <c r="BF172" i="1"/>
  <c r="BD172" i="1"/>
  <c r="BB172" i="1"/>
  <c r="AZ172" i="1"/>
  <c r="AX172" i="1"/>
  <c r="AV172" i="1"/>
  <c r="AT172" i="1"/>
  <c r="AS172" i="1"/>
  <c r="AR172" i="1"/>
  <c r="AQ172" i="1"/>
  <c r="AP172" i="1"/>
  <c r="AO172" i="1"/>
  <c r="AN172" i="1"/>
  <c r="AM172" i="1"/>
  <c r="AL172" i="1"/>
  <c r="AJ172" i="1"/>
  <c r="AH172" i="1"/>
  <c r="AF172" i="1"/>
  <c r="AD172" i="1"/>
  <c r="AB172" i="1"/>
  <c r="Z172" i="1"/>
  <c r="X172" i="1"/>
  <c r="V172" i="1"/>
  <c r="T172" i="1"/>
  <c r="R172" i="1"/>
  <c r="Q172" i="1"/>
  <c r="P172" i="1"/>
  <c r="O172" i="1"/>
  <c r="CI171" i="1"/>
  <c r="BU171" i="1"/>
  <c r="BT171" i="1"/>
  <c r="BS171" i="1"/>
  <c r="BR171" i="1"/>
  <c r="BQ171" i="1"/>
  <c r="BP171" i="1"/>
  <c r="BO171" i="1"/>
  <c r="BN171" i="1"/>
  <c r="BL171" i="1"/>
  <c r="BJ171" i="1"/>
  <c r="BH171" i="1"/>
  <c r="BF171" i="1"/>
  <c r="BD171" i="1"/>
  <c r="BB171" i="1"/>
  <c r="AZ171" i="1"/>
  <c r="AX171" i="1"/>
  <c r="AV171" i="1"/>
  <c r="AT171" i="1"/>
  <c r="AS171" i="1"/>
  <c r="AR171" i="1"/>
  <c r="AQ171" i="1"/>
  <c r="AP171" i="1"/>
  <c r="AO171" i="1"/>
  <c r="AN171" i="1"/>
  <c r="AM171" i="1"/>
  <c r="AL171" i="1"/>
  <c r="AJ171" i="1"/>
  <c r="AH171" i="1"/>
  <c r="AF171" i="1"/>
  <c r="AD171" i="1"/>
  <c r="AB171" i="1"/>
  <c r="Z171" i="1"/>
  <c r="X171" i="1"/>
  <c r="V171" i="1"/>
  <c r="T171" i="1"/>
  <c r="R171" i="1"/>
  <c r="Q171" i="1"/>
  <c r="P171" i="1"/>
  <c r="O171" i="1"/>
  <c r="CI170" i="1"/>
  <c r="BU170" i="1"/>
  <c r="BT170" i="1"/>
  <c r="BS170" i="1"/>
  <c r="BR170" i="1"/>
  <c r="BQ170" i="1"/>
  <c r="BP170" i="1"/>
  <c r="BO170" i="1"/>
  <c r="BN170" i="1"/>
  <c r="BM170" i="1"/>
  <c r="BL170" i="1"/>
  <c r="BK170" i="1"/>
  <c r="BJ170" i="1"/>
  <c r="BI170" i="1"/>
  <c r="BH170" i="1"/>
  <c r="BG170" i="1"/>
  <c r="BF170" i="1"/>
  <c r="BE170" i="1"/>
  <c r="BD170" i="1"/>
  <c r="BC170" i="1"/>
  <c r="BB170" i="1"/>
  <c r="BA170" i="1"/>
  <c r="AZ170" i="1"/>
  <c r="AY170" i="1"/>
  <c r="AX170" i="1"/>
  <c r="AW170" i="1"/>
  <c r="AV170" i="1"/>
  <c r="AU170" i="1"/>
  <c r="AT170" i="1"/>
  <c r="AS170" i="1"/>
  <c r="AR170" i="1"/>
  <c r="AQ170" i="1"/>
  <c r="AP170" i="1"/>
  <c r="AO170" i="1"/>
  <c r="AN170" i="1"/>
  <c r="AM170" i="1"/>
  <c r="AL170" i="1"/>
  <c r="AK170" i="1"/>
  <c r="AJ170" i="1"/>
  <c r="AI170" i="1"/>
  <c r="AH170" i="1"/>
  <c r="AG170" i="1"/>
  <c r="AF170" i="1"/>
  <c r="AE170" i="1"/>
  <c r="AD170" i="1"/>
  <c r="AC170" i="1"/>
  <c r="AB170" i="1"/>
  <c r="AA170" i="1"/>
  <c r="Z170" i="1"/>
  <c r="Y170" i="1"/>
  <c r="X170" i="1"/>
  <c r="W170" i="1"/>
  <c r="V170" i="1"/>
  <c r="U170" i="1"/>
  <c r="T170" i="1"/>
  <c r="S170" i="1"/>
  <c r="R170" i="1"/>
  <c r="Q170" i="1"/>
  <c r="P170" i="1"/>
  <c r="O170" i="1"/>
  <c r="CI169" i="1"/>
  <c r="BU169" i="1"/>
  <c r="BT169" i="1"/>
  <c r="BS169" i="1"/>
  <c r="BR169" i="1"/>
  <c r="BQ169" i="1"/>
  <c r="BP169" i="1"/>
  <c r="BO169" i="1"/>
  <c r="BN169" i="1"/>
  <c r="BL169" i="1"/>
  <c r="BJ169" i="1"/>
  <c r="BH169" i="1"/>
  <c r="BF169" i="1"/>
  <c r="BD169" i="1"/>
  <c r="BB169" i="1"/>
  <c r="AZ169" i="1"/>
  <c r="AX169" i="1"/>
  <c r="AV169" i="1"/>
  <c r="AT169" i="1"/>
  <c r="AS169" i="1"/>
  <c r="AR169" i="1"/>
  <c r="AQ169" i="1"/>
  <c r="AP169" i="1"/>
  <c r="AO169" i="1"/>
  <c r="AN169" i="1"/>
  <c r="AM169" i="1"/>
  <c r="AL169" i="1"/>
  <c r="AJ169" i="1"/>
  <c r="AH169" i="1"/>
  <c r="AF169" i="1"/>
  <c r="AD169" i="1"/>
  <c r="AB169" i="1"/>
  <c r="Z169" i="1"/>
  <c r="X169" i="1"/>
  <c r="V169" i="1"/>
  <c r="T169" i="1"/>
  <c r="R169" i="1"/>
  <c r="Q169" i="1"/>
  <c r="P169" i="1"/>
  <c r="O169" i="1"/>
  <c r="CI168" i="1"/>
  <c r="BU168" i="1"/>
  <c r="BT168" i="1"/>
  <c r="BS168" i="1"/>
  <c r="BR168" i="1"/>
  <c r="BQ168" i="1"/>
  <c r="BP168" i="1"/>
  <c r="BO168" i="1"/>
  <c r="BN168" i="1"/>
  <c r="BL168" i="1"/>
  <c r="BJ168" i="1"/>
  <c r="BH168" i="1"/>
  <c r="BF168" i="1"/>
  <c r="BD168" i="1"/>
  <c r="BB168" i="1"/>
  <c r="AZ168" i="1"/>
  <c r="AX168" i="1"/>
  <c r="AV168" i="1"/>
  <c r="AT168" i="1"/>
  <c r="AS168" i="1"/>
  <c r="AR168" i="1"/>
  <c r="AQ168" i="1"/>
  <c r="AP168" i="1"/>
  <c r="AO168" i="1"/>
  <c r="AN168" i="1"/>
  <c r="AM168" i="1"/>
  <c r="AL168" i="1"/>
  <c r="AJ168" i="1"/>
  <c r="AH168" i="1"/>
  <c r="AF168" i="1"/>
  <c r="AD168" i="1"/>
  <c r="AB168" i="1"/>
  <c r="Z168" i="1"/>
  <c r="X168" i="1"/>
  <c r="V168" i="1"/>
  <c r="T168" i="1"/>
  <c r="R168" i="1"/>
  <c r="Q168" i="1"/>
  <c r="P168" i="1"/>
  <c r="O168" i="1"/>
  <c r="CI167" i="1"/>
  <c r="BU167" i="1"/>
  <c r="BT167" i="1"/>
  <c r="BS167" i="1"/>
  <c r="BR167" i="1"/>
  <c r="BQ167" i="1"/>
  <c r="BP167" i="1"/>
  <c r="BO167" i="1"/>
  <c r="BN167" i="1"/>
  <c r="BL167" i="1"/>
  <c r="BJ167" i="1"/>
  <c r="BH167" i="1"/>
  <c r="BF167" i="1"/>
  <c r="BD167" i="1"/>
  <c r="BB167" i="1"/>
  <c r="AZ167" i="1"/>
  <c r="AX167" i="1"/>
  <c r="AV167" i="1"/>
  <c r="AT167" i="1"/>
  <c r="AS167" i="1"/>
  <c r="AR167" i="1"/>
  <c r="AQ167" i="1"/>
  <c r="AP167" i="1"/>
  <c r="AO167" i="1"/>
  <c r="AN167" i="1"/>
  <c r="AM167" i="1"/>
  <c r="AL167" i="1"/>
  <c r="AJ167" i="1"/>
  <c r="AH167" i="1"/>
  <c r="AF167" i="1"/>
  <c r="AD167" i="1"/>
  <c r="AB167" i="1"/>
  <c r="Z167" i="1"/>
  <c r="X167" i="1"/>
  <c r="V167" i="1"/>
  <c r="T167" i="1"/>
  <c r="R167" i="1"/>
  <c r="Q167" i="1"/>
  <c r="P167" i="1"/>
  <c r="O167" i="1"/>
  <c r="CI166" i="1"/>
  <c r="BU166" i="1"/>
  <c r="BT166" i="1"/>
  <c r="BS166" i="1"/>
  <c r="BR166" i="1"/>
  <c r="BQ166" i="1"/>
  <c r="BP166" i="1"/>
  <c r="BO166" i="1"/>
  <c r="BN166" i="1"/>
  <c r="BL166" i="1"/>
  <c r="BJ166" i="1"/>
  <c r="BH166" i="1"/>
  <c r="BF166" i="1"/>
  <c r="BD166" i="1"/>
  <c r="BB166" i="1"/>
  <c r="AZ166" i="1"/>
  <c r="AX166" i="1"/>
  <c r="AV166" i="1"/>
  <c r="AT166" i="1"/>
  <c r="AS166" i="1"/>
  <c r="AR166" i="1"/>
  <c r="AQ166" i="1"/>
  <c r="AP166" i="1"/>
  <c r="AO166" i="1"/>
  <c r="AN166" i="1"/>
  <c r="AM166" i="1"/>
  <c r="AL166" i="1"/>
  <c r="AJ166" i="1"/>
  <c r="AH166" i="1"/>
  <c r="AF166" i="1"/>
  <c r="AD166" i="1"/>
  <c r="AB166" i="1"/>
  <c r="Z166" i="1"/>
  <c r="X166" i="1"/>
  <c r="V166" i="1"/>
  <c r="T166" i="1"/>
  <c r="R166" i="1"/>
  <c r="Q166" i="1"/>
  <c r="P166" i="1"/>
  <c r="O166" i="1"/>
  <c r="CI165" i="1"/>
  <c r="BU165" i="1"/>
  <c r="BT165" i="1"/>
  <c r="BS165" i="1"/>
  <c r="BR165" i="1"/>
  <c r="BQ165" i="1"/>
  <c r="BP165" i="1"/>
  <c r="BO165" i="1"/>
  <c r="BN165" i="1"/>
  <c r="BL165" i="1"/>
  <c r="BJ165" i="1"/>
  <c r="BH165" i="1"/>
  <c r="BF165" i="1"/>
  <c r="BD165" i="1"/>
  <c r="BB165" i="1"/>
  <c r="AZ165" i="1"/>
  <c r="AX165" i="1"/>
  <c r="AV165" i="1"/>
  <c r="AT165" i="1"/>
  <c r="AS165" i="1"/>
  <c r="AR165" i="1"/>
  <c r="AQ165" i="1"/>
  <c r="AP165" i="1"/>
  <c r="AO165" i="1"/>
  <c r="AN165" i="1"/>
  <c r="AM165" i="1"/>
  <c r="AL165" i="1"/>
  <c r="AJ165" i="1"/>
  <c r="AH165" i="1"/>
  <c r="AF165" i="1"/>
  <c r="AD165" i="1"/>
  <c r="AB165" i="1"/>
  <c r="Z165" i="1"/>
  <c r="X165" i="1"/>
  <c r="V165" i="1"/>
  <c r="T165" i="1"/>
  <c r="R165" i="1"/>
  <c r="Q165" i="1"/>
  <c r="P165" i="1"/>
  <c r="O165" i="1"/>
  <c r="CI164" i="1"/>
  <c r="BU164" i="1"/>
  <c r="BT164" i="1"/>
  <c r="BS164" i="1"/>
  <c r="BR164" i="1"/>
  <c r="BQ164" i="1"/>
  <c r="BP164" i="1"/>
  <c r="BO164" i="1"/>
  <c r="BN164" i="1"/>
  <c r="BL164" i="1"/>
  <c r="BJ164" i="1"/>
  <c r="BH164" i="1"/>
  <c r="BF164" i="1"/>
  <c r="BD164" i="1"/>
  <c r="BB164" i="1"/>
  <c r="AZ164" i="1"/>
  <c r="AX164" i="1"/>
  <c r="AV164" i="1"/>
  <c r="AT164" i="1"/>
  <c r="AS164" i="1"/>
  <c r="AR164" i="1"/>
  <c r="AQ164" i="1"/>
  <c r="AP164" i="1"/>
  <c r="AO164" i="1"/>
  <c r="AN164" i="1"/>
  <c r="AM164" i="1"/>
  <c r="AL164" i="1"/>
  <c r="AJ164" i="1"/>
  <c r="AH164" i="1"/>
  <c r="AF164" i="1"/>
  <c r="AD164" i="1"/>
  <c r="AB164" i="1"/>
  <c r="Z164" i="1"/>
  <c r="X164" i="1"/>
  <c r="V164" i="1"/>
  <c r="T164" i="1"/>
  <c r="R164" i="1"/>
  <c r="Q164" i="1"/>
  <c r="P164" i="1"/>
  <c r="O164" i="1"/>
  <c r="CI163" i="1"/>
  <c r="BU163" i="1"/>
  <c r="BT163" i="1"/>
  <c r="BS163" i="1"/>
  <c r="BR163" i="1"/>
  <c r="BQ163" i="1"/>
  <c r="BP163" i="1"/>
  <c r="BO163" i="1"/>
  <c r="BN163" i="1"/>
  <c r="BL163" i="1"/>
  <c r="BJ163" i="1"/>
  <c r="BH163" i="1"/>
  <c r="BF163" i="1"/>
  <c r="BD163" i="1"/>
  <c r="BB163" i="1"/>
  <c r="AZ163" i="1"/>
  <c r="AX163" i="1"/>
  <c r="AV163" i="1"/>
  <c r="AT163" i="1"/>
  <c r="AS163" i="1"/>
  <c r="AR163" i="1"/>
  <c r="AQ163" i="1"/>
  <c r="AP163" i="1"/>
  <c r="AO163" i="1"/>
  <c r="AN163" i="1"/>
  <c r="AM163" i="1"/>
  <c r="AL163" i="1"/>
  <c r="AJ163" i="1"/>
  <c r="AH163" i="1"/>
  <c r="AF163" i="1"/>
  <c r="AD163" i="1"/>
  <c r="AB163" i="1"/>
  <c r="Z163" i="1"/>
  <c r="X163" i="1"/>
  <c r="V163" i="1"/>
  <c r="T163" i="1"/>
  <c r="R163" i="1"/>
  <c r="Q163" i="1"/>
  <c r="P163" i="1"/>
  <c r="O163" i="1"/>
  <c r="CI162" i="1"/>
  <c r="BU162" i="1"/>
  <c r="BT162" i="1"/>
  <c r="BS162" i="1"/>
  <c r="BR162" i="1"/>
  <c r="BQ162" i="1"/>
  <c r="BP162" i="1"/>
  <c r="BO162" i="1"/>
  <c r="BN162" i="1"/>
  <c r="BL162" i="1"/>
  <c r="BJ162" i="1"/>
  <c r="BH162" i="1"/>
  <c r="BF162" i="1"/>
  <c r="BD162" i="1"/>
  <c r="BB162" i="1"/>
  <c r="AZ162" i="1"/>
  <c r="AX162" i="1"/>
  <c r="AV162" i="1"/>
  <c r="AT162" i="1"/>
  <c r="AS162" i="1"/>
  <c r="AR162" i="1"/>
  <c r="AQ162" i="1"/>
  <c r="AP162" i="1"/>
  <c r="AO162" i="1"/>
  <c r="AN162" i="1"/>
  <c r="AM162" i="1"/>
  <c r="AL162" i="1"/>
  <c r="AJ162" i="1"/>
  <c r="AH162" i="1"/>
  <c r="AF162" i="1"/>
  <c r="AD162" i="1"/>
  <c r="AB162" i="1"/>
  <c r="Z162" i="1"/>
  <c r="X162" i="1"/>
  <c r="V162" i="1"/>
  <c r="T162" i="1"/>
  <c r="R162" i="1"/>
  <c r="Q162" i="1"/>
  <c r="P162" i="1"/>
  <c r="O162" i="1"/>
  <c r="CI161" i="1"/>
  <c r="BU161" i="1"/>
  <c r="BT161" i="1"/>
  <c r="BS161" i="1"/>
  <c r="BR161" i="1"/>
  <c r="BQ161" i="1"/>
  <c r="BP161" i="1"/>
  <c r="BO161" i="1"/>
  <c r="BN161" i="1"/>
  <c r="BM161" i="1"/>
  <c r="BL161" i="1"/>
  <c r="BK161" i="1"/>
  <c r="BJ161" i="1"/>
  <c r="BI161" i="1"/>
  <c r="BH161" i="1"/>
  <c r="BG161" i="1"/>
  <c r="BF161" i="1"/>
  <c r="BE161" i="1"/>
  <c r="BD161" i="1"/>
  <c r="BC161" i="1"/>
  <c r="BB161" i="1"/>
  <c r="BA161" i="1"/>
  <c r="AZ161" i="1"/>
  <c r="AY161" i="1"/>
  <c r="AX161" i="1"/>
  <c r="AW161" i="1"/>
  <c r="AV161" i="1"/>
  <c r="AU161" i="1"/>
  <c r="AT161" i="1"/>
  <c r="AS161" i="1"/>
  <c r="AR161" i="1"/>
  <c r="AQ161" i="1"/>
  <c r="AP161" i="1"/>
  <c r="AO161" i="1"/>
  <c r="AN161" i="1"/>
  <c r="AM161" i="1"/>
  <c r="AL161" i="1"/>
  <c r="AK161" i="1"/>
  <c r="AJ161" i="1"/>
  <c r="AI161" i="1"/>
  <c r="AH161" i="1"/>
  <c r="AG161" i="1"/>
  <c r="AF161" i="1"/>
  <c r="AE161" i="1"/>
  <c r="AD161" i="1"/>
  <c r="AC161" i="1"/>
  <c r="AB161" i="1"/>
  <c r="AA161" i="1"/>
  <c r="Z161" i="1"/>
  <c r="Y161" i="1"/>
  <c r="X161" i="1"/>
  <c r="W161" i="1"/>
  <c r="V161" i="1"/>
  <c r="U161" i="1"/>
  <c r="T161" i="1"/>
  <c r="S161" i="1"/>
  <c r="R161" i="1"/>
  <c r="Q161" i="1"/>
  <c r="P161" i="1"/>
  <c r="O161" i="1"/>
  <c r="CI160" i="1"/>
  <c r="BU160" i="1"/>
  <c r="BT160" i="1"/>
  <c r="BS160" i="1"/>
  <c r="BR160" i="1"/>
  <c r="BQ160" i="1"/>
  <c r="BP160" i="1"/>
  <c r="BO160" i="1"/>
  <c r="BN160" i="1"/>
  <c r="BL160" i="1"/>
  <c r="BJ160" i="1"/>
  <c r="BH160" i="1"/>
  <c r="BF160" i="1"/>
  <c r="BD160" i="1"/>
  <c r="BB160" i="1"/>
  <c r="AZ160" i="1"/>
  <c r="AX160" i="1"/>
  <c r="AV160" i="1"/>
  <c r="AT160" i="1"/>
  <c r="AS160" i="1"/>
  <c r="AR160" i="1"/>
  <c r="AQ160" i="1"/>
  <c r="AP160" i="1"/>
  <c r="AO160" i="1"/>
  <c r="AN160" i="1"/>
  <c r="AM160" i="1"/>
  <c r="AL160" i="1"/>
  <c r="AJ160" i="1"/>
  <c r="AH160" i="1"/>
  <c r="AF160" i="1"/>
  <c r="AD160" i="1"/>
  <c r="AB160" i="1"/>
  <c r="Z160" i="1"/>
  <c r="X160" i="1"/>
  <c r="V160" i="1"/>
  <c r="T160" i="1"/>
  <c r="R160" i="1"/>
  <c r="Q160" i="1"/>
  <c r="P160" i="1"/>
  <c r="O160" i="1"/>
  <c r="CI159" i="1"/>
  <c r="BU159" i="1"/>
  <c r="BT159" i="1"/>
  <c r="BS159" i="1"/>
  <c r="BR159" i="1"/>
  <c r="BQ159" i="1"/>
  <c r="BP159" i="1"/>
  <c r="BO159" i="1"/>
  <c r="BN159" i="1"/>
  <c r="BM159" i="1"/>
  <c r="BL159" i="1"/>
  <c r="BK159" i="1"/>
  <c r="BJ159" i="1"/>
  <c r="BI159" i="1"/>
  <c r="BH159" i="1"/>
  <c r="BG159" i="1"/>
  <c r="BF159" i="1"/>
  <c r="BE159" i="1"/>
  <c r="BD159" i="1"/>
  <c r="BC159" i="1"/>
  <c r="BB159" i="1"/>
  <c r="BA159" i="1"/>
  <c r="AZ159" i="1"/>
  <c r="AY159" i="1"/>
  <c r="AX159" i="1"/>
  <c r="AW159" i="1"/>
  <c r="AV159" i="1"/>
  <c r="AU159" i="1"/>
  <c r="AT159" i="1"/>
  <c r="AS159" i="1"/>
  <c r="AR159" i="1"/>
  <c r="AQ159" i="1"/>
  <c r="AP159" i="1"/>
  <c r="AO159" i="1"/>
  <c r="AN159" i="1"/>
  <c r="AM159" i="1"/>
  <c r="AL159" i="1"/>
  <c r="AK159" i="1"/>
  <c r="AJ159" i="1"/>
  <c r="AI159" i="1"/>
  <c r="AH159" i="1"/>
  <c r="AG159" i="1"/>
  <c r="AF159" i="1"/>
  <c r="AE159" i="1"/>
  <c r="AD159" i="1"/>
  <c r="AC159" i="1"/>
  <c r="AB159" i="1"/>
  <c r="AA159" i="1"/>
  <c r="Z159" i="1"/>
  <c r="Y159" i="1"/>
  <c r="X159" i="1"/>
  <c r="W159" i="1"/>
  <c r="V159" i="1"/>
  <c r="U159" i="1"/>
  <c r="T159" i="1"/>
  <c r="S159" i="1"/>
  <c r="R159" i="1"/>
  <c r="Q159" i="1"/>
  <c r="P159" i="1"/>
  <c r="O159" i="1"/>
  <c r="CI158" i="1"/>
  <c r="BU158" i="1"/>
  <c r="BT158" i="1"/>
  <c r="BS158" i="1"/>
  <c r="BR158" i="1"/>
  <c r="BQ158" i="1"/>
  <c r="BP158" i="1"/>
  <c r="BO158" i="1"/>
  <c r="BN158" i="1"/>
  <c r="BL158" i="1"/>
  <c r="BJ158" i="1"/>
  <c r="BH158" i="1"/>
  <c r="BF158" i="1"/>
  <c r="BD158" i="1"/>
  <c r="BB158" i="1"/>
  <c r="AZ158" i="1"/>
  <c r="AX158" i="1"/>
  <c r="AV158" i="1"/>
  <c r="AT158" i="1"/>
  <c r="AS158" i="1"/>
  <c r="AR158" i="1"/>
  <c r="AQ158" i="1"/>
  <c r="AP158" i="1"/>
  <c r="AO158" i="1"/>
  <c r="AN158" i="1"/>
  <c r="AM158" i="1"/>
  <c r="AL158" i="1"/>
  <c r="AJ158" i="1"/>
  <c r="AH158" i="1"/>
  <c r="AF158" i="1"/>
  <c r="AD158" i="1"/>
  <c r="AB158" i="1"/>
  <c r="Z158" i="1"/>
  <c r="X158" i="1"/>
  <c r="V158" i="1"/>
  <c r="T158" i="1"/>
  <c r="R158" i="1"/>
  <c r="Q158" i="1"/>
  <c r="P158" i="1"/>
  <c r="O158" i="1"/>
  <c r="CI157" i="1"/>
  <c r="BU157" i="1"/>
  <c r="BT157" i="1"/>
  <c r="BS157" i="1"/>
  <c r="BR157" i="1"/>
  <c r="BQ157" i="1"/>
  <c r="BP157" i="1"/>
  <c r="BO157" i="1"/>
  <c r="BN157" i="1"/>
  <c r="BM157" i="1"/>
  <c r="BL157" i="1"/>
  <c r="BK157" i="1"/>
  <c r="BJ157" i="1"/>
  <c r="BI157" i="1"/>
  <c r="BH157" i="1"/>
  <c r="BG157" i="1"/>
  <c r="BF157" i="1"/>
  <c r="BE157" i="1"/>
  <c r="BD157" i="1"/>
  <c r="BC157" i="1"/>
  <c r="BB157" i="1"/>
  <c r="BA157" i="1"/>
  <c r="AZ157" i="1"/>
  <c r="AY157" i="1"/>
  <c r="AX157" i="1"/>
  <c r="AW157" i="1"/>
  <c r="AV157" i="1"/>
  <c r="AU157" i="1"/>
  <c r="AT157" i="1"/>
  <c r="AS157" i="1"/>
  <c r="AR157" i="1"/>
  <c r="AQ157" i="1"/>
  <c r="AP157" i="1"/>
  <c r="AO157" i="1"/>
  <c r="AN157" i="1"/>
  <c r="AM157" i="1"/>
  <c r="AL157" i="1"/>
  <c r="AK157" i="1"/>
  <c r="AJ157" i="1"/>
  <c r="AI157" i="1"/>
  <c r="AH157" i="1"/>
  <c r="AG157" i="1"/>
  <c r="AF157" i="1"/>
  <c r="AE157" i="1"/>
  <c r="AD157" i="1"/>
  <c r="AC157" i="1"/>
  <c r="AB157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CI156" i="1"/>
  <c r="BU156" i="1"/>
  <c r="BT156" i="1"/>
  <c r="BS156" i="1"/>
  <c r="BR156" i="1"/>
  <c r="BQ156" i="1"/>
  <c r="BP156" i="1"/>
  <c r="BO156" i="1"/>
  <c r="BN156" i="1"/>
  <c r="BL156" i="1"/>
  <c r="BJ156" i="1"/>
  <c r="BH156" i="1"/>
  <c r="BF156" i="1"/>
  <c r="BD156" i="1"/>
  <c r="BB156" i="1"/>
  <c r="AZ156" i="1"/>
  <c r="AX156" i="1"/>
  <c r="AV156" i="1"/>
  <c r="AT156" i="1"/>
  <c r="AS156" i="1"/>
  <c r="AR156" i="1"/>
  <c r="AQ156" i="1"/>
  <c r="AP156" i="1"/>
  <c r="AO156" i="1"/>
  <c r="AN156" i="1"/>
  <c r="AM156" i="1"/>
  <c r="AL156" i="1"/>
  <c r="AJ156" i="1"/>
  <c r="AH156" i="1"/>
  <c r="AF156" i="1"/>
  <c r="AD156" i="1"/>
  <c r="AB156" i="1"/>
  <c r="Z156" i="1"/>
  <c r="X156" i="1"/>
  <c r="V156" i="1"/>
  <c r="T156" i="1"/>
  <c r="R156" i="1"/>
  <c r="Q156" i="1"/>
  <c r="P156" i="1"/>
  <c r="O156" i="1"/>
  <c r="CI155" i="1"/>
  <c r="BU155" i="1"/>
  <c r="BT155" i="1"/>
  <c r="BS155" i="1"/>
  <c r="BR155" i="1"/>
  <c r="BQ155" i="1"/>
  <c r="BP155" i="1"/>
  <c r="BO155" i="1"/>
  <c r="BN155" i="1"/>
  <c r="BM155" i="1"/>
  <c r="BL155" i="1"/>
  <c r="BK155" i="1"/>
  <c r="BJ155" i="1"/>
  <c r="BI155" i="1"/>
  <c r="BH155" i="1"/>
  <c r="BG155" i="1"/>
  <c r="BF155" i="1"/>
  <c r="BE155" i="1"/>
  <c r="BD155" i="1"/>
  <c r="BC155" i="1"/>
  <c r="BB155" i="1"/>
  <c r="BA155" i="1"/>
  <c r="AZ155" i="1"/>
  <c r="AY155" i="1"/>
  <c r="AX155" i="1"/>
  <c r="AW155" i="1"/>
  <c r="AV155" i="1"/>
  <c r="AU155" i="1"/>
  <c r="AT155" i="1"/>
  <c r="AS155" i="1"/>
  <c r="AR155" i="1"/>
  <c r="AQ155" i="1"/>
  <c r="AP155" i="1"/>
  <c r="AO155" i="1"/>
  <c r="AN155" i="1"/>
  <c r="AM155" i="1"/>
  <c r="AL155" i="1"/>
  <c r="AK155" i="1"/>
  <c r="AJ155" i="1"/>
  <c r="AI155" i="1"/>
  <c r="AH155" i="1"/>
  <c r="AG155" i="1"/>
  <c r="AF155" i="1"/>
  <c r="AE155" i="1"/>
  <c r="AD155" i="1"/>
  <c r="AC155" i="1"/>
  <c r="AB155" i="1"/>
  <c r="AA155" i="1"/>
  <c r="Z155" i="1"/>
  <c r="Y155" i="1"/>
  <c r="X155" i="1"/>
  <c r="W155" i="1"/>
  <c r="V155" i="1"/>
  <c r="U155" i="1"/>
  <c r="T155" i="1"/>
  <c r="S155" i="1"/>
  <c r="R155" i="1"/>
  <c r="Q155" i="1"/>
  <c r="P155" i="1"/>
  <c r="O155" i="1"/>
  <c r="CI154" i="1"/>
  <c r="BU154" i="1"/>
  <c r="BT154" i="1"/>
  <c r="BS154" i="1"/>
  <c r="BR154" i="1"/>
  <c r="BQ154" i="1"/>
  <c r="BP154" i="1"/>
  <c r="BO154" i="1"/>
  <c r="BN154" i="1"/>
  <c r="BL154" i="1"/>
  <c r="BJ154" i="1"/>
  <c r="BH154" i="1"/>
  <c r="BF154" i="1"/>
  <c r="BD154" i="1"/>
  <c r="BB154" i="1"/>
  <c r="AZ154" i="1"/>
  <c r="AX154" i="1"/>
  <c r="AV154" i="1"/>
  <c r="AT154" i="1"/>
  <c r="AS154" i="1"/>
  <c r="AR154" i="1"/>
  <c r="AQ154" i="1"/>
  <c r="AP154" i="1"/>
  <c r="AO154" i="1"/>
  <c r="AN154" i="1"/>
  <c r="AM154" i="1"/>
  <c r="AL154" i="1"/>
  <c r="AJ154" i="1"/>
  <c r="AH154" i="1"/>
  <c r="AF154" i="1"/>
  <c r="AD154" i="1"/>
  <c r="AB154" i="1"/>
  <c r="Z154" i="1"/>
  <c r="X154" i="1"/>
  <c r="V154" i="1"/>
  <c r="T154" i="1"/>
  <c r="R154" i="1"/>
  <c r="Q154" i="1"/>
  <c r="P154" i="1"/>
  <c r="O154" i="1"/>
  <c r="CI153" i="1"/>
  <c r="BU153" i="1"/>
  <c r="BT153" i="1"/>
  <c r="BS153" i="1"/>
  <c r="BR153" i="1"/>
  <c r="BQ153" i="1"/>
  <c r="BP153" i="1"/>
  <c r="BO153" i="1"/>
  <c r="BN153" i="1"/>
  <c r="BM153" i="1"/>
  <c r="BL153" i="1"/>
  <c r="BK153" i="1"/>
  <c r="BJ153" i="1"/>
  <c r="BI153" i="1"/>
  <c r="BH153" i="1"/>
  <c r="BG153" i="1"/>
  <c r="BF153" i="1"/>
  <c r="BE153" i="1"/>
  <c r="BD153" i="1"/>
  <c r="BC153" i="1"/>
  <c r="BB153" i="1"/>
  <c r="BA153" i="1"/>
  <c r="AZ153" i="1"/>
  <c r="AY153" i="1"/>
  <c r="AX153" i="1"/>
  <c r="AW153" i="1"/>
  <c r="AV153" i="1"/>
  <c r="AU153" i="1"/>
  <c r="AT153" i="1"/>
  <c r="AS153" i="1"/>
  <c r="AR153" i="1"/>
  <c r="AQ153" i="1"/>
  <c r="AP153" i="1"/>
  <c r="AO153" i="1"/>
  <c r="AN153" i="1"/>
  <c r="AM153" i="1"/>
  <c r="AL153" i="1"/>
  <c r="AK153" i="1"/>
  <c r="AJ153" i="1"/>
  <c r="AI153" i="1"/>
  <c r="AH153" i="1"/>
  <c r="AG153" i="1"/>
  <c r="AF153" i="1"/>
  <c r="AE153" i="1"/>
  <c r="AD153" i="1"/>
  <c r="AC153" i="1"/>
  <c r="AB153" i="1"/>
  <c r="AA153" i="1"/>
  <c r="Z153" i="1"/>
  <c r="Y153" i="1"/>
  <c r="X153" i="1"/>
  <c r="W153" i="1"/>
  <c r="V153" i="1"/>
  <c r="U153" i="1"/>
  <c r="T153" i="1"/>
  <c r="S153" i="1"/>
  <c r="R153" i="1"/>
  <c r="Q153" i="1"/>
  <c r="P153" i="1"/>
  <c r="O153" i="1"/>
  <c r="CI152" i="1"/>
  <c r="BU152" i="1"/>
  <c r="BT152" i="1"/>
  <c r="BS152" i="1"/>
  <c r="BR152" i="1"/>
  <c r="BQ152" i="1"/>
  <c r="BP152" i="1"/>
  <c r="BO152" i="1"/>
  <c r="BN152" i="1"/>
  <c r="BL152" i="1"/>
  <c r="BJ152" i="1"/>
  <c r="BH152" i="1"/>
  <c r="BF152" i="1"/>
  <c r="BD152" i="1"/>
  <c r="BB152" i="1"/>
  <c r="AZ152" i="1"/>
  <c r="AX152" i="1"/>
  <c r="AV152" i="1"/>
  <c r="AT152" i="1"/>
  <c r="AS152" i="1"/>
  <c r="AR152" i="1"/>
  <c r="AQ152" i="1"/>
  <c r="AP152" i="1"/>
  <c r="AO152" i="1"/>
  <c r="AN152" i="1"/>
  <c r="AM152" i="1"/>
  <c r="AL152" i="1"/>
  <c r="AJ152" i="1"/>
  <c r="AH152" i="1"/>
  <c r="AF152" i="1"/>
  <c r="AD152" i="1"/>
  <c r="AB152" i="1"/>
  <c r="Z152" i="1"/>
  <c r="X152" i="1"/>
  <c r="V152" i="1"/>
  <c r="T152" i="1"/>
  <c r="R152" i="1"/>
  <c r="Q152" i="1"/>
  <c r="P152" i="1"/>
  <c r="O152" i="1"/>
  <c r="CI151" i="1"/>
  <c r="BU151" i="1"/>
  <c r="BT151" i="1"/>
  <c r="BS151" i="1"/>
  <c r="BR151" i="1"/>
  <c r="BQ151" i="1"/>
  <c r="BP151" i="1"/>
  <c r="BO151" i="1"/>
  <c r="BN151" i="1"/>
  <c r="BL151" i="1"/>
  <c r="BJ151" i="1"/>
  <c r="BH151" i="1"/>
  <c r="BF151" i="1"/>
  <c r="BD151" i="1"/>
  <c r="BB151" i="1"/>
  <c r="AZ151" i="1"/>
  <c r="AX151" i="1"/>
  <c r="AV151" i="1"/>
  <c r="AT151" i="1"/>
  <c r="AS151" i="1"/>
  <c r="AR151" i="1"/>
  <c r="AQ151" i="1"/>
  <c r="AP151" i="1"/>
  <c r="AO151" i="1"/>
  <c r="AN151" i="1"/>
  <c r="AM151" i="1"/>
  <c r="AL151" i="1"/>
  <c r="AJ151" i="1"/>
  <c r="AH151" i="1"/>
  <c r="AF151" i="1"/>
  <c r="AD151" i="1"/>
  <c r="AB151" i="1"/>
  <c r="Z151" i="1"/>
  <c r="X151" i="1"/>
  <c r="V151" i="1"/>
  <c r="T151" i="1"/>
  <c r="R151" i="1"/>
  <c r="Q151" i="1"/>
  <c r="P151" i="1"/>
  <c r="O151" i="1"/>
  <c r="CI150" i="1"/>
  <c r="BU150" i="1"/>
  <c r="BT150" i="1"/>
  <c r="BS150" i="1"/>
  <c r="BR150" i="1"/>
  <c r="BQ150" i="1"/>
  <c r="BP150" i="1"/>
  <c r="BO150" i="1"/>
  <c r="BN150" i="1"/>
  <c r="BL150" i="1"/>
  <c r="BJ150" i="1"/>
  <c r="BH150" i="1"/>
  <c r="BF150" i="1"/>
  <c r="BD150" i="1"/>
  <c r="BB150" i="1"/>
  <c r="AZ150" i="1"/>
  <c r="AX150" i="1"/>
  <c r="AV150" i="1"/>
  <c r="AT150" i="1"/>
  <c r="AS150" i="1"/>
  <c r="AR150" i="1"/>
  <c r="AQ150" i="1"/>
  <c r="AP150" i="1"/>
  <c r="AO150" i="1"/>
  <c r="AN150" i="1"/>
  <c r="AM150" i="1"/>
  <c r="AL150" i="1"/>
  <c r="AJ150" i="1"/>
  <c r="AH150" i="1"/>
  <c r="AF150" i="1"/>
  <c r="AD150" i="1"/>
  <c r="AB150" i="1"/>
  <c r="Z150" i="1"/>
  <c r="X150" i="1"/>
  <c r="V150" i="1"/>
  <c r="T150" i="1"/>
  <c r="R150" i="1"/>
  <c r="Q150" i="1"/>
  <c r="P150" i="1"/>
  <c r="O150" i="1"/>
  <c r="CI149" i="1"/>
  <c r="BU149" i="1"/>
  <c r="BT149" i="1"/>
  <c r="BS149" i="1"/>
  <c r="BR149" i="1"/>
  <c r="BQ149" i="1"/>
  <c r="BP149" i="1"/>
  <c r="BO149" i="1"/>
  <c r="BN149" i="1"/>
  <c r="BM149" i="1"/>
  <c r="BL149" i="1"/>
  <c r="BK149" i="1"/>
  <c r="BJ149" i="1"/>
  <c r="BI149" i="1"/>
  <c r="BH149" i="1"/>
  <c r="BG149" i="1"/>
  <c r="BF149" i="1"/>
  <c r="BE149" i="1"/>
  <c r="BD149" i="1"/>
  <c r="BC149" i="1"/>
  <c r="BB149" i="1"/>
  <c r="BA149" i="1"/>
  <c r="AZ149" i="1"/>
  <c r="AY149" i="1"/>
  <c r="AX149" i="1"/>
  <c r="AW149" i="1"/>
  <c r="AV149" i="1"/>
  <c r="AU149" i="1"/>
  <c r="AT149" i="1"/>
  <c r="AS149" i="1"/>
  <c r="AR149" i="1"/>
  <c r="AQ149" i="1"/>
  <c r="AP149" i="1"/>
  <c r="AO149" i="1"/>
  <c r="AN149" i="1"/>
  <c r="AM149" i="1"/>
  <c r="AL149" i="1"/>
  <c r="AK149" i="1"/>
  <c r="AJ149" i="1"/>
  <c r="AI149" i="1"/>
  <c r="AH149" i="1"/>
  <c r="AG149" i="1"/>
  <c r="AF149" i="1"/>
  <c r="AE149" i="1"/>
  <c r="AD149" i="1"/>
  <c r="AC149" i="1"/>
  <c r="AB149" i="1"/>
  <c r="AA149" i="1"/>
  <c r="Z149" i="1"/>
  <c r="Y149" i="1"/>
  <c r="X149" i="1"/>
  <c r="W149" i="1"/>
  <c r="V149" i="1"/>
  <c r="U149" i="1"/>
  <c r="T149" i="1"/>
  <c r="S149" i="1"/>
  <c r="R149" i="1"/>
  <c r="Q149" i="1"/>
  <c r="P149" i="1"/>
  <c r="O149" i="1"/>
  <c r="CI148" i="1"/>
  <c r="BU148" i="1"/>
  <c r="BT148" i="1"/>
  <c r="BS148" i="1"/>
  <c r="BR148" i="1"/>
  <c r="BQ148" i="1"/>
  <c r="BP148" i="1"/>
  <c r="BO148" i="1"/>
  <c r="BN148" i="1"/>
  <c r="BL148" i="1"/>
  <c r="BJ148" i="1"/>
  <c r="BH148" i="1"/>
  <c r="BF148" i="1"/>
  <c r="BD148" i="1"/>
  <c r="BB148" i="1"/>
  <c r="AZ148" i="1"/>
  <c r="AX148" i="1"/>
  <c r="AV148" i="1"/>
  <c r="AT148" i="1"/>
  <c r="AS148" i="1"/>
  <c r="AR148" i="1"/>
  <c r="AQ148" i="1"/>
  <c r="AP148" i="1"/>
  <c r="AO148" i="1"/>
  <c r="AN148" i="1"/>
  <c r="AM148" i="1"/>
  <c r="AL148" i="1"/>
  <c r="AJ148" i="1"/>
  <c r="AH148" i="1"/>
  <c r="AF148" i="1"/>
  <c r="AD148" i="1"/>
  <c r="AB148" i="1"/>
  <c r="Z148" i="1"/>
  <c r="X148" i="1"/>
  <c r="V148" i="1"/>
  <c r="T148" i="1"/>
  <c r="R148" i="1"/>
  <c r="Q148" i="1"/>
  <c r="P148" i="1"/>
  <c r="O148" i="1"/>
  <c r="CI147" i="1"/>
  <c r="BU147" i="1"/>
  <c r="BT147" i="1"/>
  <c r="BS147" i="1"/>
  <c r="BR147" i="1"/>
  <c r="BQ147" i="1"/>
  <c r="BP147" i="1"/>
  <c r="BO147" i="1"/>
  <c r="BN147" i="1"/>
  <c r="BL147" i="1"/>
  <c r="BJ147" i="1"/>
  <c r="BH147" i="1"/>
  <c r="BF147" i="1"/>
  <c r="BD147" i="1"/>
  <c r="BB147" i="1"/>
  <c r="AZ147" i="1"/>
  <c r="AX147" i="1"/>
  <c r="AV147" i="1"/>
  <c r="AT147" i="1"/>
  <c r="AS147" i="1"/>
  <c r="AR147" i="1"/>
  <c r="AQ147" i="1"/>
  <c r="AP147" i="1"/>
  <c r="AO147" i="1"/>
  <c r="AN147" i="1"/>
  <c r="AM147" i="1"/>
  <c r="AL147" i="1"/>
  <c r="AJ147" i="1"/>
  <c r="AH147" i="1"/>
  <c r="AF147" i="1"/>
  <c r="AD147" i="1"/>
  <c r="AB147" i="1"/>
  <c r="Z147" i="1"/>
  <c r="X147" i="1"/>
  <c r="V147" i="1"/>
  <c r="T147" i="1"/>
  <c r="R147" i="1"/>
  <c r="Q147" i="1"/>
  <c r="P147" i="1"/>
  <c r="O147" i="1"/>
  <c r="CI146" i="1"/>
  <c r="BU146" i="1"/>
  <c r="BT146" i="1"/>
  <c r="BS146" i="1"/>
  <c r="BR146" i="1"/>
  <c r="BQ146" i="1"/>
  <c r="BP146" i="1"/>
  <c r="BO146" i="1"/>
  <c r="BN146" i="1"/>
  <c r="BL146" i="1"/>
  <c r="BJ146" i="1"/>
  <c r="BH146" i="1"/>
  <c r="BF146" i="1"/>
  <c r="BD146" i="1"/>
  <c r="BB146" i="1"/>
  <c r="AZ146" i="1"/>
  <c r="AX146" i="1"/>
  <c r="AV146" i="1"/>
  <c r="AT146" i="1"/>
  <c r="AS146" i="1"/>
  <c r="AR146" i="1"/>
  <c r="AQ146" i="1"/>
  <c r="AP146" i="1"/>
  <c r="AO146" i="1"/>
  <c r="AN146" i="1"/>
  <c r="AM146" i="1"/>
  <c r="AL146" i="1"/>
  <c r="AJ146" i="1"/>
  <c r="AH146" i="1"/>
  <c r="AF146" i="1"/>
  <c r="AD146" i="1"/>
  <c r="AB146" i="1"/>
  <c r="Z146" i="1"/>
  <c r="X146" i="1"/>
  <c r="V146" i="1"/>
  <c r="T146" i="1"/>
  <c r="R146" i="1"/>
  <c r="Q146" i="1"/>
  <c r="P146" i="1"/>
  <c r="O146" i="1"/>
  <c r="CI145" i="1"/>
  <c r="BU145" i="1"/>
  <c r="BT145" i="1"/>
  <c r="BS145" i="1"/>
  <c r="BR145" i="1"/>
  <c r="BQ145" i="1"/>
  <c r="BP145" i="1"/>
  <c r="BO145" i="1"/>
  <c r="BN145" i="1"/>
  <c r="BL145" i="1"/>
  <c r="BJ145" i="1"/>
  <c r="BH145" i="1"/>
  <c r="BF145" i="1"/>
  <c r="BD145" i="1"/>
  <c r="BB145" i="1"/>
  <c r="AZ145" i="1"/>
  <c r="AX145" i="1"/>
  <c r="AV145" i="1"/>
  <c r="AT145" i="1"/>
  <c r="AS145" i="1"/>
  <c r="AR145" i="1"/>
  <c r="AQ145" i="1"/>
  <c r="AP145" i="1"/>
  <c r="AO145" i="1"/>
  <c r="AN145" i="1"/>
  <c r="AM145" i="1"/>
  <c r="AL145" i="1"/>
  <c r="AJ145" i="1"/>
  <c r="AH145" i="1"/>
  <c r="AF145" i="1"/>
  <c r="AD145" i="1"/>
  <c r="AB145" i="1"/>
  <c r="Z145" i="1"/>
  <c r="X145" i="1"/>
  <c r="V145" i="1"/>
  <c r="T145" i="1"/>
  <c r="R145" i="1"/>
  <c r="Q145" i="1"/>
  <c r="P145" i="1"/>
  <c r="O145" i="1"/>
  <c r="CI144" i="1"/>
  <c r="BU144" i="1"/>
  <c r="BT144" i="1"/>
  <c r="BS144" i="1"/>
  <c r="BR144" i="1"/>
  <c r="BQ144" i="1"/>
  <c r="BP144" i="1"/>
  <c r="BO144" i="1"/>
  <c r="BN144" i="1"/>
  <c r="BL144" i="1"/>
  <c r="BJ144" i="1"/>
  <c r="BH144" i="1"/>
  <c r="BF144" i="1"/>
  <c r="BD144" i="1"/>
  <c r="BB144" i="1"/>
  <c r="AZ144" i="1"/>
  <c r="AX144" i="1"/>
  <c r="AV144" i="1"/>
  <c r="AT144" i="1"/>
  <c r="AS144" i="1"/>
  <c r="AR144" i="1"/>
  <c r="AQ144" i="1"/>
  <c r="AP144" i="1"/>
  <c r="AO144" i="1"/>
  <c r="AN144" i="1"/>
  <c r="AM144" i="1"/>
  <c r="AL144" i="1"/>
  <c r="AJ144" i="1"/>
  <c r="AH144" i="1"/>
  <c r="AF144" i="1"/>
  <c r="AD144" i="1"/>
  <c r="AB144" i="1"/>
  <c r="Z144" i="1"/>
  <c r="X144" i="1"/>
  <c r="V144" i="1"/>
  <c r="T144" i="1"/>
  <c r="R144" i="1"/>
  <c r="Q144" i="1"/>
  <c r="P144" i="1"/>
  <c r="O144" i="1"/>
  <c r="CI143" i="1"/>
  <c r="BU143" i="1"/>
  <c r="BT143" i="1"/>
  <c r="BS143" i="1"/>
  <c r="BR143" i="1"/>
  <c r="BQ143" i="1"/>
  <c r="BP143" i="1"/>
  <c r="BO143" i="1"/>
  <c r="BN143" i="1"/>
  <c r="BL143" i="1"/>
  <c r="BJ143" i="1"/>
  <c r="BH143" i="1"/>
  <c r="BF143" i="1"/>
  <c r="BD143" i="1"/>
  <c r="BB143" i="1"/>
  <c r="AZ143" i="1"/>
  <c r="AX143" i="1"/>
  <c r="AV143" i="1"/>
  <c r="AT143" i="1"/>
  <c r="AS143" i="1"/>
  <c r="AR143" i="1"/>
  <c r="AQ143" i="1"/>
  <c r="AP143" i="1"/>
  <c r="AO143" i="1"/>
  <c r="AN143" i="1"/>
  <c r="AM143" i="1"/>
  <c r="AL143" i="1"/>
  <c r="AJ143" i="1"/>
  <c r="AH143" i="1"/>
  <c r="AF143" i="1"/>
  <c r="AD143" i="1"/>
  <c r="AB143" i="1"/>
  <c r="Z143" i="1"/>
  <c r="X143" i="1"/>
  <c r="V143" i="1"/>
  <c r="T143" i="1"/>
  <c r="R143" i="1"/>
  <c r="Q143" i="1"/>
  <c r="P143" i="1"/>
  <c r="O143" i="1"/>
  <c r="CI142" i="1"/>
  <c r="BU142" i="1"/>
  <c r="BT142" i="1"/>
  <c r="BS142" i="1"/>
  <c r="BR142" i="1"/>
  <c r="BQ142" i="1"/>
  <c r="BP142" i="1"/>
  <c r="BO142" i="1"/>
  <c r="BN142" i="1"/>
  <c r="BL142" i="1"/>
  <c r="BJ142" i="1"/>
  <c r="BH142" i="1"/>
  <c r="BF142" i="1"/>
  <c r="BD142" i="1"/>
  <c r="BB142" i="1"/>
  <c r="AZ142" i="1"/>
  <c r="AX142" i="1"/>
  <c r="AV142" i="1"/>
  <c r="AT142" i="1"/>
  <c r="AS142" i="1"/>
  <c r="AR142" i="1"/>
  <c r="AQ142" i="1"/>
  <c r="AP142" i="1"/>
  <c r="AO142" i="1"/>
  <c r="AN142" i="1"/>
  <c r="AM142" i="1"/>
  <c r="AL142" i="1"/>
  <c r="AJ142" i="1"/>
  <c r="AH142" i="1"/>
  <c r="AF142" i="1"/>
  <c r="AD142" i="1"/>
  <c r="AB142" i="1"/>
  <c r="Z142" i="1"/>
  <c r="X142" i="1"/>
  <c r="V142" i="1"/>
  <c r="T142" i="1"/>
  <c r="R142" i="1"/>
  <c r="Q142" i="1"/>
  <c r="P142" i="1"/>
  <c r="O142" i="1"/>
  <c r="CI141" i="1"/>
  <c r="BU141" i="1"/>
  <c r="BT141" i="1"/>
  <c r="BS141" i="1"/>
  <c r="BR141" i="1"/>
  <c r="BQ141" i="1"/>
  <c r="BP141" i="1"/>
  <c r="BO141" i="1"/>
  <c r="BN141" i="1"/>
  <c r="BM141" i="1"/>
  <c r="BL141" i="1"/>
  <c r="BK141" i="1"/>
  <c r="BJ141" i="1"/>
  <c r="BI141" i="1"/>
  <c r="BH141" i="1"/>
  <c r="BG141" i="1"/>
  <c r="BF141" i="1"/>
  <c r="BE141" i="1"/>
  <c r="BD141" i="1"/>
  <c r="BC141" i="1"/>
  <c r="BB141" i="1"/>
  <c r="BA141" i="1"/>
  <c r="AZ141" i="1"/>
  <c r="AY141" i="1"/>
  <c r="AX141" i="1"/>
  <c r="AW141" i="1"/>
  <c r="AV141" i="1"/>
  <c r="AU141" i="1"/>
  <c r="AT141" i="1"/>
  <c r="AS141" i="1"/>
  <c r="AR141" i="1"/>
  <c r="AQ141" i="1"/>
  <c r="AP141" i="1"/>
  <c r="AO141" i="1"/>
  <c r="AN141" i="1"/>
  <c r="AM141" i="1"/>
  <c r="AL141" i="1"/>
  <c r="AK141" i="1"/>
  <c r="AJ141" i="1"/>
  <c r="AI141" i="1"/>
  <c r="AH141" i="1"/>
  <c r="AG141" i="1"/>
  <c r="AF141" i="1"/>
  <c r="AE141" i="1"/>
  <c r="AD141" i="1"/>
  <c r="AC141" i="1"/>
  <c r="AB141" i="1"/>
  <c r="AA141" i="1"/>
  <c r="Z141" i="1"/>
  <c r="Y141" i="1"/>
  <c r="X141" i="1"/>
  <c r="W141" i="1"/>
  <c r="V141" i="1"/>
  <c r="U141" i="1"/>
  <c r="T141" i="1"/>
  <c r="S141" i="1"/>
  <c r="R141" i="1"/>
  <c r="Q141" i="1"/>
  <c r="P141" i="1"/>
  <c r="O141" i="1"/>
  <c r="CI140" i="1"/>
  <c r="BU140" i="1"/>
  <c r="BT140" i="1"/>
  <c r="BS140" i="1"/>
  <c r="BR140" i="1"/>
  <c r="BQ140" i="1"/>
  <c r="BP140" i="1"/>
  <c r="BO140" i="1"/>
  <c r="BN140" i="1"/>
  <c r="BL140" i="1"/>
  <c r="BJ140" i="1"/>
  <c r="BH140" i="1"/>
  <c r="BF140" i="1"/>
  <c r="BD140" i="1"/>
  <c r="BB140" i="1"/>
  <c r="AZ140" i="1"/>
  <c r="AX140" i="1"/>
  <c r="AV140" i="1"/>
  <c r="AT140" i="1"/>
  <c r="AS140" i="1"/>
  <c r="AR140" i="1"/>
  <c r="AQ140" i="1"/>
  <c r="AP140" i="1"/>
  <c r="AO140" i="1"/>
  <c r="AN140" i="1"/>
  <c r="AM140" i="1"/>
  <c r="AL140" i="1"/>
  <c r="AJ140" i="1"/>
  <c r="AH140" i="1"/>
  <c r="AF140" i="1"/>
  <c r="AD140" i="1"/>
  <c r="AB140" i="1"/>
  <c r="Z140" i="1"/>
  <c r="X140" i="1"/>
  <c r="V140" i="1"/>
  <c r="T140" i="1"/>
  <c r="R140" i="1"/>
  <c r="Q140" i="1"/>
  <c r="P140" i="1"/>
  <c r="O140" i="1"/>
  <c r="CI139" i="1"/>
  <c r="BU139" i="1"/>
  <c r="BT139" i="1"/>
  <c r="BS139" i="1"/>
  <c r="BR139" i="1"/>
  <c r="BQ139" i="1"/>
  <c r="BP139" i="1"/>
  <c r="BO139" i="1"/>
  <c r="BN139" i="1"/>
  <c r="BL139" i="1"/>
  <c r="BJ139" i="1"/>
  <c r="BH139" i="1"/>
  <c r="BF139" i="1"/>
  <c r="BD139" i="1"/>
  <c r="BB139" i="1"/>
  <c r="AZ139" i="1"/>
  <c r="AX139" i="1"/>
  <c r="AV139" i="1"/>
  <c r="AT139" i="1"/>
  <c r="AS139" i="1"/>
  <c r="AR139" i="1"/>
  <c r="AQ139" i="1"/>
  <c r="AP139" i="1"/>
  <c r="AO139" i="1"/>
  <c r="AN139" i="1"/>
  <c r="AM139" i="1"/>
  <c r="AL139" i="1"/>
  <c r="AJ139" i="1"/>
  <c r="AH139" i="1"/>
  <c r="AF139" i="1"/>
  <c r="AD139" i="1"/>
  <c r="AB139" i="1"/>
  <c r="Z139" i="1"/>
  <c r="X139" i="1"/>
  <c r="V139" i="1"/>
  <c r="T139" i="1"/>
  <c r="R139" i="1"/>
  <c r="Q139" i="1"/>
  <c r="P139" i="1"/>
  <c r="O139" i="1"/>
  <c r="CI138" i="1"/>
  <c r="BU138" i="1"/>
  <c r="BT138" i="1"/>
  <c r="BS138" i="1"/>
  <c r="BR138" i="1"/>
  <c r="BQ138" i="1"/>
  <c r="BP138" i="1"/>
  <c r="BO138" i="1"/>
  <c r="BN138" i="1"/>
  <c r="BM138" i="1"/>
  <c r="BL138" i="1"/>
  <c r="BK138" i="1"/>
  <c r="BJ138" i="1"/>
  <c r="BI138" i="1"/>
  <c r="BH138" i="1"/>
  <c r="BG138" i="1"/>
  <c r="BF138" i="1"/>
  <c r="BE138" i="1"/>
  <c r="BD138" i="1"/>
  <c r="BC138" i="1"/>
  <c r="BB138" i="1"/>
  <c r="BA138" i="1"/>
  <c r="AZ138" i="1"/>
  <c r="AY138" i="1"/>
  <c r="AX138" i="1"/>
  <c r="AW138" i="1"/>
  <c r="AV138" i="1"/>
  <c r="AU138" i="1"/>
  <c r="AT138" i="1"/>
  <c r="AS138" i="1"/>
  <c r="AR138" i="1"/>
  <c r="AQ138" i="1"/>
  <c r="AP138" i="1"/>
  <c r="AO138" i="1"/>
  <c r="AN138" i="1"/>
  <c r="AM138" i="1"/>
  <c r="AL138" i="1"/>
  <c r="AK138" i="1"/>
  <c r="AJ138" i="1"/>
  <c r="AI138" i="1"/>
  <c r="AH138" i="1"/>
  <c r="AG138" i="1"/>
  <c r="AF138" i="1"/>
  <c r="AE138" i="1"/>
  <c r="AD138" i="1"/>
  <c r="AC138" i="1"/>
  <c r="AB138" i="1"/>
  <c r="AA138" i="1"/>
  <c r="Z138" i="1"/>
  <c r="Y138" i="1"/>
  <c r="X138" i="1"/>
  <c r="W138" i="1"/>
  <c r="V138" i="1"/>
  <c r="U138" i="1"/>
  <c r="T138" i="1"/>
  <c r="S138" i="1"/>
  <c r="R138" i="1"/>
  <c r="Q138" i="1"/>
  <c r="P138" i="1"/>
  <c r="O138" i="1"/>
  <c r="CI137" i="1"/>
  <c r="BU137" i="1"/>
  <c r="BT137" i="1"/>
  <c r="BS137" i="1"/>
  <c r="BR137" i="1"/>
  <c r="BQ137" i="1"/>
  <c r="BP137" i="1"/>
  <c r="BO137" i="1"/>
  <c r="BN137" i="1"/>
  <c r="BL137" i="1"/>
  <c r="BJ137" i="1"/>
  <c r="BH137" i="1"/>
  <c r="BF137" i="1"/>
  <c r="BD137" i="1"/>
  <c r="BB137" i="1"/>
  <c r="AZ137" i="1"/>
  <c r="AX137" i="1"/>
  <c r="AV137" i="1"/>
  <c r="AT137" i="1"/>
  <c r="AS137" i="1"/>
  <c r="AR137" i="1"/>
  <c r="AQ137" i="1"/>
  <c r="AP137" i="1"/>
  <c r="AO137" i="1"/>
  <c r="AN137" i="1"/>
  <c r="AM137" i="1"/>
  <c r="AL137" i="1"/>
  <c r="AJ137" i="1"/>
  <c r="AH137" i="1"/>
  <c r="AF137" i="1"/>
  <c r="AD137" i="1"/>
  <c r="AB137" i="1"/>
  <c r="Z137" i="1"/>
  <c r="X137" i="1"/>
  <c r="V137" i="1"/>
  <c r="T137" i="1"/>
  <c r="R137" i="1"/>
  <c r="Q137" i="1"/>
  <c r="P137" i="1"/>
  <c r="O137" i="1"/>
  <c r="CI136" i="1"/>
  <c r="BU136" i="1"/>
  <c r="BT136" i="1"/>
  <c r="BS136" i="1"/>
  <c r="BR136" i="1"/>
  <c r="BQ136" i="1"/>
  <c r="BP136" i="1"/>
  <c r="BO136" i="1"/>
  <c r="BN136" i="1"/>
  <c r="BL136" i="1"/>
  <c r="BK136" i="1"/>
  <c r="BJ136" i="1"/>
  <c r="BH136" i="1"/>
  <c r="BG136" i="1"/>
  <c r="BF136" i="1"/>
  <c r="BE136" i="1"/>
  <c r="BD136" i="1"/>
  <c r="BC136" i="1"/>
  <c r="BB136" i="1"/>
  <c r="BA136" i="1"/>
  <c r="AZ136" i="1"/>
  <c r="AY136" i="1"/>
  <c r="AX136" i="1"/>
  <c r="AW136" i="1"/>
  <c r="AV136" i="1"/>
  <c r="AU136" i="1"/>
  <c r="AT136" i="1"/>
  <c r="AS136" i="1"/>
  <c r="AR136" i="1"/>
  <c r="AQ136" i="1"/>
  <c r="AP136" i="1"/>
  <c r="AO136" i="1"/>
  <c r="AN136" i="1"/>
  <c r="AM136" i="1"/>
  <c r="AL136" i="1"/>
  <c r="AJ136" i="1"/>
  <c r="AI136" i="1"/>
  <c r="AH136" i="1"/>
  <c r="AF136" i="1"/>
  <c r="AE136" i="1"/>
  <c r="AD136" i="1"/>
  <c r="AC136" i="1"/>
  <c r="AB136" i="1"/>
  <c r="AA136" i="1"/>
  <c r="Z136" i="1"/>
  <c r="Y136" i="1"/>
  <c r="X136" i="1"/>
  <c r="W136" i="1"/>
  <c r="V136" i="1"/>
  <c r="U136" i="1"/>
  <c r="T136" i="1"/>
  <c r="S136" i="1"/>
  <c r="R136" i="1"/>
  <c r="Q136" i="1"/>
  <c r="P136" i="1"/>
  <c r="O136" i="1"/>
  <c r="CI135" i="1"/>
  <c r="BU135" i="1"/>
  <c r="BT135" i="1"/>
  <c r="BS135" i="1"/>
  <c r="BR135" i="1"/>
  <c r="BQ135" i="1"/>
  <c r="BP135" i="1"/>
  <c r="BO135" i="1"/>
  <c r="BN135" i="1"/>
  <c r="BL135" i="1"/>
  <c r="BK135" i="1"/>
  <c r="BJ135" i="1"/>
  <c r="BH135" i="1"/>
  <c r="BG135" i="1"/>
  <c r="BF135" i="1"/>
  <c r="BD135" i="1"/>
  <c r="BC135" i="1"/>
  <c r="BB135" i="1"/>
  <c r="BA135" i="1"/>
  <c r="AZ135" i="1"/>
  <c r="AY135" i="1"/>
  <c r="AX135" i="1"/>
  <c r="AW135" i="1"/>
  <c r="AV135" i="1"/>
  <c r="AU135" i="1"/>
  <c r="AT135" i="1"/>
  <c r="AS135" i="1"/>
  <c r="AR135" i="1"/>
  <c r="AQ135" i="1"/>
  <c r="AP135" i="1"/>
  <c r="AO135" i="1"/>
  <c r="AN135" i="1"/>
  <c r="AM135" i="1"/>
  <c r="AL135" i="1"/>
  <c r="AJ135" i="1"/>
  <c r="AI135" i="1"/>
  <c r="AH135" i="1"/>
  <c r="AF135" i="1"/>
  <c r="AE135" i="1"/>
  <c r="AD135" i="1"/>
  <c r="AB135" i="1"/>
  <c r="AA135" i="1"/>
  <c r="Z135" i="1"/>
  <c r="Y135" i="1"/>
  <c r="X135" i="1"/>
  <c r="W135" i="1"/>
  <c r="V135" i="1"/>
  <c r="U135" i="1"/>
  <c r="T135" i="1"/>
  <c r="S135" i="1"/>
  <c r="R135" i="1"/>
  <c r="Q135" i="1"/>
  <c r="P135" i="1"/>
  <c r="O135" i="1"/>
  <c r="CI134" i="1"/>
  <c r="BU134" i="1"/>
  <c r="BT134" i="1"/>
  <c r="BS134" i="1"/>
  <c r="BR134" i="1"/>
  <c r="BQ134" i="1"/>
  <c r="BP134" i="1"/>
  <c r="BO134" i="1"/>
  <c r="BN134" i="1"/>
  <c r="BM134" i="1"/>
  <c r="BL134" i="1"/>
  <c r="BK134" i="1"/>
  <c r="BJ134" i="1"/>
  <c r="BI134" i="1"/>
  <c r="BH134" i="1"/>
  <c r="BG134" i="1"/>
  <c r="BF134" i="1"/>
  <c r="BE134" i="1"/>
  <c r="BD134" i="1"/>
  <c r="BC134" i="1"/>
  <c r="BB134" i="1"/>
  <c r="AZ134" i="1"/>
  <c r="AY134" i="1"/>
  <c r="AX134" i="1"/>
  <c r="AV134" i="1"/>
  <c r="AU134" i="1"/>
  <c r="AT134" i="1"/>
  <c r="AS134" i="1"/>
  <c r="AR134" i="1"/>
  <c r="AQ134" i="1"/>
  <c r="AP134" i="1"/>
  <c r="AO134" i="1"/>
  <c r="AN134" i="1"/>
  <c r="AM134" i="1"/>
  <c r="AL134" i="1"/>
  <c r="AK134" i="1"/>
  <c r="AJ134" i="1"/>
  <c r="AI134" i="1"/>
  <c r="AH134" i="1"/>
  <c r="AG134" i="1"/>
  <c r="AF134" i="1"/>
  <c r="AE134" i="1"/>
  <c r="AD134" i="1"/>
  <c r="AC134" i="1"/>
  <c r="AB134" i="1"/>
  <c r="AA134" i="1"/>
  <c r="Z134" i="1"/>
  <c r="X134" i="1"/>
  <c r="W134" i="1"/>
  <c r="V134" i="1"/>
  <c r="T134" i="1"/>
  <c r="S134" i="1"/>
  <c r="R134" i="1"/>
  <c r="Q134" i="1"/>
  <c r="P134" i="1"/>
  <c r="O134" i="1"/>
  <c r="CI133" i="1"/>
  <c r="BU133" i="1"/>
  <c r="BT133" i="1"/>
  <c r="BS133" i="1"/>
  <c r="BR133" i="1"/>
  <c r="BQ133" i="1"/>
  <c r="BP133" i="1"/>
  <c r="BO133" i="1"/>
  <c r="BN133" i="1"/>
  <c r="BL133" i="1"/>
  <c r="BJ133" i="1"/>
  <c r="BH133" i="1"/>
  <c r="BF133" i="1"/>
  <c r="BD133" i="1"/>
  <c r="BB133" i="1"/>
  <c r="AZ133" i="1"/>
  <c r="AX133" i="1"/>
  <c r="AV133" i="1"/>
  <c r="AT133" i="1"/>
  <c r="AS133" i="1"/>
  <c r="AR133" i="1"/>
  <c r="AQ133" i="1"/>
  <c r="AP133" i="1"/>
  <c r="AO133" i="1"/>
  <c r="AN133" i="1"/>
  <c r="AM133" i="1"/>
  <c r="AL133" i="1"/>
  <c r="AJ133" i="1"/>
  <c r="AH133" i="1"/>
  <c r="AF133" i="1"/>
  <c r="AD133" i="1"/>
  <c r="AB133" i="1"/>
  <c r="Z133" i="1"/>
  <c r="X133" i="1"/>
  <c r="V133" i="1"/>
  <c r="T133" i="1"/>
  <c r="R133" i="1"/>
  <c r="Q133" i="1"/>
  <c r="P133" i="1"/>
  <c r="O133" i="1"/>
  <c r="CI132" i="1"/>
  <c r="BU132" i="1"/>
  <c r="BT132" i="1"/>
  <c r="BS132" i="1"/>
  <c r="BR132" i="1"/>
  <c r="BQ132" i="1"/>
  <c r="BP132" i="1"/>
  <c r="BO132" i="1"/>
  <c r="BN132" i="1"/>
  <c r="BM132" i="1"/>
  <c r="BL132" i="1"/>
  <c r="BK132" i="1"/>
  <c r="BJ132" i="1"/>
  <c r="BI132" i="1"/>
  <c r="BH132" i="1"/>
  <c r="BG132" i="1"/>
  <c r="BF132" i="1"/>
  <c r="BE132" i="1"/>
  <c r="BD132" i="1"/>
  <c r="BC132" i="1"/>
  <c r="BB132" i="1"/>
  <c r="BA132" i="1"/>
  <c r="AZ132" i="1"/>
  <c r="AY132" i="1"/>
  <c r="AX132" i="1"/>
  <c r="AW132" i="1"/>
  <c r="AV132" i="1"/>
  <c r="AU132" i="1"/>
  <c r="AT132" i="1"/>
  <c r="AS132" i="1"/>
  <c r="AR132" i="1"/>
  <c r="AQ132" i="1"/>
  <c r="AP132" i="1"/>
  <c r="AO132" i="1"/>
  <c r="AN132" i="1"/>
  <c r="AM132" i="1"/>
  <c r="AL132" i="1"/>
  <c r="AK132" i="1"/>
  <c r="AJ132" i="1"/>
  <c r="AI132" i="1"/>
  <c r="AH132" i="1"/>
  <c r="AG132" i="1"/>
  <c r="AF132" i="1"/>
  <c r="AE132" i="1"/>
  <c r="AD132" i="1"/>
  <c r="AC132" i="1"/>
  <c r="AB132" i="1"/>
  <c r="AA132" i="1"/>
  <c r="Z132" i="1"/>
  <c r="Y132" i="1"/>
  <c r="X132" i="1"/>
  <c r="W132" i="1"/>
  <c r="V132" i="1"/>
  <c r="U132" i="1"/>
  <c r="T132" i="1"/>
  <c r="S132" i="1"/>
  <c r="R132" i="1"/>
  <c r="Q132" i="1"/>
  <c r="P132" i="1"/>
  <c r="O132" i="1"/>
  <c r="CI131" i="1"/>
  <c r="BU131" i="1"/>
  <c r="BT131" i="1"/>
  <c r="BS131" i="1"/>
  <c r="BR131" i="1"/>
  <c r="BQ131" i="1"/>
  <c r="BP131" i="1"/>
  <c r="BO131" i="1"/>
  <c r="BN131" i="1"/>
  <c r="BL131" i="1"/>
  <c r="BJ131" i="1"/>
  <c r="BH131" i="1"/>
  <c r="BF131" i="1"/>
  <c r="BD131" i="1"/>
  <c r="BB131" i="1"/>
  <c r="AZ131" i="1"/>
  <c r="AX131" i="1"/>
  <c r="AV131" i="1"/>
  <c r="AT131" i="1"/>
  <c r="AS131" i="1"/>
  <c r="AR131" i="1"/>
  <c r="AQ131" i="1"/>
  <c r="AP131" i="1"/>
  <c r="AO131" i="1"/>
  <c r="AN131" i="1"/>
  <c r="AM131" i="1"/>
  <c r="AL131" i="1"/>
  <c r="AJ131" i="1"/>
  <c r="AH131" i="1"/>
  <c r="AF131" i="1"/>
  <c r="AD131" i="1"/>
  <c r="AB131" i="1"/>
  <c r="Z131" i="1"/>
  <c r="X131" i="1"/>
  <c r="V131" i="1"/>
  <c r="T131" i="1"/>
  <c r="R131" i="1"/>
  <c r="Q131" i="1"/>
  <c r="P131" i="1"/>
  <c r="O131" i="1"/>
  <c r="CI130" i="1"/>
  <c r="BU130" i="1"/>
  <c r="BT130" i="1"/>
  <c r="BS130" i="1"/>
  <c r="BR130" i="1"/>
  <c r="BQ130" i="1"/>
  <c r="BP130" i="1"/>
  <c r="BO130" i="1"/>
  <c r="BN130" i="1"/>
  <c r="BL130" i="1"/>
  <c r="BJ130" i="1"/>
  <c r="BH130" i="1"/>
  <c r="BF130" i="1"/>
  <c r="BD130" i="1"/>
  <c r="BB130" i="1"/>
  <c r="AZ130" i="1"/>
  <c r="AX130" i="1"/>
  <c r="AV130" i="1"/>
  <c r="AT130" i="1"/>
  <c r="AS130" i="1"/>
  <c r="AR130" i="1"/>
  <c r="AQ130" i="1"/>
  <c r="AP130" i="1"/>
  <c r="AO130" i="1"/>
  <c r="AN130" i="1"/>
  <c r="AM130" i="1"/>
  <c r="AL130" i="1"/>
  <c r="AJ130" i="1"/>
  <c r="AH130" i="1"/>
  <c r="AF130" i="1"/>
  <c r="AD130" i="1"/>
  <c r="AB130" i="1"/>
  <c r="Z130" i="1"/>
  <c r="X130" i="1"/>
  <c r="V130" i="1"/>
  <c r="T130" i="1"/>
  <c r="R130" i="1"/>
  <c r="Q130" i="1"/>
  <c r="P130" i="1"/>
  <c r="O130" i="1"/>
  <c r="CI129" i="1"/>
  <c r="BU129" i="1"/>
  <c r="BT129" i="1"/>
  <c r="BS129" i="1"/>
  <c r="BR129" i="1"/>
  <c r="BQ129" i="1"/>
  <c r="BP129" i="1"/>
  <c r="BO129" i="1"/>
  <c r="BN129" i="1"/>
  <c r="BM129" i="1"/>
  <c r="BL129" i="1"/>
  <c r="BK129" i="1"/>
  <c r="BJ129" i="1"/>
  <c r="BI129" i="1"/>
  <c r="BH129" i="1"/>
  <c r="BG129" i="1"/>
  <c r="BF129" i="1"/>
  <c r="BE129" i="1"/>
  <c r="BD129" i="1"/>
  <c r="BC129" i="1"/>
  <c r="BB129" i="1"/>
  <c r="BA129" i="1"/>
  <c r="AZ129" i="1"/>
  <c r="AY129" i="1"/>
  <c r="AX129" i="1"/>
  <c r="AW129" i="1"/>
  <c r="AV129" i="1"/>
  <c r="AU129" i="1"/>
  <c r="AT129" i="1"/>
  <c r="AS129" i="1"/>
  <c r="AR129" i="1"/>
  <c r="AQ129" i="1"/>
  <c r="AP129" i="1"/>
  <c r="AO129" i="1"/>
  <c r="AN129" i="1"/>
  <c r="AM129" i="1"/>
  <c r="AL129" i="1"/>
  <c r="AK129" i="1"/>
  <c r="AJ129" i="1"/>
  <c r="AI129" i="1"/>
  <c r="AH129" i="1"/>
  <c r="AG129" i="1"/>
  <c r="AF129" i="1"/>
  <c r="AE129" i="1"/>
  <c r="AD129" i="1"/>
  <c r="AC129" i="1"/>
  <c r="AB129" i="1"/>
  <c r="AA129" i="1"/>
  <c r="Z129" i="1"/>
  <c r="Y129" i="1"/>
  <c r="X129" i="1"/>
  <c r="W129" i="1"/>
  <c r="V129" i="1"/>
  <c r="U129" i="1"/>
  <c r="T129" i="1"/>
  <c r="S129" i="1"/>
  <c r="R129" i="1"/>
  <c r="Q129" i="1"/>
  <c r="P129" i="1"/>
  <c r="O129" i="1"/>
  <c r="CI128" i="1"/>
  <c r="BU128" i="1"/>
  <c r="BT128" i="1"/>
  <c r="BS128" i="1"/>
  <c r="BR128" i="1"/>
  <c r="BQ128" i="1"/>
  <c r="BP128" i="1"/>
  <c r="BO128" i="1"/>
  <c r="BN128" i="1"/>
  <c r="BL128" i="1"/>
  <c r="BJ128" i="1"/>
  <c r="BH128" i="1"/>
  <c r="BF128" i="1"/>
  <c r="BD128" i="1"/>
  <c r="BB128" i="1"/>
  <c r="AZ128" i="1"/>
  <c r="AX128" i="1"/>
  <c r="AV128" i="1"/>
  <c r="AT128" i="1"/>
  <c r="AS128" i="1"/>
  <c r="AR128" i="1"/>
  <c r="AQ128" i="1"/>
  <c r="AP128" i="1"/>
  <c r="AO128" i="1"/>
  <c r="AN128" i="1"/>
  <c r="AM128" i="1"/>
  <c r="AL128" i="1"/>
  <c r="AJ128" i="1"/>
  <c r="AH128" i="1"/>
  <c r="AF128" i="1"/>
  <c r="AD128" i="1"/>
  <c r="AB128" i="1"/>
  <c r="Z128" i="1"/>
  <c r="X128" i="1"/>
  <c r="V128" i="1"/>
  <c r="T128" i="1"/>
  <c r="R128" i="1"/>
  <c r="Q128" i="1"/>
  <c r="P128" i="1"/>
  <c r="O128" i="1"/>
  <c r="CI127" i="1"/>
  <c r="BU127" i="1"/>
  <c r="BT127" i="1"/>
  <c r="BS127" i="1"/>
  <c r="BR127" i="1"/>
  <c r="BQ127" i="1"/>
  <c r="BP127" i="1"/>
  <c r="BO127" i="1"/>
  <c r="BN127" i="1"/>
  <c r="BL127" i="1"/>
  <c r="BJ127" i="1"/>
  <c r="BH127" i="1"/>
  <c r="BF127" i="1"/>
  <c r="BD127" i="1"/>
  <c r="BB127" i="1"/>
  <c r="AZ127" i="1"/>
  <c r="AX127" i="1"/>
  <c r="AV127" i="1"/>
  <c r="AT127" i="1"/>
  <c r="AS127" i="1"/>
  <c r="AR127" i="1"/>
  <c r="AQ127" i="1"/>
  <c r="AP127" i="1"/>
  <c r="AO127" i="1"/>
  <c r="AN127" i="1"/>
  <c r="AM127" i="1"/>
  <c r="AL127" i="1"/>
  <c r="AJ127" i="1"/>
  <c r="AH127" i="1"/>
  <c r="AF127" i="1"/>
  <c r="AD127" i="1"/>
  <c r="AB127" i="1"/>
  <c r="Z127" i="1"/>
  <c r="X127" i="1"/>
  <c r="V127" i="1"/>
  <c r="T127" i="1"/>
  <c r="R127" i="1"/>
  <c r="Q127" i="1"/>
  <c r="P127" i="1"/>
  <c r="O127" i="1"/>
  <c r="CI126" i="1"/>
  <c r="BU126" i="1"/>
  <c r="BT126" i="1"/>
  <c r="BS126" i="1"/>
  <c r="BR126" i="1"/>
  <c r="BQ126" i="1"/>
  <c r="BP126" i="1"/>
  <c r="BO126" i="1"/>
  <c r="BN126" i="1"/>
  <c r="BM126" i="1"/>
  <c r="BL126" i="1"/>
  <c r="BK126" i="1"/>
  <c r="BJ126" i="1"/>
  <c r="BI126" i="1"/>
  <c r="BH126" i="1"/>
  <c r="BG126" i="1"/>
  <c r="BF126" i="1"/>
  <c r="BE126" i="1"/>
  <c r="BD126" i="1"/>
  <c r="BC126" i="1"/>
  <c r="BB126" i="1"/>
  <c r="BA126" i="1"/>
  <c r="AZ126" i="1"/>
  <c r="AY126" i="1"/>
  <c r="AX126" i="1"/>
  <c r="AW126" i="1"/>
  <c r="AV126" i="1"/>
  <c r="AU126" i="1"/>
  <c r="AT126" i="1"/>
  <c r="AS126" i="1"/>
  <c r="AR126" i="1"/>
  <c r="AQ126" i="1"/>
  <c r="AP126" i="1"/>
  <c r="AO126" i="1"/>
  <c r="AN126" i="1"/>
  <c r="AM126" i="1"/>
  <c r="AL126" i="1"/>
  <c r="AK126" i="1"/>
  <c r="AJ126" i="1"/>
  <c r="AI126" i="1"/>
  <c r="AH126" i="1"/>
  <c r="AG126" i="1"/>
  <c r="AF126" i="1"/>
  <c r="AE126" i="1"/>
  <c r="AD126" i="1"/>
  <c r="AC126" i="1"/>
  <c r="AB126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CI125" i="1"/>
  <c r="BU125" i="1"/>
  <c r="BT125" i="1"/>
  <c r="BS125" i="1"/>
  <c r="BR125" i="1"/>
  <c r="BQ125" i="1"/>
  <c r="BP125" i="1"/>
  <c r="BO125" i="1"/>
  <c r="BN125" i="1"/>
  <c r="BL125" i="1"/>
  <c r="BJ125" i="1"/>
  <c r="BH125" i="1"/>
  <c r="BF125" i="1"/>
  <c r="BD125" i="1"/>
  <c r="BB125" i="1"/>
  <c r="AZ125" i="1"/>
  <c r="AX125" i="1"/>
  <c r="AV125" i="1"/>
  <c r="AT125" i="1"/>
  <c r="AS125" i="1"/>
  <c r="AR125" i="1"/>
  <c r="AQ125" i="1"/>
  <c r="AP125" i="1"/>
  <c r="AO125" i="1"/>
  <c r="AN125" i="1"/>
  <c r="AM125" i="1"/>
  <c r="AL125" i="1"/>
  <c r="AJ125" i="1"/>
  <c r="AH125" i="1"/>
  <c r="AF125" i="1"/>
  <c r="AD125" i="1"/>
  <c r="AB125" i="1"/>
  <c r="Z125" i="1"/>
  <c r="X125" i="1"/>
  <c r="V125" i="1"/>
  <c r="T125" i="1"/>
  <c r="R125" i="1"/>
  <c r="Q125" i="1"/>
  <c r="P125" i="1"/>
  <c r="O125" i="1"/>
  <c r="CI124" i="1"/>
  <c r="BU124" i="1"/>
  <c r="BT124" i="1"/>
  <c r="BS124" i="1"/>
  <c r="BR124" i="1"/>
  <c r="BQ124" i="1"/>
  <c r="BP124" i="1"/>
  <c r="BO124" i="1"/>
  <c r="BN124" i="1"/>
  <c r="BM124" i="1"/>
  <c r="BL124" i="1"/>
  <c r="BK124" i="1"/>
  <c r="BJ124" i="1"/>
  <c r="BI124" i="1"/>
  <c r="BH124" i="1"/>
  <c r="BG124" i="1"/>
  <c r="BF124" i="1"/>
  <c r="BE124" i="1"/>
  <c r="BD124" i="1"/>
  <c r="BC124" i="1"/>
  <c r="BB124" i="1"/>
  <c r="BA124" i="1"/>
  <c r="AZ124" i="1"/>
  <c r="AY124" i="1"/>
  <c r="AX124" i="1"/>
  <c r="AW124" i="1"/>
  <c r="AV124" i="1"/>
  <c r="AU124" i="1"/>
  <c r="AT124" i="1"/>
  <c r="AS124" i="1"/>
  <c r="AR124" i="1"/>
  <c r="AQ124" i="1"/>
  <c r="AP124" i="1"/>
  <c r="AO124" i="1"/>
  <c r="AN124" i="1"/>
  <c r="AM124" i="1"/>
  <c r="AL124" i="1"/>
  <c r="AK124" i="1"/>
  <c r="AJ124" i="1"/>
  <c r="AI124" i="1"/>
  <c r="AH124" i="1"/>
  <c r="AG124" i="1"/>
  <c r="AF124" i="1"/>
  <c r="AE124" i="1"/>
  <c r="AD124" i="1"/>
  <c r="AC124" i="1"/>
  <c r="AB124" i="1"/>
  <c r="AA124" i="1"/>
  <c r="Z124" i="1"/>
  <c r="Y124" i="1"/>
  <c r="X124" i="1"/>
  <c r="W124" i="1"/>
  <c r="V124" i="1"/>
  <c r="U124" i="1"/>
  <c r="T124" i="1"/>
  <c r="S124" i="1"/>
  <c r="R124" i="1"/>
  <c r="Q124" i="1"/>
  <c r="P124" i="1"/>
  <c r="O124" i="1"/>
  <c r="CI123" i="1"/>
  <c r="BU123" i="1"/>
  <c r="BT123" i="1"/>
  <c r="BS123" i="1"/>
  <c r="BR123" i="1"/>
  <c r="BQ123" i="1"/>
  <c r="BP123" i="1"/>
  <c r="BO123" i="1"/>
  <c r="BN123" i="1"/>
  <c r="BM123" i="1"/>
  <c r="BL123" i="1"/>
  <c r="BK123" i="1"/>
  <c r="BJ123" i="1"/>
  <c r="BI123" i="1"/>
  <c r="BH123" i="1"/>
  <c r="BG123" i="1"/>
  <c r="BF123" i="1"/>
  <c r="BE123" i="1"/>
  <c r="BD123" i="1"/>
  <c r="BC123" i="1"/>
  <c r="BB123" i="1"/>
  <c r="BA123" i="1"/>
  <c r="AZ123" i="1"/>
  <c r="AY123" i="1"/>
  <c r="AX123" i="1"/>
  <c r="AW123" i="1"/>
  <c r="AV123" i="1"/>
  <c r="AU123" i="1"/>
  <c r="AT123" i="1"/>
  <c r="AS123" i="1"/>
  <c r="AR123" i="1"/>
  <c r="AQ123" i="1"/>
  <c r="AP123" i="1"/>
  <c r="AO123" i="1"/>
  <c r="AN123" i="1"/>
  <c r="AM123" i="1"/>
  <c r="AL123" i="1"/>
  <c r="AK123" i="1"/>
  <c r="AJ123" i="1"/>
  <c r="AI123" i="1"/>
  <c r="AH123" i="1"/>
  <c r="AG123" i="1"/>
  <c r="AF123" i="1"/>
  <c r="AE123" i="1"/>
  <c r="AD123" i="1"/>
  <c r="AC123" i="1"/>
  <c r="AB123" i="1"/>
  <c r="AA123" i="1"/>
  <c r="Z123" i="1"/>
  <c r="Y123" i="1"/>
  <c r="X123" i="1"/>
  <c r="W123" i="1"/>
  <c r="V123" i="1"/>
  <c r="U123" i="1"/>
  <c r="T123" i="1"/>
  <c r="S123" i="1"/>
  <c r="R123" i="1"/>
  <c r="Q123" i="1"/>
  <c r="P123" i="1"/>
  <c r="O123" i="1"/>
  <c r="CI122" i="1"/>
  <c r="BU122" i="1"/>
  <c r="BT122" i="1"/>
  <c r="BS122" i="1"/>
  <c r="BR122" i="1"/>
  <c r="BQ122" i="1"/>
  <c r="BP122" i="1"/>
  <c r="BO122" i="1"/>
  <c r="BN122" i="1"/>
  <c r="BL122" i="1"/>
  <c r="BJ122" i="1"/>
  <c r="BH122" i="1"/>
  <c r="BF122" i="1"/>
  <c r="BD122" i="1"/>
  <c r="BB122" i="1"/>
  <c r="AZ122" i="1"/>
  <c r="AX122" i="1"/>
  <c r="AV122" i="1"/>
  <c r="AT122" i="1"/>
  <c r="AS122" i="1"/>
  <c r="AR122" i="1"/>
  <c r="AQ122" i="1"/>
  <c r="AP122" i="1"/>
  <c r="AO122" i="1"/>
  <c r="AN122" i="1"/>
  <c r="AM122" i="1"/>
  <c r="AL122" i="1"/>
  <c r="AJ122" i="1"/>
  <c r="AH122" i="1"/>
  <c r="AF122" i="1"/>
  <c r="AD122" i="1"/>
  <c r="AB122" i="1"/>
  <c r="Z122" i="1"/>
  <c r="X122" i="1"/>
  <c r="V122" i="1"/>
  <c r="T122" i="1"/>
  <c r="R122" i="1"/>
  <c r="Q122" i="1"/>
  <c r="P122" i="1"/>
  <c r="O122" i="1"/>
  <c r="CI121" i="1"/>
  <c r="BU121" i="1"/>
  <c r="BT121" i="1"/>
  <c r="BS121" i="1"/>
  <c r="BR121" i="1"/>
  <c r="BQ121" i="1"/>
  <c r="BP121" i="1"/>
  <c r="BO121" i="1"/>
  <c r="BN121" i="1"/>
  <c r="BL121" i="1"/>
  <c r="BJ121" i="1"/>
  <c r="BH121" i="1"/>
  <c r="BF121" i="1"/>
  <c r="BD121" i="1"/>
  <c r="BB121" i="1"/>
  <c r="AZ121" i="1"/>
  <c r="AX121" i="1"/>
  <c r="AV121" i="1"/>
  <c r="AT121" i="1"/>
  <c r="AS121" i="1"/>
  <c r="AR121" i="1"/>
  <c r="AQ121" i="1"/>
  <c r="AP121" i="1"/>
  <c r="AO121" i="1"/>
  <c r="AN121" i="1"/>
  <c r="AM121" i="1"/>
  <c r="AL121" i="1"/>
  <c r="AJ121" i="1"/>
  <c r="AH121" i="1"/>
  <c r="AF121" i="1"/>
  <c r="AD121" i="1"/>
  <c r="AB121" i="1"/>
  <c r="Z121" i="1"/>
  <c r="X121" i="1"/>
  <c r="V121" i="1"/>
  <c r="T121" i="1"/>
  <c r="R121" i="1"/>
  <c r="Q121" i="1"/>
  <c r="P121" i="1"/>
  <c r="O121" i="1"/>
  <c r="CI120" i="1"/>
  <c r="BU120" i="1"/>
  <c r="BT120" i="1"/>
  <c r="BS120" i="1"/>
  <c r="BR120" i="1"/>
  <c r="BQ120" i="1"/>
  <c r="BP120" i="1"/>
  <c r="BO120" i="1"/>
  <c r="BN120" i="1"/>
  <c r="BL120" i="1"/>
  <c r="BJ120" i="1"/>
  <c r="BH120" i="1"/>
  <c r="BF120" i="1"/>
  <c r="BD120" i="1"/>
  <c r="BB120" i="1"/>
  <c r="AZ120" i="1"/>
  <c r="AX120" i="1"/>
  <c r="AV120" i="1"/>
  <c r="AT120" i="1"/>
  <c r="AS120" i="1"/>
  <c r="AR120" i="1"/>
  <c r="AQ120" i="1"/>
  <c r="AP120" i="1"/>
  <c r="AO120" i="1"/>
  <c r="AN120" i="1"/>
  <c r="AM120" i="1"/>
  <c r="AL120" i="1"/>
  <c r="AJ120" i="1"/>
  <c r="AH120" i="1"/>
  <c r="AF120" i="1"/>
  <c r="AD120" i="1"/>
  <c r="AB120" i="1"/>
  <c r="Z120" i="1"/>
  <c r="X120" i="1"/>
  <c r="V120" i="1"/>
  <c r="T120" i="1"/>
  <c r="R120" i="1"/>
  <c r="Q120" i="1"/>
  <c r="P120" i="1"/>
  <c r="O120" i="1"/>
  <c r="CI119" i="1"/>
  <c r="BU119" i="1"/>
  <c r="BT119" i="1"/>
  <c r="BS119" i="1"/>
  <c r="BR119" i="1"/>
  <c r="BQ119" i="1"/>
  <c r="BP119" i="1"/>
  <c r="BO119" i="1"/>
  <c r="BN119" i="1"/>
  <c r="BM119" i="1"/>
  <c r="BL119" i="1"/>
  <c r="BK119" i="1"/>
  <c r="BJ119" i="1"/>
  <c r="BI119" i="1"/>
  <c r="BH119" i="1"/>
  <c r="BG119" i="1"/>
  <c r="BF119" i="1"/>
  <c r="BE119" i="1"/>
  <c r="BD119" i="1"/>
  <c r="BC119" i="1"/>
  <c r="BB119" i="1"/>
  <c r="BA119" i="1"/>
  <c r="AZ119" i="1"/>
  <c r="AY119" i="1"/>
  <c r="AX119" i="1"/>
  <c r="AV119" i="1"/>
  <c r="AU119" i="1"/>
  <c r="AT119" i="1"/>
  <c r="AS119" i="1"/>
  <c r="AR119" i="1"/>
  <c r="AQ119" i="1"/>
  <c r="AP119" i="1"/>
  <c r="AO119" i="1"/>
  <c r="AN119" i="1"/>
  <c r="AM119" i="1"/>
  <c r="AL119" i="1"/>
  <c r="AK119" i="1"/>
  <c r="AJ119" i="1"/>
  <c r="AI119" i="1"/>
  <c r="AH119" i="1"/>
  <c r="AG119" i="1"/>
  <c r="AF119" i="1"/>
  <c r="AE119" i="1"/>
  <c r="AD119" i="1"/>
  <c r="AC119" i="1"/>
  <c r="AB119" i="1"/>
  <c r="AA119" i="1"/>
  <c r="Z119" i="1"/>
  <c r="Y119" i="1"/>
  <c r="X119" i="1"/>
  <c r="W119" i="1"/>
  <c r="V119" i="1"/>
  <c r="T119" i="1"/>
  <c r="S119" i="1"/>
  <c r="R119" i="1"/>
  <c r="Q119" i="1"/>
  <c r="P119" i="1"/>
  <c r="O119" i="1"/>
  <c r="CI118" i="1"/>
  <c r="BU118" i="1"/>
  <c r="BT118" i="1"/>
  <c r="BS118" i="1"/>
  <c r="BR118" i="1"/>
  <c r="BQ118" i="1"/>
  <c r="BP118" i="1"/>
  <c r="BO118" i="1"/>
  <c r="BN118" i="1"/>
  <c r="BL118" i="1"/>
  <c r="BJ118" i="1"/>
  <c r="BH118" i="1"/>
  <c r="BF118" i="1"/>
  <c r="BD118" i="1"/>
  <c r="BB118" i="1"/>
  <c r="AZ118" i="1"/>
  <c r="AX118" i="1"/>
  <c r="AV118" i="1"/>
  <c r="AT118" i="1"/>
  <c r="AS118" i="1"/>
  <c r="AR118" i="1"/>
  <c r="AQ118" i="1"/>
  <c r="AP118" i="1"/>
  <c r="AO118" i="1"/>
  <c r="AN118" i="1"/>
  <c r="AM118" i="1"/>
  <c r="AL118" i="1"/>
  <c r="AJ118" i="1"/>
  <c r="AH118" i="1"/>
  <c r="AF118" i="1"/>
  <c r="AD118" i="1"/>
  <c r="AB118" i="1"/>
  <c r="Z118" i="1"/>
  <c r="X118" i="1"/>
  <c r="V118" i="1"/>
  <c r="T118" i="1"/>
  <c r="R118" i="1"/>
  <c r="Q118" i="1"/>
  <c r="P118" i="1"/>
  <c r="O118" i="1"/>
  <c r="CI117" i="1"/>
  <c r="BU117" i="1"/>
  <c r="BT117" i="1"/>
  <c r="BS117" i="1"/>
  <c r="BR117" i="1"/>
  <c r="BQ117" i="1"/>
  <c r="BP117" i="1"/>
  <c r="BO117" i="1"/>
  <c r="BN117" i="1"/>
  <c r="BM117" i="1"/>
  <c r="BL117" i="1"/>
  <c r="BK117" i="1"/>
  <c r="BJ117" i="1"/>
  <c r="BI117" i="1"/>
  <c r="BH117" i="1"/>
  <c r="BG117" i="1"/>
  <c r="BF117" i="1"/>
  <c r="BE117" i="1"/>
  <c r="BD117" i="1"/>
  <c r="BC117" i="1"/>
  <c r="BB117" i="1"/>
  <c r="BA117" i="1"/>
  <c r="AZ117" i="1"/>
  <c r="AY117" i="1"/>
  <c r="AX117" i="1"/>
  <c r="AW117" i="1"/>
  <c r="AV117" i="1"/>
  <c r="AU117" i="1"/>
  <c r="AT117" i="1"/>
  <c r="AS117" i="1"/>
  <c r="AR117" i="1"/>
  <c r="AQ117" i="1"/>
  <c r="AP117" i="1"/>
  <c r="AO117" i="1"/>
  <c r="AN117" i="1"/>
  <c r="AM117" i="1"/>
  <c r="AL117" i="1"/>
  <c r="AK117" i="1"/>
  <c r="AJ117" i="1"/>
  <c r="AI117" i="1"/>
  <c r="AH117" i="1"/>
  <c r="AG117" i="1"/>
  <c r="AF117" i="1"/>
  <c r="AE117" i="1"/>
  <c r="AD117" i="1"/>
  <c r="AC117" i="1"/>
  <c r="AB117" i="1"/>
  <c r="AA117" i="1"/>
  <c r="Z117" i="1"/>
  <c r="Y117" i="1"/>
  <c r="X117" i="1"/>
  <c r="W117" i="1"/>
  <c r="V117" i="1"/>
  <c r="U117" i="1"/>
  <c r="T117" i="1"/>
  <c r="S117" i="1"/>
  <c r="R117" i="1"/>
  <c r="Q117" i="1"/>
  <c r="P117" i="1"/>
  <c r="O117" i="1"/>
  <c r="CI116" i="1"/>
  <c r="BU116" i="1"/>
  <c r="BT116" i="1"/>
  <c r="BS116" i="1"/>
  <c r="BR116" i="1"/>
  <c r="BQ116" i="1"/>
  <c r="BP116" i="1"/>
  <c r="BO116" i="1"/>
  <c r="BN116" i="1"/>
  <c r="BL116" i="1"/>
  <c r="BJ116" i="1"/>
  <c r="BH116" i="1"/>
  <c r="BF116" i="1"/>
  <c r="BD116" i="1"/>
  <c r="BB116" i="1"/>
  <c r="AZ116" i="1"/>
  <c r="AX116" i="1"/>
  <c r="AV116" i="1"/>
  <c r="AT116" i="1"/>
  <c r="AS116" i="1"/>
  <c r="AR116" i="1"/>
  <c r="AQ116" i="1"/>
  <c r="AP116" i="1"/>
  <c r="AO116" i="1"/>
  <c r="AN116" i="1"/>
  <c r="AM116" i="1"/>
  <c r="AL116" i="1"/>
  <c r="AJ116" i="1"/>
  <c r="AH116" i="1"/>
  <c r="AF116" i="1"/>
  <c r="AD116" i="1"/>
  <c r="AB116" i="1"/>
  <c r="Z116" i="1"/>
  <c r="X116" i="1"/>
  <c r="V116" i="1"/>
  <c r="T116" i="1"/>
  <c r="R116" i="1"/>
  <c r="Q116" i="1"/>
  <c r="P116" i="1"/>
  <c r="O116" i="1"/>
  <c r="CI115" i="1"/>
  <c r="BU115" i="1"/>
  <c r="BT115" i="1"/>
  <c r="BS115" i="1"/>
  <c r="BR115" i="1"/>
  <c r="BQ115" i="1"/>
  <c r="BP115" i="1"/>
  <c r="BO115" i="1"/>
  <c r="BN115" i="1"/>
  <c r="BM115" i="1"/>
  <c r="BL115" i="1"/>
  <c r="BK115" i="1"/>
  <c r="BJ115" i="1"/>
  <c r="BI115" i="1"/>
  <c r="BH115" i="1"/>
  <c r="BG115" i="1"/>
  <c r="BF115" i="1"/>
  <c r="BE115" i="1"/>
  <c r="BD115" i="1"/>
  <c r="BC115" i="1"/>
  <c r="BB115" i="1"/>
  <c r="BA115" i="1"/>
  <c r="AZ115" i="1"/>
  <c r="AY115" i="1"/>
  <c r="AX115" i="1"/>
  <c r="AW115" i="1"/>
  <c r="AV115" i="1"/>
  <c r="AU115" i="1"/>
  <c r="AT115" i="1"/>
  <c r="AS115" i="1"/>
  <c r="AR115" i="1"/>
  <c r="AQ115" i="1"/>
  <c r="AP115" i="1"/>
  <c r="AO115" i="1"/>
  <c r="AN115" i="1"/>
  <c r="AM115" i="1"/>
  <c r="AL115" i="1"/>
  <c r="AK115" i="1"/>
  <c r="AJ115" i="1"/>
  <c r="AI115" i="1"/>
  <c r="AH115" i="1"/>
  <c r="AG115" i="1"/>
  <c r="AF115" i="1"/>
  <c r="AE115" i="1"/>
  <c r="AD115" i="1"/>
  <c r="AC115" i="1"/>
  <c r="AB115" i="1"/>
  <c r="AA115" i="1"/>
  <c r="Z115" i="1"/>
  <c r="Y115" i="1"/>
  <c r="X115" i="1"/>
  <c r="W115" i="1"/>
  <c r="V115" i="1"/>
  <c r="U115" i="1"/>
  <c r="T115" i="1"/>
  <c r="S115" i="1"/>
  <c r="R115" i="1"/>
  <c r="Q115" i="1"/>
  <c r="P115" i="1"/>
  <c r="O115" i="1"/>
  <c r="CI114" i="1"/>
  <c r="BU114" i="1"/>
  <c r="BT114" i="1"/>
  <c r="BS114" i="1"/>
  <c r="BR114" i="1"/>
  <c r="BQ114" i="1"/>
  <c r="BP114" i="1"/>
  <c r="BO114" i="1"/>
  <c r="BN114" i="1"/>
  <c r="BL114" i="1"/>
  <c r="BK114" i="1"/>
  <c r="BJ114" i="1"/>
  <c r="BH114" i="1"/>
  <c r="BG114" i="1"/>
  <c r="BF114" i="1"/>
  <c r="BD114" i="1"/>
  <c r="BC114" i="1"/>
  <c r="BB114" i="1"/>
  <c r="AZ114" i="1"/>
  <c r="AY114" i="1"/>
  <c r="AX114" i="1"/>
  <c r="AV114" i="1"/>
  <c r="AU114" i="1"/>
  <c r="AT114" i="1"/>
  <c r="AS114" i="1"/>
  <c r="AR114" i="1"/>
  <c r="AQ114" i="1"/>
  <c r="AP114" i="1"/>
  <c r="AO114" i="1"/>
  <c r="AN114" i="1"/>
  <c r="AM114" i="1"/>
  <c r="AL114" i="1"/>
  <c r="AJ114" i="1"/>
  <c r="AI114" i="1"/>
  <c r="AH114" i="1"/>
  <c r="AF114" i="1"/>
  <c r="AE114" i="1"/>
  <c r="AD114" i="1"/>
  <c r="AB114" i="1"/>
  <c r="AA114" i="1"/>
  <c r="Z114" i="1"/>
  <c r="X114" i="1"/>
  <c r="W114" i="1"/>
  <c r="V114" i="1"/>
  <c r="T114" i="1"/>
  <c r="S114" i="1"/>
  <c r="R114" i="1"/>
  <c r="Q114" i="1"/>
  <c r="P114" i="1"/>
  <c r="CI113" i="1"/>
  <c r="BU113" i="1"/>
  <c r="BT113" i="1"/>
  <c r="BS113" i="1"/>
  <c r="BR113" i="1"/>
  <c r="BQ113" i="1"/>
  <c r="BP113" i="1"/>
  <c r="BO113" i="1"/>
  <c r="BN113" i="1"/>
  <c r="BL113" i="1"/>
  <c r="BJ113" i="1"/>
  <c r="BH113" i="1"/>
  <c r="BF113" i="1"/>
  <c r="BD113" i="1"/>
  <c r="BB113" i="1"/>
  <c r="AZ113" i="1"/>
  <c r="AX113" i="1"/>
  <c r="AV113" i="1"/>
  <c r="AT113" i="1"/>
  <c r="AS113" i="1"/>
  <c r="AR113" i="1"/>
  <c r="AQ113" i="1"/>
  <c r="AP113" i="1"/>
  <c r="AO113" i="1"/>
  <c r="AN113" i="1"/>
  <c r="AM113" i="1"/>
  <c r="AL113" i="1"/>
  <c r="AJ113" i="1"/>
  <c r="AH113" i="1"/>
  <c r="AF113" i="1"/>
  <c r="AD113" i="1"/>
  <c r="AB113" i="1"/>
  <c r="Z113" i="1"/>
  <c r="X113" i="1"/>
  <c r="V113" i="1"/>
  <c r="T113" i="1"/>
  <c r="R113" i="1"/>
  <c r="Q113" i="1"/>
  <c r="P113" i="1"/>
  <c r="O113" i="1"/>
  <c r="CI112" i="1"/>
  <c r="BU112" i="1"/>
  <c r="BT112" i="1"/>
  <c r="BS112" i="1"/>
  <c r="BR112" i="1"/>
  <c r="BQ112" i="1"/>
  <c r="BP112" i="1"/>
  <c r="BO112" i="1"/>
  <c r="BN112" i="1"/>
  <c r="BM112" i="1"/>
  <c r="BL112" i="1"/>
  <c r="BK112" i="1"/>
  <c r="BJ112" i="1"/>
  <c r="BI112" i="1"/>
  <c r="BH112" i="1"/>
  <c r="BG112" i="1"/>
  <c r="BF112" i="1"/>
  <c r="BE112" i="1"/>
  <c r="BD112" i="1"/>
  <c r="BC112" i="1"/>
  <c r="BB112" i="1"/>
  <c r="BA112" i="1"/>
  <c r="AZ112" i="1"/>
  <c r="AY112" i="1"/>
  <c r="AX112" i="1"/>
  <c r="AW112" i="1"/>
  <c r="AV112" i="1"/>
  <c r="AU112" i="1"/>
  <c r="AT112" i="1"/>
  <c r="AS112" i="1"/>
  <c r="AR112" i="1"/>
  <c r="AQ112" i="1"/>
  <c r="AP112" i="1"/>
  <c r="AO112" i="1"/>
  <c r="AN112" i="1"/>
  <c r="AM112" i="1"/>
  <c r="AL112" i="1"/>
  <c r="AK112" i="1"/>
  <c r="AJ112" i="1"/>
  <c r="AI112" i="1"/>
  <c r="AH112" i="1"/>
  <c r="AG112" i="1"/>
  <c r="AF112" i="1"/>
  <c r="AE112" i="1"/>
  <c r="AD112" i="1"/>
  <c r="AC112" i="1"/>
  <c r="AB112" i="1"/>
  <c r="AA112" i="1"/>
  <c r="Z112" i="1"/>
  <c r="Y112" i="1"/>
  <c r="X112" i="1"/>
  <c r="W112" i="1"/>
  <c r="V112" i="1"/>
  <c r="U112" i="1"/>
  <c r="T112" i="1"/>
  <c r="S112" i="1"/>
  <c r="R112" i="1"/>
  <c r="Q112" i="1"/>
  <c r="P112" i="1"/>
  <c r="O112" i="1"/>
  <c r="CI111" i="1"/>
  <c r="BU111" i="1"/>
  <c r="BT111" i="1"/>
  <c r="BS111" i="1"/>
  <c r="BR111" i="1"/>
  <c r="BQ111" i="1"/>
  <c r="BP111" i="1"/>
  <c r="BO111" i="1"/>
  <c r="BN111" i="1"/>
  <c r="BL111" i="1"/>
  <c r="BJ111" i="1"/>
  <c r="BH111" i="1"/>
  <c r="BF111" i="1"/>
  <c r="BD111" i="1"/>
  <c r="BB111" i="1"/>
  <c r="AZ111" i="1"/>
  <c r="AX111" i="1"/>
  <c r="AV111" i="1"/>
  <c r="AT111" i="1"/>
  <c r="AS111" i="1"/>
  <c r="AR111" i="1"/>
  <c r="AQ111" i="1"/>
  <c r="AP111" i="1"/>
  <c r="AO111" i="1"/>
  <c r="AN111" i="1"/>
  <c r="AM111" i="1"/>
  <c r="AL111" i="1"/>
  <c r="AJ111" i="1"/>
  <c r="AH111" i="1"/>
  <c r="AF111" i="1"/>
  <c r="AD111" i="1"/>
  <c r="AB111" i="1"/>
  <c r="Z111" i="1"/>
  <c r="X111" i="1"/>
  <c r="V111" i="1"/>
  <c r="T111" i="1"/>
  <c r="R111" i="1"/>
  <c r="Q111" i="1"/>
  <c r="P111" i="1"/>
  <c r="O111" i="1"/>
  <c r="CI110" i="1"/>
  <c r="BU110" i="1"/>
  <c r="BT110" i="1"/>
  <c r="BS110" i="1"/>
  <c r="BR110" i="1"/>
  <c r="BQ110" i="1"/>
  <c r="BP110" i="1"/>
  <c r="BO110" i="1"/>
  <c r="BN110" i="1"/>
  <c r="BL110" i="1"/>
  <c r="BJ110" i="1"/>
  <c r="BH110" i="1"/>
  <c r="BF110" i="1"/>
  <c r="BD110" i="1"/>
  <c r="BB110" i="1"/>
  <c r="AZ110" i="1"/>
  <c r="AX110" i="1"/>
  <c r="AV110" i="1"/>
  <c r="AT110" i="1"/>
  <c r="AS110" i="1"/>
  <c r="AR110" i="1"/>
  <c r="AQ110" i="1"/>
  <c r="AP110" i="1"/>
  <c r="AO110" i="1"/>
  <c r="AN110" i="1"/>
  <c r="AM110" i="1"/>
  <c r="AL110" i="1"/>
  <c r="AJ110" i="1"/>
  <c r="AH110" i="1"/>
  <c r="AF110" i="1"/>
  <c r="AD110" i="1"/>
  <c r="AB110" i="1"/>
  <c r="Z110" i="1"/>
  <c r="X110" i="1"/>
  <c r="V110" i="1"/>
  <c r="T110" i="1"/>
  <c r="R110" i="1"/>
  <c r="Q110" i="1"/>
  <c r="P110" i="1"/>
  <c r="O110" i="1"/>
  <c r="CI109" i="1"/>
  <c r="BU109" i="1"/>
  <c r="BT109" i="1"/>
  <c r="BS109" i="1"/>
  <c r="BR109" i="1"/>
  <c r="BQ109" i="1"/>
  <c r="BP109" i="1"/>
  <c r="BO109" i="1"/>
  <c r="BN109" i="1"/>
  <c r="BM109" i="1"/>
  <c r="BL109" i="1"/>
  <c r="BJ109" i="1"/>
  <c r="BI109" i="1"/>
  <c r="BH109" i="1"/>
  <c r="BF109" i="1"/>
  <c r="BE109" i="1"/>
  <c r="BD109" i="1"/>
  <c r="BB109" i="1"/>
  <c r="BA109" i="1"/>
  <c r="AZ109" i="1"/>
  <c r="AX109" i="1"/>
  <c r="AW109" i="1"/>
  <c r="AV109" i="1"/>
  <c r="AT109" i="1"/>
  <c r="AS109" i="1"/>
  <c r="AR109" i="1"/>
  <c r="AQ109" i="1"/>
  <c r="AP109" i="1"/>
  <c r="AO109" i="1"/>
  <c r="AN109" i="1"/>
  <c r="AM109" i="1"/>
  <c r="AL109" i="1"/>
  <c r="AK109" i="1"/>
  <c r="AJ109" i="1"/>
  <c r="AH109" i="1"/>
  <c r="AG109" i="1"/>
  <c r="AF109" i="1"/>
  <c r="AD109" i="1"/>
  <c r="AC109" i="1"/>
  <c r="AB109" i="1"/>
  <c r="Z109" i="1"/>
  <c r="Y109" i="1"/>
  <c r="X109" i="1"/>
  <c r="V109" i="1"/>
  <c r="U109" i="1"/>
  <c r="T109" i="1"/>
  <c r="R109" i="1"/>
  <c r="Q109" i="1"/>
  <c r="P109" i="1"/>
  <c r="O109" i="1"/>
  <c r="CI108" i="1"/>
  <c r="BU108" i="1"/>
  <c r="BT108" i="1"/>
  <c r="BS108" i="1"/>
  <c r="BR108" i="1"/>
  <c r="BQ108" i="1"/>
  <c r="BP108" i="1"/>
  <c r="BO108" i="1"/>
  <c r="BN108" i="1"/>
  <c r="BM108" i="1"/>
  <c r="BL108" i="1"/>
  <c r="BK108" i="1"/>
  <c r="BJ108" i="1"/>
  <c r="BI108" i="1"/>
  <c r="BH108" i="1"/>
  <c r="BG108" i="1"/>
  <c r="BF108" i="1"/>
  <c r="BE108" i="1"/>
  <c r="BD108" i="1"/>
  <c r="BC108" i="1"/>
  <c r="BB108" i="1"/>
  <c r="BA108" i="1"/>
  <c r="AZ108" i="1"/>
  <c r="AY108" i="1"/>
  <c r="AX108" i="1"/>
  <c r="AV108" i="1"/>
  <c r="AU108" i="1"/>
  <c r="AT108" i="1"/>
  <c r="AS108" i="1"/>
  <c r="AR108" i="1"/>
  <c r="AQ108" i="1"/>
  <c r="AP108" i="1"/>
  <c r="AO108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T108" i="1"/>
  <c r="S108" i="1"/>
  <c r="R108" i="1"/>
  <c r="Q108" i="1"/>
  <c r="P108" i="1"/>
  <c r="O108" i="1"/>
  <c r="CI107" i="1"/>
  <c r="BU107" i="1"/>
  <c r="BT107" i="1"/>
  <c r="BS107" i="1"/>
  <c r="BR107" i="1"/>
  <c r="BQ107" i="1"/>
  <c r="BP107" i="1"/>
  <c r="BO107" i="1"/>
  <c r="BN107" i="1"/>
  <c r="BM107" i="1"/>
  <c r="BL107" i="1"/>
  <c r="BK107" i="1"/>
  <c r="BJ107" i="1"/>
  <c r="BI107" i="1"/>
  <c r="BH107" i="1"/>
  <c r="BG107" i="1"/>
  <c r="BF107" i="1"/>
  <c r="BE107" i="1"/>
  <c r="BD107" i="1"/>
  <c r="BC107" i="1"/>
  <c r="BB107" i="1"/>
  <c r="BA107" i="1"/>
  <c r="AZ107" i="1"/>
  <c r="AY107" i="1"/>
  <c r="AX107" i="1"/>
  <c r="AW107" i="1"/>
  <c r="AV107" i="1"/>
  <c r="AU107" i="1"/>
  <c r="AT107" i="1"/>
  <c r="AS107" i="1"/>
  <c r="AR107" i="1"/>
  <c r="AQ107" i="1"/>
  <c r="AP107" i="1"/>
  <c r="AO107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P107" i="1"/>
  <c r="O107" i="1"/>
  <c r="CI106" i="1"/>
  <c r="BU106" i="1"/>
  <c r="BT106" i="1"/>
  <c r="BS106" i="1"/>
  <c r="BR106" i="1"/>
  <c r="BQ106" i="1"/>
  <c r="BP106" i="1"/>
  <c r="BO106" i="1"/>
  <c r="BN106" i="1"/>
  <c r="BM106" i="1"/>
  <c r="BL106" i="1"/>
  <c r="BK106" i="1"/>
  <c r="BJ106" i="1"/>
  <c r="BI106" i="1"/>
  <c r="BH106" i="1"/>
  <c r="BG106" i="1"/>
  <c r="BF106" i="1"/>
  <c r="BE106" i="1"/>
  <c r="BD106" i="1"/>
  <c r="BC106" i="1"/>
  <c r="BB106" i="1"/>
  <c r="BA106" i="1"/>
  <c r="AZ106" i="1"/>
  <c r="AY106" i="1"/>
  <c r="AX106" i="1"/>
  <c r="AW106" i="1"/>
  <c r="AV106" i="1"/>
  <c r="AU106" i="1"/>
  <c r="AT106" i="1"/>
  <c r="AS106" i="1"/>
  <c r="AR106" i="1"/>
  <c r="AQ106" i="1"/>
  <c r="AP106" i="1"/>
  <c r="AO106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P106" i="1"/>
  <c r="O106" i="1"/>
  <c r="CI105" i="1"/>
  <c r="BU105" i="1"/>
  <c r="BT105" i="1"/>
  <c r="BS105" i="1"/>
  <c r="BR105" i="1"/>
  <c r="BQ105" i="1"/>
  <c r="BP105" i="1"/>
  <c r="BO105" i="1"/>
  <c r="BN105" i="1"/>
  <c r="BL105" i="1"/>
  <c r="BJ105" i="1"/>
  <c r="BH105" i="1"/>
  <c r="BF105" i="1"/>
  <c r="BD105" i="1"/>
  <c r="BB105" i="1"/>
  <c r="AZ105" i="1"/>
  <c r="AX105" i="1"/>
  <c r="AV105" i="1"/>
  <c r="AT105" i="1"/>
  <c r="AS105" i="1"/>
  <c r="AR105" i="1"/>
  <c r="AQ105" i="1"/>
  <c r="AP105" i="1"/>
  <c r="AO105" i="1"/>
  <c r="AN105" i="1"/>
  <c r="AM105" i="1"/>
  <c r="AL105" i="1"/>
  <c r="AJ105" i="1"/>
  <c r="AH105" i="1"/>
  <c r="AF105" i="1"/>
  <c r="AD105" i="1"/>
  <c r="AB105" i="1"/>
  <c r="Z105" i="1"/>
  <c r="X105" i="1"/>
  <c r="V105" i="1"/>
  <c r="T105" i="1"/>
  <c r="R105" i="1"/>
  <c r="Q105" i="1"/>
  <c r="P105" i="1"/>
  <c r="O105" i="1"/>
  <c r="CI104" i="1"/>
  <c r="BU104" i="1"/>
  <c r="BT104" i="1"/>
  <c r="BS104" i="1"/>
  <c r="BR104" i="1"/>
  <c r="BQ104" i="1"/>
  <c r="BP104" i="1"/>
  <c r="BO104" i="1"/>
  <c r="BN104" i="1"/>
  <c r="BM104" i="1"/>
  <c r="BL104" i="1"/>
  <c r="BK104" i="1"/>
  <c r="BJ104" i="1"/>
  <c r="BI104" i="1"/>
  <c r="BH104" i="1"/>
  <c r="BG104" i="1"/>
  <c r="BF104" i="1"/>
  <c r="BE104" i="1"/>
  <c r="BD104" i="1"/>
  <c r="BC104" i="1"/>
  <c r="BB104" i="1"/>
  <c r="BA104" i="1"/>
  <c r="AZ104" i="1"/>
  <c r="AY104" i="1"/>
  <c r="AX104" i="1"/>
  <c r="AW104" i="1"/>
  <c r="AV104" i="1"/>
  <c r="AU104" i="1"/>
  <c r="AT104" i="1"/>
  <c r="AS104" i="1"/>
  <c r="AR104" i="1"/>
  <c r="AQ104" i="1"/>
  <c r="AP104" i="1"/>
  <c r="AO104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P104" i="1"/>
  <c r="O104" i="1"/>
  <c r="CI103" i="1"/>
  <c r="BU103" i="1"/>
  <c r="BT103" i="1"/>
  <c r="BS103" i="1"/>
  <c r="BR103" i="1"/>
  <c r="BQ103" i="1"/>
  <c r="BP103" i="1"/>
  <c r="BO103" i="1"/>
  <c r="BN103" i="1"/>
  <c r="BL103" i="1"/>
  <c r="BJ103" i="1"/>
  <c r="BH103" i="1"/>
  <c r="BF103" i="1"/>
  <c r="BD103" i="1"/>
  <c r="BB103" i="1"/>
  <c r="AZ103" i="1"/>
  <c r="AX103" i="1"/>
  <c r="AV103" i="1"/>
  <c r="AT103" i="1"/>
  <c r="AS103" i="1"/>
  <c r="AR103" i="1"/>
  <c r="AQ103" i="1"/>
  <c r="AP103" i="1"/>
  <c r="AO103" i="1"/>
  <c r="AN103" i="1"/>
  <c r="AM103" i="1"/>
  <c r="AL103" i="1"/>
  <c r="AJ103" i="1"/>
  <c r="AH103" i="1"/>
  <c r="AF103" i="1"/>
  <c r="AD103" i="1"/>
  <c r="AB103" i="1"/>
  <c r="Z103" i="1"/>
  <c r="X103" i="1"/>
  <c r="V103" i="1"/>
  <c r="T103" i="1"/>
  <c r="R103" i="1"/>
  <c r="Q103" i="1"/>
  <c r="P103" i="1"/>
  <c r="O103" i="1"/>
  <c r="CI102" i="1"/>
  <c r="BU102" i="1"/>
  <c r="BT102" i="1"/>
  <c r="BS102" i="1"/>
  <c r="BR102" i="1"/>
  <c r="BQ102" i="1"/>
  <c r="BP102" i="1"/>
  <c r="BO102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P102" i="1"/>
  <c r="O102" i="1"/>
  <c r="CI101" i="1"/>
  <c r="BU101" i="1"/>
  <c r="BT101" i="1"/>
  <c r="BS101" i="1"/>
  <c r="BR101" i="1"/>
  <c r="BQ101" i="1"/>
  <c r="BP101" i="1"/>
  <c r="BO101" i="1"/>
  <c r="BN101" i="1"/>
  <c r="BM101" i="1"/>
  <c r="BL101" i="1"/>
  <c r="BK101" i="1"/>
  <c r="BJ101" i="1"/>
  <c r="BI101" i="1"/>
  <c r="BH101" i="1"/>
  <c r="BG101" i="1"/>
  <c r="BF101" i="1"/>
  <c r="BE101" i="1"/>
  <c r="BD101" i="1"/>
  <c r="BC101" i="1"/>
  <c r="BB101" i="1"/>
  <c r="BA101" i="1"/>
  <c r="AZ101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P101" i="1"/>
  <c r="O101" i="1"/>
  <c r="CI100" i="1"/>
  <c r="BU100" i="1"/>
  <c r="BT100" i="1"/>
  <c r="BS100" i="1"/>
  <c r="BR100" i="1"/>
  <c r="BQ100" i="1"/>
  <c r="BP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CI99" i="1"/>
  <c r="BU99" i="1"/>
  <c r="BT99" i="1"/>
  <c r="BS99" i="1"/>
  <c r="BR99" i="1"/>
  <c r="BQ99" i="1"/>
  <c r="BP99" i="1"/>
  <c r="BO99" i="1"/>
  <c r="BN99" i="1"/>
  <c r="BL99" i="1"/>
  <c r="BJ99" i="1"/>
  <c r="BH99" i="1"/>
  <c r="BF99" i="1"/>
  <c r="BD99" i="1"/>
  <c r="BB99" i="1"/>
  <c r="AZ99" i="1"/>
  <c r="AX99" i="1"/>
  <c r="AV99" i="1"/>
  <c r="AT99" i="1"/>
  <c r="AS99" i="1"/>
  <c r="AR99" i="1"/>
  <c r="AQ99" i="1"/>
  <c r="AP99" i="1"/>
  <c r="AO99" i="1"/>
  <c r="AN99" i="1"/>
  <c r="AM99" i="1"/>
  <c r="AL99" i="1"/>
  <c r="AJ99" i="1"/>
  <c r="AH99" i="1"/>
  <c r="AF99" i="1"/>
  <c r="AD99" i="1"/>
  <c r="AB99" i="1"/>
  <c r="Z99" i="1"/>
  <c r="X99" i="1"/>
  <c r="V99" i="1"/>
  <c r="T99" i="1"/>
  <c r="R99" i="1"/>
  <c r="Q99" i="1"/>
  <c r="P99" i="1"/>
  <c r="O99" i="1"/>
  <c r="CI98" i="1"/>
  <c r="BU98" i="1"/>
  <c r="BT98" i="1"/>
  <c r="BS98" i="1"/>
  <c r="BR98" i="1"/>
  <c r="BQ98" i="1"/>
  <c r="BP98" i="1"/>
  <c r="BO98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AU98" i="1"/>
  <c r="AT98" i="1"/>
  <c r="AS98" i="1"/>
  <c r="AR98" i="1"/>
  <c r="AQ98" i="1"/>
  <c r="AP98" i="1"/>
  <c r="AO98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P98" i="1"/>
  <c r="O98" i="1"/>
  <c r="CI97" i="1"/>
  <c r="BU97" i="1"/>
  <c r="BT97" i="1"/>
  <c r="BS97" i="1"/>
  <c r="BR97" i="1"/>
  <c r="BQ97" i="1"/>
  <c r="BP97" i="1"/>
  <c r="BO97" i="1"/>
  <c r="BN97" i="1"/>
  <c r="BL97" i="1"/>
  <c r="BJ97" i="1"/>
  <c r="BH97" i="1"/>
  <c r="BF97" i="1"/>
  <c r="BD97" i="1"/>
  <c r="BB97" i="1"/>
  <c r="AZ97" i="1"/>
  <c r="AX97" i="1"/>
  <c r="AV97" i="1"/>
  <c r="AT97" i="1"/>
  <c r="AS97" i="1"/>
  <c r="AR97" i="1"/>
  <c r="AQ97" i="1"/>
  <c r="AP97" i="1"/>
  <c r="AO97" i="1"/>
  <c r="AN97" i="1"/>
  <c r="AM97" i="1"/>
  <c r="AL97" i="1"/>
  <c r="AJ97" i="1"/>
  <c r="AH97" i="1"/>
  <c r="AF97" i="1"/>
  <c r="AD97" i="1"/>
  <c r="AB97" i="1"/>
  <c r="Z97" i="1"/>
  <c r="X97" i="1"/>
  <c r="V97" i="1"/>
  <c r="T97" i="1"/>
  <c r="R97" i="1"/>
  <c r="Q97" i="1"/>
  <c r="P97" i="1"/>
  <c r="O97" i="1"/>
  <c r="CI96" i="1"/>
  <c r="BU96" i="1"/>
  <c r="BT96" i="1"/>
  <c r="BS96" i="1"/>
  <c r="BR96" i="1"/>
  <c r="BQ96" i="1"/>
  <c r="BP96" i="1"/>
  <c r="BO96" i="1"/>
  <c r="BN96" i="1"/>
  <c r="BL96" i="1"/>
  <c r="BJ96" i="1"/>
  <c r="BH96" i="1"/>
  <c r="BF96" i="1"/>
  <c r="BD96" i="1"/>
  <c r="BB96" i="1"/>
  <c r="AZ96" i="1"/>
  <c r="AX96" i="1"/>
  <c r="AV96" i="1"/>
  <c r="AT96" i="1"/>
  <c r="AS96" i="1"/>
  <c r="AR96" i="1"/>
  <c r="AQ96" i="1"/>
  <c r="AP96" i="1"/>
  <c r="AO96" i="1"/>
  <c r="AN96" i="1"/>
  <c r="AM96" i="1"/>
  <c r="AL96" i="1"/>
  <c r="AJ96" i="1"/>
  <c r="AH96" i="1"/>
  <c r="AF96" i="1"/>
  <c r="AD96" i="1"/>
  <c r="AB96" i="1"/>
  <c r="Z96" i="1"/>
  <c r="X96" i="1"/>
  <c r="V96" i="1"/>
  <c r="T96" i="1"/>
  <c r="R96" i="1"/>
  <c r="Q96" i="1"/>
  <c r="P96" i="1"/>
  <c r="O96" i="1"/>
  <c r="CI95" i="1"/>
  <c r="BU95" i="1"/>
  <c r="BT95" i="1"/>
  <c r="BS95" i="1"/>
  <c r="BR95" i="1"/>
  <c r="BQ95" i="1"/>
  <c r="BP95" i="1"/>
  <c r="BO95" i="1"/>
  <c r="BN95" i="1"/>
  <c r="BL95" i="1"/>
  <c r="BJ95" i="1"/>
  <c r="BH95" i="1"/>
  <c r="BF95" i="1"/>
  <c r="BD95" i="1"/>
  <c r="BB95" i="1"/>
  <c r="AZ95" i="1"/>
  <c r="AX95" i="1"/>
  <c r="AV95" i="1"/>
  <c r="AT95" i="1"/>
  <c r="AS95" i="1"/>
  <c r="AR95" i="1"/>
  <c r="AQ95" i="1"/>
  <c r="AP95" i="1"/>
  <c r="AO95" i="1"/>
  <c r="AN95" i="1"/>
  <c r="AM95" i="1"/>
  <c r="AL95" i="1"/>
  <c r="AJ95" i="1"/>
  <c r="AH95" i="1"/>
  <c r="AF95" i="1"/>
  <c r="AD95" i="1"/>
  <c r="AB95" i="1"/>
  <c r="Z95" i="1"/>
  <c r="X95" i="1"/>
  <c r="V95" i="1"/>
  <c r="T95" i="1"/>
  <c r="R95" i="1"/>
  <c r="Q95" i="1"/>
  <c r="P95" i="1"/>
  <c r="O95" i="1"/>
  <c r="CI94" i="1"/>
  <c r="BU94" i="1"/>
  <c r="BT94" i="1"/>
  <c r="BS94" i="1"/>
  <c r="BR94" i="1"/>
  <c r="BQ94" i="1"/>
  <c r="BP94" i="1"/>
  <c r="BO94" i="1"/>
  <c r="BN94" i="1"/>
  <c r="BL94" i="1"/>
  <c r="BJ94" i="1"/>
  <c r="BH94" i="1"/>
  <c r="BF94" i="1"/>
  <c r="BD94" i="1"/>
  <c r="BB94" i="1"/>
  <c r="AZ94" i="1"/>
  <c r="AX94" i="1"/>
  <c r="AV94" i="1"/>
  <c r="AT94" i="1"/>
  <c r="AS94" i="1"/>
  <c r="AR94" i="1"/>
  <c r="AQ94" i="1"/>
  <c r="AP94" i="1"/>
  <c r="AO94" i="1"/>
  <c r="AN94" i="1"/>
  <c r="AM94" i="1"/>
  <c r="AL94" i="1"/>
  <c r="AJ94" i="1"/>
  <c r="AH94" i="1"/>
  <c r="AF94" i="1"/>
  <c r="AD94" i="1"/>
  <c r="AB94" i="1"/>
  <c r="Z94" i="1"/>
  <c r="X94" i="1"/>
  <c r="V94" i="1"/>
  <c r="T94" i="1"/>
  <c r="R94" i="1"/>
  <c r="Q94" i="1"/>
  <c r="P94" i="1"/>
  <c r="O94" i="1"/>
  <c r="CI93" i="1"/>
  <c r="BU93" i="1"/>
  <c r="BT93" i="1"/>
  <c r="BS93" i="1"/>
  <c r="BR93" i="1"/>
  <c r="BQ93" i="1"/>
  <c r="BP93" i="1"/>
  <c r="BO93" i="1"/>
  <c r="BN93" i="1"/>
  <c r="BL93" i="1"/>
  <c r="BJ93" i="1"/>
  <c r="BH93" i="1"/>
  <c r="BF93" i="1"/>
  <c r="BD93" i="1"/>
  <c r="BB93" i="1"/>
  <c r="AZ93" i="1"/>
  <c r="AX93" i="1"/>
  <c r="AV93" i="1"/>
  <c r="AT93" i="1"/>
  <c r="AS93" i="1"/>
  <c r="AR93" i="1"/>
  <c r="AQ93" i="1"/>
  <c r="AP93" i="1"/>
  <c r="AO93" i="1"/>
  <c r="AN93" i="1"/>
  <c r="AM93" i="1"/>
  <c r="AL93" i="1"/>
  <c r="AJ93" i="1"/>
  <c r="AH93" i="1"/>
  <c r="AF93" i="1"/>
  <c r="AD93" i="1"/>
  <c r="AB93" i="1"/>
  <c r="Z93" i="1"/>
  <c r="X93" i="1"/>
  <c r="V93" i="1"/>
  <c r="T93" i="1"/>
  <c r="R93" i="1"/>
  <c r="Q93" i="1"/>
  <c r="P93" i="1"/>
  <c r="O93" i="1"/>
  <c r="CI92" i="1"/>
  <c r="BU92" i="1"/>
  <c r="BT92" i="1"/>
  <c r="BS92" i="1"/>
  <c r="BR92" i="1"/>
  <c r="BQ92" i="1"/>
  <c r="BP92" i="1"/>
  <c r="BO92" i="1"/>
  <c r="BN92" i="1"/>
  <c r="BL92" i="1"/>
  <c r="BJ92" i="1"/>
  <c r="BH92" i="1"/>
  <c r="BF92" i="1"/>
  <c r="BD92" i="1"/>
  <c r="BB92" i="1"/>
  <c r="AZ92" i="1"/>
  <c r="AV92" i="1"/>
  <c r="AT92" i="1"/>
  <c r="AS92" i="1"/>
  <c r="AR92" i="1"/>
  <c r="AQ92" i="1"/>
  <c r="AP92" i="1"/>
  <c r="AO92" i="1"/>
  <c r="AN92" i="1"/>
  <c r="AM92" i="1"/>
  <c r="AL92" i="1"/>
  <c r="AJ92" i="1"/>
  <c r="AH92" i="1"/>
  <c r="AF92" i="1"/>
  <c r="AD92" i="1"/>
  <c r="AB92" i="1"/>
  <c r="Z92" i="1"/>
  <c r="X92" i="1"/>
  <c r="T92" i="1"/>
  <c r="R92" i="1"/>
  <c r="Q92" i="1"/>
  <c r="P92" i="1"/>
  <c r="O92" i="1"/>
  <c r="CI91" i="1"/>
  <c r="BU91" i="1"/>
  <c r="BT91" i="1"/>
  <c r="BS91" i="1"/>
  <c r="BR91" i="1"/>
  <c r="BQ91" i="1"/>
  <c r="BP91" i="1"/>
  <c r="BO91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CI90" i="1"/>
  <c r="BU90" i="1"/>
  <c r="BT90" i="1"/>
  <c r="BS90" i="1"/>
  <c r="BR90" i="1"/>
  <c r="BQ90" i="1"/>
  <c r="BP90" i="1"/>
  <c r="BO90" i="1"/>
  <c r="BN90" i="1"/>
  <c r="BL90" i="1"/>
  <c r="BJ90" i="1"/>
  <c r="BH90" i="1"/>
  <c r="BF90" i="1"/>
  <c r="BD90" i="1"/>
  <c r="BB90" i="1"/>
  <c r="AZ90" i="1"/>
  <c r="AX90" i="1"/>
  <c r="AV90" i="1"/>
  <c r="AT90" i="1"/>
  <c r="AS90" i="1"/>
  <c r="AR90" i="1"/>
  <c r="AQ90" i="1"/>
  <c r="AP90" i="1"/>
  <c r="AO90" i="1"/>
  <c r="AN90" i="1"/>
  <c r="AM90" i="1"/>
  <c r="AL90" i="1"/>
  <c r="AJ90" i="1"/>
  <c r="AH90" i="1"/>
  <c r="AF90" i="1"/>
  <c r="AD90" i="1"/>
  <c r="AB90" i="1"/>
  <c r="Z90" i="1"/>
  <c r="X90" i="1"/>
  <c r="V90" i="1"/>
  <c r="T90" i="1"/>
  <c r="R90" i="1"/>
  <c r="Q90" i="1"/>
  <c r="P90" i="1"/>
  <c r="O90" i="1"/>
  <c r="CI89" i="1"/>
  <c r="BU89" i="1"/>
  <c r="BT89" i="1"/>
  <c r="BS89" i="1"/>
  <c r="BR89" i="1"/>
  <c r="BQ89" i="1"/>
  <c r="BP89" i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CI88" i="1"/>
  <c r="BU88" i="1"/>
  <c r="BT88" i="1"/>
  <c r="BS88" i="1"/>
  <c r="BR88" i="1"/>
  <c r="BQ88" i="1"/>
  <c r="BP88" i="1"/>
  <c r="BO88" i="1"/>
  <c r="BN88" i="1"/>
  <c r="BL88" i="1"/>
  <c r="BJ88" i="1"/>
  <c r="BH88" i="1"/>
  <c r="BF88" i="1"/>
  <c r="BD88" i="1"/>
  <c r="BB88" i="1"/>
  <c r="AZ88" i="1"/>
  <c r="AX88" i="1"/>
  <c r="AV88" i="1"/>
  <c r="AT88" i="1"/>
  <c r="AS88" i="1"/>
  <c r="AR88" i="1"/>
  <c r="AQ88" i="1"/>
  <c r="AP88" i="1"/>
  <c r="AO88" i="1"/>
  <c r="AN88" i="1"/>
  <c r="AM88" i="1"/>
  <c r="AL88" i="1"/>
  <c r="AJ88" i="1"/>
  <c r="AH88" i="1"/>
  <c r="AF88" i="1"/>
  <c r="AD88" i="1"/>
  <c r="AB88" i="1"/>
  <c r="Z88" i="1"/>
  <c r="X88" i="1"/>
  <c r="V88" i="1"/>
  <c r="T88" i="1"/>
  <c r="R88" i="1"/>
  <c r="Q88" i="1"/>
  <c r="P88" i="1"/>
  <c r="O88" i="1"/>
  <c r="CI87" i="1"/>
  <c r="BU87" i="1"/>
  <c r="BT87" i="1"/>
  <c r="BS87" i="1"/>
  <c r="BR87" i="1"/>
  <c r="BQ87" i="1"/>
  <c r="BP87" i="1"/>
  <c r="BO87" i="1"/>
  <c r="BN87" i="1"/>
  <c r="BL87" i="1"/>
  <c r="BJ87" i="1"/>
  <c r="BH87" i="1"/>
  <c r="BF87" i="1"/>
  <c r="BD87" i="1"/>
  <c r="BB87" i="1"/>
  <c r="AZ87" i="1"/>
  <c r="AX87" i="1"/>
  <c r="AV87" i="1"/>
  <c r="AT87" i="1"/>
  <c r="AS87" i="1"/>
  <c r="AR87" i="1"/>
  <c r="AQ87" i="1"/>
  <c r="AP87" i="1"/>
  <c r="AO87" i="1"/>
  <c r="AN87" i="1"/>
  <c r="AM87" i="1"/>
  <c r="AL87" i="1"/>
  <c r="AJ87" i="1"/>
  <c r="AH87" i="1"/>
  <c r="AF87" i="1"/>
  <c r="AD87" i="1"/>
  <c r="AB87" i="1"/>
  <c r="Z87" i="1"/>
  <c r="X87" i="1"/>
  <c r="V87" i="1"/>
  <c r="T87" i="1"/>
  <c r="R87" i="1"/>
  <c r="Q87" i="1"/>
  <c r="P87" i="1"/>
  <c r="O87" i="1"/>
  <c r="CI86" i="1"/>
  <c r="BU86" i="1"/>
  <c r="BT86" i="1"/>
  <c r="BS86" i="1"/>
  <c r="BR86" i="1"/>
  <c r="BQ86" i="1"/>
  <c r="BP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R86" i="1"/>
  <c r="Q86" i="1"/>
  <c r="P86" i="1"/>
  <c r="O86" i="1"/>
  <c r="CI85" i="1"/>
  <c r="BU85" i="1"/>
  <c r="BT85" i="1"/>
  <c r="BS85" i="1"/>
  <c r="BR85" i="1"/>
  <c r="BQ85" i="1"/>
  <c r="BP85" i="1"/>
  <c r="BO85" i="1"/>
  <c r="BN85" i="1"/>
  <c r="BM85" i="1"/>
  <c r="BL85" i="1"/>
  <c r="BJ85" i="1"/>
  <c r="BI85" i="1"/>
  <c r="BH85" i="1"/>
  <c r="BF85" i="1"/>
  <c r="BE85" i="1"/>
  <c r="BD85" i="1"/>
  <c r="BC85" i="1"/>
  <c r="BB85" i="1"/>
  <c r="AZ85" i="1"/>
  <c r="AX85" i="1"/>
  <c r="AV85" i="1"/>
  <c r="AT85" i="1"/>
  <c r="AS85" i="1"/>
  <c r="AR85" i="1"/>
  <c r="AQ85" i="1"/>
  <c r="AP85" i="1"/>
  <c r="AO85" i="1"/>
  <c r="AN85" i="1"/>
  <c r="AM85" i="1"/>
  <c r="AL85" i="1"/>
  <c r="AK85" i="1"/>
  <c r="AJ85" i="1"/>
  <c r="AH85" i="1"/>
  <c r="AG85" i="1"/>
  <c r="AF85" i="1"/>
  <c r="AD85" i="1"/>
  <c r="AC85" i="1"/>
  <c r="AB85" i="1"/>
  <c r="AA85" i="1"/>
  <c r="Z85" i="1"/>
  <c r="X85" i="1"/>
  <c r="V85" i="1"/>
  <c r="T85" i="1"/>
  <c r="R85" i="1"/>
  <c r="Q85" i="1"/>
  <c r="P85" i="1"/>
  <c r="O85" i="1"/>
  <c r="CI84" i="1"/>
  <c r="BU84" i="1"/>
  <c r="BT84" i="1"/>
  <c r="BS84" i="1"/>
  <c r="BR84" i="1"/>
  <c r="BQ84" i="1"/>
  <c r="BP84" i="1"/>
  <c r="BO84" i="1"/>
  <c r="BN84" i="1"/>
  <c r="BL84" i="1"/>
  <c r="BJ84" i="1"/>
  <c r="BH84" i="1"/>
  <c r="BF84" i="1"/>
  <c r="BD84" i="1"/>
  <c r="BB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J84" i="1"/>
  <c r="AH84" i="1"/>
  <c r="AF84" i="1"/>
  <c r="AD84" i="1"/>
  <c r="AB84" i="1"/>
  <c r="Z84" i="1"/>
  <c r="Y84" i="1"/>
  <c r="X84" i="1"/>
  <c r="W84" i="1"/>
  <c r="V84" i="1"/>
  <c r="U84" i="1"/>
  <c r="T84" i="1"/>
  <c r="S84" i="1"/>
  <c r="R84" i="1"/>
  <c r="Q84" i="1"/>
  <c r="P84" i="1"/>
  <c r="O84" i="1"/>
  <c r="CI83" i="1"/>
  <c r="BU83" i="1"/>
  <c r="BT83" i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CI82" i="1"/>
  <c r="BU82" i="1"/>
  <c r="BT82" i="1"/>
  <c r="BS82" i="1"/>
  <c r="BR82" i="1"/>
  <c r="BQ82" i="1"/>
  <c r="BP82" i="1"/>
  <c r="BO82" i="1"/>
  <c r="BN82" i="1"/>
  <c r="BL82" i="1"/>
  <c r="BJ82" i="1"/>
  <c r="BH82" i="1"/>
  <c r="BF82" i="1"/>
  <c r="BD82" i="1"/>
  <c r="BB82" i="1"/>
  <c r="AZ82" i="1"/>
  <c r="AX82" i="1"/>
  <c r="AV82" i="1"/>
  <c r="AT82" i="1"/>
  <c r="AS82" i="1"/>
  <c r="AR82" i="1"/>
  <c r="AQ82" i="1"/>
  <c r="AP82" i="1"/>
  <c r="AO82" i="1"/>
  <c r="AN82" i="1"/>
  <c r="AM82" i="1"/>
  <c r="AL82" i="1"/>
  <c r="AJ82" i="1"/>
  <c r="AH82" i="1"/>
  <c r="AF82" i="1"/>
  <c r="AD82" i="1"/>
  <c r="AB82" i="1"/>
  <c r="Z82" i="1"/>
  <c r="X82" i="1"/>
  <c r="V82" i="1"/>
  <c r="T82" i="1"/>
  <c r="R82" i="1"/>
  <c r="Q82" i="1"/>
  <c r="P82" i="1"/>
  <c r="O82" i="1"/>
  <c r="CI81" i="1"/>
  <c r="BU81" i="1"/>
  <c r="BT81" i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CI80" i="1"/>
  <c r="BU80" i="1"/>
  <c r="BT80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CI79" i="1"/>
  <c r="BU79" i="1"/>
  <c r="BT79" i="1"/>
  <c r="BS79" i="1"/>
  <c r="BR79" i="1"/>
  <c r="BQ79" i="1"/>
  <c r="BP79" i="1"/>
  <c r="BO79" i="1"/>
  <c r="BN79" i="1"/>
  <c r="BL79" i="1"/>
  <c r="BJ79" i="1"/>
  <c r="BH79" i="1"/>
  <c r="BF79" i="1"/>
  <c r="BD79" i="1"/>
  <c r="BB79" i="1"/>
  <c r="AZ79" i="1"/>
  <c r="AX79" i="1"/>
  <c r="AV79" i="1"/>
  <c r="AT79" i="1"/>
  <c r="AS79" i="1"/>
  <c r="AR79" i="1"/>
  <c r="AQ79" i="1"/>
  <c r="AP79" i="1"/>
  <c r="AO79" i="1"/>
  <c r="AN79" i="1"/>
  <c r="AM79" i="1"/>
  <c r="AL79" i="1"/>
  <c r="AJ79" i="1"/>
  <c r="AH79" i="1"/>
  <c r="AF79" i="1"/>
  <c r="AD79" i="1"/>
  <c r="AB79" i="1"/>
  <c r="Z79" i="1"/>
  <c r="X79" i="1"/>
  <c r="V79" i="1"/>
  <c r="T79" i="1"/>
  <c r="R79" i="1"/>
  <c r="Q79" i="1"/>
  <c r="P79" i="1"/>
  <c r="O79" i="1"/>
  <c r="CI78" i="1"/>
  <c r="BU78" i="1"/>
  <c r="BT78" i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CI77" i="1"/>
  <c r="BU77" i="1"/>
  <c r="BT77" i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CI76" i="1"/>
  <c r="BU76" i="1"/>
  <c r="BT76" i="1"/>
  <c r="BS76" i="1"/>
  <c r="BR76" i="1"/>
  <c r="BQ76" i="1"/>
  <c r="BP76" i="1"/>
  <c r="BO76" i="1"/>
  <c r="BN76" i="1"/>
  <c r="BL76" i="1"/>
  <c r="BJ76" i="1"/>
  <c r="BH76" i="1"/>
  <c r="BF76" i="1"/>
  <c r="BD76" i="1"/>
  <c r="BB76" i="1"/>
  <c r="AZ76" i="1"/>
  <c r="AX76" i="1"/>
  <c r="AV76" i="1"/>
  <c r="AT76" i="1"/>
  <c r="AS76" i="1"/>
  <c r="AR76" i="1"/>
  <c r="AQ76" i="1"/>
  <c r="AP76" i="1"/>
  <c r="AO76" i="1"/>
  <c r="AN76" i="1"/>
  <c r="AM76" i="1"/>
  <c r="AL76" i="1"/>
  <c r="AJ76" i="1"/>
  <c r="AH76" i="1"/>
  <c r="AF76" i="1"/>
  <c r="AD76" i="1"/>
  <c r="AB76" i="1"/>
  <c r="Z76" i="1"/>
  <c r="X76" i="1"/>
  <c r="V76" i="1"/>
  <c r="T76" i="1"/>
  <c r="R76" i="1"/>
  <c r="Q76" i="1"/>
  <c r="P76" i="1"/>
  <c r="O76" i="1"/>
  <c r="CI75" i="1"/>
  <c r="BU75" i="1"/>
  <c r="BT75" i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CI74" i="1"/>
  <c r="BU74" i="1"/>
  <c r="BT74" i="1"/>
  <c r="BS74" i="1"/>
  <c r="BR74" i="1"/>
  <c r="BQ74" i="1"/>
  <c r="BP74" i="1"/>
  <c r="BO74" i="1"/>
  <c r="BN74" i="1"/>
  <c r="BL74" i="1"/>
  <c r="BJ74" i="1"/>
  <c r="BH74" i="1"/>
  <c r="BF74" i="1"/>
  <c r="BD74" i="1"/>
  <c r="BB74" i="1"/>
  <c r="AZ74" i="1"/>
  <c r="AX74" i="1"/>
  <c r="AV74" i="1"/>
  <c r="AT74" i="1"/>
  <c r="AS74" i="1"/>
  <c r="AR74" i="1"/>
  <c r="AQ74" i="1"/>
  <c r="AP74" i="1"/>
  <c r="AO74" i="1"/>
  <c r="AN74" i="1"/>
  <c r="AM74" i="1"/>
  <c r="AL74" i="1"/>
  <c r="AJ74" i="1"/>
  <c r="AH74" i="1"/>
  <c r="AF74" i="1"/>
  <c r="AD74" i="1"/>
  <c r="AB74" i="1"/>
  <c r="Z74" i="1"/>
  <c r="X74" i="1"/>
  <c r="V74" i="1"/>
  <c r="T74" i="1"/>
  <c r="R74" i="1"/>
  <c r="Q74" i="1"/>
  <c r="P74" i="1"/>
  <c r="O74" i="1"/>
  <c r="CI73" i="1"/>
  <c r="BU73" i="1"/>
  <c r="BT73" i="1"/>
  <c r="BS73" i="1"/>
  <c r="BR73" i="1"/>
  <c r="BQ73" i="1"/>
  <c r="BP73" i="1"/>
  <c r="BO73" i="1"/>
  <c r="BN73" i="1"/>
  <c r="BL73" i="1"/>
  <c r="BJ73" i="1"/>
  <c r="BH73" i="1"/>
  <c r="BF73" i="1"/>
  <c r="BD73" i="1"/>
  <c r="BB73" i="1"/>
  <c r="AZ73" i="1"/>
  <c r="AX73" i="1"/>
  <c r="AV73" i="1"/>
  <c r="AT73" i="1"/>
  <c r="AS73" i="1"/>
  <c r="AR73" i="1"/>
  <c r="AQ73" i="1"/>
  <c r="AP73" i="1"/>
  <c r="AO73" i="1"/>
  <c r="AN73" i="1"/>
  <c r="AM73" i="1"/>
  <c r="AL73" i="1"/>
  <c r="AJ73" i="1"/>
  <c r="AH73" i="1"/>
  <c r="AF73" i="1"/>
  <c r="AD73" i="1"/>
  <c r="AB73" i="1"/>
  <c r="Z73" i="1"/>
  <c r="X73" i="1"/>
  <c r="V73" i="1"/>
  <c r="T73" i="1"/>
  <c r="R73" i="1"/>
  <c r="Q73" i="1"/>
  <c r="P73" i="1"/>
  <c r="O73" i="1"/>
  <c r="CI72" i="1"/>
  <c r="BU72" i="1"/>
  <c r="BT72" i="1"/>
  <c r="BS72" i="1"/>
  <c r="BR72" i="1"/>
  <c r="BQ72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CI71" i="1"/>
  <c r="BU71" i="1"/>
  <c r="BT71" i="1"/>
  <c r="BS71" i="1"/>
  <c r="BR71" i="1"/>
  <c r="BQ71" i="1"/>
  <c r="BP71" i="1"/>
  <c r="BO71" i="1"/>
  <c r="BN71" i="1"/>
  <c r="BL71" i="1"/>
  <c r="BJ71" i="1"/>
  <c r="BH71" i="1"/>
  <c r="BF71" i="1"/>
  <c r="BD71" i="1"/>
  <c r="BB71" i="1"/>
  <c r="AZ71" i="1"/>
  <c r="AX71" i="1"/>
  <c r="AV71" i="1"/>
  <c r="AT71" i="1"/>
  <c r="AS71" i="1"/>
  <c r="AR71" i="1"/>
  <c r="AQ71" i="1"/>
  <c r="AP71" i="1"/>
  <c r="AO71" i="1"/>
  <c r="AN71" i="1"/>
  <c r="AM71" i="1"/>
  <c r="AL71" i="1"/>
  <c r="AJ71" i="1"/>
  <c r="AH71" i="1"/>
  <c r="AF71" i="1"/>
  <c r="AD71" i="1"/>
  <c r="AB71" i="1"/>
  <c r="Z71" i="1"/>
  <c r="X71" i="1"/>
  <c r="V71" i="1"/>
  <c r="T71" i="1"/>
  <c r="R71" i="1"/>
  <c r="Q71" i="1"/>
  <c r="P71" i="1"/>
  <c r="O71" i="1"/>
  <c r="CI70" i="1"/>
  <c r="BU70" i="1"/>
  <c r="BT70" i="1"/>
  <c r="BS70" i="1"/>
  <c r="BR70" i="1"/>
  <c r="BQ70" i="1"/>
  <c r="BP70" i="1"/>
  <c r="BO70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CI69" i="1"/>
  <c r="BU69" i="1"/>
  <c r="BT69" i="1"/>
  <c r="BS69" i="1"/>
  <c r="BR69" i="1"/>
  <c r="BQ69" i="1"/>
  <c r="BP69" i="1"/>
  <c r="BO69" i="1"/>
  <c r="BN69" i="1"/>
  <c r="BL69" i="1"/>
  <c r="BJ69" i="1"/>
  <c r="BH69" i="1"/>
  <c r="BF69" i="1"/>
  <c r="BD69" i="1"/>
  <c r="BB69" i="1"/>
  <c r="AZ69" i="1"/>
  <c r="AX69" i="1"/>
  <c r="AV69" i="1"/>
  <c r="AT69" i="1"/>
  <c r="AS69" i="1"/>
  <c r="AR69" i="1"/>
  <c r="AQ69" i="1"/>
  <c r="AP69" i="1"/>
  <c r="AO69" i="1"/>
  <c r="AN69" i="1"/>
  <c r="AM69" i="1"/>
  <c r="AL69" i="1"/>
  <c r="AJ69" i="1"/>
  <c r="AH69" i="1"/>
  <c r="AF69" i="1"/>
  <c r="AD69" i="1"/>
  <c r="AB69" i="1"/>
  <c r="Z69" i="1"/>
  <c r="X69" i="1"/>
  <c r="V69" i="1"/>
  <c r="T69" i="1"/>
  <c r="R69" i="1"/>
  <c r="Q69" i="1"/>
  <c r="P69" i="1"/>
  <c r="O69" i="1"/>
  <c r="CI68" i="1"/>
  <c r="BU68" i="1"/>
  <c r="BT68" i="1"/>
  <c r="BS68" i="1"/>
  <c r="BR68" i="1"/>
  <c r="BQ68" i="1"/>
  <c r="BP68" i="1"/>
  <c r="BO68" i="1"/>
  <c r="BN68" i="1"/>
  <c r="BM68" i="1"/>
  <c r="BL68" i="1"/>
  <c r="BK68" i="1"/>
  <c r="BJ68" i="1"/>
  <c r="BH68" i="1"/>
  <c r="BG68" i="1"/>
  <c r="BF68" i="1"/>
  <c r="BD68" i="1"/>
  <c r="BC68" i="1"/>
  <c r="BB68" i="1"/>
  <c r="AZ68" i="1"/>
  <c r="AY68" i="1"/>
  <c r="AX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F68" i="1"/>
  <c r="AE68" i="1"/>
  <c r="AD68" i="1"/>
  <c r="AC68" i="1"/>
  <c r="AB68" i="1"/>
  <c r="AA68" i="1"/>
  <c r="Z68" i="1"/>
  <c r="X68" i="1"/>
  <c r="W68" i="1"/>
  <c r="V68" i="1"/>
  <c r="U68" i="1"/>
  <c r="T68" i="1"/>
  <c r="S68" i="1"/>
  <c r="R68" i="1"/>
  <c r="Q68" i="1"/>
  <c r="P68" i="1"/>
  <c r="O68" i="1"/>
  <c r="CI67" i="1"/>
  <c r="BU67" i="1"/>
  <c r="BT67" i="1"/>
  <c r="BS67" i="1"/>
  <c r="BR67" i="1"/>
  <c r="BQ67" i="1"/>
  <c r="BP67" i="1"/>
  <c r="BO67" i="1"/>
  <c r="BN67" i="1"/>
  <c r="BL67" i="1"/>
  <c r="BJ67" i="1"/>
  <c r="BH67" i="1"/>
  <c r="BF67" i="1"/>
  <c r="BD67" i="1"/>
  <c r="BB67" i="1"/>
  <c r="AZ67" i="1"/>
  <c r="AX67" i="1"/>
  <c r="AV67" i="1"/>
  <c r="AT67" i="1"/>
  <c r="AS67" i="1"/>
  <c r="AR67" i="1"/>
  <c r="AQ67" i="1"/>
  <c r="AP67" i="1"/>
  <c r="AO67" i="1"/>
  <c r="AN67" i="1"/>
  <c r="AM67" i="1"/>
  <c r="AL67" i="1"/>
  <c r="AJ67" i="1"/>
  <c r="AH67" i="1"/>
  <c r="AF67" i="1"/>
  <c r="AD67" i="1"/>
  <c r="AB67" i="1"/>
  <c r="Z67" i="1"/>
  <c r="X67" i="1"/>
  <c r="V67" i="1"/>
  <c r="T67" i="1"/>
  <c r="R67" i="1"/>
  <c r="Q67" i="1"/>
  <c r="P67" i="1"/>
  <c r="O67" i="1"/>
  <c r="CI66" i="1"/>
  <c r="BU66" i="1"/>
  <c r="BT66" i="1"/>
  <c r="BS66" i="1"/>
  <c r="BR66" i="1"/>
  <c r="BQ66" i="1"/>
  <c r="BP66" i="1"/>
  <c r="BO66" i="1"/>
  <c r="BN66" i="1"/>
  <c r="BL66" i="1"/>
  <c r="BJ66" i="1"/>
  <c r="BH66" i="1"/>
  <c r="BF66" i="1"/>
  <c r="BD66" i="1"/>
  <c r="BB66" i="1"/>
  <c r="AZ66" i="1"/>
  <c r="AX66" i="1"/>
  <c r="AV66" i="1"/>
  <c r="AT66" i="1"/>
  <c r="AS66" i="1"/>
  <c r="AR66" i="1"/>
  <c r="AQ66" i="1"/>
  <c r="AP66" i="1"/>
  <c r="AO66" i="1"/>
  <c r="AN66" i="1"/>
  <c r="AM66" i="1"/>
  <c r="AL66" i="1"/>
  <c r="AJ66" i="1"/>
  <c r="AH66" i="1"/>
  <c r="AF66" i="1"/>
  <c r="AD66" i="1"/>
  <c r="AB66" i="1"/>
  <c r="Z66" i="1"/>
  <c r="X66" i="1"/>
  <c r="V66" i="1"/>
  <c r="T66" i="1"/>
  <c r="R66" i="1"/>
  <c r="Q66" i="1"/>
  <c r="P66" i="1"/>
  <c r="O66" i="1"/>
  <c r="CI65" i="1"/>
  <c r="BU65" i="1"/>
  <c r="BT65" i="1"/>
  <c r="BS65" i="1"/>
  <c r="BR65" i="1"/>
  <c r="BQ65" i="1"/>
  <c r="BP65" i="1"/>
  <c r="BO65" i="1"/>
  <c r="BN65" i="1"/>
  <c r="BL65" i="1"/>
  <c r="BJ65" i="1"/>
  <c r="BH65" i="1"/>
  <c r="BF65" i="1"/>
  <c r="BD65" i="1"/>
  <c r="BB65" i="1"/>
  <c r="AZ65" i="1"/>
  <c r="AX65" i="1"/>
  <c r="AV65" i="1"/>
  <c r="AT65" i="1"/>
  <c r="AS65" i="1"/>
  <c r="AR65" i="1"/>
  <c r="AQ65" i="1"/>
  <c r="AP65" i="1"/>
  <c r="AO65" i="1"/>
  <c r="AN65" i="1"/>
  <c r="AM65" i="1"/>
  <c r="AL65" i="1"/>
  <c r="AJ65" i="1"/>
  <c r="AH65" i="1"/>
  <c r="AF65" i="1"/>
  <c r="AD65" i="1"/>
  <c r="AB65" i="1"/>
  <c r="Z65" i="1"/>
  <c r="X65" i="1"/>
  <c r="V65" i="1"/>
  <c r="T65" i="1"/>
  <c r="R65" i="1"/>
  <c r="Q65" i="1"/>
  <c r="P65" i="1"/>
  <c r="O65" i="1"/>
  <c r="CI64" i="1"/>
  <c r="BU64" i="1"/>
  <c r="BT64" i="1"/>
  <c r="BS64" i="1"/>
  <c r="BR64" i="1"/>
  <c r="BQ64" i="1"/>
  <c r="BP64" i="1"/>
  <c r="BO64" i="1"/>
  <c r="BN64" i="1"/>
  <c r="BM64" i="1"/>
  <c r="BL64" i="1"/>
  <c r="BK64" i="1"/>
  <c r="BJ64" i="1"/>
  <c r="BI64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J64" i="1"/>
  <c r="AI64" i="1"/>
  <c r="AH64" i="1"/>
  <c r="AF64" i="1"/>
  <c r="AE64" i="1"/>
  <c r="AD64" i="1"/>
  <c r="AB64" i="1"/>
  <c r="AA64" i="1"/>
  <c r="Z64" i="1"/>
  <c r="X64" i="1"/>
  <c r="W64" i="1"/>
  <c r="V64" i="1"/>
  <c r="T64" i="1"/>
  <c r="S64" i="1"/>
  <c r="R64" i="1"/>
  <c r="Q64" i="1"/>
  <c r="P64" i="1"/>
  <c r="O64" i="1"/>
  <c r="CI63" i="1"/>
  <c r="BU63" i="1"/>
  <c r="BT63" i="1"/>
  <c r="BS63" i="1"/>
  <c r="BR63" i="1"/>
  <c r="BQ63" i="1"/>
  <c r="BP63" i="1"/>
  <c r="BO63" i="1"/>
  <c r="BN63" i="1"/>
  <c r="BL63" i="1"/>
  <c r="BJ63" i="1"/>
  <c r="BH63" i="1"/>
  <c r="BF63" i="1"/>
  <c r="BD63" i="1"/>
  <c r="BB63" i="1"/>
  <c r="AZ63" i="1"/>
  <c r="AX63" i="1"/>
  <c r="AV63" i="1"/>
  <c r="AT63" i="1"/>
  <c r="AS63" i="1"/>
  <c r="AR63" i="1"/>
  <c r="AQ63" i="1"/>
  <c r="AP63" i="1"/>
  <c r="AO63" i="1"/>
  <c r="AN63" i="1"/>
  <c r="AM63" i="1"/>
  <c r="AL63" i="1"/>
  <c r="AJ63" i="1"/>
  <c r="AH63" i="1"/>
  <c r="AF63" i="1"/>
  <c r="AD63" i="1"/>
  <c r="AB63" i="1"/>
  <c r="Z63" i="1"/>
  <c r="X63" i="1"/>
  <c r="V63" i="1"/>
  <c r="T63" i="1"/>
  <c r="R63" i="1"/>
  <c r="Q63" i="1"/>
  <c r="P63" i="1"/>
  <c r="O63" i="1"/>
  <c r="CI62" i="1"/>
  <c r="BU62" i="1"/>
  <c r="BT62" i="1"/>
  <c r="BS62" i="1"/>
  <c r="BR62" i="1"/>
  <c r="BQ62" i="1"/>
  <c r="BP62" i="1"/>
  <c r="BO62" i="1"/>
  <c r="BN62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CI61" i="1"/>
  <c r="BU61" i="1"/>
  <c r="BT61" i="1"/>
  <c r="BS61" i="1"/>
  <c r="BR61" i="1"/>
  <c r="BQ61" i="1"/>
  <c r="BP61" i="1"/>
  <c r="BO61" i="1"/>
  <c r="BN61" i="1"/>
  <c r="BL61" i="1"/>
  <c r="BJ61" i="1"/>
  <c r="BH61" i="1"/>
  <c r="BF61" i="1"/>
  <c r="BD61" i="1"/>
  <c r="BB61" i="1"/>
  <c r="AZ61" i="1"/>
  <c r="AX61" i="1"/>
  <c r="AV61" i="1"/>
  <c r="AT61" i="1"/>
  <c r="AS61" i="1"/>
  <c r="AR61" i="1"/>
  <c r="AQ61" i="1"/>
  <c r="AP61" i="1"/>
  <c r="AO61" i="1"/>
  <c r="AN61" i="1"/>
  <c r="AM61" i="1"/>
  <c r="AL61" i="1"/>
  <c r="AJ61" i="1"/>
  <c r="AH61" i="1"/>
  <c r="AF61" i="1"/>
  <c r="AD61" i="1"/>
  <c r="AB61" i="1"/>
  <c r="Z61" i="1"/>
  <c r="X61" i="1"/>
  <c r="V61" i="1"/>
  <c r="T61" i="1"/>
  <c r="R61" i="1"/>
  <c r="Q61" i="1"/>
  <c r="P61" i="1"/>
  <c r="O61" i="1"/>
  <c r="CI60" i="1"/>
  <c r="BU60" i="1"/>
  <c r="BT60" i="1"/>
  <c r="BS60" i="1"/>
  <c r="BR60" i="1"/>
  <c r="BQ60" i="1"/>
  <c r="BP60" i="1"/>
  <c r="BO60" i="1"/>
  <c r="BN60" i="1"/>
  <c r="BM60" i="1"/>
  <c r="BL60" i="1"/>
  <c r="BK60" i="1"/>
  <c r="BJ60" i="1"/>
  <c r="BI60" i="1"/>
  <c r="BH60" i="1"/>
  <c r="BG60" i="1"/>
  <c r="BF60" i="1"/>
  <c r="BE60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CI59" i="1"/>
  <c r="BU59" i="1"/>
  <c r="BT59" i="1"/>
  <c r="BS59" i="1"/>
  <c r="BR59" i="1"/>
  <c r="BQ59" i="1"/>
  <c r="BP59" i="1"/>
  <c r="BO59" i="1"/>
  <c r="BN59" i="1"/>
  <c r="BL59" i="1"/>
  <c r="BJ59" i="1"/>
  <c r="BH59" i="1"/>
  <c r="BF59" i="1"/>
  <c r="BD59" i="1"/>
  <c r="BB59" i="1"/>
  <c r="AZ59" i="1"/>
  <c r="AX59" i="1"/>
  <c r="AV59" i="1"/>
  <c r="AT59" i="1"/>
  <c r="AS59" i="1"/>
  <c r="AR59" i="1"/>
  <c r="AQ59" i="1"/>
  <c r="AP59" i="1"/>
  <c r="AO59" i="1"/>
  <c r="AN59" i="1"/>
  <c r="AM59" i="1"/>
  <c r="AL59" i="1"/>
  <c r="AJ59" i="1"/>
  <c r="AH59" i="1"/>
  <c r="AF59" i="1"/>
  <c r="AD59" i="1"/>
  <c r="AB59" i="1"/>
  <c r="Z59" i="1"/>
  <c r="X59" i="1"/>
  <c r="V59" i="1"/>
  <c r="T59" i="1"/>
  <c r="R59" i="1"/>
  <c r="Q59" i="1"/>
  <c r="P59" i="1"/>
  <c r="O59" i="1"/>
  <c r="CI58" i="1"/>
  <c r="BU58" i="1"/>
  <c r="BT58" i="1"/>
  <c r="BS58" i="1"/>
  <c r="BR58" i="1"/>
  <c r="BQ58" i="1"/>
  <c r="BP58" i="1"/>
  <c r="BO58" i="1"/>
  <c r="BN58" i="1"/>
  <c r="BL58" i="1"/>
  <c r="BJ58" i="1"/>
  <c r="BH58" i="1"/>
  <c r="BF58" i="1"/>
  <c r="BD58" i="1"/>
  <c r="BB58" i="1"/>
  <c r="AZ58" i="1"/>
  <c r="AX58" i="1"/>
  <c r="AV58" i="1"/>
  <c r="AT58" i="1"/>
  <c r="AS58" i="1"/>
  <c r="AR58" i="1"/>
  <c r="AQ58" i="1"/>
  <c r="AP58" i="1"/>
  <c r="AO58" i="1"/>
  <c r="AN58" i="1"/>
  <c r="AM58" i="1"/>
  <c r="AL58" i="1"/>
  <c r="AJ58" i="1"/>
  <c r="AH58" i="1"/>
  <c r="AF58" i="1"/>
  <c r="AD58" i="1"/>
  <c r="AB58" i="1"/>
  <c r="Z58" i="1"/>
  <c r="X58" i="1"/>
  <c r="V58" i="1"/>
  <c r="T58" i="1"/>
  <c r="R58" i="1"/>
  <c r="Q58" i="1"/>
  <c r="P58" i="1"/>
  <c r="O58" i="1"/>
  <c r="CI57" i="1"/>
  <c r="BU57" i="1"/>
  <c r="BT57" i="1"/>
  <c r="BS57" i="1"/>
  <c r="BR57" i="1"/>
  <c r="BQ57" i="1"/>
  <c r="BP57" i="1"/>
  <c r="BO57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CI56" i="1"/>
  <c r="BU56" i="1"/>
  <c r="BT56" i="1"/>
  <c r="BS56" i="1"/>
  <c r="BR56" i="1"/>
  <c r="BQ56" i="1"/>
  <c r="BP56" i="1"/>
  <c r="BO56" i="1"/>
  <c r="BN56" i="1"/>
  <c r="BL56" i="1"/>
  <c r="BJ56" i="1"/>
  <c r="BH56" i="1"/>
  <c r="BF56" i="1"/>
  <c r="BD56" i="1"/>
  <c r="BB56" i="1"/>
  <c r="AZ56" i="1"/>
  <c r="AX56" i="1"/>
  <c r="AV56" i="1"/>
  <c r="AT56" i="1"/>
  <c r="AS56" i="1"/>
  <c r="AR56" i="1"/>
  <c r="AQ56" i="1"/>
  <c r="AP56" i="1"/>
  <c r="AO56" i="1"/>
  <c r="AN56" i="1"/>
  <c r="AM56" i="1"/>
  <c r="AL56" i="1"/>
  <c r="AJ56" i="1"/>
  <c r="AH56" i="1"/>
  <c r="AF56" i="1"/>
  <c r="AD56" i="1"/>
  <c r="AB56" i="1"/>
  <c r="Z56" i="1"/>
  <c r="X56" i="1"/>
  <c r="V56" i="1"/>
  <c r="T56" i="1"/>
  <c r="R56" i="1"/>
  <c r="Q56" i="1"/>
  <c r="P56" i="1"/>
  <c r="O56" i="1"/>
  <c r="CI55" i="1"/>
  <c r="BU55" i="1"/>
  <c r="BT55" i="1"/>
  <c r="BS55" i="1"/>
  <c r="BR55" i="1"/>
  <c r="BQ55" i="1"/>
  <c r="BP55" i="1"/>
  <c r="BO55" i="1"/>
  <c r="BN55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Z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CI54" i="1"/>
  <c r="BU54" i="1"/>
  <c r="BT54" i="1"/>
  <c r="BS54" i="1"/>
  <c r="BR54" i="1"/>
  <c r="BQ54" i="1"/>
  <c r="BP54" i="1"/>
  <c r="BO54" i="1"/>
  <c r="BN54" i="1"/>
  <c r="BL54" i="1"/>
  <c r="BJ54" i="1"/>
  <c r="BH54" i="1"/>
  <c r="BF54" i="1"/>
  <c r="BD54" i="1"/>
  <c r="BB54" i="1"/>
  <c r="AZ54" i="1"/>
  <c r="AX54" i="1"/>
  <c r="AV54" i="1"/>
  <c r="AT54" i="1"/>
  <c r="AS54" i="1"/>
  <c r="AR54" i="1"/>
  <c r="AQ54" i="1"/>
  <c r="AP54" i="1"/>
  <c r="AO54" i="1"/>
  <c r="AN54" i="1"/>
  <c r="AM54" i="1"/>
  <c r="AL54" i="1"/>
  <c r="AJ54" i="1"/>
  <c r="AH54" i="1"/>
  <c r="AF54" i="1"/>
  <c r="AD54" i="1"/>
  <c r="AB54" i="1"/>
  <c r="Z54" i="1"/>
  <c r="X54" i="1"/>
  <c r="V54" i="1"/>
  <c r="T54" i="1"/>
  <c r="R54" i="1"/>
  <c r="Q54" i="1"/>
  <c r="P54" i="1"/>
  <c r="O54" i="1"/>
  <c r="CI53" i="1"/>
  <c r="BU53" i="1"/>
  <c r="BT53" i="1"/>
  <c r="BS53" i="1"/>
  <c r="BR53" i="1"/>
  <c r="BQ53" i="1"/>
  <c r="BP53" i="1"/>
  <c r="BO53" i="1"/>
  <c r="BN53" i="1"/>
  <c r="BL53" i="1"/>
  <c r="BJ53" i="1"/>
  <c r="BH53" i="1"/>
  <c r="BF53" i="1"/>
  <c r="BD53" i="1"/>
  <c r="BB53" i="1"/>
  <c r="AZ53" i="1"/>
  <c r="AX53" i="1"/>
  <c r="AV53" i="1"/>
  <c r="AT53" i="1"/>
  <c r="AS53" i="1"/>
  <c r="AR53" i="1"/>
  <c r="AQ53" i="1"/>
  <c r="AP53" i="1"/>
  <c r="AO53" i="1"/>
  <c r="AN53" i="1"/>
  <c r="AM53" i="1"/>
  <c r="AL53" i="1"/>
  <c r="AJ53" i="1"/>
  <c r="AH53" i="1"/>
  <c r="AF53" i="1"/>
  <c r="AD53" i="1"/>
  <c r="AB53" i="1"/>
  <c r="Z53" i="1"/>
  <c r="X53" i="1"/>
  <c r="V53" i="1"/>
  <c r="T53" i="1"/>
  <c r="R53" i="1"/>
  <c r="Q53" i="1"/>
  <c r="P53" i="1"/>
  <c r="O53" i="1"/>
  <c r="CI52" i="1"/>
  <c r="BU52" i="1"/>
  <c r="BT52" i="1"/>
  <c r="BS52" i="1"/>
  <c r="BR52" i="1"/>
  <c r="BQ52" i="1"/>
  <c r="BP52" i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CI51" i="1"/>
  <c r="BU51" i="1"/>
  <c r="BT51" i="1"/>
  <c r="BS51" i="1"/>
  <c r="BR51" i="1"/>
  <c r="BQ51" i="1"/>
  <c r="BP51" i="1"/>
  <c r="BO51" i="1"/>
  <c r="BN51" i="1"/>
  <c r="BL51" i="1"/>
  <c r="BJ51" i="1"/>
  <c r="BH51" i="1"/>
  <c r="BF51" i="1"/>
  <c r="BD51" i="1"/>
  <c r="BB51" i="1"/>
  <c r="AZ51" i="1"/>
  <c r="AX51" i="1"/>
  <c r="AV51" i="1"/>
  <c r="AT51" i="1"/>
  <c r="AS51" i="1"/>
  <c r="AR51" i="1"/>
  <c r="AQ51" i="1"/>
  <c r="AP51" i="1"/>
  <c r="AO51" i="1"/>
  <c r="AN51" i="1"/>
  <c r="AM51" i="1"/>
  <c r="AL51" i="1"/>
  <c r="AJ51" i="1"/>
  <c r="AH51" i="1"/>
  <c r="AF51" i="1"/>
  <c r="AD51" i="1"/>
  <c r="AB51" i="1"/>
  <c r="Z51" i="1"/>
  <c r="X51" i="1"/>
  <c r="V51" i="1"/>
  <c r="T51" i="1"/>
  <c r="R51" i="1"/>
  <c r="Q51" i="1"/>
  <c r="P51" i="1"/>
  <c r="O51" i="1"/>
  <c r="CI50" i="1"/>
  <c r="BU50" i="1"/>
  <c r="BT50" i="1"/>
  <c r="BS50" i="1"/>
  <c r="BR50" i="1"/>
  <c r="BQ50" i="1"/>
  <c r="BP50" i="1"/>
  <c r="BO50" i="1"/>
  <c r="BN50" i="1"/>
  <c r="BL50" i="1"/>
  <c r="BJ50" i="1"/>
  <c r="BH50" i="1"/>
  <c r="BF50" i="1"/>
  <c r="BD50" i="1"/>
  <c r="BB50" i="1"/>
  <c r="AZ50" i="1"/>
  <c r="AX50" i="1"/>
  <c r="AV50" i="1"/>
  <c r="AT50" i="1"/>
  <c r="AS50" i="1"/>
  <c r="AR50" i="1"/>
  <c r="AQ50" i="1"/>
  <c r="AP50" i="1"/>
  <c r="AO50" i="1"/>
  <c r="AN50" i="1"/>
  <c r="AM50" i="1"/>
  <c r="AL50" i="1"/>
  <c r="AJ50" i="1"/>
  <c r="AH50" i="1"/>
  <c r="AF50" i="1"/>
  <c r="AD50" i="1"/>
  <c r="AB50" i="1"/>
  <c r="Z50" i="1"/>
  <c r="X50" i="1"/>
  <c r="V50" i="1"/>
  <c r="T50" i="1"/>
  <c r="R50" i="1"/>
  <c r="Q50" i="1"/>
  <c r="P50" i="1"/>
  <c r="O50" i="1"/>
  <c r="CI49" i="1"/>
  <c r="BU49" i="1"/>
  <c r="BT49" i="1"/>
  <c r="BS49" i="1"/>
  <c r="BR49" i="1"/>
  <c r="BQ49" i="1"/>
  <c r="BP49" i="1"/>
  <c r="BO49" i="1"/>
  <c r="BN49" i="1"/>
  <c r="BL49" i="1"/>
  <c r="BJ49" i="1"/>
  <c r="BH49" i="1"/>
  <c r="BF49" i="1"/>
  <c r="BD49" i="1"/>
  <c r="BB49" i="1"/>
  <c r="AZ49" i="1"/>
  <c r="AX49" i="1"/>
  <c r="AV49" i="1"/>
  <c r="AT49" i="1"/>
  <c r="AS49" i="1"/>
  <c r="AR49" i="1"/>
  <c r="AQ49" i="1"/>
  <c r="AP49" i="1"/>
  <c r="AO49" i="1"/>
  <c r="AN49" i="1"/>
  <c r="AM49" i="1"/>
  <c r="AL49" i="1"/>
  <c r="AJ49" i="1"/>
  <c r="AH49" i="1"/>
  <c r="AF49" i="1"/>
  <c r="AD49" i="1"/>
  <c r="AB49" i="1"/>
  <c r="Z49" i="1"/>
  <c r="X49" i="1"/>
  <c r="V49" i="1"/>
  <c r="T49" i="1"/>
  <c r="R49" i="1"/>
  <c r="Q49" i="1"/>
  <c r="P49" i="1"/>
  <c r="O49" i="1"/>
  <c r="CI48" i="1"/>
  <c r="BU48" i="1"/>
  <c r="BT48" i="1"/>
  <c r="BS48" i="1"/>
  <c r="BR48" i="1"/>
  <c r="BQ48" i="1"/>
  <c r="BP48" i="1"/>
  <c r="BO48" i="1"/>
  <c r="BN48" i="1"/>
  <c r="BL48" i="1"/>
  <c r="BJ48" i="1"/>
  <c r="BH48" i="1"/>
  <c r="BF48" i="1"/>
  <c r="BD48" i="1"/>
  <c r="BB48" i="1"/>
  <c r="AZ48" i="1"/>
  <c r="AX48" i="1"/>
  <c r="AV48" i="1"/>
  <c r="AT48" i="1"/>
  <c r="AS48" i="1"/>
  <c r="AR48" i="1"/>
  <c r="AQ48" i="1"/>
  <c r="AP48" i="1"/>
  <c r="AO48" i="1"/>
  <c r="AN48" i="1"/>
  <c r="AM48" i="1"/>
  <c r="AL48" i="1"/>
  <c r="AJ48" i="1"/>
  <c r="AH48" i="1"/>
  <c r="AF48" i="1"/>
  <c r="AD48" i="1"/>
  <c r="AB48" i="1"/>
  <c r="Z48" i="1"/>
  <c r="X48" i="1"/>
  <c r="V48" i="1"/>
  <c r="T48" i="1"/>
  <c r="R48" i="1"/>
  <c r="Q48" i="1"/>
  <c r="P48" i="1"/>
  <c r="O48" i="1"/>
  <c r="CI47" i="1"/>
  <c r="BU47" i="1"/>
  <c r="BT47" i="1"/>
  <c r="BS47" i="1"/>
  <c r="BR47" i="1"/>
  <c r="BQ47" i="1"/>
  <c r="BP47" i="1"/>
  <c r="BO47" i="1"/>
  <c r="BN47" i="1"/>
  <c r="BM47" i="1"/>
  <c r="BL47" i="1"/>
  <c r="BK47" i="1"/>
  <c r="BJ47" i="1"/>
  <c r="BI47" i="1"/>
  <c r="BH47" i="1"/>
  <c r="BG47" i="1"/>
  <c r="BF47" i="1"/>
  <c r="BE47" i="1"/>
  <c r="BD47" i="1"/>
  <c r="BC47" i="1"/>
  <c r="BB47" i="1"/>
  <c r="BA47" i="1"/>
  <c r="AZ47" i="1"/>
  <c r="AY47" i="1"/>
  <c r="AX47" i="1"/>
  <c r="AW47" i="1"/>
  <c r="AV47" i="1"/>
  <c r="AU47" i="1"/>
  <c r="AT47" i="1"/>
  <c r="AS47" i="1"/>
  <c r="AR47" i="1"/>
  <c r="AQ47" i="1"/>
  <c r="AP47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CI46" i="1"/>
  <c r="BU46" i="1"/>
  <c r="BT46" i="1"/>
  <c r="BS46" i="1"/>
  <c r="BR46" i="1"/>
  <c r="BQ46" i="1"/>
  <c r="BP46" i="1"/>
  <c r="BO46" i="1"/>
  <c r="BN46" i="1"/>
  <c r="BM46" i="1"/>
  <c r="BL46" i="1"/>
  <c r="BK46" i="1"/>
  <c r="BJ46" i="1"/>
  <c r="BI46" i="1"/>
  <c r="BH46" i="1"/>
  <c r="BG46" i="1"/>
  <c r="BF46" i="1"/>
  <c r="BE46" i="1"/>
  <c r="BD46" i="1"/>
  <c r="BC46" i="1"/>
  <c r="BB46" i="1"/>
  <c r="BA46" i="1"/>
  <c r="AZ46" i="1"/>
  <c r="AY46" i="1"/>
  <c r="AX46" i="1"/>
  <c r="AW46" i="1"/>
  <c r="AV46" i="1"/>
  <c r="AU46" i="1"/>
  <c r="AT46" i="1"/>
  <c r="AS46" i="1"/>
  <c r="AR46" i="1"/>
  <c r="AQ46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CI45" i="1"/>
  <c r="BU45" i="1"/>
  <c r="BT45" i="1"/>
  <c r="BS45" i="1"/>
  <c r="BR45" i="1"/>
  <c r="BQ45" i="1"/>
  <c r="BP45" i="1"/>
  <c r="BO45" i="1"/>
  <c r="BN45" i="1"/>
  <c r="BL45" i="1"/>
  <c r="BJ45" i="1"/>
  <c r="BH45" i="1"/>
  <c r="BF45" i="1"/>
  <c r="BD45" i="1"/>
  <c r="BB45" i="1"/>
  <c r="AZ45" i="1"/>
  <c r="AX45" i="1"/>
  <c r="AV45" i="1"/>
  <c r="AT45" i="1"/>
  <c r="AS45" i="1"/>
  <c r="AR45" i="1"/>
  <c r="AQ45" i="1"/>
  <c r="AP45" i="1"/>
  <c r="AO45" i="1"/>
  <c r="AN45" i="1"/>
  <c r="AM45" i="1"/>
  <c r="AL45" i="1"/>
  <c r="AJ45" i="1"/>
  <c r="AH45" i="1"/>
  <c r="AF45" i="1"/>
  <c r="AD45" i="1"/>
  <c r="AB45" i="1"/>
  <c r="Z45" i="1"/>
  <c r="X45" i="1"/>
  <c r="V45" i="1"/>
  <c r="T45" i="1"/>
  <c r="R45" i="1"/>
  <c r="Q45" i="1"/>
  <c r="P45" i="1"/>
  <c r="O45" i="1"/>
  <c r="CI44" i="1"/>
  <c r="BU44" i="1"/>
  <c r="BT44" i="1"/>
  <c r="BS44" i="1"/>
  <c r="BR44" i="1"/>
  <c r="BQ44" i="1"/>
  <c r="BP44" i="1"/>
  <c r="BO44" i="1"/>
  <c r="BN44" i="1"/>
  <c r="BM44" i="1"/>
  <c r="BL44" i="1"/>
  <c r="BJ44" i="1"/>
  <c r="BI44" i="1"/>
  <c r="BH44" i="1"/>
  <c r="BF44" i="1"/>
  <c r="BE44" i="1"/>
  <c r="BD44" i="1"/>
  <c r="BB44" i="1"/>
  <c r="BA44" i="1"/>
  <c r="AZ44" i="1"/>
  <c r="AX44" i="1"/>
  <c r="AW44" i="1"/>
  <c r="AV44" i="1"/>
  <c r="AT44" i="1"/>
  <c r="AS44" i="1"/>
  <c r="AR44" i="1"/>
  <c r="AQ44" i="1"/>
  <c r="AP44" i="1"/>
  <c r="AO44" i="1"/>
  <c r="AN44" i="1"/>
  <c r="AM44" i="1"/>
  <c r="AL44" i="1"/>
  <c r="AK44" i="1"/>
  <c r="AJ44" i="1"/>
  <c r="AH44" i="1"/>
  <c r="AG44" i="1"/>
  <c r="AF44" i="1"/>
  <c r="AD44" i="1"/>
  <c r="AC44" i="1"/>
  <c r="AB44" i="1"/>
  <c r="Z44" i="1"/>
  <c r="Y44" i="1"/>
  <c r="X44" i="1"/>
  <c r="V44" i="1"/>
  <c r="U44" i="1"/>
  <c r="T44" i="1"/>
  <c r="R44" i="1"/>
  <c r="Q44" i="1"/>
  <c r="P44" i="1"/>
  <c r="O44" i="1"/>
  <c r="CI43" i="1"/>
  <c r="BU43" i="1"/>
  <c r="BT43" i="1"/>
  <c r="BS43" i="1"/>
  <c r="BR43" i="1"/>
  <c r="BQ43" i="1"/>
  <c r="BP43" i="1"/>
  <c r="BO43" i="1"/>
  <c r="BN43" i="1"/>
  <c r="BL43" i="1"/>
  <c r="BJ43" i="1"/>
  <c r="BH43" i="1"/>
  <c r="BF43" i="1"/>
  <c r="BD43" i="1"/>
  <c r="BB43" i="1"/>
  <c r="AZ43" i="1"/>
  <c r="AX43" i="1"/>
  <c r="AV43" i="1"/>
  <c r="AT43" i="1"/>
  <c r="AS43" i="1"/>
  <c r="AR43" i="1"/>
  <c r="AQ43" i="1"/>
  <c r="AP43" i="1"/>
  <c r="AO43" i="1"/>
  <c r="AN43" i="1"/>
  <c r="AM43" i="1"/>
  <c r="AL43" i="1"/>
  <c r="AJ43" i="1"/>
  <c r="AH43" i="1"/>
  <c r="AF43" i="1"/>
  <c r="AD43" i="1"/>
  <c r="AB43" i="1"/>
  <c r="Z43" i="1"/>
  <c r="X43" i="1"/>
  <c r="V43" i="1"/>
  <c r="T43" i="1"/>
  <c r="R43" i="1"/>
  <c r="Q43" i="1"/>
  <c r="P43" i="1"/>
  <c r="O43" i="1"/>
  <c r="CI42" i="1"/>
  <c r="BU42" i="1"/>
  <c r="BT42" i="1"/>
  <c r="BS42" i="1"/>
  <c r="BR42" i="1"/>
  <c r="BQ42" i="1"/>
  <c r="BP42" i="1"/>
  <c r="BO42" i="1"/>
  <c r="BN42" i="1"/>
  <c r="BL42" i="1"/>
  <c r="BJ42" i="1"/>
  <c r="BH42" i="1"/>
  <c r="BF42" i="1"/>
  <c r="BD42" i="1"/>
  <c r="BB42" i="1"/>
  <c r="AZ42" i="1"/>
  <c r="AX42" i="1"/>
  <c r="AV42" i="1"/>
  <c r="AT42" i="1"/>
  <c r="AS42" i="1"/>
  <c r="AR42" i="1"/>
  <c r="AQ42" i="1"/>
  <c r="AP42" i="1"/>
  <c r="AO42" i="1"/>
  <c r="AN42" i="1"/>
  <c r="AM42" i="1"/>
  <c r="AL42" i="1"/>
  <c r="AJ42" i="1"/>
  <c r="AH42" i="1"/>
  <c r="AF42" i="1"/>
  <c r="AD42" i="1"/>
  <c r="AB42" i="1"/>
  <c r="Z42" i="1"/>
  <c r="X42" i="1"/>
  <c r="V42" i="1"/>
  <c r="T42" i="1"/>
  <c r="R42" i="1"/>
  <c r="Q42" i="1"/>
  <c r="P42" i="1"/>
  <c r="O42" i="1"/>
  <c r="CI41" i="1"/>
  <c r="BU41" i="1"/>
  <c r="BT41" i="1"/>
  <c r="BS41" i="1"/>
  <c r="BR41" i="1"/>
  <c r="BQ41" i="1"/>
  <c r="BP41" i="1"/>
  <c r="BO41" i="1"/>
  <c r="BN41" i="1"/>
  <c r="BM41" i="1"/>
  <c r="BL41" i="1"/>
  <c r="BK41" i="1"/>
  <c r="BJ41" i="1"/>
  <c r="BI41" i="1"/>
  <c r="BH41" i="1"/>
  <c r="BG41" i="1"/>
  <c r="BF41" i="1"/>
  <c r="BE41" i="1"/>
  <c r="BD41" i="1"/>
  <c r="BC41" i="1"/>
  <c r="BB41" i="1"/>
  <c r="BA41" i="1"/>
  <c r="AZ41" i="1"/>
  <c r="AY41" i="1"/>
  <c r="AX41" i="1"/>
  <c r="AW41" i="1"/>
  <c r="AV41" i="1"/>
  <c r="AU41" i="1"/>
  <c r="AT41" i="1"/>
  <c r="AS41" i="1"/>
  <c r="AR41" i="1"/>
  <c r="AQ41" i="1"/>
  <c r="AP41" i="1"/>
  <c r="AO41" i="1"/>
  <c r="AN41" i="1"/>
  <c r="AM41" i="1"/>
  <c r="AL41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CI40" i="1"/>
  <c r="BU40" i="1"/>
  <c r="BT40" i="1"/>
  <c r="BS40" i="1"/>
  <c r="BR40" i="1"/>
  <c r="BQ40" i="1"/>
  <c r="BP40" i="1"/>
  <c r="BO40" i="1"/>
  <c r="BN40" i="1"/>
  <c r="BL40" i="1"/>
  <c r="BJ40" i="1"/>
  <c r="BH40" i="1"/>
  <c r="BF40" i="1"/>
  <c r="BD40" i="1"/>
  <c r="BB40" i="1"/>
  <c r="AZ40" i="1"/>
  <c r="AX40" i="1"/>
  <c r="AV40" i="1"/>
  <c r="AT40" i="1"/>
  <c r="AS40" i="1"/>
  <c r="AR40" i="1"/>
  <c r="AQ40" i="1"/>
  <c r="AP40" i="1"/>
  <c r="AO40" i="1"/>
  <c r="AN40" i="1"/>
  <c r="AM40" i="1"/>
  <c r="AL40" i="1"/>
  <c r="AJ40" i="1"/>
  <c r="AH40" i="1"/>
  <c r="AF40" i="1"/>
  <c r="AD40" i="1"/>
  <c r="AB40" i="1"/>
  <c r="Z40" i="1"/>
  <c r="X40" i="1"/>
  <c r="V40" i="1"/>
  <c r="T40" i="1"/>
  <c r="R40" i="1"/>
  <c r="Q40" i="1"/>
  <c r="P40" i="1"/>
  <c r="O40" i="1"/>
  <c r="CI39" i="1"/>
  <c r="BU39" i="1"/>
  <c r="BT39" i="1"/>
  <c r="BS39" i="1"/>
  <c r="BR39" i="1"/>
  <c r="BQ39" i="1"/>
  <c r="BP39" i="1"/>
  <c r="BO39" i="1"/>
  <c r="BN39" i="1"/>
  <c r="BM39" i="1"/>
  <c r="BL39" i="1"/>
  <c r="BK39" i="1"/>
  <c r="BJ39" i="1"/>
  <c r="BI39" i="1"/>
  <c r="BH39" i="1"/>
  <c r="BG39" i="1"/>
  <c r="BF39" i="1"/>
  <c r="BE39" i="1"/>
  <c r="BD39" i="1"/>
  <c r="BC39" i="1"/>
  <c r="BB39" i="1"/>
  <c r="BA39" i="1"/>
  <c r="AZ39" i="1"/>
  <c r="AY39" i="1"/>
  <c r="AX39" i="1"/>
  <c r="AW39" i="1"/>
  <c r="AV39" i="1"/>
  <c r="AU39" i="1"/>
  <c r="AT39" i="1"/>
  <c r="AS39" i="1"/>
  <c r="AR39" i="1"/>
  <c r="AQ39" i="1"/>
  <c r="AP39" i="1"/>
  <c r="AO39" i="1"/>
  <c r="AN39" i="1"/>
  <c r="AM39" i="1"/>
  <c r="AL39" i="1"/>
  <c r="AK39" i="1"/>
  <c r="AJ39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CI38" i="1"/>
  <c r="BU38" i="1"/>
  <c r="BT38" i="1"/>
  <c r="BS38" i="1"/>
  <c r="BR38" i="1"/>
  <c r="BQ38" i="1"/>
  <c r="BP38" i="1"/>
  <c r="BO38" i="1"/>
  <c r="BN38" i="1"/>
  <c r="BL38" i="1"/>
  <c r="BJ38" i="1"/>
  <c r="BH38" i="1"/>
  <c r="BF38" i="1"/>
  <c r="BD38" i="1"/>
  <c r="BB38" i="1"/>
  <c r="AZ38" i="1"/>
  <c r="AX38" i="1"/>
  <c r="AV38" i="1"/>
  <c r="AT38" i="1"/>
  <c r="AS38" i="1"/>
  <c r="AR38" i="1"/>
  <c r="AQ38" i="1"/>
  <c r="AP38" i="1"/>
  <c r="AO38" i="1"/>
  <c r="AN38" i="1"/>
  <c r="AM38" i="1"/>
  <c r="AL38" i="1"/>
  <c r="AJ38" i="1"/>
  <c r="AH38" i="1"/>
  <c r="AF38" i="1"/>
  <c r="AD38" i="1"/>
  <c r="AB38" i="1"/>
  <c r="Z38" i="1"/>
  <c r="X38" i="1"/>
  <c r="V38" i="1"/>
  <c r="T38" i="1"/>
  <c r="R38" i="1"/>
  <c r="Q38" i="1"/>
  <c r="P38" i="1"/>
  <c r="O38" i="1"/>
  <c r="CI37" i="1"/>
  <c r="BU37" i="1"/>
  <c r="BT37" i="1"/>
  <c r="BS37" i="1"/>
  <c r="BR37" i="1"/>
  <c r="BQ37" i="1"/>
  <c r="BP37" i="1"/>
  <c r="BO37" i="1"/>
  <c r="BN37" i="1"/>
  <c r="BL37" i="1"/>
  <c r="BJ37" i="1"/>
  <c r="BH37" i="1"/>
  <c r="BF37" i="1"/>
  <c r="BD37" i="1"/>
  <c r="BB37" i="1"/>
  <c r="AZ37" i="1"/>
  <c r="AX37" i="1"/>
  <c r="AV37" i="1"/>
  <c r="AT37" i="1"/>
  <c r="AS37" i="1"/>
  <c r="AR37" i="1"/>
  <c r="AQ37" i="1"/>
  <c r="AP37" i="1"/>
  <c r="AO37" i="1"/>
  <c r="AN37" i="1"/>
  <c r="AM37" i="1"/>
  <c r="AL37" i="1"/>
  <c r="AJ37" i="1"/>
  <c r="AH37" i="1"/>
  <c r="AF37" i="1"/>
  <c r="AD37" i="1"/>
  <c r="AB37" i="1"/>
  <c r="Z37" i="1"/>
  <c r="X37" i="1"/>
  <c r="V37" i="1"/>
  <c r="T37" i="1"/>
  <c r="R37" i="1"/>
  <c r="Q37" i="1"/>
  <c r="P37" i="1"/>
  <c r="O37" i="1"/>
  <c r="CI36" i="1"/>
  <c r="BU36" i="1"/>
  <c r="BT36" i="1"/>
  <c r="BS36" i="1"/>
  <c r="BR36" i="1"/>
  <c r="BQ36" i="1"/>
  <c r="BP36" i="1"/>
  <c r="BO36" i="1"/>
  <c r="BN36" i="1"/>
  <c r="BL36" i="1"/>
  <c r="BJ36" i="1"/>
  <c r="BH36" i="1"/>
  <c r="BF36" i="1"/>
  <c r="BD36" i="1"/>
  <c r="BB36" i="1"/>
  <c r="AZ36" i="1"/>
  <c r="AX36" i="1"/>
  <c r="AV36" i="1"/>
  <c r="AT36" i="1"/>
  <c r="AS36" i="1"/>
  <c r="AR36" i="1"/>
  <c r="AQ36" i="1"/>
  <c r="AP36" i="1"/>
  <c r="AO36" i="1"/>
  <c r="AN36" i="1"/>
  <c r="AM36" i="1"/>
  <c r="AL36" i="1"/>
  <c r="AJ36" i="1"/>
  <c r="AH36" i="1"/>
  <c r="AF36" i="1"/>
  <c r="AD36" i="1"/>
  <c r="AB36" i="1"/>
  <c r="Z36" i="1"/>
  <c r="X36" i="1"/>
  <c r="V36" i="1"/>
  <c r="T36" i="1"/>
  <c r="R36" i="1"/>
  <c r="Q36" i="1"/>
  <c r="P36" i="1"/>
  <c r="O36" i="1"/>
  <c r="CI35" i="1"/>
  <c r="BU35" i="1"/>
  <c r="BT35" i="1"/>
  <c r="BS35" i="1"/>
  <c r="BR35" i="1"/>
  <c r="BQ35" i="1"/>
  <c r="BP35" i="1"/>
  <c r="BO35" i="1"/>
  <c r="BN35" i="1"/>
  <c r="BM35" i="1"/>
  <c r="BL35" i="1"/>
  <c r="BK35" i="1"/>
  <c r="BJ35" i="1"/>
  <c r="BI35" i="1"/>
  <c r="BH35" i="1"/>
  <c r="BG35" i="1"/>
  <c r="BF35" i="1"/>
  <c r="BD35" i="1"/>
  <c r="BC35" i="1"/>
  <c r="BB35" i="1"/>
  <c r="BA35" i="1"/>
  <c r="AZ35" i="1"/>
  <c r="AY35" i="1"/>
  <c r="AX35" i="1"/>
  <c r="AW35" i="1"/>
  <c r="AV35" i="1"/>
  <c r="AU35" i="1"/>
  <c r="AT35" i="1"/>
  <c r="AS35" i="1"/>
  <c r="AR35" i="1"/>
  <c r="AQ35" i="1"/>
  <c r="AP35" i="1"/>
  <c r="AO35" i="1"/>
  <c r="AN35" i="1"/>
  <c r="AM35" i="1"/>
  <c r="AL35" i="1"/>
  <c r="AK35" i="1"/>
  <c r="AJ35" i="1"/>
  <c r="AI35" i="1"/>
  <c r="AH35" i="1"/>
  <c r="AG35" i="1"/>
  <c r="AF35" i="1"/>
  <c r="AE35" i="1"/>
  <c r="AD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CI34" i="1"/>
  <c r="BU34" i="1"/>
  <c r="BT34" i="1"/>
  <c r="BS34" i="1"/>
  <c r="BR34" i="1"/>
  <c r="BQ34" i="1"/>
  <c r="BP34" i="1"/>
  <c r="BO34" i="1"/>
  <c r="BN34" i="1"/>
  <c r="BM34" i="1"/>
  <c r="BL34" i="1"/>
  <c r="BK34" i="1"/>
  <c r="BJ34" i="1"/>
  <c r="BI34" i="1"/>
  <c r="BH34" i="1"/>
  <c r="BG34" i="1"/>
  <c r="BF34" i="1"/>
  <c r="BE34" i="1"/>
  <c r="BD34" i="1"/>
  <c r="BC34" i="1"/>
  <c r="BB34" i="1"/>
  <c r="AZ34" i="1"/>
  <c r="AX34" i="1"/>
  <c r="AV34" i="1"/>
  <c r="AT34" i="1"/>
  <c r="AS34" i="1"/>
  <c r="AR34" i="1"/>
  <c r="AQ34" i="1"/>
  <c r="AP34" i="1"/>
  <c r="AO34" i="1"/>
  <c r="AN34" i="1"/>
  <c r="AM34" i="1"/>
  <c r="AL34" i="1"/>
  <c r="AK34" i="1"/>
  <c r="AJ34" i="1"/>
  <c r="AI34" i="1"/>
  <c r="AH34" i="1"/>
  <c r="AG34" i="1"/>
  <c r="AF34" i="1"/>
  <c r="AD34" i="1"/>
  <c r="AC34" i="1"/>
  <c r="AB34" i="1"/>
  <c r="Z34" i="1"/>
  <c r="X34" i="1"/>
  <c r="V34" i="1"/>
  <c r="T34" i="1"/>
  <c r="R34" i="1"/>
  <c r="Q34" i="1"/>
  <c r="P34" i="1"/>
  <c r="O34" i="1"/>
  <c r="CI33" i="1"/>
  <c r="BU33" i="1"/>
  <c r="BT33" i="1"/>
  <c r="BS33" i="1"/>
  <c r="BR33" i="1"/>
  <c r="BQ33" i="1"/>
  <c r="BP33" i="1"/>
  <c r="BO33" i="1"/>
  <c r="BN33" i="1"/>
  <c r="BL33" i="1"/>
  <c r="BJ33" i="1"/>
  <c r="BH33" i="1"/>
  <c r="BF33" i="1"/>
  <c r="BD33" i="1"/>
  <c r="BB33" i="1"/>
  <c r="BA33" i="1"/>
  <c r="AZ33" i="1"/>
  <c r="AY33" i="1"/>
  <c r="AX33" i="1"/>
  <c r="AW33" i="1"/>
  <c r="AV33" i="1"/>
  <c r="AU33" i="1"/>
  <c r="AT33" i="1"/>
  <c r="AS33" i="1"/>
  <c r="AR33" i="1"/>
  <c r="AQ33" i="1"/>
  <c r="AP33" i="1"/>
  <c r="AO33" i="1"/>
  <c r="AN33" i="1"/>
  <c r="AM33" i="1"/>
  <c r="AL33" i="1"/>
  <c r="AJ33" i="1"/>
  <c r="AH33" i="1"/>
  <c r="AF33" i="1"/>
  <c r="AD33" i="1"/>
  <c r="AB33" i="1"/>
  <c r="Z33" i="1"/>
  <c r="Y33" i="1"/>
  <c r="X33" i="1"/>
  <c r="W33" i="1"/>
  <c r="V33" i="1"/>
  <c r="U33" i="1"/>
  <c r="T33" i="1"/>
  <c r="S33" i="1"/>
  <c r="R33" i="1"/>
  <c r="Q33" i="1"/>
  <c r="P33" i="1"/>
  <c r="O33" i="1"/>
  <c r="CI32" i="1"/>
  <c r="BU32" i="1"/>
  <c r="BT32" i="1"/>
  <c r="BS32" i="1"/>
  <c r="BR32" i="1"/>
  <c r="BQ32" i="1"/>
  <c r="BP32" i="1"/>
  <c r="BO32" i="1"/>
  <c r="BN32" i="1"/>
  <c r="BL32" i="1"/>
  <c r="BJ32" i="1"/>
  <c r="BH32" i="1"/>
  <c r="BF32" i="1"/>
  <c r="BD32" i="1"/>
  <c r="BB32" i="1"/>
  <c r="AZ32" i="1"/>
  <c r="AX32" i="1"/>
  <c r="AV32" i="1"/>
  <c r="AT32" i="1"/>
  <c r="AS32" i="1"/>
  <c r="AR32" i="1"/>
  <c r="AQ32" i="1"/>
  <c r="AP32" i="1"/>
  <c r="AO32" i="1"/>
  <c r="AN32" i="1"/>
  <c r="AM32" i="1"/>
  <c r="AL32" i="1"/>
  <c r="AJ32" i="1"/>
  <c r="AH32" i="1"/>
  <c r="AF32" i="1"/>
  <c r="AD32" i="1"/>
  <c r="AB32" i="1"/>
  <c r="Z32" i="1"/>
  <c r="X32" i="1"/>
  <c r="V32" i="1"/>
  <c r="T32" i="1"/>
  <c r="R32" i="1"/>
  <c r="Q32" i="1"/>
  <c r="P32" i="1"/>
  <c r="O32" i="1"/>
  <c r="CI31" i="1"/>
  <c r="BU31" i="1"/>
  <c r="BT31" i="1"/>
  <c r="BS31" i="1"/>
  <c r="BR31" i="1"/>
  <c r="BQ31" i="1"/>
  <c r="BP31" i="1"/>
  <c r="BO31" i="1"/>
  <c r="BN31" i="1"/>
  <c r="BL31" i="1"/>
  <c r="BJ31" i="1"/>
  <c r="BH31" i="1"/>
  <c r="BF31" i="1"/>
  <c r="BD31" i="1"/>
  <c r="BB31" i="1"/>
  <c r="AZ31" i="1"/>
  <c r="AX31" i="1"/>
  <c r="AV31" i="1"/>
  <c r="AT31" i="1"/>
  <c r="AS31" i="1"/>
  <c r="AR31" i="1"/>
  <c r="AQ31" i="1"/>
  <c r="AP31" i="1"/>
  <c r="AO31" i="1"/>
  <c r="AN31" i="1"/>
  <c r="AM31" i="1"/>
  <c r="AL31" i="1"/>
  <c r="AJ31" i="1"/>
  <c r="AH31" i="1"/>
  <c r="AF31" i="1"/>
  <c r="AD31" i="1"/>
  <c r="AB31" i="1"/>
  <c r="Z31" i="1"/>
  <c r="X31" i="1"/>
  <c r="V31" i="1"/>
  <c r="T31" i="1"/>
  <c r="R31" i="1"/>
  <c r="Q31" i="1"/>
  <c r="P31" i="1"/>
  <c r="O31" i="1"/>
  <c r="CI30" i="1"/>
  <c r="BU30" i="1"/>
  <c r="BT30" i="1"/>
  <c r="BS30" i="1"/>
  <c r="BR30" i="1"/>
  <c r="BQ30" i="1"/>
  <c r="BP30" i="1"/>
  <c r="BO30" i="1"/>
  <c r="BN30" i="1"/>
  <c r="BL30" i="1"/>
  <c r="BJ30" i="1"/>
  <c r="BH30" i="1"/>
  <c r="BF30" i="1"/>
  <c r="BD30" i="1"/>
  <c r="BB30" i="1"/>
  <c r="AZ30" i="1"/>
  <c r="AX30" i="1"/>
  <c r="AV30" i="1"/>
  <c r="AT30" i="1"/>
  <c r="AS30" i="1"/>
  <c r="AR30" i="1"/>
  <c r="AQ30" i="1"/>
  <c r="AP30" i="1"/>
  <c r="AO30" i="1"/>
  <c r="AN30" i="1"/>
  <c r="AM30" i="1"/>
  <c r="AL30" i="1"/>
  <c r="AJ30" i="1"/>
  <c r="AH30" i="1"/>
  <c r="AF30" i="1"/>
  <c r="AD30" i="1"/>
  <c r="AB30" i="1"/>
  <c r="Z30" i="1"/>
  <c r="X30" i="1"/>
  <c r="V30" i="1"/>
  <c r="T30" i="1"/>
  <c r="R30" i="1"/>
  <c r="Q30" i="1"/>
  <c r="P30" i="1"/>
  <c r="O30" i="1"/>
  <c r="CI29" i="1"/>
  <c r="BU29" i="1"/>
  <c r="BT29" i="1"/>
  <c r="BS29" i="1"/>
  <c r="BR29" i="1"/>
  <c r="BQ29" i="1"/>
  <c r="BP29" i="1"/>
  <c r="BO29" i="1"/>
  <c r="BN29" i="1"/>
  <c r="BL29" i="1"/>
  <c r="BJ29" i="1"/>
  <c r="BH29" i="1"/>
  <c r="BF29" i="1"/>
  <c r="BD29" i="1"/>
  <c r="BB29" i="1"/>
  <c r="BA29" i="1"/>
  <c r="AZ29" i="1"/>
  <c r="AY29" i="1"/>
  <c r="AX29" i="1"/>
  <c r="AW29" i="1"/>
  <c r="AV29" i="1"/>
  <c r="AU29" i="1"/>
  <c r="AT29" i="1"/>
  <c r="AS29" i="1"/>
  <c r="AR29" i="1"/>
  <c r="AQ29" i="1"/>
  <c r="AP29" i="1"/>
  <c r="AO29" i="1"/>
  <c r="AN29" i="1"/>
  <c r="AM29" i="1"/>
  <c r="AL29" i="1"/>
  <c r="AJ29" i="1"/>
  <c r="AH29" i="1"/>
  <c r="AF29" i="1"/>
  <c r="AD29" i="1"/>
  <c r="AB29" i="1"/>
  <c r="Z29" i="1"/>
  <c r="Y29" i="1"/>
  <c r="X29" i="1"/>
  <c r="W29" i="1"/>
  <c r="V29" i="1"/>
  <c r="U29" i="1"/>
  <c r="T29" i="1"/>
  <c r="S29" i="1"/>
  <c r="R29" i="1"/>
  <c r="Q29" i="1"/>
  <c r="P29" i="1"/>
  <c r="O29" i="1"/>
  <c r="CI28" i="1"/>
  <c r="BU28" i="1"/>
  <c r="BT28" i="1"/>
  <c r="BS28" i="1"/>
  <c r="BR28" i="1"/>
  <c r="BQ28" i="1"/>
  <c r="BP28" i="1"/>
  <c r="BO28" i="1"/>
  <c r="BN28" i="1"/>
  <c r="BL28" i="1"/>
  <c r="BJ28" i="1"/>
  <c r="BH28" i="1"/>
  <c r="BF28" i="1"/>
  <c r="BD28" i="1"/>
  <c r="BB28" i="1"/>
  <c r="AZ28" i="1"/>
  <c r="AX28" i="1"/>
  <c r="AV28" i="1"/>
  <c r="AT28" i="1"/>
  <c r="AS28" i="1"/>
  <c r="AR28" i="1"/>
  <c r="AQ28" i="1"/>
  <c r="AP28" i="1"/>
  <c r="AO28" i="1"/>
  <c r="AN28" i="1"/>
  <c r="AM28" i="1"/>
  <c r="AL28" i="1"/>
  <c r="AJ28" i="1"/>
  <c r="AH28" i="1"/>
  <c r="AF28" i="1"/>
  <c r="AD28" i="1"/>
  <c r="AB28" i="1"/>
  <c r="Z28" i="1"/>
  <c r="X28" i="1"/>
  <c r="V28" i="1"/>
  <c r="T28" i="1"/>
  <c r="R28" i="1"/>
  <c r="P28" i="1"/>
  <c r="CI27" i="1"/>
  <c r="BU27" i="1"/>
  <c r="BT27" i="1"/>
  <c r="BS27" i="1"/>
  <c r="BR27" i="1"/>
  <c r="BQ27" i="1"/>
  <c r="BP27" i="1"/>
  <c r="BO27" i="1"/>
  <c r="BN27" i="1"/>
  <c r="BM27" i="1"/>
  <c r="BL27" i="1"/>
  <c r="BK27" i="1"/>
  <c r="BJ27" i="1"/>
  <c r="BI27" i="1"/>
  <c r="BH27" i="1"/>
  <c r="BG27" i="1"/>
  <c r="BF27" i="1"/>
  <c r="BE27" i="1"/>
  <c r="BD27" i="1"/>
  <c r="BC27" i="1"/>
  <c r="BB27" i="1"/>
  <c r="BA27" i="1"/>
  <c r="AZ27" i="1"/>
  <c r="AY27" i="1"/>
  <c r="AX27" i="1"/>
  <c r="AW27" i="1"/>
  <c r="AV27" i="1"/>
  <c r="AU27" i="1"/>
  <c r="AT27" i="1"/>
  <c r="AS27" i="1"/>
  <c r="AR27" i="1"/>
  <c r="AQ27" i="1"/>
  <c r="AP27" i="1"/>
  <c r="AO27" i="1"/>
  <c r="AN27" i="1"/>
  <c r="AM27" i="1"/>
  <c r="AL27" i="1"/>
  <c r="AK27" i="1"/>
  <c r="AJ27" i="1"/>
  <c r="AI27" i="1"/>
  <c r="AH27" i="1"/>
  <c r="AG27" i="1"/>
  <c r="AF27" i="1"/>
  <c r="AE27" i="1"/>
  <c r="AD27" i="1"/>
  <c r="AC27" i="1"/>
  <c r="AB27" i="1"/>
  <c r="AA27" i="1"/>
  <c r="Z27" i="1"/>
  <c r="Y27" i="1"/>
  <c r="X27" i="1"/>
  <c r="W27" i="1"/>
  <c r="V27" i="1"/>
  <c r="U27" i="1"/>
  <c r="T27" i="1"/>
  <c r="S27" i="1"/>
  <c r="R27" i="1"/>
  <c r="P27" i="1"/>
  <c r="CI26" i="1"/>
  <c r="BU26" i="1"/>
  <c r="BT26" i="1"/>
  <c r="BS26" i="1"/>
  <c r="BR26" i="1"/>
  <c r="BQ26" i="1"/>
  <c r="BP26" i="1"/>
  <c r="BO26" i="1"/>
  <c r="BN26" i="1"/>
  <c r="BL26" i="1"/>
  <c r="BJ26" i="1"/>
  <c r="BH26" i="1"/>
  <c r="BF26" i="1"/>
  <c r="BD26" i="1"/>
  <c r="BB26" i="1"/>
  <c r="AZ26" i="1"/>
  <c r="AX26" i="1"/>
  <c r="AV26" i="1"/>
  <c r="AT26" i="1"/>
  <c r="AS26" i="1"/>
  <c r="AR26" i="1"/>
  <c r="AQ26" i="1"/>
  <c r="AP26" i="1"/>
  <c r="AO26" i="1"/>
  <c r="AN26" i="1"/>
  <c r="AM26" i="1"/>
  <c r="AL26" i="1"/>
  <c r="AJ26" i="1"/>
  <c r="AH26" i="1"/>
  <c r="AF26" i="1"/>
  <c r="AD26" i="1"/>
  <c r="AB26" i="1"/>
  <c r="Z26" i="1"/>
  <c r="X26" i="1"/>
  <c r="V26" i="1"/>
  <c r="T26" i="1"/>
  <c r="R26" i="1"/>
  <c r="Q26" i="1"/>
  <c r="P26" i="1"/>
  <c r="O26" i="1"/>
  <c r="CI25" i="1"/>
  <c r="BU25" i="1"/>
  <c r="BT25" i="1"/>
  <c r="BS25" i="1"/>
  <c r="BR25" i="1"/>
  <c r="BQ25" i="1"/>
  <c r="BP25" i="1"/>
  <c r="BO25" i="1"/>
  <c r="BN25" i="1"/>
  <c r="BL25" i="1"/>
  <c r="BJ25" i="1"/>
  <c r="BH25" i="1"/>
  <c r="BF25" i="1"/>
  <c r="BD25" i="1"/>
  <c r="BB25" i="1"/>
  <c r="AZ25" i="1"/>
  <c r="AX25" i="1"/>
  <c r="AV25" i="1"/>
  <c r="AT25" i="1"/>
  <c r="AS25" i="1"/>
  <c r="AR25" i="1"/>
  <c r="AQ25" i="1"/>
  <c r="AP25" i="1"/>
  <c r="AO25" i="1"/>
  <c r="AN25" i="1"/>
  <c r="AM25" i="1"/>
  <c r="AL25" i="1"/>
  <c r="AJ25" i="1"/>
  <c r="AH25" i="1"/>
  <c r="AF25" i="1"/>
  <c r="AD25" i="1"/>
  <c r="AB25" i="1"/>
  <c r="Z25" i="1"/>
  <c r="X25" i="1"/>
  <c r="V25" i="1"/>
  <c r="T25" i="1"/>
  <c r="R25" i="1"/>
  <c r="Q25" i="1"/>
  <c r="P25" i="1"/>
  <c r="O25" i="1"/>
  <c r="CI24" i="1"/>
  <c r="BU24" i="1"/>
  <c r="BT24" i="1"/>
  <c r="BS24" i="1"/>
  <c r="BR24" i="1"/>
  <c r="BQ24" i="1"/>
  <c r="BP24" i="1"/>
  <c r="BO24" i="1"/>
  <c r="BN24" i="1"/>
  <c r="BM24" i="1"/>
  <c r="BL24" i="1"/>
  <c r="BK24" i="1"/>
  <c r="BJ24" i="1"/>
  <c r="BI24" i="1"/>
  <c r="BH24" i="1"/>
  <c r="BG24" i="1"/>
  <c r="BF24" i="1"/>
  <c r="BE24" i="1"/>
  <c r="BD24" i="1"/>
  <c r="BC24" i="1"/>
  <c r="BB24" i="1"/>
  <c r="BA24" i="1"/>
  <c r="AZ24" i="1"/>
  <c r="AY24" i="1"/>
  <c r="AX24" i="1"/>
  <c r="AW24" i="1"/>
  <c r="AV24" i="1"/>
  <c r="AU24" i="1"/>
  <c r="AT24" i="1"/>
  <c r="AS24" i="1"/>
  <c r="AR24" i="1"/>
  <c r="AQ24" i="1"/>
  <c r="AP24" i="1"/>
  <c r="AO24" i="1"/>
  <c r="AN24" i="1"/>
  <c r="AM24" i="1"/>
  <c r="AL24" i="1"/>
  <c r="AK24" i="1"/>
  <c r="AJ24" i="1"/>
  <c r="AI24" i="1"/>
  <c r="AH24" i="1"/>
  <c r="AG24" i="1"/>
  <c r="AF24" i="1"/>
  <c r="AE24" i="1"/>
  <c r="AD24" i="1"/>
  <c r="AC24" i="1"/>
  <c r="AB24" i="1"/>
  <c r="AA24" i="1"/>
  <c r="Z24" i="1"/>
  <c r="Y24" i="1"/>
  <c r="X24" i="1"/>
  <c r="W24" i="1"/>
  <c r="V24" i="1"/>
  <c r="U24" i="1"/>
  <c r="T24" i="1"/>
  <c r="S24" i="1"/>
  <c r="R24" i="1"/>
  <c r="Q24" i="1"/>
  <c r="P24" i="1"/>
  <c r="CI23" i="1"/>
  <c r="BU23" i="1"/>
  <c r="BT23" i="1"/>
  <c r="BS23" i="1"/>
  <c r="BR23" i="1"/>
  <c r="BQ23" i="1"/>
  <c r="BP23" i="1"/>
  <c r="BO23" i="1"/>
  <c r="BN23" i="1"/>
  <c r="BL23" i="1"/>
  <c r="BJ23" i="1"/>
  <c r="BH23" i="1"/>
  <c r="BF23" i="1"/>
  <c r="BD23" i="1"/>
  <c r="BB23" i="1"/>
  <c r="AZ23" i="1"/>
  <c r="AX23" i="1"/>
  <c r="AV23" i="1"/>
  <c r="AT23" i="1"/>
  <c r="AS23" i="1"/>
  <c r="AR23" i="1"/>
  <c r="AQ23" i="1"/>
  <c r="AP23" i="1"/>
  <c r="AO23" i="1"/>
  <c r="AN23" i="1"/>
  <c r="AM23" i="1"/>
  <c r="AL23" i="1"/>
  <c r="AJ23" i="1"/>
  <c r="AH23" i="1"/>
  <c r="AF23" i="1"/>
  <c r="AD23" i="1"/>
  <c r="AB23" i="1"/>
  <c r="Z23" i="1"/>
  <c r="X23" i="1"/>
  <c r="V23" i="1"/>
  <c r="T23" i="1"/>
  <c r="R23" i="1"/>
  <c r="Q23" i="1"/>
  <c r="P23" i="1"/>
  <c r="O23" i="1"/>
  <c r="CI22" i="1"/>
  <c r="BU22" i="1"/>
  <c r="BT22" i="1"/>
  <c r="BS22" i="1"/>
  <c r="BR22" i="1"/>
  <c r="BQ22" i="1"/>
  <c r="BP22" i="1"/>
  <c r="BO22" i="1"/>
  <c r="BN22" i="1"/>
  <c r="BL22" i="1"/>
  <c r="BJ22" i="1"/>
  <c r="BH22" i="1"/>
  <c r="BF22" i="1"/>
  <c r="BD22" i="1"/>
  <c r="BB22" i="1"/>
  <c r="AZ22" i="1"/>
  <c r="AX22" i="1"/>
  <c r="AV22" i="1"/>
  <c r="AT22" i="1"/>
  <c r="AS22" i="1"/>
  <c r="AR22" i="1"/>
  <c r="AQ22" i="1"/>
  <c r="AP22" i="1"/>
  <c r="AO22" i="1"/>
  <c r="AN22" i="1"/>
  <c r="AM22" i="1"/>
  <c r="AL22" i="1"/>
  <c r="AJ22" i="1"/>
  <c r="AH22" i="1"/>
  <c r="AF22" i="1"/>
  <c r="AD22" i="1"/>
  <c r="AB22" i="1"/>
  <c r="Z22" i="1"/>
  <c r="X22" i="1"/>
  <c r="V22" i="1"/>
  <c r="T22" i="1"/>
  <c r="R22" i="1"/>
  <c r="Q22" i="1"/>
  <c r="P22" i="1"/>
  <c r="O22" i="1"/>
  <c r="CI21" i="1"/>
  <c r="BU21" i="1"/>
  <c r="BT21" i="1"/>
  <c r="BS21" i="1"/>
  <c r="BR21" i="1"/>
  <c r="BQ21" i="1"/>
  <c r="BP21" i="1"/>
  <c r="BO21" i="1"/>
  <c r="BN21" i="1"/>
  <c r="BL21" i="1"/>
  <c r="BJ21" i="1"/>
  <c r="BH21" i="1"/>
  <c r="BF21" i="1"/>
  <c r="BD21" i="1"/>
  <c r="BB21" i="1"/>
  <c r="AZ21" i="1"/>
  <c r="AX21" i="1"/>
  <c r="AV21" i="1"/>
  <c r="AT21" i="1"/>
  <c r="AS21" i="1"/>
  <c r="AR21" i="1"/>
  <c r="AQ21" i="1"/>
  <c r="AP21" i="1"/>
  <c r="AO21" i="1"/>
  <c r="AN21" i="1"/>
  <c r="AM21" i="1"/>
  <c r="AL21" i="1"/>
  <c r="AJ21" i="1"/>
  <c r="AH21" i="1"/>
  <c r="AF21" i="1"/>
  <c r="AD21" i="1"/>
  <c r="AB21" i="1"/>
  <c r="Z21" i="1"/>
  <c r="X21" i="1"/>
  <c r="V21" i="1"/>
  <c r="T21" i="1"/>
  <c r="R21" i="1"/>
  <c r="Q21" i="1"/>
  <c r="P21" i="1"/>
  <c r="O21" i="1"/>
  <c r="CI20" i="1"/>
  <c r="BU20" i="1"/>
  <c r="BT20" i="1"/>
  <c r="BS20" i="1"/>
  <c r="BR20" i="1"/>
  <c r="BQ20" i="1"/>
  <c r="BP20" i="1"/>
  <c r="BO20" i="1"/>
  <c r="BN20" i="1"/>
  <c r="BM20" i="1"/>
  <c r="BL20" i="1"/>
  <c r="BK20" i="1"/>
  <c r="BJ20" i="1"/>
  <c r="BI20" i="1"/>
  <c r="BH20" i="1"/>
  <c r="BG20" i="1"/>
  <c r="BF20" i="1"/>
  <c r="BE20" i="1"/>
  <c r="BD20" i="1"/>
  <c r="BC20" i="1"/>
  <c r="BB20" i="1"/>
  <c r="AZ20" i="1"/>
  <c r="AY20" i="1"/>
  <c r="AX20" i="1"/>
  <c r="AV20" i="1"/>
  <c r="AU20" i="1"/>
  <c r="AT20" i="1"/>
  <c r="AS20" i="1"/>
  <c r="AR20" i="1"/>
  <c r="AQ20" i="1"/>
  <c r="AP20" i="1"/>
  <c r="AO20" i="1"/>
  <c r="AN20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A20" i="1"/>
  <c r="Z20" i="1"/>
  <c r="X20" i="1"/>
  <c r="W20" i="1"/>
  <c r="V20" i="1"/>
  <c r="T20" i="1"/>
  <c r="S20" i="1"/>
  <c r="R20" i="1"/>
  <c r="Q20" i="1"/>
  <c r="P20" i="1"/>
  <c r="O20" i="1"/>
  <c r="CI19" i="1"/>
  <c r="BU19" i="1"/>
  <c r="BT19" i="1"/>
  <c r="BS19" i="1"/>
  <c r="BR19" i="1"/>
  <c r="BQ19" i="1"/>
  <c r="BP19" i="1"/>
  <c r="BO19" i="1"/>
  <c r="BN19" i="1"/>
  <c r="BM19" i="1"/>
  <c r="BL19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A19" i="1"/>
  <c r="Z19" i="1"/>
  <c r="Y19" i="1"/>
  <c r="X19" i="1"/>
  <c r="W19" i="1"/>
  <c r="V19" i="1"/>
  <c r="U19" i="1"/>
  <c r="T19" i="1"/>
  <c r="S19" i="1"/>
  <c r="R19" i="1"/>
  <c r="Q19" i="1"/>
  <c r="P19" i="1"/>
  <c r="O19" i="1"/>
  <c r="CI18" i="1"/>
  <c r="BU18" i="1"/>
  <c r="BT18" i="1"/>
  <c r="BS18" i="1"/>
  <c r="BR18" i="1"/>
  <c r="BQ18" i="1"/>
  <c r="BP18" i="1"/>
  <c r="BO18" i="1"/>
  <c r="BN18" i="1"/>
  <c r="BL18" i="1"/>
  <c r="BJ18" i="1"/>
  <c r="BI18" i="1"/>
  <c r="BH18" i="1"/>
  <c r="BF18" i="1"/>
  <c r="BE18" i="1"/>
  <c r="BD18" i="1"/>
  <c r="BB18" i="1"/>
  <c r="BA18" i="1"/>
  <c r="AZ18" i="1"/>
  <c r="AX18" i="1"/>
  <c r="AW18" i="1"/>
  <c r="AV18" i="1"/>
  <c r="AT18" i="1"/>
  <c r="AS18" i="1"/>
  <c r="AR18" i="1"/>
  <c r="AQ18" i="1"/>
  <c r="AP18" i="1"/>
  <c r="AO18" i="1"/>
  <c r="AN18" i="1"/>
  <c r="AM18" i="1"/>
  <c r="AL18" i="1"/>
  <c r="AJ18" i="1"/>
  <c r="AH18" i="1"/>
  <c r="AG18" i="1"/>
  <c r="AF18" i="1"/>
  <c r="AD18" i="1"/>
  <c r="AC18" i="1"/>
  <c r="AB18" i="1"/>
  <c r="Z18" i="1"/>
  <c r="Y18" i="1"/>
  <c r="X18" i="1"/>
  <c r="V18" i="1"/>
  <c r="U18" i="1"/>
  <c r="T18" i="1"/>
  <c r="R18" i="1"/>
  <c r="Q18" i="1"/>
  <c r="P18" i="1"/>
  <c r="O18" i="1"/>
  <c r="CI17" i="1"/>
  <c r="BU17" i="1"/>
  <c r="BT17" i="1"/>
  <c r="BS17" i="1"/>
  <c r="BR17" i="1"/>
  <c r="BQ17" i="1"/>
  <c r="BP17" i="1"/>
  <c r="BO17" i="1"/>
  <c r="BN17" i="1"/>
  <c r="BM17" i="1"/>
  <c r="BL17" i="1"/>
  <c r="BK17" i="1"/>
  <c r="BJ17" i="1"/>
  <c r="BH17" i="1"/>
  <c r="BG17" i="1"/>
  <c r="BF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F17" i="1"/>
  <c r="AE17" i="1"/>
  <c r="AD17" i="1"/>
  <c r="AB17" i="1"/>
  <c r="AA17" i="1"/>
  <c r="Z17" i="1"/>
  <c r="Y17" i="1"/>
  <c r="X17" i="1"/>
  <c r="W17" i="1"/>
  <c r="V17" i="1"/>
  <c r="U17" i="1"/>
  <c r="T17" i="1"/>
  <c r="S17" i="1"/>
  <c r="R17" i="1"/>
  <c r="Q17" i="1"/>
  <c r="P17" i="1"/>
  <c r="O17" i="1"/>
  <c r="CI16" i="1"/>
  <c r="BU16" i="1"/>
  <c r="BT16" i="1"/>
  <c r="BS16" i="1"/>
  <c r="BR16" i="1"/>
  <c r="BQ16" i="1"/>
  <c r="BP16" i="1"/>
  <c r="BO16" i="1"/>
  <c r="BN16" i="1"/>
  <c r="BM16" i="1"/>
  <c r="BL16" i="1"/>
  <c r="BK16" i="1"/>
  <c r="BJ16" i="1"/>
  <c r="BI16" i="1"/>
  <c r="BH16" i="1"/>
  <c r="BG16" i="1"/>
  <c r="BF16" i="1"/>
  <c r="BE16" i="1"/>
  <c r="BD16" i="1"/>
  <c r="BC16" i="1"/>
  <c r="BB16" i="1"/>
  <c r="BA16" i="1"/>
  <c r="AZ16" i="1"/>
  <c r="AY16" i="1"/>
  <c r="AX16" i="1"/>
  <c r="AW16" i="1"/>
  <c r="AV16" i="1"/>
  <c r="AU16" i="1"/>
  <c r="AT16" i="1"/>
  <c r="AS16" i="1"/>
  <c r="AR16" i="1"/>
  <c r="AQ16" i="1"/>
  <c r="AP16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O16" i="1"/>
  <c r="CI15" i="1"/>
  <c r="BU15" i="1"/>
  <c r="BT15" i="1"/>
  <c r="BS15" i="1"/>
  <c r="BR15" i="1"/>
  <c r="BQ15" i="1"/>
  <c r="BP15" i="1"/>
  <c r="BO15" i="1"/>
  <c r="BN15" i="1"/>
  <c r="BM15" i="1"/>
  <c r="BL15" i="1"/>
  <c r="BK15" i="1"/>
  <c r="BJ15" i="1"/>
  <c r="BI15" i="1"/>
  <c r="BH15" i="1"/>
  <c r="BG15" i="1"/>
  <c r="BF15" i="1"/>
  <c r="BE15" i="1"/>
  <c r="BD15" i="1"/>
  <c r="BC15" i="1"/>
  <c r="BB15" i="1"/>
  <c r="AZ15" i="1"/>
  <c r="AY15" i="1"/>
  <c r="AX15" i="1"/>
  <c r="AV15" i="1"/>
  <c r="AU15" i="1"/>
  <c r="AT15" i="1"/>
  <c r="AS15" i="1"/>
  <c r="AR15" i="1"/>
  <c r="AQ15" i="1"/>
  <c r="AP15" i="1"/>
  <c r="AO15" i="1"/>
  <c r="AN15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A15" i="1"/>
  <c r="Z15" i="1"/>
  <c r="X15" i="1"/>
  <c r="W15" i="1"/>
  <c r="V15" i="1"/>
  <c r="T15" i="1"/>
  <c r="S15" i="1"/>
  <c r="R15" i="1"/>
  <c r="Q15" i="1"/>
  <c r="P15" i="1"/>
  <c r="O15" i="1"/>
  <c r="CI14" i="1"/>
  <c r="BU14" i="1"/>
  <c r="BT14" i="1"/>
  <c r="BS14" i="1"/>
  <c r="BR14" i="1"/>
  <c r="BQ14" i="1"/>
  <c r="BP14" i="1"/>
  <c r="BO14" i="1"/>
  <c r="BN14" i="1"/>
  <c r="BL14" i="1"/>
  <c r="BJ14" i="1"/>
  <c r="BH14" i="1"/>
  <c r="BF14" i="1"/>
  <c r="BD14" i="1"/>
  <c r="BB14" i="1"/>
  <c r="AZ14" i="1"/>
  <c r="AX14" i="1"/>
  <c r="AV14" i="1"/>
  <c r="AT14" i="1"/>
  <c r="AS14" i="1"/>
  <c r="AR14" i="1"/>
  <c r="AQ14" i="1"/>
  <c r="AP14" i="1"/>
  <c r="AO14" i="1"/>
  <c r="AN14" i="1"/>
  <c r="AM14" i="1"/>
  <c r="AL14" i="1"/>
  <c r="AJ14" i="1"/>
  <c r="AH14" i="1"/>
  <c r="AF14" i="1"/>
  <c r="AD14" i="1"/>
  <c r="AB14" i="1"/>
  <c r="Z14" i="1"/>
  <c r="X14" i="1"/>
  <c r="V14" i="1"/>
  <c r="T14" i="1"/>
  <c r="R14" i="1"/>
  <c r="Q14" i="1"/>
  <c r="P14" i="1"/>
  <c r="O14" i="1"/>
  <c r="CI13" i="1"/>
  <c r="BU13" i="1"/>
  <c r="BT13" i="1"/>
  <c r="BS13" i="1"/>
  <c r="BR13" i="1"/>
  <c r="BQ13" i="1"/>
  <c r="BP13" i="1"/>
  <c r="BO13" i="1"/>
  <c r="BN13" i="1"/>
  <c r="BL13" i="1"/>
  <c r="BJ13" i="1"/>
  <c r="BH13" i="1"/>
  <c r="BF13" i="1"/>
  <c r="BD13" i="1"/>
  <c r="BB13" i="1"/>
  <c r="AZ13" i="1"/>
  <c r="AX13" i="1"/>
  <c r="AV13" i="1"/>
  <c r="AT13" i="1"/>
  <c r="AS13" i="1"/>
  <c r="AR13" i="1"/>
  <c r="AQ13" i="1"/>
  <c r="AP13" i="1"/>
  <c r="AO13" i="1"/>
  <c r="AN13" i="1"/>
  <c r="AM13" i="1"/>
  <c r="AL13" i="1"/>
  <c r="AJ13" i="1"/>
  <c r="AH13" i="1"/>
  <c r="AF13" i="1"/>
  <c r="AD13" i="1"/>
  <c r="AB13" i="1"/>
  <c r="Z13" i="1"/>
  <c r="X13" i="1"/>
  <c r="V13" i="1"/>
  <c r="T13" i="1"/>
  <c r="R13" i="1"/>
  <c r="Q13" i="1"/>
  <c r="P13" i="1"/>
  <c r="O13" i="1"/>
  <c r="CI12" i="1"/>
  <c r="BU12" i="1"/>
  <c r="BT12" i="1"/>
  <c r="BS12" i="1"/>
  <c r="BR12" i="1"/>
  <c r="BQ12" i="1"/>
  <c r="BP12" i="1"/>
  <c r="BO12" i="1"/>
  <c r="BN12" i="1"/>
  <c r="BM12" i="1"/>
  <c r="BL12" i="1"/>
  <c r="BK12" i="1"/>
  <c r="BJ12" i="1"/>
  <c r="BI12" i="1"/>
  <c r="BH12" i="1"/>
  <c r="BG12" i="1"/>
  <c r="BF12" i="1"/>
  <c r="BE12" i="1"/>
  <c r="BD12" i="1"/>
  <c r="BC12" i="1"/>
  <c r="BB12" i="1"/>
  <c r="BA12" i="1"/>
  <c r="AZ12" i="1"/>
  <c r="AY12" i="1"/>
  <c r="AX12" i="1"/>
  <c r="AW12" i="1"/>
  <c r="AV12" i="1"/>
  <c r="AU12" i="1"/>
  <c r="AT12" i="1"/>
  <c r="AS12" i="1"/>
  <c r="AR12" i="1"/>
  <c r="AQ12" i="1"/>
  <c r="AP12" i="1"/>
  <c r="AO12" i="1"/>
  <c r="AN12" i="1"/>
  <c r="AM12" i="1"/>
  <c r="AL12" i="1"/>
  <c r="AK12" i="1"/>
  <c r="AJ12" i="1"/>
  <c r="AI12" i="1"/>
  <c r="AH12" i="1"/>
  <c r="AG12" i="1"/>
  <c r="AF12" i="1"/>
  <c r="AE12" i="1"/>
  <c r="AD12" i="1"/>
  <c r="AC12" i="1"/>
  <c r="AB12" i="1"/>
  <c r="AA12" i="1"/>
  <c r="Z12" i="1"/>
  <c r="Y12" i="1"/>
  <c r="X12" i="1"/>
  <c r="W12" i="1"/>
  <c r="V12" i="1"/>
  <c r="U12" i="1"/>
  <c r="T12" i="1"/>
  <c r="S12" i="1"/>
  <c r="R12" i="1"/>
  <c r="Q12" i="1"/>
  <c r="P12" i="1"/>
  <c r="O12" i="1"/>
  <c r="CI11" i="1"/>
  <c r="BU11" i="1"/>
  <c r="BT11" i="1"/>
  <c r="BS11" i="1"/>
  <c r="BR11" i="1"/>
  <c r="BQ11" i="1"/>
  <c r="BP11" i="1"/>
  <c r="BO11" i="1"/>
  <c r="BN11" i="1"/>
  <c r="BL11" i="1"/>
  <c r="BJ11" i="1"/>
  <c r="BH11" i="1"/>
  <c r="BF11" i="1"/>
  <c r="BD11" i="1"/>
  <c r="BB11" i="1"/>
  <c r="AZ11" i="1"/>
  <c r="AX11" i="1"/>
  <c r="AV11" i="1"/>
  <c r="AT11" i="1"/>
  <c r="AS11" i="1"/>
  <c r="AR11" i="1"/>
  <c r="AQ11" i="1"/>
  <c r="AP11" i="1"/>
  <c r="AO11" i="1"/>
  <c r="AN11" i="1"/>
  <c r="AM11" i="1"/>
  <c r="AL11" i="1"/>
  <c r="AJ11" i="1"/>
  <c r="AH11" i="1"/>
  <c r="AF11" i="1"/>
  <c r="AD11" i="1"/>
  <c r="AB11" i="1"/>
  <c r="Z11" i="1"/>
  <c r="X11" i="1"/>
  <c r="V11" i="1"/>
  <c r="T11" i="1"/>
  <c r="R11" i="1"/>
  <c r="Q11" i="1"/>
  <c r="P11" i="1"/>
  <c r="O11" i="1"/>
  <c r="CI10" i="1"/>
  <c r="BU10" i="1"/>
  <c r="BT10" i="1"/>
  <c r="BS10" i="1"/>
  <c r="BR10" i="1"/>
  <c r="BQ10" i="1"/>
  <c r="BP10" i="1"/>
  <c r="BO10" i="1"/>
  <c r="BN10" i="1"/>
  <c r="BM10" i="1"/>
  <c r="BL10" i="1"/>
  <c r="BK10" i="1"/>
  <c r="BJ10" i="1"/>
  <c r="BI10" i="1"/>
  <c r="BH10" i="1"/>
  <c r="BG10" i="1"/>
  <c r="BF10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Q10" i="1"/>
  <c r="P10" i="1"/>
  <c r="O10" i="1"/>
  <c r="CI9" i="1"/>
  <c r="BU9" i="1"/>
  <c r="BT9" i="1"/>
  <c r="BS9" i="1"/>
  <c r="BR9" i="1"/>
  <c r="BQ9" i="1"/>
  <c r="BP9" i="1"/>
  <c r="BO9" i="1"/>
  <c r="BN9" i="1"/>
  <c r="BK9" i="1"/>
  <c r="BK206" i="1" s="1"/>
  <c r="BJ9" i="1"/>
  <c r="BI9" i="1"/>
  <c r="BI206" i="1" s="1"/>
  <c r="BG9" i="1"/>
  <c r="BG206" i="1" s="1"/>
  <c r="BF9" i="1"/>
  <c r="BE9" i="1"/>
  <c r="BE206" i="1" s="1"/>
  <c r="BC9" i="1"/>
  <c r="BC206" i="1" s="1"/>
  <c r="BB9" i="1"/>
  <c r="BA9" i="1"/>
  <c r="BA206" i="1" s="1"/>
  <c r="AZ9" i="1"/>
  <c r="AZ206" i="1" s="1"/>
  <c r="AY9" i="1"/>
  <c r="AY206" i="1" s="1"/>
  <c r="AX9" i="1"/>
  <c r="AW9" i="1"/>
  <c r="AW206" i="1" s="1"/>
  <c r="AU9" i="1"/>
  <c r="AU206" i="1" s="1"/>
  <c r="AT9" i="1"/>
  <c r="AS9" i="1"/>
  <c r="AR9" i="1"/>
  <c r="AQ9" i="1"/>
  <c r="AP9" i="1"/>
  <c r="AO9" i="1"/>
  <c r="AN9" i="1"/>
  <c r="AM9" i="1"/>
  <c r="AL9" i="1"/>
  <c r="AI9" i="1"/>
  <c r="AJ9" i="1" s="1"/>
  <c r="AJ206" i="1" s="1"/>
  <c r="AH9" i="1"/>
  <c r="AG9" i="1"/>
  <c r="AG206" i="1" s="1"/>
  <c r="AE9" i="1"/>
  <c r="AE206" i="1" s="1"/>
  <c r="AD9" i="1"/>
  <c r="AC9" i="1"/>
  <c r="AC206" i="1" s="1"/>
  <c r="AA9" i="1"/>
  <c r="AB9" i="1" s="1"/>
  <c r="AB206" i="1" s="1"/>
  <c r="Z9" i="1"/>
  <c r="Y9" i="1"/>
  <c r="Y206" i="1" s="1"/>
  <c r="W9" i="1"/>
  <c r="W206" i="1" s="1"/>
  <c r="V9" i="1"/>
  <c r="U9" i="1"/>
  <c r="U206" i="1" s="1"/>
  <c r="S9" i="1"/>
  <c r="T9" i="1" s="1"/>
  <c r="T206" i="1" s="1"/>
  <c r="R9" i="1"/>
  <c r="Q9" i="1"/>
  <c r="P9" i="1"/>
  <c r="O9" i="1"/>
  <c r="AA206" i="1" l="1"/>
  <c r="BH9" i="1"/>
  <c r="BH206" i="1" s="1"/>
  <c r="S206" i="1"/>
  <c r="AV9" i="1"/>
  <c r="AV206" i="1" s="1"/>
  <c r="BD9" i="1"/>
  <c r="BD206" i="1" s="1"/>
  <c r="X9" i="1"/>
  <c r="X206" i="1" s="1"/>
  <c r="AF9" i="1"/>
  <c r="AF206" i="1" s="1"/>
  <c r="BL9" i="1"/>
  <c r="BL206" i="1" s="1"/>
  <c r="U19" i="8"/>
  <c r="Q19" i="8"/>
  <c r="Q6" i="8"/>
  <c r="U6" i="8"/>
  <c r="Q18" i="8"/>
  <c r="U18" i="8"/>
  <c r="Q17" i="8"/>
  <c r="U17" i="8"/>
  <c r="U16" i="8"/>
  <c r="Q16" i="8"/>
  <c r="U38" i="8"/>
  <c r="Q38" i="8"/>
  <c r="U29" i="8"/>
  <c r="Q29" i="8"/>
  <c r="U40" i="8"/>
  <c r="Q40" i="8"/>
  <c r="U20" i="8"/>
  <c r="Q20" i="8"/>
  <c r="Q28" i="8"/>
  <c r="Q37" i="8"/>
  <c r="U9" i="8"/>
  <c r="U27" i="8"/>
  <c r="Q8" i="8"/>
  <c r="Q21" i="8"/>
  <c r="Q26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Chanelle Choo</author>
  </authors>
  <commentList>
    <comment ref="H209" authorId="0" shapeId="0" xr:uid="{00000000-0006-0000-0000-000001000000}">
      <text>
        <r>
          <rPr>
            <b/>
            <sz val="10"/>
            <rFont val="Tahoma"/>
            <charset val="134"/>
          </rPr>
          <t>Chanelle Choo:</t>
        </r>
        <r>
          <rPr>
            <sz val="10"/>
            <rFont val="Tahoma"/>
            <charset val="134"/>
          </rPr>
          <t xml:space="preserve">
Lease expires on: 03/07/2024
Re-entry on: 22/02/2024</t>
        </r>
        <r>
          <rPr>
            <sz val="9"/>
            <rFont val="Tahoma"/>
            <charset val="134"/>
          </rPr>
          <t xml:space="preserve"> </t>
        </r>
      </text>
    </comment>
    <comment ref="Z209" authorId="0" shapeId="0" xr:uid="{00000000-0006-0000-0000-000002000000}">
      <text>
        <r>
          <rPr>
            <b/>
            <sz val="10"/>
            <rFont val="Tahoma"/>
            <charset val="134"/>
          </rPr>
          <t>Chanelle Choo:</t>
        </r>
        <r>
          <rPr>
            <sz val="10"/>
            <rFont val="Tahoma"/>
            <charset val="134"/>
          </rPr>
          <t xml:space="preserve">
Adjusted 22-29 Feb 2024 in Mar 2024</t>
        </r>
      </text>
    </comment>
    <comment ref="BB209" authorId="0" shapeId="0" xr:uid="{00000000-0006-0000-0000-000003000000}">
      <text>
        <r>
          <rPr>
            <b/>
            <sz val="10"/>
            <rFont val="Tahoma"/>
            <charset val="134"/>
          </rPr>
          <t>Chanelle Choo:</t>
        </r>
        <r>
          <rPr>
            <sz val="10"/>
            <rFont val="Tahoma"/>
            <charset val="134"/>
          </rPr>
          <t xml:space="preserve">
Adjusted 22-29 Feb 2024 in Mar 2024</t>
        </r>
      </text>
    </comment>
    <comment ref="J218" authorId="0" shapeId="0" xr:uid="{00000000-0006-0000-0000-000004000000}">
      <text>
        <r>
          <rPr>
            <b/>
            <sz val="10"/>
            <rFont val="Tahoma"/>
            <charset val="134"/>
          </rPr>
          <t>Chanelle Choo:</t>
        </r>
        <r>
          <rPr>
            <sz val="10"/>
            <rFont val="Tahoma"/>
            <charset val="134"/>
          </rPr>
          <t xml:space="preserve">
#02-08 - 1,292sqf
#02-09 - 1,582sqf</t>
        </r>
      </text>
    </comment>
    <comment ref="H228" authorId="0" shapeId="0" xr:uid="{00000000-0006-0000-0000-000005000000}">
      <text>
        <r>
          <rPr>
            <b/>
            <sz val="10"/>
            <rFont val="Tahoma"/>
            <charset val="134"/>
          </rPr>
          <t>Chanelle Choo:</t>
        </r>
        <r>
          <rPr>
            <sz val="10"/>
            <rFont val="Tahoma"/>
            <charset val="134"/>
          </rPr>
          <t xml:space="preserve">
</t>
        </r>
        <r>
          <rPr>
            <u/>
            <sz val="10"/>
            <rFont val="Tahoma"/>
            <charset val="134"/>
          </rPr>
          <t xml:space="preserve">Rent-Free Period: </t>
        </r>
        <r>
          <rPr>
            <sz val="10"/>
            <rFont val="Tahoma"/>
            <charset val="134"/>
          </rPr>
          <t xml:space="preserve">
a) 23.04.2024 to 03.05.2024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K171" authorId="0" shapeId="0" xr:uid="{00000000-0006-0000-0500-000001000000}">
      <text>
        <r>
          <rPr>
            <sz val="10"/>
            <color rgb="FF000000"/>
            <rFont val="Arial"/>
            <charset val="1"/>
            <scheme val="minor"/>
          </rPr>
          <t>======
ID#AAAAeiAaGwI
Sabrina    (2022-08-18 03:39:30)
G.sales fm 1-19/07/05 is S$7,030.10 &amp; G.sales fm 20-31/07/05 is S$6,435.05</t>
        </r>
      </text>
    </comment>
    <comment ref="C223" authorId="0" shapeId="0" xr:uid="{00000000-0006-0000-0500-000002000000}">
      <text>
        <r>
          <rPr>
            <sz val="10"/>
            <color rgb="FF000000"/>
            <rFont val="Arial"/>
            <charset val="1"/>
            <scheme val="minor"/>
          </rPr>
          <t>======
ID#AAAAeiAaGwU
Sabrina    (2022-08-18 03:39:30)
Lease renewal fm 1 May 06 to 30 Apr 08                       PR = 6.5% of G. Sales         FMR = S$60,967.30 (1 May 06 - 30 Apr 07)         FMR = S$64,777.75 (1 May 07 - 30 Apr 08)         Lease expired on 30 Apr 08</t>
        </r>
      </text>
    </comment>
    <comment ref="C393" authorId="0" shapeId="0" xr:uid="{00000000-0006-0000-0500-000003000000}">
      <text>
        <r>
          <rPr>
            <sz val="10"/>
            <color rgb="FF000000"/>
            <rFont val="Arial"/>
            <charset val="1"/>
            <scheme val="minor"/>
          </rPr>
          <t>======
ID#AAAAeiAaGvs
Sabrina    (2022-08-18 03:39:30)
Lease renewal fm 1 May 06 to 30 Apr 08.                 PR = as per (a) &amp; (b)            FMR = S$248,278.11 (1 May 06 - 30 Apr 07)          FMR = S$263,795.49 (1 May 07 - 30 Apr 08)         Lease expired on 30 Apr 08</t>
        </r>
      </text>
    </comment>
    <comment ref="P540" authorId="0" shapeId="0" xr:uid="{00000000-0006-0000-0500-000004000000}">
      <text>
        <r>
          <rPr>
            <sz val="10"/>
            <color rgb="FF000000"/>
            <rFont val="Arial"/>
            <charset val="1"/>
            <scheme val="minor"/>
          </rPr>
          <t>======
ID#AAAAeiAbZaw
Sabrina    (2022-08-18 03:39:30)
G.sales fm 1-28 Dec 05 = S$55,747.02 &amp; G.sales fm 29-31 Dec 05 = S$5,972.89</t>
        </r>
      </text>
    </comment>
    <comment ref="N547" authorId="0" shapeId="0" xr:uid="{00000000-0006-0000-0500-000005000000}">
      <text>
        <r>
          <rPr>
            <sz val="10"/>
            <color rgb="FF000000"/>
            <rFont val="Arial"/>
            <charset val="1"/>
            <scheme val="minor"/>
          </rPr>
          <t>======
ID#AAAAeiAaGvw
Sabrina    (2022-08-18 03:39:30)
gross sales fm 1 ti 8 Oct 05</t>
        </r>
      </text>
    </comment>
    <comment ref="M599" authorId="0" shapeId="0" xr:uid="{00000000-0006-0000-0500-000006000000}">
      <text>
        <r>
          <rPr>
            <sz val="10"/>
            <color rgb="FF000000"/>
            <rFont val="Arial"/>
            <charset val="1"/>
            <scheme val="minor"/>
          </rPr>
          <t>======
ID#AAAAeiAbZbY
Sabrina    (2022-08-18 03:39:30)
% rent fm1-3 Sep05 is S$1,497.46 &amp; % rent fm 4-30 Sep 05 is S$11,455.71</t>
        </r>
      </text>
    </comment>
    <comment ref="J687" authorId="0" shapeId="0" xr:uid="{00000000-0006-0000-0500-000007000000}">
      <text>
        <r>
          <rPr>
            <sz val="10"/>
            <color rgb="FF000000"/>
            <rFont val="Arial"/>
            <charset val="1"/>
            <scheme val="minor"/>
          </rPr>
          <t>======
ID#AAAAeiAbZbg
Sabrina    (2022-08-18 03:39:30)
Lease only begins 01/07/05.  Update based on LoO</t>
        </r>
      </text>
    </comment>
    <comment ref="K722" authorId="0" shapeId="0" xr:uid="{00000000-0006-0000-0500-000008000000}">
      <text>
        <r>
          <rPr>
            <sz val="10"/>
            <color rgb="FF000000"/>
            <rFont val="Arial"/>
            <charset val="1"/>
            <scheme val="minor"/>
          </rPr>
          <t>======
ID#AAAAeiAbZbk
Sabrina    (2022-08-18 03:39:30)
no sales</t>
        </r>
      </text>
    </comment>
    <comment ref="L722" authorId="0" shapeId="0" xr:uid="{00000000-0006-0000-0500-000009000000}">
      <text>
        <r>
          <rPr>
            <sz val="10"/>
            <color rgb="FF000000"/>
            <rFont val="Arial"/>
            <charset val="1"/>
            <scheme val="minor"/>
          </rPr>
          <t>======
ID#AAAAeiAbZao
Sabrina    (2022-08-18 03:39:30)
no sales</t>
        </r>
      </text>
    </comment>
    <comment ref="M722" authorId="0" shapeId="0" xr:uid="{00000000-0006-0000-0500-00000A000000}">
      <text>
        <r>
          <rPr>
            <sz val="10"/>
            <color rgb="FF000000"/>
            <rFont val="Arial"/>
            <charset val="1"/>
            <scheme val="minor"/>
          </rPr>
          <t>======
ID#AAAAeiP4or4
Sabrina    (2022-08-18 03:39:30)
no sales</t>
        </r>
      </text>
    </comment>
    <comment ref="N722" authorId="0" shapeId="0" xr:uid="{00000000-0006-0000-0500-00000B000000}">
      <text>
        <r>
          <rPr>
            <sz val="10"/>
            <color rgb="FF000000"/>
            <rFont val="Arial"/>
            <charset val="1"/>
            <scheme val="minor"/>
          </rPr>
          <t>======
ID#AAAAeiAbZbc
Sabrina    (2022-08-18 03:39:30)
no sales</t>
        </r>
      </text>
    </comment>
    <comment ref="O722" authorId="0" shapeId="0" xr:uid="{00000000-0006-0000-0500-00000C000000}">
      <text>
        <r>
          <rPr>
            <sz val="10"/>
            <color rgb="FF000000"/>
            <rFont val="Arial"/>
            <charset val="1"/>
            <scheme val="minor"/>
          </rPr>
          <t>======
ID#AAAAeiAbZa4
Sabrina    (2022-08-18 03:39:30)
no sales</t>
        </r>
      </text>
    </comment>
    <comment ref="P722" authorId="0" shapeId="0" xr:uid="{00000000-0006-0000-0500-00000D000000}">
      <text>
        <r>
          <rPr>
            <sz val="10"/>
            <color rgb="FF000000"/>
            <rFont val="Arial"/>
            <charset val="1"/>
            <scheme val="minor"/>
          </rPr>
          <t>======
ID#AAAAeiP4orQ
Sabrina    (2022-08-18 03:39:30)
no sales</t>
        </r>
      </text>
    </comment>
    <comment ref="P784" authorId="0" shapeId="0" xr:uid="{00000000-0006-0000-0500-00000E000000}">
      <text>
        <r>
          <rPr>
            <sz val="10"/>
            <color rgb="FF000000"/>
            <rFont val="Arial"/>
            <charset val="1"/>
            <scheme val="minor"/>
          </rPr>
          <t>======
ID#AAAAeiP4ors
Sabrina    (2022-08-18 03:39:30)
Business commence 2 days earlier on 12 Dec 2005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40" authorId="0" shapeId="0" xr:uid="{00000000-0006-0000-0600-000001000000}">
      <text>
        <r>
          <rPr>
            <sz val="10"/>
            <color rgb="FF000000"/>
            <rFont val="Arial"/>
            <charset val="1"/>
            <scheme val="minor"/>
          </rPr>
          <t>======
ID#AAAAeiAbZbE
Sabrina    (2022-08-18 03:39:30)
Gross Sales from 01 to 17 Jun 06</t>
        </r>
      </text>
    </comment>
    <comment ref="I309" authorId="0" shapeId="0" xr:uid="{00000000-0006-0000-0600-000002000000}">
      <text>
        <r>
          <rPr>
            <sz val="10"/>
            <color rgb="FF000000"/>
            <rFont val="Arial"/>
            <charset val="1"/>
            <scheme val="minor"/>
          </rPr>
          <t>======
ID#AAAAeiAbZbM
Sabrina    (2022-08-18 03:39:30)
gross sales submission from 01 - 06 May 06</t>
        </r>
      </text>
    </comment>
    <comment ref="G454" authorId="0" shapeId="0" xr:uid="{00000000-0006-0000-0600-000003000000}">
      <text>
        <r>
          <rPr>
            <sz val="10"/>
            <color rgb="FF000000"/>
            <rFont val="Arial"/>
            <charset val="1"/>
            <scheme val="minor"/>
          </rPr>
          <t>======
ID#AAAAeiP4orw
Sabrina    (2022-08-18 03:39:30)
As per tenant, there is not operation for the month of March due to closure of shop.</t>
        </r>
      </text>
    </comment>
    <comment ref="E524" authorId="0" shapeId="0" xr:uid="{00000000-0006-0000-0600-000004000000}">
      <text>
        <r>
          <rPr>
            <sz val="10"/>
            <color rgb="FF000000"/>
            <rFont val="Arial"/>
            <charset val="1"/>
            <scheme val="minor"/>
          </rPr>
          <t>======
ID#AAAAeiP4org
Sabrina    (2022-08-18 03:39:30)
no sales during this month</t>
        </r>
      </text>
    </comment>
    <comment ref="J697" authorId="0" shapeId="0" xr:uid="{00000000-0006-0000-0600-000005000000}">
      <text>
        <r>
          <rPr>
            <sz val="10"/>
            <color rgb="FF000000"/>
            <rFont val="Arial"/>
            <charset val="1"/>
            <scheme val="minor"/>
          </rPr>
          <t>======
ID#AAAAeiAaGwA
Sabrina    (2022-08-18 03:39:30)
Gross sales figure  from 23 to 30 Jun 2006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V40" authorId="0" shapeId="0" xr:uid="{00000000-0006-0000-0700-000001000000}">
      <text>
        <r>
          <rPr>
            <sz val="10"/>
            <color rgb="FF000000"/>
            <rFont val="Arial"/>
            <charset val="1"/>
            <scheme val="minor"/>
          </rPr>
          <t>======
ID#AAAAeiP4orU
Sabrina    (2022-08-18 03:39:30)
Gross Sales from 01 to 17 Jun 06</t>
        </r>
      </text>
    </comment>
    <comment ref="C144" authorId="0" shapeId="0" xr:uid="{00000000-0006-0000-0700-000002000000}">
      <text>
        <r>
          <rPr>
            <sz val="10"/>
            <color rgb="FF000000"/>
            <rFont val="Arial"/>
            <charset val="1"/>
            <scheme val="minor"/>
          </rPr>
          <t>======
ID#AAAAeiAbZbU
Sabrina    (2022-08-18 03:39:30)
Lease renewal fm 1 May 06 to 30 Apr 08                       PR = 6.5% of G. Sales         FMR = S$60,967.30 (1 May 06 - 30 Apr 07)         FMR = S$64,777.75 (1 May 07 - 30 Apr 08)         Lease expired on 30 Apr 08</t>
        </r>
      </text>
    </comment>
    <comment ref="C259" authorId="0" shapeId="0" xr:uid="{00000000-0006-0000-0700-000003000000}">
      <text>
        <r>
          <rPr>
            <sz val="10"/>
            <color rgb="FF000000"/>
            <rFont val="Arial"/>
            <charset val="1"/>
            <scheme val="minor"/>
          </rPr>
          <t>======
ID#AAAAeiAbZbQ
Sabrina    (2022-08-18 03:39:30)
Lease renewal fm 1 May 06 to 30 Apr 08.                 PR = as per (a) &amp; (b)            FMR = S$248,278.11 (1 May 06 - 30 Apr 07)          FMR = S$263,795.49 (1 May 07 - 30 Apr 08)         Lease expired on 30 Apr 08</t>
        </r>
      </text>
    </comment>
    <comment ref="P315" authorId="0" shapeId="0" xr:uid="{00000000-0006-0000-0700-000004000000}">
      <text>
        <r>
          <rPr>
            <sz val="10"/>
            <color rgb="FF000000"/>
            <rFont val="Arial"/>
            <charset val="1"/>
            <scheme val="minor"/>
          </rPr>
          <t>======
ID#AAAAeiAaGwY
Sabrina    (2022-08-18 03:39:30)
G.sales fm 1-28 Dec 05 = S$55,747.02 &amp; G.sales fm 29-31 Dec 05 = S$5,972.89</t>
        </r>
      </text>
    </comment>
    <comment ref="M343" authorId="0" shapeId="0" xr:uid="{00000000-0006-0000-0700-000005000000}">
      <text>
        <r>
          <rPr>
            <sz val="10"/>
            <color rgb="FF000000"/>
            <rFont val="Arial"/>
            <charset val="1"/>
            <scheme val="minor"/>
          </rPr>
          <t>======
ID#AAAAeiAbZbA
Sabrina    (2022-08-18 03:39:30)
% rent fm1-3 Sep05 is S$1,497.46 &amp; % rent fm 4-30 Sep 05 is S$11,455.71</t>
        </r>
      </text>
    </comment>
    <comment ref="S376" authorId="0" shapeId="0" xr:uid="{00000000-0006-0000-0700-000006000000}">
      <text>
        <r>
          <rPr>
            <sz val="10"/>
            <color rgb="FF000000"/>
            <rFont val="Arial"/>
            <charset val="1"/>
            <scheme val="minor"/>
          </rPr>
          <t>======
ID#AAAAeiP4orc
Sabrina    (2022-08-18 03:39:30)
As per tenant, there is not operation for the month of March due to closure of shop.</t>
        </r>
      </text>
    </comment>
    <comment ref="J411" authorId="0" shapeId="0" xr:uid="{00000000-0006-0000-0700-000007000000}">
      <text>
        <r>
          <rPr>
            <sz val="10"/>
            <color rgb="FF000000"/>
            <rFont val="Arial"/>
            <charset val="1"/>
            <scheme val="minor"/>
          </rPr>
          <t>======
ID#AAAAeiAaGwc
Sabrina    (2022-08-18 03:39:30)
Lease only begins 01/07/05.  Update based on LoO</t>
        </r>
      </text>
    </comment>
    <comment ref="K446" authorId="0" shapeId="0" xr:uid="{00000000-0006-0000-0700-000008000000}">
      <text>
        <r>
          <rPr>
            <sz val="10"/>
            <color rgb="FF000000"/>
            <rFont val="Arial"/>
            <charset val="1"/>
            <scheme val="minor"/>
          </rPr>
          <t>======
ID#AAAAeiAbZa8
Sabrina    (2022-08-18 03:39:30)
no sales</t>
        </r>
      </text>
    </comment>
    <comment ref="L446" authorId="0" shapeId="0" xr:uid="{00000000-0006-0000-0700-000009000000}">
      <text>
        <r>
          <rPr>
            <sz val="10"/>
            <color rgb="FF000000"/>
            <rFont val="Arial"/>
            <charset val="1"/>
            <scheme val="minor"/>
          </rPr>
          <t>======
ID#AAAAeiAaGwk
Sabrina    (2022-08-18 03:39:30)
no sales</t>
        </r>
      </text>
    </comment>
    <comment ref="M446" authorId="0" shapeId="0" xr:uid="{00000000-0006-0000-0700-00000A000000}">
      <text>
        <r>
          <rPr>
            <sz val="10"/>
            <color rgb="FF000000"/>
            <rFont val="Arial"/>
            <charset val="1"/>
            <scheme val="minor"/>
          </rPr>
          <t>======
ID#AAAAeiAaGwg
Sabrina    (2022-08-18 03:39:30)
no sales</t>
        </r>
      </text>
    </comment>
    <comment ref="N446" authorId="0" shapeId="0" xr:uid="{00000000-0006-0000-0700-00000B000000}">
      <text>
        <r>
          <rPr>
            <sz val="10"/>
            <color rgb="FF000000"/>
            <rFont val="Arial"/>
            <charset val="1"/>
            <scheme val="minor"/>
          </rPr>
          <t>======
ID#AAAAeiAaGwM
Sabrina    (2022-08-18 03:39:30)
no sales</t>
        </r>
      </text>
    </comment>
    <comment ref="O446" authorId="0" shapeId="0" xr:uid="{00000000-0006-0000-0700-00000C000000}">
      <text>
        <r>
          <rPr>
            <sz val="10"/>
            <color rgb="FF000000"/>
            <rFont val="Arial"/>
            <charset val="1"/>
            <scheme val="minor"/>
          </rPr>
          <t>======
ID#AAAAeiAbZa0
Sabrina    (2022-08-18 03:39:30)
no sales</t>
        </r>
      </text>
    </comment>
    <comment ref="P446" authorId="0" shapeId="0" xr:uid="{00000000-0006-0000-0700-00000D000000}">
      <text>
        <r>
          <rPr>
            <sz val="10"/>
            <color rgb="FF000000"/>
            <rFont val="Arial"/>
            <charset val="1"/>
            <scheme val="minor"/>
          </rPr>
          <t>======
ID#AAAAeiAaGwE
Sabrina    (2022-08-18 03:39:30)
no sales</t>
        </r>
      </text>
    </comment>
    <comment ref="Q446" authorId="0" shapeId="0" xr:uid="{00000000-0006-0000-0700-00000E000000}">
      <text>
        <r>
          <rPr>
            <sz val="10"/>
            <color rgb="FF000000"/>
            <rFont val="Arial"/>
            <charset val="1"/>
            <scheme val="minor"/>
          </rPr>
          <t>======
ID#AAAAeiAaGv4
Sabrina    (2022-08-18 03:39:30)
no sales during this month</t>
        </r>
      </text>
    </comment>
    <comment ref="P499" authorId="0" shapeId="0" xr:uid="{00000000-0006-0000-0700-00000F000000}">
      <text>
        <r>
          <rPr>
            <sz val="10"/>
            <color rgb="FF000000"/>
            <rFont val="Arial"/>
            <charset val="1"/>
            <scheme val="minor"/>
          </rPr>
          <t>======
ID#AAAAeiAaGv0
Sabrina    (2022-08-18 03:39:30)
Business commence 2 days earlier on 12 Dec 2005</t>
        </r>
      </text>
    </comment>
  </commentList>
</comments>
</file>

<file path=xl/sharedStrings.xml><?xml version="1.0" encoding="utf-8"?>
<sst xmlns="http://schemas.openxmlformats.org/spreadsheetml/2006/main" count="8506" uniqueCount="1848">
  <si>
    <t>Rental &amp; Service Charge Revenue for Year 2024</t>
  </si>
  <si>
    <t>NET RENT REVENUE FOR 2024</t>
  </si>
  <si>
    <t>SERVICE CHARGE REVENUE FOR 2024</t>
  </si>
  <si>
    <t>PERCENTAGE RENT REVENUE FOR 2024</t>
  </si>
  <si>
    <t>S/N</t>
  </si>
  <si>
    <t>Zone</t>
  </si>
  <si>
    <t>Category</t>
  </si>
  <si>
    <t>Machine 
ID</t>
  </si>
  <si>
    <t>Lease</t>
  </si>
  <si>
    <t>Unit No.</t>
  </si>
  <si>
    <t>Net Lettable
Area</t>
  </si>
  <si>
    <t>Lettable</t>
  </si>
  <si>
    <t>Leased</t>
  </si>
  <si>
    <t>Net 
Rent</t>
  </si>
  <si>
    <t>Service 
Charge</t>
  </si>
  <si>
    <t>Gross Rent</t>
  </si>
  <si>
    <t xml:space="preserve">Monthly
Lease Net </t>
  </si>
  <si>
    <t>Monthly 
Lease</t>
  </si>
  <si>
    <t>Monthly 
Total Gross</t>
  </si>
  <si>
    <t>PY
Jan-23</t>
  </si>
  <si>
    <t>PY
Feb-23</t>
  </si>
  <si>
    <t>PY
Mar-23</t>
  </si>
  <si>
    <t>PY
Apr-23</t>
  </si>
  <si>
    <t>PY
May-23</t>
  </si>
  <si>
    <t>Total</t>
  </si>
  <si>
    <t>No.</t>
  </si>
  <si>
    <t>Start</t>
  </si>
  <si>
    <t>End</t>
  </si>
  <si>
    <t>Area</t>
  </si>
  <si>
    <t>(psf)</t>
  </si>
  <si>
    <t>Rent</t>
  </si>
  <si>
    <t>Svs Chrg</t>
  </si>
  <si>
    <t>ACT</t>
  </si>
  <si>
    <t>BUDGET</t>
  </si>
  <si>
    <t>Variance</t>
  </si>
  <si>
    <t>FCT</t>
  </si>
  <si>
    <t xml:space="preserve"> Date</t>
  </si>
  <si>
    <t>Date</t>
  </si>
  <si>
    <t>(Sq  m)</t>
  </si>
  <si>
    <t>(Sq  ft)</t>
  </si>
  <si>
    <t>S$</t>
  </si>
  <si>
    <t>formula (L*K)</t>
  </si>
  <si>
    <t>formula (M*K)</t>
  </si>
  <si>
    <t>formula (O+P)</t>
  </si>
  <si>
    <t>Ini pakai formula</t>
  </si>
  <si>
    <t>ambil dari lookup lease no</t>
  </si>
  <si>
    <t>formula (ACT - BUDGET)</t>
  </si>
  <si>
    <t>ambil dari report C</t>
  </si>
  <si>
    <t>ini pakai formula</t>
  </si>
  <si>
    <t>vlookup dr lease no</t>
  </si>
  <si>
    <t>formula (V-W)</t>
  </si>
  <si>
    <t>Habis disini sisanya FCT karna ini report untuk mei</t>
  </si>
  <si>
    <t>lookup dari lease no</t>
  </si>
  <si>
    <t>formula (AT-AU)</t>
  </si>
  <si>
    <t>1st Storey</t>
  </si>
  <si>
    <t>PD</t>
  </si>
  <si>
    <t>F&amp;B</t>
  </si>
  <si>
    <t>t0000293</t>
  </si>
  <si>
    <t>01-01/02, 02-01, 03-01</t>
  </si>
  <si>
    <t>1A</t>
  </si>
  <si>
    <t>t0000293 (ORA Licence)</t>
  </si>
  <si>
    <t>01-01/02, 02-01, 03-01 (Licence)</t>
  </si>
  <si>
    <t>t0001491</t>
  </si>
  <si>
    <t>01-03/04/05</t>
  </si>
  <si>
    <t>t0001591</t>
  </si>
  <si>
    <t>01-06/07/08</t>
  </si>
  <si>
    <t>t0001531</t>
  </si>
  <si>
    <t>01-09/10</t>
  </si>
  <si>
    <t>t0001222</t>
  </si>
  <si>
    <t>01-11/12/13</t>
  </si>
  <si>
    <t>t0001722</t>
  </si>
  <si>
    <t>5A</t>
  </si>
  <si>
    <t>t0001222 (Licence)</t>
  </si>
  <si>
    <t>01-11/12/13 (Licence)</t>
  </si>
  <si>
    <t>t0000266</t>
  </si>
  <si>
    <t>01-14/15</t>
  </si>
  <si>
    <t>t0001472</t>
  </si>
  <si>
    <t>01-16/17/18/19</t>
  </si>
  <si>
    <t>t0001379</t>
  </si>
  <si>
    <t>01-20/21/22</t>
  </si>
  <si>
    <t>01-23/24/25</t>
  </si>
  <si>
    <t>t0001218</t>
  </si>
  <si>
    <t>9A</t>
  </si>
  <si>
    <t>t0001218 (ORA Licence)</t>
  </si>
  <si>
    <t>01-23/24/25 (Licence)</t>
  </si>
  <si>
    <t>t0001202</t>
  </si>
  <si>
    <t>01-26/28/K17</t>
  </si>
  <si>
    <t>-</t>
  </si>
  <si>
    <t>South1</t>
  </si>
  <si>
    <t>Time</t>
  </si>
  <si>
    <t>t0000262</t>
  </si>
  <si>
    <t>01-27</t>
  </si>
  <si>
    <t>Beauty</t>
  </si>
  <si>
    <t>t0001089</t>
  </si>
  <si>
    <t>01-29</t>
  </si>
  <si>
    <t>Fashion</t>
  </si>
  <si>
    <t>t0001141</t>
  </si>
  <si>
    <t>01-30</t>
  </si>
  <si>
    <t>t0001781 (Licence)</t>
  </si>
  <si>
    <t>80100007</t>
  </si>
  <si>
    <t>t0001456</t>
  </si>
  <si>
    <t>01-31</t>
  </si>
  <si>
    <t>t0001261</t>
  </si>
  <si>
    <t>01-32</t>
  </si>
  <si>
    <t>t0001261 (1)</t>
  </si>
  <si>
    <t>t0000219</t>
  </si>
  <si>
    <t>01-33</t>
  </si>
  <si>
    <t>Home</t>
  </si>
  <si>
    <t>t0001363</t>
  </si>
  <si>
    <t>01-34</t>
  </si>
  <si>
    <t>t0001386</t>
  </si>
  <si>
    <t>01-35</t>
  </si>
  <si>
    <t>80100014</t>
  </si>
  <si>
    <t>t0001390</t>
  </si>
  <si>
    <t>01-36/37</t>
  </si>
  <si>
    <t>t0000216</t>
  </si>
  <si>
    <t>01-38/39</t>
  </si>
  <si>
    <t>t0000292</t>
  </si>
  <si>
    <t>01-40</t>
  </si>
  <si>
    <t>22A</t>
  </si>
  <si>
    <t>t0000292 (Licence)</t>
  </si>
  <si>
    <t>01-K4</t>
  </si>
  <si>
    <t>t0001825</t>
  </si>
  <si>
    <t>01-40/K4</t>
  </si>
  <si>
    <t>Lifestyle</t>
  </si>
  <si>
    <t>80100116</t>
  </si>
  <si>
    <t>t0001630</t>
  </si>
  <si>
    <t>01-41/42/42A/43</t>
  </si>
  <si>
    <t>t0000224</t>
  </si>
  <si>
    <t>01-44/45</t>
  </si>
  <si>
    <t>t0000950</t>
  </si>
  <si>
    <t>01-46/47/48/49/50</t>
  </si>
  <si>
    <t>t0001799</t>
  </si>
  <si>
    <t>t0001233</t>
  </si>
  <si>
    <t>01-51/52/53/54/55/56
02-25A/26/27/28/29/30/31/32/33/34/35/36</t>
  </si>
  <si>
    <t>t0001233 (Storage)</t>
  </si>
  <si>
    <t>01-51/52/53/54/55/56
02-25A/26/27/28/29/30/31/32/33/34/35/36
(Licence)</t>
  </si>
  <si>
    <t>t0001233 (ORA Licence)</t>
  </si>
  <si>
    <t>01-53/54 (ORA Licence)</t>
  </si>
  <si>
    <t>t0000294</t>
  </si>
  <si>
    <t>01-57, 01-58, 01-59, 01-60, 01-61, 01-62, 01-63, 01-64</t>
  </si>
  <si>
    <t>t0001232</t>
  </si>
  <si>
    <t>01-65</t>
  </si>
  <si>
    <t>t0001400</t>
  </si>
  <si>
    <t>01-66</t>
  </si>
  <si>
    <t>t0000941</t>
  </si>
  <si>
    <t>01-67 &amp; 68A</t>
  </si>
  <si>
    <t>80100058</t>
  </si>
  <si>
    <t>t0000231</t>
  </si>
  <si>
    <t>01-68</t>
  </si>
  <si>
    <t>t0000941 (1)</t>
  </si>
  <si>
    <t>01-69</t>
  </si>
  <si>
    <t>t0001545 (Licence)</t>
  </si>
  <si>
    <t>80100054</t>
  </si>
  <si>
    <t>t0000210</t>
  </si>
  <si>
    <t>01-70</t>
  </si>
  <si>
    <t>t0001845</t>
  </si>
  <si>
    <t>t0001844</t>
  </si>
  <si>
    <t>01-71/72</t>
  </si>
  <si>
    <t>80100050</t>
  </si>
  <si>
    <t>t0000218</t>
  </si>
  <si>
    <t>01-73/74</t>
  </si>
  <si>
    <t>80100020</t>
  </si>
  <si>
    <t>t0001345</t>
  </si>
  <si>
    <t>01-75</t>
  </si>
  <si>
    <t>t0001355</t>
  </si>
  <si>
    <t>01-75A/76</t>
  </si>
  <si>
    <t>t0000281</t>
  </si>
  <si>
    <t>01-77</t>
  </si>
  <si>
    <t>t0000281 (1)</t>
  </si>
  <si>
    <t>t0001272</t>
  </si>
  <si>
    <t>01-78</t>
  </si>
  <si>
    <t>t0001182</t>
  </si>
  <si>
    <t>01-79/80</t>
  </si>
  <si>
    <t>t0000223</t>
  </si>
  <si>
    <t>01-81</t>
  </si>
  <si>
    <t>t0001634</t>
  </si>
  <si>
    <t>01-82</t>
  </si>
  <si>
    <t>t0001634 (1)</t>
  </si>
  <si>
    <t>t0001634 (2)</t>
  </si>
  <si>
    <t>t0001850</t>
  </si>
  <si>
    <t>t0000265</t>
  </si>
  <si>
    <t>01-83</t>
  </si>
  <si>
    <t>t0001387</t>
  </si>
  <si>
    <t>01-84</t>
  </si>
  <si>
    <t>North1</t>
  </si>
  <si>
    <t>t0000228</t>
  </si>
  <si>
    <t>01-85</t>
  </si>
  <si>
    <t>t0000705</t>
  </si>
  <si>
    <t>01-86/87</t>
  </si>
  <si>
    <t>t0001568</t>
  </si>
  <si>
    <t>01-88/89/90</t>
  </si>
  <si>
    <t>t0001308</t>
  </si>
  <si>
    <t>01-91</t>
  </si>
  <si>
    <t>t0001546</t>
  </si>
  <si>
    <t>01-91A</t>
  </si>
  <si>
    <t>t0001511</t>
  </si>
  <si>
    <t>01-91B</t>
  </si>
  <si>
    <t>t0000901</t>
  </si>
  <si>
    <t>01-92</t>
  </si>
  <si>
    <t>t0001438</t>
  </si>
  <si>
    <t>01-93/94</t>
  </si>
  <si>
    <t>t0001618</t>
  </si>
  <si>
    <t>01-95/96</t>
  </si>
  <si>
    <t>t0000296</t>
  </si>
  <si>
    <t>01-97/98</t>
  </si>
  <si>
    <t>t0000235</t>
  </si>
  <si>
    <t>01-99/100</t>
  </si>
  <si>
    <t>t0001616</t>
  </si>
  <si>
    <t>01-101</t>
  </si>
  <si>
    <t>t0001528</t>
  </si>
  <si>
    <t>01-102</t>
  </si>
  <si>
    <t>t0000257</t>
  </si>
  <si>
    <t>01-103</t>
  </si>
  <si>
    <t>80100088</t>
  </si>
  <si>
    <t>t0000297</t>
  </si>
  <si>
    <t>01-103A</t>
  </si>
  <si>
    <t>t0000208</t>
  </si>
  <si>
    <t>01-104</t>
  </si>
  <si>
    <t>t0000274</t>
  </si>
  <si>
    <t>01-105</t>
  </si>
  <si>
    <t>t0001313</t>
  </si>
  <si>
    <t>01-106</t>
  </si>
  <si>
    <t>80100119</t>
  </si>
  <si>
    <t>t0000278</t>
  </si>
  <si>
    <t>01-107</t>
  </si>
  <si>
    <t>t0000277</t>
  </si>
  <si>
    <t>01-107A</t>
  </si>
  <si>
    <t>t0001306</t>
  </si>
  <si>
    <t>01-108</t>
  </si>
  <si>
    <t>t0001306 (1)</t>
  </si>
  <si>
    <t>t0001306 (2)</t>
  </si>
  <si>
    <t>t0001306 (3)</t>
  </si>
  <si>
    <t>t0000301</t>
  </si>
  <si>
    <t>01-109 to 113</t>
  </si>
  <si>
    <t>t0000301 (1)</t>
  </si>
  <si>
    <t>t0000301 (2)</t>
  </si>
  <si>
    <t>t0000301 (3)</t>
  </si>
  <si>
    <t>t0000251</t>
  </si>
  <si>
    <t>01-114 to 120</t>
  </si>
  <si>
    <t>Others</t>
  </si>
  <si>
    <t>t0001506 (Licence)</t>
  </si>
  <si>
    <t>01-K2</t>
  </si>
  <si>
    <t>t0000259</t>
  </si>
  <si>
    <t>01-K5</t>
  </si>
  <si>
    <t>t0000259 (Licence)</t>
  </si>
  <si>
    <t>t0000299 (Storage)</t>
  </si>
  <si>
    <t>01-K6</t>
  </si>
  <si>
    <t xml:space="preserve">t0000299 </t>
  </si>
  <si>
    <t>01-K7/K11/K12/K13</t>
  </si>
  <si>
    <t>t0000207</t>
  </si>
  <si>
    <t>01-K8</t>
  </si>
  <si>
    <t>01-K9</t>
  </si>
  <si>
    <t>t0000270 (Licence)</t>
  </si>
  <si>
    <t>01-K10</t>
  </si>
  <si>
    <t>t0000209</t>
  </si>
  <si>
    <t>01-K14</t>
  </si>
  <si>
    <t>43A</t>
  </si>
  <si>
    <t>01-K15</t>
  </si>
  <si>
    <t>t0000256</t>
  </si>
  <si>
    <t>t0001680</t>
  </si>
  <si>
    <t>01-K16</t>
  </si>
  <si>
    <t>t0001099</t>
  </si>
  <si>
    <t>Rooftop / B1</t>
  </si>
  <si>
    <t>t0001354</t>
  </si>
  <si>
    <t>Carpark</t>
  </si>
  <si>
    <t>t0001455</t>
  </si>
  <si>
    <t>Concierge</t>
  </si>
  <si>
    <t>t0001796</t>
  </si>
  <si>
    <t>2nd Storey</t>
  </si>
  <si>
    <t>Nihon</t>
  </si>
  <si>
    <t>t0001212</t>
  </si>
  <si>
    <t>02-02 to 05</t>
  </si>
  <si>
    <t>t0001852</t>
  </si>
  <si>
    <t>t0000220</t>
  </si>
  <si>
    <t>02-06</t>
  </si>
  <si>
    <t>80100043</t>
  </si>
  <si>
    <t>t0000290</t>
  </si>
  <si>
    <t>02-07</t>
  </si>
  <si>
    <t>t0001784</t>
  </si>
  <si>
    <t>02-08/09</t>
  </si>
  <si>
    <t>02-10/11</t>
  </si>
  <si>
    <t>t0001224</t>
  </si>
  <si>
    <t xml:space="preserve">t0000267 </t>
  </si>
  <si>
    <t>02-12/13</t>
  </si>
  <si>
    <t>02-14/15</t>
  </si>
  <si>
    <t>t0000280</t>
  </si>
  <si>
    <t xml:space="preserve">t0001156 </t>
  </si>
  <si>
    <t>02-16</t>
  </si>
  <si>
    <t>t0001323</t>
  </si>
  <si>
    <t>02-16A</t>
  </si>
  <si>
    <t>t0001323 (1)</t>
  </si>
  <si>
    <t>South2</t>
  </si>
  <si>
    <t>t0000771</t>
  </si>
  <si>
    <t xml:space="preserve">02-17 </t>
  </si>
  <si>
    <t>Vacant</t>
  </si>
  <si>
    <t>t0001330</t>
  </si>
  <si>
    <t xml:space="preserve">02-18 </t>
  </si>
  <si>
    <t>t0000203</t>
  </si>
  <si>
    <t>02-19</t>
  </si>
  <si>
    <t xml:space="preserve">t0000252 </t>
  </si>
  <si>
    <t>02-20</t>
  </si>
  <si>
    <t>t0000252 (1)</t>
  </si>
  <si>
    <t>t0001431</t>
  </si>
  <si>
    <t xml:space="preserve">02-21 </t>
  </si>
  <si>
    <t>t0001440</t>
  </si>
  <si>
    <t xml:space="preserve">02-22 </t>
  </si>
  <si>
    <t>t0000227</t>
  </si>
  <si>
    <t xml:space="preserve">02-23 </t>
  </si>
  <si>
    <t xml:space="preserve">t0000225 </t>
  </si>
  <si>
    <t>02-24/25</t>
  </si>
  <si>
    <t>t0000957</t>
  </si>
  <si>
    <t>02-42</t>
  </si>
  <si>
    <t>t0001107</t>
  </si>
  <si>
    <t>02-43/44/45</t>
  </si>
  <si>
    <t>t0001415</t>
  </si>
  <si>
    <t xml:space="preserve">02-46 </t>
  </si>
  <si>
    <t>02-47/48/49</t>
  </si>
  <si>
    <t xml:space="preserve">t0000302 </t>
  </si>
  <si>
    <t>117A</t>
  </si>
  <si>
    <t>t0000305 (Licence)</t>
  </si>
  <si>
    <t>02-50 (Licence)</t>
  </si>
  <si>
    <t>80100121</t>
  </si>
  <si>
    <t xml:space="preserve">t0000305 </t>
  </si>
  <si>
    <t>02-50/51/52/53</t>
  </si>
  <si>
    <t>t0000794</t>
  </si>
  <si>
    <t>02-54/55</t>
  </si>
  <si>
    <t>t0001460</t>
  </si>
  <si>
    <t xml:space="preserve">02-56 </t>
  </si>
  <si>
    <t>t0001065</t>
  </si>
  <si>
    <t>02-57/58/59/60/61</t>
  </si>
  <si>
    <t>North2</t>
  </si>
  <si>
    <t>Fitness</t>
  </si>
  <si>
    <t>t0000989</t>
  </si>
  <si>
    <t>02-62/62A/62B/62C/03/64/65/66/67/68/69</t>
  </si>
  <si>
    <t>HN</t>
  </si>
  <si>
    <t>t0000294 - L2</t>
  </si>
  <si>
    <t>02-37/38/39/40/41</t>
  </si>
  <si>
    <t>3rd Storey</t>
  </si>
  <si>
    <t>t0000294 - L3</t>
  </si>
  <si>
    <t>03-02</t>
  </si>
  <si>
    <t>MILLENIA WALK</t>
  </si>
  <si>
    <t>YR 2007 RENEWAL/ NEW LEASES SUMMARY</t>
  </si>
  <si>
    <t>UNIT NO.</t>
  </si>
  <si>
    <t>TENANT</t>
  </si>
  <si>
    <t>LEASE EXPIRY</t>
  </si>
  <si>
    <t>OPTION TERM</t>
  </si>
  <si>
    <t>NOTICE PERIOD</t>
  </si>
  <si>
    <t>EXPIRY OF NOTICE PERIOD</t>
  </si>
  <si>
    <t>ACTION</t>
  </si>
  <si>
    <t>AREA</t>
  </si>
  <si>
    <t>EXISTING GROSS RENT</t>
  </si>
  <si>
    <t>% RENT</t>
  </si>
  <si>
    <t>GROSS SALES (AUGUST 2005 TO JULY 2006)</t>
  </si>
  <si>
    <t>Proposed Gross Rent</t>
  </si>
  <si>
    <t>Increment</t>
  </si>
  <si>
    <t>Proposed Rent/ Sale</t>
  </si>
  <si>
    <t>Gross Rent to Quote</t>
  </si>
  <si>
    <t>PERSON</t>
  </si>
  <si>
    <t>(sf)</t>
  </si>
  <si>
    <t>($psf/mth)</t>
  </si>
  <si>
    <t>(per mth)</t>
  </si>
  <si>
    <t>$pm</t>
  </si>
  <si>
    <t>% Rent $ psfpm</t>
  </si>
  <si>
    <t>GR + % Rent</t>
  </si>
  <si>
    <t>/GR</t>
  </si>
  <si>
    <t>/ (GR+%)</t>
  </si>
  <si>
    <t>IN-CHARGE</t>
  </si>
  <si>
    <t>#01-88</t>
  </si>
  <si>
    <t>Timemachine Studio</t>
  </si>
  <si>
    <t xml:space="preserve">- </t>
  </si>
  <si>
    <t>New Lease</t>
  </si>
  <si>
    <t>or 12%</t>
  </si>
  <si>
    <t>SA</t>
  </si>
  <si>
    <t>#02-24B</t>
  </si>
  <si>
    <t>Raffles Medical Group</t>
  </si>
  <si>
    <t>NA</t>
  </si>
  <si>
    <t>#02-24C</t>
  </si>
  <si>
    <t>7-24 Contacts.Com</t>
  </si>
  <si>
    <t>or 6%</t>
  </si>
  <si>
    <t>IW</t>
  </si>
  <si>
    <t>#01-28/29</t>
  </si>
  <si>
    <t>Osim</t>
  </si>
  <si>
    <t>9mths</t>
  </si>
  <si>
    <t>Renew</t>
  </si>
  <si>
    <t>#01-13A&amp;B</t>
  </si>
  <si>
    <t>Citibank ATM - 2 no</t>
  </si>
  <si>
    <t>6mths</t>
  </si>
  <si>
    <t>ATM</t>
  </si>
  <si>
    <t>DBS ATM</t>
  </si>
  <si>
    <t>UOB ATM</t>
  </si>
  <si>
    <t>#01-27</t>
  </si>
  <si>
    <t>The Hour Glass</t>
  </si>
  <si>
    <t>plus 1% in excess of $1mil</t>
  </si>
  <si>
    <t>#01-90</t>
  </si>
  <si>
    <t>GNC</t>
  </si>
  <si>
    <t>Yr 1</t>
  </si>
  <si>
    <t>Yr2</t>
  </si>
  <si>
    <t>Yr3</t>
  </si>
  <si>
    <t>or 10%</t>
  </si>
  <si>
    <t>#01-30</t>
  </si>
  <si>
    <t>Sentiments</t>
  </si>
  <si>
    <t>Replace</t>
  </si>
  <si>
    <t>or 18%</t>
  </si>
  <si>
    <t>CC</t>
  </si>
  <si>
    <t>#01-23/24/25</t>
  </si>
  <si>
    <t>Bakerzin</t>
  </si>
  <si>
    <t>#01-48</t>
  </si>
  <si>
    <t>Fang</t>
  </si>
  <si>
    <t>or 16%</t>
  </si>
  <si>
    <t>#01-47A</t>
  </si>
  <si>
    <t>Nail Passion</t>
  </si>
  <si>
    <t>or 15%</t>
  </si>
  <si>
    <t>#01-103</t>
  </si>
  <si>
    <t>Out Of The Box Photography</t>
  </si>
  <si>
    <t>or 8%</t>
  </si>
  <si>
    <t>#01-95/96/97/98</t>
  </si>
  <si>
    <t>Candy Empire</t>
  </si>
  <si>
    <t>#01-K7/K8/K9</t>
  </si>
  <si>
    <t>QB House Shell Type</t>
  </si>
  <si>
    <t>Relocate</t>
  </si>
  <si>
    <t>#02-30</t>
  </si>
  <si>
    <t>La Vogue</t>
  </si>
  <si>
    <t>#01-50</t>
  </si>
  <si>
    <t>Dreamweavers</t>
  </si>
  <si>
    <t>#01-55/56</t>
  </si>
  <si>
    <t>Long John Silver's</t>
  </si>
  <si>
    <t>#01-K4</t>
  </si>
  <si>
    <t>Sunglass Hut</t>
  </si>
  <si>
    <t>#02-25</t>
  </si>
  <si>
    <t>Copy Lab</t>
  </si>
  <si>
    <t>#01-78</t>
  </si>
  <si>
    <t>The Luggage Shop</t>
  </si>
  <si>
    <t xml:space="preserve"> Renew</t>
  </si>
  <si>
    <t>#02-24A</t>
  </si>
  <si>
    <t>Chuan Enterprise</t>
  </si>
  <si>
    <t>#02-25A</t>
  </si>
  <si>
    <t>AS Newsmart</t>
  </si>
  <si>
    <t>Extend/ Relocate</t>
  </si>
  <si>
    <t>#01-99 to 101, #01-114 to 120</t>
  </si>
  <si>
    <t>Outback Steakhouse</t>
  </si>
  <si>
    <t>Downsize</t>
  </si>
  <si>
    <t>Yr 4</t>
  </si>
  <si>
    <t>or 9%</t>
  </si>
  <si>
    <t>#01-105</t>
  </si>
  <si>
    <t>Red Army Watches</t>
  </si>
  <si>
    <t>#02-25B</t>
  </si>
  <si>
    <t>Little Production Hse</t>
  </si>
  <si>
    <t>or 5%</t>
  </si>
  <si>
    <t>#01-49</t>
  </si>
  <si>
    <t>Lilla Gems</t>
  </si>
  <si>
    <t>Ave / Total</t>
  </si>
  <si>
    <t>Note : Worksheet is linked to MW-Rent 2007. To amend here for updating of Renewal Rental on MW-Rent 2007.</t>
  </si>
  <si>
    <t>FY 2007 BUDGET - RENEWAL &amp; NEW LEASES</t>
  </si>
  <si>
    <t>1.  Leases Due in 2007</t>
  </si>
  <si>
    <t>Tenant</t>
  </si>
  <si>
    <t>Option To Renew</t>
  </si>
  <si>
    <t>Renewal Date</t>
  </si>
  <si>
    <t>Existing Gross Rent</t>
  </si>
  <si>
    <t>% Variance</t>
  </si>
  <si>
    <t>Rent &amp; Service Charge Free/ Fitting Out &amp; Vacancy Period</t>
  </si>
  <si>
    <t>Marketing Fee</t>
  </si>
  <si>
    <t>Remarks</t>
  </si>
  <si>
    <t>(psf/ pm)</t>
  </si>
  <si>
    <t>(mth/ wk)</t>
  </si>
  <si>
    <t>($)</t>
  </si>
  <si>
    <t>(1-mth base rent)</t>
  </si>
  <si>
    <t>Current Rent</t>
  </si>
  <si>
    <t>Renewal Rent</t>
  </si>
  <si>
    <t>NIL</t>
  </si>
  <si>
    <t>Yr 1  :  $14.50</t>
  </si>
  <si>
    <t>Yr 2  :  $15.00</t>
  </si>
  <si>
    <t>Yr 3  :  $15.00</t>
  </si>
  <si>
    <t>Yr 1  ;  $7.00</t>
  </si>
  <si>
    <t>Yr 2  :  $8.00</t>
  </si>
  <si>
    <t>Yr 3  :  $9.00</t>
  </si>
  <si>
    <t>Yr 1  :  $6.00</t>
  </si>
  <si>
    <t>Yr 2  :  $6.25</t>
  </si>
  <si>
    <t>Yr 3  :  $6.25</t>
  </si>
  <si>
    <t>Yr 4  :  S6.50</t>
  </si>
  <si>
    <t>TOTAL/ AVERAGE :</t>
  </si>
  <si>
    <t>AVERAGE INCREASE</t>
  </si>
  <si>
    <t>Note : Worksheet linked to 2007 Renewal. For amendement of Renewal Rental, to amend on 2007 Renewal worksheet</t>
  </si>
  <si>
    <t>2.  New Leases (Existing Mall)</t>
  </si>
  <si>
    <t>Existing Tenant</t>
  </si>
  <si>
    <t>New Tenant</t>
  </si>
  <si>
    <t>Lease Date</t>
  </si>
  <si>
    <t>Rent Free / Vacancy Period</t>
  </si>
  <si>
    <t>Additional Rent Achieveable</t>
  </si>
  <si>
    <t>Existing Rent</t>
  </si>
  <si>
    <t>(mth)</t>
  </si>
  <si>
    <t>(mth/wk)</t>
  </si>
  <si>
    <t>(1-mth gross rent)</t>
  </si>
  <si>
    <t>#02-03/04</t>
  </si>
  <si>
    <t>Total/ Average</t>
  </si>
  <si>
    <t>3.  Leases for New Millenia Walk</t>
  </si>
  <si>
    <t>Surplus</t>
  </si>
  <si>
    <t>(psf/pm)</t>
  </si>
  <si>
    <t>LEVEL 1</t>
  </si>
  <si>
    <t>#01-57C</t>
  </si>
  <si>
    <t>#01-58A</t>
  </si>
  <si>
    <t>#01-58B/ 58C</t>
  </si>
  <si>
    <t>#01-60</t>
  </si>
  <si>
    <t>#01-60A</t>
  </si>
  <si>
    <t>#01-60B</t>
  </si>
  <si>
    <t>#01-60C/ 60D</t>
  </si>
  <si>
    <t>Level 1 Total/ Average :</t>
  </si>
  <si>
    <t>LEVEL 2</t>
  </si>
  <si>
    <t>#02-32</t>
  </si>
  <si>
    <t>Level 2 Total/ Average :</t>
  </si>
  <si>
    <t>LEVEL 3</t>
  </si>
  <si>
    <t>#03-03</t>
  </si>
  <si>
    <t>#03-03A</t>
  </si>
  <si>
    <t>#03-04</t>
  </si>
  <si>
    <t>Level 3 Total/ Average :</t>
  </si>
  <si>
    <t>Total of NMW (L1, L2 &amp; L3) :</t>
  </si>
  <si>
    <t>TOTAL/ AVERAGE LEASES DUE &amp; NEW LEASES:</t>
  </si>
  <si>
    <t xml:space="preserve">Note : Worksheet is linked to MW-Rent 2007. </t>
  </si>
  <si>
    <t>Update HERE for amendments to Renewal Rental (MW-Rent 2007).</t>
  </si>
  <si>
    <t>Update on MW-Rent 2007 for amendments of Lease Date on this worksheet</t>
  </si>
  <si>
    <t>Updated as @ 10 Sept 06</t>
  </si>
  <si>
    <t>Hide</t>
  </si>
  <si>
    <t>PROMPTNESS</t>
  </si>
  <si>
    <t>REMARKS</t>
  </si>
  <si>
    <t>Occupancy Cost</t>
  </si>
  <si>
    <t>% age increase</t>
  </si>
  <si>
    <t>OF PAYMENT</t>
  </si>
  <si>
    <t>(prior expiry)</t>
  </si>
  <si>
    <t>(commences)</t>
  </si>
  <si>
    <t>Ave Sales PM</t>
  </si>
  <si>
    <t>Ave % Rent PSF PM</t>
  </si>
  <si>
    <t>/ GR</t>
  </si>
  <si>
    <t>2007 RENEWAL LEASES</t>
  </si>
  <si>
    <t>Citibank ATM</t>
  </si>
  <si>
    <t>Yr 1 : $14.50</t>
  </si>
  <si>
    <t>Yr 2 : $15.00</t>
  </si>
  <si>
    <t>Yr 3 : $15.00</t>
  </si>
  <si>
    <t>Replace/ Renew</t>
  </si>
  <si>
    <t>Yr 1 : $7.00</t>
  </si>
  <si>
    <t>Renew/ Replace</t>
  </si>
  <si>
    <t>Yr 2 : $8.00</t>
  </si>
  <si>
    <t>Yr 3 : $9.00</t>
  </si>
  <si>
    <t>Yr 1 : $6.00</t>
  </si>
  <si>
    <t>Yr 2 : $6.25</t>
  </si>
  <si>
    <t>Yr 3 : $6.25</t>
  </si>
  <si>
    <t>Yr 4 : $6.50</t>
  </si>
  <si>
    <t>2008 RENEWAL LEASES</t>
  </si>
  <si>
    <t>#01-34</t>
  </si>
  <si>
    <t>Walking Culture/ D'vianne</t>
  </si>
  <si>
    <t>plus 15% in excess of $60k</t>
  </si>
  <si>
    <t>VACANT</t>
  </si>
  <si>
    <t>Yr 2 : $7.25</t>
  </si>
  <si>
    <t>Yr 3 : $7.50</t>
  </si>
  <si>
    <t>#02-28/29</t>
  </si>
  <si>
    <t>Eurosa</t>
  </si>
  <si>
    <t>#03-07/08/09</t>
  </si>
  <si>
    <t>Josiah Montessori</t>
  </si>
  <si>
    <t>#01-35</t>
  </si>
  <si>
    <t>Precious Time</t>
  </si>
  <si>
    <t>or 2%</t>
  </si>
  <si>
    <t>#01-41</t>
  </si>
  <si>
    <t>Unified Sense</t>
  </si>
  <si>
    <t>or 13%</t>
  </si>
  <si>
    <t>#01-85</t>
  </si>
  <si>
    <t>Sins Choc Shoppe</t>
  </si>
  <si>
    <t>#01-77</t>
  </si>
  <si>
    <t>Godiva</t>
  </si>
  <si>
    <t>#02-26</t>
  </si>
  <si>
    <t>Space Furniture</t>
  </si>
  <si>
    <t>or 6.5%</t>
  </si>
  <si>
    <t>#02-27</t>
  </si>
  <si>
    <t>Harvey Norman</t>
  </si>
  <si>
    <t>or 6.5% (sale furniture &amp; furnishing</t>
  </si>
  <si>
    <t>&amp; op of café &amp; gallery) + 4.5% (all</t>
  </si>
  <si>
    <t>business conducted in the premises</t>
  </si>
  <si>
    <t>#01-83</t>
  </si>
  <si>
    <t>Alain Figaret</t>
  </si>
  <si>
    <t>#01-68</t>
  </si>
  <si>
    <t>Bata</t>
  </si>
  <si>
    <t>#01-62/63/64/65/65A
#01-60F/G</t>
  </si>
  <si>
    <t>Cortina Watch</t>
  </si>
  <si>
    <t>or 2.5%</t>
  </si>
  <si>
    <t>#01-60E</t>
  </si>
  <si>
    <t>#01-57B</t>
  </si>
  <si>
    <t>Senteurs De Provence</t>
  </si>
  <si>
    <t>#01-102</t>
  </si>
  <si>
    <t>V2 Communications  (Starhub)</t>
  </si>
  <si>
    <t>plus 1%</t>
  </si>
  <si>
    <t>#01-91</t>
  </si>
  <si>
    <t>Sembawang Music</t>
  </si>
  <si>
    <t>or 7%</t>
  </si>
  <si>
    <t>#01-57/57A</t>
  </si>
  <si>
    <t>Harnn &amp; Thann</t>
  </si>
  <si>
    <t>or 11%</t>
  </si>
  <si>
    <t>Yr 2 : $7.00</t>
  </si>
  <si>
    <t>Yr 3 : $8.00</t>
  </si>
  <si>
    <t>#02-42</t>
  </si>
  <si>
    <t>Systemind Platform</t>
  </si>
  <si>
    <t>#01-47B</t>
  </si>
  <si>
    <t>Bistro 21</t>
  </si>
  <si>
    <t>#01-54</t>
  </si>
  <si>
    <t>Yr 1 : $5.00</t>
  </si>
  <si>
    <t>Yr 2 : $6.00</t>
  </si>
  <si>
    <t>Yr 3 : $7.00</t>
  </si>
  <si>
    <t>#01-108</t>
  </si>
  <si>
    <t>The Jewellery Shop</t>
  </si>
  <si>
    <t>Yr 1 : $8.00</t>
  </si>
  <si>
    <t>Yr 2 : $9.00</t>
  </si>
  <si>
    <t>Yr 3 : $10.00</t>
  </si>
  <si>
    <t>#01-20/21/22</t>
  </si>
  <si>
    <t>Bab Noodle</t>
  </si>
  <si>
    <t>$13.10</t>
  </si>
  <si>
    <t>#01-79/80/81/82</t>
  </si>
  <si>
    <t>British India</t>
  </si>
  <si>
    <t>or 10.5%</t>
  </si>
  <si>
    <t>#01-107</t>
  </si>
  <si>
    <t>WyWy</t>
  </si>
  <si>
    <t>2</t>
  </si>
  <si>
    <t>Nov-07</t>
  </si>
  <si>
    <t>Le Sirene</t>
  </si>
  <si>
    <t>Yr 4 : $9.00</t>
  </si>
  <si>
    <t>#01-39/40</t>
  </si>
  <si>
    <t>Raoul</t>
  </si>
  <si>
    <t>Yr 2 : $8.20</t>
  </si>
  <si>
    <t>Yr 3 : $8.40</t>
  </si>
  <si>
    <t>#01-86/87</t>
  </si>
  <si>
    <t>O'Briens Irish Sandwich Bar</t>
  </si>
  <si>
    <t>#01-71/72</t>
  </si>
  <si>
    <t>Country Road</t>
  </si>
  <si>
    <t>or 12% if each calendar 1/4 &gt; 245K</t>
  </si>
  <si>
    <t>#01-33</t>
  </si>
  <si>
    <t>Moshi Moshi</t>
  </si>
  <si>
    <t>#02-31</t>
  </si>
  <si>
    <t>Cards n Such</t>
  </si>
  <si>
    <t>#01-91A</t>
  </si>
  <si>
    <t>Flower Matters</t>
  </si>
  <si>
    <t>#01-75A</t>
  </si>
  <si>
    <t>Suba</t>
  </si>
  <si>
    <t>+5% of GTO in excess of $218k</t>
  </si>
  <si>
    <t>#01-31</t>
  </si>
  <si>
    <t>T Connection</t>
  </si>
  <si>
    <t>Yr 1 : $10.50</t>
  </si>
  <si>
    <t>Yr 2 : $11.50</t>
  </si>
  <si>
    <t>Yr 3 : $11.50</t>
  </si>
  <si>
    <t>#01-32</t>
  </si>
  <si>
    <t>Wine Boutique</t>
  </si>
  <si>
    <t>#01-73/74</t>
  </si>
  <si>
    <t>Samsonite</t>
  </si>
  <si>
    <t>#01-59 to 59C</t>
  </si>
  <si>
    <t>Atlas Experience</t>
  </si>
  <si>
    <t>Yr 1 : $4.50</t>
  </si>
  <si>
    <t>plus 4%  (against BR)</t>
  </si>
  <si>
    <t>Yr 2 : $4.75</t>
  </si>
  <si>
    <t>Yr 3 : $5.00</t>
  </si>
  <si>
    <t>#01-93/94</t>
  </si>
  <si>
    <t>Killiney Café</t>
  </si>
  <si>
    <t>plus 3% in excess of</t>
  </si>
  <si>
    <t>#01-69</t>
  </si>
  <si>
    <t>Earl</t>
  </si>
  <si>
    <t xml:space="preserve">SALES TURNOVER OF MILLENIA WALK TENANTS </t>
  </si>
  <si>
    <t xml:space="preserve"> </t>
  </si>
  <si>
    <t xml:space="preserve">                  </t>
  </si>
  <si>
    <t xml:space="preserve">    </t>
  </si>
  <si>
    <t>Unit No</t>
  </si>
  <si>
    <t xml:space="preserve">  Lease No.</t>
  </si>
  <si>
    <t>Leased Area      (sq ft)</t>
  </si>
  <si>
    <t>YTD</t>
  </si>
  <si>
    <t>Average YTD</t>
  </si>
  <si>
    <t>Aug to Dec</t>
  </si>
  <si>
    <t>% - Feb 05</t>
  </si>
  <si>
    <t>% - Mar 05</t>
  </si>
  <si>
    <t>% - Apr05</t>
  </si>
  <si>
    <t>% - May</t>
  </si>
  <si>
    <t>% - June</t>
  </si>
  <si>
    <t>% - July</t>
  </si>
  <si>
    <t>% - Aug</t>
  </si>
  <si>
    <t>% - Sep</t>
  </si>
  <si>
    <t>% - Oct</t>
  </si>
  <si>
    <t>% - Nov</t>
  </si>
  <si>
    <t>% - Dec05</t>
  </si>
  <si>
    <t>Aji Ichiban (S) Pte Ltd</t>
  </si>
  <si>
    <t>W.e.f 1 Nov 01 to 14 Sep 03, the higher of PR or FMR</t>
  </si>
  <si>
    <t>PR = 15% of G. Sales</t>
  </si>
  <si>
    <t>FMR = S$2,790.00</t>
  </si>
  <si>
    <t>W.e.f 15 Sep 03 to 14 Sep 05, the higher of PR or FMR</t>
  </si>
  <si>
    <t>FMR = S$2,490.00</t>
  </si>
  <si>
    <t>Lease expired on 14 Sep 2005 (Lease terminated fm 01 Apr 2005)</t>
  </si>
  <si>
    <t>W.e.f 5 May 01 to 4 May 02, the higher of PR or FMR</t>
  </si>
  <si>
    <t>Rent Free Period 5 May 01 - 4 Aug 01 (no % rent required)</t>
  </si>
  <si>
    <t>PR = 13% of G. Sales</t>
  </si>
  <si>
    <t>RN11029721</t>
  </si>
  <si>
    <t>RN11031730</t>
  </si>
  <si>
    <t>FMR = S$8,352.00</t>
  </si>
  <si>
    <t>W.e.f 5 May 02 to 4 May 04, the higher of PR or FMR</t>
  </si>
  <si>
    <t>(waiver of % rent for month of Jun 2003) *not required to bill</t>
  </si>
  <si>
    <t>W.e.f 5 May 04 to 4 May 06, the higher of FMR or PR</t>
  </si>
  <si>
    <t>PR = 10% of G. Sales</t>
  </si>
  <si>
    <t>FMR = S$9,698.00</t>
  </si>
  <si>
    <t>Lease expired on 04 May 2006</t>
  </si>
  <si>
    <t>#01-73/74/75</t>
  </si>
  <si>
    <t>British Home</t>
  </si>
  <si>
    <t>W.e.f 5 Jan 04  to 16 May 05, the higher of PR+SC or FMR +SC</t>
  </si>
  <si>
    <t>PR+SC = 10% of  G. Sales</t>
  </si>
  <si>
    <t>FMR+SC = S$14,352.00</t>
  </si>
  <si>
    <t>PLEASE NOTE:</t>
  </si>
  <si>
    <t>If tenant gross sales amount for any month less than</t>
  </si>
  <si>
    <t>S$143,520.00, then will have rent rebate within 14days.</t>
  </si>
  <si>
    <t>The amount of rebate shall not exceed S$5,382.00</t>
  </si>
  <si>
    <t>Rent rebate = S$14,352.00 - (10%  x G.Sales)</t>
  </si>
  <si>
    <t>To issue credit note for any rebate.</t>
  </si>
  <si>
    <t>Lease novation fm Aseana (begin 05 Jan 2004 (KIV)</t>
  </si>
  <si>
    <t>Lease expired on 16 May 2005 (Lease extension until 30 Jun 2005)</t>
  </si>
  <si>
    <t>Bab noodle (Point Food Court P/L)</t>
  </si>
  <si>
    <t>W.e.f 1 Jul 02 to 30 Jun 05, the higher of PR or FMR</t>
  </si>
  <si>
    <t>PR = 15% of  G. Sales</t>
  </si>
  <si>
    <t>FMR = S$17,724.00</t>
  </si>
  <si>
    <t>W.e.f 1 Jul 05 to 30 Jun 08, the higher of PR or FMR</t>
  </si>
  <si>
    <t>PR = 15% of G. Sales                                                                                                FMR = S$18,295.20                                                                                                  Lease expired on 30 Jun 2008</t>
  </si>
  <si>
    <t>Baker's Inn Holding Pte Ltd</t>
  </si>
  <si>
    <t xml:space="preserve">W.e.f 17 May 01 to 16 May 04, the higher of PR or FMR </t>
  </si>
  <si>
    <t>FMR = S$10,364.50</t>
  </si>
  <si>
    <t>W.e.f 1 Sep 03 to 16 May 04, if G.Sales drop below S$90,000, tenant</t>
  </si>
  <si>
    <t>shall continue to pay 15% of S$90,000 per month of the percentage rent</t>
  </si>
  <si>
    <t>W.e.f 17 May 04 to 16 May 07, the higher of PR or FMR + SC</t>
  </si>
  <si>
    <t>PR = 12% of G. Sales</t>
  </si>
  <si>
    <t>FMR = S$12,546.50</t>
  </si>
  <si>
    <t>SVC = S$1,091.00</t>
  </si>
  <si>
    <t>Lease expired on 16 May 2007</t>
  </si>
  <si>
    <t>#01-14/15</t>
  </si>
  <si>
    <t>Starbuck Coffee</t>
  </si>
  <si>
    <t>W.e.f 24 Jun 00 to 23 Jun 03, the higher of PR or FMR</t>
  </si>
  <si>
    <t>PR = 11% of G.Sales</t>
  </si>
  <si>
    <t>FMR = S$9,541.00</t>
  </si>
  <si>
    <t>W.e.f 24 Jun 03 , the higher of PR or FMR</t>
  </si>
  <si>
    <t>FMR = S$10,631.40 (24 Jun 03 - 23 Jun 04)</t>
  </si>
  <si>
    <t>FMR = S$10,904.00 (24 Jun 04 - 23 Jun 05)</t>
  </si>
  <si>
    <t>FMR = S$11,176.60 (24 Jun 05 - 23 Jun 06)</t>
  </si>
  <si>
    <t>Lease expired on 23 June 2006</t>
  </si>
  <si>
    <t>#02-K3</t>
  </si>
  <si>
    <t>Broadwalk Café</t>
  </si>
  <si>
    <t>W.e.f 5 Jul 04 to 04 Jan 05, the higher of PR or FMR</t>
  </si>
  <si>
    <t>FMR = S$2,500.00</t>
  </si>
  <si>
    <t>Lease expired on 04 Jan 2005</t>
  </si>
  <si>
    <t>#01-</t>
  </si>
  <si>
    <t>BTC Clothier (S) Pte Ltd (British India)</t>
  </si>
  <si>
    <t>79/80/81/82</t>
  </si>
  <si>
    <t>W.e.f 1 May 02 to 30 Apr 05, the higher of PR+SC or FMR+SC</t>
  </si>
  <si>
    <t>PR+SC = 10.5% of  G. Sales</t>
  </si>
  <si>
    <t>FMR+SC = S$19,960.00</t>
  </si>
  <si>
    <t>C/N RN11029715</t>
  </si>
  <si>
    <t>C/N RN11029868</t>
  </si>
  <si>
    <t>C/N RN11030081</t>
  </si>
  <si>
    <t>C/N RN11031238</t>
  </si>
  <si>
    <t>C/N RN11031765</t>
  </si>
  <si>
    <t>SC = S$4,990.00</t>
  </si>
  <si>
    <t>C/N RN11029983</t>
  </si>
  <si>
    <t>S$190,095.00, then will have rent rebate within 14days</t>
  </si>
  <si>
    <t>The amount of rebate shall not exceed S$7,485.00</t>
  </si>
  <si>
    <t>Rent rebate = S$19,960.00 - (10.5%  x G.Sales)</t>
  </si>
  <si>
    <t>Lease expired on 30 Apr 2005 (extension until 30 Jun 2005)</t>
  </si>
  <si>
    <t>W.e.f 1 Jul 05 to 30 Jun 08, the higher of PR or FMR + SC                           PR = 10.5% of G. Sales                                                                                           FMR = S$17,465.00                                                                                               SC = S$4,990.00                                                                                                          Lease expired on 30 Jun 2008</t>
  </si>
  <si>
    <t>#01-47</t>
  </si>
  <si>
    <t>Burger King Restaurant</t>
  </si>
  <si>
    <t>W.e.f 11 May 03 , the higher of PR or FMR</t>
  </si>
  <si>
    <t>(Billing on Quarterly Basis) shall be the aggregate of :-</t>
  </si>
  <si>
    <t xml:space="preserve">(a) 19% of average monthly net sales for each quarter up to &amp; including </t>
  </si>
  <si>
    <t xml:space="preserve">       S$219,000; and </t>
  </si>
  <si>
    <t xml:space="preserve">(b) 20% of the part of the average monthly net sales of each quarter </t>
  </si>
  <si>
    <t xml:space="preserve">      exceeding S$219.000</t>
  </si>
  <si>
    <t>FMR = S$24,600.00 (11 May 03 - 31 Jan 06)</t>
  </si>
  <si>
    <t>FMR = S$30,750.00 (1 Feb 06 - 31 Jan 08)</t>
  </si>
  <si>
    <t>FMR = S$33,825.00 (1 Feb 08 - 31 Jan 09)                                                Lease expired on 31 Jan 2009</t>
  </si>
  <si>
    <t>Bleu Hair Studio</t>
  </si>
  <si>
    <t>W.e.f  5 Jun 04 to 04 May 07, the higher of RR or FMR</t>
  </si>
  <si>
    <t xml:space="preserve">FMR = S$6,723.00 </t>
  </si>
  <si>
    <t>Lease expired on 04 May 2007</t>
  </si>
  <si>
    <t>#01-76</t>
  </si>
  <si>
    <t>Chalone International PL</t>
  </si>
  <si>
    <t>W.e.f 1 Apr 00 to 31 Mar 03, the higher of PR or FMR</t>
  </si>
  <si>
    <t>FMR = S$3,644.00</t>
  </si>
  <si>
    <t>RN11031520</t>
  </si>
  <si>
    <t>RN11032462</t>
  </si>
  <si>
    <t>W.e.f 1 Apr 03 to 31 Mar 06, the higher of PR or FMR</t>
  </si>
  <si>
    <t>FMR = S$4,992.00</t>
  </si>
  <si>
    <t>#01-75</t>
  </si>
  <si>
    <t>W.e.f 1 Dec 05 to 31 Mar 06, the higher of PR or FMR</t>
  </si>
  <si>
    <t>W.e.f 1 Apr 05,            the units occupied will be #01-75/76 &amp; floor area will be based on 818sqf</t>
  </si>
  <si>
    <t>PR = 15% of G. Sales                                                                                               FMR = S$5,060.00                                                                                                   W.e.f 1 Apr 06 to 31 Mar 09, the higher of PR or FMR                                 PR = 15% of G. Sales                                                                                               FMR = S$10,053.22                                                                                                  Lease expired on 31 Mar 2009</t>
  </si>
  <si>
    <t>#01-62/3/4 &amp;</t>
  </si>
  <si>
    <t>#01-65/65A</t>
  </si>
  <si>
    <t>W.e.f 1 May 01 to 14 May 04, the higher of PR or FMR</t>
  </si>
  <si>
    <t>#01-60F/G</t>
  </si>
  <si>
    <t>PR = 2.5% of G. Sales</t>
  </si>
  <si>
    <t>FMR = S$59,565.90</t>
  </si>
  <si>
    <t>RN11032744</t>
  </si>
  <si>
    <t>W.e.f 15 May 04 to 14 May 08, the higher of PR or FMR</t>
  </si>
  <si>
    <t>FMR = S$59,351.90</t>
  </si>
  <si>
    <t>(Include #01-60E)</t>
  </si>
  <si>
    <t>W.e.f 15 Oct 04 to 14 May 08, the higher of PR or FMR                   PR = 2.5% of G. Sales                                                                                     FMR = S$59,351.90 + S$8,568.00                                                              Lease expired on 14 May 2008</t>
  </si>
  <si>
    <t>PR = 2.5% of G. Sales                                                                                     FMR = S$59,351.90 + S$8,568.00                                                              Lease expired on 14 May 2008</t>
  </si>
  <si>
    <t>Country Road (L &amp; F Branded Lifestyle)</t>
  </si>
  <si>
    <t>(Billing based on annual basis)</t>
  </si>
  <si>
    <t>W.e.f 9 Aug 02 to 8 Aug 04, the higher of PR or FMR</t>
  </si>
  <si>
    <r>
      <rPr>
        <sz val="10"/>
        <color theme="1"/>
        <rFont val="Times New Roman"/>
        <charset val="134"/>
      </rPr>
      <t xml:space="preserve">PR = 12% of </t>
    </r>
    <r>
      <rPr>
        <sz val="10"/>
        <color rgb="FFFF0000"/>
        <rFont val="Times New Roman"/>
        <charset val="134"/>
      </rPr>
      <t xml:space="preserve"> Annual G. Sales</t>
    </r>
    <r>
      <rPr>
        <sz val="10"/>
        <color theme="1"/>
        <rFont val="Times New Roman"/>
        <charset val="134"/>
      </rPr>
      <t xml:space="preserve"> in exceed of S$980,000</t>
    </r>
  </si>
  <si>
    <t>FMR = S$5,365.50</t>
  </si>
  <si>
    <t>(Biling based on quarterly basis)</t>
  </si>
  <si>
    <t>W.e.f 9 Aug 04 to 8 Aug 05, the higher of PR or FMR</t>
  </si>
  <si>
    <r>
      <rPr>
        <sz val="10"/>
        <color theme="1"/>
        <rFont val="Times New Roman"/>
        <charset val="134"/>
      </rPr>
      <t xml:space="preserve">PR = 12% of </t>
    </r>
    <r>
      <rPr>
        <sz val="10"/>
        <color rgb="FFFF0000"/>
        <rFont val="Times New Roman"/>
        <charset val="134"/>
      </rPr>
      <t xml:space="preserve"> quarterly G. Sales</t>
    </r>
    <r>
      <rPr>
        <sz val="10"/>
        <color theme="1"/>
        <rFont val="Times New Roman"/>
        <charset val="134"/>
      </rPr>
      <t xml:space="preserve"> in exceed of S$245,000</t>
    </r>
  </si>
  <si>
    <t>FMR = S$6,132.00</t>
  </si>
  <si>
    <t>W.e.f 9 Aug 05 to 8 Aug 06, the higher of PR or FMR</t>
  </si>
  <si>
    <r>
      <rPr>
        <sz val="10"/>
        <color theme="1"/>
        <rFont val="Times New Roman"/>
        <charset val="134"/>
      </rPr>
      <t xml:space="preserve">PR = 12% of </t>
    </r>
    <r>
      <rPr>
        <sz val="10"/>
        <color rgb="FFFF0000"/>
        <rFont val="Times New Roman"/>
        <charset val="134"/>
      </rPr>
      <t xml:space="preserve"> quarterly G. Sales</t>
    </r>
    <r>
      <rPr>
        <sz val="10"/>
        <color theme="1"/>
        <rFont val="Times New Roman"/>
        <charset val="134"/>
      </rPr>
      <t xml:space="preserve"> in exceed of $245,000</t>
    </r>
  </si>
  <si>
    <t>FMR = S$7,665.00</t>
  </si>
  <si>
    <t>Lease expired on 08 Aug 2006</t>
  </si>
  <si>
    <t>Dragon Brand Bird's Nest</t>
  </si>
  <si>
    <t>W.e.f 16 Feb 01 to 15 Feb 03, the higher of PR or FMR</t>
  </si>
  <si>
    <t>PR = 14% of G. sales</t>
  </si>
  <si>
    <t>FMR = S$5,328.00</t>
  </si>
  <si>
    <t>Leased expired on 15 Feb 2003 (Extension until 30 Apr 2003)</t>
  </si>
  <si>
    <t>Fatt Daddy's Rib Shacks</t>
  </si>
  <si>
    <t>3rd year:16 Apr 00 - 15 Apr 01, lease extended to 15 Oct 2001</t>
  </si>
  <si>
    <t>PR = 6% of G. Sales in excess of $50,000</t>
  </si>
  <si>
    <t>Lease terminated on 31 Jan 02</t>
  </si>
  <si>
    <t>#01-68/69</t>
  </si>
  <si>
    <t>Fila Sport (Asia) Pte Ltd</t>
  </si>
  <si>
    <t>Renewed for 2 years ( 01/11/01 - 31/10/03)</t>
  </si>
  <si>
    <t>W.e.f 1 Nov 01,the hgher of PR or FMR</t>
  </si>
  <si>
    <t>FMR = $8,343.50</t>
  </si>
  <si>
    <t>Lease expired on 31 Oct 2003</t>
  </si>
  <si>
    <t>Lease renewed from 1 May 03 to 30 Apr 05</t>
  </si>
  <si>
    <t>(Required to submit monthly gross sales statement not later than</t>
  </si>
  <si>
    <t xml:space="preserve"> fourteeth (14th) day after the expiry of each month with no billing on</t>
  </si>
  <si>
    <t xml:space="preserve"> percentage rent)</t>
  </si>
  <si>
    <t>Lease expired on 30 Apr 2005</t>
  </si>
  <si>
    <t>#01-37</t>
  </si>
  <si>
    <t>Dockers (Jay Gee Enterprises Pte Ltd)</t>
  </si>
  <si>
    <t>W.e.f 28 Jun 03 to 27 Jun 05</t>
  </si>
  <si>
    <t>If G.sales &lt;S$15,000 higher of S$5 or 15% of G.sales</t>
  </si>
  <si>
    <t>If G.sales = or &gt;S$30,000 but &lt;S$50,000 higher of S$9 or 15% of G.sales</t>
  </si>
  <si>
    <t>C/N RN11029705</t>
  </si>
  <si>
    <t>C/N RN11029953</t>
  </si>
  <si>
    <t>C/N RN11030097</t>
  </si>
  <si>
    <t>C/N RN11031237</t>
  </si>
  <si>
    <t>C/N RN11031515</t>
  </si>
  <si>
    <t>C/N RN11031616</t>
  </si>
  <si>
    <t>C/N RN11031879</t>
  </si>
  <si>
    <t>C/N RN11032079</t>
  </si>
  <si>
    <t>C/N RN11032288</t>
  </si>
  <si>
    <t>C/N RN11032388</t>
  </si>
  <si>
    <t>C/N RN11032676</t>
  </si>
  <si>
    <t>C/N RN11032751</t>
  </si>
  <si>
    <t>If G.sales = or &gt;S$50,000 higher of S$13 or 15% of G.sales</t>
  </si>
  <si>
    <t>Lease renewed from 20 Jul 05 to 19 Jul 06</t>
  </si>
  <si>
    <t>If G.sales &lt;S$16,000 higher of S$3 or 15% of G.sales                                 If G.sales = or &gt;S$16,000 but &lt;S$30,000 higher of S$5 or 15% of G.sales                                                                                                                          If G.sales = or &gt;S$30,000 but &lt; S$50,000 higher of S$9 or 15% of G.sales                                                                                                                             If G.sales = or &gt;S$50,000, higher of S$13 or 15% of G.sales                     Lease expired on 19 Jul 2006</t>
  </si>
  <si>
    <t>#01-38</t>
  </si>
  <si>
    <t>Eyes @ Work Pte Ltd</t>
  </si>
  <si>
    <t>W.e.f 1 Aug 03, the higher of PR or FMR</t>
  </si>
  <si>
    <t>FMR = S$7,666.50 (1 Aug 03 - 31 Jul 04)</t>
  </si>
  <si>
    <t>RN11031225</t>
  </si>
  <si>
    <t>RN11032212</t>
  </si>
  <si>
    <t>RN11033288</t>
  </si>
  <si>
    <t>FMR = S$8,473.50 (1 Aug 04 - 31 Jul 05)</t>
  </si>
  <si>
    <t>FMR = S$9,280.50 (1 Aug 05 - 31 Jul 06)</t>
  </si>
  <si>
    <t>Lease expired on 31 July 2006</t>
  </si>
  <si>
    <t>#01-39</t>
  </si>
  <si>
    <t>FJ Benjamin (Singapore) P/L- (Raoul)</t>
  </si>
  <si>
    <t>(% rent - May 05</t>
  </si>
  <si>
    <t>W.e.f 1 Aug 02 to 31 Jul 05, the higher of PR or FMR</t>
  </si>
  <si>
    <t xml:space="preserve">combined with </t>
  </si>
  <si>
    <t>PR = 11% of G. Sales</t>
  </si>
  <si>
    <t>#01-40)</t>
  </si>
  <si>
    <t>FMR = S$5,607.00</t>
  </si>
  <si>
    <t>RN11029717</t>
  </si>
  <si>
    <t>RN11029852</t>
  </si>
  <si>
    <t>RN11031164</t>
  </si>
  <si>
    <t>Lease expired on 31 Jul 05</t>
  </si>
  <si>
    <t>W.e.f 1 Nov 01 to 30 Sep 03, the higher of PR or FMR</t>
  </si>
  <si>
    <t>FMR = S$3,750.00</t>
  </si>
  <si>
    <t>RN11029841</t>
  </si>
  <si>
    <t>RN11029982</t>
  </si>
  <si>
    <t>RN11031183</t>
  </si>
  <si>
    <t>RN11031545</t>
  </si>
  <si>
    <t>RN11032486</t>
  </si>
  <si>
    <t>RN11032893</t>
  </si>
  <si>
    <t xml:space="preserve">W.e.f 1 Oct 03 to 30 Sep 05, the higher of PR or FMR </t>
  </si>
  <si>
    <t>FMR = S$4,250.00</t>
  </si>
  <si>
    <t>W.e.f 1 Oct 05 to 30 Sep 08, the higher of PR or FMR</t>
  </si>
  <si>
    <t>PR = 15% of G. Sales                                                                                                  FMR = S$4,500.00                                                                                                        Lease expired on 30 Sep 2008</t>
  </si>
  <si>
    <t>#02-02 to #02-22</t>
  </si>
  <si>
    <t xml:space="preserve">Food Junction </t>
  </si>
  <si>
    <t>W.e.f 10 Nov 01 to 9 Nov 05</t>
  </si>
  <si>
    <t>PR = 5% of G. Sales in excess of S$520,000.00</t>
  </si>
  <si>
    <t>Leased expired on 09 Nov 2005 (Cease operation as of 31 Oct 05)</t>
  </si>
  <si>
    <t xml:space="preserve">Godiva </t>
  </si>
  <si>
    <t>PR = 10% of G. Sales (16 July  03 - 15 Oct 03)</t>
  </si>
  <si>
    <t>W.e.f 16 Oct 03 to 15 July 06, the higher of PR or FMR</t>
  </si>
  <si>
    <t xml:space="preserve">PR = 10% of G. Sales  </t>
  </si>
  <si>
    <t>RN11032737</t>
  </si>
  <si>
    <t>FMR = S$3,080.00</t>
  </si>
  <si>
    <t>Lease expired on 15 July 2006</t>
  </si>
  <si>
    <t>#01-104</t>
  </si>
  <si>
    <t>Guardian Pharmacy (Cold Storage)</t>
  </si>
  <si>
    <t>W.e.f 6 Oct 03 to 14 Oct 06,  the higher of PR or FMR+SC</t>
  </si>
  <si>
    <t>If G. Sales less than S$70,000, then PR = 8%</t>
  </si>
  <si>
    <t>If G. Sales is equal to or more than S$70,000, then PR = 10%</t>
  </si>
  <si>
    <t>C/N RN11029714</t>
  </si>
  <si>
    <t>C/N RN11029888</t>
  </si>
  <si>
    <t>RN11030128</t>
  </si>
  <si>
    <t>C/N RN11031239</t>
  </si>
  <si>
    <t>RN11031514</t>
  </si>
  <si>
    <t>C/N RN11031608</t>
  </si>
  <si>
    <t>RN11031873</t>
  </si>
  <si>
    <t>RN11031985</t>
  </si>
  <si>
    <t>RN11032151</t>
  </si>
  <si>
    <t>C/N RN11032353</t>
  </si>
  <si>
    <t>C/N RN11032675</t>
  </si>
  <si>
    <t>RN11032730</t>
  </si>
  <si>
    <t>If G. Sales exceeds S$180,000, then % rent computed not exceed S$22psf</t>
  </si>
  <si>
    <t>FMR = S$5,535.00</t>
  </si>
  <si>
    <t>SC = S$1,230.00</t>
  </si>
  <si>
    <t>Lease expired on 14 Oct 2006</t>
  </si>
  <si>
    <t>Havey Norman (Space Furniture)</t>
  </si>
  <si>
    <t>W.e.f 1 May 01 to 30 Apr 06, the higher of PR or FMR +SC</t>
  </si>
  <si>
    <t>PR = 6.5% of G. Sales</t>
  </si>
  <si>
    <t>FMR = S$57,156.84</t>
  </si>
  <si>
    <t>RN11031760</t>
  </si>
  <si>
    <t>RN11032913</t>
  </si>
  <si>
    <t>SC = S$19,052.28</t>
  </si>
  <si>
    <t>Lease expired on 30 Apr 2008</t>
  </si>
  <si>
    <t>Hue (The Shoe Exchange)</t>
  </si>
  <si>
    <t>W.e.f 1 Jan 03 to 31 Dec 05, the higher of PR or FMR</t>
  </si>
  <si>
    <t>FMR = S$6,544.00</t>
  </si>
  <si>
    <t>RN11031606</t>
  </si>
  <si>
    <t>Lease expired on 31 Dec 2005</t>
  </si>
  <si>
    <t>#01-69/70</t>
  </si>
  <si>
    <t>Island Shop</t>
  </si>
  <si>
    <t>W.e.f 15 Nov 02 to 14 Nov 05, the higher of PR or FMR</t>
  </si>
  <si>
    <t>PR = 15% of G. sales</t>
  </si>
  <si>
    <t>FMR = S$5,452.00</t>
  </si>
  <si>
    <t>RN11029711</t>
  </si>
  <si>
    <t>RN11031523</t>
  </si>
  <si>
    <t>RN11031872</t>
  </si>
  <si>
    <t>RN11032385</t>
  </si>
  <si>
    <t>Lease expired on 14 Nov 2005</t>
  </si>
  <si>
    <t>*W.e.f 1 Aug 04 to 14 Nov 05,                                                                        (a) where the Gross Sales for the particular month does not exceed S$45,000, 15% of such Gross Sales; and                                 (b) where the Gross Sales for a particular month equal to or exceeds S$45,000, 18% of such Gross Sales                                        *Tenant shall pay percentage rent if it is higher than the FMR          calculated at S$4 psq per month</t>
  </si>
  <si>
    <t>#01-67</t>
  </si>
  <si>
    <t>Jin T Fashions (Celia Loe)</t>
  </si>
  <si>
    <t>W.e.f 1Jun 03,  the higher of PR or FMR</t>
  </si>
  <si>
    <t>NA3</t>
  </si>
  <si>
    <t>FMR = S$7,236.00 (1 Jun 03 - 31 May04)</t>
  </si>
  <si>
    <t>W.e.f 1 Jun 04, the higher of PR or FMR</t>
  </si>
  <si>
    <t xml:space="preserve">PR = 25% of G. Sales                                                                                          FMR = S$3,618.00 (1 Jun 04 - 30 Nov 04)                                                      PR = 25% of G. Sales                                                                                      FMR = S$7,236.00 (1 Dec 04 - 31 May 06)                                          Lease expired on 31 May 2006                                                                                                                     </t>
  </si>
  <si>
    <t>#01-79/80</t>
  </si>
  <si>
    <t>Kulak Pte Ltd (Nippon Food P/L)</t>
  </si>
  <si>
    <t>Lease Extended from 1 Sep 01 to 28 Feb 02</t>
  </si>
  <si>
    <t>The higher of PR or FMR</t>
  </si>
  <si>
    <t>FMR = $21,636.00</t>
  </si>
  <si>
    <t>Lease expired on 28 Feb 2002</t>
  </si>
  <si>
    <t>Lease terminated on 8 Feb 02</t>
  </si>
  <si>
    <t>#01-36</t>
  </si>
  <si>
    <t>Rossi Apparel</t>
  </si>
  <si>
    <t>W.e.f 1 Sep 04 to 31 Oct 07, the higher of PR or FMR</t>
  </si>
  <si>
    <t>10% of the difference between the Tenant's monthly gross</t>
  </si>
  <si>
    <t xml:space="preserve">sales &amp; S$65,000 when the Gross Sales is in excess of </t>
  </si>
  <si>
    <t>RN11029722</t>
  </si>
  <si>
    <t>RN11031175</t>
  </si>
  <si>
    <t>RN11031335</t>
  </si>
  <si>
    <t>RN11031522</t>
  </si>
  <si>
    <t>RN11031904</t>
  </si>
  <si>
    <t>RN11032076</t>
  </si>
  <si>
    <t>RN11032312</t>
  </si>
  <si>
    <t>RN11032391</t>
  </si>
  <si>
    <t>RN11032673</t>
  </si>
  <si>
    <t>RN11032795</t>
  </si>
  <si>
    <t>S$65,000 per month computed on a monthly basis</t>
  </si>
  <si>
    <t>Lease expired on 31 Oct 2007</t>
  </si>
  <si>
    <t>#01-03/04/05</t>
  </si>
  <si>
    <t>3K Corporation Pte Ltd (Devi Fusion)</t>
  </si>
  <si>
    <t>W.e.f 24 Jul 03, the higher of PR or FMR</t>
  </si>
  <si>
    <t>FMR = S$18,225.00 (24 Jul 03 - 23 Jul 04)</t>
  </si>
  <si>
    <t>FMR = S$19,440.00 (24 Jul 04 - 23 Jul 05)</t>
  </si>
  <si>
    <t>FMR = S$20,655.00 (24 Jul 05 - 23 Jul 06)</t>
  </si>
  <si>
    <t>Lease expired on 23 July 2006</t>
  </si>
  <si>
    <t>#01-51</t>
  </si>
  <si>
    <t>Lemon dot Fashion Pte Ltd</t>
  </si>
  <si>
    <t>W.e.f 1 Apr 03 to 25 Dec 03, the higher of PR or FMR  (Lease downsizes)</t>
  </si>
  <si>
    <t>FMR = S$4,947.00</t>
  </si>
  <si>
    <t>W.e.f 26 Dec 03 to 25 Dec 05, the higher of PR or FMR</t>
  </si>
  <si>
    <t>FMR = S$4,656.00</t>
  </si>
  <si>
    <t>Lease expired on 25 Dec 2005 (Lease terminated on 18 Oct 2005)</t>
  </si>
  <si>
    <t>#01-01/02</t>
  </si>
  <si>
    <t>Paulaner Brauhaus (S) P/L</t>
  </si>
  <si>
    <t>#02-01</t>
  </si>
  <si>
    <t>W.e.f 1 May 02 to 30 Apr 05</t>
  </si>
  <si>
    <t>#03-01</t>
  </si>
  <si>
    <t>PR = 15% G. Sales in excess of S$300,000</t>
  </si>
  <si>
    <t>W.e.f 1 May 05 to 30 Apr 09</t>
  </si>
  <si>
    <t>RN11029718</t>
  </si>
  <si>
    <t>RN11029951</t>
  </si>
  <si>
    <t>RN11031163</t>
  </si>
  <si>
    <t>RN11031336</t>
  </si>
  <si>
    <t>RN11031548</t>
  </si>
  <si>
    <t>RN11031729</t>
  </si>
  <si>
    <t>RN1103191</t>
  </si>
  <si>
    <t>RN11032087</t>
  </si>
  <si>
    <t>RN11032306</t>
  </si>
  <si>
    <t>RN11032487</t>
  </si>
  <si>
    <t>RN11032671</t>
  </si>
  <si>
    <t>RN11032906</t>
  </si>
  <si>
    <t>PR = 15% G. Sales in excess of S$350,000                                          Lease expired on 30 Apr 2009</t>
  </si>
  <si>
    <t>Fang (Latin Connection Pte Ltd)</t>
  </si>
  <si>
    <t>W.e.f. 22 May 04 to 21 May 07, the higher of PR or FMR</t>
  </si>
  <si>
    <t>PR = 16% of G. Sales</t>
  </si>
  <si>
    <t>FMR = S$3,951.00</t>
  </si>
  <si>
    <t>RN11029704</t>
  </si>
  <si>
    <t>RN11029851</t>
  </si>
  <si>
    <t>RN11032077</t>
  </si>
  <si>
    <t>RN11032548</t>
  </si>
  <si>
    <t>RN11032741</t>
  </si>
  <si>
    <t>Lease expired on 21 May 2007</t>
  </si>
  <si>
    <t>#01-40</t>
  </si>
  <si>
    <t>MUFC (FJ Benjamin Pte Ltd) fm 1 Apr 2005</t>
  </si>
  <si>
    <t>PR = 11% of  G. Sales</t>
  </si>
  <si>
    <t>FMR = S$5,705.00</t>
  </si>
  <si>
    <t xml:space="preserve">Lease expired on 30 Jun 2005 </t>
  </si>
  <si>
    <t>*% rent fm Apr05 refer to Raoul (FJ Benjamin Pte Ltd)</t>
  </si>
  <si>
    <t>Moshi Moshi Acessories</t>
  </si>
  <si>
    <t>W.e.f 19 Jan 00 to 18 Jan 02, the higher of PR or FMR</t>
  </si>
  <si>
    <t>FMR = S$3,880.00</t>
  </si>
  <si>
    <t>RN11033326</t>
  </si>
  <si>
    <t>W.e.f 19 Jan 02 to 18 Jul 02, the higher of PR or FMR</t>
  </si>
  <si>
    <t>FMR = S$4,268.00</t>
  </si>
  <si>
    <t>Wef 19 Aug 02 - 18 Aug 05  the higher of PR or FMR</t>
  </si>
  <si>
    <t xml:space="preserve">FMR = S$4,268.00  (19 Aug 02 - 18 Aug 03) </t>
  </si>
  <si>
    <t xml:space="preserve">FMR = S$4,656.00  (19 Aug 03 - 18 Aug 04) </t>
  </si>
  <si>
    <t xml:space="preserve">FMR = S$5,044.00  (19 Aug 04 - 18 Aug 05) </t>
  </si>
  <si>
    <t>W.e.f 19 Aug 05 to 18 Aug 08,  the higher of PR or FMR</t>
  </si>
  <si>
    <t>PR = 15% of G. Sales                                                                                               FMR = S$5,354.40                                                                                                      Lease expired on 18 Aug 2008</t>
  </si>
  <si>
    <t>Nate (Eouro International)</t>
  </si>
  <si>
    <t xml:space="preserve"> Wef  8 Oct 01 - 7 Jan02, Renewed from 8 Jan 02 - 7 Apr 02</t>
  </si>
  <si>
    <t>The higher of Fixed License Fee or Percentage License Fee</t>
  </si>
  <si>
    <t>FLF = S$3,500.00</t>
  </si>
  <si>
    <t>PLF = 15% of Gross sales</t>
  </si>
  <si>
    <t>W.e.f 16 Jul 03, the higher of PR or FMR</t>
  </si>
  <si>
    <t xml:space="preserve">PR = 15% of G. Sales </t>
  </si>
  <si>
    <t>FMR = S$5,300.00 (16 Jul 03 - 15 Jul 04)</t>
  </si>
  <si>
    <t>RN11032729</t>
  </si>
  <si>
    <t>FMR = S$5,565.00 (16 Jul 04 - 15 Jul 05)</t>
  </si>
  <si>
    <t>W.e.f 16 Jul 05 to 15 Jul 07, the higher of PR or FMR</t>
  </si>
  <si>
    <t>PR = S$15% of G. Sales                                                                                           FMR = S$5,830.00                                                                                                      Lease expired on 15 Jul 2007</t>
  </si>
  <si>
    <t>Sentiments (Noble Traders Pte Ltd)</t>
  </si>
  <si>
    <t>W.e.f 15 May 04 to 14 May 07, the higher of PR or FMR</t>
  </si>
  <si>
    <t>PR = 18% of G. Sales</t>
  </si>
  <si>
    <t>FMR = S$5,280.00</t>
  </si>
  <si>
    <t>RN11032964</t>
  </si>
  <si>
    <t>Lease expired on 14 May 2007</t>
  </si>
  <si>
    <t>O'Brien's Irish Sandwich Bar</t>
  </si>
  <si>
    <t>W.e.f 17 Jul 99 to 16 Jul 02, the higher of PR or FMR</t>
  </si>
  <si>
    <t>PR = 12.9% of G. Sales subject to max. of S$13,820</t>
  </si>
  <si>
    <t>FMR = S$6,382.75</t>
  </si>
  <si>
    <t>Lease extension fm 17 Jul 02 to 05 Aug 02</t>
  </si>
  <si>
    <t>(as at 5 Aug 2002, floor area dowsizes from 1,055 sqf to 803 sqf)</t>
  </si>
  <si>
    <t>W.e.f 6 Aug 02 to 5 Aug 05, the higher of PR or FMR</t>
  </si>
  <si>
    <t>FMR = S$7,628.50</t>
  </si>
  <si>
    <t xml:space="preserve">W.e.f 6 Aug 05 to 5 Aug 08, the higher of PR or FMR </t>
  </si>
  <si>
    <t>PR = 15% of G. Sales                                                                                                  FMR = S$7,789.10                                                                                                  Lease expired on 05 Aug 2008</t>
  </si>
  <si>
    <t>#01-99 to 101</t>
  </si>
  <si>
    <t>OBS Restaurant Singapore Pte Ltd</t>
  </si>
  <si>
    <t>#01-114 to 120</t>
  </si>
  <si>
    <t>W.e.f 15 Nov 00 to 14 Nov 03, the higher of PR or FMR</t>
  </si>
  <si>
    <t>PR = 9.5% of G. Sales</t>
  </si>
  <si>
    <t>FMR = S$29,695.00</t>
  </si>
  <si>
    <t>W.e.f 15 Nov 03, the higher of PR or FMR</t>
  </si>
  <si>
    <t>PR = 9% of G. Sales</t>
  </si>
  <si>
    <t>FMR = S$29,695.00 (15 Nov 03 - 14 Nov 04)</t>
  </si>
  <si>
    <t>FMR = S$31,179.75 (15 Nov 04 - 14 Nov 06)</t>
  </si>
  <si>
    <t>FMR = S$32,664.50 (15 Nov 06 - 14 Nov 07)</t>
  </si>
  <si>
    <t>Leases expired on 14 Nov 2007</t>
  </si>
  <si>
    <t>Osim International Ltd</t>
  </si>
  <si>
    <t xml:space="preserve">W.e.f 1 Mar 04 to 28 Feb 07, the higher of PR or FMR </t>
  </si>
  <si>
    <t xml:space="preserve">FMR = S$9,477.00 </t>
  </si>
  <si>
    <t>RN11029850</t>
  </si>
  <si>
    <t>RN11031987</t>
  </si>
  <si>
    <t>RN11032792</t>
  </si>
  <si>
    <t>Lease expired on 28 Feb 2007</t>
  </si>
  <si>
    <t>#01-102/103</t>
  </si>
  <si>
    <t>W.e.f  1 Aug 04 to 31 Jul 07, the higher of PR or FMR</t>
  </si>
  <si>
    <t>PR = 8% of G. Sales</t>
  </si>
  <si>
    <t>FMR = S$7,542.00</t>
  </si>
  <si>
    <t>Lease expired on 31 Jul 2007</t>
  </si>
  <si>
    <t>(*Move in early from 29 May 04)</t>
  </si>
  <si>
    <t>#01-84</t>
  </si>
  <si>
    <t>Pacific Fusion International Pte Ltd</t>
  </si>
  <si>
    <t>W.e.f 9 Sep 00 to 08 Sep 03, the higher of PR or FMR</t>
  </si>
  <si>
    <t>FMR = S$6,510.00</t>
  </si>
  <si>
    <t>Pazyrky Carpets Pte Ltd</t>
  </si>
  <si>
    <t>The higher of PR or FMR wef 8 oct 01</t>
  </si>
  <si>
    <t>PR = 12% of G. sales</t>
  </si>
  <si>
    <t>FMR = S$12,450</t>
  </si>
  <si>
    <t>Lease expired on 7 Oct 2004</t>
  </si>
  <si>
    <t>Lease termintaed on 11 Feb 02</t>
  </si>
  <si>
    <t>W.e.f 9 Sep 03, the higher of PR or FMR</t>
  </si>
  <si>
    <t>PR = 15 % of G. Sales</t>
  </si>
  <si>
    <t>FMR = S$7,440.00 (9 Sep 03 - 8 Sep 04)</t>
  </si>
  <si>
    <t>FMR = S$8,370.00 (9 Sep 04 - 8 Sep 05)</t>
  </si>
  <si>
    <t>FMR = S$9,300.00 (9 Sep 05 - 8 Sep 06)</t>
  </si>
  <si>
    <t>Lease expired on 08 Sep 2006</t>
  </si>
  <si>
    <t xml:space="preserve">#01-26          </t>
  </si>
  <si>
    <t>Philly's Best</t>
  </si>
  <si>
    <t>W.e.f 1 Jan 01 to 31 Dec 03, the higer of PR or FMR</t>
  </si>
  <si>
    <t>FMR = S$9,684.00</t>
  </si>
  <si>
    <t>W.e.f 1 Jan 2004, the higher of PR or FMR</t>
  </si>
  <si>
    <t>FMR = S$11,836.00 (1 Jan 04 - 31 Dec 04)</t>
  </si>
  <si>
    <t>FMR = S$12,912.00 (1 Jan 05 - 31 Dec 05)</t>
  </si>
  <si>
    <t>FMR = S$13,988.00 (1 Jan 06 - 31 Dec 06)</t>
  </si>
  <si>
    <t>Lease expired on 31 Dec 2006</t>
  </si>
  <si>
    <t>Pertama Merchandising Pte Ltd</t>
  </si>
  <si>
    <t>W.e.f 1 May 01 to 30 Apr 06, the higher of PR or FMR + SC</t>
  </si>
  <si>
    <r>
      <rPr>
        <sz val="10"/>
        <color theme="1"/>
        <rFont val="Times New Roman"/>
        <charset val="134"/>
      </rPr>
      <t xml:space="preserve">PR = (a) </t>
    </r>
    <r>
      <rPr>
        <b/>
        <sz val="10"/>
        <color rgb="FFFF0000"/>
        <rFont val="Times New Roman"/>
        <charset val="134"/>
      </rPr>
      <t xml:space="preserve">6.5% </t>
    </r>
    <r>
      <rPr>
        <sz val="10"/>
        <color theme="1"/>
        <rFont val="Times New Roman"/>
        <charset val="134"/>
      </rPr>
      <t xml:space="preserve">of Furniture &amp; Furnishings &amp; the operations </t>
    </r>
  </si>
  <si>
    <t xml:space="preserve">                 of café gallery</t>
  </si>
  <si>
    <r>
      <rPr>
        <sz val="10"/>
        <color theme="1"/>
        <rFont val="Times New Roman"/>
        <charset val="134"/>
      </rPr>
      <t xml:space="preserve">            (b) </t>
    </r>
    <r>
      <rPr>
        <b/>
        <sz val="10"/>
        <color rgb="FFFF0000"/>
        <rFont val="Times New Roman"/>
        <charset val="134"/>
      </rPr>
      <t>4.5%</t>
    </r>
    <r>
      <rPr>
        <sz val="10"/>
        <color theme="1"/>
        <rFont val="Times New Roman"/>
        <charset val="134"/>
      </rPr>
      <t xml:space="preserve"> of G. Sales in respect of all business conducted  </t>
    </r>
  </si>
  <si>
    <t xml:space="preserve">                  in the Premises other than that mentioned in (a) above</t>
  </si>
  <si>
    <t>FMR = S$232,760.73</t>
  </si>
  <si>
    <t>SVC = S$77,586.91</t>
  </si>
  <si>
    <t>#01-92</t>
  </si>
  <si>
    <t>Pokka Food (Singapore) Pte Ltd</t>
  </si>
  <si>
    <t>W.e.f 21 Jul 03, the higher of PR or FMR</t>
  </si>
  <si>
    <t>PR = 14% of G. Sales</t>
  </si>
  <si>
    <t>FMR = S$3,962.00 (21 Jul 03 - 20 Jul 04)</t>
  </si>
  <si>
    <t>FMR = S$4,528.00 (21 Jul 04 - 20 Jul 05)</t>
  </si>
  <si>
    <t>FMR = S$5,094.00 (21 Jul 05 - 20 Jul 06)</t>
  </si>
  <si>
    <t>Lease expired on 20 July 2006</t>
  </si>
  <si>
    <t xml:space="preserve">QB House Pte Ltd </t>
  </si>
  <si>
    <t>W.e.f 15 Sep 03 to 14 Sep 04, the higher of PR or LICD</t>
  </si>
  <si>
    <t>PR = 8% of monthly G. Sales</t>
  </si>
  <si>
    <t>LICD = S$1,800.00</t>
  </si>
  <si>
    <t>Licence extension fm 15 Sep 04 to 14 Sep 05</t>
  </si>
  <si>
    <r>
      <rPr>
        <sz val="10"/>
        <color theme="1"/>
        <rFont val="Times New Roman"/>
        <charset val="134"/>
      </rPr>
      <t xml:space="preserve">PR = 8% of monthly G. Sales                                                                       LICD = S$1,800.00                                                                                            </t>
    </r>
    <r>
      <rPr>
        <sz val="10"/>
        <color rgb="FFFF0000"/>
        <rFont val="Times New Roman"/>
        <charset val="134"/>
      </rPr>
      <t>Licence expired on 14 Sep 2005 (*Terminated fm 18 Mar 2005)</t>
    </r>
  </si>
  <si>
    <t>#01-06/7/8/9</t>
  </si>
  <si>
    <t>Siamese Fins Rest. (The Blue Elephant)</t>
  </si>
  <si>
    <t>W.e.f 19 Jun 00 to 18 Jun 03, the higher of PR or FMR</t>
  </si>
  <si>
    <t>PR = 10% of  G. Sales</t>
  </si>
  <si>
    <t>FMR = S$12,383.00</t>
  </si>
  <si>
    <t xml:space="preserve">W.e.f 19 Jun 03, the higher of PR or FMR </t>
  </si>
  <si>
    <t>PR = 10% of monthly G. Sales</t>
  </si>
  <si>
    <t>FMR = S$13,798.20 (19 Jun 03 to 18 Jun 04)</t>
  </si>
  <si>
    <t>FMR = S$14,152.00 (19 Jun 04 to 18 Jun 06)</t>
  </si>
  <si>
    <t>Lease expired on 18 Jun 2006 (Lease terminated on 17 Oct 2005)</t>
  </si>
  <si>
    <t>#01-106</t>
  </si>
  <si>
    <t>Moonfish (ITAFEST P/L)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</si>
  <si>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</si>
  <si>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W.e.f 11 Jun 00 to 10 Jun 03, the higher of PR or FMR</t>
  </si>
  <si>
    <t>FMR = S$28,586.70</t>
  </si>
  <si>
    <t>W.e.f 11 June 03, the higher of PR or FMR</t>
  </si>
  <si>
    <t>FMR = S$29,001.00 (11 Jun 03 to 10 Jun 04)</t>
  </si>
  <si>
    <t>FMR = S$33,144.00 (11 Jun 04 to 10 Jun 06)</t>
  </si>
  <si>
    <t>Lease expired on 10 June 2006</t>
  </si>
  <si>
    <t>Standard Photo Pte Ltd</t>
  </si>
  <si>
    <t>W.e.f 16 Nov 01 to 15 Nov 03, the higher of PR or FMR</t>
  </si>
  <si>
    <t xml:space="preserve">PR = 12% of G.Sales </t>
  </si>
  <si>
    <t xml:space="preserve">FMR = S$3,601.50 </t>
  </si>
  <si>
    <t>W.e.f 16 Nov 03 to 15 Nov 05, the higher of PR or FMR</t>
  </si>
  <si>
    <t>FMR = S$3,612.00</t>
  </si>
  <si>
    <t>Lease expired on 15 Nov 2005 (Cease operation early Nov 2005)</t>
  </si>
  <si>
    <t>Studio Haus</t>
  </si>
  <si>
    <t>W.e.f 10 Sep 02 to 9 Sep 05, the higher of PR or FMR</t>
  </si>
  <si>
    <t>FMR = S$4,522.00</t>
  </si>
  <si>
    <t>Lease expired on 09 Sep 2005 (Lease extension until 15 Sep 2005)</t>
  </si>
  <si>
    <t>Sunglasses Hut (South East Asia)</t>
  </si>
  <si>
    <t>W.e.f 4 Oct 01, the higher of PR+SC or FMR+SC</t>
  </si>
  <si>
    <t>PR+SC = 15% of G. Sales</t>
  </si>
  <si>
    <t>FMR+SC = S$3,600.00 (4 Oct 2001 - 3 Oct 2002)</t>
  </si>
  <si>
    <t>RN11029843</t>
  </si>
  <si>
    <t>RN11031168</t>
  </si>
  <si>
    <t>RN11031521</t>
  </si>
  <si>
    <t>RN11031679</t>
  </si>
  <si>
    <t>RN11031915</t>
  </si>
  <si>
    <t>RN11032372</t>
  </si>
  <si>
    <t>RN11032739</t>
  </si>
  <si>
    <t>FMR+SC = S$4,000.00 (4 Oct 2002 - 3 Oct 2003)</t>
  </si>
  <si>
    <t>FMR+SC = S$4,300.00 (4 Oct 2003 - 3 Oct 2004)</t>
  </si>
  <si>
    <t>W.e.f 4 Oct 04 to 3 Oct 07, the higher of PR+SC or FMR+SC</t>
  </si>
  <si>
    <t>PR = 18% of G. Sales                                                                                      FMR = S$4,090.00                                                                                               SVC = S$210.00                                                                                          Lease expired on 03 Oct 2007</t>
  </si>
  <si>
    <t>#01-16/7/8/9</t>
  </si>
  <si>
    <t>Sushi-Tei Pte Ltd</t>
  </si>
  <si>
    <t>W.e.f 10 Mar 00 to 9 Mar 03, the higher of PR or FMR</t>
  </si>
  <si>
    <t>PR = 10% of G. Sales subject to max. of S$25,000</t>
  </si>
  <si>
    <t xml:space="preserve">FMR = S$17,433.60 </t>
  </si>
  <si>
    <t>W.e.f 10 Mar 03 to 9 Mar 06, the higher of PR or FMR</t>
  </si>
  <si>
    <t xml:space="preserve">PR = 10% of G. Sales </t>
  </si>
  <si>
    <t>FMR = S$20,920.32</t>
  </si>
  <si>
    <t>Lease expired on 09 Mar 2006</t>
  </si>
  <si>
    <t>Sins Choc Shoppe Pte Ltd</t>
  </si>
  <si>
    <t xml:space="preserve">(The Tenant shall submit to the Landlord quarterly within </t>
  </si>
  <si>
    <t xml:space="preserve">14 days after the end of each calendar quarter during the </t>
  </si>
  <si>
    <t>Term, a statement of their monthly gross sales for that</t>
  </si>
  <si>
    <t>calendar quarter with no billing on Percentage Rent)</t>
  </si>
  <si>
    <t>*Lease expired on 31 Mar 2005</t>
  </si>
  <si>
    <t>Lease renewal from 1 Apr 05 to 31 Mar 08                                              The term "gross sales" remain the same (submission only)</t>
  </si>
  <si>
    <t>#01-89</t>
  </si>
  <si>
    <t>San Francisco Coffee (S) Pte Ltd</t>
  </si>
  <si>
    <t>W.e.f 1 Jul  03 to 30 Jun 05</t>
  </si>
  <si>
    <t>PR = 15% of monthly G.Sales in excess of S$35,000</t>
  </si>
  <si>
    <t>Lease expired on 30 Jun 2006</t>
  </si>
  <si>
    <t>RN11029858</t>
  </si>
  <si>
    <t>RN11030044</t>
  </si>
  <si>
    <t>RN11031605</t>
  </si>
  <si>
    <t>RN11031875</t>
  </si>
  <si>
    <t>RN11032714</t>
  </si>
  <si>
    <t>RN11033461</t>
  </si>
  <si>
    <t>RN11031744</t>
  </si>
  <si>
    <t>#01-52/53</t>
  </si>
  <si>
    <t>Silk Road Noodle Bar</t>
  </si>
  <si>
    <t xml:space="preserve">W.e.f 28 Sep 03, the percentage rent shall be </t>
  </si>
  <si>
    <t xml:space="preserve">PR = (a) 2% of the part of the tenant'S gross sales is more      </t>
  </si>
  <si>
    <t xml:space="preserve">                  S$100,000 up to &amp; including S$150,000</t>
  </si>
  <si>
    <t xml:space="preserve">            (b) 3% of the part of the tenant's gross sales in excess of</t>
  </si>
  <si>
    <t xml:space="preserve">                  S$150,000</t>
  </si>
  <si>
    <t>Lease expired on 27 Sep 2006</t>
  </si>
  <si>
    <t>(Revised)</t>
  </si>
  <si>
    <r>
      <rPr>
        <sz val="10"/>
        <color theme="1"/>
        <rFont val="Times New Roman"/>
        <charset val="134"/>
      </rPr>
      <t xml:space="preserve">Percentage Rent shall be revised to w.e.f from 1 Jul 04 &amp; until the expiry or earlier determination of the Term                                                (I) 2% of the part of the Tenant's Gross Sales more than S$60,000 p/m but less than S$80,000 per month                                                       (ii) 3% of the part of the Tenant's Gross Sales exceeding S$80,000 per month                                                                                              </t>
    </r>
    <r>
      <rPr>
        <b/>
        <sz val="10"/>
        <color rgb="FFFF0000"/>
        <rFont val="Times New Roman"/>
        <charset val="134"/>
      </rPr>
      <t>Assistant Package - (1 Jul 04 to 31 Dec 04)</t>
    </r>
    <r>
      <rPr>
        <b/>
        <sz val="10"/>
        <color theme="1"/>
        <rFont val="Times New Roman"/>
        <charset val="134"/>
      </rPr>
      <t xml:space="preserve">  </t>
    </r>
    <r>
      <rPr>
        <sz val="10"/>
        <color theme="1"/>
        <rFont val="Times New Roman"/>
        <charset val="134"/>
      </rPr>
      <t xml:space="preserve">                  (a) FMR &amp; SVC of S$6 psf p/m if Gross Sales is below S$34,000 per month                                                                                                              (b) FMR &amp; SVC of S$7 psf p/m if Gross Sales if equal to S$34,000 p/m but less than S$60,000 per month                                                       (c) FMR &amp; SVC of S$8 psf p/m if Gross Sales is equal to &amp; more than S$60,000 per month                                          </t>
    </r>
  </si>
  <si>
    <t>#01-42/43</t>
  </si>
  <si>
    <t>Tangs Studio</t>
  </si>
  <si>
    <t>W.e.f 15 Nov 02, the higher of PR or FMR</t>
  </si>
  <si>
    <t>FMR = S$7,924.00</t>
  </si>
  <si>
    <t>RN11029712</t>
  </si>
  <si>
    <t>RN11029856</t>
  </si>
  <si>
    <t>RN11031082</t>
  </si>
  <si>
    <t>RN11031245</t>
  </si>
  <si>
    <t>RN11031524</t>
  </si>
  <si>
    <t>RN11031753</t>
  </si>
  <si>
    <t>*W.e.f 1 Aug 04 to 14 Nov 05,                                                                             (a) where the Gross Sales for the particular month does not exceed S$60,000, 15% of such Gross Sales; and                                (b) where the Gross Sales for a particular month equal to or exceed S$60,000, 18% such Gross Sales                                                *Tenant shall pay percentage rent if it is higher than the FMR          calculated at S$4 psq per month</t>
  </si>
  <si>
    <t>#02-K1</t>
  </si>
  <si>
    <t>The Bay Kitchen &amp; Bar</t>
  </si>
  <si>
    <t>W.e.f 30 Dec 01 to 23 Dec 03, the higher of PR or FMR</t>
  </si>
  <si>
    <t>FMR = S$4,839.00 (extension from 1 Jan 04 to 4 Jul 04)</t>
  </si>
  <si>
    <t>RN11031572</t>
  </si>
  <si>
    <t>W.e.f 5 Jul 04 to 4 Oct 04, the higher of PR or FMR</t>
  </si>
  <si>
    <t xml:space="preserve">PR = 15% of G. Sales                                                                                      FMR = S$2,500.00                                                                                              Lease extension from 5 Oct 04 to 31 Mar 05                                        PR = 10% of G. Sales                                                                                     FMR = S$839.00                                                                                                    Lease expired on 31 Mar 2005                                                                          *Lease another extension from 01 Apr 2005 (month-to-month basis)  - Lease terminated on 31 May 2005                                                                                                                                                                                                                  </t>
  </si>
  <si>
    <t>W.e.f  9 Aug 01 to 11 Apr 04, the higher of PR or FMR</t>
  </si>
  <si>
    <t>PR = 2.5% of  G. Sales</t>
  </si>
  <si>
    <t>FMR = S$13,632.50</t>
  </si>
  <si>
    <t>W.e.f 12 Apr 04 to 11 Apr 07, the higher of PR or FMR</t>
  </si>
  <si>
    <t>FMR = S$14,145.00</t>
  </si>
  <si>
    <t xml:space="preserve">PR = equivalent to 1% of the Tenant's total monthly gross sales </t>
  </si>
  <si>
    <t xml:space="preserve">            in excess of S$1,000,000</t>
  </si>
  <si>
    <t>Lease expired 11 Apr 2007</t>
  </si>
  <si>
    <t>#01-46</t>
  </si>
  <si>
    <t>The Hairitage Pte Ltd</t>
  </si>
  <si>
    <t>W.e.f 14 Apr 02 to 13 Apr 05, the higher of PR or FMR</t>
  </si>
  <si>
    <t>FMR = S$9,758.00</t>
  </si>
  <si>
    <t>RN11031338</t>
  </si>
  <si>
    <t>W.e.f 14 Apr 05 to 13 Apr 08, the higher of PR or FMR</t>
  </si>
  <si>
    <t>PR = 7.5% of G. Sales                                                                                                 FMR = S$10,594.40                                                                                                       Lease expired on 13 Apr 2008</t>
  </si>
  <si>
    <t>#01-95</t>
  </si>
  <si>
    <t>The Oaks Cellars Pte Ltd</t>
  </si>
  <si>
    <t>W.e.f  5 Jan 01 to 14 Jan 03, the higher of FMR or PR</t>
  </si>
  <si>
    <t>FMR = S$4,736.00</t>
  </si>
  <si>
    <t>RN11029840</t>
  </si>
  <si>
    <t xml:space="preserve">W.e.f 15 Jan 03 to 14 Jan 05, the higher of FMR or PR </t>
  </si>
  <si>
    <t>PR = 7% of G. Sales</t>
  </si>
  <si>
    <t>FMR = S$5,920.00</t>
  </si>
  <si>
    <t>Lease expired on 08  Feb 2005 (Extension fm 15 Jan 2005)</t>
  </si>
  <si>
    <t>Timberland</t>
  </si>
  <si>
    <t xml:space="preserve">W.e.f 15 Oct 01 to 14 Oct 04, the higher of PR or FMR </t>
  </si>
  <si>
    <t>FMR = S$9,765.00</t>
  </si>
  <si>
    <t>RN11029713</t>
  </si>
  <si>
    <t>RN11029853</t>
  </si>
  <si>
    <t>Lease expired on 14 Oct 2004</t>
  </si>
  <si>
    <r>
      <rPr>
        <sz val="10"/>
        <color theme="1"/>
        <rFont val="Times New Roman"/>
        <charset val="134"/>
      </rPr>
      <t xml:space="preserve">Lease extension fm 15 Oct 04 to 10 Jan 05                                           PR = 10% of G. Sales                                                                                      FMR = S$4,340.00 (inclusive of SVC)                                                        Lease another extension fm 11 Jan 05 to 28 Feb 05                          PR = 10%  of G. Sal es                                                                                      FMR = S$4,340.00 (inclusive of SVC)                                                     </t>
    </r>
    <r>
      <rPr>
        <sz val="10"/>
        <color rgb="FFFF0000"/>
        <rFont val="Times New Roman"/>
        <charset val="134"/>
      </rPr>
      <t>Lease expired on 28 Feb 2004</t>
    </r>
  </si>
  <si>
    <t>W.e.f 15 Jan 04 to 14 Jan 07, the higher of PR or FMR</t>
  </si>
  <si>
    <t xml:space="preserve">FMR = S$5,491.50 </t>
  </si>
  <si>
    <t>Lease expired on 14 Jan 2007</t>
  </si>
  <si>
    <t>#01-44/45</t>
  </si>
  <si>
    <t>TCC - The Coffee Connoisseur</t>
  </si>
  <si>
    <t>W.e.f 27 Dec 03, the higher of PR or FMR</t>
  </si>
  <si>
    <t>FMR = S$6,678.00 (29 Dec 03 - 28 Dec 04)</t>
  </si>
  <si>
    <t>RN11029842</t>
  </si>
  <si>
    <t>RN11031383</t>
  </si>
  <si>
    <t>RN11031547</t>
  </si>
  <si>
    <t>RN11031890</t>
  </si>
  <si>
    <t>RN11032081</t>
  </si>
  <si>
    <t>RN11032295</t>
  </si>
  <si>
    <t>RN11032392</t>
  </si>
  <si>
    <t>RN11032641</t>
  </si>
  <si>
    <t>RN11032796</t>
  </si>
  <si>
    <t>FMR = S$7,345.80 (29 Dec 04 - 28 Dec 05)</t>
  </si>
  <si>
    <t>RN11033475</t>
  </si>
  <si>
    <t>FMR = S$8,013.60 (29 Dec 05 - 28 Dec 06)</t>
  </si>
  <si>
    <t>Lease expired on 28 Dec 2006</t>
  </si>
  <si>
    <t>#01-31/32</t>
  </si>
  <si>
    <t>United Stellar Fashions Pte Ltd</t>
  </si>
  <si>
    <t>W.e.f 15 Oct 02, the higher of PR or FMR</t>
  </si>
  <si>
    <t>PR = 17% of G. Sales</t>
  </si>
  <si>
    <t>FMR = S$  8,532.00 (15 Oct 02 - 14 Oct 03)</t>
  </si>
  <si>
    <t>FMR = S$10,428.00 (15 Oct 03 - 14 Oct 04)</t>
  </si>
  <si>
    <t>FMR = S$10,428.00 (15 Oct 04 - 14 Oct 05)</t>
  </si>
  <si>
    <t>Lease expired on 14 Oct 2005</t>
  </si>
  <si>
    <t>Urban Clothing Co. Pte Ltd</t>
  </si>
  <si>
    <t>W.e.f 21 Nov 02, the higher of PR or FMR</t>
  </si>
  <si>
    <t>FMR = S$7,992.00 (18 Nov 02 - 17 Nov 03)</t>
  </si>
  <si>
    <t>FMR = S$8,880.00 (18 Nov 03 - 17 Nov 04)</t>
  </si>
  <si>
    <t>FMR = S$9,768.00 (18 Nov 04 - 17 Nov 05)</t>
  </si>
  <si>
    <t>Lease terminated on 08 Apr 2005</t>
  </si>
  <si>
    <t>#01-66</t>
  </si>
  <si>
    <t>Unique Fine Pearls &amp; Gems Collection</t>
  </si>
  <si>
    <t xml:space="preserve">W.e.f 1 Nov 03, the higher of PR or FMR </t>
  </si>
  <si>
    <t xml:space="preserve">FMR = S$3,372.00 </t>
  </si>
  <si>
    <t>RN11029716</t>
  </si>
  <si>
    <t>RN11029959</t>
  </si>
  <si>
    <t>RN11031165</t>
  </si>
  <si>
    <t>RN11031246</t>
  </si>
  <si>
    <t>RN11031537</t>
  </si>
  <si>
    <t>RN11031714</t>
  </si>
  <si>
    <t>RN11031874</t>
  </si>
  <si>
    <t>RN11031990</t>
  </si>
  <si>
    <t>RN11032287</t>
  </si>
  <si>
    <t>RN11032427</t>
  </si>
  <si>
    <t>RN11032642</t>
  </si>
  <si>
    <t>RN11032738</t>
  </si>
  <si>
    <t>W.e.f 1 Nov 04, the percentage rent payable in respect of the</t>
  </si>
  <si>
    <t>RN11033496</t>
  </si>
  <si>
    <t>Premises shall be the sum equivalent to 12% of the monthly   G. Sales calculated on a calendar monthly basis, where such monthly G.Sales is less than or equal to S$40,000.  Where the monthly G. Sales exceeds S$40,000, the percentage rent shall be :                                i) 12% of the monthly G. Sales calculated on a calendar monthly basis, of the part of such monthly G. Sales less than or equal to S$40,000; and                                                                                                           ii) 2% of the part of such monthly G. Sales calculated on a calender monthly basis exceeding S$40,000                                               Lease expired on 31 Oct 2006</t>
  </si>
  <si>
    <t>Victoria House Pte Ltd - GNC</t>
  </si>
  <si>
    <t xml:space="preserve">W.e.f 23 Apr 01 to 22 Apr 04, the higher of PR or FMR  </t>
  </si>
  <si>
    <t>gss</t>
  </si>
  <si>
    <t>FMR = S$7,290.00</t>
  </si>
  <si>
    <t>RN11031167</t>
  </si>
  <si>
    <t>W.e.f 23 Apr 04, the higher of FMR or PR</t>
  </si>
  <si>
    <t>RN11032292</t>
  </si>
  <si>
    <t>FMR = S$7,290.00 (23 Apr 04 - 22 Apr 05)</t>
  </si>
  <si>
    <t>FMR = S$7,560.00 (23 Apr 05 - 22 Apr 07)</t>
  </si>
  <si>
    <t>Lease expired on 22 Apr 2007</t>
  </si>
  <si>
    <t xml:space="preserve">Yoshinoya </t>
  </si>
  <si>
    <t xml:space="preserve">W.e.f 21 Apr 03, the higher of PR or FMR </t>
  </si>
  <si>
    <t>PR = 20% of G. Sales</t>
  </si>
  <si>
    <t>FMR = S$11,354.00 (21 Apr 03 - 30 Apr 04)</t>
  </si>
  <si>
    <t>FMR = S$12,489.40 (1 May 04 - 30 Apr 05)</t>
  </si>
  <si>
    <t>FMR = S$13,624.80 (1 May 05 - 30 Apr 06)</t>
  </si>
  <si>
    <t>Lease expired on 30 Apr 2006 (Lease terminated fm 18 Oct 2005)</t>
  </si>
  <si>
    <t>#01-10 to 13</t>
  </si>
  <si>
    <t>Zee 10 Restaurant &amp; Wine Bar</t>
  </si>
  <si>
    <t>W.e.f 23 Dec 00 to 31 Dec 03, the higher of PR or FMR</t>
  </si>
  <si>
    <t>FMR = S$16,520.00</t>
  </si>
  <si>
    <t>Lease expired on 31 Dec 2003</t>
  </si>
  <si>
    <t>(*Extension fm month-to-month basis until 22 Oct 2005)</t>
  </si>
  <si>
    <t>#01-96 to 98</t>
  </si>
  <si>
    <t xml:space="preserve">Candy Empire </t>
  </si>
  <si>
    <t xml:space="preserve">(Floor Area of </t>
  </si>
  <si>
    <t>W.e.f 3 Sep 04, the higher of PR or FMR</t>
  </si>
  <si>
    <t>1,654sqf)</t>
  </si>
  <si>
    <t>FMR = S$9,924.00 (4 Sep 04 - 3 Sep 05)</t>
  </si>
  <si>
    <t>RN11029839</t>
  </si>
  <si>
    <t>RN11029952</t>
  </si>
  <si>
    <t>FMR = S$11,578.00 (4 Sep 05 - 3 Sep 06)</t>
  </si>
  <si>
    <t>FMR = S$13,232.00 (4 Sep 06 - 3 Sep 07)</t>
  </si>
  <si>
    <t>Lease expired on 03 Sep 2007</t>
  </si>
  <si>
    <t>#01-95                        (Floor Area of 592sqf)</t>
  </si>
  <si>
    <r>
      <rPr>
        <b/>
        <sz val="10"/>
        <color rgb="FF000080"/>
        <rFont val="Times New Roman"/>
        <charset val="134"/>
      </rPr>
      <t xml:space="preserve">(W.e.f 18 Mar 05,  gross sales submission will base on unit #01-95 to 98)            </t>
    </r>
    <r>
      <rPr>
        <sz val="10"/>
        <color rgb="FF000080"/>
        <rFont val="Times New Roman"/>
        <charset val="134"/>
      </rPr>
      <t xml:space="preserve">                                                                                                                 </t>
    </r>
    <r>
      <rPr>
        <sz val="10"/>
        <color rgb="FF000080"/>
        <rFont val="Times New Roman"/>
        <charset val="134"/>
      </rPr>
      <t>W.e.f 18 Mar 05, the higher of PR or FMR                                                     PR = 15% G. Sales                                                                                                 FMR = S$3,552.00 (18 Mar 05 - 03 Sep 05)                                                    FMR = S$4,144.00 (4 Sep 05  - 3 Sep 06)                                                       FMR = S$4,736.00 (4 Sep 06 - 3 Sep 07)                                                            Lease expired on 03 Sep 2007</t>
    </r>
  </si>
  <si>
    <t>RN11031166</t>
  </si>
  <si>
    <t>RN11031334</t>
  </si>
  <si>
    <t>RN11031538</t>
  </si>
  <si>
    <t>RN11031720</t>
  </si>
  <si>
    <t>RN11031907</t>
  </si>
  <si>
    <t>RN11032073</t>
  </si>
  <si>
    <t>RN11032147</t>
  </si>
  <si>
    <t>RN11032390</t>
  </si>
  <si>
    <t>RN11032595</t>
  </si>
  <si>
    <t>RN11032746</t>
  </si>
  <si>
    <t>#02-K4</t>
  </si>
  <si>
    <t>Tanuki Izakaya</t>
  </si>
  <si>
    <t>W.e.f 1 Jun 04 to 31 May 06, the higher of PR or FMR</t>
  </si>
  <si>
    <t xml:space="preserve">FMR = S$4,673.00 </t>
  </si>
  <si>
    <t>Lease expired on 31 May 2006</t>
  </si>
  <si>
    <t>Long John Silvers</t>
  </si>
  <si>
    <t>W.e.f 2 Oct 04 to 1 Oct 07, the higher of of PR or FMR</t>
  </si>
  <si>
    <t xml:space="preserve">FMR = S$6,070.00 </t>
  </si>
  <si>
    <t>RN11031021</t>
  </si>
  <si>
    <t>Lease expired on 01 Oct 2007</t>
  </si>
  <si>
    <t>#01-60C/D</t>
  </si>
  <si>
    <t>Le Muse Pte Ltd</t>
  </si>
  <si>
    <t>W.e.f 12 Nov 04, the higher of PR or FMR</t>
  </si>
  <si>
    <t>FMR = S$14,400.00 (12 Nov 04 - 11 Nov 05)</t>
  </si>
  <si>
    <t>FMR = S$16,800.00 (12 Nov 05 - 11 Nov 06)</t>
  </si>
  <si>
    <t>FMR = S$19,200.00 (12 Nov 06 - 11 Nov 07)</t>
  </si>
  <si>
    <t>Lease expired  on 11 Nov 2007</t>
  </si>
  <si>
    <t>W.e.f 16 Sep 04 to 15 Sep 07, the higher of PR or FMR</t>
  </si>
  <si>
    <t xml:space="preserve">FMR = S$4,400.00 </t>
  </si>
  <si>
    <t>Lease expired on 15 Sep 2007</t>
  </si>
  <si>
    <t>Inizio (Circo Private Limited)</t>
  </si>
  <si>
    <t>W.e.f 1 Sep 04 to 31 Aug 07, the higher of PR or FMR</t>
  </si>
  <si>
    <t xml:space="preserve">FMR = S$3,437.00 </t>
  </si>
  <si>
    <t>Lease expired on 31 Aug 2007 (Lease terminated 30 Nov 2005)</t>
  </si>
  <si>
    <t>W.e.f 1 Oct 04 to 30 Sep 07, the higher of PR or FMR</t>
  </si>
  <si>
    <t>FMR = S$3,619.00</t>
  </si>
  <si>
    <t>Lease expired on 30 Sep 2007</t>
  </si>
  <si>
    <t>Red Army Watches Pte ltd</t>
  </si>
  <si>
    <t>W.e.f 15 Nov 04 to 14 Nov 07, the higher of PR or FMR</t>
  </si>
  <si>
    <t>FMR = S$2,716.00</t>
  </si>
  <si>
    <t>RN11029855</t>
  </si>
  <si>
    <t>RN11029965</t>
  </si>
  <si>
    <t>RN11031216</t>
  </si>
  <si>
    <t>RN11031382</t>
  </si>
  <si>
    <t>RN11031519</t>
  </si>
  <si>
    <t>RN11031763</t>
  </si>
  <si>
    <t>RN11031914</t>
  </si>
  <si>
    <t>RN11032145</t>
  </si>
  <si>
    <t>RN11032347</t>
  </si>
  <si>
    <t>RN11032467</t>
  </si>
  <si>
    <t>RN11032674</t>
  </si>
  <si>
    <t>RN11032914</t>
  </si>
  <si>
    <t>Lease expired on 14 Nov 2007</t>
  </si>
  <si>
    <t>C/N RN11033324</t>
  </si>
  <si>
    <t>#02-33 to 36A</t>
  </si>
  <si>
    <t>Robert Piano Co Pte Ltd</t>
  </si>
  <si>
    <t>W.e.f 1 Feb 05 to 31 Jan 09, the higher of PR or FMR</t>
  </si>
  <si>
    <t>PR = 5% of G. Sales</t>
  </si>
  <si>
    <t>FMR = S$18,978.00</t>
  </si>
  <si>
    <t>Lease expired on 31 Jan 2009</t>
  </si>
  <si>
    <t>Walking Culture (DNV Image Pte Ltd)</t>
  </si>
  <si>
    <t>W.e.f 16 Jan 05 to 15 Jan 08</t>
  </si>
  <si>
    <t>PR = 15%  G. Sales in excess of S$60,000</t>
  </si>
  <si>
    <t>Lease expired on 15 Jan 2008</t>
  </si>
  <si>
    <t>W.e.f 8 Mar 05 to 7 Mar 08, the higher of PR or FMR</t>
  </si>
  <si>
    <t>PR = 2% of G. Sales</t>
  </si>
  <si>
    <t>FMR = S$8,962.40</t>
  </si>
  <si>
    <t>Lease expired on 07 Mar 2008</t>
  </si>
  <si>
    <t>Eurosa Furniture Co (Pte) Ltd</t>
  </si>
  <si>
    <t xml:space="preserve">*Lease begins </t>
  </si>
  <si>
    <t>W.e.f 12 Feb 05 to 11 Feb 08, the higher of PR or FMR</t>
  </si>
  <si>
    <t xml:space="preserve"> early</t>
  </si>
  <si>
    <t>FMR = S$8,630.00</t>
  </si>
  <si>
    <t>Lease expired on 11 Feb 2008</t>
  </si>
  <si>
    <t>Sembawang Music Centre Pte Ltd</t>
  </si>
  <si>
    <t>W.e.f 5 Jun 05 to 4 Jun 08, the higher of PR or FMR</t>
  </si>
  <si>
    <t>FMR = S$3,075.00</t>
  </si>
  <si>
    <t>RN11031743</t>
  </si>
  <si>
    <t>RN11031983</t>
  </si>
  <si>
    <t>RN11032591</t>
  </si>
  <si>
    <t>RN11032740</t>
  </si>
  <si>
    <t>Lease expired on 04 Jun 2008</t>
  </si>
  <si>
    <t>W.e.f 23 Mar 05 to 14 Sep 05, the higher of PR or LICD</t>
  </si>
  <si>
    <t>W.e.f 15 Sep 05 to 14 Sep 07, the higher of PR or LICD</t>
  </si>
  <si>
    <t>PR = 8% of G. Sales                                                                                                           LICD = S$1,900.00                                                                                                     Licence expired on 14 Sep 2007</t>
  </si>
  <si>
    <t>Bata Shoe (S) Pte Ltd</t>
  </si>
  <si>
    <t>W.e.f  8 May 05 to 7 May 08, the higher of PR or FMR</t>
  </si>
  <si>
    <t>FMR = S$7,992.00</t>
  </si>
  <si>
    <t>Lease expired on 07 May 2008</t>
  </si>
  <si>
    <t>#01-57D</t>
  </si>
  <si>
    <t>Leonica Enterprise Pte Ltd</t>
  </si>
  <si>
    <t>W.e.f 1 Jun 05, the higher of PR or FMR</t>
  </si>
  <si>
    <t>FMR = S$4,432.50 (1 Jun 05 - 31 May 07)</t>
  </si>
  <si>
    <t>RN11031959</t>
  </si>
  <si>
    <t>RN11032345</t>
  </si>
  <si>
    <t>RN11032695</t>
  </si>
  <si>
    <t>RN11032728</t>
  </si>
  <si>
    <t>FMR = S$6,501.00 (1 Jun 07 - 31 May 09)</t>
  </si>
  <si>
    <t>Lease expired on 31 May 2009</t>
  </si>
  <si>
    <t>Fragonard (Senteurs De Provence Pte Ltd)</t>
  </si>
  <si>
    <t>W.e.f 1 Jun 05 to 31 May 08, the higher of PR or FMR</t>
  </si>
  <si>
    <t>PR = 15%  of G. Sales</t>
  </si>
  <si>
    <t xml:space="preserve">FMR = S$4,259.40 </t>
  </si>
  <si>
    <t>Lease expired on 31 May 2008</t>
  </si>
  <si>
    <t>W.e.f 15 Jun 05, the higher of PR or FMR</t>
  </si>
  <si>
    <t>FMR = S$5,800.00 (15 Jun 05 - 14 Jun 06)</t>
  </si>
  <si>
    <t>RN11032788</t>
  </si>
  <si>
    <t>FMR = S$6,960.00 (15 Jun 06 - 14 Jun 07)</t>
  </si>
  <si>
    <t>RN11033574</t>
  </si>
  <si>
    <t>FMR = S$8,120.00 (15 Jun 07 - 14 Jun 08)</t>
  </si>
  <si>
    <t>Lease expired on 14 Jun 2008</t>
  </si>
  <si>
    <t>W.e.f 15 Jun 05 to 14 Jun 08, the higher of PR or FMR</t>
  </si>
  <si>
    <t xml:space="preserve">FMR = S$5,462.50 </t>
  </si>
  <si>
    <t>W.e.f 1 Jul 05, the higher of PR or FMR</t>
  </si>
  <si>
    <t>FMR = S$7,595.00 (1 Jul 05 - 30 Jun 06)</t>
  </si>
  <si>
    <t>FMR = S$8,680.00 (1 Jul 06 - 30 Jun 07)</t>
  </si>
  <si>
    <t>FMR = S$9,765.00 (1 Jul 07 - 30 Jun 08)</t>
  </si>
  <si>
    <t>Lease expired on 30 Jun 2008</t>
  </si>
  <si>
    <t>#02-40A/41</t>
  </si>
  <si>
    <t>Hugo Kitchen</t>
  </si>
  <si>
    <t>W.e.f 15 Jul 05 to 14 Jul 09, the higher of PR or FMR</t>
  </si>
  <si>
    <t xml:space="preserve">FMR = S$7,388.19 </t>
  </si>
  <si>
    <t>Lease expired on 14 Jul 2009</t>
  </si>
  <si>
    <t xml:space="preserve">V2 Communicatoins </t>
  </si>
  <si>
    <t>W.e.f 1 Jun 05 to 31 May 08,  1% of the tenant's monthly gross</t>
  </si>
  <si>
    <t>sales (all receipts &amp; receivables from all business conducted at</t>
  </si>
  <si>
    <t>or from the Premises) payable in accordance with the terms of</t>
  </si>
  <si>
    <t>RN11031735</t>
  </si>
  <si>
    <t>RN11031881</t>
  </si>
  <si>
    <t>RN11032078</t>
  </si>
  <si>
    <t>RN11032152</t>
  </si>
  <si>
    <t>RN11032344</t>
  </si>
  <si>
    <t>RN11032594</t>
  </si>
  <si>
    <t>RN11032793</t>
  </si>
  <si>
    <t>the Lease</t>
  </si>
  <si>
    <t xml:space="preserve">Le Sirene Pte Ltd </t>
  </si>
  <si>
    <t>W.e.f 23 Jul 05, the higher of PR or FMR</t>
  </si>
  <si>
    <t>FMR = S$4,715.00 (23 Jul 05 - 22 Jan 06)</t>
  </si>
  <si>
    <t>FMR = S$5,658.00 (23 Jan 06 - 22 Jul 06)</t>
  </si>
  <si>
    <t>FMR = S$6,601.00 (23 Jul 06 - 22 Jul 07)</t>
  </si>
  <si>
    <t>FMR = S$7,544.00 (23 Jul 07 - 22 Jul 08)</t>
  </si>
  <si>
    <t>Lease expired on 22 Jul 2008</t>
  </si>
  <si>
    <t>7-24 Contacts Pte Ltd</t>
  </si>
  <si>
    <t xml:space="preserve">W.e.f 1 Sep 05 to 09 Feb 07, the higher of PR or FMR </t>
  </si>
  <si>
    <t>PR = 6% of G. Sales</t>
  </si>
  <si>
    <t>FMR = S$2,690.00</t>
  </si>
  <si>
    <t>Lease expired on 09 Feb 2007</t>
  </si>
  <si>
    <t>FJ Benjamin (Singapore) Pte Ltd - Raoul</t>
  </si>
  <si>
    <t>W.e.f 1 Aug 05, the higher of PR or FMR (#01-39)</t>
  </si>
  <si>
    <t>FMR = S$5,607.00 (1 Aug 05 - 31 Jul 06)</t>
  </si>
  <si>
    <t>RN11032892</t>
  </si>
  <si>
    <t>FMR = S$5,767.20 (1 Aug 05 - 31 Jul 07)</t>
  </si>
  <si>
    <t>FMR = S$5,927.40 (1 Aug 07 - 31 Jul 08)</t>
  </si>
  <si>
    <t>W.e.f 1 Jul 05, the higher of PR or FMR (#01-40)</t>
  </si>
  <si>
    <t>FMR = S$5,705.00 (1 Jul 05 - 31 Jul 06)</t>
  </si>
  <si>
    <t>FMR = S$5,868.00 (1 Aug 06 - 31 Jul 07)</t>
  </si>
  <si>
    <t>FMR = S$6,031.00 (1 Aug 07 - 31 Jul 08)</t>
  </si>
  <si>
    <t>Lease expired on 31 Jul 2008</t>
  </si>
  <si>
    <t>Bistro 54 (Offshore Management Services Pte Ltd)</t>
  </si>
  <si>
    <t>W.e.f 1 Jul 05, the higher of PR or FMR included SC</t>
  </si>
  <si>
    <t>PR = 12% of G. Sales (In the 1st Year)</t>
  </si>
  <si>
    <t>PR = 15% of G. Sales (In the 2nd &amp; 3rd Year)</t>
  </si>
  <si>
    <t>FMR = S$3,792.00 (1 Jul 05 - 30 Jun 06)</t>
  </si>
  <si>
    <t>FMR = S$4,740.00 (1 Jul 06 - 30 Jun 07)</t>
  </si>
  <si>
    <t>FMR = S$5,688.00 (1 Jul 07 - 30 Jun 08)</t>
  </si>
  <si>
    <t>Saunte Pte Ltd</t>
  </si>
  <si>
    <t xml:space="preserve">W.e.f 15 Nov 05 to 14 Nov 08, the higher of PR or FMR </t>
  </si>
  <si>
    <t xml:space="preserve">FMR = S$4,661.00 </t>
  </si>
  <si>
    <t>Lease expired on 14 Nov 2008</t>
  </si>
  <si>
    <t xml:space="preserve">T Connection </t>
  </si>
  <si>
    <t>W.e.f 15 Nov 05 to 14 Nov 08, the higher of PR or FMR</t>
  </si>
  <si>
    <t>FMR = S$6,203.50</t>
  </si>
  <si>
    <t xml:space="preserve">Earl </t>
  </si>
  <si>
    <t>W.e.f 15 Dec 05 to 14 Dec 08, the higher of PR or FMR</t>
  </si>
  <si>
    <t>FMR = S$3,129.60</t>
  </si>
  <si>
    <t>RN11032742</t>
  </si>
  <si>
    <t>Lease expired on 14 Dec 2008</t>
  </si>
  <si>
    <t>C/N RN11033135</t>
  </si>
  <si>
    <t>Suba (Isola Concepts Pte Ltd)</t>
  </si>
  <si>
    <t xml:space="preserve">W.e.f 8 Nov 05 to 7 Nov 05,  5% of the tenan's monthly gross </t>
  </si>
  <si>
    <t xml:space="preserve">or from the Premises) in excess of S$218,000.00 per month </t>
  </si>
  <si>
    <t>payable in accordance with the terms of the Lease</t>
  </si>
  <si>
    <t>Lease expired on 07 Nov 2008</t>
  </si>
  <si>
    <t>#01-11/12/13</t>
  </si>
  <si>
    <t>Sushi Tenjaku Matsushima</t>
  </si>
  <si>
    <t>W.e.f 5 Jan 0 to 4 Jan 09, the monthly % rent shall be computed as :</t>
  </si>
  <si>
    <t>(I) 12% of the Tenant's monthly gross sales if sales is equual or below</t>
  </si>
  <si>
    <t xml:space="preserve">     S$120,000</t>
  </si>
  <si>
    <t>(ii) 10% of the Tenant's monthly gross sales if sales is more than</t>
  </si>
  <si>
    <t xml:space="preserve">      S$150,000</t>
  </si>
  <si>
    <t xml:space="preserve">(iii) 9% of the Tenant's monthly gross sales if sales is more than </t>
  </si>
  <si>
    <t xml:space="preserve">      S$180,000</t>
  </si>
  <si>
    <t>(iv) 8% of the Tenant's monthly gross sales in excess of S$180,000</t>
  </si>
  <si>
    <t>Lease expired on 09 Dec 2008</t>
  </si>
  <si>
    <t>#01-59/59A/59B/</t>
  </si>
  <si>
    <t>"Bose" and "Loewe" (Atlas Sound &amp; Vision Pte Ltd)</t>
  </si>
  <si>
    <t>#59C</t>
  </si>
  <si>
    <t>W.e.f 1 Dec 05, the higher of PR or FMR</t>
  </si>
  <si>
    <t>PR = 0%  of G. Sales (fm 1 Dec 05 to 30 Jun 06)</t>
  </si>
  <si>
    <t xml:space="preserve">PR = 4% of G. Sales </t>
  </si>
  <si>
    <t>FMR = S$15,722.00 (1 Dec 05 - 30 Nov 06)</t>
  </si>
  <si>
    <t>FMR = S$16,845.00 (1 Dec 06 - 30 Nov 07)</t>
  </si>
  <si>
    <t>FMR = S$17,968.00 (1 Dec 07 - 30 Nov 08)</t>
  </si>
  <si>
    <t>Lease expired on 30 Nov 2008</t>
  </si>
  <si>
    <t>Samsonite (Digital Asia (S) Pte Ltd)</t>
  </si>
  <si>
    <t>W.e.f 15 Nov 05 to 14 Nov 08, the highe of PR or FMR</t>
  </si>
  <si>
    <t xml:space="preserve">FMR = S$5,107.50 </t>
  </si>
  <si>
    <t>RN11032908</t>
  </si>
  <si>
    <t>T.LeClerc</t>
  </si>
  <si>
    <t xml:space="preserve">(business only </t>
  </si>
  <si>
    <t xml:space="preserve">W.e.f 24 Nov 05, the higher of PR or FMR </t>
  </si>
  <si>
    <t>commence on</t>
  </si>
  <si>
    <t>02 Jan 2006)</t>
  </si>
  <si>
    <t>FMR = S$4,365.00 (24 Nov 05 - 23 Nov 07)</t>
  </si>
  <si>
    <t>FMR = S$5,529.00 (24 Nov 05 - 23 Nov 09)</t>
  </si>
  <si>
    <t>Lease expired on 23 Nov 2009</t>
  </si>
  <si>
    <t xml:space="preserve">W.e.f 7 Dec 05 to 6 Dec 08, 3% of the tenant's monthly gross sales </t>
  </si>
  <si>
    <t>in excess of S$65,000.00 (all receipts &amp; receivables from all</t>
  </si>
  <si>
    <t>business conducted at or from the Premises) payable in accordance</t>
  </si>
  <si>
    <t>with the terms of the Lease</t>
  </si>
  <si>
    <t>Lease expired on 06 Dec 2008</t>
  </si>
  <si>
    <t>W.e.f 16 Dec 05 to 15 Dec 07,  the higher of PR or FMR</t>
  </si>
  <si>
    <t>FMR = S$2,752.00</t>
  </si>
  <si>
    <t>Lease expired on 15 Dec 2007</t>
  </si>
  <si>
    <t>The Luggage Shop (The Pinnacle Distributors PL)</t>
  </si>
  <si>
    <t>Business commence fm 16 Oct 05 to 15 Oct 07</t>
  </si>
  <si>
    <t>(Monthly gross sales statement for submission only &amp; no</t>
  </si>
  <si>
    <t xml:space="preserve"> billing)</t>
  </si>
  <si>
    <t>Lilla Pte Ltd</t>
  </si>
  <si>
    <t xml:space="preserve">(business begin </t>
  </si>
  <si>
    <t xml:space="preserve">W.e.f 1 Jan 06 to 31 Dec 07, the higher of PR or FMR </t>
  </si>
  <si>
    <t>early in Dec 2005)</t>
  </si>
  <si>
    <t xml:space="preserve">FMR = S$4,173.50 </t>
  </si>
  <si>
    <t>Lease expired on 31 Dec 2007</t>
  </si>
  <si>
    <t xml:space="preserve"> * Remarks -</t>
  </si>
  <si>
    <t>Le Muse Pte Ltd - Pushcart #4 (Yellow) from 12 to 25 January 2005.  Waive on Licence Fee &amp; Statement of Gross Sales should submit within 7 days from the expiry of the Term</t>
  </si>
  <si>
    <t xml:space="preserve">Le Collection - Pushcart #3 (Purple) from 20 September to 19 October 2005.  Charge on Licence Fee &amp; Statement of Gross Sales should submit within 7 days from the expiry of the Term </t>
  </si>
  <si>
    <t>Arialis Pte Ltd - Pushcart #1 (Orange) from 15 September to 14 October 2005.  Charge on Licence Fee &amp; Statement of Gross Sales should submit within 7 days from the expiry of the Term</t>
  </si>
  <si>
    <t>Total Average YTD</t>
  </si>
  <si>
    <t>Total Leased Area</t>
  </si>
  <si>
    <t xml:space="preserve">  Lease Begins</t>
  </si>
  <si>
    <t>Note :</t>
  </si>
  <si>
    <t>First row denotes monthly Gross Sales</t>
  </si>
  <si>
    <t xml:space="preserve">  Lease Ends</t>
  </si>
  <si>
    <t>Second row denotes Percentage Rent chargeable</t>
  </si>
  <si>
    <t>Third row denotes sales per square foot</t>
  </si>
  <si>
    <t xml:space="preserve">  No % rent chargeable</t>
  </si>
  <si>
    <t xml:space="preserve">  Lease terminated</t>
  </si>
  <si>
    <t>Jan to Jul</t>
  </si>
  <si>
    <t>% - Jan 06</t>
  </si>
  <si>
    <t>% - Feb 06</t>
  </si>
  <si>
    <t>% - Mar 06</t>
  </si>
  <si>
    <t>% - Apr 06</t>
  </si>
  <si>
    <t>% - May 06</t>
  </si>
  <si>
    <t>% - Jun 06</t>
  </si>
  <si>
    <t>RN11033049</t>
  </si>
  <si>
    <t>Lease renewal fm 5 May 06  to 04 May 08, the higher of FMR or PR</t>
  </si>
  <si>
    <t>PR = 10% of G. Sales                                                                                                    FMR = S$10,544.40                                                                                                     Lease ended 04 May 2008</t>
  </si>
  <si>
    <t>Bab noodle (Point Food Court Pte Lte)</t>
  </si>
  <si>
    <t>W.e.f 1 Jul 05 to 30 Jun 08, the higher of PR or FMR + SC</t>
  </si>
  <si>
    <t>PR = 10.5% of G. Sales</t>
  </si>
  <si>
    <t>FMR = S$17,465.00</t>
  </si>
  <si>
    <t>#01-75/76</t>
  </si>
  <si>
    <t>Unit #01-75 taken</t>
  </si>
  <si>
    <t>up fm 1 Dec 05</t>
  </si>
  <si>
    <t>RN11033099</t>
  </si>
  <si>
    <t>W.e.f 15 Oct 04 to 14 May 08, the higher of PR or FMR                         PR = 2.5% of G. Sales                                                                                        FMR = S$59,351.90 + S$8,568.00                                                              Lease expired on 14 May 2008</t>
  </si>
  <si>
    <t>PR = 2.5% of G. Sales                                                                                       FMR = S$59,351.90 + S$8,568.00                                                              Lease expired on 14 May 2008</t>
  </si>
  <si>
    <t>C/N RN11033042</t>
  </si>
  <si>
    <t>C/N RN11033192</t>
  </si>
  <si>
    <t>C/N RN11033463</t>
  </si>
  <si>
    <t>C/N RN11033573</t>
  </si>
  <si>
    <t>C/N RN11033795</t>
  </si>
  <si>
    <t>RN11034001</t>
  </si>
  <si>
    <t>C/N RN11034162</t>
  </si>
  <si>
    <t>RN11033123</t>
  </si>
  <si>
    <t>If G.sales &lt;S$16,000 higher of S$3 or 15% of G.sales                                 If G.sales = or &gt;S$16,000 but &lt;S$30,000 higher of S$5 or 15% of G.sales                                                                                                                             If G.sales = or &gt;S$30,000 but &lt; S$50,000 higher of S$9 or 15% of G.sales                                                                                                                             If G.sales = or &gt;S$50,000, higher of S$13 or 15% of G.sales                     Lease expired on 19 Jul 2006</t>
  </si>
  <si>
    <t>RN11033046</t>
  </si>
  <si>
    <t>RN11033264</t>
  </si>
  <si>
    <t>RN11033660</t>
  </si>
  <si>
    <t>RN11033870</t>
  </si>
  <si>
    <t>W.e.f 16 Jul 06 to 15 Feb 08, the higher of PR or FMR</t>
  </si>
  <si>
    <t>PR = 8% of G. Sales                                                                                                  FMR = S$3,360.00                                                                                                     Lease expired on 15 Feb 2008</t>
  </si>
  <si>
    <t>RN11033043</t>
  </si>
  <si>
    <t>RN11033182</t>
  </si>
  <si>
    <t>RN11033387</t>
  </si>
  <si>
    <t>RN11033570</t>
  </si>
  <si>
    <t>RN11033749</t>
  </si>
  <si>
    <t>RN11033936</t>
  </si>
  <si>
    <t>RN11034160</t>
  </si>
  <si>
    <t>RN11033687</t>
  </si>
  <si>
    <t>RN11033925</t>
  </si>
  <si>
    <t>RN11034111</t>
  </si>
  <si>
    <t>W.e.f 1 May 06, the higher of PR or FMR + SC                                               PR = 6.5% of G. Sales                                                                                                   FMR = S$60,967.30 (1 May 06 - 30 Apr 07)                                                            FMR = S$64,777.75 (1 May 07 - 30 Apr 08)                                                           SC = S$19,052.28                                                                                                          Lease expired on 30 Apr 2008</t>
  </si>
  <si>
    <t>Lease extension fm 01 Jan 06 to 28 Feb 06</t>
  </si>
  <si>
    <r>
      <rPr>
        <sz val="10"/>
        <color theme="1"/>
        <rFont val="Times New Roman"/>
        <charset val="134"/>
      </rPr>
      <t xml:space="preserve">*No percenetage rent charge during the extension period                                                                                                       </t>
    </r>
    <r>
      <rPr>
        <sz val="10"/>
        <color rgb="FFFF0000"/>
        <rFont val="Times New Roman"/>
        <charset val="134"/>
      </rPr>
      <t>Lease expired on 28 Feb 2006</t>
    </r>
  </si>
  <si>
    <t>RN11033048</t>
  </si>
  <si>
    <t xml:space="preserve">PR = 25% of G. Sales                                                                                          FMR = S$3,618.00 (1 Jun 04 - 30 Nov 04)                                                      PR = 25% of G. Sales                                                                                        FMR = S$7,236.00 (1 Dec 04 - 31 May 06)                                                       W.e.f 1 Jun 06, plus 5% of the monthly gross sales in excess of S$30,000 per month                                                                                                   Lease expired on 31 May 2009                                                                                                                                       </t>
  </si>
  <si>
    <t>#01-36/37</t>
  </si>
  <si>
    <t>RN11033050</t>
  </si>
  <si>
    <t>RN11033470</t>
  </si>
  <si>
    <t>RN11033677</t>
  </si>
  <si>
    <t>RN11033877</t>
  </si>
  <si>
    <t>RN11033998</t>
  </si>
  <si>
    <t>(w.e.f 20/08/06, tenant occupied add unit #01-37)</t>
  </si>
  <si>
    <t>W.e.f 20 Aug 06 to 31 Aug 07 (occupied unit #01-37)                                      We.f 1 Sep 07 to 19 Aug 09, (both unit #01-36/37), the higher of PR or FMR - 10% of the Tenant's monthly gross sales in excess of S$120,000.00  per month computed on a monthly basis                                  Lease expired on 19 Aug 2009</t>
  </si>
  <si>
    <t>491                939</t>
  </si>
  <si>
    <t>W.e.f 24 Jul 06, the higher of PR or FMR</t>
  </si>
  <si>
    <t xml:space="preserve">PR = 12% of G. Sales                                                                                                        FMR = S$20,655.00 (24 Jul 06 - 23 Jul 07)                                                             FMR = S$20,898.00 (24 Jul 07 - 23 Jul 09)                                                              Lease expired </t>
  </si>
  <si>
    <t>RN11033101</t>
  </si>
  <si>
    <t>RN11033287</t>
  </si>
  <si>
    <t>RN11033481</t>
  </si>
  <si>
    <t>RN11033583</t>
  </si>
  <si>
    <t>RN11033876</t>
  </si>
  <si>
    <t>RN11034017</t>
  </si>
  <si>
    <t>RN11032962</t>
  </si>
  <si>
    <t xml:space="preserve">(floor area </t>
  </si>
  <si>
    <t xml:space="preserve">downsizes fm </t>
  </si>
  <si>
    <t>01/06/05)</t>
  </si>
  <si>
    <t>FMR = S$5,298..00</t>
  </si>
  <si>
    <t>W.e.f 1 May 06, the higher of PR or FMR + SC</t>
  </si>
  <si>
    <t>PR = (a) 6.5% of Furniture &amp; Furnishings &amp; the operations of café                                               gallery                                                                                                                                                             (b) 4.5% of G. Sales in respect of all business conducted  in the Premises other than that mentioned in (a) above                                                  FMR = S$248,278.11 (1 May 06 - 30 Apr 07)                                                        FMR = S$263,795.49 (1 May 07 - 30 Apr 08)                                                        SVC = S$77,586.91                                                                                                        Lease expired on 30 Apr 2008</t>
  </si>
  <si>
    <t>Lease expired on 10 June 2006 (Lease ended earlier on 06 May 2006)</t>
  </si>
  <si>
    <t>RN11033719</t>
  </si>
  <si>
    <t>RN11033999</t>
  </si>
  <si>
    <t>PR = 18% of G. Sales                                                                                        FMR = S$4,090.00                                                                                               SVC = S$210.00                                                                                                 Lease expired on 03 Oct 2007</t>
  </si>
  <si>
    <t>W.e.f 10 Mar 06 to 23 Jun 06, the higher of PR or FMR</t>
  </si>
  <si>
    <t>(floor area adjusted to 2,772.68sqf fm 10 Mar 06)                                       PR = 11% of G. Sales                                                                                                   FMR = S$22,458.71                                                                                                      Lease ended 23 Jun 2006                                                                                         (please refer to new lease named 'Rakuzen' fm 24 Jun 2006)</t>
  </si>
  <si>
    <t>Lease renewal from 1 Apr 05 to 31 Mar 08                                                  The term "gross sales" remain the same (submission only)</t>
  </si>
  <si>
    <t>W.e.f 1 Jul 06 to 30 Jun 09                                                                                           PR = 7.5% of monthly G.Sales in excess of S$40,000                                    Lease expired on 30 Jun 2009</t>
  </si>
  <si>
    <t xml:space="preserve">Percentage Rent shall be revised to w.e.f from 1 Jul 04 &amp; until the expiry or earlier determination of the Term                                                      (I) 2% of the part of the Tenant's Gross Sales more than S$60,000 p/m but less than S$80,000 per month                                                            (ii) 3% of the part of the Tenant's Gross Sales exceeding S$80,000 per month                                                                                             </t>
  </si>
  <si>
    <t>RN11033388</t>
  </si>
  <si>
    <t>RN11033581</t>
  </si>
  <si>
    <t>RN11033797</t>
  </si>
  <si>
    <t>RN11033951</t>
  </si>
  <si>
    <t>RN11034166</t>
  </si>
  <si>
    <t>Unique Fine Pearls &amp; Gem Collections</t>
  </si>
  <si>
    <t>RN11032965</t>
  </si>
  <si>
    <t>RN11033265</t>
  </si>
  <si>
    <t>RN11033383</t>
  </si>
  <si>
    <t>RN11033582</t>
  </si>
  <si>
    <t>RN11033755</t>
  </si>
  <si>
    <t>RN11033991</t>
  </si>
  <si>
    <t>RN11034161</t>
  </si>
  <si>
    <t>Premises shall be the sum equivalent to 12% of the monthly   G. Sales calculated on a calendar monthly basis, where such monthly G.Sales is less than or equal to S$40,000.  Where the monthly G. Sales exceeds S$40,000, the percentage rent shall be :                                           i) 12% of the monthly G. Sales calculated on a calendar monthly basis, of the part of such monthly G. Sales less than or equal to S$40,000; and                                                                                                                                     ii) 2% of the part of such monthly G. Sales calculated on a calender monthly basis exceeding S$40,000                                                             Lease expired on 31 Oct 2006</t>
  </si>
  <si>
    <t>Global Active Ltd - GNC</t>
  </si>
  <si>
    <t>RN11032967</t>
  </si>
  <si>
    <t>RN11033267</t>
  </si>
  <si>
    <t>RN11033386</t>
  </si>
  <si>
    <t>RN11033684</t>
  </si>
  <si>
    <t>RN11033794</t>
  </si>
  <si>
    <t>RN11034006</t>
  </si>
  <si>
    <t>#01-95                        (Floor Area of 592sqf)                            *Floor area adjusted to 2,246sqf due to Lease renewal -        #01-95 to 98</t>
  </si>
  <si>
    <r>
      <rPr>
        <b/>
        <sz val="10"/>
        <color rgb="FF000080"/>
        <rFont val="Times New Roman"/>
        <charset val="134"/>
      </rPr>
      <t xml:space="preserve">(W.e.f 18 Mar 05,  gross sales submission will base on unit #01-95 to 98)            </t>
    </r>
    <r>
      <rPr>
        <sz val="10"/>
        <color rgb="FF000080"/>
        <rFont val="Times New Roman"/>
        <charset val="134"/>
      </rPr>
      <t xml:space="preserve">                                                                                                                 </t>
    </r>
    <r>
      <rPr>
        <sz val="10"/>
        <color rgb="FF000080"/>
        <rFont val="Times New Roman"/>
        <charset val="134"/>
      </rPr>
      <t>W.e.f 18 Mar 05, the higher of PR or FMR                                                     PR = 15% G. Sales                                                                                                 FMR = S$3,552.00 (18 Mar 05 - 03 Sep 05)                                                    FMR = S$4,144.00 (4 Sep 05  - 3 Sep 06)                                                       FMR = S$4,736.00 (4 Sep 06 - 3 Sep 07)                                                            W.e.f 4 Sep 06 to 03 Sep 09, the higher of  PR or FMR                                      PR = 14%  G. Sales                                                                                                           S$25,829.00                                                                                                                       Lease expired on 03 Sep 2009</t>
    </r>
  </si>
  <si>
    <t>RN11033056</t>
  </si>
  <si>
    <t>RN11033189</t>
  </si>
  <si>
    <t>RN11033389</t>
  </si>
  <si>
    <t>RN11033520</t>
  </si>
  <si>
    <t>RN11033748</t>
  </si>
  <si>
    <t>RN11034000</t>
  </si>
  <si>
    <t>DNV Image Pte Ltd</t>
  </si>
  <si>
    <t>RN11032963</t>
  </si>
  <si>
    <t>RN11033137</t>
  </si>
  <si>
    <t>RN11033325</t>
  </si>
  <si>
    <t>RN11032966</t>
  </si>
  <si>
    <t>RN11033191</t>
  </si>
  <si>
    <t>RN11033382</t>
  </si>
  <si>
    <t>RN11033571</t>
  </si>
  <si>
    <t>RN11033753</t>
  </si>
  <si>
    <t>RN11033953</t>
  </si>
  <si>
    <t>RN11033047</t>
  </si>
  <si>
    <t>RN11033286</t>
  </si>
  <si>
    <t>Wine Boutique (Sante Pte Ltd)</t>
  </si>
  <si>
    <t>RN11033100</t>
  </si>
  <si>
    <t>RN11033494</t>
  </si>
  <si>
    <t>RN11033661</t>
  </si>
  <si>
    <t>RN11033136</t>
  </si>
  <si>
    <t>Ten-jyaku Japanese Sushi</t>
  </si>
  <si>
    <t>W.e.f 5 Jan 06 to 4 Jan 09, the monthly % rent shall be computed as :</t>
  </si>
  <si>
    <t>FMR = S$11,208.00</t>
  </si>
  <si>
    <t>Lease expired on 04 Jan 2009</t>
  </si>
  <si>
    <t>W.e.f 1 Dec 05, the higher of PR or FMR + SC</t>
  </si>
  <si>
    <t xml:space="preserve">(*the tenant </t>
  </si>
  <si>
    <t xml:space="preserve">officially opened </t>
  </si>
  <si>
    <t>on 23 Feb 2006)</t>
  </si>
  <si>
    <t>SVC  = S$4,492.00</t>
  </si>
  <si>
    <t>RN11033718</t>
  </si>
  <si>
    <t xml:space="preserve">#02-02, </t>
  </si>
  <si>
    <t>Koufu Pte Ltd</t>
  </si>
  <si>
    <t>#02-05 to 22</t>
  </si>
  <si>
    <t>W.e.f 19 Jan 06 to 18 Jan 09, the higher of PR  or FMR</t>
  </si>
  <si>
    <t>FMR = S$30,632.00</t>
  </si>
  <si>
    <t>RN11033363</t>
  </si>
  <si>
    <t>RN11033741</t>
  </si>
  <si>
    <t>RN11033952</t>
  </si>
  <si>
    <t>RN11034159</t>
  </si>
  <si>
    <t>Lease expired on 18 Jan 2009</t>
  </si>
  <si>
    <t>Tingle Pte Ltd</t>
  </si>
  <si>
    <t>W.e.f 1 Apr 06 to 31 Mar 08, the higher of PR or FMR</t>
  </si>
  <si>
    <t>FMR = S$6,953.00</t>
  </si>
  <si>
    <t>Lease expired on 31 Mar 2008</t>
  </si>
  <si>
    <t>#01-109 to 113</t>
  </si>
  <si>
    <t>Studio Abof Pte Ltd</t>
  </si>
  <si>
    <t>W.e.f 19 Aug 06 tp 18 Aug 09, the higher of PR or FMR</t>
  </si>
  <si>
    <t>FMR = S$16,813.00</t>
  </si>
  <si>
    <t>Lease expired on 18 Aug 2009</t>
  </si>
  <si>
    <t>FMR = S$4,173.50</t>
  </si>
  <si>
    <t>RN11033728</t>
  </si>
  <si>
    <t>RN11033928</t>
  </si>
  <si>
    <t>RN11034155</t>
  </si>
  <si>
    <t>#01-06 to 10</t>
  </si>
  <si>
    <t>Uber Burger By Corduroy &amp; Finch</t>
  </si>
  <si>
    <t>W.e.f 1 Feb 06 to 31 Jan 09, 3% of the tenant's monthly gross sales</t>
  </si>
  <si>
    <t>sales if above S$80,000 &amp; less then or equal to S$120,000.</t>
  </si>
  <si>
    <t>And 2%  will be the difference if sales is in excess of S$120,000.</t>
  </si>
  <si>
    <t>RN11033688</t>
  </si>
  <si>
    <t>RN11033878</t>
  </si>
  <si>
    <t>RN11034141</t>
  </si>
  <si>
    <t>(Gross sales shall mean the sum of all receipts &amp; receivables</t>
  </si>
  <si>
    <t xml:space="preserve">from all business conducted at or from the Premises) </t>
  </si>
  <si>
    <t>The Percentage Rent is payable in accordance with the terms of</t>
  </si>
  <si>
    <t>(*As per retail's instruction, tenant are not required to submit the gross sales statement)</t>
  </si>
  <si>
    <t>#01-14 to 19</t>
  </si>
  <si>
    <t>Rakuzen (Sushi-Tei Pte Ltd)</t>
  </si>
  <si>
    <t>W.e.f 24 Jun 06 to 23 Jun 09, the higher of PR or FMR</t>
  </si>
  <si>
    <t xml:space="preserve">PR = 11% of G. Sales </t>
  </si>
  <si>
    <t>FMR = S$33,616.70</t>
  </si>
  <si>
    <t>Lease expired 23 on Jun 2009</t>
  </si>
  <si>
    <t>#01-K5</t>
  </si>
  <si>
    <t>Starbucks Coffee Singapore Pte Ltd</t>
  </si>
  <si>
    <t>W.e.f 10 Jul 06 to 09 Jul 09, the higher of PR or FMR</t>
  </si>
  <si>
    <t>FMR = S$7,300.00</t>
  </si>
  <si>
    <t>Lease expired on 09 Jul 2009</t>
  </si>
  <si>
    <t>*Business commence business early o 21 Jun 2006</t>
  </si>
  <si>
    <t>Nike (Fitness And Become Pte Ltd)</t>
  </si>
  <si>
    <t>W.e.f 3 Jun 06 to 2 Jun 09, i) the first &amp; second year of the term, 10%</t>
  </si>
  <si>
    <t>of the tenant's monthly gross sales in excess of S$85,000.00</t>
  </si>
  <si>
    <t>ii) the third year of the term, 8% of the tenant's monthly gross sales</t>
  </si>
  <si>
    <t>in excess of S$85,000.00</t>
  </si>
  <si>
    <t>Lease expired on 02 Jun 2009</t>
  </si>
  <si>
    <t>#01-70</t>
  </si>
  <si>
    <t>Outdoors (VGO Corporation Limited)</t>
  </si>
  <si>
    <t>W.e.f. 22 Jun 06, the higher of PR or FMR</t>
  </si>
  <si>
    <t>FMR = S$5,332.50 (22 Jun 06 - 21 Jun 07)</t>
  </si>
  <si>
    <t>FMR = S$5,830.20 (22 Jun 07 - 21 Jun 08)</t>
  </si>
  <si>
    <t>FMR = S$6,399.00 (22 Jun 08 - 21 Jun 09)</t>
  </si>
  <si>
    <t>Lease expired on 21 June 2009</t>
  </si>
  <si>
    <t>Le Salon (to be confirmed)</t>
  </si>
  <si>
    <t>W.e.f. 9 Jul 06 to 8 Jul 09, the higher of PR or FMR</t>
  </si>
  <si>
    <t>FMR = S$10,594.40</t>
  </si>
  <si>
    <t>Lease expired on 08 Jul 2009</t>
  </si>
  <si>
    <t>Wywy Wireless Pte Ltd</t>
  </si>
  <si>
    <t>W.e.f. 19 Jul 06 to 18 Jul 08, the higher of PR or FMR</t>
  </si>
  <si>
    <t>FMR = S$6,390.00</t>
  </si>
  <si>
    <t>Lease expired on 18 Jul 2008</t>
  </si>
  <si>
    <t>The Coffee Bean &amp; Tea Leaf</t>
  </si>
  <si>
    <t>W.e.f. 19 Jul 06, the higher of PR or FMR</t>
  </si>
  <si>
    <t>FMR = S$10,296.00 (19 Jul 06 - 18 Jul 07)</t>
  </si>
  <si>
    <t>FMR = S$10,868.00 (19 Jul 07 - 18 Jul 08)</t>
  </si>
  <si>
    <t>FMR = S$11,440.00 (19 Jul 08 - 18 Jul 09)</t>
  </si>
  <si>
    <t>Lease expired on 18 Jul 2009</t>
  </si>
  <si>
    <t>Cards N Such Pte Ltd (to be confirmed)</t>
  </si>
  <si>
    <t>W.e.f 15 Sep 06 to 14 Sep 08, the higher of PR or FMR</t>
  </si>
  <si>
    <t>FMR = S$11,940.00</t>
  </si>
  <si>
    <t>Lease expired on 14 Sep 2008</t>
  </si>
  <si>
    <t>#01-26</t>
  </si>
  <si>
    <t>Big O Inc Pte Ltd</t>
  </si>
  <si>
    <t>W.e.f 15 Aug 06 to 14 Aug 09, the higher of PR or FMR</t>
  </si>
  <si>
    <t>FMR = S$10,222.00</t>
  </si>
  <si>
    <t>Lease expired on 14 Aug 2009</t>
  </si>
  <si>
    <t>#01-47B/53/54</t>
  </si>
  <si>
    <t xml:space="preserve">Coffee Club </t>
  </si>
  <si>
    <t>W.e.f 10 Nov 06 to 9 Nov 06, the higher of PR or FMR</t>
  </si>
  <si>
    <t>FMR = S$13,240.80</t>
  </si>
  <si>
    <t>Lease expired on 09 Nov 2009</t>
  </si>
  <si>
    <t>TOTAL                      (Aug 05 to Jul 06)</t>
  </si>
  <si>
    <t>AVERAGE</t>
  </si>
  <si>
    <t xml:space="preserve">PR = 15% of G. Sales                                                                                                FMR = S$18,295.20                                                                                                  Lease expired on 30 Jun </t>
  </si>
  <si>
    <t xml:space="preserve">W.e.f 1 Jul 05 to 30 Jun 08, the higher of PR or FMR + SC                           PR = 10.5% of G. Sales                                                                                           FMR = S$17,465.00                                         </t>
  </si>
  <si>
    <t xml:space="preserve">PR = 15% of G. Sales                                                                                               FMR = S$5,060.00                                                                                                   W.e.f 1 Apr 06 to 31 Mar </t>
  </si>
  <si>
    <t xml:space="preserve">W.e.f 15 Oct 04 to 14 May 08, the higher of PR or FMR                   PR = 2.5% of G. Sales                                                                                     FMR = S$59,351.90 + S$8,568.00                                               </t>
  </si>
  <si>
    <t xml:space="preserve">PR = 15% of G. Sales                                                                                                  FMR = S$4,500.00                                                                                                        Lease expired on </t>
  </si>
  <si>
    <t xml:space="preserve">PR = 25% of G. Sales                                                                                          FMR = S$3,618.00 (1 Jun 04 - 30 Nov 04)                                                      PR = 25% of G. Sales                                </t>
  </si>
  <si>
    <t>PR = 15% of G. Sales                                                                                               FMR = S$5,354.40                                                                                                      Lease expired on 18 Au</t>
  </si>
  <si>
    <t xml:space="preserve">PR = S$15% of G. Sales                                                                                           FMR = S$5,830.00                                                                                                      Lease expired on 15 Jul </t>
  </si>
  <si>
    <t>PR = 15% of G. Sales                                                                                                  FMR = S$7,789.10                                                                                                  Lease expired on 05 Aug</t>
  </si>
  <si>
    <t xml:space="preserve">PR = 18% of G. Sales                                                                                      FMR = S$4,090.00                                                                                               SVC = S$210.00                        </t>
  </si>
  <si>
    <t xml:space="preserve">Premises shall be the sum equivalent to 12% of the monthly   G. Sales calculated on a calendar monthly basis, where such monthly G.Sales is less than or equal to S$40,000.  Where the monthly G. Sales exceeds S$40,000, the percentage rent shall be :       </t>
  </si>
  <si>
    <r>
      <rPr>
        <b/>
        <sz val="10"/>
        <color rgb="FF000080"/>
        <rFont val="Times New Roman"/>
        <charset val="134"/>
      </rPr>
      <t xml:space="preserve">(W.e.f 18 Mar 05,  gross sales submission will base on unit #01-95 to 98)            </t>
    </r>
    <r>
      <rPr>
        <sz val="10"/>
        <color rgb="FF000080"/>
        <rFont val="Times New Roman"/>
        <charset val="134"/>
      </rPr>
      <t xml:space="preserve">                                                                                                                 </t>
    </r>
    <r>
      <rPr>
        <sz val="10"/>
        <color rgb="FF000080"/>
        <rFont val="Times New Roman"/>
        <charset val="134"/>
      </rPr>
      <t xml:space="preserve">W.e.f 18 Mar 05, the higher of PR or FMR                 </t>
    </r>
  </si>
  <si>
    <t>PR = 8% of G. Sales                                                                                                           LICD = S$1,900.00                                                                                                     Licence exp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</si>
</sst>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6">
    <numFmt numFmtId="41" formatCode="_-* #,##0_-;\-* #,##0_-;_-* &quot;-&quot;_-;_-@_-"/>
    <numFmt numFmtId="43" formatCode="_-* #,##0.00_-;\-* #,##0.00_-;_-* &quot;-&quot;??_-;_-@_-"/>
    <numFmt numFmtId="164" formatCode="_(* #,##0_);_(* \(#,##0\);_(* &quot;-&quot;_);_(@_)"/>
    <numFmt numFmtId="166" formatCode="_-&quot;$&quot;* #,##0_-;\-&quot;$&quot;* #,##0_-;_-&quot;$&quot;* &quot;-&quot;_-;_-@_-"/>
    <numFmt numFmtId="167" formatCode="_-&quot;$&quot;* #,##0.00_-;\-&quot;$&quot;* #,##0.00_-;_-&quot;$&quot;* &quot;-&quot;??_-;_-@_-"/>
    <numFmt numFmtId="168" formatCode="#,##0.00_);\(#,##0.00\)"/>
    <numFmt numFmtId="169" formatCode="#,##0.00_);[Red]\(#,##0.00\)"/>
    <numFmt numFmtId="170" formatCode="_(* #,##0.00_);_(* \(#,##0.00\);_(* &quot;-&quot;??_);_(@_)"/>
    <numFmt numFmtId="171" formatCode="#,##0_);[Red]\(#,##0\)"/>
    <numFmt numFmtId="172" formatCode="&quot;$&quot;#,##0.00_);[Red]\(&quot;$&quot;#,##0.00\)"/>
    <numFmt numFmtId="173" formatCode="&quot;$&quot;#,##0.00"/>
    <numFmt numFmtId="174" formatCode="_(&quot;$&quot;* #,##0.00_);_(&quot;$&quot;* \(#,##0.00\);_(&quot;$&quot;* &quot;-&quot;??_);_(@_)"/>
    <numFmt numFmtId="175" formatCode="_(* #,##0_);_(* \(#,##0\);_(* &quot;-&quot;??_);_(@_)"/>
    <numFmt numFmtId="176" formatCode="0.0"/>
    <numFmt numFmtId="177" formatCode="0.00_);[Red]\(0.00\)"/>
    <numFmt numFmtId="178" formatCode="0_);[Red]\(0\)"/>
    <numFmt numFmtId="179" formatCode="&quot;$&quot;#,##0_);[Red]\(&quot;$&quot;#,##0\)"/>
    <numFmt numFmtId="180" formatCode="_(&quot;$&quot;* #,##0.0000_);_(&quot;$&quot;* \(#,##0.0000\);_(&quot;$&quot;* &quot;-&quot;??_);_(@_)"/>
    <numFmt numFmtId="181" formatCode="&quot;$&quot;#,##0.00_);\(&quot;$&quot;#,##0.00\)"/>
    <numFmt numFmtId="182" formatCode="d\-mmm\-yyyy"/>
    <numFmt numFmtId="183" formatCode="dd\-mm\-yy"/>
    <numFmt numFmtId="184" formatCode="_-* #,##0_-;\-* #,##0_-;_-* &quot;-&quot;_-;_-@"/>
    <numFmt numFmtId="185" formatCode="dd/mm/yyyy;@"/>
    <numFmt numFmtId="186" formatCode="_(* #,##0.00_);_(* \(#,##0.00\);_(* &quot;-&quot;_);_(@_)"/>
    <numFmt numFmtId="187" formatCode="_-* #,##0.00_-;\-* #,##0.00_-;_-* &quot;-&quot;??_-;_-@"/>
    <numFmt numFmtId="188" formatCode="[$-14809]dd/mm/yyyy"/>
  </numFmts>
  <fonts count="56">
    <font>
      <sz val="10"/>
      <color rgb="FF000000"/>
      <name val="Arial"/>
      <charset val="134"/>
      <scheme val="minor"/>
    </font>
    <font>
      <b/>
      <u/>
      <sz val="10"/>
      <color theme="1"/>
      <name val="Times New Roman"/>
      <charset val="134"/>
    </font>
    <font>
      <sz val="10"/>
      <color theme="1"/>
      <name val="Times New Roman"/>
      <charset val="134"/>
    </font>
    <font>
      <b/>
      <sz val="10"/>
      <color theme="1"/>
      <name val="Times New Roman"/>
      <charset val="134"/>
    </font>
    <font>
      <b/>
      <sz val="10"/>
      <color rgb="FF0000FF"/>
      <name val="Times New Roman"/>
      <charset val="134"/>
    </font>
    <font>
      <sz val="10"/>
      <color rgb="FFFF0000"/>
      <name val="Times New Roman"/>
      <charset val="134"/>
    </font>
    <font>
      <sz val="10"/>
      <name val="Arial"/>
      <charset val="134"/>
    </font>
    <font>
      <u/>
      <sz val="10"/>
      <color rgb="FFFF0000"/>
      <name val="Times New Roman"/>
      <charset val="134"/>
    </font>
    <font>
      <b/>
      <sz val="10"/>
      <color rgb="FFFF0000"/>
      <name val="Times New Roman"/>
      <charset val="134"/>
    </font>
    <font>
      <sz val="10"/>
      <color theme="1"/>
      <name val="Arial"/>
      <charset val="134"/>
    </font>
    <font>
      <u/>
      <sz val="10"/>
      <color theme="1"/>
      <name val="Times New Roman"/>
      <charset val="134"/>
    </font>
    <font>
      <b/>
      <sz val="10"/>
      <color rgb="FF000080"/>
      <name val="Times New Roman"/>
      <charset val="134"/>
    </font>
    <font>
      <sz val="10"/>
      <color rgb="FF000000"/>
      <name val="Times New Roman"/>
      <charset val="134"/>
    </font>
    <font>
      <b/>
      <sz val="8"/>
      <color theme="1"/>
      <name val="Times New Roman"/>
      <charset val="134"/>
    </font>
    <font>
      <i/>
      <sz val="10"/>
      <color theme="1"/>
      <name val="Times New Roman"/>
      <charset val="134"/>
    </font>
    <font>
      <sz val="13"/>
      <color theme="1"/>
      <name val="Poppins"/>
      <charset val="134"/>
    </font>
    <font>
      <sz val="10"/>
      <color theme="1"/>
      <name val="Tahoma"/>
      <charset val="134"/>
    </font>
    <font>
      <sz val="10"/>
      <color rgb="FFFF0000"/>
      <name val="Arial"/>
      <charset val="134"/>
    </font>
    <font>
      <sz val="8"/>
      <color rgb="FFFFFFFF"/>
      <name val="Poppins"/>
      <charset val="134"/>
    </font>
    <font>
      <sz val="8"/>
      <color theme="1"/>
      <name val="Arial"/>
      <charset val="134"/>
    </font>
    <font>
      <sz val="8"/>
      <color theme="1"/>
      <name val="Poppins"/>
      <charset val="134"/>
    </font>
    <font>
      <sz val="8"/>
      <color rgb="FFFF0000"/>
      <name val="Arial"/>
      <charset val="134"/>
    </font>
    <font>
      <b/>
      <sz val="10"/>
      <color theme="1"/>
      <name val="Arial"/>
      <charset val="134"/>
    </font>
    <font>
      <b/>
      <sz val="8"/>
      <color rgb="FFFFFFFF"/>
      <name val="Arial"/>
      <charset val="134"/>
    </font>
    <font>
      <sz val="12"/>
      <color theme="1"/>
      <name val="Arial"/>
      <charset val="134"/>
    </font>
    <font>
      <b/>
      <sz val="12"/>
      <color theme="1"/>
      <name val="Arial"/>
      <charset val="134"/>
    </font>
    <font>
      <b/>
      <i/>
      <sz val="12"/>
      <color theme="1"/>
      <name val="Arial"/>
      <charset val="134"/>
    </font>
    <font>
      <b/>
      <u/>
      <sz val="12"/>
      <color theme="1"/>
      <name val="Arial"/>
      <charset val="134"/>
    </font>
    <font>
      <u/>
      <sz val="12"/>
      <color theme="1"/>
      <name val="Arial"/>
      <charset val="134"/>
    </font>
    <font>
      <i/>
      <sz val="12"/>
      <color theme="1"/>
      <name val="Arial"/>
      <charset val="134"/>
    </font>
    <font>
      <sz val="11"/>
      <color theme="1"/>
      <name val="Arial"/>
      <charset val="134"/>
    </font>
    <font>
      <i/>
      <sz val="12"/>
      <color rgb="FF3366FF"/>
      <name val="Arial"/>
      <charset val="134"/>
    </font>
    <font>
      <b/>
      <sz val="12"/>
      <color rgb="FF000000"/>
      <name val="Arial"/>
      <charset val="134"/>
    </font>
    <font>
      <b/>
      <i/>
      <sz val="10"/>
      <color rgb="FF000000"/>
      <name val="Arial"/>
      <charset val="134"/>
    </font>
    <font>
      <sz val="10"/>
      <color rgb="FF000000"/>
      <name val="Arial"/>
      <charset val="134"/>
    </font>
    <font>
      <sz val="12"/>
      <color rgb="FF000000"/>
      <name val="Arial"/>
      <charset val="134"/>
    </font>
    <font>
      <b/>
      <sz val="10"/>
      <color rgb="FF000000"/>
      <name val="Arial"/>
      <charset val="134"/>
    </font>
    <font>
      <sz val="10"/>
      <name val="Arial"/>
      <charset val="134"/>
      <scheme val="minor"/>
    </font>
    <font>
      <sz val="10"/>
      <color theme="3"/>
      <name val="Arial"/>
      <charset val="134"/>
      <scheme val="minor"/>
    </font>
    <font>
      <b/>
      <u/>
      <sz val="10"/>
      <color theme="1"/>
      <name val="Arial"/>
      <charset val="134"/>
    </font>
    <font>
      <sz val="10"/>
      <color rgb="FFCC00CC"/>
      <name val="Arial"/>
      <charset val="134"/>
    </font>
    <font>
      <sz val="10"/>
      <color rgb="FF00B0F0"/>
      <name val="Arial"/>
      <charset val="134"/>
    </font>
    <font>
      <b/>
      <sz val="10"/>
      <name val="Arial"/>
      <charset val="134"/>
    </font>
    <font>
      <sz val="10"/>
      <color rgb="FFFF00FF"/>
      <name val="Arial"/>
      <charset val="134"/>
    </font>
    <font>
      <sz val="10"/>
      <color rgb="FF0000FF"/>
      <name val="Arial"/>
      <charset val="134"/>
    </font>
    <font>
      <sz val="10"/>
      <color rgb="FF7030A0"/>
      <name val="Arial"/>
      <charset val="134"/>
    </font>
    <font>
      <sz val="10"/>
      <color theme="3"/>
      <name val="Arial"/>
      <charset val="134"/>
    </font>
    <font>
      <sz val="10"/>
      <color rgb="FF0F35F1"/>
      <name val="Arial"/>
      <charset val="134"/>
    </font>
    <font>
      <sz val="12"/>
      <name val="Arial"/>
      <charset val="134"/>
    </font>
    <font>
      <sz val="10"/>
      <color rgb="FF000080"/>
      <name val="Times New Roman"/>
      <charset val="134"/>
    </font>
    <font>
      <sz val="10"/>
      <color rgb="FF000000"/>
      <name val="Arial"/>
      <charset val="1"/>
      <scheme val="minor"/>
    </font>
    <font>
      <b/>
      <sz val="10"/>
      <name val="Tahoma"/>
      <charset val="134"/>
    </font>
    <font>
      <sz val="10"/>
      <name val="Tahoma"/>
      <charset val="134"/>
    </font>
    <font>
      <sz val="9"/>
      <name val="Tahoma"/>
      <charset val="134"/>
    </font>
    <font>
      <u/>
      <sz val="10"/>
      <name val="Tahoma"/>
      <charset val="134"/>
    </font>
    <font>
      <sz val="10"/>
      <color rgb="FF000000"/>
      <name val="Arial"/>
      <charset val="134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99"/>
        <bgColor rgb="FFFFFF99"/>
      </patternFill>
    </fill>
    <fill>
      <patternFill patternType="solid">
        <fgColor rgb="FF666699"/>
        <bgColor rgb="FF666699"/>
      </patternFill>
    </fill>
    <fill>
      <patternFill patternType="solid">
        <fgColor rgb="FFCCFFFF"/>
        <bgColor rgb="FFCCFFFF"/>
      </patternFill>
    </fill>
    <fill>
      <patternFill patternType="solid">
        <fgColor rgb="FFFFCC99"/>
        <bgColor rgb="FFFFCC99"/>
      </patternFill>
    </fill>
    <fill>
      <patternFill patternType="solid">
        <fgColor rgb="FFFFFF00"/>
        <bgColor rgb="FFFFFF00"/>
      </patternFill>
    </fill>
    <fill>
      <patternFill patternType="solid">
        <fgColor rgb="FF00FFFF"/>
        <bgColor rgb="FF00FFFF"/>
      </patternFill>
    </fill>
    <fill>
      <patternFill patternType="solid">
        <fgColor rgb="FFC0C0C0"/>
        <bgColor rgb="FFC0C0C0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000"/>
        <bgColor rgb="FFCCFFFF"/>
      </patternFill>
    </fill>
    <fill>
      <patternFill patternType="solid">
        <fgColor rgb="FFD8D8D8"/>
        <bgColor rgb="FFD8D8D8"/>
      </patternFill>
    </fill>
    <fill>
      <patternFill patternType="solid">
        <fgColor indexed="9"/>
        <bgColor indexed="64"/>
      </patternFill>
    </fill>
    <fill>
      <patternFill patternType="solid">
        <fgColor theme="2" tint="-0.249977111117893"/>
        <bgColor indexed="64"/>
      </patternFill>
    </fill>
  </fills>
  <borders count="123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8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8000"/>
      </bottom>
      <diagonal/>
    </border>
    <border>
      <left style="thin">
        <color rgb="FF000000"/>
      </left>
      <right style="thin">
        <color rgb="FF000000"/>
      </right>
      <top style="medium">
        <color rgb="FF008000"/>
      </top>
      <bottom style="medium">
        <color rgb="FF008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 style="thin">
        <color rgb="FF000000"/>
      </bottom>
      <diagonal/>
    </border>
    <border>
      <left style="thin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hair">
        <color rgb="FF000000"/>
      </right>
      <top style="thin">
        <color rgb="FF000000"/>
      </top>
      <bottom style="thin">
        <color rgb="FF000000"/>
      </bottom>
      <diagonal/>
    </border>
    <border>
      <left/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hair">
        <color rgb="FF000000"/>
      </left>
      <right/>
      <top/>
      <bottom style="thin">
        <color rgb="FF000000"/>
      </bottom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double">
        <color rgb="FF000000"/>
      </left>
      <right/>
      <top style="double">
        <color rgb="FF000000"/>
      </top>
      <bottom style="double">
        <color rgb="FF000000"/>
      </bottom>
      <diagonal/>
    </border>
    <border>
      <left/>
      <right/>
      <top style="double">
        <color rgb="FF000000"/>
      </top>
      <bottom style="double">
        <color rgb="FF000000"/>
      </bottom>
      <diagonal/>
    </border>
    <border>
      <left/>
      <right style="hair">
        <color rgb="FF000000"/>
      </right>
      <top style="double">
        <color rgb="FF000000"/>
      </top>
      <bottom style="double">
        <color rgb="FF000000"/>
      </bottom>
      <diagonal/>
    </border>
    <border>
      <left style="hair">
        <color rgb="FF000000"/>
      </left>
      <right style="hair">
        <color rgb="FF000000"/>
      </right>
      <top style="double">
        <color rgb="FF000000"/>
      </top>
      <bottom style="double">
        <color rgb="FF000000"/>
      </bottom>
      <diagonal/>
    </border>
    <border>
      <left style="hair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hair">
        <color rgb="FF000000"/>
      </top>
      <bottom/>
      <diagonal/>
    </border>
    <border>
      <left style="hair">
        <color rgb="FF000000"/>
      </left>
      <right/>
      <top/>
      <bottom/>
      <diagonal/>
    </border>
    <border>
      <left/>
      <right/>
      <top/>
      <bottom style="hair">
        <color rgb="FF000000"/>
      </bottom>
      <diagonal/>
    </border>
    <border>
      <left style="hair">
        <color rgb="FF000000"/>
      </left>
      <right style="thin">
        <color rgb="FF000000"/>
      </right>
      <top/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 style="hair">
        <color rgb="FF000000"/>
      </right>
      <top/>
      <bottom/>
      <diagonal/>
    </border>
    <border>
      <left style="hair">
        <color rgb="FF000000"/>
      </left>
      <right style="hair">
        <color rgb="FF000000"/>
      </right>
      <top/>
      <bottom/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 style="double">
        <color rgb="FF000000"/>
      </right>
      <top style="double">
        <color rgb="FF000000"/>
      </top>
      <bottom style="double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double">
        <color rgb="FF000000"/>
      </top>
      <bottom style="thin">
        <color rgb="FF000000"/>
      </bottom>
      <diagonal/>
    </border>
    <border>
      <left style="hair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 style="hair">
        <color rgb="FF000000"/>
      </right>
      <top style="double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double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/>
      <right/>
      <top style="thick">
        <color rgb="FF008080"/>
      </top>
      <bottom/>
      <diagonal/>
    </border>
    <border>
      <left/>
      <right/>
      <top/>
      <bottom style="thick">
        <color rgb="FF008080"/>
      </bottom>
      <diagonal/>
    </border>
    <border>
      <left style="thin">
        <color auto="1"/>
      </left>
      <right/>
      <top/>
      <bottom/>
      <diagonal/>
    </border>
    <border>
      <left style="thin">
        <color rgb="FF00FF00"/>
      </left>
      <right style="thin">
        <color rgb="FF00FF00"/>
      </right>
      <top style="thin">
        <color rgb="FF00FF00"/>
      </top>
      <bottom style="thin">
        <color rgb="FF00FF00"/>
      </bottom>
      <diagonal/>
    </border>
  </borders>
  <cellStyleXfs count="12">
    <xf numFmtId="0" fontId="0" fillId="0" borderId="0"/>
    <xf numFmtId="43" fontId="55" fillId="0" borderId="0" applyFont="0" applyFill="0" applyBorder="0" applyAlignment="0" applyProtection="0"/>
    <xf numFmtId="41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48" fillId="16" borderId="0"/>
    <xf numFmtId="0" fontId="48" fillId="0" borderId="0"/>
    <xf numFmtId="0" fontId="48" fillId="0" borderId="0"/>
    <xf numFmtId="9" fontId="6" fillId="0" borderId="0" applyFont="0" applyFill="0" applyBorder="0" applyAlignment="0" applyProtection="0"/>
  </cellStyleXfs>
  <cellXfs count="1536">
    <xf numFmtId="0" fontId="0" fillId="0" borderId="0" xfId="0"/>
    <xf numFmtId="0" fontId="1" fillId="0" borderId="0" xfId="0" applyFont="1" applyAlignment="1">
      <alignment horizontal="left"/>
    </xf>
    <xf numFmtId="0" fontId="2" fillId="2" borderId="0" xfId="0" applyFont="1" applyFill="1" applyAlignment="1">
      <alignment horizontal="center"/>
    </xf>
    <xf numFmtId="0" fontId="2" fillId="2" borderId="0" xfId="0" applyFont="1" applyFill="1"/>
    <xf numFmtId="0" fontId="2" fillId="2" borderId="0" xfId="0" applyFont="1" applyFill="1" applyAlignment="1">
      <alignment horizontal="left" wrapText="1"/>
    </xf>
    <xf numFmtId="0" fontId="3" fillId="2" borderId="1" xfId="0" applyFont="1" applyFill="1" applyBorder="1" applyAlignment="1">
      <alignment horizontal="left" wrapText="1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2" fillId="2" borderId="4" xfId="0" applyFont="1" applyFill="1" applyBorder="1"/>
    <xf numFmtId="0" fontId="3" fillId="2" borderId="5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  <xf numFmtId="17" fontId="3" fillId="2" borderId="8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2" borderId="9" xfId="0" applyFont="1" applyFill="1" applyBorder="1" applyAlignment="1">
      <alignment horizontal="center" vertical="center" wrapText="1"/>
    </xf>
    <xf numFmtId="17" fontId="3" fillId="2" borderId="9" xfId="0" applyNumberFormat="1" applyFont="1" applyFill="1" applyBorder="1" applyAlignment="1">
      <alignment horizontal="center" vertical="center" wrapText="1"/>
    </xf>
    <xf numFmtId="0" fontId="3" fillId="2" borderId="10" xfId="0" applyFont="1" applyFill="1" applyBorder="1" applyAlignment="1">
      <alignment horizontal="center" vertical="center" wrapText="1"/>
    </xf>
    <xf numFmtId="0" fontId="3" fillId="2" borderId="0" xfId="0" applyFont="1" applyFill="1" applyAlignment="1">
      <alignment horizontal="center" vertical="center" wrapText="1"/>
    </xf>
    <xf numFmtId="17" fontId="3" fillId="2" borderId="0" xfId="0" applyNumberFormat="1" applyFont="1" applyFill="1" applyAlignment="1">
      <alignment horizontal="center" vertical="center" wrapText="1"/>
    </xf>
    <xf numFmtId="0" fontId="3" fillId="2" borderId="11" xfId="0" applyFont="1" applyFill="1" applyBorder="1" applyAlignment="1">
      <alignment horizontal="center" vertical="center" wrapText="1"/>
    </xf>
    <xf numFmtId="168" fontId="3" fillId="2" borderId="11" xfId="0" applyNumberFormat="1" applyFont="1" applyFill="1" applyBorder="1" applyAlignment="1">
      <alignment horizontal="right" vertical="center" wrapText="1"/>
    </xf>
    <xf numFmtId="0" fontId="3" fillId="2" borderId="12" xfId="0" applyFont="1" applyFill="1" applyBorder="1" applyAlignment="1">
      <alignment horizontal="center" vertical="center" wrapText="1"/>
    </xf>
    <xf numFmtId="0" fontId="3" fillId="2" borderId="13" xfId="0" applyFont="1" applyFill="1" applyBorder="1" applyAlignment="1">
      <alignment horizontal="center" vertical="center" wrapText="1"/>
    </xf>
    <xf numFmtId="0" fontId="2" fillId="0" borderId="14" xfId="0" applyFont="1" applyBorder="1"/>
    <xf numFmtId="0" fontId="2" fillId="0" borderId="15" xfId="0" applyFont="1" applyBorder="1"/>
    <xf numFmtId="168" fontId="3" fillId="0" borderId="16" xfId="0" applyNumberFormat="1" applyFont="1" applyBorder="1" applyAlignment="1">
      <alignment horizontal="right" vertical="center" wrapText="1"/>
    </xf>
    <xf numFmtId="0" fontId="2" fillId="2" borderId="17" xfId="0" applyFont="1" applyFill="1" applyBorder="1" applyAlignment="1">
      <alignment horizontal="left" vertical="top" wrapText="1"/>
    </xf>
    <xf numFmtId="0" fontId="2" fillId="2" borderId="9" xfId="0" applyFont="1" applyFill="1" applyBorder="1" applyAlignment="1">
      <alignment horizontal="center" vertical="top" wrapText="1"/>
    </xf>
    <xf numFmtId="0" fontId="4" fillId="2" borderId="15" xfId="0" applyFont="1" applyFill="1" applyBorder="1" applyAlignment="1">
      <alignment horizontal="left" vertical="top" wrapText="1"/>
    </xf>
    <xf numFmtId="0" fontId="2" fillId="2" borderId="14" xfId="0" applyFont="1" applyFill="1" applyBorder="1" applyAlignment="1">
      <alignment horizontal="center" vertical="top" wrapText="1"/>
    </xf>
    <xf numFmtId="168" fontId="2" fillId="2" borderId="3" xfId="0" applyNumberFormat="1" applyFont="1" applyFill="1" applyBorder="1" applyAlignment="1">
      <alignment horizontal="right" vertical="top"/>
    </xf>
    <xf numFmtId="0" fontId="2" fillId="2" borderId="18" xfId="0" applyFont="1" applyFill="1" applyBorder="1" applyAlignment="1">
      <alignment horizontal="left" vertical="top" wrapText="1"/>
    </xf>
    <xf numFmtId="0" fontId="2" fillId="2" borderId="0" xfId="0" applyFont="1" applyFill="1" applyAlignment="1">
      <alignment horizontal="center" vertical="top" wrapText="1"/>
    </xf>
    <xf numFmtId="0" fontId="5" fillId="2" borderId="16" xfId="0" applyFont="1" applyFill="1" applyBorder="1"/>
    <xf numFmtId="0" fontId="2" fillId="2" borderId="19" xfId="0" applyFont="1" applyFill="1" applyBorder="1" applyAlignment="1">
      <alignment horizontal="center" vertical="top" wrapText="1"/>
    </xf>
    <xf numFmtId="168" fontId="2" fillId="2" borderId="20" xfId="0" applyNumberFormat="1" applyFont="1" applyFill="1" applyBorder="1" applyAlignment="1">
      <alignment horizontal="right" vertical="top"/>
    </xf>
    <xf numFmtId="0" fontId="2" fillId="2" borderId="16" xfId="0" applyFont="1" applyFill="1" applyBorder="1"/>
    <xf numFmtId="168" fontId="2" fillId="3" borderId="21" xfId="0" applyNumberFormat="1" applyFont="1" applyFill="1" applyBorder="1" applyAlignment="1">
      <alignment horizontal="right" vertical="top"/>
    </xf>
    <xf numFmtId="168" fontId="2" fillId="0" borderId="21" xfId="0" applyNumberFormat="1" applyFont="1" applyBorder="1" applyAlignment="1">
      <alignment horizontal="right" vertical="top"/>
    </xf>
    <xf numFmtId="0" fontId="2" fillId="2" borderId="22" xfId="0" applyFont="1" applyFill="1" applyBorder="1" applyAlignment="1">
      <alignment horizontal="left" vertical="top" wrapText="1"/>
    </xf>
    <xf numFmtId="0" fontId="2" fillId="2" borderId="8" xfId="0" applyFont="1" applyFill="1" applyBorder="1" applyAlignment="1">
      <alignment horizontal="center" vertical="top" wrapText="1"/>
    </xf>
    <xf numFmtId="168" fontId="2" fillId="2" borderId="23" xfId="0" applyNumberFormat="1" applyFont="1" applyFill="1" applyBorder="1" applyAlignment="1">
      <alignment horizontal="right" vertical="top"/>
    </xf>
    <xf numFmtId="0" fontId="2" fillId="2" borderId="1" xfId="0" applyFont="1" applyFill="1" applyBorder="1" applyAlignment="1">
      <alignment horizontal="left" vertical="top" wrapText="1"/>
    </xf>
    <xf numFmtId="0" fontId="2" fillId="2" borderId="2" xfId="0" applyFont="1" applyFill="1" applyBorder="1" applyAlignment="1">
      <alignment horizontal="center" vertical="top" wrapText="1"/>
    </xf>
    <xf numFmtId="0" fontId="4" fillId="0" borderId="15" xfId="0" applyFont="1" applyBorder="1" applyAlignment="1">
      <alignment vertical="top"/>
    </xf>
    <xf numFmtId="168" fontId="2" fillId="2" borderId="24" xfId="0" applyNumberFormat="1" applyFont="1" applyFill="1" applyBorder="1" applyAlignment="1">
      <alignment horizontal="right" vertical="top"/>
    </xf>
    <xf numFmtId="0" fontId="2" fillId="2" borderId="10" xfId="0" applyFont="1" applyFill="1" applyBorder="1" applyAlignment="1">
      <alignment horizontal="left" vertical="top" wrapText="1"/>
    </xf>
    <xf numFmtId="0" fontId="2" fillId="2" borderId="16" xfId="0" applyFont="1" applyFill="1" applyBorder="1" applyAlignment="1">
      <alignment horizontal="center" vertical="top" wrapText="1"/>
    </xf>
    <xf numFmtId="0" fontId="2" fillId="0" borderId="16" xfId="0" applyFont="1" applyBorder="1" applyAlignment="1">
      <alignment vertical="top"/>
    </xf>
    <xf numFmtId="168" fontId="2" fillId="3" borderId="27" xfId="0" applyNumberFormat="1" applyFont="1" applyFill="1" applyBorder="1" applyAlignment="1">
      <alignment horizontal="right" vertical="top"/>
    </xf>
    <xf numFmtId="0" fontId="2" fillId="2" borderId="16" xfId="0" applyFont="1" applyFill="1" applyBorder="1" applyAlignment="1">
      <alignment vertical="top"/>
    </xf>
    <xf numFmtId="169" fontId="2" fillId="2" borderId="20" xfId="0" applyNumberFormat="1" applyFont="1" applyFill="1" applyBorder="1" applyAlignment="1">
      <alignment horizontal="right" vertical="top"/>
    </xf>
    <xf numFmtId="0" fontId="2" fillId="2" borderId="5" xfId="0" applyFont="1" applyFill="1" applyBorder="1" applyAlignment="1">
      <alignment horizontal="left" vertical="top" wrapText="1"/>
    </xf>
    <xf numFmtId="0" fontId="2" fillId="2" borderId="6" xfId="0" applyFont="1" applyFill="1" applyBorder="1" applyAlignment="1">
      <alignment horizontal="center" vertical="top" wrapText="1"/>
    </xf>
    <xf numFmtId="0" fontId="2" fillId="0" borderId="6" xfId="0" applyFont="1" applyBorder="1" applyAlignment="1">
      <alignment vertical="top" wrapText="1"/>
    </xf>
    <xf numFmtId="168" fontId="2" fillId="2" borderId="8" xfId="0" applyNumberFormat="1" applyFont="1" applyFill="1" applyBorder="1" applyAlignment="1">
      <alignment horizontal="right" vertical="top"/>
    </xf>
    <xf numFmtId="169" fontId="2" fillId="2" borderId="8" xfId="0" applyNumberFormat="1" applyFont="1" applyFill="1" applyBorder="1" applyAlignment="1">
      <alignment horizontal="right" vertical="top"/>
    </xf>
    <xf numFmtId="0" fontId="4" fillId="2" borderId="28" xfId="0" applyFont="1" applyFill="1" applyBorder="1"/>
    <xf numFmtId="0" fontId="2" fillId="2" borderId="24" xfId="0" applyFont="1" applyFill="1" applyBorder="1" applyAlignment="1">
      <alignment horizontal="center" vertical="top" wrapText="1"/>
    </xf>
    <xf numFmtId="169" fontId="2" fillId="0" borderId="19" xfId="0" applyNumberFormat="1" applyFont="1" applyBorder="1"/>
    <xf numFmtId="169" fontId="2" fillId="0" borderId="20" xfId="0" applyNumberFormat="1" applyFont="1" applyBorder="1" applyAlignment="1">
      <alignment horizontal="right"/>
    </xf>
    <xf numFmtId="0" fontId="5" fillId="2" borderId="19" xfId="0" applyFont="1" applyFill="1" applyBorder="1" applyAlignment="1">
      <alignment horizontal="center" vertical="top" wrapText="1"/>
    </xf>
    <xf numFmtId="169" fontId="2" fillId="0" borderId="20" xfId="0" applyNumberFormat="1" applyFont="1" applyBorder="1"/>
    <xf numFmtId="169" fontId="2" fillId="0" borderId="27" xfId="0" applyNumberFormat="1" applyFont="1" applyBorder="1"/>
    <xf numFmtId="169" fontId="2" fillId="0" borderId="26" xfId="0" applyNumberFormat="1" applyFont="1" applyBorder="1" applyAlignment="1">
      <alignment horizontal="right"/>
    </xf>
    <xf numFmtId="169" fontId="2" fillId="0" borderId="26" xfId="0" applyNumberFormat="1" applyFont="1" applyBorder="1"/>
    <xf numFmtId="0" fontId="2" fillId="2" borderId="29" xfId="0" applyFont="1" applyFill="1" applyBorder="1" applyAlignment="1">
      <alignment horizontal="center" vertical="top" wrapText="1"/>
    </xf>
    <xf numFmtId="0" fontId="2" fillId="2" borderId="6" xfId="0" applyFont="1" applyFill="1" applyBorder="1" applyAlignment="1">
      <alignment vertical="top" wrapText="1"/>
    </xf>
    <xf numFmtId="169" fontId="2" fillId="0" borderId="23" xfId="0" applyNumberFormat="1" applyFont="1" applyBorder="1"/>
    <xf numFmtId="169" fontId="2" fillId="0" borderId="30" xfId="0" applyNumberFormat="1" applyFont="1" applyBorder="1" applyAlignment="1">
      <alignment horizontal="right"/>
    </xf>
    <xf numFmtId="169" fontId="2" fillId="0" borderId="30" xfId="0" applyNumberFormat="1" applyFont="1" applyBorder="1"/>
    <xf numFmtId="0" fontId="4" fillId="2" borderId="31" xfId="0" applyFont="1" applyFill="1" applyBorder="1" applyAlignment="1">
      <alignment horizontal="left" vertical="top" wrapText="1"/>
    </xf>
    <xf numFmtId="169" fontId="2" fillId="0" borderId="21" xfId="0" applyNumberFormat="1" applyFont="1" applyBorder="1"/>
    <xf numFmtId="0" fontId="5" fillId="2" borderId="25" xfId="0" applyFont="1" applyFill="1" applyBorder="1"/>
    <xf numFmtId="0" fontId="2" fillId="2" borderId="26" xfId="0" applyFont="1" applyFill="1" applyBorder="1" applyAlignment="1">
      <alignment horizontal="center" vertical="top" wrapText="1"/>
    </xf>
    <xf numFmtId="169" fontId="2" fillId="0" borderId="32" xfId="0" applyNumberFormat="1" applyFont="1" applyBorder="1" applyAlignment="1">
      <alignment horizontal="right"/>
    </xf>
    <xf numFmtId="168" fontId="2" fillId="0" borderId="19" xfId="0" applyNumberFormat="1" applyFont="1" applyBorder="1" applyAlignment="1">
      <alignment horizontal="right" vertical="top"/>
    </xf>
    <xf numFmtId="169" fontId="2" fillId="0" borderId="26" xfId="0" applyNumberFormat="1" applyFont="1" applyBorder="1" applyAlignment="1">
      <alignment horizontal="center"/>
    </xf>
    <xf numFmtId="169" fontId="2" fillId="0" borderId="20" xfId="0" applyNumberFormat="1" applyFont="1" applyBorder="1" applyAlignment="1">
      <alignment horizontal="center"/>
    </xf>
    <xf numFmtId="169" fontId="2" fillId="0" borderId="32" xfId="0" applyNumberFormat="1" applyFont="1" applyBorder="1" applyAlignment="1">
      <alignment horizontal="center"/>
    </xf>
    <xf numFmtId="169" fontId="2" fillId="0" borderId="31" xfId="0" applyNumberFormat="1" applyFont="1" applyBorder="1" applyAlignment="1">
      <alignment horizontal="center"/>
    </xf>
    <xf numFmtId="169" fontId="2" fillId="0" borderId="23" xfId="0" applyNumberFormat="1" applyFont="1" applyBorder="1" applyAlignment="1">
      <alignment horizontal="center"/>
    </xf>
    <xf numFmtId="169" fontId="2" fillId="0" borderId="30" xfId="0" applyNumberFormat="1" applyFont="1" applyBorder="1" applyAlignment="1">
      <alignment horizontal="center"/>
    </xf>
    <xf numFmtId="0" fontId="2" fillId="0" borderId="29" xfId="0" applyFont="1" applyBorder="1"/>
    <xf numFmtId="0" fontId="2" fillId="0" borderId="7" xfId="0" applyFont="1" applyBorder="1"/>
    <xf numFmtId="0" fontId="2" fillId="2" borderId="3" xfId="0" applyFont="1" applyFill="1" applyBorder="1" applyAlignment="1">
      <alignment horizontal="center" vertical="top" wrapText="1"/>
    </xf>
    <xf numFmtId="0" fontId="4" fillId="2" borderId="14" xfId="0" applyFont="1" applyFill="1" applyBorder="1" applyAlignment="1">
      <alignment horizontal="left" vertical="top" wrapText="1"/>
    </xf>
    <xf numFmtId="169" fontId="2" fillId="0" borderId="4" xfId="0" applyNumberFormat="1" applyFont="1" applyBorder="1" applyAlignment="1">
      <alignment horizontal="right"/>
    </xf>
    <xf numFmtId="169" fontId="2" fillId="0" borderId="9" xfId="0" applyNumberFormat="1" applyFont="1" applyBorder="1" applyAlignment="1">
      <alignment horizontal="right"/>
    </xf>
    <xf numFmtId="0" fontId="2" fillId="2" borderId="31" xfId="0" applyFont="1" applyFill="1" applyBorder="1" applyAlignment="1">
      <alignment horizontal="center" vertical="top" wrapText="1"/>
    </xf>
    <xf numFmtId="169" fontId="2" fillId="0" borderId="33" xfId="0" applyNumberFormat="1" applyFont="1" applyBorder="1" applyAlignment="1">
      <alignment horizontal="right"/>
    </xf>
    <xf numFmtId="169" fontId="2" fillId="3" borderId="20" xfId="0" applyNumberFormat="1" applyFont="1" applyFill="1" applyBorder="1" applyAlignment="1">
      <alignment horizontal="right"/>
    </xf>
    <xf numFmtId="169" fontId="2" fillId="3" borderId="19" xfId="0" applyNumberFormat="1" applyFont="1" applyFill="1" applyBorder="1" applyAlignment="1">
      <alignment horizontal="right"/>
    </xf>
    <xf numFmtId="169" fontId="2" fillId="3" borderId="34" xfId="0" applyNumberFormat="1" applyFont="1" applyFill="1" applyBorder="1" applyAlignment="1">
      <alignment horizontal="right"/>
    </xf>
    <xf numFmtId="0" fontId="2" fillId="0" borderId="20" xfId="0" applyFont="1" applyBorder="1" applyAlignment="1">
      <alignment horizontal="right"/>
    </xf>
    <xf numFmtId="0" fontId="2" fillId="0" borderId="20" xfId="0" applyFont="1" applyBorder="1"/>
    <xf numFmtId="0" fontId="7" fillId="2" borderId="16" xfId="0" applyFont="1" applyFill="1" applyBorder="1"/>
    <xf numFmtId="0" fontId="2" fillId="0" borderId="32" xfId="0" applyFont="1" applyBorder="1"/>
    <xf numFmtId="0" fontId="8" fillId="2" borderId="4" xfId="0" applyFont="1" applyFill="1" applyBorder="1"/>
    <xf numFmtId="0" fontId="2" fillId="2" borderId="9" xfId="0" applyFont="1" applyFill="1" applyBorder="1"/>
    <xf numFmtId="0" fontId="2" fillId="2" borderId="3" xfId="0" applyFont="1" applyFill="1" applyBorder="1"/>
    <xf numFmtId="168" fontId="3" fillId="0" borderId="0" xfId="0" applyNumberFormat="1" applyFont="1" applyAlignment="1">
      <alignment horizontal="right" vertical="center" wrapText="1"/>
    </xf>
    <xf numFmtId="168" fontId="3" fillId="0" borderId="9" xfId="0" applyNumberFormat="1" applyFont="1" applyBorder="1" applyAlignment="1">
      <alignment horizontal="right" vertical="center" wrapText="1"/>
    </xf>
    <xf numFmtId="168" fontId="2" fillId="2" borderId="2" xfId="0" applyNumberFormat="1" applyFont="1" applyFill="1" applyBorder="1" applyAlignment="1">
      <alignment horizontal="right" vertical="top"/>
    </xf>
    <xf numFmtId="168" fontId="2" fillId="2" borderId="34" xfId="0" applyNumberFormat="1" applyFont="1" applyFill="1" applyBorder="1" applyAlignment="1">
      <alignment horizontal="right" vertical="top"/>
    </xf>
    <xf numFmtId="168" fontId="2" fillId="3" borderId="35" xfId="0" applyNumberFormat="1" applyFont="1" applyFill="1" applyBorder="1" applyAlignment="1">
      <alignment horizontal="right" vertical="top"/>
    </xf>
    <xf numFmtId="168" fontId="2" fillId="0" borderId="35" xfId="0" applyNumberFormat="1" applyFont="1" applyBorder="1" applyAlignment="1">
      <alignment horizontal="right" vertical="top"/>
    </xf>
    <xf numFmtId="168" fontId="2" fillId="2" borderId="36" xfId="0" applyNumberFormat="1" applyFont="1" applyFill="1" applyBorder="1" applyAlignment="1">
      <alignment horizontal="right" vertical="top"/>
    </xf>
    <xf numFmtId="168" fontId="2" fillId="2" borderId="28" xfId="0" applyNumberFormat="1" applyFont="1" applyFill="1" applyBorder="1" applyAlignment="1">
      <alignment horizontal="right" vertical="top"/>
    </xf>
    <xf numFmtId="168" fontId="2" fillId="3" borderId="25" xfId="0" applyNumberFormat="1" applyFont="1" applyFill="1" applyBorder="1" applyAlignment="1">
      <alignment horizontal="right" vertical="top"/>
    </xf>
    <xf numFmtId="168" fontId="2" fillId="3" borderId="34" xfId="0" applyNumberFormat="1" applyFont="1" applyFill="1" applyBorder="1" applyAlignment="1">
      <alignment horizontal="right" vertical="top"/>
    </xf>
    <xf numFmtId="168" fontId="2" fillId="2" borderId="29" xfId="0" applyNumberFormat="1" applyFont="1" applyFill="1" applyBorder="1" applyAlignment="1">
      <alignment horizontal="right" vertical="top"/>
    </xf>
    <xf numFmtId="169" fontId="2" fillId="0" borderId="0" xfId="0" applyNumberFormat="1" applyFont="1"/>
    <xf numFmtId="169" fontId="2" fillId="0" borderId="34" xfId="0" applyNumberFormat="1" applyFont="1" applyBorder="1" applyAlignment="1">
      <alignment horizontal="right"/>
    </xf>
    <xf numFmtId="169" fontId="2" fillId="0" borderId="34" xfId="0" applyNumberFormat="1" applyFont="1" applyBorder="1"/>
    <xf numFmtId="169" fontId="2" fillId="0" borderId="25" xfId="0" applyNumberFormat="1" applyFont="1" applyBorder="1"/>
    <xf numFmtId="169" fontId="2" fillId="0" borderId="36" xfId="0" applyNumberFormat="1" applyFont="1" applyBorder="1"/>
    <xf numFmtId="169" fontId="2" fillId="0" borderId="15" xfId="0" applyNumberFormat="1" applyFont="1" applyBorder="1"/>
    <xf numFmtId="168" fontId="2" fillId="3" borderId="20" xfId="0" applyNumberFormat="1" applyFont="1" applyFill="1" applyBorder="1" applyAlignment="1">
      <alignment horizontal="right" vertical="top"/>
    </xf>
    <xf numFmtId="168" fontId="2" fillId="3" borderId="33" xfId="0" applyNumberFormat="1" applyFont="1" applyFill="1" applyBorder="1" applyAlignment="1">
      <alignment horizontal="right" vertical="top"/>
    </xf>
    <xf numFmtId="168" fontId="2" fillId="0" borderId="0" xfId="0" applyNumberFormat="1" applyFont="1" applyAlignment="1">
      <alignment horizontal="right" vertical="top"/>
    </xf>
    <xf numFmtId="169" fontId="2" fillId="0" borderId="37" xfId="0" applyNumberFormat="1" applyFont="1" applyBorder="1"/>
    <xf numFmtId="169" fontId="2" fillId="0" borderId="32" xfId="0" applyNumberFormat="1" applyFont="1" applyBorder="1"/>
    <xf numFmtId="169" fontId="2" fillId="0" borderId="33" xfId="0" applyNumberFormat="1" applyFont="1" applyBorder="1"/>
    <xf numFmtId="169" fontId="2" fillId="0" borderId="38" xfId="0" applyNumberFormat="1" applyFont="1" applyBorder="1"/>
    <xf numFmtId="0" fontId="2" fillId="0" borderId="0" xfId="0" applyFont="1"/>
    <xf numFmtId="0" fontId="2" fillId="0" borderId="31" xfId="0" applyFont="1" applyBorder="1"/>
    <xf numFmtId="169" fontId="2" fillId="2" borderId="20" xfId="0" applyNumberFormat="1" applyFont="1" applyFill="1" applyBorder="1" applyAlignment="1">
      <alignment horizontal="right"/>
    </xf>
    <xf numFmtId="169" fontId="2" fillId="2" borderId="34" xfId="0" applyNumberFormat="1" applyFont="1" applyFill="1" applyBorder="1" applyAlignment="1">
      <alignment horizontal="right"/>
    </xf>
    <xf numFmtId="0" fontId="2" fillId="0" borderId="24" xfId="0" applyFont="1" applyBorder="1" applyAlignment="1">
      <alignment horizontal="right"/>
    </xf>
    <xf numFmtId="0" fontId="2" fillId="0" borderId="28" xfId="0" applyFont="1" applyBorder="1" applyAlignment="1">
      <alignment horizontal="right"/>
    </xf>
    <xf numFmtId="0" fontId="2" fillId="0" borderId="34" xfId="0" applyFont="1" applyBorder="1"/>
    <xf numFmtId="0" fontId="2" fillId="0" borderId="33" xfId="0" applyFont="1" applyBorder="1"/>
    <xf numFmtId="0" fontId="2" fillId="2" borderId="1" xfId="0" applyFont="1" applyFill="1" applyBorder="1"/>
    <xf numFmtId="17" fontId="3" fillId="2" borderId="29" xfId="0" applyNumberFormat="1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wrapText="1"/>
    </xf>
    <xf numFmtId="0" fontId="2" fillId="0" borderId="10" xfId="0" applyFont="1" applyBorder="1" applyAlignment="1">
      <alignment horizontal="center"/>
    </xf>
    <xf numFmtId="168" fontId="3" fillId="2" borderId="9" xfId="0" applyNumberFormat="1" applyFont="1" applyFill="1" applyBorder="1" applyAlignment="1">
      <alignment horizontal="right" vertical="center" wrapText="1"/>
    </xf>
    <xf numFmtId="0" fontId="2" fillId="0" borderId="10" xfId="0" applyFont="1" applyBorder="1"/>
    <xf numFmtId="168" fontId="3" fillId="2" borderId="20" xfId="0" applyNumberFormat="1" applyFont="1" applyFill="1" applyBorder="1" applyAlignment="1">
      <alignment horizontal="right" vertical="center" wrapText="1"/>
    </xf>
    <xf numFmtId="168" fontId="3" fillId="2" borderId="34" xfId="0" applyNumberFormat="1" applyFont="1" applyFill="1" applyBorder="1" applyAlignment="1">
      <alignment horizontal="right" vertical="center" wrapText="1"/>
    </xf>
    <xf numFmtId="0" fontId="3" fillId="0" borderId="39" xfId="0" applyFont="1" applyBorder="1"/>
    <xf numFmtId="168" fontId="2" fillId="0" borderId="39" xfId="0" applyNumberFormat="1" applyFont="1" applyBorder="1"/>
    <xf numFmtId="0" fontId="2" fillId="0" borderId="39" xfId="0" applyFont="1" applyBorder="1"/>
    <xf numFmtId="168" fontId="2" fillId="0" borderId="20" xfId="0" applyNumberFormat="1" applyFont="1" applyBorder="1" applyAlignment="1">
      <alignment horizontal="right" vertical="top"/>
    </xf>
    <xf numFmtId="168" fontId="2" fillId="0" borderId="34" xfId="0" applyNumberFormat="1" applyFont="1" applyBorder="1" applyAlignment="1">
      <alignment horizontal="right" vertical="top"/>
    </xf>
    <xf numFmtId="168" fontId="2" fillId="2" borderId="20" xfId="0" applyNumberFormat="1" applyFont="1" applyFill="1" applyBorder="1"/>
    <xf numFmtId="168" fontId="2" fillId="0" borderId="20" xfId="0" applyNumberFormat="1" applyFont="1" applyBorder="1"/>
    <xf numFmtId="168" fontId="2" fillId="0" borderId="20" xfId="0" applyNumberFormat="1" applyFont="1" applyBorder="1" applyAlignment="1">
      <alignment horizontal="right" vertical="center" wrapText="1"/>
    </xf>
    <xf numFmtId="4" fontId="2" fillId="0" borderId="20" xfId="0" applyNumberFormat="1" applyFont="1" applyBorder="1"/>
    <xf numFmtId="168" fontId="2" fillId="0" borderId="34" xfId="0" applyNumberFormat="1" applyFont="1" applyBorder="1"/>
    <xf numFmtId="0" fontId="2" fillId="0" borderId="16" xfId="0" applyFont="1" applyBorder="1"/>
    <xf numFmtId="0" fontId="2" fillId="0" borderId="19" xfId="0" applyFont="1" applyBorder="1"/>
    <xf numFmtId="0" fontId="2" fillId="2" borderId="40" xfId="0" applyFont="1" applyFill="1" applyBorder="1"/>
    <xf numFmtId="0" fontId="3" fillId="2" borderId="41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19" xfId="0" applyFont="1" applyBorder="1" applyAlignment="1">
      <alignment horizontal="center"/>
    </xf>
    <xf numFmtId="0" fontId="2" fillId="0" borderId="42" xfId="0" applyFont="1" applyBorder="1" applyAlignment="1">
      <alignment horizontal="center"/>
    </xf>
    <xf numFmtId="0" fontId="2" fillId="0" borderId="42" xfId="0" applyFont="1" applyBorder="1"/>
    <xf numFmtId="0" fontId="3" fillId="0" borderId="43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16" xfId="0" applyFont="1" applyBorder="1" applyAlignment="1">
      <alignment horizontal="center"/>
    </xf>
    <xf numFmtId="0" fontId="3" fillId="0" borderId="19" xfId="0" applyFont="1" applyBorder="1" applyAlignment="1">
      <alignment horizontal="center"/>
    </xf>
    <xf numFmtId="168" fontId="2" fillId="0" borderId="43" xfId="0" applyNumberFormat="1" applyFont="1" applyBorder="1"/>
    <xf numFmtId="0" fontId="2" fillId="0" borderId="43" xfId="0" applyFont="1" applyBorder="1"/>
    <xf numFmtId="168" fontId="2" fillId="0" borderId="16" xfId="0" applyNumberFormat="1" applyFont="1" applyBorder="1"/>
    <xf numFmtId="170" fontId="2" fillId="0" borderId="43" xfId="0" applyNumberFormat="1" applyFont="1" applyBorder="1"/>
    <xf numFmtId="170" fontId="2" fillId="0" borderId="0" xfId="0" applyNumberFormat="1" applyFont="1"/>
    <xf numFmtId="170" fontId="2" fillId="0" borderId="19" xfId="0" applyNumberFormat="1" applyFont="1" applyBorder="1"/>
    <xf numFmtId="0" fontId="2" fillId="2" borderId="7" xfId="0" applyFont="1" applyFill="1" applyBorder="1" applyAlignment="1">
      <alignment horizontal="center" vertical="top" wrapText="1"/>
    </xf>
    <xf numFmtId="0" fontId="2" fillId="0" borderId="23" xfId="0" applyFont="1" applyBorder="1"/>
    <xf numFmtId="0" fontId="2" fillId="0" borderId="30" xfId="0" applyFont="1" applyBorder="1"/>
    <xf numFmtId="168" fontId="2" fillId="2" borderId="14" xfId="0" applyNumberFormat="1" applyFont="1" applyFill="1" applyBorder="1" applyAlignment="1">
      <alignment horizontal="right" vertical="top"/>
    </xf>
    <xf numFmtId="168" fontId="2" fillId="2" borderId="44" xfId="0" applyNumberFormat="1" applyFont="1" applyFill="1" applyBorder="1" applyAlignment="1">
      <alignment horizontal="right" vertical="top"/>
    </xf>
    <xf numFmtId="168" fontId="2" fillId="2" borderId="13" xfId="0" applyNumberFormat="1" applyFont="1" applyFill="1" applyBorder="1" applyAlignment="1">
      <alignment horizontal="right" vertical="top"/>
    </xf>
    <xf numFmtId="0" fontId="2" fillId="2" borderId="16" xfId="0" applyFont="1" applyFill="1" applyBorder="1" applyAlignment="1">
      <alignment wrapText="1"/>
    </xf>
    <xf numFmtId="168" fontId="2" fillId="2" borderId="0" xfId="0" applyNumberFormat="1" applyFont="1" applyFill="1" applyAlignment="1">
      <alignment horizontal="right" vertical="top"/>
    </xf>
    <xf numFmtId="168" fontId="2" fillId="2" borderId="35" xfId="0" applyNumberFormat="1" applyFont="1" applyFill="1" applyBorder="1" applyAlignment="1">
      <alignment horizontal="right" vertical="top"/>
    </xf>
    <xf numFmtId="168" fontId="2" fillId="2" borderId="21" xfId="0" applyNumberFormat="1" applyFont="1" applyFill="1" applyBorder="1" applyAlignment="1">
      <alignment horizontal="right" vertical="top"/>
    </xf>
    <xf numFmtId="168" fontId="2" fillId="2" borderId="32" xfId="0" applyNumberFormat="1" applyFont="1" applyFill="1" applyBorder="1" applyAlignment="1">
      <alignment horizontal="right" vertical="top"/>
    </xf>
    <xf numFmtId="168" fontId="2" fillId="2" borderId="30" xfId="0" applyNumberFormat="1" applyFont="1" applyFill="1" applyBorder="1" applyAlignment="1">
      <alignment horizontal="right" vertical="top"/>
    </xf>
    <xf numFmtId="169" fontId="2" fillId="0" borderId="23" xfId="0" applyNumberFormat="1" applyFont="1" applyBorder="1" applyAlignment="1">
      <alignment horizontal="right"/>
    </xf>
    <xf numFmtId="0" fontId="2" fillId="2" borderId="4" xfId="0" applyFont="1" applyFill="1" applyBorder="1" applyAlignment="1">
      <alignment horizontal="center" vertical="top" wrapText="1"/>
    </xf>
    <xf numFmtId="168" fontId="2" fillId="2" borderId="26" xfId="0" applyNumberFormat="1" applyFont="1" applyFill="1" applyBorder="1" applyAlignment="1">
      <alignment horizontal="right" vertical="top"/>
    </xf>
    <xf numFmtId="168" fontId="2" fillId="0" borderId="31" xfId="0" applyNumberFormat="1" applyFont="1" applyBorder="1" applyAlignment="1">
      <alignment horizontal="right" vertical="top"/>
    </xf>
    <xf numFmtId="168" fontId="2" fillId="0" borderId="27" xfId="0" applyNumberFormat="1" applyFont="1" applyBorder="1" applyAlignment="1">
      <alignment horizontal="right" vertical="top"/>
    </xf>
    <xf numFmtId="0" fontId="2" fillId="2" borderId="16" xfId="0" applyFont="1" applyFill="1" applyBorder="1" applyAlignment="1">
      <alignment vertical="top" wrapText="1"/>
    </xf>
    <xf numFmtId="168" fontId="2" fillId="0" borderId="26" xfId="0" applyNumberFormat="1" applyFont="1" applyBorder="1" applyAlignment="1">
      <alignment horizontal="right" vertical="top"/>
    </xf>
    <xf numFmtId="168" fontId="2" fillId="0" borderId="23" xfId="0" applyNumberFormat="1" applyFont="1" applyBorder="1" applyAlignment="1">
      <alignment horizontal="right" vertical="top"/>
    </xf>
    <xf numFmtId="0" fontId="4" fillId="2" borderId="14" xfId="0" applyFont="1" applyFill="1" applyBorder="1"/>
    <xf numFmtId="168" fontId="2" fillId="0" borderId="14" xfId="0" applyNumberFormat="1" applyFont="1" applyBorder="1" applyAlignment="1">
      <alignment horizontal="right" vertical="top"/>
    </xf>
    <xf numFmtId="0" fontId="5" fillId="2" borderId="16" xfId="0" applyFont="1" applyFill="1" applyBorder="1" applyAlignment="1">
      <alignment horizontal="left" vertical="top" wrapText="1"/>
    </xf>
    <xf numFmtId="0" fontId="2" fillId="2" borderId="16" xfId="0" applyFont="1" applyFill="1" applyBorder="1" applyAlignment="1">
      <alignment horizontal="left" vertical="top" wrapText="1"/>
    </xf>
    <xf numFmtId="0" fontId="2" fillId="2" borderId="6" xfId="0" applyFont="1" applyFill="1" applyBorder="1" applyAlignment="1">
      <alignment horizontal="left" vertical="top" wrapText="1"/>
    </xf>
    <xf numFmtId="168" fontId="2" fillId="0" borderId="30" xfId="0" applyNumberFormat="1" applyFont="1" applyBorder="1" applyAlignment="1">
      <alignment horizontal="right" vertical="top"/>
    </xf>
    <xf numFmtId="0" fontId="4" fillId="2" borderId="15" xfId="0" applyFont="1" applyFill="1" applyBorder="1"/>
    <xf numFmtId="168" fontId="2" fillId="2" borderId="31" xfId="0" applyNumberFormat="1" applyFont="1" applyFill="1" applyBorder="1" applyAlignment="1">
      <alignment horizontal="right" vertical="top"/>
    </xf>
    <xf numFmtId="168" fontId="2" fillId="2" borderId="19" xfId="0" applyNumberFormat="1" applyFont="1" applyFill="1" applyBorder="1" applyAlignment="1">
      <alignment horizontal="right" vertical="top"/>
    </xf>
    <xf numFmtId="0" fontId="4" fillId="2" borderId="3" xfId="0" applyFont="1" applyFill="1" applyBorder="1" applyAlignment="1">
      <alignment horizontal="left" vertical="top" wrapText="1"/>
    </xf>
    <xf numFmtId="169" fontId="2" fillId="0" borderId="44" xfId="0" applyNumberFormat="1" applyFont="1" applyBorder="1"/>
    <xf numFmtId="0" fontId="2" fillId="0" borderId="26" xfId="0" applyFont="1" applyBorder="1"/>
    <xf numFmtId="169" fontId="2" fillId="2" borderId="24" xfId="0" applyNumberFormat="1" applyFont="1" applyFill="1" applyBorder="1" applyAlignment="1">
      <alignment horizontal="right"/>
    </xf>
    <xf numFmtId="0" fontId="2" fillId="0" borderId="38" xfId="0" applyFont="1" applyBorder="1"/>
    <xf numFmtId="168" fontId="2" fillId="2" borderId="9" xfId="0" applyNumberFormat="1" applyFont="1" applyFill="1" applyBorder="1" applyAlignment="1">
      <alignment horizontal="right" vertical="top"/>
    </xf>
    <xf numFmtId="168" fontId="2" fillId="2" borderId="15" xfId="0" applyNumberFormat="1" applyFont="1" applyFill="1" applyBorder="1" applyAlignment="1">
      <alignment horizontal="right" vertical="top"/>
    </xf>
    <xf numFmtId="168" fontId="2" fillId="2" borderId="33" xfId="0" applyNumberFormat="1" applyFont="1" applyFill="1" applyBorder="1" applyAlignment="1">
      <alignment horizontal="right" vertical="top"/>
    </xf>
    <xf numFmtId="168" fontId="2" fillId="2" borderId="38" xfId="0" applyNumberFormat="1" applyFont="1" applyFill="1" applyBorder="1" applyAlignment="1">
      <alignment horizontal="right" vertical="top"/>
    </xf>
    <xf numFmtId="169" fontId="2" fillId="0" borderId="35" xfId="0" applyNumberFormat="1" applyFont="1" applyBorder="1"/>
    <xf numFmtId="168" fontId="2" fillId="2" borderId="37" xfId="0" applyNumberFormat="1" applyFont="1" applyFill="1" applyBorder="1" applyAlignment="1">
      <alignment horizontal="right" vertical="top"/>
    </xf>
    <xf numFmtId="168" fontId="2" fillId="0" borderId="16" xfId="0" applyNumberFormat="1" applyFont="1" applyBorder="1" applyAlignment="1">
      <alignment horizontal="right" vertical="top"/>
    </xf>
    <xf numFmtId="168" fontId="2" fillId="0" borderId="25" xfId="0" applyNumberFormat="1" applyFont="1" applyBorder="1" applyAlignment="1">
      <alignment horizontal="right" vertical="top"/>
    </xf>
    <xf numFmtId="168" fontId="2" fillId="0" borderId="36" xfId="0" applyNumberFormat="1" applyFont="1" applyBorder="1" applyAlignment="1">
      <alignment horizontal="right" vertical="top"/>
    </xf>
    <xf numFmtId="168" fontId="2" fillId="0" borderId="15" xfId="0" applyNumberFormat="1" applyFont="1" applyBorder="1" applyAlignment="1">
      <alignment horizontal="right" vertical="top"/>
    </xf>
    <xf numFmtId="168" fontId="2" fillId="3" borderId="32" xfId="0" applyNumberFormat="1" applyFont="1" applyFill="1" applyBorder="1" applyAlignment="1">
      <alignment horizontal="right" vertical="top"/>
    </xf>
    <xf numFmtId="169" fontId="2" fillId="0" borderId="13" xfId="0" applyNumberFormat="1" applyFont="1" applyBorder="1"/>
    <xf numFmtId="169" fontId="2" fillId="2" borderId="24" xfId="0" applyNumberFormat="1" applyFont="1" applyFill="1" applyBorder="1"/>
    <xf numFmtId="169" fontId="2" fillId="2" borderId="28" xfId="0" applyNumberFormat="1" applyFont="1" applyFill="1" applyBorder="1"/>
    <xf numFmtId="0" fontId="2" fillId="0" borderId="37" xfId="0" applyFont="1" applyBorder="1"/>
    <xf numFmtId="169" fontId="2" fillId="2" borderId="28" xfId="0" applyNumberFormat="1" applyFont="1" applyFill="1" applyBorder="1" applyAlignment="1">
      <alignment horizontal="right"/>
    </xf>
    <xf numFmtId="169" fontId="2" fillId="0" borderId="39" xfId="0" applyNumberFormat="1" applyFont="1" applyBorder="1"/>
    <xf numFmtId="168" fontId="2" fillId="0" borderId="0" xfId="0" applyNumberFormat="1" applyFont="1"/>
    <xf numFmtId="0" fontId="2" fillId="2" borderId="6" xfId="0" applyFont="1" applyFill="1" applyBorder="1"/>
    <xf numFmtId="0" fontId="2" fillId="2" borderId="15" xfId="0" applyFont="1" applyFill="1" applyBorder="1" applyAlignment="1">
      <alignment horizontal="center" vertical="top" wrapText="1"/>
    </xf>
    <xf numFmtId="168" fontId="2" fillId="3" borderId="24" xfId="0" applyNumberFormat="1" applyFont="1" applyFill="1" applyBorder="1" applyAlignment="1">
      <alignment horizontal="right" vertical="top"/>
    </xf>
    <xf numFmtId="169" fontId="2" fillId="0" borderId="19" xfId="0" applyNumberFormat="1" applyFont="1" applyBorder="1" applyAlignment="1">
      <alignment horizontal="center"/>
    </xf>
    <xf numFmtId="3" fontId="2" fillId="2" borderId="14" xfId="0" applyNumberFormat="1" applyFont="1" applyFill="1" applyBorder="1" applyAlignment="1">
      <alignment horizontal="center" vertical="top" wrapText="1"/>
    </xf>
    <xf numFmtId="0" fontId="2" fillId="2" borderId="25" xfId="0" applyFont="1" applyFill="1" applyBorder="1"/>
    <xf numFmtId="0" fontId="2" fillId="2" borderId="7" xfId="0" applyFont="1" applyFill="1" applyBorder="1" applyAlignment="1">
      <alignment horizontal="left" vertical="top" wrapText="1"/>
    </xf>
    <xf numFmtId="168" fontId="2" fillId="2" borderId="7" xfId="0" applyNumberFormat="1" applyFont="1" applyFill="1" applyBorder="1" applyAlignment="1">
      <alignment horizontal="right" vertical="top"/>
    </xf>
    <xf numFmtId="169" fontId="2" fillId="2" borderId="7" xfId="0" applyNumberFormat="1" applyFont="1" applyFill="1" applyBorder="1" applyAlignment="1">
      <alignment horizontal="right" vertical="top"/>
    </xf>
    <xf numFmtId="0" fontId="4" fillId="2" borderId="28" xfId="0" applyFont="1" applyFill="1" applyBorder="1" applyAlignment="1">
      <alignment horizontal="left" vertical="top" wrapText="1"/>
    </xf>
    <xf numFmtId="170" fontId="2" fillId="2" borderId="24" xfId="0" applyNumberFormat="1" applyFont="1" applyFill="1" applyBorder="1"/>
    <xf numFmtId="0" fontId="2" fillId="2" borderId="20" xfId="0" applyFont="1" applyFill="1" applyBorder="1" applyAlignment="1">
      <alignment horizontal="right"/>
    </xf>
    <xf numFmtId="169" fontId="2" fillId="2" borderId="32" xfId="0" applyNumberFormat="1" applyFont="1" applyFill="1" applyBorder="1" applyAlignment="1">
      <alignment horizontal="right" vertical="top"/>
    </xf>
    <xf numFmtId="169" fontId="2" fillId="2" borderId="21" xfId="0" applyNumberFormat="1" applyFont="1" applyFill="1" applyBorder="1" applyAlignment="1">
      <alignment horizontal="right" vertical="top"/>
    </xf>
    <xf numFmtId="0" fontId="2" fillId="0" borderId="7" xfId="0" applyFont="1" applyBorder="1" applyAlignment="1">
      <alignment horizontal="center" vertical="top" wrapText="1"/>
    </xf>
    <xf numFmtId="168" fontId="2" fillId="2" borderId="23" xfId="0" applyNumberFormat="1" applyFont="1" applyFill="1" applyBorder="1" applyAlignment="1">
      <alignment horizontal="right" vertical="top" wrapText="1"/>
    </xf>
    <xf numFmtId="169" fontId="2" fillId="2" borderId="23" xfId="0" applyNumberFormat="1" applyFont="1" applyFill="1" applyBorder="1" applyAlignment="1">
      <alignment horizontal="right" vertical="top" wrapText="1"/>
    </xf>
    <xf numFmtId="0" fontId="3" fillId="2" borderId="31" xfId="0" applyFont="1" applyFill="1" applyBorder="1" applyAlignment="1">
      <alignment horizontal="left" vertical="top" wrapText="1"/>
    </xf>
    <xf numFmtId="168" fontId="2" fillId="0" borderId="24" xfId="0" applyNumberFormat="1" applyFont="1" applyBorder="1" applyAlignment="1">
      <alignment horizontal="right" vertical="top"/>
    </xf>
    <xf numFmtId="0" fontId="2" fillId="2" borderId="16" xfId="0" applyFont="1" applyFill="1" applyBorder="1" applyAlignment="1">
      <alignment horizontal="left" vertical="top"/>
    </xf>
    <xf numFmtId="0" fontId="9" fillId="0" borderId="19" xfId="0" applyFont="1" applyBorder="1" applyAlignment="1">
      <alignment vertical="top"/>
    </xf>
    <xf numFmtId="0" fontId="2" fillId="0" borderId="24" xfId="0" applyFont="1" applyBorder="1"/>
    <xf numFmtId="0" fontId="2" fillId="2" borderId="19" xfId="0" applyFont="1" applyFill="1" applyBorder="1" applyAlignment="1">
      <alignment vertical="top" wrapText="1"/>
    </xf>
    <xf numFmtId="168" fontId="2" fillId="0" borderId="32" xfId="0" applyNumberFormat="1" applyFont="1" applyBorder="1" applyAlignment="1">
      <alignment horizontal="right" vertical="top"/>
    </xf>
    <xf numFmtId="0" fontId="2" fillId="0" borderId="6" xfId="0" applyFont="1" applyBorder="1" applyAlignment="1">
      <alignment horizontal="left" vertical="top"/>
    </xf>
    <xf numFmtId="0" fontId="3" fillId="0" borderId="28" xfId="0" applyFont="1" applyBorder="1" applyAlignment="1">
      <alignment horizontal="left" vertical="top"/>
    </xf>
    <xf numFmtId="0" fontId="2" fillId="0" borderId="16" xfId="0" applyFont="1" applyBorder="1" applyAlignment="1">
      <alignment horizontal="left" vertical="top"/>
    </xf>
    <xf numFmtId="168" fontId="2" fillId="0" borderId="7" xfId="0" applyNumberFormat="1" applyFont="1" applyBorder="1" applyAlignment="1">
      <alignment horizontal="right" vertical="top"/>
    </xf>
    <xf numFmtId="168" fontId="2" fillId="0" borderId="8" xfId="0" applyNumberFormat="1" applyFont="1" applyBorder="1" applyAlignment="1">
      <alignment horizontal="right" vertical="top"/>
    </xf>
    <xf numFmtId="0" fontId="2" fillId="0" borderId="6" xfId="0" applyFont="1" applyBorder="1" applyAlignment="1">
      <alignment vertical="top"/>
    </xf>
    <xf numFmtId="169" fontId="2" fillId="0" borderId="24" xfId="0" applyNumberFormat="1" applyFont="1" applyBorder="1"/>
    <xf numFmtId="0" fontId="4" fillId="0" borderId="28" xfId="0" applyFont="1" applyBorder="1"/>
    <xf numFmtId="169" fontId="2" fillId="0" borderId="31" xfId="0" applyNumberFormat="1" applyFont="1" applyBorder="1"/>
    <xf numFmtId="169" fontId="2" fillId="0" borderId="21" xfId="0" applyNumberFormat="1" applyFont="1" applyBorder="1" applyAlignment="1">
      <alignment horizontal="right"/>
    </xf>
    <xf numFmtId="168" fontId="2" fillId="3" borderId="19" xfId="0" applyNumberFormat="1" applyFont="1" applyFill="1" applyBorder="1" applyAlignment="1">
      <alignment horizontal="right" vertical="top"/>
    </xf>
    <xf numFmtId="168" fontId="2" fillId="0" borderId="37" xfId="0" applyNumberFormat="1" applyFont="1" applyBorder="1" applyAlignment="1">
      <alignment horizontal="right" vertical="top"/>
    </xf>
    <xf numFmtId="169" fontId="2" fillId="0" borderId="8" xfId="0" applyNumberFormat="1" applyFont="1" applyBorder="1"/>
    <xf numFmtId="169" fontId="2" fillId="0" borderId="29" xfId="0" applyNumberFormat="1" applyFont="1" applyBorder="1"/>
    <xf numFmtId="169" fontId="2" fillId="0" borderId="3" xfId="0" applyNumberFormat="1" applyFont="1" applyBorder="1" applyAlignment="1">
      <alignment horizontal="right"/>
    </xf>
    <xf numFmtId="169" fontId="2" fillId="0" borderId="2" xfId="0" applyNumberFormat="1" applyFont="1" applyBorder="1" applyAlignment="1">
      <alignment horizontal="right"/>
    </xf>
    <xf numFmtId="169" fontId="2" fillId="0" borderId="19" xfId="0" applyNumberFormat="1" applyFont="1" applyBorder="1" applyAlignment="1">
      <alignment horizontal="right"/>
    </xf>
    <xf numFmtId="169" fontId="2" fillId="0" borderId="0" xfId="0" applyNumberFormat="1" applyFont="1" applyAlignment="1">
      <alignment horizontal="right"/>
    </xf>
    <xf numFmtId="168" fontId="2" fillId="2" borderId="6" xfId="0" applyNumberFormat="1" applyFont="1" applyFill="1" applyBorder="1" applyAlignment="1">
      <alignment horizontal="right" vertical="top"/>
    </xf>
    <xf numFmtId="168" fontId="2" fillId="0" borderId="28" xfId="0" applyNumberFormat="1" applyFont="1" applyBorder="1" applyAlignment="1">
      <alignment horizontal="right" vertical="top"/>
    </xf>
    <xf numFmtId="168" fontId="2" fillId="2" borderId="30" xfId="0" applyNumberFormat="1" applyFont="1" applyFill="1" applyBorder="1" applyAlignment="1">
      <alignment horizontal="right" vertical="top" wrapText="1"/>
    </xf>
    <xf numFmtId="168" fontId="2" fillId="2" borderId="20" xfId="0" applyNumberFormat="1" applyFont="1" applyFill="1" applyBorder="1" applyAlignment="1">
      <alignment horizontal="right" vertical="top" wrapText="1"/>
    </xf>
    <xf numFmtId="0" fontId="2" fillId="0" borderId="3" xfId="0" applyFont="1" applyBorder="1"/>
    <xf numFmtId="0" fontId="2" fillId="0" borderId="28" xfId="0" applyFont="1" applyBorder="1"/>
    <xf numFmtId="168" fontId="2" fillId="0" borderId="33" xfId="0" applyNumberFormat="1" applyFont="1" applyBorder="1" applyAlignment="1">
      <alignment horizontal="right" vertical="top"/>
    </xf>
    <xf numFmtId="168" fontId="2" fillId="0" borderId="6" xfId="0" applyNumberFormat="1" applyFont="1" applyBorder="1" applyAlignment="1">
      <alignment horizontal="right" vertical="top"/>
    </xf>
    <xf numFmtId="168" fontId="2" fillId="0" borderId="29" xfId="0" applyNumberFormat="1" applyFont="1" applyBorder="1" applyAlignment="1">
      <alignment horizontal="right" vertical="top"/>
    </xf>
    <xf numFmtId="168" fontId="2" fillId="0" borderId="4" xfId="0" applyNumberFormat="1" applyFont="1" applyBorder="1" applyAlignment="1">
      <alignment horizontal="right" vertical="top"/>
    </xf>
    <xf numFmtId="169" fontId="2" fillId="0" borderId="28" xfId="0" applyNumberFormat="1" applyFont="1" applyBorder="1"/>
    <xf numFmtId="168" fontId="2" fillId="3" borderId="0" xfId="0" applyNumberFormat="1" applyFont="1" applyFill="1" applyAlignment="1">
      <alignment horizontal="right" vertical="top"/>
    </xf>
    <xf numFmtId="170" fontId="2" fillId="2" borderId="20" xfId="0" applyNumberFormat="1" applyFont="1" applyFill="1" applyBorder="1"/>
    <xf numFmtId="169" fontId="2" fillId="2" borderId="20" xfId="0" applyNumberFormat="1" applyFont="1" applyFill="1" applyBorder="1"/>
    <xf numFmtId="168" fontId="2" fillId="0" borderId="20" xfId="0" applyNumberFormat="1" applyFont="1" applyBorder="1" applyAlignment="1">
      <alignment horizontal="right" vertical="top" wrapText="1"/>
    </xf>
    <xf numFmtId="4" fontId="2" fillId="0" borderId="20" xfId="0" applyNumberFormat="1" applyFont="1" applyBorder="1" applyAlignment="1">
      <alignment vertical="top" wrapText="1"/>
    </xf>
    <xf numFmtId="168" fontId="2" fillId="0" borderId="24" xfId="0" applyNumberFormat="1" applyFont="1" applyBorder="1" applyAlignment="1">
      <alignment horizontal="right" vertical="center" wrapText="1"/>
    </xf>
    <xf numFmtId="168" fontId="2" fillId="2" borderId="24" xfId="0" applyNumberFormat="1" applyFont="1" applyFill="1" applyBorder="1"/>
    <xf numFmtId="168" fontId="2" fillId="0" borderId="19" xfId="0" applyNumberFormat="1" applyFont="1" applyBorder="1"/>
    <xf numFmtId="169" fontId="2" fillId="0" borderId="43" xfId="0" applyNumberFormat="1" applyFont="1" applyBorder="1"/>
    <xf numFmtId="169" fontId="2" fillId="0" borderId="16" xfId="0" applyNumberFormat="1" applyFont="1" applyBorder="1"/>
    <xf numFmtId="0" fontId="3" fillId="2" borderId="15" xfId="0" applyFont="1" applyFill="1" applyBorder="1"/>
    <xf numFmtId="0" fontId="10" fillId="2" borderId="16" xfId="0" applyFont="1" applyFill="1" applyBorder="1"/>
    <xf numFmtId="168" fontId="2" fillId="2" borderId="27" xfId="0" applyNumberFormat="1" applyFont="1" applyFill="1" applyBorder="1" applyAlignment="1">
      <alignment horizontal="right" vertical="top"/>
    </xf>
    <xf numFmtId="169" fontId="2" fillId="0" borderId="14" xfId="0" applyNumberFormat="1" applyFont="1" applyBorder="1"/>
    <xf numFmtId="169" fontId="2" fillId="0" borderId="7" xfId="0" applyNumberFormat="1" applyFont="1" applyBorder="1"/>
    <xf numFmtId="0" fontId="4" fillId="2" borderId="24" xfId="0" applyFont="1" applyFill="1" applyBorder="1"/>
    <xf numFmtId="0" fontId="4" fillId="0" borderId="15" xfId="0" applyFont="1" applyBorder="1"/>
    <xf numFmtId="169" fontId="2" fillId="0" borderId="4" xfId="0" applyNumberFormat="1" applyFont="1" applyBorder="1"/>
    <xf numFmtId="169" fontId="2" fillId="0" borderId="3" xfId="0" applyNumberFormat="1" applyFont="1" applyBorder="1"/>
    <xf numFmtId="169" fontId="2" fillId="0" borderId="24" xfId="0" applyNumberFormat="1" applyFont="1" applyBorder="1" applyAlignment="1">
      <alignment horizontal="right"/>
    </xf>
    <xf numFmtId="0" fontId="2" fillId="0" borderId="6" xfId="0" applyFont="1" applyBorder="1"/>
    <xf numFmtId="0" fontId="2" fillId="0" borderId="29" xfId="0" applyFont="1" applyBorder="1" applyAlignment="1">
      <alignment horizontal="center" vertical="top" wrapText="1"/>
    </xf>
    <xf numFmtId="0" fontId="3" fillId="0" borderId="15" xfId="0" applyFont="1" applyBorder="1"/>
    <xf numFmtId="0" fontId="2" fillId="0" borderId="14" xfId="0" applyFont="1" applyBorder="1" applyAlignment="1">
      <alignment horizontal="center" vertical="top" wrapText="1"/>
    </xf>
    <xf numFmtId="0" fontId="2" fillId="0" borderId="0" xfId="0" applyFont="1" applyAlignment="1">
      <alignment horizontal="center" vertical="top" wrapText="1"/>
    </xf>
    <xf numFmtId="0" fontId="2" fillId="0" borderId="27" xfId="0" applyFont="1" applyBorder="1"/>
    <xf numFmtId="168" fontId="2" fillId="3" borderId="28" xfId="0" applyNumberFormat="1" applyFont="1" applyFill="1" applyBorder="1" applyAlignment="1">
      <alignment horizontal="right" vertical="top"/>
    </xf>
    <xf numFmtId="169" fontId="2" fillId="0" borderId="6" xfId="0" applyNumberFormat="1" applyFont="1" applyBorder="1"/>
    <xf numFmtId="169" fontId="2" fillId="0" borderId="2" xfId="0" applyNumberFormat="1" applyFont="1" applyBorder="1"/>
    <xf numFmtId="4" fontId="2" fillId="0" borderId="42" xfId="0" applyNumberFormat="1" applyFont="1" applyBorder="1"/>
    <xf numFmtId="168" fontId="2" fillId="0" borderId="23" xfId="0" applyNumberFormat="1" applyFont="1" applyBorder="1" applyAlignment="1">
      <alignment horizontal="right" vertical="center" wrapText="1"/>
    </xf>
    <xf numFmtId="4" fontId="2" fillId="0" borderId="45" xfId="0" applyNumberFormat="1" applyFont="1" applyBorder="1"/>
    <xf numFmtId="168" fontId="2" fillId="0" borderId="14" xfId="0" applyNumberFormat="1" applyFont="1" applyBorder="1" applyAlignment="1">
      <alignment horizontal="right" vertical="center" wrapText="1"/>
    </xf>
    <xf numFmtId="168" fontId="2" fillId="2" borderId="43" xfId="0" applyNumberFormat="1" applyFont="1" applyFill="1" applyBorder="1"/>
    <xf numFmtId="4" fontId="2" fillId="0" borderId="0" xfId="0" applyNumberFormat="1" applyFont="1"/>
    <xf numFmtId="4" fontId="2" fillId="0" borderId="43" xfId="0" applyNumberFormat="1" applyFont="1" applyBorder="1"/>
    <xf numFmtId="4" fontId="2" fillId="0" borderId="46" xfId="0" applyNumberFormat="1" applyFont="1" applyBorder="1"/>
    <xf numFmtId="169" fontId="2" fillId="2" borderId="34" xfId="0" applyNumberFormat="1" applyFont="1" applyFill="1" applyBorder="1"/>
    <xf numFmtId="170" fontId="2" fillId="0" borderId="19" xfId="0" applyNumberFormat="1" applyFont="1" applyBorder="1" applyAlignment="1">
      <alignment horizontal="center"/>
    </xf>
    <xf numFmtId="0" fontId="2" fillId="0" borderId="16" xfId="0" applyFont="1" applyBorder="1" applyAlignment="1">
      <alignment vertical="top" wrapText="1"/>
    </xf>
    <xf numFmtId="0" fontId="2" fillId="2" borderId="31" xfId="0" applyFont="1" applyFill="1" applyBorder="1" applyAlignment="1">
      <alignment horizontal="left" vertical="top" wrapText="1"/>
    </xf>
    <xf numFmtId="169" fontId="2" fillId="2" borderId="30" xfId="0" applyNumberFormat="1" applyFont="1" applyFill="1" applyBorder="1" applyAlignment="1">
      <alignment horizontal="right" vertical="top"/>
    </xf>
    <xf numFmtId="0" fontId="2" fillId="2" borderId="44" xfId="0" applyFont="1" applyFill="1" applyBorder="1" applyAlignment="1">
      <alignment horizontal="center" vertical="top" wrapText="1"/>
    </xf>
    <xf numFmtId="169" fontId="2" fillId="2" borderId="23" xfId="0" applyNumberFormat="1" applyFont="1" applyFill="1" applyBorder="1"/>
    <xf numFmtId="169" fontId="2" fillId="2" borderId="23" xfId="0" applyNumberFormat="1" applyFont="1" applyFill="1" applyBorder="1" applyAlignment="1">
      <alignment horizontal="right"/>
    </xf>
    <xf numFmtId="168" fontId="2" fillId="2" borderId="27" xfId="0" applyNumberFormat="1" applyFont="1" applyFill="1" applyBorder="1" applyAlignment="1">
      <alignment horizontal="left" vertical="top"/>
    </xf>
    <xf numFmtId="0" fontId="2" fillId="2" borderId="28" xfId="0" applyFont="1" applyFill="1" applyBorder="1" applyAlignment="1">
      <alignment horizontal="center" vertical="top" wrapText="1"/>
    </xf>
    <xf numFmtId="1" fontId="2" fillId="2" borderId="28" xfId="0" applyNumberFormat="1" applyFont="1" applyFill="1" applyBorder="1" applyAlignment="1">
      <alignment horizontal="center" vertical="top" wrapText="1"/>
    </xf>
    <xf numFmtId="168" fontId="2" fillId="0" borderId="36" xfId="0" applyNumberFormat="1" applyFont="1" applyBorder="1" applyAlignment="1">
      <alignment horizontal="right" vertical="center" wrapText="1"/>
    </xf>
    <xf numFmtId="4" fontId="2" fillId="0" borderId="34" xfId="0" applyNumberFormat="1" applyFont="1" applyBorder="1"/>
    <xf numFmtId="168" fontId="2" fillId="2" borderId="20" xfId="0" applyNumberFormat="1" applyFont="1" applyFill="1" applyBorder="1" applyAlignment="1">
      <alignment horizontal="left" vertical="top"/>
    </xf>
    <xf numFmtId="168" fontId="2" fillId="0" borderId="27" xfId="0" applyNumberFormat="1" applyFont="1" applyBorder="1" applyAlignment="1">
      <alignment horizontal="right" vertical="center" wrapText="1"/>
    </xf>
    <xf numFmtId="4" fontId="2" fillId="0" borderId="25" xfId="0" applyNumberFormat="1" applyFont="1" applyBorder="1"/>
    <xf numFmtId="0" fontId="4" fillId="2" borderId="16" xfId="0" applyFont="1" applyFill="1" applyBorder="1"/>
    <xf numFmtId="0" fontId="2" fillId="0" borderId="0" xfId="0" applyFont="1" applyAlignment="1">
      <alignment horizontal="right"/>
    </xf>
    <xf numFmtId="0" fontId="2" fillId="2" borderId="31" xfId="0" applyFont="1" applyFill="1" applyBorder="1"/>
    <xf numFmtId="0" fontId="2" fillId="2" borderId="31" xfId="0" applyFont="1" applyFill="1" applyBorder="1" applyAlignment="1">
      <alignment horizontal="center"/>
    </xf>
    <xf numFmtId="0" fontId="3" fillId="2" borderId="13" xfId="0" applyFont="1" applyFill="1" applyBorder="1"/>
    <xf numFmtId="0" fontId="2" fillId="2" borderId="14" xfId="0" applyFont="1" applyFill="1" applyBorder="1" applyAlignment="1">
      <alignment horizontal="center"/>
    </xf>
    <xf numFmtId="170" fontId="2" fillId="0" borderId="16" xfId="0" applyNumberFormat="1" applyFont="1" applyBorder="1"/>
    <xf numFmtId="0" fontId="2" fillId="2" borderId="37" xfId="0" applyFont="1" applyFill="1" applyBorder="1"/>
    <xf numFmtId="0" fontId="2" fillId="2" borderId="37" xfId="0" applyFont="1" applyFill="1" applyBorder="1" applyAlignment="1">
      <alignment horizontal="center"/>
    </xf>
    <xf numFmtId="0" fontId="2" fillId="2" borderId="19" xfId="0" applyFont="1" applyFill="1" applyBorder="1" applyAlignment="1">
      <alignment horizontal="center"/>
    </xf>
    <xf numFmtId="170" fontId="2" fillId="0" borderId="24" xfId="0" applyNumberFormat="1" applyFont="1" applyBorder="1" applyAlignment="1">
      <alignment horizontal="right"/>
    </xf>
    <xf numFmtId="170" fontId="2" fillId="0" borderId="24" xfId="0" applyNumberFormat="1" applyFont="1" applyBorder="1"/>
    <xf numFmtId="170" fontId="2" fillId="0" borderId="20" xfId="0" applyNumberFormat="1" applyFont="1" applyBorder="1"/>
    <xf numFmtId="0" fontId="2" fillId="2" borderId="7" xfId="0" applyFont="1" applyFill="1" applyBorder="1" applyAlignment="1">
      <alignment vertical="top" wrapText="1"/>
    </xf>
    <xf numFmtId="0" fontId="11" fillId="2" borderId="6" xfId="0" applyFont="1" applyFill="1" applyBorder="1" applyAlignment="1">
      <alignment vertical="top" wrapText="1"/>
    </xf>
    <xf numFmtId="0" fontId="2" fillId="2" borderId="8" xfId="0" applyFont="1" applyFill="1" applyBorder="1" applyAlignment="1">
      <alignment horizontal="center"/>
    </xf>
    <xf numFmtId="170" fontId="2" fillId="0" borderId="23" xfId="0" applyNumberFormat="1" applyFont="1" applyBorder="1"/>
    <xf numFmtId="170" fontId="2" fillId="0" borderId="23" xfId="0" applyNumberFormat="1" applyFont="1" applyBorder="1" applyAlignment="1">
      <alignment horizontal="right" vertical="top" wrapText="1"/>
    </xf>
    <xf numFmtId="0" fontId="3" fillId="2" borderId="14" xfId="0" applyFont="1" applyFill="1" applyBorder="1"/>
    <xf numFmtId="0" fontId="2" fillId="2" borderId="24" xfId="0" applyFont="1" applyFill="1" applyBorder="1" applyAlignment="1">
      <alignment horizontal="center"/>
    </xf>
    <xf numFmtId="170" fontId="2" fillId="2" borderId="20" xfId="0" applyNumberFormat="1" applyFont="1" applyFill="1" applyBorder="1" applyAlignment="1">
      <alignment horizontal="right"/>
    </xf>
    <xf numFmtId="170" fontId="2" fillId="0" borderId="20" xfId="0" applyNumberFormat="1" applyFont="1" applyBorder="1" applyAlignment="1">
      <alignment horizontal="right"/>
    </xf>
    <xf numFmtId="0" fontId="2" fillId="2" borderId="7" xfId="0" applyFont="1" applyFill="1" applyBorder="1" applyAlignment="1">
      <alignment horizontal="center"/>
    </xf>
    <xf numFmtId="0" fontId="2" fillId="2" borderId="2" xfId="0" applyFont="1" applyFill="1" applyBorder="1"/>
    <xf numFmtId="0" fontId="2" fillId="2" borderId="3" xfId="0" applyFont="1" applyFill="1" applyBorder="1" applyAlignment="1">
      <alignment horizontal="center"/>
    </xf>
    <xf numFmtId="0" fontId="2" fillId="2" borderId="15" xfId="0" applyFont="1" applyFill="1" applyBorder="1" applyAlignment="1">
      <alignment horizontal="center"/>
    </xf>
    <xf numFmtId="0" fontId="2" fillId="2" borderId="10" xfId="0" applyFont="1" applyFill="1" applyBorder="1"/>
    <xf numFmtId="0" fontId="2" fillId="2" borderId="7" xfId="0" applyFont="1" applyFill="1" applyBorder="1"/>
    <xf numFmtId="0" fontId="2" fillId="2" borderId="29" xfId="0" applyFont="1" applyFill="1" applyBorder="1" applyAlignment="1">
      <alignment horizontal="center"/>
    </xf>
    <xf numFmtId="0" fontId="3" fillId="2" borderId="24" xfId="0" applyFont="1" applyFill="1" applyBorder="1"/>
    <xf numFmtId="0" fontId="2" fillId="2" borderId="28" xfId="0" applyFont="1" applyFill="1" applyBorder="1" applyAlignment="1">
      <alignment horizontal="center"/>
    </xf>
    <xf numFmtId="0" fontId="2" fillId="2" borderId="29" xfId="0" applyFont="1" applyFill="1" applyBorder="1"/>
    <xf numFmtId="0" fontId="2" fillId="2" borderId="9" xfId="0" applyFont="1" applyFill="1" applyBorder="1" applyAlignment="1">
      <alignment horizontal="center"/>
    </xf>
    <xf numFmtId="0" fontId="2" fillId="2" borderId="13" xfId="0" applyFont="1" applyFill="1" applyBorder="1" applyAlignment="1">
      <alignment horizontal="center"/>
    </xf>
    <xf numFmtId="170" fontId="2" fillId="0" borderId="29" xfId="0" applyNumberFormat="1" applyFont="1" applyBorder="1"/>
    <xf numFmtId="170" fontId="2" fillId="0" borderId="3" xfId="0" applyNumberFormat="1" applyFont="1" applyBorder="1"/>
    <xf numFmtId="170" fontId="2" fillId="0" borderId="31" xfId="0" applyNumberFormat="1" applyFont="1" applyBorder="1"/>
    <xf numFmtId="0" fontId="2" fillId="0" borderId="32" xfId="0" applyFont="1" applyBorder="1" applyAlignment="1">
      <alignment horizontal="right"/>
    </xf>
    <xf numFmtId="170" fontId="2" fillId="0" borderId="36" xfId="0" applyNumberFormat="1" applyFont="1" applyBorder="1"/>
    <xf numFmtId="170" fontId="2" fillId="0" borderId="38" xfId="0" applyNumberFormat="1" applyFont="1" applyBorder="1"/>
    <xf numFmtId="170" fontId="2" fillId="0" borderId="21" xfId="0" applyNumberFormat="1" applyFont="1" applyBorder="1"/>
    <xf numFmtId="170" fontId="2" fillId="0" borderId="32" xfId="0" applyNumberFormat="1" applyFont="1" applyBorder="1" applyAlignment="1">
      <alignment horizontal="right"/>
    </xf>
    <xf numFmtId="170" fontId="2" fillId="0" borderId="28" xfId="0" applyNumberFormat="1" applyFont="1" applyBorder="1"/>
    <xf numFmtId="170" fontId="2" fillId="0" borderId="23" xfId="0" applyNumberFormat="1" applyFont="1" applyBorder="1" applyAlignment="1">
      <alignment horizontal="right" vertical="top"/>
    </xf>
    <xf numFmtId="170" fontId="2" fillId="2" borderId="31" xfId="0" applyNumberFormat="1" applyFont="1" applyFill="1" applyBorder="1"/>
    <xf numFmtId="169" fontId="2" fillId="0" borderId="28" xfId="0" applyNumberFormat="1" applyFont="1" applyBorder="1" applyAlignment="1">
      <alignment horizontal="right"/>
    </xf>
    <xf numFmtId="168" fontId="2" fillId="0" borderId="7" xfId="0" applyNumberFormat="1" applyFont="1" applyBorder="1" applyAlignment="1">
      <alignment horizontal="right" vertical="center" wrapText="1"/>
    </xf>
    <xf numFmtId="168" fontId="2" fillId="0" borderId="31" xfId="0" applyNumberFormat="1" applyFont="1" applyBorder="1" applyAlignment="1">
      <alignment horizontal="right" vertical="center" wrapText="1"/>
    </xf>
    <xf numFmtId="4" fontId="2" fillId="0" borderId="6" xfId="0" applyNumberFormat="1" applyFont="1" applyBorder="1"/>
    <xf numFmtId="168" fontId="2" fillId="0" borderId="21" xfId="0" applyNumberFormat="1" applyFont="1" applyBorder="1" applyAlignment="1">
      <alignment horizontal="right" vertical="center" wrapText="1"/>
    </xf>
    <xf numFmtId="168" fontId="2" fillId="2" borderId="28" xfId="0" applyNumberFormat="1" applyFont="1" applyFill="1" applyBorder="1"/>
    <xf numFmtId="168" fontId="2" fillId="0" borderId="32" xfId="0" applyNumberFormat="1" applyFont="1" applyBorder="1" applyAlignment="1">
      <alignment horizontal="right" vertical="center" wrapText="1"/>
    </xf>
    <xf numFmtId="168" fontId="2" fillId="2" borderId="34" xfId="0" applyNumberFormat="1" applyFont="1" applyFill="1" applyBorder="1"/>
    <xf numFmtId="170" fontId="2" fillId="0" borderId="39" xfId="0" applyNumberFormat="1" applyFont="1" applyBorder="1"/>
    <xf numFmtId="169" fontId="2" fillId="3" borderId="20" xfId="0" applyNumberFormat="1" applyFont="1" applyFill="1" applyBorder="1" applyAlignment="1">
      <alignment horizontal="right" vertical="top"/>
    </xf>
    <xf numFmtId="169" fontId="2" fillId="3" borderId="34" xfId="0" applyNumberFormat="1" applyFont="1" applyFill="1" applyBorder="1" applyAlignment="1">
      <alignment horizontal="right" vertical="top"/>
    </xf>
    <xf numFmtId="170" fontId="2" fillId="0" borderId="24" xfId="0" applyNumberFormat="1" applyFont="1" applyBorder="1" applyAlignment="1">
      <alignment horizontal="right" vertical="top"/>
    </xf>
    <xf numFmtId="0" fontId="2" fillId="0" borderId="28" xfId="0" applyFont="1" applyBorder="1" applyAlignment="1">
      <alignment horizontal="right" vertical="top"/>
    </xf>
    <xf numFmtId="170" fontId="2" fillId="0" borderId="20" xfId="0" applyNumberFormat="1" applyFont="1" applyBorder="1" applyAlignment="1">
      <alignment horizontal="right" vertical="top"/>
    </xf>
    <xf numFmtId="0" fontId="2" fillId="0" borderId="34" xfId="0" applyFont="1" applyBorder="1" applyAlignment="1">
      <alignment vertical="top"/>
    </xf>
    <xf numFmtId="170" fontId="2" fillId="2" borderId="34" xfId="0" applyNumberFormat="1" applyFont="1" applyFill="1" applyBorder="1"/>
    <xf numFmtId="170" fontId="2" fillId="2" borderId="34" xfId="0" applyNumberFormat="1" applyFont="1" applyFill="1" applyBorder="1" applyAlignment="1">
      <alignment horizontal="right"/>
    </xf>
    <xf numFmtId="170" fontId="2" fillId="0" borderId="34" xfId="0" applyNumberFormat="1" applyFont="1" applyBorder="1"/>
    <xf numFmtId="170" fontId="2" fillId="0" borderId="34" xfId="0" applyNumberFormat="1" applyFont="1" applyBorder="1" applyAlignment="1">
      <alignment horizontal="right"/>
    </xf>
    <xf numFmtId="0" fontId="2" fillId="0" borderId="0" xfId="0" applyFont="1" applyAlignment="1">
      <alignment vertical="top"/>
    </xf>
    <xf numFmtId="0" fontId="2" fillId="0" borderId="19" xfId="0" applyFont="1" applyBorder="1" applyAlignment="1">
      <alignment vertical="top"/>
    </xf>
    <xf numFmtId="170" fontId="2" fillId="2" borderId="3" xfId="0" applyNumberFormat="1" applyFont="1" applyFill="1" applyBorder="1"/>
    <xf numFmtId="0" fontId="3" fillId="2" borderId="31" xfId="0" applyFont="1" applyFill="1" applyBorder="1"/>
    <xf numFmtId="0" fontId="3" fillId="2" borderId="10" xfId="0" applyFont="1" applyFill="1" applyBorder="1"/>
    <xf numFmtId="0" fontId="2" fillId="2" borderId="5" xfId="0" applyFont="1" applyFill="1" applyBorder="1"/>
    <xf numFmtId="0" fontId="2" fillId="2" borderId="26" xfId="0" applyFont="1" applyFill="1" applyBorder="1" applyAlignment="1">
      <alignment horizontal="center"/>
    </xf>
    <xf numFmtId="170" fontId="2" fillId="0" borderId="2" xfId="0" applyNumberFormat="1" applyFont="1" applyBorder="1"/>
    <xf numFmtId="0" fontId="2" fillId="0" borderId="9" xfId="0" applyFont="1" applyBorder="1"/>
    <xf numFmtId="168" fontId="2" fillId="3" borderId="26" xfId="0" applyNumberFormat="1" applyFont="1" applyFill="1" applyBorder="1" applyAlignment="1">
      <alignment horizontal="right" vertical="top"/>
    </xf>
    <xf numFmtId="0" fontId="2" fillId="0" borderId="35" xfId="0" applyFont="1" applyBorder="1"/>
    <xf numFmtId="170" fontId="2" fillId="0" borderId="35" xfId="0" applyNumberFormat="1" applyFont="1" applyBorder="1"/>
    <xf numFmtId="170" fontId="2" fillId="0" borderId="19" xfId="0" applyNumberFormat="1" applyFont="1" applyBorder="1" applyAlignment="1">
      <alignment horizontal="right"/>
    </xf>
    <xf numFmtId="170" fontId="2" fillId="0" borderId="31" xfId="0" applyNumberFormat="1" applyFont="1" applyBorder="1" applyAlignment="1">
      <alignment horizontal="right"/>
    </xf>
    <xf numFmtId="0" fontId="2" fillId="2" borderId="20" xfId="0" applyFont="1" applyFill="1" applyBorder="1"/>
    <xf numFmtId="170" fontId="2" fillId="0" borderId="27" xfId="0" applyNumberFormat="1" applyFont="1" applyBorder="1"/>
    <xf numFmtId="0" fontId="3" fillId="2" borderId="28" xfId="0" applyFont="1" applyFill="1" applyBorder="1"/>
    <xf numFmtId="3" fontId="2" fillId="2" borderId="16" xfId="0" applyNumberFormat="1" applyFont="1" applyFill="1" applyBorder="1"/>
    <xf numFmtId="0" fontId="2" fillId="2" borderId="6" xfId="0" applyFont="1" applyFill="1" applyBorder="1" applyAlignment="1">
      <alignment wrapText="1"/>
    </xf>
    <xf numFmtId="170" fontId="2" fillId="0" borderId="26" xfId="0" applyNumberFormat="1" applyFont="1" applyBorder="1"/>
    <xf numFmtId="170" fontId="2" fillId="0" borderId="27" xfId="0" applyNumberFormat="1" applyFont="1" applyBorder="1" applyAlignment="1">
      <alignment horizontal="right"/>
    </xf>
    <xf numFmtId="170" fontId="2" fillId="0" borderId="26" xfId="0" applyNumberFormat="1" applyFont="1" applyBorder="1" applyAlignment="1">
      <alignment horizontal="right"/>
    </xf>
    <xf numFmtId="170" fontId="2" fillId="0" borderId="30" xfId="0" applyNumberFormat="1" applyFont="1" applyBorder="1"/>
    <xf numFmtId="168" fontId="2" fillId="3" borderId="37" xfId="0" applyNumberFormat="1" applyFont="1" applyFill="1" applyBorder="1" applyAlignment="1">
      <alignment horizontal="right" vertical="top"/>
    </xf>
    <xf numFmtId="169" fontId="2" fillId="0" borderId="20" xfId="0" applyNumberFormat="1" applyFont="1" applyBorder="1" applyAlignment="1">
      <alignment horizontal="right" vertical="center" wrapText="1"/>
    </xf>
    <xf numFmtId="0" fontId="2" fillId="2" borderId="16" xfId="0" applyFont="1" applyFill="1" applyBorder="1" applyAlignment="1">
      <alignment horizontal="left"/>
    </xf>
    <xf numFmtId="170" fontId="2" fillId="0" borderId="9" xfId="0" applyNumberFormat="1" applyFont="1" applyBorder="1"/>
    <xf numFmtId="171" fontId="2" fillId="2" borderId="15" xfId="0" applyNumberFormat="1" applyFont="1" applyFill="1" applyBorder="1" applyAlignment="1">
      <alignment horizontal="center"/>
    </xf>
    <xf numFmtId="171" fontId="2" fillId="2" borderId="20" xfId="0" applyNumberFormat="1" applyFont="1" applyFill="1" applyBorder="1" applyAlignment="1">
      <alignment horizontal="center"/>
    </xf>
    <xf numFmtId="0" fontId="2" fillId="2" borderId="20" xfId="0" applyFont="1" applyFill="1" applyBorder="1" applyAlignment="1">
      <alignment horizontal="center"/>
    </xf>
    <xf numFmtId="170" fontId="2" fillId="0" borderId="4" xfId="0" applyNumberFormat="1" applyFont="1" applyBorder="1"/>
    <xf numFmtId="0" fontId="2" fillId="0" borderId="47" xfId="0" applyFont="1" applyBorder="1"/>
    <xf numFmtId="0" fontId="2" fillId="0" borderId="45" xfId="0" applyFont="1" applyBorder="1"/>
    <xf numFmtId="0" fontId="1" fillId="0" borderId="0" xfId="0" applyFont="1"/>
    <xf numFmtId="0" fontId="3" fillId="0" borderId="0" xfId="0" applyFont="1"/>
    <xf numFmtId="170" fontId="3" fillId="0" borderId="0" xfId="0" applyNumberFormat="1" applyFont="1"/>
    <xf numFmtId="4" fontId="3" fillId="0" borderId="0" xfId="0" applyNumberFormat="1" applyFont="1" applyAlignment="1">
      <alignment horizontal="left"/>
    </xf>
    <xf numFmtId="170" fontId="2" fillId="0" borderId="0" xfId="0" applyNumberFormat="1" applyFont="1" applyAlignment="1">
      <alignment horizontal="center"/>
    </xf>
    <xf numFmtId="4" fontId="3" fillId="0" borderId="0" xfId="0" applyNumberFormat="1" applyFont="1"/>
    <xf numFmtId="169" fontId="3" fillId="0" borderId="48" xfId="0" applyNumberFormat="1" applyFont="1" applyBorder="1"/>
    <xf numFmtId="169" fontId="3" fillId="0" borderId="0" xfId="0" applyNumberFormat="1" applyFont="1"/>
    <xf numFmtId="0" fontId="3" fillId="0" borderId="16" xfId="0" applyFont="1" applyBorder="1"/>
    <xf numFmtId="0" fontId="3" fillId="0" borderId="19" xfId="0" applyFont="1" applyBorder="1"/>
    <xf numFmtId="169" fontId="3" fillId="0" borderId="16" xfId="0" applyNumberFormat="1" applyFont="1" applyBorder="1"/>
    <xf numFmtId="169" fontId="3" fillId="0" borderId="19" xfId="0" applyNumberFormat="1" applyFont="1" applyBorder="1"/>
    <xf numFmtId="17" fontId="2" fillId="2" borderId="8" xfId="0" applyNumberFormat="1" applyFont="1" applyFill="1" applyBorder="1" applyAlignment="1">
      <alignment horizontal="center" vertical="center" wrapText="1"/>
    </xf>
    <xf numFmtId="17" fontId="2" fillId="2" borderId="9" xfId="0" applyNumberFormat="1" applyFont="1" applyFill="1" applyBorder="1" applyAlignment="1">
      <alignment horizontal="center" vertical="center" wrapText="1"/>
    </xf>
    <xf numFmtId="17" fontId="2" fillId="2" borderId="0" xfId="0" applyNumberFormat="1" applyFont="1" applyFill="1" applyAlignment="1">
      <alignment horizontal="center" vertical="center" wrapText="1"/>
    </xf>
    <xf numFmtId="168" fontId="2" fillId="2" borderId="11" xfId="0" applyNumberFormat="1" applyFont="1" applyFill="1" applyBorder="1" applyAlignment="1">
      <alignment horizontal="right" vertical="center" wrapText="1"/>
    </xf>
    <xf numFmtId="168" fontId="2" fillId="2" borderId="0" xfId="0" applyNumberFormat="1" applyFont="1" applyFill="1" applyAlignment="1">
      <alignment horizontal="right" vertical="center" wrapText="1"/>
    </xf>
    <xf numFmtId="0" fontId="3" fillId="2" borderId="15" xfId="0" applyFont="1" applyFill="1" applyBorder="1" applyAlignment="1">
      <alignment horizontal="left" vertical="top" wrapText="1"/>
    </xf>
    <xf numFmtId="0" fontId="3" fillId="0" borderId="15" xfId="0" applyFont="1" applyBorder="1" applyAlignment="1">
      <alignment vertical="top"/>
    </xf>
    <xf numFmtId="0" fontId="3" fillId="2" borderId="14" xfId="0" applyFont="1" applyFill="1" applyBorder="1" applyAlignment="1">
      <alignment horizontal="left" vertical="top" wrapText="1"/>
    </xf>
    <xf numFmtId="0" fontId="2" fillId="2" borderId="14" xfId="0" applyFont="1" applyFill="1" applyBorder="1" applyAlignment="1">
      <alignment horizontal="center" vertical="top"/>
    </xf>
    <xf numFmtId="0" fontId="5" fillId="2" borderId="4" xfId="0" applyFont="1" applyFill="1" applyBorder="1"/>
    <xf numFmtId="168" fontId="2" fillId="2" borderId="49" xfId="0" applyNumberFormat="1" applyFont="1" applyFill="1" applyBorder="1" applyAlignment="1">
      <alignment horizontal="right" vertical="center" wrapText="1"/>
    </xf>
    <xf numFmtId="169" fontId="2" fillId="0" borderId="16" xfId="0" applyNumberFormat="1" applyFont="1" applyBorder="1" applyAlignment="1">
      <alignment horizontal="right"/>
    </xf>
    <xf numFmtId="0" fontId="2" fillId="2" borderId="50" xfId="0" applyFont="1" applyFill="1" applyBorder="1"/>
    <xf numFmtId="17" fontId="2" fillId="2" borderId="46" xfId="0" applyNumberFormat="1" applyFont="1" applyFill="1" applyBorder="1" applyAlignment="1">
      <alignment horizontal="center" vertical="center" wrapText="1"/>
    </xf>
    <xf numFmtId="17" fontId="2" fillId="2" borderId="40" xfId="0" applyNumberFormat="1" applyFont="1" applyFill="1" applyBorder="1" applyAlignment="1">
      <alignment horizontal="center" vertical="center" wrapText="1"/>
    </xf>
    <xf numFmtId="17" fontId="2" fillId="2" borderId="29" xfId="0" applyNumberFormat="1" applyFont="1" applyFill="1" applyBorder="1" applyAlignment="1">
      <alignment horizontal="center" vertical="center" wrapText="1"/>
    </xf>
    <xf numFmtId="17" fontId="2" fillId="2" borderId="41" xfId="0" applyNumberFormat="1" applyFont="1" applyFill="1" applyBorder="1" applyAlignment="1">
      <alignment horizontal="center" vertical="center" wrapText="1"/>
    </xf>
    <xf numFmtId="168" fontId="2" fillId="2" borderId="51" xfId="0" applyNumberFormat="1" applyFont="1" applyFill="1" applyBorder="1"/>
    <xf numFmtId="168" fontId="2" fillId="2" borderId="0" xfId="0" applyNumberFormat="1" applyFont="1" applyFill="1"/>
    <xf numFmtId="168" fontId="2" fillId="2" borderId="21" xfId="0" applyNumberFormat="1" applyFont="1" applyFill="1" applyBorder="1" applyAlignment="1">
      <alignment horizontal="right" vertical="center" wrapText="1"/>
    </xf>
    <xf numFmtId="168" fontId="2" fillId="2" borderId="52" xfId="0" applyNumberFormat="1" applyFont="1" applyFill="1" applyBorder="1" applyAlignment="1">
      <alignment horizontal="right" vertical="center" wrapText="1"/>
    </xf>
    <xf numFmtId="17" fontId="3" fillId="0" borderId="0" xfId="0" applyNumberFormat="1" applyFont="1" applyAlignment="1">
      <alignment horizontal="center"/>
    </xf>
    <xf numFmtId="168" fontId="2" fillId="0" borderId="9" xfId="0" applyNumberFormat="1" applyFont="1" applyBorder="1" applyAlignment="1">
      <alignment horizontal="right" vertical="center" wrapText="1"/>
    </xf>
    <xf numFmtId="168" fontId="2" fillId="2" borderId="53" xfId="0" applyNumberFormat="1" applyFont="1" applyFill="1" applyBorder="1"/>
    <xf numFmtId="168" fontId="2" fillId="0" borderId="33" xfId="0" applyNumberFormat="1" applyFont="1" applyBorder="1" applyAlignment="1">
      <alignment horizontal="right" vertical="center" wrapText="1"/>
    </xf>
    <xf numFmtId="168" fontId="2" fillId="0" borderId="34" xfId="0" applyNumberFormat="1" applyFont="1" applyBorder="1" applyAlignment="1">
      <alignment horizontal="right" vertical="center" wrapText="1"/>
    </xf>
    <xf numFmtId="168" fontId="2" fillId="0" borderId="6" xfId="0" applyNumberFormat="1" applyFont="1" applyBorder="1" applyAlignment="1">
      <alignment horizontal="right" vertical="center" wrapText="1"/>
    </xf>
    <xf numFmtId="169" fontId="2" fillId="0" borderId="28" xfId="0" applyNumberFormat="1" applyFont="1" applyBorder="1" applyAlignment="1">
      <alignment horizontal="right" vertical="center" wrapText="1"/>
    </xf>
    <xf numFmtId="169" fontId="2" fillId="0" borderId="34" xfId="0" applyNumberFormat="1" applyFont="1" applyBorder="1" applyAlignment="1">
      <alignment horizontal="right" vertical="center" wrapText="1"/>
    </xf>
    <xf numFmtId="4" fontId="2" fillId="0" borderId="54" xfId="0" applyNumberFormat="1" applyFont="1" applyBorder="1"/>
    <xf numFmtId="168" fontId="2" fillId="0" borderId="35" xfId="0" applyNumberFormat="1" applyFont="1" applyBorder="1" applyAlignment="1">
      <alignment horizontal="right" vertical="center" wrapText="1"/>
    </xf>
    <xf numFmtId="168" fontId="2" fillId="0" borderId="25" xfId="0" applyNumberFormat="1" applyFont="1" applyBorder="1" applyAlignment="1">
      <alignment horizontal="right" vertical="center" wrapText="1"/>
    </xf>
    <xf numFmtId="168" fontId="2" fillId="0" borderId="16" xfId="0" applyNumberFormat="1" applyFont="1" applyBorder="1" applyAlignment="1">
      <alignment horizontal="right" vertical="center" wrapText="1"/>
    </xf>
    <xf numFmtId="168" fontId="2" fillId="0" borderId="0" xfId="0" applyNumberFormat="1" applyFont="1" applyAlignment="1">
      <alignment horizontal="right" vertical="center" wrapText="1"/>
    </xf>
    <xf numFmtId="168" fontId="2" fillId="0" borderId="13" xfId="0" applyNumberFormat="1" applyFont="1" applyBorder="1" applyAlignment="1">
      <alignment horizontal="right" vertical="center" wrapText="1"/>
    </xf>
    <xf numFmtId="168" fontId="2" fillId="0" borderId="28" xfId="0" applyNumberFormat="1" applyFont="1" applyBorder="1" applyAlignment="1">
      <alignment horizontal="right" vertical="center" wrapText="1"/>
    </xf>
    <xf numFmtId="0" fontId="3" fillId="0" borderId="31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/>
    </xf>
    <xf numFmtId="168" fontId="2" fillId="0" borderId="31" xfId="0" applyNumberFormat="1" applyFont="1" applyBorder="1"/>
    <xf numFmtId="4" fontId="2" fillId="0" borderId="55" xfId="0" applyNumberFormat="1" applyFont="1" applyBorder="1"/>
    <xf numFmtId="4" fontId="2" fillId="0" borderId="53" xfId="0" applyNumberFormat="1" applyFont="1" applyBorder="1"/>
    <xf numFmtId="168" fontId="2" fillId="2" borderId="25" xfId="0" applyNumberFormat="1" applyFont="1" applyFill="1" applyBorder="1" applyAlignment="1">
      <alignment horizontal="right" vertical="top"/>
    </xf>
    <xf numFmtId="169" fontId="2" fillId="0" borderId="8" xfId="0" applyNumberFormat="1" applyFont="1" applyBorder="1" applyAlignment="1">
      <alignment horizontal="center"/>
    </xf>
    <xf numFmtId="171" fontId="2" fillId="2" borderId="14" xfId="0" applyNumberFormat="1" applyFont="1" applyFill="1" applyBorder="1" applyAlignment="1">
      <alignment horizontal="center" vertical="top" wrapText="1"/>
    </xf>
    <xf numFmtId="169" fontId="2" fillId="2" borderId="23" xfId="0" applyNumberFormat="1" applyFont="1" applyFill="1" applyBorder="1" applyAlignment="1">
      <alignment horizontal="right" vertical="top"/>
    </xf>
    <xf numFmtId="0" fontId="2" fillId="0" borderId="16" xfId="0" applyFont="1" applyBorder="1" applyAlignment="1">
      <alignment horizontal="left" vertical="top" wrapText="1"/>
    </xf>
    <xf numFmtId="0" fontId="2" fillId="2" borderId="24" xfId="0" applyFont="1" applyFill="1" applyBorder="1"/>
    <xf numFmtId="0" fontId="2" fillId="2" borderId="34" xfId="0" applyFont="1" applyFill="1" applyBorder="1" applyAlignment="1">
      <alignment horizontal="right"/>
    </xf>
    <xf numFmtId="168" fontId="2" fillId="0" borderId="15" xfId="0" applyNumberFormat="1" applyFont="1" applyBorder="1" applyAlignment="1">
      <alignment horizontal="right" vertical="center" wrapText="1"/>
    </xf>
    <xf numFmtId="168" fontId="2" fillId="0" borderId="29" xfId="0" applyNumberFormat="1" applyFont="1" applyBorder="1" applyAlignment="1">
      <alignment horizontal="right" vertical="center" wrapText="1"/>
    </xf>
    <xf numFmtId="168" fontId="2" fillId="0" borderId="23" xfId="0" applyNumberFormat="1" applyFont="1" applyBorder="1" applyAlignment="1">
      <alignment horizontal="right" vertical="top" wrapText="1"/>
    </xf>
    <xf numFmtId="4" fontId="2" fillId="0" borderId="45" xfId="0" applyNumberFormat="1" applyFont="1" applyBorder="1" applyAlignment="1">
      <alignment vertical="top" wrapText="1"/>
    </xf>
    <xf numFmtId="168" fontId="2" fillId="0" borderId="0" xfId="0" applyNumberFormat="1" applyFont="1" applyAlignment="1">
      <alignment horizontal="right"/>
    </xf>
    <xf numFmtId="0" fontId="3" fillId="2" borderId="3" xfId="0" applyFont="1" applyFill="1" applyBorder="1" applyAlignment="1">
      <alignment horizontal="left" vertical="top" wrapText="1"/>
    </xf>
    <xf numFmtId="4" fontId="2" fillId="0" borderId="56" xfId="0" applyNumberFormat="1" applyFont="1" applyBorder="1"/>
    <xf numFmtId="168" fontId="2" fillId="0" borderId="44" xfId="0" applyNumberFormat="1" applyFont="1" applyBorder="1" applyAlignment="1">
      <alignment horizontal="right" vertical="center" wrapText="1"/>
    </xf>
    <xf numFmtId="4" fontId="2" fillId="0" borderId="41" xfId="0" applyNumberFormat="1" applyFont="1" applyBorder="1"/>
    <xf numFmtId="169" fontId="2" fillId="0" borderId="53" xfId="0" applyNumberFormat="1" applyFont="1" applyBorder="1" applyAlignment="1">
      <alignment vertical="center" wrapText="1"/>
    </xf>
    <xf numFmtId="0" fontId="2" fillId="2" borderId="21" xfId="0" applyFont="1" applyFill="1" applyBorder="1" applyAlignment="1">
      <alignment horizontal="center" vertical="top" wrapText="1"/>
    </xf>
    <xf numFmtId="169" fontId="2" fillId="2" borderId="7" xfId="0" applyNumberFormat="1" applyFont="1" applyFill="1" applyBorder="1"/>
    <xf numFmtId="0" fontId="3" fillId="2" borderId="24" xfId="0" applyFont="1" applyFill="1" applyBorder="1" applyAlignment="1">
      <alignment horizontal="left" vertical="top" wrapText="1"/>
    </xf>
    <xf numFmtId="0" fontId="2" fillId="0" borderId="27" xfId="0" applyFont="1" applyBorder="1" applyAlignment="1">
      <alignment horizontal="right"/>
    </xf>
    <xf numFmtId="0" fontId="2" fillId="0" borderId="8" xfId="0" applyFont="1" applyBorder="1"/>
    <xf numFmtId="0" fontId="2" fillId="0" borderId="8" xfId="0" applyFont="1" applyBorder="1" applyAlignment="1">
      <alignment horizontal="right"/>
    </xf>
    <xf numFmtId="0" fontId="3" fillId="0" borderId="28" xfId="0" applyFont="1" applyBorder="1" applyAlignment="1">
      <alignment vertical="top"/>
    </xf>
    <xf numFmtId="169" fontId="2" fillId="2" borderId="24" xfId="0" applyNumberFormat="1" applyFont="1" applyFill="1" applyBorder="1" applyAlignment="1">
      <alignment horizontal="right" vertical="top"/>
    </xf>
    <xf numFmtId="14" fontId="2" fillId="2" borderId="10" xfId="0" applyNumberFormat="1" applyFont="1" applyFill="1" applyBorder="1" applyAlignment="1">
      <alignment horizontal="left" vertical="top" wrapText="1"/>
    </xf>
    <xf numFmtId="0" fontId="12" fillId="2" borderId="16" xfId="0" applyFont="1" applyFill="1" applyBorder="1"/>
    <xf numFmtId="169" fontId="2" fillId="0" borderId="31" xfId="0" applyNumberFormat="1" applyFont="1" applyBorder="1" applyAlignment="1">
      <alignment horizontal="right"/>
    </xf>
    <xf numFmtId="168" fontId="2" fillId="2" borderId="20" xfId="0" applyNumberFormat="1" applyFont="1" applyFill="1" applyBorder="1" applyAlignment="1">
      <alignment horizontal="right" vertical="center" wrapText="1"/>
    </xf>
    <xf numFmtId="4" fontId="2" fillId="2" borderId="43" xfId="0" applyNumberFormat="1" applyFont="1" applyFill="1" applyBorder="1"/>
    <xf numFmtId="168" fontId="2" fillId="2" borderId="7" xfId="0" applyNumberFormat="1" applyFont="1" applyFill="1" applyBorder="1" applyAlignment="1">
      <alignment horizontal="right" vertical="center" wrapText="1"/>
    </xf>
    <xf numFmtId="4" fontId="2" fillId="2" borderId="45" xfId="0" applyNumberFormat="1" applyFont="1" applyFill="1" applyBorder="1"/>
    <xf numFmtId="0" fontId="2" fillId="0" borderId="54" xfId="0" applyFont="1" applyBorder="1"/>
    <xf numFmtId="168" fontId="2" fillId="0" borderId="19" xfId="0" applyNumberFormat="1" applyFont="1" applyBorder="1" applyAlignment="1">
      <alignment horizontal="right" vertical="center" wrapText="1"/>
    </xf>
    <xf numFmtId="1" fontId="2" fillId="2" borderId="0" xfId="0" applyNumberFormat="1" applyFont="1" applyFill="1" applyAlignment="1">
      <alignment horizontal="center" vertical="top" wrapText="1"/>
    </xf>
    <xf numFmtId="1" fontId="2" fillId="2" borderId="19" xfId="0" applyNumberFormat="1" applyFont="1" applyFill="1" applyBorder="1" applyAlignment="1">
      <alignment horizontal="center" vertical="top" wrapText="1"/>
    </xf>
    <xf numFmtId="0" fontId="3" fillId="2" borderId="16" xfId="0" applyFont="1" applyFill="1" applyBorder="1" applyAlignment="1">
      <alignment horizontal="center" vertical="top" wrapText="1"/>
    </xf>
    <xf numFmtId="0" fontId="13" fillId="2" borderId="6" xfId="0" applyFont="1" applyFill="1" applyBorder="1" applyAlignment="1">
      <alignment horizontal="center" vertical="top" wrapText="1"/>
    </xf>
    <xf numFmtId="170" fontId="2" fillId="2" borderId="21" xfId="0" applyNumberFormat="1" applyFont="1" applyFill="1" applyBorder="1" applyAlignment="1">
      <alignment horizontal="right" vertical="top"/>
    </xf>
    <xf numFmtId="170" fontId="2" fillId="2" borderId="35" xfId="0" applyNumberFormat="1" applyFont="1" applyFill="1" applyBorder="1" applyAlignment="1">
      <alignment horizontal="right" vertical="top"/>
    </xf>
    <xf numFmtId="168" fontId="2" fillId="2" borderId="16" xfId="0" applyNumberFormat="1" applyFont="1" applyFill="1" applyBorder="1" applyAlignment="1">
      <alignment horizontal="right" vertical="top"/>
    </xf>
    <xf numFmtId="169" fontId="2" fillId="2" borderId="7" xfId="0" applyNumberFormat="1" applyFont="1" applyFill="1" applyBorder="1" applyAlignment="1">
      <alignment horizontal="right"/>
    </xf>
    <xf numFmtId="170" fontId="2" fillId="2" borderId="20" xfId="0" applyNumberFormat="1" applyFont="1" applyFill="1" applyBorder="1" applyAlignment="1">
      <alignment horizontal="right" vertical="top"/>
    </xf>
    <xf numFmtId="4" fontId="2" fillId="0" borderId="43" xfId="0" applyNumberFormat="1" applyFont="1" applyBorder="1" applyAlignment="1">
      <alignment vertical="top"/>
    </xf>
    <xf numFmtId="168" fontId="2" fillId="2" borderId="54" xfId="0" applyNumberFormat="1" applyFont="1" applyFill="1" applyBorder="1"/>
    <xf numFmtId="0" fontId="3" fillId="2" borderId="16" xfId="0" applyFont="1" applyFill="1" applyBorder="1"/>
    <xf numFmtId="0" fontId="3" fillId="2" borderId="21" xfId="0" applyFont="1" applyFill="1" applyBorder="1"/>
    <xf numFmtId="170" fontId="2" fillId="2" borderId="28" xfId="0" applyNumberFormat="1" applyFont="1" applyFill="1" applyBorder="1"/>
    <xf numFmtId="170" fontId="2" fillId="0" borderId="16" xfId="0" applyNumberFormat="1" applyFont="1" applyBorder="1" applyAlignment="1">
      <alignment horizontal="right"/>
    </xf>
    <xf numFmtId="170" fontId="2" fillId="0" borderId="0" xfId="0" applyNumberFormat="1" applyFont="1" applyAlignment="1">
      <alignment horizontal="right"/>
    </xf>
    <xf numFmtId="4" fontId="2" fillId="0" borderId="43" xfId="0" applyNumberFormat="1" applyFont="1" applyBorder="1" applyAlignment="1">
      <alignment horizontal="right"/>
    </xf>
    <xf numFmtId="169" fontId="2" fillId="0" borderId="0" xfId="0" applyNumberFormat="1" applyFont="1" applyAlignment="1">
      <alignment horizontal="right" vertical="top"/>
    </xf>
    <xf numFmtId="0" fontId="2" fillId="0" borderId="31" xfId="0" applyFont="1" applyBorder="1" applyAlignment="1">
      <alignment horizontal="right"/>
    </xf>
    <xf numFmtId="169" fontId="2" fillId="0" borderId="21" xfId="0" applyNumberFormat="1" applyFont="1" applyBorder="1" applyAlignment="1">
      <alignment horizontal="right" vertical="center" wrapText="1"/>
    </xf>
    <xf numFmtId="169" fontId="2" fillId="0" borderId="32" xfId="0" applyNumberFormat="1" applyFont="1" applyBorder="1" applyAlignment="1">
      <alignment horizontal="right" vertical="center" wrapText="1"/>
    </xf>
    <xf numFmtId="169" fontId="2" fillId="2" borderId="43" xfId="0" applyNumberFormat="1" applyFont="1" applyFill="1" applyBorder="1"/>
    <xf numFmtId="169" fontId="2" fillId="2" borderId="21" xfId="0" applyNumberFormat="1" applyFont="1" applyFill="1" applyBorder="1"/>
    <xf numFmtId="0" fontId="2" fillId="2" borderId="32" xfId="0" applyFont="1" applyFill="1" applyBorder="1" applyAlignment="1">
      <alignment horizontal="right"/>
    </xf>
    <xf numFmtId="169" fontId="2" fillId="0" borderId="20" xfId="0" applyNumberFormat="1" applyFont="1" applyBorder="1" applyAlignment="1">
      <alignment horizontal="right" vertical="top"/>
    </xf>
    <xf numFmtId="171" fontId="2" fillId="2" borderId="14" xfId="0" applyNumberFormat="1" applyFont="1" applyFill="1" applyBorder="1" applyAlignment="1">
      <alignment horizontal="center"/>
    </xf>
    <xf numFmtId="0" fontId="2" fillId="0" borderId="21" xfId="0" applyFont="1" applyBorder="1" applyAlignment="1">
      <alignment horizontal="right"/>
    </xf>
    <xf numFmtId="0" fontId="2" fillId="2" borderId="57" xfId="0" applyFont="1" applyFill="1" applyBorder="1"/>
    <xf numFmtId="0" fontId="2" fillId="2" borderId="27" xfId="0" applyFont="1" applyFill="1" applyBorder="1" applyAlignment="1">
      <alignment horizontal="center"/>
    </xf>
    <xf numFmtId="170" fontId="2" fillId="2" borderId="16" xfId="0" applyNumberFormat="1" applyFont="1" applyFill="1" applyBorder="1"/>
    <xf numFmtId="170" fontId="2" fillId="2" borderId="0" xfId="0" applyNumberFormat="1" applyFont="1" applyFill="1"/>
    <xf numFmtId="0" fontId="2" fillId="2" borderId="18" xfId="0" applyFont="1" applyFill="1" applyBorder="1"/>
    <xf numFmtId="0" fontId="2" fillId="2" borderId="22" xfId="0" applyFont="1" applyFill="1" applyBorder="1"/>
    <xf numFmtId="0" fontId="5" fillId="2" borderId="29" xfId="0" applyFont="1" applyFill="1" applyBorder="1" applyAlignment="1">
      <alignment vertical="top" wrapText="1"/>
    </xf>
    <xf numFmtId="1" fontId="2" fillId="2" borderId="13" xfId="0" applyNumberFormat="1" applyFont="1" applyFill="1" applyBorder="1" applyAlignment="1">
      <alignment horizontal="center"/>
    </xf>
    <xf numFmtId="0" fontId="5" fillId="2" borderId="0" xfId="0" applyFont="1" applyFill="1"/>
    <xf numFmtId="169" fontId="2" fillId="2" borderId="26" xfId="0" applyNumberFormat="1" applyFont="1" applyFill="1" applyBorder="1" applyAlignment="1">
      <alignment horizontal="right" vertical="top"/>
    </xf>
    <xf numFmtId="0" fontId="2" fillId="2" borderId="0" xfId="0" applyFont="1" applyFill="1" applyAlignment="1">
      <alignment vertical="top" wrapText="1"/>
    </xf>
    <xf numFmtId="170" fontId="2" fillId="0" borderId="32" xfId="0" applyNumberFormat="1" applyFont="1" applyBorder="1"/>
    <xf numFmtId="168" fontId="3" fillId="0" borderId="0" xfId="0" applyNumberFormat="1" applyFont="1"/>
    <xf numFmtId="0" fontId="3" fillId="0" borderId="0" xfId="0" applyFont="1" applyAlignment="1">
      <alignment horizontal="right"/>
    </xf>
    <xf numFmtId="0" fontId="3" fillId="0" borderId="31" xfId="0" applyFont="1" applyBorder="1"/>
    <xf numFmtId="0" fontId="2" fillId="2" borderId="10" xfId="0" applyFont="1" applyFill="1" applyBorder="1" applyAlignment="1">
      <alignment horizontal="left" vertical="center" wrapText="1"/>
    </xf>
    <xf numFmtId="0" fontId="2" fillId="2" borderId="16" xfId="0" applyFont="1" applyFill="1" applyBorder="1" applyAlignment="1">
      <alignment horizontal="center" vertical="center" wrapText="1"/>
    </xf>
    <xf numFmtId="0" fontId="4" fillId="2" borderId="34" xfId="0" applyFont="1" applyFill="1" applyBorder="1" applyAlignment="1">
      <alignment horizontal="left" vertical="center" wrapText="1"/>
    </xf>
    <xf numFmtId="0" fontId="2" fillId="2" borderId="28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5" fillId="2" borderId="16" xfId="0" applyFont="1" applyFill="1" applyBorder="1" applyAlignment="1">
      <alignment horizontal="left" vertical="center" wrapText="1"/>
    </xf>
    <xf numFmtId="0" fontId="2" fillId="2" borderId="0" xfId="0" applyFont="1" applyFill="1" applyAlignment="1">
      <alignment horizontal="center" vertical="center" wrapText="1"/>
    </xf>
    <xf numFmtId="0" fontId="2" fillId="2" borderId="16" xfId="0" applyFont="1" applyFill="1" applyBorder="1" applyAlignment="1">
      <alignment horizontal="left" vertical="center" wrapText="1"/>
    </xf>
    <xf numFmtId="0" fontId="2" fillId="2" borderId="18" xfId="0" applyFont="1" applyFill="1" applyBorder="1" applyAlignment="1">
      <alignment horizontal="center" vertical="center" wrapText="1"/>
    </xf>
    <xf numFmtId="0" fontId="2" fillId="2" borderId="22" xfId="0" applyFont="1" applyFill="1" applyBorder="1" applyAlignment="1">
      <alignment horizontal="center" vertical="center" wrapText="1"/>
    </xf>
    <xf numFmtId="168" fontId="2" fillId="2" borderId="31" xfId="0" applyNumberFormat="1" applyFont="1" applyFill="1" applyBorder="1"/>
    <xf numFmtId="168" fontId="2" fillId="0" borderId="4" xfId="0" applyNumberFormat="1" applyFont="1" applyBorder="1" applyAlignment="1">
      <alignment horizontal="right" vertical="center" wrapText="1"/>
    </xf>
    <xf numFmtId="168" fontId="2" fillId="2" borderId="24" xfId="0" applyNumberFormat="1" applyFont="1" applyFill="1" applyBorder="1" applyAlignment="1">
      <alignment horizontal="left" vertical="top"/>
    </xf>
    <xf numFmtId="168" fontId="2" fillId="2" borderId="58" xfId="0" applyNumberFormat="1" applyFont="1" applyFill="1" applyBorder="1" applyAlignment="1">
      <alignment horizontal="right" vertical="center" wrapText="1"/>
    </xf>
    <xf numFmtId="0" fontId="2" fillId="2" borderId="43" xfId="0" applyFont="1" applyFill="1" applyBorder="1"/>
    <xf numFmtId="169" fontId="2" fillId="2" borderId="0" xfId="0" applyNumberFormat="1" applyFont="1" applyFill="1"/>
    <xf numFmtId="0" fontId="2" fillId="2" borderId="46" xfId="0" applyFont="1" applyFill="1" applyBorder="1"/>
    <xf numFmtId="168" fontId="2" fillId="0" borderId="2" xfId="0" applyNumberFormat="1" applyFont="1" applyBorder="1" applyAlignment="1">
      <alignment horizontal="right" vertical="center" wrapText="1"/>
    </xf>
    <xf numFmtId="168" fontId="2" fillId="2" borderId="43" xfId="0" applyNumberFormat="1" applyFont="1" applyFill="1" applyBorder="1" applyAlignment="1">
      <alignment horizontal="right" vertical="top"/>
    </xf>
    <xf numFmtId="168" fontId="2" fillId="2" borderId="54" xfId="0" applyNumberFormat="1" applyFont="1" applyFill="1" applyBorder="1" applyAlignment="1">
      <alignment horizontal="right" vertical="top"/>
    </xf>
    <xf numFmtId="168" fontId="2" fillId="2" borderId="45" xfId="0" applyNumberFormat="1" applyFont="1" applyFill="1" applyBorder="1" applyAlignment="1">
      <alignment horizontal="right" vertical="top"/>
    </xf>
    <xf numFmtId="0" fontId="2" fillId="2" borderId="17" xfId="0" applyFont="1" applyFill="1" applyBorder="1" applyAlignment="1">
      <alignment vertical="center"/>
    </xf>
    <xf numFmtId="169" fontId="2" fillId="0" borderId="15" xfId="0" applyNumberFormat="1" applyFont="1" applyBorder="1" applyAlignment="1">
      <alignment horizontal="right"/>
    </xf>
    <xf numFmtId="0" fontId="2" fillId="2" borderId="18" xfId="0" applyFont="1" applyFill="1" applyBorder="1" applyAlignment="1">
      <alignment vertical="center"/>
    </xf>
    <xf numFmtId="0" fontId="5" fillId="2" borderId="31" xfId="0" applyFont="1" applyFill="1" applyBorder="1" applyAlignment="1">
      <alignment vertical="top" wrapText="1"/>
    </xf>
    <xf numFmtId="169" fontId="2" fillId="0" borderId="35" xfId="0" applyNumberFormat="1" applyFont="1" applyBorder="1" applyAlignment="1">
      <alignment horizontal="right"/>
    </xf>
    <xf numFmtId="169" fontId="2" fillId="2" borderId="32" xfId="0" applyNumberFormat="1" applyFont="1" applyFill="1" applyBorder="1" applyAlignment="1">
      <alignment horizontal="right"/>
    </xf>
    <xf numFmtId="169" fontId="2" fillId="0" borderId="29" xfId="0" applyNumberFormat="1" applyFont="1" applyBorder="1" applyAlignment="1">
      <alignment horizontal="right"/>
    </xf>
    <xf numFmtId="169" fontId="2" fillId="0" borderId="7" xfId="0" applyNumberFormat="1" applyFont="1" applyBorder="1" applyAlignment="1">
      <alignment horizontal="right"/>
    </xf>
    <xf numFmtId="169" fontId="2" fillId="0" borderId="38" xfId="0" applyNumberFormat="1" applyFont="1" applyBorder="1" applyAlignment="1">
      <alignment horizontal="right"/>
    </xf>
    <xf numFmtId="168" fontId="2" fillId="0" borderId="2" xfId="0" applyNumberFormat="1" applyFont="1" applyBorder="1" applyAlignment="1">
      <alignment horizontal="right" vertical="top"/>
    </xf>
    <xf numFmtId="0" fontId="2" fillId="0" borderId="46" xfId="0" applyFont="1" applyBorder="1"/>
    <xf numFmtId="0" fontId="2" fillId="0" borderId="55" xfId="0" applyFont="1" applyBorder="1"/>
    <xf numFmtId="0" fontId="2" fillId="0" borderId="36" xfId="0" applyFont="1" applyBorder="1"/>
    <xf numFmtId="0" fontId="4" fillId="2" borderId="16" xfId="0" applyFont="1" applyFill="1" applyBorder="1" applyAlignment="1">
      <alignment horizontal="left" vertical="top" wrapText="1"/>
    </xf>
    <xf numFmtId="0" fontId="10" fillId="2" borderId="27" xfId="0" applyFont="1" applyFill="1" applyBorder="1"/>
    <xf numFmtId="0" fontId="2" fillId="2" borderId="37" xfId="0" applyFont="1" applyFill="1" applyBorder="1" applyAlignment="1">
      <alignment horizontal="center" vertical="top" wrapText="1"/>
    </xf>
    <xf numFmtId="0" fontId="7" fillId="2" borderId="31" xfId="0" applyFont="1" applyFill="1" applyBorder="1"/>
    <xf numFmtId="0" fontId="5" fillId="2" borderId="7" xfId="0" applyFont="1" applyFill="1" applyBorder="1"/>
    <xf numFmtId="0" fontId="2" fillId="2" borderId="3" xfId="0" applyFont="1" applyFill="1" applyBorder="1" applyAlignment="1">
      <alignment horizontal="left" vertical="top" wrapText="1"/>
    </xf>
    <xf numFmtId="0" fontId="2" fillId="2" borderId="27" xfId="0" applyFont="1" applyFill="1" applyBorder="1"/>
    <xf numFmtId="0" fontId="14" fillId="2" borderId="31" xfId="0" applyFont="1" applyFill="1" applyBorder="1"/>
    <xf numFmtId="0" fontId="14" fillId="2" borderId="6" xfId="0" applyFont="1" applyFill="1" applyBorder="1"/>
    <xf numFmtId="0" fontId="5" fillId="0" borderId="16" xfId="0" applyFont="1" applyBorder="1"/>
    <xf numFmtId="0" fontId="2" fillId="2" borderId="5" xfId="0" applyFont="1" applyFill="1" applyBorder="1" applyAlignment="1">
      <alignment horizontal="left" vertical="center" wrapText="1"/>
    </xf>
    <xf numFmtId="0" fontId="2" fillId="2" borderId="6" xfId="0" applyFont="1" applyFill="1" applyBorder="1" applyAlignment="1">
      <alignment horizontal="center" vertical="center" wrapText="1"/>
    </xf>
    <xf numFmtId="169" fontId="2" fillId="2" borderId="19" xfId="0" applyNumberFormat="1" applyFont="1" applyFill="1" applyBorder="1" applyAlignment="1">
      <alignment horizontal="right" vertical="top"/>
    </xf>
    <xf numFmtId="0" fontId="4" fillId="2" borderId="10" xfId="0" applyFont="1" applyFill="1" applyBorder="1" applyAlignment="1">
      <alignment horizontal="left" vertical="top" wrapText="1"/>
    </xf>
    <xf numFmtId="0" fontId="4" fillId="2" borderId="5" xfId="0" applyFont="1" applyFill="1" applyBorder="1" applyAlignment="1">
      <alignment horizontal="left" vertical="top" wrapText="1"/>
    </xf>
    <xf numFmtId="0" fontId="8" fillId="0" borderId="6" xfId="0" applyFont="1" applyBorder="1" applyAlignment="1">
      <alignment vertical="top" wrapText="1"/>
    </xf>
    <xf numFmtId="169" fontId="2" fillId="0" borderId="8" xfId="0" applyNumberFormat="1" applyFont="1" applyBorder="1" applyAlignment="1">
      <alignment vertical="top" wrapText="1"/>
    </xf>
    <xf numFmtId="169" fontId="2" fillId="2" borderId="31" xfId="0" applyNumberFormat="1" applyFont="1" applyFill="1" applyBorder="1"/>
    <xf numFmtId="169" fontId="2" fillId="0" borderId="53" xfId="0" applyNumberFormat="1" applyFont="1" applyBorder="1" applyAlignment="1">
      <alignment horizontal="right" vertical="center" wrapText="1"/>
    </xf>
    <xf numFmtId="168" fontId="2" fillId="2" borderId="31" xfId="0" applyNumberFormat="1" applyFont="1" applyFill="1" applyBorder="1" applyAlignment="1">
      <alignment horizontal="right" vertical="center" wrapText="1"/>
    </xf>
    <xf numFmtId="0" fontId="2" fillId="0" borderId="19" xfId="0" applyFont="1" applyBorder="1" applyAlignment="1">
      <alignment horizontal="right"/>
    </xf>
    <xf numFmtId="0" fontId="4" fillId="0" borderId="28" xfId="0" applyFont="1" applyBorder="1" applyAlignment="1">
      <alignment vertical="top"/>
    </xf>
    <xf numFmtId="168" fontId="2" fillId="0" borderId="9" xfId="0" applyNumberFormat="1" applyFont="1" applyBorder="1" applyAlignment="1">
      <alignment horizontal="right" vertical="top"/>
    </xf>
    <xf numFmtId="168" fontId="2" fillId="0" borderId="8" xfId="0" applyNumberFormat="1" applyFont="1" applyBorder="1" applyAlignment="1">
      <alignment horizontal="right" vertical="center" wrapText="1"/>
    </xf>
    <xf numFmtId="0" fontId="4" fillId="2" borderId="24" xfId="0" applyFont="1" applyFill="1" applyBorder="1" applyAlignment="1">
      <alignment horizontal="left" vertical="top" wrapText="1"/>
    </xf>
    <xf numFmtId="169" fontId="2" fillId="0" borderId="9" xfId="0" applyNumberFormat="1" applyFont="1" applyBorder="1"/>
    <xf numFmtId="0" fontId="4" fillId="2" borderId="2" xfId="0" applyFont="1" applyFill="1" applyBorder="1"/>
    <xf numFmtId="168" fontId="2" fillId="2" borderId="43" xfId="0" applyNumberFormat="1" applyFont="1" applyFill="1" applyBorder="1" applyAlignment="1">
      <alignment vertical="top"/>
    </xf>
    <xf numFmtId="1" fontId="2" fillId="2" borderId="35" xfId="0" applyNumberFormat="1" applyFont="1" applyFill="1" applyBorder="1" applyAlignment="1">
      <alignment horizontal="center" vertical="top" wrapText="1"/>
    </xf>
    <xf numFmtId="169" fontId="2" fillId="2" borderId="19" xfId="0" applyNumberFormat="1" applyFont="1" applyFill="1" applyBorder="1"/>
    <xf numFmtId="0" fontId="2" fillId="2" borderId="16" xfId="0" applyFont="1" applyFill="1" applyBorder="1" applyAlignment="1">
      <alignment horizontal="center"/>
    </xf>
    <xf numFmtId="0" fontId="2" fillId="0" borderId="34" xfId="0" applyFont="1" applyBorder="1" applyAlignment="1">
      <alignment horizontal="right"/>
    </xf>
    <xf numFmtId="0" fontId="2" fillId="0" borderId="16" xfId="0" applyFont="1" applyBorder="1" applyAlignment="1">
      <alignment horizontal="right"/>
    </xf>
    <xf numFmtId="4" fontId="2" fillId="0" borderId="50" xfId="0" applyNumberFormat="1" applyFont="1" applyBorder="1"/>
    <xf numFmtId="4" fontId="2" fillId="0" borderId="58" xfId="0" applyNumberFormat="1" applyFont="1" applyBorder="1"/>
    <xf numFmtId="4" fontId="2" fillId="0" borderId="24" xfId="0" applyNumberFormat="1" applyFont="1" applyBorder="1"/>
    <xf numFmtId="0" fontId="5" fillId="2" borderId="18" xfId="0" applyFont="1" applyFill="1" applyBorder="1"/>
    <xf numFmtId="0" fontId="15" fillId="0" borderId="0" xfId="0" applyFont="1"/>
    <xf numFmtId="0" fontId="16" fillId="0" borderId="0" xfId="0" applyFont="1"/>
    <xf numFmtId="0" fontId="17" fillId="0" borderId="0" xfId="0" applyFont="1" applyAlignment="1">
      <alignment horizontal="center"/>
    </xf>
    <xf numFmtId="0" fontId="18" fillId="4" borderId="27" xfId="0" applyFont="1" applyFill="1" applyBorder="1" applyAlignment="1">
      <alignment horizontal="center"/>
    </xf>
    <xf numFmtId="0" fontId="18" fillId="4" borderId="27" xfId="0" applyFont="1" applyFill="1" applyBorder="1"/>
    <xf numFmtId="0" fontId="18" fillId="4" borderId="27" xfId="0" applyFont="1" applyFill="1" applyBorder="1" applyAlignment="1">
      <alignment horizontal="center" wrapText="1"/>
    </xf>
    <xf numFmtId="0" fontId="18" fillId="4" borderId="24" xfId="0" applyFont="1" applyFill="1" applyBorder="1"/>
    <xf numFmtId="0" fontId="18" fillId="4" borderId="24" xfId="0" applyFont="1" applyFill="1" applyBorder="1" applyAlignment="1">
      <alignment horizontal="center"/>
    </xf>
    <xf numFmtId="0" fontId="19" fillId="5" borderId="34" xfId="0" applyFont="1" applyFill="1" applyBorder="1"/>
    <xf numFmtId="0" fontId="19" fillId="5" borderId="33" xfId="0" applyFont="1" applyFill="1" applyBorder="1"/>
    <xf numFmtId="0" fontId="19" fillId="0" borderId="31" xfId="0" applyFont="1" applyBorder="1" applyAlignment="1">
      <alignment horizontal="center" vertical="center"/>
    </xf>
    <xf numFmtId="0" fontId="19" fillId="0" borderId="31" xfId="0" applyFont="1" applyBorder="1" applyAlignment="1">
      <alignment horizontal="left" vertical="center"/>
    </xf>
    <xf numFmtId="0" fontId="19" fillId="0" borderId="31" xfId="0" applyFont="1" applyBorder="1" applyAlignment="1">
      <alignment vertical="center"/>
    </xf>
    <xf numFmtId="15" fontId="19" fillId="0" borderId="31" xfId="0" applyNumberFormat="1" applyFont="1" applyBorder="1" applyAlignment="1">
      <alignment horizontal="left" vertical="center"/>
    </xf>
    <xf numFmtId="49" fontId="19" fillId="0" borderId="31" xfId="0" applyNumberFormat="1" applyFont="1" applyBorder="1" applyAlignment="1">
      <alignment horizontal="center" vertical="center"/>
    </xf>
    <xf numFmtId="172" fontId="19" fillId="0" borderId="31" xfId="0" applyNumberFormat="1" applyFont="1" applyBorder="1" applyAlignment="1">
      <alignment horizontal="left" vertical="center"/>
    </xf>
    <xf numFmtId="0" fontId="19" fillId="0" borderId="20" xfId="0" applyFont="1" applyBorder="1" applyAlignment="1">
      <alignment horizontal="center" vertical="center"/>
    </xf>
    <xf numFmtId="0" fontId="19" fillId="0" borderId="20" xfId="0" applyFont="1" applyBorder="1" applyAlignment="1">
      <alignment horizontal="left" vertical="center"/>
    </xf>
    <xf numFmtId="0" fontId="19" fillId="0" borderId="20" xfId="0" applyFont="1" applyBorder="1" applyAlignment="1">
      <alignment vertical="center"/>
    </xf>
    <xf numFmtId="15" fontId="19" fillId="0" borderId="20" xfId="0" applyNumberFormat="1" applyFont="1" applyBorder="1" applyAlignment="1">
      <alignment horizontal="left" vertical="center"/>
    </xf>
    <xf numFmtId="49" fontId="19" fillId="0" borderId="20" xfId="0" applyNumberFormat="1" applyFont="1" applyBorder="1" applyAlignment="1">
      <alignment horizontal="center" vertical="center"/>
    </xf>
    <xf numFmtId="172" fontId="19" fillId="0" borderId="20" xfId="0" applyNumberFormat="1" applyFont="1" applyBorder="1" applyAlignment="1">
      <alignment horizontal="left" vertical="center"/>
    </xf>
    <xf numFmtId="3" fontId="19" fillId="0" borderId="20" xfId="0" applyNumberFormat="1" applyFont="1" applyBorder="1" applyAlignment="1">
      <alignment horizontal="center" vertical="center"/>
    </xf>
    <xf numFmtId="0" fontId="19" fillId="0" borderId="24" xfId="0" applyFont="1" applyBorder="1" applyAlignment="1">
      <alignment horizontal="center" vertical="center"/>
    </xf>
    <xf numFmtId="0" fontId="19" fillId="0" borderId="24" xfId="0" applyFont="1" applyBorder="1" applyAlignment="1">
      <alignment horizontal="left" vertical="center"/>
    </xf>
    <xf numFmtId="0" fontId="19" fillId="0" borderId="24" xfId="0" applyFont="1" applyBorder="1" applyAlignment="1">
      <alignment vertical="center"/>
    </xf>
    <xf numFmtId="15" fontId="21" fillId="0" borderId="24" xfId="0" applyNumberFormat="1" applyFont="1" applyBorder="1" applyAlignment="1">
      <alignment horizontal="left" vertical="center"/>
    </xf>
    <xf numFmtId="15" fontId="19" fillId="0" borderId="24" xfId="0" applyNumberFormat="1" applyFont="1" applyBorder="1" applyAlignment="1">
      <alignment horizontal="left" vertical="center"/>
    </xf>
    <xf numFmtId="49" fontId="19" fillId="0" borderId="24" xfId="0" applyNumberFormat="1" applyFont="1" applyBorder="1" applyAlignment="1">
      <alignment horizontal="left" vertical="center"/>
    </xf>
    <xf numFmtId="49" fontId="19" fillId="0" borderId="20" xfId="0" applyNumberFormat="1" applyFont="1" applyBorder="1" applyAlignment="1">
      <alignment horizontal="left" vertical="center"/>
    </xf>
    <xf numFmtId="0" fontId="19" fillId="0" borderId="27" xfId="0" applyFont="1" applyBorder="1" applyAlignment="1">
      <alignment horizontal="center" vertical="center"/>
    </xf>
    <xf numFmtId="49" fontId="19" fillId="0" borderId="24" xfId="0" applyNumberFormat="1" applyFont="1" applyBorder="1" applyAlignment="1">
      <alignment horizontal="center" vertical="center"/>
    </xf>
    <xf numFmtId="0" fontId="19" fillId="0" borderId="27" xfId="0" applyFont="1" applyBorder="1" applyAlignment="1">
      <alignment horizontal="left" vertical="center"/>
    </xf>
    <xf numFmtId="0" fontId="19" fillId="0" borderId="27" xfId="0" applyFont="1" applyBorder="1" applyAlignment="1">
      <alignment vertical="center"/>
    </xf>
    <xf numFmtId="3" fontId="19" fillId="0" borderId="27" xfId="0" applyNumberFormat="1" applyFont="1" applyBorder="1" applyAlignment="1">
      <alignment horizontal="center" vertical="center"/>
    </xf>
    <xf numFmtId="15" fontId="19" fillId="0" borderId="27" xfId="0" applyNumberFormat="1" applyFont="1" applyBorder="1" applyAlignment="1">
      <alignment horizontal="left" vertical="center"/>
    </xf>
    <xf numFmtId="172" fontId="19" fillId="0" borderId="27" xfId="0" applyNumberFormat="1" applyFont="1" applyBorder="1" applyAlignment="1">
      <alignment horizontal="left" vertical="center"/>
    </xf>
    <xf numFmtId="172" fontId="19" fillId="0" borderId="24" xfId="0" applyNumberFormat="1" applyFont="1" applyBorder="1" applyAlignment="1">
      <alignment horizontal="left" vertical="center"/>
    </xf>
    <xf numFmtId="3" fontId="19" fillId="0" borderId="31" xfId="0" applyNumberFormat="1" applyFont="1" applyBorder="1" applyAlignment="1">
      <alignment horizontal="center" vertical="center"/>
    </xf>
    <xf numFmtId="173" fontId="19" fillId="0" borderId="20" xfId="0" applyNumberFormat="1" applyFont="1" applyBorder="1" applyAlignment="1">
      <alignment horizontal="left" vertical="center"/>
    </xf>
    <xf numFmtId="3" fontId="19" fillId="0" borderId="24" xfId="0" applyNumberFormat="1" applyFont="1" applyBorder="1" applyAlignment="1">
      <alignment horizontal="center" vertical="center"/>
    </xf>
    <xf numFmtId="0" fontId="19" fillId="0" borderId="27" xfId="0" applyFont="1" applyBorder="1" applyAlignment="1">
      <alignment horizontal="center"/>
    </xf>
    <xf numFmtId="0" fontId="19" fillId="0" borderId="27" xfId="0" applyFont="1" applyBorder="1" applyAlignment="1">
      <alignment horizontal="left"/>
    </xf>
    <xf numFmtId="0" fontId="19" fillId="0" borderId="27" xfId="0" applyFont="1" applyBorder="1"/>
    <xf numFmtId="3" fontId="19" fillId="0" borderId="27" xfId="0" applyNumberFormat="1" applyFont="1" applyBorder="1" applyAlignment="1">
      <alignment horizontal="center"/>
    </xf>
    <xf numFmtId="15" fontId="19" fillId="0" borderId="27" xfId="0" applyNumberFormat="1" applyFont="1" applyBorder="1" applyAlignment="1">
      <alignment horizontal="left"/>
    </xf>
    <xf numFmtId="0" fontId="19" fillId="0" borderId="31" xfId="0" applyFont="1" applyBorder="1" applyAlignment="1">
      <alignment horizontal="center"/>
    </xf>
    <xf numFmtId="0" fontId="19" fillId="0" borderId="31" xfId="0" applyFont="1" applyBorder="1" applyAlignment="1">
      <alignment horizontal="left"/>
    </xf>
    <xf numFmtId="0" fontId="19" fillId="0" borderId="31" xfId="0" applyFont="1" applyBorder="1"/>
    <xf numFmtId="3" fontId="19" fillId="0" borderId="31" xfId="0" applyNumberFormat="1" applyFont="1" applyBorder="1" applyAlignment="1">
      <alignment horizontal="center"/>
    </xf>
    <xf numFmtId="15" fontId="19" fillId="0" borderId="31" xfId="0" applyNumberFormat="1" applyFont="1" applyBorder="1" applyAlignment="1">
      <alignment horizontal="left"/>
    </xf>
    <xf numFmtId="0" fontId="19" fillId="0" borderId="59" xfId="0" applyFont="1" applyBorder="1" applyAlignment="1">
      <alignment horizontal="center"/>
    </xf>
    <xf numFmtId="0" fontId="19" fillId="0" borderId="59" xfId="0" applyFont="1" applyBorder="1" applyAlignment="1">
      <alignment horizontal="left"/>
    </xf>
    <xf numFmtId="0" fontId="19" fillId="0" borderId="59" xfId="0" applyFont="1" applyBorder="1"/>
    <xf numFmtId="3" fontId="19" fillId="0" borderId="59" xfId="0" applyNumberFormat="1" applyFont="1" applyBorder="1" applyAlignment="1">
      <alignment horizontal="center"/>
    </xf>
    <xf numFmtId="15" fontId="19" fillId="0" borderId="59" xfId="0" applyNumberFormat="1" applyFont="1" applyBorder="1" applyAlignment="1">
      <alignment horizontal="left"/>
    </xf>
    <xf numFmtId="172" fontId="19" fillId="0" borderId="24" xfId="0" applyNumberFormat="1" applyFont="1" applyBorder="1" applyAlignment="1">
      <alignment horizontal="left"/>
    </xf>
    <xf numFmtId="0" fontId="19" fillId="0" borderId="60" xfId="0" applyFont="1" applyBorder="1" applyAlignment="1">
      <alignment horizontal="center"/>
    </xf>
    <xf numFmtId="0" fontId="19" fillId="0" borderId="60" xfId="0" applyFont="1" applyBorder="1" applyAlignment="1">
      <alignment horizontal="left"/>
    </xf>
    <xf numFmtId="0" fontId="19" fillId="0" borderId="60" xfId="0" applyFont="1" applyBorder="1"/>
    <xf numFmtId="3" fontId="19" fillId="0" borderId="60" xfId="0" applyNumberFormat="1" applyFont="1" applyBorder="1" applyAlignment="1">
      <alignment horizontal="center"/>
    </xf>
    <xf numFmtId="15" fontId="19" fillId="0" borderId="60" xfId="0" applyNumberFormat="1" applyFont="1" applyBorder="1" applyAlignment="1">
      <alignment horizontal="left"/>
    </xf>
    <xf numFmtId="172" fontId="19" fillId="0" borderId="60" xfId="0" applyNumberFormat="1" applyFont="1" applyBorder="1" applyAlignment="1">
      <alignment horizontal="left"/>
    </xf>
    <xf numFmtId="0" fontId="19" fillId="0" borderId="24" xfId="0" applyFont="1" applyBorder="1" applyAlignment="1">
      <alignment horizontal="center"/>
    </xf>
    <xf numFmtId="0" fontId="19" fillId="0" borderId="24" xfId="0" applyFont="1" applyBorder="1" applyAlignment="1">
      <alignment horizontal="left"/>
    </xf>
    <xf numFmtId="0" fontId="19" fillId="0" borderId="24" xfId="0" applyFont="1" applyBorder="1"/>
    <xf numFmtId="3" fontId="19" fillId="0" borderId="24" xfId="0" applyNumberFormat="1" applyFont="1" applyBorder="1" applyAlignment="1">
      <alignment horizontal="center"/>
    </xf>
    <xf numFmtId="15" fontId="19" fillId="0" borderId="24" xfId="0" applyNumberFormat="1" applyFont="1" applyBorder="1" applyAlignment="1">
      <alignment horizontal="left"/>
    </xf>
    <xf numFmtId="0" fontId="19" fillId="0" borderId="61" xfId="0" applyFont="1" applyBorder="1" applyAlignment="1">
      <alignment horizontal="center"/>
    </xf>
    <xf numFmtId="0" fontId="19" fillId="0" borderId="61" xfId="0" applyFont="1" applyBorder="1" applyAlignment="1">
      <alignment horizontal="left"/>
    </xf>
    <xf numFmtId="0" fontId="19" fillId="0" borderId="61" xfId="0" applyFont="1" applyBorder="1"/>
    <xf numFmtId="15" fontId="21" fillId="0" borderId="61" xfId="0" applyNumberFormat="1" applyFont="1" applyBorder="1" applyAlignment="1">
      <alignment horizontal="left"/>
    </xf>
    <xf numFmtId="15" fontId="19" fillId="0" borderId="61" xfId="0" applyNumberFormat="1" applyFont="1" applyBorder="1" applyAlignment="1">
      <alignment horizontal="left"/>
    </xf>
    <xf numFmtId="172" fontId="19" fillId="0" borderId="61" xfId="0" applyNumberFormat="1" applyFont="1" applyBorder="1" applyAlignment="1">
      <alignment horizontal="left"/>
    </xf>
    <xf numFmtId="172" fontId="19" fillId="0" borderId="31" xfId="0" applyNumberFormat="1" applyFont="1" applyBorder="1" applyAlignment="1">
      <alignment horizontal="left"/>
    </xf>
    <xf numFmtId="4" fontId="19" fillId="0" borderId="27" xfId="0" applyNumberFormat="1" applyFont="1" applyBorder="1" applyAlignment="1">
      <alignment horizontal="center"/>
    </xf>
    <xf numFmtId="172" fontId="19" fillId="0" borderId="27" xfId="0" applyNumberFormat="1" applyFont="1" applyBorder="1" applyAlignment="1">
      <alignment horizontal="left"/>
    </xf>
    <xf numFmtId="4" fontId="19" fillId="0" borderId="24" xfId="0" applyNumberFormat="1" applyFont="1" applyBorder="1" applyAlignment="1">
      <alignment horizontal="center"/>
    </xf>
    <xf numFmtId="4" fontId="19" fillId="0" borderId="31" xfId="0" applyNumberFormat="1" applyFont="1" applyBorder="1" applyAlignment="1">
      <alignment horizontal="center"/>
    </xf>
    <xf numFmtId="4" fontId="19" fillId="0" borderId="59" xfId="0" applyNumberFormat="1" applyFont="1" applyBorder="1" applyAlignment="1">
      <alignment horizontal="center"/>
    </xf>
    <xf numFmtId="172" fontId="19" fillId="0" borderId="59" xfId="0" applyNumberFormat="1" applyFont="1" applyBorder="1" applyAlignment="1">
      <alignment horizontal="left"/>
    </xf>
    <xf numFmtId="0" fontId="19" fillId="0" borderId="27" xfId="0" applyFont="1" applyBorder="1" applyAlignment="1">
      <alignment horizontal="left" wrapText="1"/>
    </xf>
    <xf numFmtId="0" fontId="19" fillId="0" borderId="62" xfId="0" applyFont="1" applyBorder="1" applyAlignment="1">
      <alignment horizontal="center"/>
    </xf>
    <xf numFmtId="0" fontId="19" fillId="0" borderId="62" xfId="0" applyFont="1" applyBorder="1" applyAlignment="1">
      <alignment horizontal="left"/>
    </xf>
    <xf numFmtId="0" fontId="19" fillId="0" borderId="62" xfId="0" applyFont="1" applyBorder="1"/>
    <xf numFmtId="3" fontId="19" fillId="0" borderId="62" xfId="0" applyNumberFormat="1" applyFont="1" applyBorder="1" applyAlignment="1">
      <alignment horizontal="center"/>
    </xf>
    <xf numFmtId="15" fontId="19" fillId="0" borderId="62" xfId="0" applyNumberFormat="1" applyFont="1" applyBorder="1" applyAlignment="1">
      <alignment horizontal="left"/>
    </xf>
    <xf numFmtId="172" fontId="19" fillId="0" borderId="62" xfId="0" applyNumberFormat="1" applyFont="1" applyBorder="1" applyAlignment="1">
      <alignment horizontal="left"/>
    </xf>
    <xf numFmtId="0" fontId="22" fillId="0" borderId="0" xfId="0" applyFont="1"/>
    <xf numFmtId="0" fontId="19" fillId="0" borderId="0" xfId="0" applyFont="1" applyAlignment="1">
      <alignment horizontal="right"/>
    </xf>
    <xf numFmtId="0" fontId="23" fillId="4" borderId="27" xfId="0" applyFont="1" applyFill="1" applyBorder="1" applyAlignment="1">
      <alignment horizontal="center"/>
    </xf>
    <xf numFmtId="0" fontId="23" fillId="4" borderId="24" xfId="0" applyFont="1" applyFill="1" applyBorder="1" applyAlignment="1">
      <alignment horizontal="center"/>
    </xf>
    <xf numFmtId="0" fontId="19" fillId="6" borderId="20" xfId="0" applyFont="1" applyFill="1" applyBorder="1" applyAlignment="1">
      <alignment horizontal="center"/>
    </xf>
    <xf numFmtId="0" fontId="19" fillId="5" borderId="32" xfId="0" applyFont="1" applyFill="1" applyBorder="1"/>
    <xf numFmtId="170" fontId="19" fillId="5" borderId="0" xfId="0" applyNumberFormat="1" applyFont="1" applyFill="1"/>
    <xf numFmtId="0" fontId="19" fillId="5" borderId="0" xfId="0" applyFont="1" applyFill="1"/>
    <xf numFmtId="170" fontId="19" fillId="0" borderId="20" xfId="0" applyNumberFormat="1" applyFont="1" applyBorder="1"/>
    <xf numFmtId="0" fontId="19" fillId="0" borderId="20" xfId="0" applyFont="1" applyBorder="1" applyAlignment="1">
      <alignment horizontal="center"/>
    </xf>
    <xf numFmtId="17" fontId="19" fillId="0" borderId="20" xfId="0" applyNumberFormat="1" applyFont="1" applyBorder="1" applyAlignment="1">
      <alignment horizontal="center"/>
    </xf>
    <xf numFmtId="0" fontId="21" fillId="0" borderId="24" xfId="0" applyFont="1" applyBorder="1" applyAlignment="1">
      <alignment horizontal="center" wrapText="1"/>
    </xf>
    <xf numFmtId="17" fontId="19" fillId="0" borderId="24" xfId="0" applyNumberFormat="1" applyFont="1" applyBorder="1" applyAlignment="1">
      <alignment horizontal="center" wrapText="1"/>
    </xf>
    <xf numFmtId="170" fontId="19" fillId="0" borderId="27" xfId="0" applyNumberFormat="1" applyFont="1" applyBorder="1"/>
    <xf numFmtId="170" fontId="19" fillId="0" borderId="31" xfId="0" applyNumberFormat="1" applyFont="1" applyBorder="1"/>
    <xf numFmtId="170" fontId="19" fillId="0" borderId="24" xfId="0" applyNumberFormat="1" applyFont="1" applyBorder="1"/>
    <xf numFmtId="17" fontId="19" fillId="0" borderId="31" xfId="0" applyNumberFormat="1" applyFont="1" applyBorder="1" applyAlignment="1">
      <alignment horizontal="center"/>
    </xf>
    <xf numFmtId="17" fontId="19" fillId="0" borderId="24" xfId="0" applyNumberFormat="1" applyFont="1" applyBorder="1" applyAlignment="1">
      <alignment horizontal="center"/>
    </xf>
    <xf numFmtId="17" fontId="19" fillId="0" borderId="27" xfId="0" applyNumberFormat="1" applyFont="1" applyBorder="1" applyAlignment="1">
      <alignment horizontal="center"/>
    </xf>
    <xf numFmtId="170" fontId="19" fillId="0" borderId="25" xfId="0" applyNumberFormat="1" applyFont="1" applyBorder="1"/>
    <xf numFmtId="170" fontId="19" fillId="0" borderId="16" xfId="0" applyNumberFormat="1" applyFont="1" applyBorder="1"/>
    <xf numFmtId="170" fontId="19" fillId="0" borderId="28" xfId="0" applyNumberFormat="1" applyFont="1" applyBorder="1"/>
    <xf numFmtId="0" fontId="19" fillId="5" borderId="33" xfId="0" applyFont="1" applyFill="1" applyBorder="1" applyAlignment="1">
      <alignment horizontal="center"/>
    </xf>
    <xf numFmtId="0" fontId="19" fillId="5" borderId="32" xfId="0" applyFont="1" applyFill="1" applyBorder="1" applyAlignment="1">
      <alignment horizontal="center"/>
    </xf>
    <xf numFmtId="0" fontId="19" fillId="0" borderId="0" xfId="0" applyFont="1"/>
    <xf numFmtId="17" fontId="19" fillId="0" borderId="59" xfId="0" applyNumberFormat="1" applyFont="1" applyBorder="1" applyAlignment="1">
      <alignment horizontal="center"/>
    </xf>
    <xf numFmtId="49" fontId="19" fillId="0" borderId="60" xfId="0" applyNumberFormat="1" applyFont="1" applyBorder="1" applyAlignment="1">
      <alignment horizontal="left"/>
    </xf>
    <xf numFmtId="17" fontId="19" fillId="0" borderId="60" xfId="0" applyNumberFormat="1" applyFont="1" applyBorder="1" applyAlignment="1">
      <alignment horizontal="center"/>
    </xf>
    <xf numFmtId="49" fontId="19" fillId="0" borderId="61" xfId="0" applyNumberFormat="1" applyFont="1" applyBorder="1" applyAlignment="1">
      <alignment horizontal="left"/>
    </xf>
    <xf numFmtId="0" fontId="21" fillId="0" borderId="61" xfId="0" applyFont="1" applyBorder="1" applyAlignment="1">
      <alignment horizontal="center"/>
    </xf>
    <xf numFmtId="17" fontId="19" fillId="0" borderId="61" xfId="0" applyNumberFormat="1" applyFont="1" applyBorder="1" applyAlignment="1">
      <alignment horizontal="center"/>
    </xf>
    <xf numFmtId="49" fontId="19" fillId="0" borderId="31" xfId="0" applyNumberFormat="1" applyFont="1" applyBorder="1" applyAlignment="1">
      <alignment horizontal="left"/>
    </xf>
    <xf numFmtId="17" fontId="19" fillId="0" borderId="62" xfId="0" applyNumberFormat="1" applyFont="1" applyBorder="1" applyAlignment="1">
      <alignment horizontal="center"/>
    </xf>
    <xf numFmtId="174" fontId="9" fillId="0" borderId="0" xfId="0" applyNumberFormat="1" applyFont="1"/>
    <xf numFmtId="0" fontId="9" fillId="0" borderId="0" xfId="0" applyFont="1" applyAlignment="1">
      <alignment horizontal="center"/>
    </xf>
    <xf numFmtId="174" fontId="17" fillId="0" borderId="0" xfId="0" applyNumberFormat="1" applyFont="1" applyAlignment="1">
      <alignment horizontal="center"/>
    </xf>
    <xf numFmtId="174" fontId="19" fillId="6" borderId="28" xfId="0" applyNumberFormat="1" applyFont="1" applyFill="1" applyBorder="1" applyAlignment="1">
      <alignment horizontal="center"/>
    </xf>
    <xf numFmtId="0" fontId="19" fillId="6" borderId="21" xfId="0" applyFont="1" applyFill="1" applyBorder="1"/>
    <xf numFmtId="0" fontId="19" fillId="6" borderId="28" xfId="0" applyFont="1" applyFill="1" applyBorder="1"/>
    <xf numFmtId="174" fontId="19" fillId="5" borderId="0" xfId="0" applyNumberFormat="1" applyFont="1" applyFill="1"/>
    <xf numFmtId="0" fontId="19" fillId="5" borderId="19" xfId="0" applyFont="1" applyFill="1" applyBorder="1"/>
    <xf numFmtId="0" fontId="19" fillId="0" borderId="34" xfId="0" applyFont="1" applyBorder="1"/>
    <xf numFmtId="0" fontId="19" fillId="0" borderId="32" xfId="0" applyFont="1" applyBorder="1"/>
    <xf numFmtId="0" fontId="19" fillId="0" borderId="34" xfId="0" applyFont="1" applyBorder="1" applyAlignment="1">
      <alignment horizontal="center"/>
    </xf>
    <xf numFmtId="174" fontId="19" fillId="0" borderId="20" xfId="0" applyNumberFormat="1" applyFont="1" applyBorder="1"/>
    <xf numFmtId="10" fontId="19" fillId="0" borderId="20" xfId="0" applyNumberFormat="1" applyFont="1" applyBorder="1" applyAlignment="1">
      <alignment horizontal="center"/>
    </xf>
    <xf numFmtId="10" fontId="19" fillId="0" borderId="34" xfId="0" applyNumberFormat="1" applyFont="1" applyBorder="1"/>
    <xf numFmtId="10" fontId="19" fillId="0" borderId="32" xfId="0" applyNumberFormat="1" applyFont="1" applyBorder="1" applyAlignment="1">
      <alignment horizontal="center"/>
    </xf>
    <xf numFmtId="174" fontId="19" fillId="0" borderId="24" xfId="0" applyNumberFormat="1" applyFont="1" applyBorder="1" applyAlignment="1">
      <alignment horizontal="center"/>
    </xf>
    <xf numFmtId="174" fontId="19" fillId="0" borderId="24" xfId="0" applyNumberFormat="1" applyFont="1" applyBorder="1"/>
    <xf numFmtId="10" fontId="19" fillId="0" borderId="24" xfId="0" applyNumberFormat="1" applyFont="1" applyBorder="1" applyAlignment="1">
      <alignment horizontal="center"/>
    </xf>
    <xf numFmtId="174" fontId="19" fillId="0" borderId="20" xfId="0" applyNumberFormat="1" applyFont="1" applyBorder="1" applyAlignment="1">
      <alignment horizontal="center"/>
    </xf>
    <xf numFmtId="174" fontId="19" fillId="0" borderId="26" xfId="0" applyNumberFormat="1" applyFont="1" applyBorder="1"/>
    <xf numFmtId="174" fontId="19" fillId="0" borderId="27" xfId="0" applyNumberFormat="1" applyFont="1" applyBorder="1"/>
    <xf numFmtId="10" fontId="19" fillId="0" borderId="27" xfId="0" applyNumberFormat="1" applyFont="1" applyBorder="1" applyAlignment="1">
      <alignment horizontal="center"/>
    </xf>
    <xf numFmtId="10" fontId="19" fillId="0" borderId="26" xfId="0" applyNumberFormat="1" applyFont="1" applyBorder="1" applyAlignment="1">
      <alignment horizontal="center"/>
    </xf>
    <xf numFmtId="174" fontId="19" fillId="0" borderId="19" xfId="0" applyNumberFormat="1" applyFont="1" applyBorder="1"/>
    <xf numFmtId="0" fontId="19" fillId="0" borderId="16" xfId="0" applyFont="1" applyBorder="1"/>
    <xf numFmtId="0" fontId="19" fillId="0" borderId="19" xfId="0" applyFont="1" applyBorder="1"/>
    <xf numFmtId="10" fontId="19" fillId="0" borderId="31" xfId="0" applyNumberFormat="1" applyFont="1" applyBorder="1" applyAlignment="1">
      <alignment horizontal="center"/>
    </xf>
    <xf numFmtId="10" fontId="19" fillId="0" borderId="19" xfId="0" applyNumberFormat="1" applyFont="1" applyBorder="1" applyAlignment="1">
      <alignment horizontal="center"/>
    </xf>
    <xf numFmtId="174" fontId="19" fillId="0" borderId="21" xfId="0" applyNumberFormat="1" applyFont="1" applyBorder="1"/>
    <xf numFmtId="0" fontId="19" fillId="0" borderId="28" xfId="0" applyFont="1" applyBorder="1"/>
    <xf numFmtId="0" fontId="19" fillId="0" borderId="21" xfId="0" applyFont="1" applyBorder="1"/>
    <xf numFmtId="10" fontId="19" fillId="0" borderId="21" xfId="0" applyNumberFormat="1" applyFont="1" applyBorder="1" applyAlignment="1">
      <alignment horizontal="center"/>
    </xf>
    <xf numFmtId="174" fontId="19" fillId="0" borderId="31" xfId="0" applyNumberFormat="1" applyFont="1" applyBorder="1"/>
    <xf numFmtId="172" fontId="19" fillId="0" borderId="35" xfId="0" applyNumberFormat="1" applyFont="1" applyBorder="1"/>
    <xf numFmtId="172" fontId="19" fillId="0" borderId="24" xfId="0" applyNumberFormat="1" applyFont="1" applyBorder="1"/>
    <xf numFmtId="174" fontId="19" fillId="0" borderId="0" xfId="0" applyNumberFormat="1" applyFont="1"/>
    <xf numFmtId="0" fontId="19" fillId="0" borderId="0" xfId="0" applyFont="1" applyAlignment="1">
      <alignment horizontal="center"/>
    </xf>
    <xf numFmtId="0" fontId="19" fillId="0" borderId="35" xfId="0" applyFont="1" applyBorder="1"/>
    <xf numFmtId="0" fontId="19" fillId="0" borderId="63" xfId="0" applyFont="1" applyBorder="1" applyAlignment="1">
      <alignment horizontal="center"/>
    </xf>
    <xf numFmtId="0" fontId="19" fillId="0" borderId="63" xfId="0" applyFont="1" applyBorder="1" applyAlignment="1">
      <alignment horizontal="left"/>
    </xf>
    <xf numFmtId="0" fontId="19" fillId="0" borderId="63" xfId="0" applyFont="1" applyBorder="1"/>
    <xf numFmtId="15" fontId="19" fillId="0" borderId="63" xfId="0" applyNumberFormat="1" applyFont="1" applyBorder="1" applyAlignment="1">
      <alignment horizontal="left"/>
    </xf>
    <xf numFmtId="172" fontId="19" fillId="0" borderId="63" xfId="0" applyNumberFormat="1" applyFont="1" applyBorder="1" applyAlignment="1">
      <alignment horizontal="left"/>
    </xf>
    <xf numFmtId="49" fontId="19" fillId="0" borderId="60" xfId="0" applyNumberFormat="1" applyFont="1" applyBorder="1" applyAlignment="1">
      <alignment horizontal="center"/>
    </xf>
    <xf numFmtId="49" fontId="19" fillId="0" borderId="31" xfId="0" applyNumberFormat="1" applyFont="1" applyBorder="1" applyAlignment="1">
      <alignment horizontal="center"/>
    </xf>
    <xf numFmtId="15" fontId="21" fillId="0" borderId="31" xfId="0" applyNumberFormat="1" applyFont="1" applyBorder="1" applyAlignment="1">
      <alignment horizontal="left"/>
    </xf>
    <xf numFmtId="0" fontId="19" fillId="0" borderId="20" xfId="0" applyFont="1" applyBorder="1" applyAlignment="1">
      <alignment horizontal="left"/>
    </xf>
    <xf numFmtId="0" fontId="19" fillId="0" borderId="20" xfId="0" applyFont="1" applyBorder="1"/>
    <xf numFmtId="3" fontId="19" fillId="0" borderId="20" xfId="0" applyNumberFormat="1" applyFont="1" applyBorder="1" applyAlignment="1">
      <alignment horizontal="center"/>
    </xf>
    <xf numFmtId="15" fontId="19" fillId="0" borderId="20" xfId="0" applyNumberFormat="1" applyFont="1" applyBorder="1" applyAlignment="1">
      <alignment horizontal="left"/>
    </xf>
    <xf numFmtId="172" fontId="19" fillId="0" borderId="20" xfId="0" applyNumberFormat="1" applyFont="1" applyBorder="1" applyAlignment="1">
      <alignment horizontal="left"/>
    </xf>
    <xf numFmtId="49" fontId="19" fillId="0" borderId="63" xfId="0" applyNumberFormat="1" applyFont="1" applyBorder="1" applyAlignment="1">
      <alignment horizontal="left" vertical="center"/>
    </xf>
    <xf numFmtId="17" fontId="19" fillId="0" borderId="63" xfId="0" applyNumberFormat="1" applyFont="1" applyBorder="1" applyAlignment="1">
      <alignment horizontal="center"/>
    </xf>
    <xf numFmtId="0" fontId="21" fillId="0" borderId="31" xfId="0" applyFont="1" applyBorder="1" applyAlignment="1">
      <alignment horizontal="center"/>
    </xf>
    <xf numFmtId="49" fontId="19" fillId="0" borderId="24" xfId="0" applyNumberFormat="1" applyFont="1" applyBorder="1" applyAlignment="1">
      <alignment horizontal="left"/>
    </xf>
    <xf numFmtId="0" fontId="24" fillId="0" borderId="0" xfId="0" applyFont="1"/>
    <xf numFmtId="0" fontId="24" fillId="0" borderId="0" xfId="0" applyFont="1" applyAlignment="1">
      <alignment horizontal="center"/>
    </xf>
    <xf numFmtId="173" fontId="24" fillId="0" borderId="0" xfId="0" applyNumberFormat="1" applyFont="1"/>
    <xf numFmtId="0" fontId="25" fillId="0" borderId="0" xfId="0" applyFont="1"/>
    <xf numFmtId="49" fontId="24" fillId="0" borderId="0" xfId="0" applyNumberFormat="1" applyFont="1"/>
    <xf numFmtId="49" fontId="25" fillId="0" borderId="0" xfId="0" applyNumberFormat="1" applyFont="1"/>
    <xf numFmtId="0" fontId="25" fillId="5" borderId="64" xfId="0" applyFont="1" applyFill="1" applyBorder="1" applyAlignment="1">
      <alignment horizontal="center"/>
    </xf>
    <xf numFmtId="49" fontId="25" fillId="5" borderId="65" xfId="0" applyNumberFormat="1" applyFont="1" applyFill="1" applyBorder="1" applyAlignment="1">
      <alignment horizontal="center" wrapText="1"/>
    </xf>
    <xf numFmtId="0" fontId="25" fillId="5" borderId="65" xfId="0" applyFont="1" applyFill="1" applyBorder="1" applyAlignment="1">
      <alignment horizontal="center" wrapText="1"/>
    </xf>
    <xf numFmtId="173" fontId="25" fillId="5" borderId="65" xfId="0" applyNumberFormat="1" applyFont="1" applyFill="1" applyBorder="1" applyAlignment="1">
      <alignment horizontal="center" wrapText="1"/>
    </xf>
    <xf numFmtId="0" fontId="24" fillId="5" borderId="66" xfId="0" applyFont="1" applyFill="1" applyBorder="1"/>
    <xf numFmtId="49" fontId="24" fillId="5" borderId="67" xfId="0" applyNumberFormat="1" applyFont="1" applyFill="1" applyBorder="1"/>
    <xf numFmtId="0" fontId="24" fillId="5" borderId="67" xfId="0" applyFont="1" applyFill="1" applyBorder="1"/>
    <xf numFmtId="0" fontId="24" fillId="5" borderId="67" xfId="0" applyFont="1" applyFill="1" applyBorder="1" applyAlignment="1">
      <alignment horizontal="center"/>
    </xf>
    <xf numFmtId="173" fontId="24" fillId="5" borderId="67" xfId="0" applyNumberFormat="1" applyFont="1" applyFill="1" applyBorder="1" applyAlignment="1">
      <alignment horizontal="center"/>
    </xf>
    <xf numFmtId="0" fontId="24" fillId="0" borderId="68" xfId="0" applyFont="1" applyBorder="1"/>
    <xf numFmtId="49" fontId="24" fillId="0" borderId="69" xfId="0" applyNumberFormat="1" applyFont="1" applyBorder="1"/>
    <xf numFmtId="0" fontId="24" fillId="0" borderId="69" xfId="0" applyFont="1" applyBorder="1"/>
    <xf numFmtId="0" fontId="24" fillId="0" borderId="69" xfId="0" applyFont="1" applyBorder="1" applyAlignment="1">
      <alignment horizontal="center"/>
    </xf>
    <xf numFmtId="173" fontId="24" fillId="0" borderId="69" xfId="0" applyNumberFormat="1" applyFont="1" applyBorder="1" applyAlignment="1">
      <alignment horizontal="center"/>
    </xf>
    <xf numFmtId="0" fontId="24" fillId="0" borderId="68" xfId="0" applyFont="1" applyBorder="1" applyAlignment="1">
      <alignment horizontal="center"/>
    </xf>
    <xf numFmtId="175" fontId="24" fillId="0" borderId="69" xfId="0" applyNumberFormat="1" applyFont="1" applyBorder="1" applyAlignment="1">
      <alignment horizontal="center"/>
    </xf>
    <xf numFmtId="15" fontId="24" fillId="0" borderId="69" xfId="0" applyNumberFormat="1" applyFont="1" applyBorder="1" applyAlignment="1">
      <alignment horizontal="center"/>
    </xf>
    <xf numFmtId="174" fontId="24" fillId="0" borderId="69" xfId="0" applyNumberFormat="1" applyFont="1" applyBorder="1" applyAlignment="1">
      <alignment horizontal="center"/>
    </xf>
    <xf numFmtId="0" fontId="24" fillId="0" borderId="70" xfId="0" applyFont="1" applyBorder="1" applyAlignment="1">
      <alignment horizontal="center"/>
    </xf>
    <xf numFmtId="0" fontId="24" fillId="0" borderId="71" xfId="0" applyFont="1" applyBorder="1"/>
    <xf numFmtId="0" fontId="24" fillId="0" borderId="72" xfId="0" applyFont="1" applyBorder="1"/>
    <xf numFmtId="0" fontId="24" fillId="0" borderId="72" xfId="0" applyFont="1" applyBorder="1" applyAlignment="1">
      <alignment horizontal="center"/>
    </xf>
    <xf numFmtId="0" fontId="24" fillId="0" borderId="73" xfId="0" applyFont="1" applyBorder="1"/>
    <xf numFmtId="0" fontId="24" fillId="0" borderId="66" xfId="0" applyFont="1" applyBorder="1" applyAlignment="1">
      <alignment horizontal="center"/>
    </xf>
    <xf numFmtId="0" fontId="25" fillId="0" borderId="76" xfId="0" applyFont="1" applyBorder="1" applyAlignment="1">
      <alignment horizontal="center"/>
    </xf>
    <xf numFmtId="3" fontId="25" fillId="0" borderId="67" xfId="0" applyNumberFormat="1" applyFont="1" applyBorder="1" applyAlignment="1">
      <alignment horizontal="center"/>
    </xf>
    <xf numFmtId="0" fontId="24" fillId="0" borderId="67" xfId="0" applyFont="1" applyBorder="1" applyAlignment="1">
      <alignment horizontal="center"/>
    </xf>
    <xf numFmtId="173" fontId="25" fillId="0" borderId="67" xfId="0" applyNumberFormat="1" applyFont="1" applyBorder="1"/>
    <xf numFmtId="3" fontId="26" fillId="0" borderId="0" xfId="0" applyNumberFormat="1" applyFont="1" applyAlignment="1">
      <alignment horizontal="right"/>
    </xf>
    <xf numFmtId="0" fontId="26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0" fontId="24" fillId="0" borderId="0" xfId="0" applyFont="1" applyAlignment="1">
      <alignment horizontal="left"/>
    </xf>
    <xf numFmtId="173" fontId="25" fillId="0" borderId="0" xfId="0" applyNumberFormat="1" applyFont="1" applyAlignment="1">
      <alignment horizontal="center"/>
    </xf>
    <xf numFmtId="0" fontId="25" fillId="5" borderId="25" xfId="0" applyFont="1" applyFill="1" applyBorder="1" applyAlignment="1">
      <alignment horizontal="center"/>
    </xf>
    <xf numFmtId="0" fontId="25" fillId="5" borderId="77" xfId="0" applyFont="1" applyFill="1" applyBorder="1" applyAlignment="1">
      <alignment horizontal="center" wrapText="1"/>
    </xf>
    <xf numFmtId="0" fontId="24" fillId="5" borderId="28" xfId="0" applyFont="1" applyFill="1" applyBorder="1" applyAlignment="1">
      <alignment horizontal="center"/>
    </xf>
    <xf numFmtId="0" fontId="24" fillId="5" borderId="35" xfId="0" applyFont="1" applyFill="1" applyBorder="1"/>
    <xf numFmtId="0" fontId="24" fillId="5" borderId="78" xfId="0" applyFont="1" applyFill="1" applyBorder="1" applyAlignment="1">
      <alignment horizontal="center"/>
    </xf>
    <xf numFmtId="0" fontId="24" fillId="0" borderId="65" xfId="0" applyFont="1" applyBorder="1"/>
    <xf numFmtId="0" fontId="24" fillId="0" borderId="37" xfId="0" applyFont="1" applyBorder="1"/>
    <xf numFmtId="0" fontId="24" fillId="0" borderId="77" xfId="0" applyFont="1" applyBorder="1" applyAlignment="1">
      <alignment horizontal="center"/>
    </xf>
    <xf numFmtId="0" fontId="24" fillId="0" borderId="65" xfId="0" applyFont="1" applyBorder="1" applyAlignment="1">
      <alignment horizontal="center"/>
    </xf>
    <xf numFmtId="173" fontId="24" fillId="0" borderId="65" xfId="0" applyNumberFormat="1" applyFont="1" applyBorder="1" applyAlignment="1">
      <alignment horizontal="center"/>
    </xf>
    <xf numFmtId="0" fontId="24" fillId="0" borderId="80" xfId="0" applyFont="1" applyBorder="1" applyAlignment="1">
      <alignment horizontal="left"/>
    </xf>
    <xf numFmtId="49" fontId="26" fillId="0" borderId="69" xfId="0" applyNumberFormat="1" applyFont="1" applyBorder="1"/>
    <xf numFmtId="0" fontId="26" fillId="0" borderId="69" xfId="0" applyFont="1" applyBorder="1"/>
    <xf numFmtId="3" fontId="26" fillId="0" borderId="69" xfId="0" applyNumberFormat="1" applyFont="1" applyBorder="1" applyAlignment="1">
      <alignment horizontal="center"/>
    </xf>
    <xf numFmtId="15" fontId="26" fillId="0" borderId="69" xfId="0" applyNumberFormat="1" applyFont="1" applyBorder="1" applyAlignment="1">
      <alignment horizontal="center"/>
    </xf>
    <xf numFmtId="173" fontId="26" fillId="0" borderId="69" xfId="0" applyNumberFormat="1" applyFont="1" applyBorder="1"/>
    <xf numFmtId="0" fontId="24" fillId="0" borderId="81" xfId="0" applyFont="1" applyBorder="1" applyAlignment="1">
      <alignment horizontal="center"/>
    </xf>
    <xf numFmtId="49" fontId="24" fillId="0" borderId="82" xfId="0" applyNumberFormat="1" applyFont="1" applyBorder="1"/>
    <xf numFmtId="0" fontId="24" fillId="0" borderId="82" xfId="0" applyFont="1" applyBorder="1"/>
    <xf numFmtId="3" fontId="24" fillId="0" borderId="82" xfId="0" applyNumberFormat="1" applyFont="1" applyBorder="1" applyAlignment="1">
      <alignment horizontal="center"/>
    </xf>
    <xf numFmtId="15" fontId="24" fillId="0" borderId="82" xfId="0" applyNumberFormat="1" applyFont="1" applyBorder="1" applyAlignment="1">
      <alignment horizontal="center"/>
    </xf>
    <xf numFmtId="173" fontId="24" fillId="0" borderId="82" xfId="0" applyNumberFormat="1" applyFont="1" applyBorder="1" applyAlignment="1">
      <alignment horizontal="center"/>
    </xf>
    <xf numFmtId="174" fontId="24" fillId="0" borderId="82" xfId="0" applyNumberFormat="1" applyFont="1" applyBorder="1"/>
    <xf numFmtId="173" fontId="24" fillId="0" borderId="82" xfId="0" applyNumberFormat="1" applyFont="1" applyBorder="1"/>
    <xf numFmtId="0" fontId="24" fillId="0" borderId="83" xfId="0" applyFont="1" applyBorder="1" applyAlignment="1">
      <alignment horizontal="left"/>
    </xf>
    <xf numFmtId="49" fontId="26" fillId="0" borderId="71" xfId="0" applyNumberFormat="1" applyFont="1" applyBorder="1"/>
    <xf numFmtId="0" fontId="26" fillId="0" borderId="71" xfId="0" applyFont="1" applyBorder="1"/>
    <xf numFmtId="3" fontId="26" fillId="0" borderId="71" xfId="0" applyNumberFormat="1" applyFont="1" applyBorder="1" applyAlignment="1">
      <alignment horizontal="center"/>
    </xf>
    <xf numFmtId="15" fontId="26" fillId="0" borderId="71" xfId="0" applyNumberFormat="1" applyFont="1" applyBorder="1" applyAlignment="1">
      <alignment horizontal="center"/>
    </xf>
    <xf numFmtId="173" fontId="26" fillId="0" borderId="71" xfId="0" applyNumberFormat="1" applyFont="1" applyBorder="1"/>
    <xf numFmtId="0" fontId="24" fillId="0" borderId="34" xfId="0" applyFont="1" applyBorder="1" applyAlignment="1">
      <alignment horizontal="left"/>
    </xf>
    <xf numFmtId="0" fontId="25" fillId="0" borderId="75" xfId="0" applyFont="1" applyBorder="1" applyAlignment="1">
      <alignment horizontal="center"/>
    </xf>
    <xf numFmtId="3" fontId="25" fillId="0" borderId="84" xfId="0" applyNumberFormat="1" applyFont="1" applyBorder="1" applyAlignment="1">
      <alignment horizontal="center"/>
    </xf>
    <xf numFmtId="0" fontId="24" fillId="0" borderId="84" xfId="0" applyFont="1" applyBorder="1" applyAlignment="1">
      <alignment horizontal="center"/>
    </xf>
    <xf numFmtId="174" fontId="25" fillId="0" borderId="84" xfId="0" applyNumberFormat="1" applyFont="1" applyBorder="1"/>
    <xf numFmtId="0" fontId="27" fillId="0" borderId="79" xfId="0" applyFont="1" applyBorder="1" applyAlignment="1">
      <alignment horizontal="center"/>
    </xf>
    <xf numFmtId="3" fontId="27" fillId="0" borderId="65" xfId="0" applyNumberFormat="1" applyFont="1" applyBorder="1" applyAlignment="1">
      <alignment horizontal="center"/>
    </xf>
    <xf numFmtId="0" fontId="28" fillId="0" borderId="65" xfId="0" applyFont="1" applyBorder="1" applyAlignment="1">
      <alignment horizontal="center"/>
    </xf>
    <xf numFmtId="173" fontId="27" fillId="0" borderId="77" xfId="0" applyNumberFormat="1" applyFont="1" applyBorder="1"/>
    <xf numFmtId="173" fontId="27" fillId="0" borderId="0" xfId="0" applyNumberFormat="1" applyFont="1"/>
    <xf numFmtId="3" fontId="24" fillId="0" borderId="69" xfId="0" applyNumberFormat="1" applyFont="1" applyBorder="1" applyAlignment="1">
      <alignment horizontal="center"/>
    </xf>
    <xf numFmtId="173" fontId="24" fillId="0" borderId="69" xfId="0" applyNumberFormat="1" applyFont="1" applyBorder="1"/>
    <xf numFmtId="0" fontId="24" fillId="0" borderId="81" xfId="0" applyFont="1" applyBorder="1" applyAlignment="1">
      <alignment horizontal="left"/>
    </xf>
    <xf numFmtId="49" fontId="24" fillId="0" borderId="71" xfId="0" applyNumberFormat="1" applyFont="1" applyBorder="1"/>
    <xf numFmtId="3" fontId="24" fillId="0" borderId="71" xfId="0" applyNumberFormat="1" applyFont="1" applyBorder="1" applyAlignment="1">
      <alignment horizontal="center"/>
    </xf>
    <xf numFmtId="15" fontId="24" fillId="0" borderId="71" xfId="0" applyNumberFormat="1" applyFont="1" applyBorder="1" applyAlignment="1">
      <alignment horizontal="center"/>
    </xf>
    <xf numFmtId="173" fontId="24" fillId="0" borderId="72" xfId="0" applyNumberFormat="1" applyFont="1" applyBorder="1"/>
    <xf numFmtId="0" fontId="24" fillId="0" borderId="25" xfId="0" applyFont="1" applyBorder="1" applyAlignment="1">
      <alignment horizontal="left"/>
    </xf>
    <xf numFmtId="0" fontId="25" fillId="0" borderId="37" xfId="0" applyFont="1" applyBorder="1" applyAlignment="1">
      <alignment horizontal="center"/>
    </xf>
    <xf numFmtId="173" fontId="25" fillId="0" borderId="77" xfId="0" applyNumberFormat="1" applyFont="1" applyBorder="1"/>
    <xf numFmtId="173" fontId="25" fillId="0" borderId="0" xfId="0" applyNumberFormat="1" applyFont="1"/>
    <xf numFmtId="0" fontId="27" fillId="0" borderId="65" xfId="0" applyFont="1" applyBorder="1" applyAlignment="1">
      <alignment horizontal="center"/>
    </xf>
    <xf numFmtId="3" fontId="27" fillId="0" borderId="79" xfId="0" applyNumberFormat="1" applyFont="1" applyBorder="1" applyAlignment="1">
      <alignment horizontal="center"/>
    </xf>
    <xf numFmtId="173" fontId="27" fillId="0" borderId="37" xfId="0" applyNumberFormat="1" applyFont="1" applyBorder="1"/>
    <xf numFmtId="173" fontId="24" fillId="0" borderId="71" xfId="0" applyNumberFormat="1" applyFont="1" applyBorder="1" applyAlignment="1">
      <alignment horizontal="center"/>
    </xf>
    <xf numFmtId="173" fontId="24" fillId="0" borderId="71" xfId="0" applyNumberFormat="1" applyFont="1" applyBorder="1"/>
    <xf numFmtId="0" fontId="24" fillId="0" borderId="85" xfId="0" applyFont="1" applyBorder="1" applyAlignment="1">
      <alignment horizontal="left"/>
    </xf>
    <xf numFmtId="174" fontId="25" fillId="0" borderId="84" xfId="0" applyNumberFormat="1" applyFont="1" applyBorder="1" applyAlignment="1">
      <alignment horizontal="right"/>
    </xf>
    <xf numFmtId="0" fontId="25" fillId="0" borderId="33" xfId="0" applyFont="1" applyBorder="1" applyAlignment="1">
      <alignment horizontal="center"/>
    </xf>
    <xf numFmtId="0" fontId="25" fillId="0" borderId="86" xfId="0" applyFont="1" applyBorder="1" applyAlignment="1">
      <alignment horizontal="center"/>
    </xf>
    <xf numFmtId="3" fontId="25" fillId="0" borderId="86" xfId="0" applyNumberFormat="1" applyFont="1" applyBorder="1" applyAlignment="1">
      <alignment horizontal="center"/>
    </xf>
    <xf numFmtId="0" fontId="24" fillId="0" borderId="86" xfId="0" applyFont="1" applyBorder="1" applyAlignment="1">
      <alignment horizontal="center"/>
    </xf>
    <xf numFmtId="173" fontId="25" fillId="0" borderId="86" xfId="0" applyNumberFormat="1" applyFont="1" applyBorder="1" applyAlignment="1">
      <alignment horizontal="center"/>
    </xf>
    <xf numFmtId="174" fontId="25" fillId="0" borderId="86" xfId="0" applyNumberFormat="1" applyFont="1" applyBorder="1" applyAlignment="1">
      <alignment horizontal="right"/>
    </xf>
    <xf numFmtId="3" fontId="25" fillId="0" borderId="90" xfId="0" applyNumberFormat="1" applyFont="1" applyBorder="1" applyAlignment="1">
      <alignment horizontal="center"/>
    </xf>
    <xf numFmtId="0" fontId="24" fillId="0" borderId="90" xfId="0" applyFont="1" applyBorder="1" applyAlignment="1">
      <alignment horizontal="center"/>
    </xf>
    <xf numFmtId="174" fontId="25" fillId="0" borderId="90" xfId="0" applyNumberFormat="1" applyFont="1" applyBorder="1" applyAlignment="1">
      <alignment horizontal="right"/>
    </xf>
    <xf numFmtId="3" fontId="24" fillId="0" borderId="0" xfId="0" applyNumberFormat="1" applyFont="1" applyAlignment="1">
      <alignment horizontal="center"/>
    </xf>
    <xf numFmtId="0" fontId="26" fillId="0" borderId="0" xfId="0" applyFont="1" applyAlignment="1">
      <alignment horizontal="center"/>
    </xf>
    <xf numFmtId="0" fontId="26" fillId="0" borderId="0" xfId="0" applyFont="1" applyAlignment="1">
      <alignment horizontal="left"/>
    </xf>
    <xf numFmtId="0" fontId="29" fillId="0" borderId="0" xfId="0" applyFont="1"/>
    <xf numFmtId="0" fontId="26" fillId="0" borderId="0" xfId="0" applyFont="1" applyAlignment="1">
      <alignment horizontal="right" wrapText="1"/>
    </xf>
    <xf numFmtId="10" fontId="24" fillId="0" borderId="0" xfId="0" applyNumberFormat="1" applyFont="1"/>
    <xf numFmtId="0" fontId="25" fillId="5" borderId="93" xfId="0" applyFont="1" applyFill="1" applyBorder="1" applyAlignment="1">
      <alignment horizontal="center" wrapText="1"/>
    </xf>
    <xf numFmtId="0" fontId="24" fillId="5" borderId="95" xfId="0" applyFont="1" applyFill="1" applyBorder="1" applyAlignment="1">
      <alignment horizontal="center"/>
    </xf>
    <xf numFmtId="0" fontId="30" fillId="5" borderId="96" xfId="0" applyFont="1" applyFill="1" applyBorder="1" applyAlignment="1">
      <alignment horizontal="center"/>
    </xf>
    <xf numFmtId="0" fontId="24" fillId="5" borderId="97" xfId="0" applyFont="1" applyFill="1" applyBorder="1" applyAlignment="1">
      <alignment horizontal="center"/>
    </xf>
    <xf numFmtId="0" fontId="24" fillId="5" borderId="98" xfId="0" applyFont="1" applyFill="1" applyBorder="1" applyAlignment="1">
      <alignment horizontal="center"/>
    </xf>
    <xf numFmtId="0" fontId="24" fillId="0" borderId="99" xfId="0" applyFont="1" applyBorder="1" applyAlignment="1">
      <alignment horizontal="center"/>
    </xf>
    <xf numFmtId="0" fontId="30" fillId="0" borderId="100" xfId="0" applyFont="1" applyBorder="1" applyAlignment="1">
      <alignment horizontal="center"/>
    </xf>
    <xf numFmtId="173" fontId="25" fillId="0" borderId="24" xfId="0" applyNumberFormat="1" applyFont="1" applyBorder="1" applyAlignment="1">
      <alignment horizontal="center" vertical="top" wrapText="1"/>
    </xf>
    <xf numFmtId="0" fontId="24" fillId="0" borderId="82" xfId="0" applyFont="1" applyBorder="1" applyAlignment="1">
      <alignment horizontal="center"/>
    </xf>
    <xf numFmtId="174" fontId="24" fillId="0" borderId="99" xfId="0" applyNumberFormat="1" applyFont="1" applyBorder="1" applyAlignment="1">
      <alignment horizontal="center"/>
    </xf>
    <xf numFmtId="174" fontId="24" fillId="0" borderId="100" xfId="0" applyNumberFormat="1" applyFont="1" applyBorder="1" applyAlignment="1">
      <alignment horizontal="center"/>
    </xf>
    <xf numFmtId="0" fontId="24" fillId="0" borderId="73" xfId="0" applyFont="1" applyBorder="1" applyAlignment="1">
      <alignment horizontal="center"/>
    </xf>
    <xf numFmtId="0" fontId="24" fillId="0" borderId="101" xfId="0" applyFont="1" applyBorder="1"/>
    <xf numFmtId="0" fontId="24" fillId="7" borderId="20" xfId="0" applyFont="1" applyFill="1" applyBorder="1"/>
    <xf numFmtId="0" fontId="24" fillId="7" borderId="20" xfId="0" applyFont="1" applyFill="1" applyBorder="1" applyAlignment="1">
      <alignment horizontal="center"/>
    </xf>
    <xf numFmtId="0" fontId="25" fillId="7" borderId="20" xfId="0" applyFont="1" applyFill="1" applyBorder="1" applyAlignment="1">
      <alignment horizontal="center"/>
    </xf>
    <xf numFmtId="176" fontId="25" fillId="0" borderId="35" xfId="0" applyNumberFormat="1" applyFont="1" applyBorder="1" applyAlignment="1">
      <alignment horizontal="center"/>
    </xf>
    <xf numFmtId="173" fontId="25" fillId="0" borderId="96" xfId="0" applyNumberFormat="1" applyFont="1" applyBorder="1"/>
    <xf numFmtId="173" fontId="25" fillId="7" borderId="20" xfId="0" applyNumberFormat="1" applyFont="1" applyFill="1" applyBorder="1"/>
    <xf numFmtId="177" fontId="25" fillId="7" borderId="20" xfId="0" applyNumberFormat="1" applyFont="1" applyFill="1" applyBorder="1"/>
    <xf numFmtId="173" fontId="26" fillId="0" borderId="0" xfId="0" applyNumberFormat="1" applyFont="1"/>
    <xf numFmtId="173" fontId="25" fillId="7" borderId="27" xfId="0" applyNumberFormat="1" applyFont="1" applyFill="1" applyBorder="1" applyAlignment="1">
      <alignment horizontal="center"/>
    </xf>
    <xf numFmtId="173" fontId="25" fillId="7" borderId="24" xfId="0" applyNumberFormat="1" applyFont="1" applyFill="1" applyBorder="1"/>
    <xf numFmtId="0" fontId="24" fillId="0" borderId="37" xfId="0" applyFont="1" applyBorder="1" applyAlignment="1">
      <alignment horizontal="center"/>
    </xf>
    <xf numFmtId="0" fontId="24" fillId="0" borderId="26" xfId="0" applyFont="1" applyBorder="1" applyAlignment="1">
      <alignment horizontal="center"/>
    </xf>
    <xf numFmtId="173" fontId="25" fillId="7" borderId="31" xfId="0" applyNumberFormat="1" applyFont="1" applyFill="1" applyBorder="1"/>
    <xf numFmtId="177" fontId="26" fillId="0" borderId="69" xfId="0" applyNumberFormat="1" applyFont="1" applyBorder="1" applyAlignment="1">
      <alignment horizontal="center"/>
    </xf>
    <xf numFmtId="169" fontId="26" fillId="0" borderId="69" xfId="0" applyNumberFormat="1" applyFont="1" applyBorder="1"/>
    <xf numFmtId="173" fontId="26" fillId="0" borderId="102" xfId="0" applyNumberFormat="1" applyFont="1" applyBorder="1"/>
    <xf numFmtId="178" fontId="24" fillId="0" borderId="82" xfId="0" applyNumberFormat="1" applyFont="1" applyBorder="1" applyAlignment="1">
      <alignment horizontal="center"/>
    </xf>
    <xf numFmtId="174" fontId="24" fillId="0" borderId="103" xfId="0" applyNumberFormat="1" applyFont="1" applyBorder="1"/>
    <xf numFmtId="169" fontId="24" fillId="0" borderId="82" xfId="0" applyNumberFormat="1" applyFont="1" applyBorder="1"/>
    <xf numFmtId="173" fontId="24" fillId="0" borderId="103" xfId="0" applyNumberFormat="1" applyFont="1" applyBorder="1"/>
    <xf numFmtId="177" fontId="26" fillId="0" borderId="71" xfId="0" applyNumberFormat="1" applyFont="1" applyBorder="1" applyAlignment="1">
      <alignment horizontal="center"/>
    </xf>
    <xf numFmtId="169" fontId="26" fillId="0" borderId="71" xfId="0" applyNumberFormat="1" applyFont="1" applyBorder="1"/>
    <xf numFmtId="173" fontId="26" fillId="0" borderId="104" xfId="0" applyNumberFormat="1" applyFont="1" applyBorder="1"/>
    <xf numFmtId="177" fontId="25" fillId="0" borderId="84" xfId="0" applyNumberFormat="1" applyFont="1" applyBorder="1" applyAlignment="1">
      <alignment horizontal="center"/>
    </xf>
    <xf numFmtId="173" fontId="25" fillId="0" borderId="84" xfId="0" applyNumberFormat="1" applyFont="1" applyBorder="1"/>
    <xf numFmtId="173" fontId="25" fillId="0" borderId="32" xfId="0" applyNumberFormat="1" applyFont="1" applyBorder="1"/>
    <xf numFmtId="177" fontId="27" fillId="0" borderId="79" xfId="0" applyNumberFormat="1" applyFont="1" applyBorder="1" applyAlignment="1">
      <alignment horizontal="center"/>
    </xf>
    <xf numFmtId="173" fontId="27" fillId="0" borderId="65" xfId="0" applyNumberFormat="1" applyFont="1" applyBorder="1"/>
    <xf numFmtId="173" fontId="27" fillId="0" borderId="26" xfId="0" applyNumberFormat="1" applyFont="1" applyBorder="1"/>
    <xf numFmtId="173" fontId="25" fillId="7" borderId="26" xfId="0" applyNumberFormat="1" applyFont="1" applyFill="1" applyBorder="1"/>
    <xf numFmtId="177" fontId="24" fillId="0" borderId="69" xfId="0" applyNumberFormat="1" applyFont="1" applyBorder="1" applyAlignment="1">
      <alignment horizontal="center"/>
    </xf>
    <xf numFmtId="169" fontId="24" fillId="0" borderId="69" xfId="0" applyNumberFormat="1" applyFont="1" applyBorder="1"/>
    <xf numFmtId="173" fontId="24" fillId="0" borderId="102" xfId="0" applyNumberFormat="1" applyFont="1" applyBorder="1"/>
    <xf numFmtId="173" fontId="25" fillId="7" borderId="19" xfId="0" applyNumberFormat="1" applyFont="1" applyFill="1" applyBorder="1"/>
    <xf numFmtId="177" fontId="24" fillId="0" borderId="82" xfId="0" applyNumberFormat="1" applyFont="1" applyBorder="1" applyAlignment="1">
      <alignment horizontal="center"/>
    </xf>
    <xf numFmtId="177" fontId="24" fillId="0" borderId="72" xfId="0" applyNumberFormat="1" applyFont="1" applyBorder="1" applyAlignment="1">
      <alignment horizontal="center"/>
    </xf>
    <xf numFmtId="169" fontId="24" fillId="0" borderId="71" xfId="0" applyNumberFormat="1" applyFont="1" applyBorder="1"/>
    <xf numFmtId="173" fontId="24" fillId="0" borderId="104" xfId="0" applyNumberFormat="1" applyFont="1" applyBorder="1"/>
    <xf numFmtId="177" fontId="25" fillId="0" borderId="76" xfId="0" applyNumberFormat="1" applyFont="1" applyBorder="1" applyAlignment="1">
      <alignment horizontal="center"/>
    </xf>
    <xf numFmtId="177" fontId="25" fillId="0" borderId="105" xfId="0" applyNumberFormat="1" applyFont="1" applyBorder="1" applyAlignment="1">
      <alignment horizontal="center"/>
    </xf>
    <xf numFmtId="173" fontId="25" fillId="0" borderId="106" xfId="0" applyNumberFormat="1" applyFont="1" applyBorder="1"/>
    <xf numFmtId="173" fontId="25" fillId="0" borderId="19" xfId="0" applyNumberFormat="1" applyFont="1" applyBorder="1"/>
    <xf numFmtId="173" fontId="25" fillId="8" borderId="27" xfId="0" applyNumberFormat="1" applyFont="1" applyFill="1" applyBorder="1"/>
    <xf numFmtId="177" fontId="27" fillId="0" borderId="79" xfId="0" applyNumberFormat="1" applyFont="1" applyBorder="1"/>
    <xf numFmtId="169" fontId="26" fillId="0" borderId="107" xfId="0" applyNumberFormat="1" applyFont="1" applyBorder="1"/>
    <xf numFmtId="173" fontId="25" fillId="7" borderId="0" xfId="0" applyNumberFormat="1" applyFont="1" applyFill="1"/>
    <xf numFmtId="173" fontId="25" fillId="7" borderId="0" xfId="0" applyNumberFormat="1" applyFont="1" applyFill="1" applyAlignment="1">
      <alignment horizontal="center"/>
    </xf>
    <xf numFmtId="169" fontId="24" fillId="0" borderId="108" xfId="0" applyNumberFormat="1" applyFont="1" applyBorder="1"/>
    <xf numFmtId="177" fontId="24" fillId="0" borderId="71" xfId="0" applyNumberFormat="1" applyFont="1" applyBorder="1" applyAlignment="1">
      <alignment horizontal="center"/>
    </xf>
    <xf numFmtId="169" fontId="24" fillId="0" borderId="109" xfId="0" applyNumberFormat="1" applyFont="1" applyBorder="1"/>
    <xf numFmtId="173" fontId="31" fillId="0" borderId="35" xfId="0" applyNumberFormat="1" applyFont="1" applyBorder="1" applyAlignment="1">
      <alignment horizontal="center" wrapText="1"/>
    </xf>
    <xf numFmtId="173" fontId="25" fillId="0" borderId="75" xfId="0" applyNumberFormat="1" applyFont="1" applyBorder="1"/>
    <xf numFmtId="173" fontId="29" fillId="0" borderId="0" xfId="0" applyNumberFormat="1" applyFont="1"/>
    <xf numFmtId="173" fontId="25" fillId="0" borderId="79" xfId="0" applyNumberFormat="1" applyFont="1" applyBorder="1" applyAlignment="1">
      <alignment horizontal="right"/>
    </xf>
    <xf numFmtId="173" fontId="25" fillId="0" borderId="21" xfId="0" applyNumberFormat="1" applyFont="1" applyBorder="1" applyAlignment="1">
      <alignment horizontal="right"/>
    </xf>
    <xf numFmtId="177" fontId="25" fillId="0" borderId="86" xfId="0" applyNumberFormat="1" applyFont="1" applyBorder="1" applyAlignment="1">
      <alignment horizontal="center"/>
    </xf>
    <xf numFmtId="173" fontId="25" fillId="0" borderId="86" xfId="0" applyNumberFormat="1" applyFont="1" applyBorder="1" applyAlignment="1">
      <alignment horizontal="right"/>
    </xf>
    <xf numFmtId="173" fontId="25" fillId="0" borderId="110" xfId="0" applyNumberFormat="1" applyFont="1" applyBorder="1" applyAlignment="1">
      <alignment horizontal="right"/>
    </xf>
    <xf numFmtId="168" fontId="25" fillId="0" borderId="90" xfId="0" applyNumberFormat="1" applyFont="1" applyBorder="1" applyAlignment="1">
      <alignment horizontal="center"/>
    </xf>
    <xf numFmtId="173" fontId="25" fillId="0" borderId="90" xfId="0" applyNumberFormat="1" applyFont="1" applyBorder="1"/>
    <xf numFmtId="173" fontId="25" fillId="0" borderId="111" xfId="0" applyNumberFormat="1" applyFont="1" applyBorder="1"/>
    <xf numFmtId="172" fontId="29" fillId="0" borderId="0" xfId="0" applyNumberFormat="1" applyFont="1"/>
    <xf numFmtId="179" fontId="29" fillId="0" borderId="0" xfId="0" applyNumberFormat="1" applyFont="1"/>
    <xf numFmtId="173" fontId="26" fillId="0" borderId="0" xfId="0" applyNumberFormat="1" applyFont="1" applyAlignment="1">
      <alignment horizontal="right"/>
    </xf>
    <xf numFmtId="172" fontId="26" fillId="0" borderId="0" xfId="0" applyNumberFormat="1" applyFont="1"/>
    <xf numFmtId="0" fontId="24" fillId="0" borderId="0" xfId="0" applyFont="1" applyAlignment="1">
      <alignment horizontal="center" wrapText="1"/>
    </xf>
    <xf numFmtId="174" fontId="24" fillId="0" borderId="0" xfId="0" applyNumberFormat="1" applyFont="1"/>
    <xf numFmtId="174" fontId="24" fillId="0" borderId="33" xfId="0" applyNumberFormat="1" applyFont="1" applyBorder="1"/>
    <xf numFmtId="174" fontId="24" fillId="0" borderId="86" xfId="0" applyNumberFormat="1" applyFont="1" applyBorder="1"/>
    <xf numFmtId="173" fontId="24" fillId="3" borderId="0" xfId="0" applyNumberFormat="1" applyFont="1" applyFill="1"/>
    <xf numFmtId="173" fontId="24" fillId="0" borderId="35" xfId="0" applyNumberFormat="1" applyFont="1" applyBorder="1"/>
    <xf numFmtId="0" fontId="25" fillId="5" borderId="25" xfId="0" applyFont="1" applyFill="1" applyBorder="1" applyAlignment="1">
      <alignment horizontal="center" wrapText="1"/>
    </xf>
    <xf numFmtId="0" fontId="25" fillId="5" borderId="37" xfId="0" applyFont="1" applyFill="1" applyBorder="1" applyAlignment="1">
      <alignment horizontal="center" wrapText="1"/>
    </xf>
    <xf numFmtId="173" fontId="25" fillId="5" borderId="37" xfId="0" applyNumberFormat="1" applyFont="1" applyFill="1" applyBorder="1" applyAlignment="1">
      <alignment horizontal="center" wrapText="1"/>
    </xf>
    <xf numFmtId="0" fontId="24" fillId="5" borderId="80" xfId="0" applyFont="1" applyFill="1" applyBorder="1" applyAlignment="1">
      <alignment horizontal="center"/>
    </xf>
    <xf numFmtId="0" fontId="24" fillId="5" borderId="69" xfId="0" applyFont="1" applyFill="1" applyBorder="1"/>
    <xf numFmtId="0" fontId="24" fillId="5" borderId="99" xfId="0" applyFont="1" applyFill="1" applyBorder="1"/>
    <xf numFmtId="0" fontId="24" fillId="5" borderId="69" xfId="0" applyFont="1" applyFill="1" applyBorder="1" applyAlignment="1">
      <alignment horizontal="center"/>
    </xf>
    <xf numFmtId="173" fontId="24" fillId="5" borderId="99" xfId="0" applyNumberFormat="1" applyFont="1" applyFill="1" applyBorder="1" applyAlignment="1">
      <alignment horizontal="center"/>
    </xf>
    <xf numFmtId="173" fontId="24" fillId="5" borderId="69" xfId="0" applyNumberFormat="1" applyFont="1" applyFill="1" applyBorder="1" applyAlignment="1">
      <alignment horizontal="center"/>
    </xf>
    <xf numFmtId="0" fontId="24" fillId="0" borderId="80" xfId="0" applyFont="1" applyBorder="1" applyAlignment="1">
      <alignment horizontal="center"/>
    </xf>
    <xf numFmtId="0" fontId="24" fillId="0" borderId="99" xfId="0" applyFont="1" applyBorder="1"/>
    <xf numFmtId="173" fontId="24" fillId="0" borderId="99" xfId="0" applyNumberFormat="1" applyFont="1" applyBorder="1" applyAlignment="1">
      <alignment horizontal="center"/>
    </xf>
    <xf numFmtId="0" fontId="24" fillId="0" borderId="112" xfId="0" applyFont="1" applyBorder="1" applyAlignment="1">
      <alignment horizontal="center"/>
    </xf>
    <xf numFmtId="49" fontId="24" fillId="0" borderId="82" xfId="0" applyNumberFormat="1" applyFont="1" applyBorder="1" applyAlignment="1">
      <alignment horizontal="center"/>
    </xf>
    <xf numFmtId="174" fontId="24" fillId="0" borderId="69" xfId="0" applyNumberFormat="1" applyFont="1" applyBorder="1"/>
    <xf numFmtId="172" fontId="24" fillId="0" borderId="82" xfId="0" applyNumberFormat="1" applyFont="1" applyBorder="1" applyAlignment="1">
      <alignment horizontal="right"/>
    </xf>
    <xf numFmtId="0" fontId="24" fillId="0" borderId="113" xfId="0" applyFont="1" applyBorder="1" applyAlignment="1">
      <alignment horizontal="center"/>
    </xf>
    <xf numFmtId="3" fontId="25" fillId="0" borderId="116" xfId="0" applyNumberFormat="1" applyFont="1" applyBorder="1" applyAlignment="1">
      <alignment horizontal="center"/>
    </xf>
    <xf numFmtId="15" fontId="25" fillId="0" borderId="116" xfId="0" applyNumberFormat="1" applyFont="1" applyBorder="1" applyAlignment="1">
      <alignment horizontal="right"/>
    </xf>
    <xf numFmtId="173" fontId="25" fillId="0" borderId="116" xfId="0" applyNumberFormat="1" applyFont="1" applyBorder="1"/>
    <xf numFmtId="0" fontId="24" fillId="0" borderId="85" xfId="0" applyFont="1" applyBorder="1" applyAlignment="1">
      <alignment horizontal="center"/>
    </xf>
    <xf numFmtId="0" fontId="25" fillId="0" borderId="33" xfId="0" applyFont="1" applyBorder="1" applyAlignment="1">
      <alignment horizontal="left"/>
    </xf>
    <xf numFmtId="3" fontId="25" fillId="0" borderId="33" xfId="0" applyNumberFormat="1" applyFont="1" applyBorder="1" applyAlignment="1">
      <alignment horizontal="center"/>
    </xf>
    <xf numFmtId="15" fontId="25" fillId="0" borderId="33" xfId="0" applyNumberFormat="1" applyFont="1" applyBorder="1" applyAlignment="1">
      <alignment horizontal="right"/>
    </xf>
    <xf numFmtId="10" fontId="25" fillId="0" borderId="84" xfId="0" applyNumberFormat="1" applyFont="1" applyBorder="1"/>
    <xf numFmtId="49" fontId="9" fillId="0" borderId="0" xfId="0" applyNumberFormat="1" applyFont="1"/>
    <xf numFmtId="0" fontId="22" fillId="0" borderId="0" xfId="0" applyFont="1" applyAlignment="1">
      <alignment horizontal="right"/>
    </xf>
    <xf numFmtId="3" fontId="22" fillId="0" borderId="0" xfId="0" applyNumberFormat="1" applyFont="1" applyAlignment="1">
      <alignment horizontal="center"/>
    </xf>
    <xf numFmtId="15" fontId="22" fillId="0" borderId="0" xfId="0" applyNumberFormat="1" applyFont="1" applyAlignment="1">
      <alignment horizontal="right"/>
    </xf>
    <xf numFmtId="173" fontId="22" fillId="0" borderId="0" xfId="0" applyNumberFormat="1" applyFont="1"/>
    <xf numFmtId="10" fontId="22" fillId="0" borderId="0" xfId="0" applyNumberFormat="1" applyFont="1"/>
    <xf numFmtId="0" fontId="9" fillId="0" borderId="0" xfId="0" applyFont="1"/>
    <xf numFmtId="173" fontId="9" fillId="0" borderId="0" xfId="0" applyNumberFormat="1" applyFont="1"/>
    <xf numFmtId="0" fontId="25" fillId="5" borderId="26" xfId="0" applyFont="1" applyFill="1" applyBorder="1" applyAlignment="1">
      <alignment horizontal="center" wrapText="1"/>
    </xf>
    <xf numFmtId="0" fontId="9" fillId="0" borderId="0" xfId="0" applyFont="1" applyAlignment="1">
      <alignment horizontal="center" wrapText="1"/>
    </xf>
    <xf numFmtId="0" fontId="24" fillId="5" borderId="82" xfId="0" applyFont="1" applyFill="1" applyBorder="1" applyAlignment="1">
      <alignment horizontal="center"/>
    </xf>
    <xf numFmtId="0" fontId="24" fillId="5" borderId="69" xfId="0" applyFont="1" applyFill="1" applyBorder="1" applyAlignment="1">
      <alignment horizontal="center" wrapText="1"/>
    </xf>
    <xf numFmtId="0" fontId="24" fillId="5" borderId="102" xfId="0" applyFont="1" applyFill="1" applyBorder="1"/>
    <xf numFmtId="0" fontId="24" fillId="0" borderId="69" xfId="0" applyFont="1" applyBorder="1" applyAlignment="1">
      <alignment horizontal="center" wrapText="1"/>
    </xf>
    <xf numFmtId="0" fontId="24" fillId="0" borderId="102" xfId="0" applyFont="1" applyBorder="1"/>
    <xf numFmtId="0" fontId="24" fillId="0" borderId="117" xfId="0" applyFont="1" applyBorder="1" applyAlignment="1">
      <alignment horizontal="left" wrapText="1"/>
    </xf>
    <xf numFmtId="0" fontId="24" fillId="0" borderId="117" xfId="0" applyFont="1" applyBorder="1" applyAlignment="1">
      <alignment wrapText="1"/>
    </xf>
    <xf numFmtId="0" fontId="24" fillId="0" borderId="82" xfId="0" applyFont="1" applyBorder="1" applyAlignment="1">
      <alignment horizontal="center" wrapText="1"/>
    </xf>
    <xf numFmtId="0" fontId="24" fillId="0" borderId="82" xfId="0" applyFont="1" applyBorder="1" applyAlignment="1">
      <alignment horizontal="right"/>
    </xf>
    <xf numFmtId="177" fontId="25" fillId="0" borderId="116" xfId="0" applyNumberFormat="1" applyFont="1" applyBorder="1"/>
    <xf numFmtId="169" fontId="25" fillId="0" borderId="116" xfId="0" applyNumberFormat="1" applyFont="1" applyBorder="1" applyAlignment="1">
      <alignment horizontal="center"/>
    </xf>
    <xf numFmtId="173" fontId="25" fillId="0" borderId="116" xfId="0" applyNumberFormat="1" applyFont="1" applyBorder="1" applyAlignment="1">
      <alignment horizontal="center"/>
    </xf>
    <xf numFmtId="0" fontId="25" fillId="0" borderId="118" xfId="0" applyFont="1" applyBorder="1"/>
    <xf numFmtId="177" fontId="25" fillId="0" borderId="33" xfId="0" applyNumberFormat="1" applyFont="1" applyBorder="1"/>
    <xf numFmtId="169" fontId="25" fillId="0" borderId="33" xfId="0" applyNumberFormat="1" applyFont="1" applyBorder="1" applyAlignment="1">
      <alignment horizontal="center"/>
    </xf>
    <xf numFmtId="173" fontId="25" fillId="0" borderId="33" xfId="0" applyNumberFormat="1" applyFont="1" applyBorder="1" applyAlignment="1">
      <alignment horizontal="center"/>
    </xf>
    <xf numFmtId="0" fontId="25" fillId="0" borderId="32" xfId="0" applyFont="1" applyBorder="1"/>
    <xf numFmtId="169" fontId="22" fillId="0" borderId="0" xfId="0" applyNumberFormat="1" applyFont="1"/>
    <xf numFmtId="10" fontId="9" fillId="0" borderId="0" xfId="0" applyNumberFormat="1" applyFont="1"/>
    <xf numFmtId="170" fontId="9" fillId="0" borderId="0" xfId="0" applyNumberFormat="1" applyFont="1"/>
    <xf numFmtId="0" fontId="32" fillId="2" borderId="25" xfId="0" applyFont="1" applyFill="1" applyBorder="1" applyAlignment="1">
      <alignment horizontal="left"/>
    </xf>
    <xf numFmtId="0" fontId="33" fillId="2" borderId="37" xfId="0" applyFont="1" applyFill="1" applyBorder="1" applyAlignment="1">
      <alignment horizontal="left"/>
    </xf>
    <xf numFmtId="0" fontId="34" fillId="2" borderId="37" xfId="0" applyFont="1" applyFill="1" applyBorder="1"/>
    <xf numFmtId="0" fontId="32" fillId="2" borderId="16" xfId="0" applyFont="1" applyFill="1" applyBorder="1" applyAlignment="1">
      <alignment horizontal="left"/>
    </xf>
    <xf numFmtId="0" fontId="32" fillId="2" borderId="0" xfId="0" applyFont="1" applyFill="1" applyAlignment="1">
      <alignment horizontal="left"/>
    </xf>
    <xf numFmtId="0" fontId="35" fillId="2" borderId="0" xfId="0" applyFont="1" applyFill="1" applyAlignment="1">
      <alignment horizontal="center"/>
    </xf>
    <xf numFmtId="0" fontId="32" fillId="2" borderId="0" xfId="0" applyFont="1" applyFill="1" applyAlignment="1">
      <alignment horizontal="center" wrapText="1"/>
    </xf>
    <xf numFmtId="0" fontId="32" fillId="2" borderId="0" xfId="0" applyFont="1" applyFill="1" applyAlignment="1">
      <alignment horizontal="center"/>
    </xf>
    <xf numFmtId="0" fontId="33" fillId="2" borderId="16" xfId="0" applyFont="1" applyFill="1" applyBorder="1" applyAlignment="1">
      <alignment horizontal="left"/>
    </xf>
    <xf numFmtId="0" fontId="33" fillId="2" borderId="0" xfId="0" applyFont="1" applyFill="1" applyAlignment="1">
      <alignment horizontal="left"/>
    </xf>
    <xf numFmtId="0" fontId="36" fillId="2" borderId="0" xfId="0" applyFont="1" applyFill="1" applyAlignment="1">
      <alignment horizontal="center"/>
    </xf>
    <xf numFmtId="0" fontId="34" fillId="9" borderId="16" xfId="0" applyFont="1" applyFill="1" applyBorder="1" applyAlignment="1">
      <alignment horizontal="left" vertical="center"/>
    </xf>
    <xf numFmtId="0" fontId="34" fillId="9" borderId="0" xfId="0" applyFont="1" applyFill="1" applyAlignment="1">
      <alignment horizontal="left" vertical="center"/>
    </xf>
    <xf numFmtId="15" fontId="34" fillId="9" borderId="0" xfId="0" applyNumberFormat="1" applyFont="1" applyFill="1" applyAlignment="1">
      <alignment vertical="center"/>
    </xf>
    <xf numFmtId="49" fontId="34" fillId="9" borderId="0" xfId="0" applyNumberFormat="1" applyFont="1" applyFill="1" applyAlignment="1">
      <alignment horizontal="center" vertical="center"/>
    </xf>
    <xf numFmtId="49" fontId="34" fillId="9" borderId="0" xfId="0" applyNumberFormat="1" applyFont="1" applyFill="1" applyAlignment="1">
      <alignment vertical="center"/>
    </xf>
    <xf numFmtId="0" fontId="34" fillId="9" borderId="0" xfId="0" applyFont="1" applyFill="1" applyAlignment="1">
      <alignment horizontal="center"/>
    </xf>
    <xf numFmtId="0" fontId="34" fillId="2" borderId="16" xfId="0" applyFont="1" applyFill="1" applyBorder="1" applyAlignment="1">
      <alignment horizontal="left" vertical="center"/>
    </xf>
    <xf numFmtId="0" fontId="34" fillId="2" borderId="0" xfId="0" applyFont="1" applyFill="1" applyAlignment="1">
      <alignment horizontal="left" vertical="center"/>
    </xf>
    <xf numFmtId="15" fontId="34" fillId="2" borderId="0" xfId="0" applyNumberFormat="1" applyFont="1" applyFill="1" applyAlignment="1">
      <alignment vertical="center"/>
    </xf>
    <xf numFmtId="49" fontId="34" fillId="2" borderId="0" xfId="0" applyNumberFormat="1" applyFont="1" applyFill="1" applyAlignment="1">
      <alignment horizontal="center" vertical="center"/>
    </xf>
    <xf numFmtId="49" fontId="34" fillId="2" borderId="0" xfId="0" applyNumberFormat="1" applyFont="1" applyFill="1" applyAlignment="1">
      <alignment vertical="center"/>
    </xf>
    <xf numFmtId="0" fontId="34" fillId="0" borderId="0" xfId="0" applyFont="1" applyAlignment="1">
      <alignment horizontal="center"/>
    </xf>
    <xf numFmtId="0" fontId="34" fillId="2" borderId="0" xfId="0" applyFont="1" applyFill="1" applyAlignment="1">
      <alignment horizontal="center" vertical="center"/>
    </xf>
    <xf numFmtId="0" fontId="34" fillId="2" borderId="0" xfId="0" applyFont="1" applyFill="1"/>
    <xf numFmtId="15" fontId="34" fillId="2" borderId="0" xfId="0" applyNumberFormat="1" applyFont="1" applyFill="1" applyAlignment="1">
      <alignment horizontal="center"/>
    </xf>
    <xf numFmtId="0" fontId="34" fillId="2" borderId="0" xfId="0" applyFont="1" applyFill="1" applyAlignment="1">
      <alignment horizontal="center"/>
    </xf>
    <xf numFmtId="0" fontId="34" fillId="9" borderId="0" xfId="0" applyFont="1" applyFill="1" applyAlignment="1">
      <alignment horizontal="center" vertical="center"/>
    </xf>
    <xf numFmtId="0" fontId="34" fillId="9" borderId="0" xfId="0" applyFont="1" applyFill="1" applyAlignment="1">
      <alignment wrapText="1"/>
    </xf>
    <xf numFmtId="15" fontId="34" fillId="9" borderId="0" xfId="0" applyNumberFormat="1" applyFont="1" applyFill="1" applyAlignment="1">
      <alignment horizontal="center"/>
    </xf>
    <xf numFmtId="17" fontId="34" fillId="2" borderId="0" xfId="0" applyNumberFormat="1" applyFont="1" applyFill="1" applyAlignment="1">
      <alignment horizontal="center"/>
    </xf>
    <xf numFmtId="0" fontId="34" fillId="9" borderId="0" xfId="0" applyFont="1" applyFill="1"/>
    <xf numFmtId="17" fontId="34" fillId="9" borderId="0" xfId="0" applyNumberFormat="1" applyFont="1" applyFill="1" applyAlignment="1">
      <alignment horizontal="center"/>
    </xf>
    <xf numFmtId="0" fontId="34" fillId="2" borderId="0" xfId="0" applyFont="1" applyFill="1" applyAlignment="1">
      <alignment horizontal="right"/>
    </xf>
    <xf numFmtId="0" fontId="34" fillId="2" borderId="25" xfId="0" applyFont="1" applyFill="1" applyBorder="1" applyAlignment="1">
      <alignment horizontal="left" vertical="center"/>
    </xf>
    <xf numFmtId="0" fontId="34" fillId="2" borderId="37" xfId="0" applyFont="1" applyFill="1" applyBorder="1" applyAlignment="1">
      <alignment horizontal="left" vertical="center"/>
    </xf>
    <xf numFmtId="15" fontId="34" fillId="2" borderId="37" xfId="0" applyNumberFormat="1" applyFont="1" applyFill="1" applyBorder="1" applyAlignment="1">
      <alignment vertical="center"/>
    </xf>
    <xf numFmtId="0" fontId="34" fillId="2" borderId="37" xfId="0" applyFont="1" applyFill="1" applyBorder="1" applyAlignment="1">
      <alignment vertical="center"/>
    </xf>
    <xf numFmtId="17" fontId="34" fillId="2" borderId="37" xfId="0" applyNumberFormat="1" applyFont="1" applyFill="1" applyBorder="1"/>
    <xf numFmtId="0" fontId="34" fillId="2" borderId="28" xfId="0" applyFont="1" applyFill="1" applyBorder="1" applyAlignment="1">
      <alignment horizontal="left" vertical="center"/>
    </xf>
    <xf numFmtId="0" fontId="34" fillId="2" borderId="35" xfId="0" applyFont="1" applyFill="1" applyBorder="1" applyAlignment="1">
      <alignment horizontal="left" vertical="center"/>
    </xf>
    <xf numFmtId="15" fontId="34" fillId="2" borderId="35" xfId="0" applyNumberFormat="1" applyFont="1" applyFill="1" applyBorder="1" applyAlignment="1">
      <alignment vertical="center"/>
    </xf>
    <xf numFmtId="0" fontId="34" fillId="2" borderId="35" xfId="0" applyFont="1" applyFill="1" applyBorder="1" applyAlignment="1">
      <alignment vertical="center"/>
    </xf>
    <xf numFmtId="0" fontId="34" fillId="2" borderId="35" xfId="0" applyFont="1" applyFill="1" applyBorder="1"/>
    <xf numFmtId="17" fontId="34" fillId="2" borderId="35" xfId="0" applyNumberFormat="1" applyFont="1" applyFill="1" applyBorder="1"/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vertical="center"/>
    </xf>
    <xf numFmtId="15" fontId="9" fillId="0" borderId="0" xfId="0" applyNumberFormat="1" applyFont="1" applyAlignment="1">
      <alignment horizontal="right" vertical="center"/>
    </xf>
    <xf numFmtId="17" fontId="9" fillId="0" borderId="0" xfId="0" applyNumberFormat="1" applyFont="1" applyAlignment="1">
      <alignment horizontal="center"/>
    </xf>
    <xf numFmtId="0" fontId="9" fillId="0" borderId="0" xfId="0" applyFont="1" applyAlignment="1">
      <alignment horizontal="right"/>
    </xf>
    <xf numFmtId="0" fontId="34" fillId="2" borderId="37" xfId="0" applyFont="1" applyFill="1" applyBorder="1" applyAlignment="1">
      <alignment horizontal="right"/>
    </xf>
    <xf numFmtId="0" fontId="34" fillId="9" borderId="0" xfId="0" applyFont="1" applyFill="1" applyAlignment="1">
      <alignment vertical="center"/>
    </xf>
    <xf numFmtId="15" fontId="34" fillId="9" borderId="0" xfId="0" applyNumberFormat="1" applyFont="1" applyFill="1" applyAlignment="1">
      <alignment horizontal="right" vertical="center"/>
    </xf>
    <xf numFmtId="174" fontId="34" fillId="9" borderId="0" xfId="0" applyNumberFormat="1" applyFont="1" applyFill="1" applyAlignment="1">
      <alignment vertical="center"/>
    </xf>
    <xf numFmtId="174" fontId="34" fillId="9" borderId="0" xfId="0" applyNumberFormat="1" applyFont="1" applyFill="1" applyAlignment="1">
      <alignment horizontal="center"/>
    </xf>
    <xf numFmtId="172" fontId="34" fillId="9" borderId="0" xfId="0" applyNumberFormat="1" applyFont="1" applyFill="1" applyAlignment="1">
      <alignment horizontal="center"/>
    </xf>
    <xf numFmtId="174" fontId="34" fillId="9" borderId="0" xfId="0" applyNumberFormat="1" applyFont="1" applyFill="1"/>
    <xf numFmtId="0" fontId="34" fillId="2" borderId="0" xfId="0" applyFont="1" applyFill="1" applyAlignment="1">
      <alignment vertical="center"/>
    </xf>
    <xf numFmtId="15" fontId="34" fillId="2" borderId="0" xfId="0" applyNumberFormat="1" applyFont="1" applyFill="1" applyAlignment="1">
      <alignment horizontal="right" vertical="center"/>
    </xf>
    <xf numFmtId="174" fontId="34" fillId="2" borderId="0" xfId="0" applyNumberFormat="1" applyFont="1" applyFill="1" applyAlignment="1">
      <alignment vertical="center"/>
    </xf>
    <xf numFmtId="174" fontId="34" fillId="2" borderId="0" xfId="0" applyNumberFormat="1" applyFont="1" applyFill="1" applyAlignment="1">
      <alignment horizontal="center"/>
    </xf>
    <xf numFmtId="172" fontId="34" fillId="2" borderId="0" xfId="0" applyNumberFormat="1" applyFont="1" applyFill="1" applyAlignment="1">
      <alignment horizontal="center"/>
    </xf>
    <xf numFmtId="174" fontId="34" fillId="2" borderId="0" xfId="0" applyNumberFormat="1" applyFont="1" applyFill="1"/>
    <xf numFmtId="3" fontId="34" fillId="2" borderId="0" xfId="0" applyNumberFormat="1" applyFont="1" applyFill="1" applyAlignment="1">
      <alignment vertical="center"/>
    </xf>
    <xf numFmtId="0" fontId="34" fillId="2" borderId="0" xfId="0" applyFont="1" applyFill="1" applyAlignment="1">
      <alignment horizontal="center" vertical="center" wrapText="1"/>
    </xf>
    <xf numFmtId="3" fontId="34" fillId="9" borderId="0" xfId="0" applyNumberFormat="1" applyFont="1" applyFill="1" applyAlignment="1">
      <alignment vertical="center"/>
    </xf>
    <xf numFmtId="0" fontId="34" fillId="2" borderId="0" xfId="0" applyFont="1" applyFill="1" applyAlignment="1">
      <alignment horizontal="right" vertical="center"/>
    </xf>
    <xf numFmtId="175" fontId="34" fillId="2" borderId="37" xfId="0" applyNumberFormat="1" applyFont="1" applyFill="1" applyBorder="1" applyAlignment="1">
      <alignment vertical="center"/>
    </xf>
    <xf numFmtId="15" fontId="34" fillId="2" borderId="37" xfId="0" applyNumberFormat="1" applyFont="1" applyFill="1" applyBorder="1" applyAlignment="1">
      <alignment horizontal="right" vertical="center"/>
    </xf>
    <xf numFmtId="174" fontId="34" fillId="2" borderId="37" xfId="0" applyNumberFormat="1" applyFont="1" applyFill="1" applyBorder="1" applyAlignment="1">
      <alignment vertical="center"/>
    </xf>
    <xf numFmtId="170" fontId="34" fillId="2" borderId="37" xfId="0" applyNumberFormat="1" applyFont="1" applyFill="1" applyBorder="1"/>
    <xf numFmtId="175" fontId="34" fillId="2" borderId="35" xfId="0" applyNumberFormat="1" applyFont="1" applyFill="1" applyBorder="1" applyAlignment="1">
      <alignment vertical="center"/>
    </xf>
    <xf numFmtId="15" fontId="34" fillId="2" borderId="35" xfId="0" applyNumberFormat="1" applyFont="1" applyFill="1" applyBorder="1" applyAlignment="1">
      <alignment horizontal="right" vertical="center"/>
    </xf>
    <xf numFmtId="9" fontId="34" fillId="2" borderId="35" xfId="0" applyNumberFormat="1" applyFont="1" applyFill="1" applyBorder="1" applyAlignment="1">
      <alignment vertical="center"/>
    </xf>
    <xf numFmtId="172" fontId="34" fillId="2" borderId="35" xfId="0" applyNumberFormat="1" applyFont="1" applyFill="1" applyBorder="1" applyAlignment="1">
      <alignment vertical="center"/>
    </xf>
    <xf numFmtId="170" fontId="34" fillId="2" borderId="35" xfId="0" applyNumberFormat="1" applyFont="1" applyFill="1" applyBorder="1"/>
    <xf numFmtId="175" fontId="9" fillId="0" borderId="0" xfId="0" applyNumberFormat="1" applyFont="1" applyAlignment="1">
      <alignment horizontal="right" vertical="center"/>
    </xf>
    <xf numFmtId="172" fontId="9" fillId="0" borderId="0" xfId="0" applyNumberFormat="1" applyFont="1" applyAlignment="1">
      <alignment horizontal="right" vertical="center"/>
    </xf>
    <xf numFmtId="174" fontId="34" fillId="2" borderId="37" xfId="0" applyNumberFormat="1" applyFont="1" applyFill="1" applyBorder="1"/>
    <xf numFmtId="0" fontId="34" fillId="2" borderId="26" xfId="0" applyFont="1" applyFill="1" applyBorder="1"/>
    <xf numFmtId="180" fontId="34" fillId="2" borderId="119" xfId="0" applyNumberFormat="1" applyFont="1" applyFill="1" applyBorder="1"/>
    <xf numFmtId="0" fontId="34" fillId="2" borderId="119" xfId="0" applyFont="1" applyFill="1" applyBorder="1"/>
    <xf numFmtId="174" fontId="35" fillId="2" borderId="0" xfId="0" applyNumberFormat="1" applyFont="1" applyFill="1" applyAlignment="1">
      <alignment horizontal="center"/>
    </xf>
    <xf numFmtId="0" fontId="35" fillId="2" borderId="19" xfId="0" applyFont="1" applyFill="1" applyBorder="1" applyAlignment="1">
      <alignment horizontal="center"/>
    </xf>
    <xf numFmtId="180" fontId="35" fillId="2" borderId="0" xfId="0" applyNumberFormat="1" applyFont="1" applyFill="1" applyAlignment="1">
      <alignment horizontal="center"/>
    </xf>
    <xf numFmtId="174" fontId="36" fillId="2" borderId="0" xfId="0" applyNumberFormat="1" applyFont="1" applyFill="1" applyAlignment="1">
      <alignment horizontal="center"/>
    </xf>
    <xf numFmtId="181" fontId="34" fillId="9" borderId="0" xfId="0" applyNumberFormat="1" applyFont="1" applyFill="1" applyAlignment="1">
      <alignment horizontal="right"/>
    </xf>
    <xf numFmtId="181" fontId="34" fillId="9" borderId="0" xfId="0" applyNumberFormat="1" applyFont="1" applyFill="1" applyAlignment="1">
      <alignment horizontal="center"/>
    </xf>
    <xf numFmtId="174" fontId="34" fillId="9" borderId="0" xfId="0" applyNumberFormat="1" applyFont="1" applyFill="1" applyAlignment="1">
      <alignment horizontal="right"/>
    </xf>
    <xf numFmtId="10" fontId="34" fillId="9" borderId="0" xfId="0" applyNumberFormat="1" applyFont="1" applyFill="1"/>
    <xf numFmtId="10" fontId="34" fillId="9" borderId="19" xfId="0" applyNumberFormat="1" applyFont="1" applyFill="1" applyBorder="1" applyAlignment="1">
      <alignment horizontal="center"/>
    </xf>
    <xf numFmtId="181" fontId="34" fillId="2" borderId="0" xfId="0" applyNumberFormat="1" applyFont="1" applyFill="1" applyAlignment="1">
      <alignment horizontal="right"/>
    </xf>
    <xf numFmtId="181" fontId="34" fillId="2" borderId="0" xfId="0" applyNumberFormat="1" applyFont="1" applyFill="1" applyAlignment="1">
      <alignment horizontal="center"/>
    </xf>
    <xf numFmtId="174" fontId="34" fillId="2" borderId="0" xfId="0" applyNumberFormat="1" applyFont="1" applyFill="1" applyAlignment="1">
      <alignment horizontal="right"/>
    </xf>
    <xf numFmtId="10" fontId="34" fillId="2" borderId="0" xfId="0" applyNumberFormat="1" applyFont="1" applyFill="1"/>
    <xf numFmtId="10" fontId="34" fillId="2" borderId="19" xfId="0" applyNumberFormat="1" applyFont="1" applyFill="1" applyBorder="1" applyAlignment="1">
      <alignment horizontal="center"/>
    </xf>
    <xf numFmtId="0" fontId="34" fillId="9" borderId="19" xfId="0" applyFont="1" applyFill="1" applyBorder="1" applyAlignment="1">
      <alignment horizontal="center"/>
    </xf>
    <xf numFmtId="0" fontId="34" fillId="2" borderId="19" xfId="0" applyFont="1" applyFill="1" applyBorder="1" applyAlignment="1">
      <alignment horizontal="center"/>
    </xf>
    <xf numFmtId="181" fontId="34" fillId="2" borderId="37" xfId="0" applyNumberFormat="1" applyFont="1" applyFill="1" applyBorder="1" applyAlignment="1">
      <alignment horizontal="right"/>
    </xf>
    <xf numFmtId="181" fontId="34" fillId="2" borderId="37" xfId="0" applyNumberFormat="1" applyFont="1" applyFill="1" applyBorder="1" applyAlignment="1">
      <alignment horizontal="center"/>
    </xf>
    <xf numFmtId="174" fontId="34" fillId="2" borderId="37" xfId="0" applyNumberFormat="1" applyFont="1" applyFill="1" applyBorder="1" applyAlignment="1">
      <alignment horizontal="right"/>
    </xf>
    <xf numFmtId="10" fontId="34" fillId="2" borderId="37" xfId="0" applyNumberFormat="1" applyFont="1" applyFill="1" applyBorder="1"/>
    <xf numFmtId="10" fontId="34" fillId="2" borderId="26" xfId="0" applyNumberFormat="1" applyFont="1" applyFill="1" applyBorder="1"/>
    <xf numFmtId="10" fontId="34" fillId="2" borderId="35" xfId="0" applyNumberFormat="1" applyFont="1" applyFill="1" applyBorder="1" applyAlignment="1">
      <alignment horizontal="center"/>
    </xf>
    <xf numFmtId="174" fontId="34" fillId="2" borderId="35" xfId="0" applyNumberFormat="1" applyFont="1" applyFill="1" applyBorder="1"/>
    <xf numFmtId="10" fontId="34" fillId="2" borderId="35" xfId="0" applyNumberFormat="1" applyFont="1" applyFill="1" applyBorder="1"/>
    <xf numFmtId="10" fontId="34" fillId="2" borderId="21" xfId="0" applyNumberFormat="1" applyFont="1" applyFill="1" applyBorder="1"/>
    <xf numFmtId="180" fontId="34" fillId="2" borderId="120" xfId="0" applyNumberFormat="1" applyFont="1" applyFill="1" applyBorder="1"/>
    <xf numFmtId="0" fontId="34" fillId="2" borderId="120" xfId="0" applyFont="1" applyFill="1" applyBorder="1"/>
    <xf numFmtId="174" fontId="22" fillId="0" borderId="0" xfId="0" applyNumberFormat="1" applyFont="1"/>
    <xf numFmtId="10" fontId="9" fillId="0" borderId="0" xfId="0" applyNumberFormat="1" applyFont="1" applyAlignment="1">
      <alignment horizontal="center"/>
    </xf>
    <xf numFmtId="10" fontId="9" fillId="0" borderId="0" xfId="0" applyNumberFormat="1" applyFont="1" applyAlignment="1">
      <alignment horizontal="right"/>
    </xf>
    <xf numFmtId="180" fontId="9" fillId="0" borderId="0" xfId="0" applyNumberFormat="1" applyFont="1" applyAlignment="1">
      <alignment horizontal="left"/>
    </xf>
    <xf numFmtId="0" fontId="35" fillId="0" borderId="0" xfId="0" applyFont="1"/>
    <xf numFmtId="0" fontId="32" fillId="0" borderId="0" xfId="0" applyFont="1"/>
    <xf numFmtId="0" fontId="0" fillId="10" borderId="0" xfId="0" applyFill="1" applyAlignment="1">
      <alignment vertical="top"/>
    </xf>
    <xf numFmtId="0" fontId="0" fillId="11" borderId="0" xfId="0" applyFill="1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Alignment="1">
      <alignment vertical="top"/>
    </xf>
    <xf numFmtId="0" fontId="38" fillId="0" borderId="0" xfId="0" applyFont="1" applyAlignment="1">
      <alignment vertical="top"/>
    </xf>
    <xf numFmtId="43" fontId="0" fillId="0" borderId="0" xfId="0" applyNumberFormat="1" applyAlignment="1">
      <alignment vertical="top"/>
    </xf>
    <xf numFmtId="0" fontId="37" fillId="0" borderId="0" xfId="0" applyFont="1" applyAlignment="1">
      <alignment vertical="top" wrapText="1"/>
    </xf>
    <xf numFmtId="170" fontId="37" fillId="0" borderId="0" xfId="0" applyNumberFormat="1" applyFont="1" applyAlignment="1">
      <alignment vertical="top"/>
    </xf>
    <xf numFmtId="2" fontId="39" fillId="0" borderId="0" xfId="0" applyNumberFormat="1" applyFont="1" applyAlignment="1">
      <alignment vertical="top"/>
    </xf>
    <xf numFmtId="2" fontId="22" fillId="0" borderId="0" xfId="0" applyNumberFormat="1" applyFont="1" applyAlignment="1">
      <alignment vertical="top"/>
    </xf>
    <xf numFmtId="182" fontId="40" fillId="0" borderId="0" xfId="0" applyNumberFormat="1" applyFont="1" applyAlignment="1">
      <alignment horizontal="left" vertical="top"/>
    </xf>
    <xf numFmtId="183" fontId="40" fillId="0" borderId="0" xfId="0" applyNumberFormat="1" applyFont="1" applyAlignment="1">
      <alignment horizontal="left" vertical="top" wrapText="1"/>
    </xf>
    <xf numFmtId="14" fontId="41" fillId="0" borderId="0" xfId="0" applyNumberFormat="1" applyFont="1" applyAlignment="1">
      <alignment vertical="top"/>
    </xf>
    <xf numFmtId="183" fontId="41" fillId="0" borderId="0" xfId="0" applyNumberFormat="1" applyFont="1" applyAlignment="1">
      <alignment horizontal="left" vertical="top" wrapText="1"/>
    </xf>
    <xf numFmtId="2" fontId="22" fillId="0" borderId="0" xfId="0" applyNumberFormat="1" applyFont="1" applyAlignment="1">
      <alignment horizontal="center" vertical="top"/>
    </xf>
    <xf numFmtId="49" fontId="22" fillId="0" borderId="0" xfId="0" applyNumberFormat="1" applyFont="1" applyAlignment="1">
      <alignment horizontal="center" vertical="top"/>
    </xf>
    <xf numFmtId="17" fontId="22" fillId="0" borderId="0" xfId="0" applyNumberFormat="1" applyFont="1" applyAlignment="1">
      <alignment horizontal="center" vertical="top"/>
    </xf>
    <xf numFmtId="17" fontId="22" fillId="0" borderId="0" xfId="0" applyNumberFormat="1" applyFont="1" applyAlignment="1">
      <alignment horizontal="center" vertical="top" wrapText="1"/>
    </xf>
    <xf numFmtId="1" fontId="42" fillId="0" borderId="0" xfId="8" applyNumberFormat="1" applyFont="1" applyFill="1" applyAlignment="1">
      <alignment horizontal="center" vertical="top"/>
    </xf>
    <xf numFmtId="15" fontId="42" fillId="0" borderId="0" xfId="8" applyNumberFormat="1" applyFont="1" applyFill="1" applyAlignment="1">
      <alignment horizontal="center" vertical="top"/>
    </xf>
    <xf numFmtId="0" fontId="9" fillId="0" borderId="0" xfId="0" applyFont="1" applyAlignment="1">
      <alignment horizontal="center" vertical="top"/>
    </xf>
    <xf numFmtId="0" fontId="9" fillId="10" borderId="0" xfId="0" applyFont="1" applyFill="1" applyAlignment="1">
      <alignment horizontal="center" vertical="top"/>
    </xf>
    <xf numFmtId="15" fontId="42" fillId="10" borderId="0" xfId="8" applyNumberFormat="1" applyFont="1" applyFill="1" applyAlignment="1">
      <alignment horizontal="center" vertical="top"/>
    </xf>
    <xf numFmtId="14" fontId="22" fillId="0" borderId="0" xfId="0" applyNumberFormat="1" applyFont="1" applyAlignment="1">
      <alignment horizontal="right" vertical="top"/>
    </xf>
    <xf numFmtId="0" fontId="9" fillId="11" borderId="0" xfId="0" applyFont="1" applyFill="1" applyAlignment="1">
      <alignment horizontal="center" vertical="top"/>
    </xf>
    <xf numFmtId="2" fontId="9" fillId="11" borderId="0" xfId="0" applyNumberFormat="1" applyFont="1" applyFill="1" applyAlignment="1">
      <alignment vertical="top" wrapText="1"/>
    </xf>
    <xf numFmtId="14" fontId="9" fillId="11" borderId="0" xfId="0" applyNumberFormat="1" applyFont="1" applyFill="1" applyAlignment="1">
      <alignment horizontal="center" vertical="top"/>
    </xf>
    <xf numFmtId="0" fontId="9" fillId="0" borderId="0" xfId="0" applyFont="1" applyAlignment="1">
      <alignment horizontal="center" vertical="top" wrapText="1"/>
    </xf>
    <xf numFmtId="2" fontId="9" fillId="0" borderId="0" xfId="0" applyNumberFormat="1" applyFont="1" applyAlignment="1">
      <alignment vertical="top" wrapText="1"/>
    </xf>
    <xf numFmtId="14" fontId="9" fillId="0" borderId="0" xfId="0" applyNumberFormat="1" applyFont="1" applyAlignment="1">
      <alignment horizontal="center" vertical="top"/>
    </xf>
    <xf numFmtId="0" fontId="43" fillId="0" borderId="0" xfId="0" applyFont="1" applyAlignment="1">
      <alignment horizontal="center" vertical="top"/>
    </xf>
    <xf numFmtId="2" fontId="9" fillId="0" borderId="0" xfId="0" applyNumberFormat="1" applyFont="1" applyAlignment="1">
      <alignment vertical="top"/>
    </xf>
    <xf numFmtId="14" fontId="9" fillId="0" borderId="0" xfId="0" applyNumberFormat="1" applyFont="1" applyAlignment="1">
      <alignment horizontal="center" vertical="top" wrapText="1"/>
    </xf>
    <xf numFmtId="0" fontId="6" fillId="0" borderId="0" xfId="9" applyFont="1" applyAlignment="1">
      <alignment horizontal="center" vertical="top"/>
    </xf>
    <xf numFmtId="2" fontId="6" fillId="0" borderId="0" xfId="9" applyNumberFormat="1" applyFont="1" applyAlignment="1" applyProtection="1">
      <alignment vertical="top"/>
      <protection locked="0"/>
    </xf>
    <xf numFmtId="14" fontId="6" fillId="0" borderId="0" xfId="10" applyNumberFormat="1" applyFont="1" applyAlignment="1" applyProtection="1">
      <alignment horizontal="center" vertical="top"/>
      <protection locked="0"/>
    </xf>
    <xf numFmtId="49" fontId="6" fillId="0" borderId="0" xfId="9" applyNumberFormat="1" applyFont="1" applyAlignment="1" applyProtection="1">
      <alignment vertical="top"/>
      <protection locked="0"/>
    </xf>
    <xf numFmtId="14" fontId="6" fillId="0" borderId="0" xfId="9" applyNumberFormat="1" applyFont="1" applyAlignment="1" applyProtection="1">
      <alignment horizontal="center" vertical="top"/>
      <protection locked="0"/>
    </xf>
    <xf numFmtId="0" fontId="6" fillId="0" borderId="0" xfId="0" applyFont="1" applyAlignment="1">
      <alignment horizontal="center" vertical="top"/>
    </xf>
    <xf numFmtId="0" fontId="6" fillId="0" borderId="0" xfId="0" applyFont="1" applyAlignment="1">
      <alignment horizontal="center" vertical="top" wrapText="1"/>
    </xf>
    <xf numFmtId="2" fontId="6" fillId="0" borderId="0" xfId="0" applyNumberFormat="1" applyFont="1" applyAlignment="1">
      <alignment vertical="top"/>
    </xf>
    <xf numFmtId="14" fontId="6" fillId="0" borderId="0" xfId="0" applyNumberFormat="1" applyFont="1" applyAlignment="1">
      <alignment horizontal="center" vertical="top"/>
    </xf>
    <xf numFmtId="0" fontId="6" fillId="0" borderId="0" xfId="10" applyFont="1" applyAlignment="1">
      <alignment horizontal="center" vertical="top" wrapText="1"/>
    </xf>
    <xf numFmtId="1" fontId="6" fillId="0" borderId="0" xfId="0" applyNumberFormat="1" applyFont="1" applyAlignment="1">
      <alignment horizontal="left" vertical="top"/>
    </xf>
    <xf numFmtId="0" fontId="44" fillId="0" borderId="0" xfId="0" applyFont="1" applyAlignment="1">
      <alignment horizontal="center" vertical="top"/>
    </xf>
    <xf numFmtId="2" fontId="44" fillId="0" borderId="0" xfId="0" applyNumberFormat="1" applyFont="1" applyAlignment="1">
      <alignment vertical="top"/>
    </xf>
    <xf numFmtId="14" fontId="44" fillId="0" borderId="0" xfId="0" applyNumberFormat="1" applyFont="1" applyAlignment="1">
      <alignment horizontal="center" vertical="top"/>
    </xf>
    <xf numFmtId="14" fontId="44" fillId="0" borderId="0" xfId="0" applyNumberFormat="1" applyFont="1" applyAlignment="1">
      <alignment horizontal="center" vertical="top" wrapText="1"/>
    </xf>
    <xf numFmtId="0" fontId="44" fillId="0" borderId="0" xfId="0" applyFont="1" applyAlignment="1">
      <alignment horizontal="center" vertical="top" wrapText="1"/>
    </xf>
    <xf numFmtId="2" fontId="44" fillId="0" borderId="0" xfId="0" applyNumberFormat="1" applyFont="1" applyAlignment="1">
      <alignment vertical="top" wrapText="1"/>
    </xf>
    <xf numFmtId="49" fontId="9" fillId="0" borderId="0" xfId="0" applyNumberFormat="1" applyFont="1" applyAlignment="1">
      <alignment vertical="top"/>
    </xf>
    <xf numFmtId="49" fontId="44" fillId="0" borderId="0" xfId="0" applyNumberFormat="1" applyFont="1" applyAlignment="1">
      <alignment vertical="top"/>
    </xf>
    <xf numFmtId="14" fontId="6" fillId="0" borderId="0" xfId="0" applyNumberFormat="1" applyFont="1" applyAlignment="1">
      <alignment horizontal="center" vertical="top" wrapText="1"/>
    </xf>
    <xf numFmtId="0" fontId="45" fillId="0" borderId="0" xfId="0" applyFont="1" applyAlignment="1">
      <alignment horizontal="center" vertical="top"/>
    </xf>
    <xf numFmtId="2" fontId="45" fillId="0" borderId="0" xfId="0" applyNumberFormat="1" applyFont="1" applyAlignment="1">
      <alignment vertical="top"/>
    </xf>
    <xf numFmtId="14" fontId="45" fillId="0" borderId="0" xfId="0" applyNumberFormat="1" applyFont="1" applyAlignment="1">
      <alignment horizontal="center" vertical="top"/>
    </xf>
    <xf numFmtId="14" fontId="45" fillId="0" borderId="0" xfId="0" applyNumberFormat="1" applyFont="1" applyAlignment="1">
      <alignment horizontal="center" vertical="top" wrapText="1"/>
    </xf>
    <xf numFmtId="4" fontId="9" fillId="0" borderId="0" xfId="0" applyNumberFormat="1" applyFont="1" applyAlignment="1">
      <alignment horizontal="center" vertical="top" wrapText="1"/>
    </xf>
    <xf numFmtId="184" fontId="9" fillId="0" borderId="0" xfId="0" applyNumberFormat="1" applyFont="1" applyAlignment="1">
      <alignment horizontal="center" vertical="top" wrapText="1"/>
    </xf>
    <xf numFmtId="175" fontId="22" fillId="0" borderId="0" xfId="0" applyNumberFormat="1" applyFont="1" applyAlignment="1">
      <alignment vertical="top"/>
    </xf>
    <xf numFmtId="4" fontId="22" fillId="0" borderId="0" xfId="0" applyNumberFormat="1" applyFont="1" applyAlignment="1">
      <alignment horizontal="center" vertical="top" wrapText="1"/>
    </xf>
    <xf numFmtId="184" fontId="22" fillId="0" borderId="0" xfId="0" applyNumberFormat="1" applyFont="1" applyAlignment="1">
      <alignment horizontal="center" vertical="top" wrapText="1"/>
    </xf>
    <xf numFmtId="170" fontId="22" fillId="0" borderId="0" xfId="0" applyNumberFormat="1" applyFont="1" applyAlignment="1">
      <alignment horizontal="center" vertical="top" wrapText="1"/>
    </xf>
    <xf numFmtId="3" fontId="42" fillId="0" borderId="0" xfId="8" applyNumberFormat="1" applyFont="1" applyFill="1" applyAlignment="1">
      <alignment horizontal="center" vertical="top"/>
    </xf>
    <xf numFmtId="43" fontId="22" fillId="0" borderId="0" xfId="0" applyNumberFormat="1" applyFont="1" applyAlignment="1">
      <alignment horizontal="center" vertical="top" wrapText="1"/>
    </xf>
    <xf numFmtId="3" fontId="42" fillId="0" borderId="0" xfId="0" applyNumberFormat="1" applyFont="1" applyAlignment="1">
      <alignment horizontal="center" vertical="top" wrapText="1"/>
    </xf>
    <xf numFmtId="17" fontId="42" fillId="0" borderId="0" xfId="0" applyNumberFormat="1" applyFont="1" applyAlignment="1">
      <alignment horizontal="center" vertical="top" wrapText="1"/>
    </xf>
    <xf numFmtId="4" fontId="22" fillId="0" borderId="0" xfId="0" applyNumberFormat="1" applyFont="1" applyAlignment="1">
      <alignment horizontal="center" vertical="top"/>
    </xf>
    <xf numFmtId="43" fontId="22" fillId="0" borderId="0" xfId="0" applyNumberFormat="1" applyFont="1" applyAlignment="1">
      <alignment horizontal="center" vertical="top"/>
    </xf>
    <xf numFmtId="184" fontId="22" fillId="0" borderId="0" xfId="0" applyNumberFormat="1" applyFont="1" applyAlignment="1">
      <alignment horizontal="center" vertical="top"/>
    </xf>
    <xf numFmtId="170" fontId="22" fillId="0" borderId="0" xfId="0" applyNumberFormat="1" applyFont="1" applyAlignment="1">
      <alignment horizontal="center" vertical="top"/>
    </xf>
    <xf numFmtId="170" fontId="42" fillId="0" borderId="0" xfId="0" applyNumberFormat="1" applyFont="1" applyAlignment="1">
      <alignment horizontal="center" vertical="top" wrapText="1"/>
    </xf>
    <xf numFmtId="4" fontId="22" fillId="10" borderId="0" xfId="0" applyNumberFormat="1" applyFont="1" applyFill="1" applyAlignment="1">
      <alignment horizontal="center" vertical="top"/>
    </xf>
    <xf numFmtId="184" fontId="22" fillId="10" borderId="0" xfId="0" applyNumberFormat="1" applyFont="1" applyFill="1" applyAlignment="1">
      <alignment horizontal="center" vertical="top"/>
    </xf>
    <xf numFmtId="170" fontId="22" fillId="10" borderId="0" xfId="0" applyNumberFormat="1" applyFont="1" applyFill="1" applyAlignment="1">
      <alignment horizontal="center" vertical="top"/>
    </xf>
    <xf numFmtId="43" fontId="22" fillId="10" borderId="0" xfId="0" applyNumberFormat="1" applyFont="1" applyFill="1" applyAlignment="1">
      <alignment horizontal="center" vertical="top"/>
    </xf>
    <xf numFmtId="170" fontId="42" fillId="10" borderId="0" xfId="0" applyNumberFormat="1" applyFont="1" applyFill="1" applyAlignment="1">
      <alignment horizontal="center" vertical="top" wrapText="1"/>
    </xf>
    <xf numFmtId="4" fontId="22" fillId="0" borderId="0" xfId="0" applyNumberFormat="1" applyFont="1" applyAlignment="1">
      <alignment horizontal="right" vertical="top"/>
    </xf>
    <xf numFmtId="184" fontId="22" fillId="0" borderId="0" xfId="0" applyNumberFormat="1" applyFont="1" applyAlignment="1">
      <alignment horizontal="right" vertical="top"/>
    </xf>
    <xf numFmtId="2" fontId="22" fillId="0" borderId="0" xfId="0" applyNumberFormat="1" applyFont="1" applyAlignment="1">
      <alignment horizontal="right" vertical="top"/>
    </xf>
    <xf numFmtId="43" fontId="22" fillId="0" borderId="0" xfId="0" applyNumberFormat="1" applyFont="1" applyAlignment="1">
      <alignment horizontal="right" vertical="top"/>
    </xf>
    <xf numFmtId="170" fontId="9" fillId="0" borderId="0" xfId="0" applyNumberFormat="1" applyFont="1" applyAlignment="1">
      <alignment horizontal="right" vertical="top"/>
    </xf>
    <xf numFmtId="175" fontId="42" fillId="0" borderId="0" xfId="0" applyNumberFormat="1" applyFont="1" applyAlignment="1">
      <alignment horizontal="right" vertical="top" wrapText="1"/>
    </xf>
    <xf numFmtId="4" fontId="9" fillId="11" borderId="0" xfId="0" applyNumberFormat="1" applyFont="1" applyFill="1" applyAlignment="1">
      <alignment horizontal="right" vertical="top"/>
    </xf>
    <xf numFmtId="184" fontId="9" fillId="11" borderId="0" xfId="0" applyNumberFormat="1" applyFont="1" applyFill="1" applyAlignment="1">
      <alignment horizontal="right" vertical="top"/>
    </xf>
    <xf numFmtId="43" fontId="9" fillId="11" borderId="0" xfId="0" applyNumberFormat="1" applyFont="1" applyFill="1" applyAlignment="1">
      <alignment horizontal="right" vertical="top"/>
    </xf>
    <xf numFmtId="170" fontId="9" fillId="11" borderId="0" xfId="0" applyNumberFormat="1" applyFont="1" applyFill="1" applyAlignment="1">
      <alignment horizontal="right" vertical="top"/>
    </xf>
    <xf numFmtId="175" fontId="6" fillId="11" borderId="0" xfId="0" applyNumberFormat="1" applyFont="1" applyFill="1" applyAlignment="1">
      <alignment horizontal="right" vertical="top" wrapText="1"/>
    </xf>
    <xf numFmtId="4" fontId="9" fillId="0" borderId="0" xfId="0" applyNumberFormat="1" applyFont="1" applyAlignment="1">
      <alignment horizontal="right" vertical="top"/>
    </xf>
    <xf numFmtId="184" fontId="9" fillId="0" borderId="0" xfId="0" applyNumberFormat="1" applyFont="1" applyAlignment="1">
      <alignment horizontal="right" vertical="top"/>
    </xf>
    <xf numFmtId="43" fontId="9" fillId="0" borderId="0" xfId="0" applyNumberFormat="1" applyFont="1" applyAlignment="1">
      <alignment horizontal="right" vertical="top"/>
    </xf>
    <xf numFmtId="175" fontId="6" fillId="0" borderId="0" xfId="0" applyNumberFormat="1" applyFont="1" applyAlignment="1">
      <alignment horizontal="right" vertical="top" wrapText="1"/>
    </xf>
    <xf numFmtId="2" fontId="9" fillId="0" borderId="0" xfId="0" applyNumberFormat="1" applyFont="1" applyAlignment="1">
      <alignment horizontal="right" vertical="top"/>
    </xf>
    <xf numFmtId="4" fontId="6" fillId="0" borderId="0" xfId="1" applyNumberFormat="1" applyFont="1" applyFill="1" applyBorder="1" applyAlignment="1" applyProtection="1">
      <alignment horizontal="right" vertical="top"/>
      <protection locked="0"/>
    </xf>
    <xf numFmtId="41" fontId="6" fillId="0" borderId="0" xfId="1" applyNumberFormat="1" applyFont="1" applyFill="1" applyBorder="1" applyAlignment="1" applyProtection="1">
      <alignment horizontal="right" vertical="top"/>
      <protection locked="0"/>
    </xf>
    <xf numFmtId="2" fontId="6" fillId="0" borderId="0" xfId="1" applyNumberFormat="1" applyFont="1" applyFill="1" applyBorder="1" applyAlignment="1" applyProtection="1">
      <alignment horizontal="right" vertical="top"/>
      <protection locked="0"/>
    </xf>
    <xf numFmtId="43" fontId="6" fillId="0" borderId="0" xfId="1" applyFont="1" applyFill="1" applyBorder="1" applyAlignment="1" applyProtection="1">
      <alignment horizontal="right" vertical="top"/>
      <protection locked="0"/>
    </xf>
    <xf numFmtId="43" fontId="6" fillId="0" borderId="0" xfId="1" applyFont="1" applyFill="1" applyBorder="1" applyAlignment="1">
      <alignment horizontal="right" vertical="top"/>
    </xf>
    <xf numFmtId="4" fontId="6" fillId="0" borderId="0" xfId="0" applyNumberFormat="1" applyFont="1" applyAlignment="1">
      <alignment horizontal="right" vertical="top"/>
    </xf>
    <xf numFmtId="184" fontId="6" fillId="0" borderId="0" xfId="0" applyNumberFormat="1" applyFont="1" applyAlignment="1">
      <alignment horizontal="right" vertical="top"/>
    </xf>
    <xf numFmtId="2" fontId="6" fillId="0" borderId="0" xfId="0" applyNumberFormat="1" applyFont="1" applyAlignment="1">
      <alignment horizontal="right" vertical="top"/>
    </xf>
    <xf numFmtId="43" fontId="6" fillId="0" borderId="0" xfId="0" applyNumberFormat="1" applyFont="1" applyAlignment="1">
      <alignment horizontal="right" vertical="top"/>
    </xf>
    <xf numFmtId="170" fontId="6" fillId="0" borderId="0" xfId="0" applyNumberFormat="1" applyFont="1" applyAlignment="1">
      <alignment horizontal="right" vertical="top"/>
    </xf>
    <xf numFmtId="4" fontId="44" fillId="0" borderId="0" xfId="0" applyNumberFormat="1" applyFont="1" applyAlignment="1">
      <alignment horizontal="right" vertical="top"/>
    </xf>
    <xf numFmtId="184" fontId="44" fillId="0" borderId="0" xfId="0" applyNumberFormat="1" applyFont="1" applyAlignment="1">
      <alignment horizontal="right" vertical="top"/>
    </xf>
    <xf numFmtId="43" fontId="44" fillId="0" borderId="0" xfId="0" applyNumberFormat="1" applyFont="1" applyAlignment="1">
      <alignment horizontal="right" vertical="top"/>
    </xf>
    <xf numFmtId="170" fontId="44" fillId="0" borderId="0" xfId="0" applyNumberFormat="1" applyFont="1" applyAlignment="1">
      <alignment horizontal="right" vertical="top"/>
    </xf>
    <xf numFmtId="2" fontId="44" fillId="0" borderId="0" xfId="0" applyNumberFormat="1" applyFont="1" applyAlignment="1">
      <alignment horizontal="right" vertical="top"/>
    </xf>
    <xf numFmtId="4" fontId="45" fillId="0" borderId="0" xfId="0" applyNumberFormat="1" applyFont="1" applyAlignment="1">
      <alignment horizontal="right" vertical="top"/>
    </xf>
    <xf numFmtId="184" fontId="45" fillId="0" borderId="0" xfId="0" applyNumberFormat="1" applyFont="1" applyAlignment="1">
      <alignment horizontal="right" vertical="top"/>
    </xf>
    <xf numFmtId="2" fontId="45" fillId="0" borderId="0" xfId="0" applyNumberFormat="1" applyFont="1" applyAlignment="1">
      <alignment horizontal="right" vertical="top"/>
    </xf>
    <xf numFmtId="43" fontId="45" fillId="0" borderId="0" xfId="0" applyNumberFormat="1" applyFont="1" applyAlignment="1">
      <alignment horizontal="right" vertical="top"/>
    </xf>
    <xf numFmtId="170" fontId="45" fillId="0" borderId="0" xfId="0" applyNumberFormat="1" applyFont="1" applyAlignment="1">
      <alignment horizontal="right" vertical="top"/>
    </xf>
    <xf numFmtId="175" fontId="6" fillId="0" borderId="0" xfId="0" applyNumberFormat="1" applyFont="1" applyAlignment="1">
      <alignment horizontal="center" vertical="top" wrapText="1"/>
    </xf>
    <xf numFmtId="175" fontId="6" fillId="0" borderId="0" xfId="0" applyNumberFormat="1" applyFont="1" applyAlignment="1">
      <alignment vertical="top" wrapText="1"/>
    </xf>
    <xf numFmtId="14" fontId="6" fillId="0" borderId="0" xfId="0" applyNumberFormat="1" applyFont="1" applyAlignment="1">
      <alignment vertical="top"/>
    </xf>
    <xf numFmtId="175" fontId="6" fillId="0" borderId="0" xfId="0" applyNumberFormat="1" applyFont="1" applyAlignment="1">
      <alignment vertical="top"/>
    </xf>
    <xf numFmtId="17" fontId="42" fillId="5" borderId="25" xfId="0" applyNumberFormat="1" applyFont="1" applyFill="1" applyBorder="1" applyAlignment="1">
      <alignment horizontal="center" vertical="top" wrapText="1"/>
    </xf>
    <xf numFmtId="17" fontId="42" fillId="12" borderId="0" xfId="1" applyNumberFormat="1" applyFont="1" applyFill="1" applyBorder="1" applyAlignment="1">
      <alignment horizontal="center" vertical="top" wrapText="1"/>
    </xf>
    <xf numFmtId="17" fontId="42" fillId="5" borderId="37" xfId="0" applyNumberFormat="1" applyFont="1" applyFill="1" applyBorder="1" applyAlignment="1">
      <alignment horizontal="center" vertical="top"/>
    </xf>
    <xf numFmtId="17" fontId="42" fillId="5" borderId="16" xfId="0" applyNumberFormat="1" applyFont="1" applyFill="1" applyBorder="1" applyAlignment="1">
      <alignment horizontal="center" vertical="top" wrapText="1"/>
    </xf>
    <xf numFmtId="17" fontId="42" fillId="13" borderId="31" xfId="1" applyNumberFormat="1" applyFont="1" applyFill="1" applyBorder="1" applyAlignment="1">
      <alignment horizontal="center" vertical="top" wrapText="1"/>
    </xf>
    <xf numFmtId="17" fontId="42" fillId="5" borderId="0" xfId="0" applyNumberFormat="1" applyFont="1" applyFill="1" applyAlignment="1">
      <alignment horizontal="center" vertical="top"/>
    </xf>
    <xf numFmtId="17" fontId="42" fillId="12" borderId="0" xfId="1" applyNumberFormat="1" applyFont="1" applyFill="1" applyBorder="1" applyAlignment="1">
      <alignment horizontal="center" vertical="top"/>
    </xf>
    <xf numFmtId="175" fontId="42" fillId="5" borderId="28" xfId="0" applyNumberFormat="1" applyFont="1" applyFill="1" applyBorder="1" applyAlignment="1">
      <alignment horizontal="center" vertical="top" wrapText="1"/>
    </xf>
    <xf numFmtId="175" fontId="42" fillId="5" borderId="35" xfId="0" applyNumberFormat="1" applyFont="1" applyFill="1" applyBorder="1" applyAlignment="1">
      <alignment horizontal="center" vertical="top" wrapText="1"/>
    </xf>
    <xf numFmtId="175" fontId="42" fillId="14" borderId="24" xfId="0" applyNumberFormat="1" applyFont="1" applyFill="1" applyBorder="1" applyAlignment="1">
      <alignment horizontal="center" vertical="top" wrapText="1"/>
    </xf>
    <xf numFmtId="175" fontId="42" fillId="5" borderId="35" xfId="0" applyNumberFormat="1" applyFont="1" applyFill="1" applyBorder="1" applyAlignment="1">
      <alignment horizontal="center" vertical="top"/>
    </xf>
    <xf numFmtId="175" fontId="42" fillId="10" borderId="0" xfId="0" applyNumberFormat="1" applyFont="1" applyFill="1" applyAlignment="1">
      <alignment horizontal="center" vertical="top" wrapText="1"/>
    </xf>
    <xf numFmtId="175" fontId="42" fillId="10" borderId="0" xfId="0" applyNumberFormat="1" applyFont="1" applyFill="1" applyAlignment="1">
      <alignment horizontal="center" vertical="top"/>
    </xf>
    <xf numFmtId="185" fontId="42" fillId="0" borderId="0" xfId="0" applyNumberFormat="1" applyFont="1" applyAlignment="1">
      <alignment horizontal="right" vertical="top" wrapText="1"/>
    </xf>
    <xf numFmtId="185" fontId="6" fillId="0" borderId="0" xfId="0" applyNumberFormat="1" applyFont="1" applyAlignment="1">
      <alignment vertical="top" wrapText="1"/>
    </xf>
    <xf numFmtId="175" fontId="6" fillId="11" borderId="0" xfId="0" applyNumberFormat="1" applyFont="1" applyFill="1" applyAlignment="1">
      <alignment horizontal="right" vertical="top"/>
    </xf>
    <xf numFmtId="175" fontId="6" fillId="0" borderId="0" xfId="0" applyNumberFormat="1" applyFont="1" applyAlignment="1">
      <alignment horizontal="right" vertical="top"/>
    </xf>
    <xf numFmtId="183" fontId="6" fillId="0" borderId="0" xfId="0" applyNumberFormat="1" applyFont="1" applyAlignment="1">
      <alignment horizontal="center" vertical="top" wrapText="1"/>
    </xf>
    <xf numFmtId="170" fontId="6" fillId="0" borderId="0" xfId="0" applyNumberFormat="1" applyFont="1" applyAlignment="1">
      <alignment vertical="top" wrapText="1"/>
    </xf>
    <xf numFmtId="17" fontId="42" fillId="13" borderId="31" xfId="1" applyNumberFormat="1" applyFont="1" applyFill="1" applyBorder="1" applyAlignment="1">
      <alignment horizontal="center" vertical="top"/>
    </xf>
    <xf numFmtId="175" fontId="42" fillId="14" borderId="24" xfId="0" applyNumberFormat="1" applyFont="1" applyFill="1" applyBorder="1" applyAlignment="1">
      <alignment horizontal="center" vertical="top"/>
    </xf>
    <xf numFmtId="175" fontId="42" fillId="0" borderId="0" xfId="0" applyNumberFormat="1" applyFont="1" applyAlignment="1">
      <alignment vertical="top"/>
    </xf>
    <xf numFmtId="175" fontId="9" fillId="0" borderId="0" xfId="0" applyNumberFormat="1" applyFont="1" applyAlignment="1">
      <alignment vertical="top"/>
    </xf>
    <xf numFmtId="17" fontId="22" fillId="5" borderId="0" xfId="0" applyNumberFormat="1" applyFont="1" applyFill="1" applyAlignment="1">
      <alignment horizontal="center" vertical="top"/>
    </xf>
    <xf numFmtId="175" fontId="22" fillId="5" borderId="35" xfId="0" applyNumberFormat="1" applyFont="1" applyFill="1" applyBorder="1" applyAlignment="1">
      <alignment horizontal="center" vertical="top"/>
    </xf>
    <xf numFmtId="175" fontId="42" fillId="10" borderId="0" xfId="0" applyNumberFormat="1" applyFont="1" applyFill="1" applyAlignment="1">
      <alignment horizontal="left" vertical="top"/>
    </xf>
    <xf numFmtId="175" fontId="22" fillId="10" borderId="0" xfId="0" applyNumberFormat="1" applyFont="1" applyFill="1" applyAlignment="1">
      <alignment horizontal="center" vertical="top"/>
    </xf>
    <xf numFmtId="175" fontId="17" fillId="11" borderId="0" xfId="0" applyNumberFormat="1" applyFont="1" applyFill="1" applyAlignment="1">
      <alignment horizontal="right" vertical="top"/>
    </xf>
    <xf numFmtId="175" fontId="17" fillId="0" borderId="0" xfId="0" applyNumberFormat="1" applyFont="1" applyAlignment="1">
      <alignment horizontal="right" vertical="top"/>
    </xf>
    <xf numFmtId="17" fontId="42" fillId="5" borderId="19" xfId="0" applyNumberFormat="1" applyFont="1" applyFill="1" applyBorder="1" applyAlignment="1">
      <alignment horizontal="center" vertical="top"/>
    </xf>
    <xf numFmtId="17" fontId="42" fillId="5" borderId="25" xfId="0" applyNumberFormat="1" applyFont="1" applyFill="1" applyBorder="1" applyAlignment="1">
      <alignment horizontal="center" vertical="top"/>
    </xf>
    <xf numFmtId="17" fontId="42" fillId="5" borderId="16" xfId="0" applyNumberFormat="1" applyFont="1" applyFill="1" applyBorder="1" applyAlignment="1">
      <alignment horizontal="center" vertical="top"/>
    </xf>
    <xf numFmtId="175" fontId="42" fillId="5" borderId="21" xfId="0" applyNumberFormat="1" applyFont="1" applyFill="1" applyBorder="1" applyAlignment="1">
      <alignment horizontal="center" vertical="top"/>
    </xf>
    <xf numFmtId="175" fontId="42" fillId="5" borderId="28" xfId="0" applyNumberFormat="1" applyFont="1" applyFill="1" applyBorder="1" applyAlignment="1">
      <alignment horizontal="center" vertical="top"/>
    </xf>
    <xf numFmtId="170" fontId="6" fillId="0" borderId="0" xfId="0" applyNumberFormat="1" applyFont="1" applyAlignment="1">
      <alignment vertical="top"/>
    </xf>
    <xf numFmtId="175" fontId="22" fillId="0" borderId="0" xfId="0" applyNumberFormat="1" applyFont="1" applyAlignment="1">
      <alignment horizontal="center" vertical="top"/>
    </xf>
    <xf numFmtId="17" fontId="22" fillId="5" borderId="19" xfId="0" applyNumberFormat="1" applyFont="1" applyFill="1" applyBorder="1" applyAlignment="1">
      <alignment horizontal="center" vertical="top"/>
    </xf>
    <xf numFmtId="17" fontId="22" fillId="5" borderId="121" xfId="0" applyNumberFormat="1" applyFont="1" applyFill="1" applyBorder="1" applyAlignment="1">
      <alignment horizontal="center" vertical="top"/>
    </xf>
    <xf numFmtId="170" fontId="42" fillId="5" borderId="16" xfId="0" applyNumberFormat="1" applyFont="1" applyFill="1" applyBorder="1" applyAlignment="1">
      <alignment horizontal="center" vertical="top"/>
    </xf>
    <xf numFmtId="175" fontId="22" fillId="5" borderId="21" xfId="0" applyNumberFormat="1" applyFont="1" applyFill="1" applyBorder="1" applyAlignment="1">
      <alignment horizontal="center" vertical="top"/>
    </xf>
    <xf numFmtId="170" fontId="42" fillId="5" borderId="28" xfId="0" applyNumberFormat="1" applyFont="1" applyFill="1" applyBorder="1" applyAlignment="1">
      <alignment horizontal="center" vertical="top"/>
    </xf>
    <xf numFmtId="170" fontId="42" fillId="10" borderId="0" xfId="0" applyNumberFormat="1" applyFont="1" applyFill="1" applyAlignment="1">
      <alignment horizontal="center" vertical="top"/>
    </xf>
    <xf numFmtId="170" fontId="6" fillId="0" borderId="0" xfId="1" applyNumberFormat="1" applyFont="1" applyFill="1" applyAlignment="1">
      <alignment vertical="top"/>
    </xf>
    <xf numFmtId="175" fontId="9" fillId="11" borderId="0" xfId="0" applyNumberFormat="1" applyFont="1" applyFill="1" applyAlignment="1">
      <alignment horizontal="right" vertical="top"/>
    </xf>
    <xf numFmtId="170" fontId="6" fillId="11" borderId="0" xfId="1" applyNumberFormat="1" applyFont="1" applyFill="1" applyAlignment="1">
      <alignment vertical="top"/>
    </xf>
    <xf numFmtId="170" fontId="6" fillId="11" borderId="0" xfId="0" applyNumberFormat="1" applyFont="1" applyFill="1" applyAlignment="1">
      <alignment vertical="top"/>
    </xf>
    <xf numFmtId="175" fontId="9" fillId="0" borderId="0" xfId="0" applyNumberFormat="1" applyFont="1" applyAlignment="1">
      <alignment horizontal="right" vertical="top"/>
    </xf>
    <xf numFmtId="175" fontId="43" fillId="0" borderId="0" xfId="0" applyNumberFormat="1" applyFont="1" applyAlignment="1">
      <alignment horizontal="right" vertical="top"/>
    </xf>
    <xf numFmtId="0" fontId="6" fillId="0" borderId="0" xfId="0" applyFont="1" applyAlignment="1">
      <alignment vertical="top"/>
    </xf>
    <xf numFmtId="0" fontId="6" fillId="10" borderId="0" xfId="0" applyFont="1" applyFill="1" applyAlignment="1">
      <alignment vertical="top"/>
    </xf>
    <xf numFmtId="170" fontId="9" fillId="11" borderId="0" xfId="0" applyNumberFormat="1" applyFont="1" applyFill="1" applyAlignment="1">
      <alignment vertical="top"/>
    </xf>
    <xf numFmtId="170" fontId="6" fillId="11" borderId="0" xfId="0" applyNumberFormat="1" applyFont="1" applyFill="1" applyAlignment="1">
      <alignment horizontal="right" vertical="top"/>
    </xf>
    <xf numFmtId="0" fontId="6" fillId="11" borderId="0" xfId="0" applyFont="1" applyFill="1" applyAlignment="1">
      <alignment vertical="top"/>
    </xf>
    <xf numFmtId="170" fontId="9" fillId="0" borderId="0" xfId="0" applyNumberFormat="1" applyFont="1" applyAlignment="1">
      <alignment vertical="top"/>
    </xf>
    <xf numFmtId="170" fontId="43" fillId="0" borderId="0" xfId="0" applyNumberFormat="1" applyFont="1" applyAlignment="1">
      <alignment vertical="top"/>
    </xf>
    <xf numFmtId="0" fontId="45" fillId="0" borderId="0" xfId="9" applyFont="1" applyAlignment="1">
      <alignment horizontal="center" vertical="top"/>
    </xf>
    <xf numFmtId="14" fontId="45" fillId="0" borderId="0" xfId="10" applyNumberFormat="1" applyFont="1" applyAlignment="1" applyProtection="1">
      <alignment horizontal="center" vertical="top"/>
      <protection locked="0"/>
    </xf>
    <xf numFmtId="49" fontId="6" fillId="0" borderId="0" xfId="0" applyNumberFormat="1" applyFont="1" applyAlignment="1">
      <alignment vertical="top"/>
    </xf>
    <xf numFmtId="49" fontId="45" fillId="0" borderId="0" xfId="0" applyNumberFormat="1" applyFont="1" applyAlignment="1">
      <alignment vertical="top"/>
    </xf>
    <xf numFmtId="49" fontId="6" fillId="0" borderId="0" xfId="0" applyNumberFormat="1" applyFont="1" applyAlignment="1">
      <alignment vertical="top" wrapText="1"/>
    </xf>
    <xf numFmtId="49" fontId="9" fillId="0" borderId="0" xfId="0" applyNumberFormat="1" applyFont="1" applyAlignment="1">
      <alignment vertical="top" wrapText="1"/>
    </xf>
    <xf numFmtId="0" fontId="6" fillId="0" borderId="0" xfId="10" applyFont="1" applyAlignment="1">
      <alignment horizontal="center" vertical="top"/>
    </xf>
    <xf numFmtId="49" fontId="6" fillId="0" borderId="0" xfId="10" applyNumberFormat="1" applyFont="1" applyAlignment="1" applyProtection="1">
      <alignment vertical="top" wrapText="1"/>
      <protection locked="0"/>
    </xf>
    <xf numFmtId="0" fontId="44" fillId="0" borderId="0" xfId="9" applyFont="1" applyAlignment="1">
      <alignment horizontal="center" vertical="top"/>
    </xf>
    <xf numFmtId="14" fontId="44" fillId="0" borderId="0" xfId="9" applyNumberFormat="1" applyFont="1" applyAlignment="1" applyProtection="1">
      <alignment horizontal="center" vertical="top"/>
      <protection locked="0"/>
    </xf>
    <xf numFmtId="0" fontId="46" fillId="0" borderId="0" xfId="0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49" fontId="17" fillId="0" borderId="0" xfId="0" applyNumberFormat="1" applyFont="1" applyAlignment="1">
      <alignment vertical="top"/>
    </xf>
    <xf numFmtId="14" fontId="17" fillId="0" borderId="0" xfId="0" applyNumberFormat="1" applyFont="1" applyAlignment="1">
      <alignment horizontal="center" vertical="top"/>
    </xf>
    <xf numFmtId="2" fontId="17" fillId="0" borderId="0" xfId="0" applyNumberFormat="1" applyFont="1" applyAlignment="1">
      <alignment vertical="top"/>
    </xf>
    <xf numFmtId="4" fontId="45" fillId="0" borderId="0" xfId="1" applyNumberFormat="1" applyFont="1" applyFill="1" applyBorder="1" applyAlignment="1" applyProtection="1">
      <alignment horizontal="right" vertical="top"/>
      <protection locked="0"/>
    </xf>
    <xf numFmtId="41" fontId="45" fillId="0" borderId="0" xfId="1" applyNumberFormat="1" applyFont="1" applyFill="1" applyBorder="1" applyAlignment="1" applyProtection="1">
      <alignment horizontal="right" vertical="top"/>
      <protection locked="0"/>
    </xf>
    <xf numFmtId="2" fontId="45" fillId="0" borderId="0" xfId="1" applyNumberFormat="1" applyFont="1" applyFill="1" applyBorder="1" applyAlignment="1" applyProtection="1">
      <alignment horizontal="right" vertical="top"/>
      <protection locked="0"/>
    </xf>
    <xf numFmtId="43" fontId="45" fillId="0" borderId="0" xfId="1" applyFont="1" applyFill="1" applyBorder="1" applyAlignment="1" applyProtection="1">
      <alignment horizontal="right" vertical="top"/>
      <protection locked="0"/>
    </xf>
    <xf numFmtId="175" fontId="6" fillId="0" borderId="0" xfId="1" applyNumberFormat="1" applyFont="1" applyFill="1" applyBorder="1" applyAlignment="1" applyProtection="1">
      <alignment horizontal="right" vertical="top"/>
      <protection locked="0"/>
    </xf>
    <xf numFmtId="4" fontId="44" fillId="0" borderId="0" xfId="1" applyNumberFormat="1" applyFont="1" applyFill="1" applyBorder="1" applyAlignment="1" applyProtection="1">
      <alignment horizontal="right" vertical="top"/>
      <protection locked="0"/>
    </xf>
    <xf numFmtId="41" fontId="44" fillId="0" borderId="0" xfId="1" applyNumberFormat="1" applyFont="1" applyFill="1" applyBorder="1" applyAlignment="1" applyProtection="1">
      <alignment horizontal="right" vertical="top"/>
      <protection locked="0"/>
    </xf>
    <xf numFmtId="43" fontId="44" fillId="0" borderId="0" xfId="1" applyFont="1" applyFill="1" applyBorder="1" applyAlignment="1" applyProtection="1">
      <alignment horizontal="right" vertical="top"/>
      <protection locked="0"/>
    </xf>
    <xf numFmtId="175" fontId="46" fillId="0" borderId="0" xfId="0" applyNumberFormat="1" applyFont="1" applyAlignment="1">
      <alignment horizontal="right" vertical="top" wrapText="1"/>
    </xf>
    <xf numFmtId="4" fontId="17" fillId="0" borderId="0" xfId="0" applyNumberFormat="1" applyFont="1" applyAlignment="1">
      <alignment horizontal="right" vertical="top"/>
    </xf>
    <xf numFmtId="184" fontId="17" fillId="0" borderId="0" xfId="0" applyNumberFormat="1" applyFont="1" applyAlignment="1">
      <alignment horizontal="right" vertical="top"/>
    </xf>
    <xf numFmtId="2" fontId="17" fillId="0" borderId="0" xfId="0" applyNumberFormat="1" applyFont="1" applyAlignment="1">
      <alignment horizontal="right" vertical="top"/>
    </xf>
    <xf numFmtId="43" fontId="17" fillId="0" borderId="0" xfId="0" applyNumberFormat="1" applyFont="1" applyAlignment="1">
      <alignment horizontal="right" vertical="top"/>
    </xf>
    <xf numFmtId="170" fontId="17" fillId="0" borderId="0" xfId="0" applyNumberFormat="1" applyFont="1" applyAlignment="1">
      <alignment horizontal="right" vertical="top"/>
    </xf>
    <xf numFmtId="175" fontId="46" fillId="0" borderId="0" xfId="0" applyNumberFormat="1" applyFont="1" applyAlignment="1">
      <alignment horizontal="right" vertical="top"/>
    </xf>
    <xf numFmtId="170" fontId="46" fillId="0" borderId="0" xfId="1" applyNumberFormat="1" applyFont="1" applyFill="1" applyAlignment="1">
      <alignment vertical="top"/>
    </xf>
    <xf numFmtId="170" fontId="46" fillId="0" borderId="0" xfId="0" applyNumberFormat="1" applyFont="1" applyAlignment="1">
      <alignment vertical="top"/>
    </xf>
    <xf numFmtId="170" fontId="46" fillId="0" borderId="0" xfId="0" applyNumberFormat="1" applyFont="1" applyAlignment="1">
      <alignment horizontal="right" vertical="top"/>
    </xf>
    <xf numFmtId="0" fontId="46" fillId="0" borderId="0" xfId="0" applyFont="1" applyAlignment="1">
      <alignment vertical="top"/>
    </xf>
    <xf numFmtId="49" fontId="6" fillId="0" borderId="0" xfId="9" applyNumberFormat="1" applyFont="1" applyAlignment="1">
      <alignment vertical="top"/>
    </xf>
    <xf numFmtId="2" fontId="6" fillId="0" borderId="0" xfId="0" applyNumberFormat="1" applyFont="1" applyAlignment="1">
      <alignment vertical="top" wrapText="1"/>
    </xf>
    <xf numFmtId="0" fontId="9" fillId="0" borderId="0" xfId="0" applyFont="1" applyAlignment="1">
      <alignment vertical="top"/>
    </xf>
    <xf numFmtId="0" fontId="17" fillId="0" borderId="0" xfId="0" applyFont="1" applyAlignment="1">
      <alignment vertical="top"/>
    </xf>
    <xf numFmtId="0" fontId="44" fillId="0" borderId="0" xfId="0" applyFont="1" applyAlignment="1">
      <alignment vertical="top"/>
    </xf>
    <xf numFmtId="4" fontId="6" fillId="0" borderId="0" xfId="0" applyNumberFormat="1" applyFont="1" applyAlignment="1">
      <alignment vertical="top"/>
    </xf>
    <xf numFmtId="164" fontId="9" fillId="0" borderId="0" xfId="0" applyNumberFormat="1" applyFont="1" applyAlignment="1">
      <alignment horizontal="right" vertical="top"/>
    </xf>
    <xf numFmtId="164" fontId="44" fillId="0" borderId="0" xfId="0" applyNumberFormat="1" applyFont="1" applyAlignment="1">
      <alignment horizontal="right" vertical="top"/>
    </xf>
    <xf numFmtId="186" fontId="6" fillId="0" borderId="0" xfId="0" applyNumberFormat="1" applyFont="1" applyAlignment="1">
      <alignment horizontal="right" vertical="top"/>
    </xf>
    <xf numFmtId="186" fontId="44" fillId="0" borderId="0" xfId="0" applyNumberFormat="1" applyFont="1" applyAlignment="1">
      <alignment horizontal="right" vertical="top"/>
    </xf>
    <xf numFmtId="186" fontId="9" fillId="0" borderId="0" xfId="0" applyNumberFormat="1" applyFont="1" applyAlignment="1">
      <alignment horizontal="right" vertical="top"/>
    </xf>
    <xf numFmtId="164" fontId="17" fillId="0" borderId="0" xfId="0" applyNumberFormat="1" applyFont="1" applyAlignment="1">
      <alignment horizontal="right" vertical="top"/>
    </xf>
    <xf numFmtId="14" fontId="9" fillId="0" borderId="0" xfId="0" applyNumberFormat="1" applyFont="1" applyAlignment="1">
      <alignment horizontal="right" vertical="top"/>
    </xf>
    <xf numFmtId="0" fontId="22" fillId="0" borderId="0" xfId="0" applyFont="1" applyAlignment="1">
      <alignment horizontal="center" vertical="top"/>
    </xf>
    <xf numFmtId="2" fontId="22" fillId="15" borderId="0" xfId="0" applyNumberFormat="1" applyFont="1" applyFill="1" applyAlignment="1">
      <alignment vertical="top"/>
    </xf>
    <xf numFmtId="14" fontId="22" fillId="15" borderId="0" xfId="0" applyNumberFormat="1" applyFont="1" applyFill="1" applyAlignment="1">
      <alignment horizontal="right" vertical="top"/>
    </xf>
    <xf numFmtId="49" fontId="44" fillId="0" borderId="0" xfId="0" applyNumberFormat="1" applyFont="1" applyAlignment="1">
      <alignment vertical="top" wrapText="1"/>
    </xf>
    <xf numFmtId="0" fontId="9" fillId="0" borderId="122" xfId="0" applyFont="1" applyBorder="1" applyAlignment="1">
      <alignment horizontal="center" vertical="top" wrapText="1" readingOrder="1"/>
    </xf>
    <xf numFmtId="0" fontId="47" fillId="0" borderId="0" xfId="0" applyFont="1" applyAlignment="1">
      <alignment horizontal="center" vertical="top"/>
    </xf>
    <xf numFmtId="164" fontId="45" fillId="0" borderId="0" xfId="0" applyNumberFormat="1" applyFont="1" applyAlignment="1">
      <alignment horizontal="right" vertical="top"/>
    </xf>
    <xf numFmtId="4" fontId="22" fillId="15" borderId="0" xfId="0" applyNumberFormat="1" applyFont="1" applyFill="1" applyAlignment="1">
      <alignment horizontal="right" vertical="top"/>
    </xf>
    <xf numFmtId="184" fontId="22" fillId="15" borderId="0" xfId="0" applyNumberFormat="1" applyFont="1" applyFill="1" applyAlignment="1">
      <alignment horizontal="right" vertical="top"/>
    </xf>
    <xf numFmtId="164" fontId="22" fillId="15" borderId="0" xfId="0" applyNumberFormat="1" applyFont="1" applyFill="1" applyAlignment="1">
      <alignment horizontal="right" vertical="top"/>
    </xf>
    <xf numFmtId="43" fontId="22" fillId="15" borderId="0" xfId="0" applyNumberFormat="1" applyFont="1" applyFill="1" applyAlignment="1">
      <alignment horizontal="right" vertical="top"/>
    </xf>
    <xf numFmtId="170" fontId="9" fillId="15" borderId="0" xfId="0" applyNumberFormat="1" applyFont="1" applyFill="1" applyAlignment="1">
      <alignment horizontal="right" vertical="top"/>
    </xf>
    <xf numFmtId="175" fontId="42" fillId="15" borderId="0" xfId="0" applyNumberFormat="1" applyFont="1" applyFill="1" applyAlignment="1">
      <alignment horizontal="right" vertical="top" wrapText="1"/>
    </xf>
    <xf numFmtId="184" fontId="6" fillId="0" borderId="0" xfId="0" applyNumberFormat="1" applyFont="1" applyAlignment="1">
      <alignment vertical="top"/>
    </xf>
    <xf numFmtId="175" fontId="42" fillId="15" borderId="0" xfId="0" applyNumberFormat="1" applyFont="1" applyFill="1" applyAlignment="1">
      <alignment horizontal="right" vertical="top"/>
    </xf>
    <xf numFmtId="175" fontId="42" fillId="0" borderId="0" xfId="0" applyNumberFormat="1" applyFont="1" applyAlignment="1">
      <alignment horizontal="right" vertical="top"/>
    </xf>
    <xf numFmtId="187" fontId="42" fillId="0" borderId="0" xfId="0" applyNumberFormat="1" applyFont="1" applyAlignment="1">
      <alignment horizontal="right" vertical="top"/>
    </xf>
    <xf numFmtId="175" fontId="22" fillId="15" borderId="0" xfId="0" applyNumberFormat="1" applyFont="1" applyFill="1" applyAlignment="1">
      <alignment horizontal="right" vertical="top"/>
    </xf>
    <xf numFmtId="43" fontId="6" fillId="0" borderId="0" xfId="1" applyFont="1" applyAlignment="1">
      <alignment horizontal="right" vertical="top"/>
    </xf>
    <xf numFmtId="170" fontId="6" fillId="0" borderId="0" xfId="1" applyNumberFormat="1" applyFont="1" applyAlignment="1">
      <alignment vertical="top"/>
    </xf>
    <xf numFmtId="175" fontId="22" fillId="0" borderId="0" xfId="0" applyNumberFormat="1" applyFont="1" applyAlignment="1">
      <alignment horizontal="right" vertical="top"/>
    </xf>
    <xf numFmtId="170" fontId="42" fillId="15" borderId="0" xfId="1" applyNumberFormat="1" applyFont="1" applyFill="1" applyBorder="1" applyAlignment="1">
      <alignment horizontal="right" vertical="top"/>
    </xf>
    <xf numFmtId="170" fontId="6" fillId="0" borderId="0" xfId="1" applyNumberFormat="1" applyFont="1" applyAlignment="1">
      <alignment horizontal="right" vertical="top"/>
    </xf>
    <xf numFmtId="49" fontId="17" fillId="0" borderId="0" xfId="0" applyNumberFormat="1" applyFont="1" applyAlignment="1">
      <alignment vertical="top" wrapText="1"/>
    </xf>
    <xf numFmtId="49" fontId="6" fillId="0" borderId="0" xfId="0" applyNumberFormat="1" applyFont="1" applyAlignment="1">
      <alignment horizontal="center" vertical="top" wrapText="1"/>
    </xf>
    <xf numFmtId="0" fontId="9" fillId="0" borderId="0" xfId="0" applyFont="1" applyAlignment="1">
      <alignment horizontal="center" vertical="top" wrapText="1" readingOrder="1"/>
    </xf>
    <xf numFmtId="49" fontId="39" fillId="0" borderId="0" xfId="0" applyNumberFormat="1" applyFont="1" applyAlignment="1">
      <alignment vertical="top"/>
    </xf>
    <xf numFmtId="182" fontId="22" fillId="15" borderId="0" xfId="0" applyNumberFormat="1" applyFont="1" applyFill="1" applyAlignment="1">
      <alignment horizontal="right" vertical="top"/>
    </xf>
    <xf numFmtId="182" fontId="9" fillId="0" borderId="0" xfId="0" applyNumberFormat="1" applyFont="1" applyAlignment="1">
      <alignment horizontal="right" vertical="top"/>
    </xf>
    <xf numFmtId="0" fontId="22" fillId="0" borderId="0" xfId="0" applyFont="1" applyAlignment="1">
      <alignment vertical="top"/>
    </xf>
    <xf numFmtId="0" fontId="9" fillId="0" borderId="0" xfId="0" applyFont="1" applyAlignment="1">
      <alignment horizontal="right" vertical="top"/>
    </xf>
    <xf numFmtId="0" fontId="22" fillId="0" borderId="0" xfId="0" applyFont="1" applyAlignment="1">
      <alignment horizontal="right" vertical="top"/>
    </xf>
    <xf numFmtId="184" fontId="9" fillId="0" borderId="0" xfId="0" applyNumberFormat="1" applyFont="1" applyAlignment="1">
      <alignment horizontal="center" vertical="top"/>
    </xf>
    <xf numFmtId="184" fontId="22" fillId="0" borderId="0" xfId="0" applyNumberFormat="1" applyFont="1" applyAlignment="1">
      <alignment horizontal="left" vertical="top"/>
    </xf>
    <xf numFmtId="184" fontId="9" fillId="0" borderId="0" xfId="0" applyNumberFormat="1" applyFont="1" applyAlignment="1">
      <alignment horizontal="left" vertical="top"/>
    </xf>
    <xf numFmtId="184" fontId="9" fillId="0" borderId="0" xfId="0" applyNumberFormat="1" applyFont="1" applyAlignment="1">
      <alignment vertical="top"/>
    </xf>
    <xf numFmtId="3" fontId="9" fillId="0" borderId="0" xfId="0" applyNumberFormat="1" applyFont="1" applyAlignment="1">
      <alignment vertical="top"/>
    </xf>
    <xf numFmtId="175" fontId="9" fillId="0" borderId="0" xfId="0" applyNumberFormat="1" applyFont="1" applyAlignment="1">
      <alignment horizontal="center" vertical="top"/>
    </xf>
    <xf numFmtId="43" fontId="9" fillId="0" borderId="0" xfId="0" applyNumberFormat="1" applyFont="1" applyAlignment="1">
      <alignment horizontal="center" vertical="top"/>
    </xf>
    <xf numFmtId="188" fontId="9" fillId="0" borderId="0" xfId="0" applyNumberFormat="1" applyFont="1" applyAlignment="1">
      <alignment horizontal="center" vertical="top"/>
    </xf>
    <xf numFmtId="170" fontId="22" fillId="0" borderId="0" xfId="0" applyNumberFormat="1" applyFont="1" applyAlignment="1">
      <alignment vertical="top"/>
    </xf>
    <xf numFmtId="169" fontId="22" fillId="0" borderId="0" xfId="0" applyNumberFormat="1" applyFont="1" applyAlignment="1">
      <alignment horizontal="center" vertical="top"/>
    </xf>
    <xf numFmtId="170" fontId="9" fillId="0" borderId="0" xfId="0" applyNumberFormat="1" applyFont="1" applyAlignment="1">
      <alignment horizontal="left" vertical="top"/>
    </xf>
    <xf numFmtId="43" fontId="22" fillId="0" borderId="0" xfId="0" applyNumberFormat="1" applyFont="1" applyAlignment="1">
      <alignment vertical="top"/>
    </xf>
    <xf numFmtId="169" fontId="22" fillId="0" borderId="0" xfId="0" applyNumberFormat="1" applyFont="1" applyAlignment="1">
      <alignment vertical="top"/>
    </xf>
    <xf numFmtId="188" fontId="6" fillId="0" borderId="0" xfId="0" applyNumberFormat="1" applyFont="1" applyAlignment="1">
      <alignment horizontal="center" vertical="top" wrapText="1"/>
    </xf>
    <xf numFmtId="43" fontId="9" fillId="0" borderId="0" xfId="0" applyNumberFormat="1" applyFont="1" applyAlignment="1">
      <alignment vertical="top"/>
    </xf>
    <xf numFmtId="0" fontId="6" fillId="0" borderId="0" xfId="0" applyFont="1" applyAlignment="1">
      <alignment vertical="top" wrapText="1"/>
    </xf>
    <xf numFmtId="0" fontId="42" fillId="0" borderId="0" xfId="0" applyFont="1" applyAlignment="1">
      <alignment vertical="top"/>
    </xf>
    <xf numFmtId="170" fontId="6" fillId="0" borderId="0" xfId="1" applyNumberFormat="1" applyFont="1" applyAlignment="1">
      <alignment horizontal="center" vertical="top" wrapText="1"/>
    </xf>
    <xf numFmtId="175" fontId="9" fillId="0" borderId="0" xfId="0" applyNumberFormat="1" applyFont="1" applyAlignment="1">
      <alignment horizontal="center" vertical="top" wrapText="1"/>
    </xf>
    <xf numFmtId="17" fontId="42" fillId="13" borderId="27" xfId="1" quotePrefix="1" applyNumberFormat="1" applyFont="1" applyFill="1" applyBorder="1" applyAlignment="1">
      <alignment horizontal="center" vertical="top" wrapText="1"/>
    </xf>
    <xf numFmtId="2" fontId="9" fillId="0" borderId="0" xfId="0" quotePrefix="1" applyNumberFormat="1" applyFont="1" applyAlignment="1">
      <alignment vertical="top"/>
    </xf>
    <xf numFmtId="2" fontId="6" fillId="0" borderId="0" xfId="0" quotePrefix="1" applyNumberFormat="1" applyFont="1" applyAlignment="1">
      <alignment vertical="top"/>
    </xf>
    <xf numFmtId="2" fontId="6" fillId="0" borderId="0" xfId="10" quotePrefix="1" applyNumberFormat="1" applyFont="1" applyAlignment="1" applyProtection="1">
      <alignment vertical="top" wrapText="1"/>
      <protection locked="0"/>
    </xf>
    <xf numFmtId="1" fontId="6" fillId="0" borderId="0" xfId="0" quotePrefix="1" applyNumberFormat="1" applyFont="1" applyAlignment="1">
      <alignment horizontal="left" vertical="top"/>
    </xf>
    <xf numFmtId="1" fontId="6" fillId="0" borderId="0" xfId="10" quotePrefix="1" applyNumberFormat="1" applyFont="1" applyAlignment="1" applyProtection="1">
      <alignment horizontal="left" vertical="top"/>
      <protection locked="0"/>
    </xf>
    <xf numFmtId="2" fontId="45" fillId="0" borderId="0" xfId="0" quotePrefix="1" applyNumberFormat="1" applyFont="1" applyAlignment="1">
      <alignment vertical="top"/>
    </xf>
    <xf numFmtId="2" fontId="44" fillId="0" borderId="0" xfId="0" quotePrefix="1" applyNumberFormat="1" applyFont="1" applyAlignment="1">
      <alignment vertical="top"/>
    </xf>
    <xf numFmtId="2" fontId="6" fillId="0" borderId="0" xfId="10" quotePrefix="1" applyNumberFormat="1" applyFont="1" applyAlignment="1" applyProtection="1">
      <alignment vertical="top"/>
      <protection locked="0"/>
    </xf>
    <xf numFmtId="2" fontId="45" fillId="0" borderId="0" xfId="10" quotePrefix="1" applyNumberFormat="1" applyFont="1" applyAlignment="1" applyProtection="1">
      <alignment vertical="top"/>
      <protection locked="0"/>
    </xf>
    <xf numFmtId="49" fontId="6" fillId="0" borderId="0" xfId="0" quotePrefix="1" applyNumberFormat="1" applyFont="1" applyAlignment="1">
      <alignment vertical="top"/>
    </xf>
    <xf numFmtId="49" fontId="9" fillId="0" borderId="0" xfId="0" quotePrefix="1" applyNumberFormat="1" applyFont="1" applyAlignment="1">
      <alignment vertical="top"/>
    </xf>
    <xf numFmtId="49" fontId="44" fillId="0" borderId="0" xfId="0" quotePrefix="1" applyNumberFormat="1" applyFont="1" applyAlignment="1">
      <alignment vertical="top"/>
    </xf>
    <xf numFmtId="2" fontId="6" fillId="0" borderId="0" xfId="9" quotePrefix="1" applyNumberFormat="1" applyFont="1" applyAlignment="1" applyProtection="1">
      <alignment vertical="top"/>
      <protection locked="0"/>
    </xf>
    <xf numFmtId="2" fontId="44" fillId="0" borderId="0" xfId="9" quotePrefix="1" applyNumberFormat="1" applyFont="1" applyAlignment="1" applyProtection="1">
      <alignment vertical="top"/>
      <protection locked="0"/>
    </xf>
    <xf numFmtId="0" fontId="9" fillId="0" borderId="0" xfId="0" quotePrefix="1" applyFont="1" applyAlignment="1">
      <alignment horizontal="center" vertical="top"/>
    </xf>
    <xf numFmtId="49" fontId="17" fillId="0" borderId="0" xfId="0" quotePrefix="1" applyNumberFormat="1" applyFont="1" applyAlignment="1">
      <alignment vertical="top"/>
    </xf>
    <xf numFmtId="2" fontId="17" fillId="0" borderId="0" xfId="0" quotePrefix="1" applyNumberFormat="1" applyFont="1" applyAlignment="1">
      <alignment vertical="top"/>
    </xf>
    <xf numFmtId="2" fontId="9" fillId="0" borderId="0" xfId="0" quotePrefix="1" applyNumberFormat="1" applyFont="1" applyAlignment="1">
      <alignment vertical="top" wrapText="1"/>
    </xf>
    <xf numFmtId="49" fontId="6" fillId="0" borderId="0" xfId="0" quotePrefix="1" applyNumberFormat="1" applyFont="1" applyAlignment="1">
      <alignment vertical="top" wrapText="1"/>
    </xf>
    <xf numFmtId="49" fontId="44" fillId="0" borderId="0" xfId="0" quotePrefix="1" applyNumberFormat="1" applyFont="1" applyAlignment="1">
      <alignment vertical="top" wrapText="1"/>
    </xf>
    <xf numFmtId="0" fontId="36" fillId="2" borderId="0" xfId="0" quotePrefix="1" applyFont="1" applyFill="1" applyAlignment="1">
      <alignment horizontal="center"/>
    </xf>
    <xf numFmtId="181" fontId="34" fillId="9" borderId="0" xfId="0" quotePrefix="1" applyNumberFormat="1" applyFont="1" applyFill="1" applyAlignment="1">
      <alignment horizontal="center"/>
    </xf>
    <xf numFmtId="181" fontId="34" fillId="2" borderId="0" xfId="0" quotePrefix="1" applyNumberFormat="1" applyFont="1" applyFill="1" applyAlignment="1">
      <alignment horizontal="center"/>
    </xf>
    <xf numFmtId="0" fontId="24" fillId="0" borderId="69" xfId="0" quotePrefix="1" applyFont="1" applyBorder="1" applyAlignment="1">
      <alignment horizontal="center" wrapText="1"/>
    </xf>
    <xf numFmtId="174" fontId="24" fillId="0" borderId="69" xfId="0" quotePrefix="1" applyNumberFormat="1" applyFont="1" applyBorder="1" applyAlignment="1">
      <alignment horizontal="center"/>
    </xf>
    <xf numFmtId="173" fontId="24" fillId="0" borderId="82" xfId="0" quotePrefix="1" applyNumberFormat="1" applyFont="1" applyBorder="1" applyAlignment="1">
      <alignment horizontal="center"/>
    </xf>
    <xf numFmtId="173" fontId="25" fillId="0" borderId="84" xfId="0" quotePrefix="1" applyNumberFormat="1" applyFont="1" applyBorder="1" applyAlignment="1">
      <alignment horizontal="center"/>
    </xf>
    <xf numFmtId="173" fontId="25" fillId="0" borderId="78" xfId="0" quotePrefix="1" applyNumberFormat="1" applyFont="1" applyBorder="1" applyAlignment="1">
      <alignment horizontal="center"/>
    </xf>
    <xf numFmtId="173" fontId="25" fillId="0" borderId="90" xfId="0" quotePrefix="1" applyNumberFormat="1" applyFont="1" applyBorder="1" applyAlignment="1">
      <alignment horizontal="center"/>
    </xf>
    <xf numFmtId="0" fontId="19" fillId="6" borderId="24" xfId="0" quotePrefix="1" applyFont="1" applyFill="1" applyBorder="1" applyAlignment="1">
      <alignment horizontal="center"/>
    </xf>
    <xf numFmtId="0" fontId="19" fillId="6" borderId="21" xfId="0" quotePrefix="1" applyFont="1" applyFill="1" applyBorder="1" applyAlignment="1">
      <alignment horizontal="center"/>
    </xf>
    <xf numFmtId="175" fontId="22" fillId="5" borderId="34" xfId="0" applyNumberFormat="1" applyFont="1" applyFill="1" applyBorder="1" applyAlignment="1">
      <alignment horizontal="center" vertical="top" wrapText="1"/>
    </xf>
    <xf numFmtId="175" fontId="22" fillId="5" borderId="33" xfId="0" applyNumberFormat="1" applyFont="1" applyFill="1" applyBorder="1" applyAlignment="1">
      <alignment horizontal="center" vertical="top" wrapText="1"/>
    </xf>
    <xf numFmtId="0" fontId="6" fillId="0" borderId="33" xfId="0" applyFont="1" applyBorder="1" applyAlignment="1">
      <alignment vertical="top"/>
    </xf>
    <xf numFmtId="0" fontId="6" fillId="0" borderId="32" xfId="0" applyFont="1" applyBorder="1" applyAlignment="1">
      <alignment vertical="top"/>
    </xf>
    <xf numFmtId="175" fontId="22" fillId="5" borderId="34" xfId="0" applyNumberFormat="1" applyFont="1" applyFill="1" applyBorder="1" applyAlignment="1">
      <alignment horizontal="center" vertical="top"/>
    </xf>
    <xf numFmtId="175" fontId="22" fillId="5" borderId="33" xfId="0" applyNumberFormat="1" applyFont="1" applyFill="1" applyBorder="1" applyAlignment="1">
      <alignment horizontal="center" vertical="top"/>
    </xf>
    <xf numFmtId="175" fontId="22" fillId="5" borderId="25" xfId="0" applyNumberFormat="1" applyFont="1" applyFill="1" applyBorder="1" applyAlignment="1">
      <alignment horizontal="center" vertical="top"/>
    </xf>
    <xf numFmtId="0" fontId="6" fillId="0" borderId="37" xfId="0" applyFont="1" applyBorder="1" applyAlignment="1">
      <alignment vertical="top"/>
    </xf>
    <xf numFmtId="0" fontId="6" fillId="0" borderId="26" xfId="0" applyFont="1" applyBorder="1" applyAlignment="1">
      <alignment vertical="top"/>
    </xf>
    <xf numFmtId="0" fontId="32" fillId="2" borderId="0" xfId="0" applyFont="1" applyFill="1" applyAlignment="1">
      <alignment horizontal="center" wrapText="1"/>
    </xf>
    <xf numFmtId="0" fontId="6" fillId="0" borderId="0" xfId="0" applyFont="1"/>
    <xf numFmtId="0" fontId="32" fillId="2" borderId="0" xfId="0" applyFont="1" applyFill="1" applyAlignment="1">
      <alignment horizontal="center"/>
    </xf>
    <xf numFmtId="174" fontId="32" fillId="2" borderId="0" xfId="0" applyNumberFormat="1" applyFont="1" applyFill="1" applyAlignment="1">
      <alignment horizontal="center"/>
    </xf>
    <xf numFmtId="0" fontId="36" fillId="2" borderId="0" xfId="0" applyFont="1" applyFill="1" applyAlignment="1">
      <alignment horizontal="center"/>
    </xf>
    <xf numFmtId="0" fontId="32" fillId="2" borderId="19" xfId="0" applyFont="1" applyFill="1" applyBorder="1" applyAlignment="1">
      <alignment horizontal="center" wrapText="1"/>
    </xf>
    <xf numFmtId="0" fontId="6" fillId="0" borderId="19" xfId="0" applyFont="1" applyBorder="1"/>
    <xf numFmtId="180" fontId="32" fillId="2" borderId="0" xfId="0" applyNumberFormat="1" applyFont="1" applyFill="1" applyAlignment="1">
      <alignment horizontal="center" wrapText="1"/>
    </xf>
    <xf numFmtId="0" fontId="25" fillId="5" borderId="91" xfId="0" applyFont="1" applyFill="1" applyBorder="1" applyAlignment="1">
      <alignment horizontal="center" wrapText="1"/>
    </xf>
    <xf numFmtId="0" fontId="6" fillId="0" borderId="92" xfId="0" applyFont="1" applyBorder="1"/>
    <xf numFmtId="0" fontId="25" fillId="0" borderId="114" xfId="0" applyFont="1" applyBorder="1" applyAlignment="1">
      <alignment horizontal="left"/>
    </xf>
    <xf numFmtId="0" fontId="6" fillId="0" borderId="115" xfId="0" applyFont="1" applyBorder="1"/>
    <xf numFmtId="0" fontId="25" fillId="5" borderId="94" xfId="0" applyFont="1" applyFill="1" applyBorder="1" applyAlignment="1">
      <alignment horizontal="center" wrapText="1"/>
    </xf>
    <xf numFmtId="0" fontId="6" fillId="0" borderId="94" xfId="0" applyFont="1" applyBorder="1"/>
    <xf numFmtId="0" fontId="25" fillId="0" borderId="74" xfId="0" applyFont="1" applyBorder="1" applyAlignment="1">
      <alignment horizontal="left"/>
    </xf>
    <xf numFmtId="0" fontId="6" fillId="0" borderId="75" xfId="0" applyFont="1" applyBorder="1"/>
    <xf numFmtId="0" fontId="25" fillId="0" borderId="0" xfId="0" applyFont="1" applyAlignment="1">
      <alignment horizontal="center" wrapText="1"/>
    </xf>
    <xf numFmtId="0" fontId="0" fillId="0" borderId="0" xfId="0"/>
    <xf numFmtId="0" fontId="27" fillId="0" borderId="25" xfId="0" applyFont="1" applyBorder="1" applyAlignment="1">
      <alignment horizontal="left"/>
    </xf>
    <xf numFmtId="0" fontId="6" fillId="0" borderId="79" xfId="0" applyFont="1" applyBorder="1"/>
    <xf numFmtId="0" fontId="25" fillId="0" borderId="74" xfId="0" applyFont="1" applyBorder="1" applyAlignment="1">
      <alignment horizontal="center"/>
    </xf>
    <xf numFmtId="0" fontId="6" fillId="0" borderId="37" xfId="0" applyFont="1" applyBorder="1"/>
    <xf numFmtId="0" fontId="6" fillId="0" borderId="33" xfId="0" applyFont="1" applyBorder="1"/>
    <xf numFmtId="0" fontId="25" fillId="0" borderId="87" xfId="0" applyFont="1" applyBorder="1" applyAlignment="1">
      <alignment horizontal="left"/>
    </xf>
    <xf numFmtId="0" fontId="6" fillId="0" borderId="88" xfId="0" applyFont="1" applyBorder="1"/>
    <xf numFmtId="0" fontId="6" fillId="0" borderId="89" xfId="0" applyFont="1" applyBorder="1"/>
    <xf numFmtId="173" fontId="25" fillId="7" borderId="27" xfId="0" applyNumberFormat="1" applyFont="1" applyFill="1" applyBorder="1" applyAlignment="1">
      <alignment horizontal="center" vertical="top" wrapText="1"/>
    </xf>
    <xf numFmtId="0" fontId="6" fillId="0" borderId="24" xfId="0" applyFont="1" applyBorder="1"/>
    <xf numFmtId="0" fontId="18" fillId="4" borderId="34" xfId="0" applyFont="1" applyFill="1" applyBorder="1" applyAlignment="1">
      <alignment horizontal="center" wrapText="1"/>
    </xf>
    <xf numFmtId="0" fontId="6" fillId="0" borderId="32" xfId="0" applyFont="1" applyBorder="1"/>
    <xf numFmtId="0" fontId="19" fillId="6" borderId="34" xfId="0" applyFont="1" applyFill="1" applyBorder="1" applyAlignment="1">
      <alignment horizontal="center"/>
    </xf>
    <xf numFmtId="174" fontId="19" fillId="6" borderId="25" xfId="0" applyNumberFormat="1" applyFont="1" applyFill="1" applyBorder="1" applyAlignment="1">
      <alignment horizontal="center"/>
    </xf>
    <xf numFmtId="0" fontId="6" fillId="0" borderId="26" xfId="0" applyFont="1" applyBorder="1"/>
    <xf numFmtId="0" fontId="19" fillId="6" borderId="25" xfId="0" applyFont="1" applyFill="1" applyBorder="1" applyAlignment="1">
      <alignment horizontal="center"/>
    </xf>
    <xf numFmtId="0" fontId="20" fillId="5" borderId="33" xfId="0" applyFont="1" applyFill="1" applyBorder="1" applyAlignment="1">
      <alignment vertical="center" wrapText="1"/>
    </xf>
    <xf numFmtId="10" fontId="19" fillId="0" borderId="34" xfId="0" applyNumberFormat="1" applyFont="1" applyBorder="1" applyAlignment="1">
      <alignment horizontal="center"/>
    </xf>
    <xf numFmtId="170" fontId="19" fillId="0" borderId="34" xfId="0" applyNumberFormat="1" applyFont="1" applyBorder="1" applyAlignment="1">
      <alignment horizontal="center"/>
    </xf>
    <xf numFmtId="170" fontId="19" fillId="0" borderId="28" xfId="0" applyNumberFormat="1" applyFont="1" applyBorder="1" applyAlignment="1">
      <alignment horizontal="center"/>
    </xf>
    <xf numFmtId="0" fontId="6" fillId="0" borderId="35" xfId="0" applyFont="1" applyBorder="1"/>
    <xf numFmtId="0" fontId="6" fillId="0" borderId="21" xfId="0" applyFont="1" applyBorder="1"/>
    <xf numFmtId="0" fontId="19" fillId="0" borderId="28" xfId="0" applyFont="1" applyBorder="1" applyAlignment="1">
      <alignment horizontal="center"/>
    </xf>
    <xf numFmtId="0" fontId="19" fillId="0" borderId="34" xfId="0" applyFont="1" applyBorder="1" applyAlignment="1">
      <alignment horizontal="center"/>
    </xf>
    <xf numFmtId="10" fontId="19" fillId="0" borderId="25" xfId="0" applyNumberFormat="1" applyFont="1" applyBorder="1" applyAlignment="1">
      <alignment horizontal="center"/>
    </xf>
    <xf numFmtId="10" fontId="19" fillId="0" borderId="28" xfId="0" applyNumberFormat="1" applyFont="1" applyBorder="1" applyAlignment="1">
      <alignment horizontal="center"/>
    </xf>
    <xf numFmtId="10" fontId="19" fillId="0" borderId="16" xfId="0" applyNumberFormat="1" applyFont="1" applyBorder="1" applyAlignment="1">
      <alignment horizontal="center"/>
    </xf>
    <xf numFmtId="0" fontId="2" fillId="2" borderId="25" xfId="0" applyFont="1" applyFill="1" applyBorder="1" applyAlignment="1">
      <alignment vertical="top" wrapText="1"/>
    </xf>
    <xf numFmtId="0" fontId="5" fillId="2" borderId="25" xfId="0" applyFont="1" applyFill="1" applyBorder="1" applyAlignment="1">
      <alignment vertical="top" wrapText="1"/>
    </xf>
    <xf numFmtId="0" fontId="5" fillId="2" borderId="25" xfId="0" applyFont="1" applyFill="1" applyBorder="1" applyAlignment="1">
      <alignment wrapText="1"/>
    </xf>
    <xf numFmtId="0" fontId="2" fillId="2" borderId="16" xfId="0" applyFont="1" applyFill="1" applyBorder="1" applyAlignment="1">
      <alignment horizontal="left" vertical="top" wrapText="1"/>
    </xf>
    <xf numFmtId="0" fontId="2" fillId="2" borderId="17" xfId="0" applyFont="1" applyFill="1" applyBorder="1" applyAlignment="1">
      <alignment horizontal="left" vertical="top" wrapText="1"/>
    </xf>
    <xf numFmtId="0" fontId="6" fillId="0" borderId="18" xfId="0" applyFont="1" applyBorder="1"/>
    <xf numFmtId="0" fontId="9" fillId="17" borderId="0" xfId="0" applyFont="1" applyFill="1" applyAlignment="1">
      <alignment horizontal="center" vertical="top"/>
    </xf>
    <xf numFmtId="2" fontId="9" fillId="17" borderId="0" xfId="0" applyNumberFormat="1" applyFont="1" applyFill="1" applyAlignment="1">
      <alignment vertical="top"/>
    </xf>
    <xf numFmtId="14" fontId="9" fillId="17" borderId="0" xfId="0" applyNumberFormat="1" applyFont="1" applyFill="1" applyAlignment="1">
      <alignment horizontal="center" vertical="top"/>
    </xf>
    <xf numFmtId="14" fontId="9" fillId="17" borderId="0" xfId="0" applyNumberFormat="1" applyFont="1" applyFill="1" applyAlignment="1">
      <alignment horizontal="center" vertical="top" wrapText="1"/>
    </xf>
    <xf numFmtId="4" fontId="9" fillId="17" borderId="0" xfId="0" applyNumberFormat="1" applyFont="1" applyFill="1" applyAlignment="1">
      <alignment horizontal="right" vertical="top"/>
    </xf>
    <xf numFmtId="184" fontId="9" fillId="17" borderId="0" xfId="0" applyNumberFormat="1" applyFont="1" applyFill="1" applyAlignment="1">
      <alignment horizontal="right" vertical="top"/>
    </xf>
  </cellXfs>
  <cellStyles count="12">
    <cellStyle name="Comma" xfId="1" builtinId="3"/>
    <cellStyle name="Comma [0] 2" xfId="2" xr:uid="{00000000-0005-0000-0000-000031000000}"/>
    <cellStyle name="Comma 2" xfId="3" xr:uid="{00000000-0005-0000-0000-000032000000}"/>
    <cellStyle name="Currency [0] 2" xfId="4" xr:uid="{00000000-0005-0000-0000-000033000000}"/>
    <cellStyle name="Currency 2" xfId="5" xr:uid="{00000000-0005-0000-0000-000034000000}"/>
    <cellStyle name="Normal" xfId="0" builtinId="0"/>
    <cellStyle name="Normal 2" xfId="6" xr:uid="{00000000-0005-0000-0000-000035000000}"/>
    <cellStyle name="Normal 3" xfId="7" xr:uid="{00000000-0005-0000-0000-000036000000}"/>
    <cellStyle name="Normal 4" xfId="8" xr:uid="{00000000-0005-0000-0000-000037000000}"/>
    <cellStyle name="Normal_Workings - Rental Schedule 2007 draft 3" xfId="9" xr:uid="{00000000-0005-0000-0000-000038000000}"/>
    <cellStyle name="Normal_Workings - Rental Schedule 2007 draft 3 2" xfId="10" xr:uid="{00000000-0005-0000-0000-000039000000}"/>
    <cellStyle name="Percent 2" xfId="11" xr:uid="{00000000-0005-0000-0000-00003A000000}"/>
  </cellStyles>
  <dxfs count="1">
    <dxf>
      <font>
        <color indexed="12"/>
      </font>
    </dxf>
  </dxfs>
  <tableStyles count="0" defaultTableStyle="TableStyleMedium2" defaultPivotStyle="PivotStyleLight16"/>
  <colors>
    <mruColors>
      <color rgb="FF0000FF"/>
      <color rgb="FF00FFFF"/>
      <color rgb="FFCC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.shortcut-targets-by-id\1UfbbQare8k_HmX9sxOXb4xlbHYd54pGi\Finance\AR%20(done)\Millenia%20Walk\Rental%20Schedule\Rental%20Schedule%20-%20MW%20FY2024\Working%20File\BUDGET%202024%20RENTMW_v5%20(Post%20Deep%20Dive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.shortcut-targets-by-id\1UfbbQare8k_HmX9sxOXb4xlbHYd54pGi\Finance\AR%20(done)\Millenia%20Walk\Rental%20Schedule\Rental%20Schedule%20-%20MW%20FY2024\Working%20File\RENTMW_12-2023%20(FINAL)%20-%20WITH%20ACT%20%25%20RENT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BUDGET~4\BUDGET~1\Mwtod5-Yr05%20&amp;%2006%20draft%20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W-Rent 2023"/>
      <sheetName val="Statistics"/>
      <sheetName val="Licence Fee (ORA)"/>
      <sheetName val="Licence Fee"/>
      <sheetName val="Percentage Rent"/>
      <sheetName val="2007 Renewal "/>
      <sheetName val="Leases Due"/>
      <sheetName val="New Leases"/>
      <sheetName val="Renew 07.workl"/>
      <sheetName val="2005"/>
      <sheetName val="2006"/>
      <sheetName val="combine"/>
    </sheetNames>
    <sheetDataSet>
      <sheetData sheetId="0" refreshError="1">
        <row r="11">
          <cell r="E11" t="str">
            <v>t0000293</v>
          </cell>
          <cell r="F11" t="str">
            <v>01-01/02, 02-01, 03-01</v>
          </cell>
          <cell r="G11" t="str">
            <v>Paulaner Brauhaus (Singapore) Pte Ltd</v>
          </cell>
          <cell r="H11">
            <v>45047</v>
          </cell>
          <cell r="I11">
            <v>45777</v>
          </cell>
          <cell r="K11">
            <v>13336</v>
          </cell>
          <cell r="L11">
            <v>13336</v>
          </cell>
          <cell r="M11">
            <v>6</v>
          </cell>
          <cell r="N11">
            <v>2</v>
          </cell>
          <cell r="O11">
            <v>8</v>
          </cell>
          <cell r="Q11">
            <v>80016</v>
          </cell>
          <cell r="R11">
            <v>26672</v>
          </cell>
          <cell r="S11">
            <v>106688</v>
          </cell>
          <cell r="T11">
            <v>80016</v>
          </cell>
          <cell r="U11">
            <v>80016</v>
          </cell>
          <cell r="V11">
            <v>80016</v>
          </cell>
          <cell r="W11">
            <v>80016</v>
          </cell>
          <cell r="X11">
            <v>80016</v>
          </cell>
          <cell r="Y11">
            <v>80016</v>
          </cell>
          <cell r="Z11">
            <v>80016</v>
          </cell>
          <cell r="AA11">
            <v>80016</v>
          </cell>
          <cell r="AB11">
            <v>80016</v>
          </cell>
          <cell r="AC11">
            <v>80016</v>
          </cell>
          <cell r="AD11">
            <v>80016</v>
          </cell>
          <cell r="AE11">
            <v>80016</v>
          </cell>
          <cell r="AF11">
            <v>960192</v>
          </cell>
          <cell r="AG11">
            <v>26672</v>
          </cell>
          <cell r="AH11">
            <v>26672</v>
          </cell>
          <cell r="AI11">
            <v>26672</v>
          </cell>
          <cell r="AJ11">
            <v>26672</v>
          </cell>
          <cell r="AK11">
            <v>26672</v>
          </cell>
          <cell r="AL11">
            <v>26672</v>
          </cell>
          <cell r="AM11">
            <v>26672</v>
          </cell>
          <cell r="AN11">
            <v>26672</v>
          </cell>
          <cell r="AO11">
            <v>26672</v>
          </cell>
          <cell r="AP11">
            <v>26672</v>
          </cell>
          <cell r="AQ11">
            <v>26672</v>
          </cell>
          <cell r="AR11">
            <v>26672</v>
          </cell>
          <cell r="AS11">
            <v>320064</v>
          </cell>
        </row>
        <row r="12">
          <cell r="E12" t="str">
            <v>t0000293 (ORA Licence)</v>
          </cell>
          <cell r="F12" t="str">
            <v>01-01/02, 02-01, 03-01 (Licence)</v>
          </cell>
          <cell r="G12" t="str">
            <v>Paulaner Brauhaus (ORA Licence)</v>
          </cell>
          <cell r="H12">
            <v>44682</v>
          </cell>
          <cell r="I12">
            <v>45412</v>
          </cell>
          <cell r="K12">
            <v>1379</v>
          </cell>
          <cell r="L12">
            <v>1379</v>
          </cell>
          <cell r="M12">
            <v>4.4000000000000004</v>
          </cell>
          <cell r="N12">
            <v>0</v>
          </cell>
          <cell r="O12">
            <v>4.4000000000000004</v>
          </cell>
          <cell r="Q12">
            <v>6067.6</v>
          </cell>
          <cell r="R12">
            <v>0</v>
          </cell>
          <cell r="S12">
            <v>6067.6</v>
          </cell>
          <cell r="T12">
            <v>6067.6</v>
          </cell>
          <cell r="U12">
            <v>6067.6</v>
          </cell>
          <cell r="V12">
            <v>6067.6</v>
          </cell>
          <cell r="W12">
            <v>6067.6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24270.400000000001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</row>
        <row r="13">
          <cell r="F13" t="str">
            <v>01-01/02, 02-01, 03-01 (Licence)</v>
          </cell>
          <cell r="G13" t="str">
            <v>Paulaner Brauhaus (ORA Licence)</v>
          </cell>
          <cell r="H13">
            <v>45413</v>
          </cell>
          <cell r="I13">
            <v>45777</v>
          </cell>
          <cell r="K13">
            <v>0</v>
          </cell>
          <cell r="L13">
            <v>1379</v>
          </cell>
          <cell r="M13">
            <v>4.5999999999999996</v>
          </cell>
          <cell r="N13">
            <v>0</v>
          </cell>
          <cell r="O13">
            <v>4.5999999999999996</v>
          </cell>
          <cell r="Q13">
            <v>6343.4</v>
          </cell>
          <cell r="R13">
            <v>0</v>
          </cell>
          <cell r="S13">
            <v>6343.4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6343.4</v>
          </cell>
          <cell r="Y13">
            <v>6343.4</v>
          </cell>
          <cell r="Z13">
            <v>6343.4</v>
          </cell>
          <cell r="AA13">
            <v>6343.4</v>
          </cell>
          <cell r="AB13">
            <v>6343.4</v>
          </cell>
          <cell r="AC13">
            <v>6343.4</v>
          </cell>
          <cell r="AD13">
            <v>6343.4</v>
          </cell>
          <cell r="AE13">
            <v>6343.4</v>
          </cell>
          <cell r="AF13">
            <v>50747.199999999997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</row>
        <row r="14">
          <cell r="E14" t="str">
            <v>t0001491</v>
          </cell>
          <cell r="F14" t="str">
            <v>01-03/04/05</v>
          </cell>
          <cell r="G14" t="str">
            <v>Highlander Bar Pte. Ltd. (Highlander)</v>
          </cell>
          <cell r="H14">
            <v>45200</v>
          </cell>
          <cell r="I14">
            <v>45565</v>
          </cell>
          <cell r="K14">
            <v>2400</v>
          </cell>
          <cell r="L14">
            <v>2400</v>
          </cell>
          <cell r="M14">
            <v>9.6999999999999993</v>
          </cell>
          <cell r="N14">
            <v>2</v>
          </cell>
          <cell r="O14">
            <v>11.7</v>
          </cell>
          <cell r="Q14">
            <v>23280</v>
          </cell>
          <cell r="R14">
            <v>4800</v>
          </cell>
          <cell r="S14">
            <v>28080</v>
          </cell>
          <cell r="T14">
            <v>23280</v>
          </cell>
          <cell r="U14">
            <v>23280</v>
          </cell>
          <cell r="V14">
            <v>23280</v>
          </cell>
          <cell r="W14">
            <v>23280</v>
          </cell>
          <cell r="X14">
            <v>23280</v>
          </cell>
          <cell r="Y14">
            <v>23280</v>
          </cell>
          <cell r="Z14">
            <v>23280</v>
          </cell>
          <cell r="AA14">
            <v>23280</v>
          </cell>
          <cell r="AB14">
            <v>23280</v>
          </cell>
          <cell r="AC14">
            <v>0</v>
          </cell>
          <cell r="AD14">
            <v>0</v>
          </cell>
          <cell r="AE14">
            <v>0</v>
          </cell>
          <cell r="AF14">
            <v>209520</v>
          </cell>
          <cell r="AG14">
            <v>4800</v>
          </cell>
          <cell r="AH14">
            <v>4800</v>
          </cell>
          <cell r="AI14">
            <v>4800</v>
          </cell>
          <cell r="AJ14">
            <v>4800</v>
          </cell>
          <cell r="AK14">
            <v>4800</v>
          </cell>
          <cell r="AL14">
            <v>4800</v>
          </cell>
          <cell r="AM14">
            <v>4800</v>
          </cell>
          <cell r="AN14">
            <v>4800</v>
          </cell>
          <cell r="AO14">
            <v>4800</v>
          </cell>
          <cell r="AP14">
            <v>0</v>
          </cell>
          <cell r="AQ14">
            <v>0</v>
          </cell>
          <cell r="AR14">
            <v>0</v>
          </cell>
          <cell r="AS14">
            <v>43200</v>
          </cell>
        </row>
        <row r="15">
          <cell r="F15" t="str">
            <v>01-03/04/05</v>
          </cell>
          <cell r="G15" t="str">
            <v>Highlander Bar Pte. Ltd. (Highlander)</v>
          </cell>
          <cell r="H15">
            <v>45566</v>
          </cell>
          <cell r="I15">
            <v>45930</v>
          </cell>
          <cell r="K15">
            <v>0</v>
          </cell>
          <cell r="L15">
            <v>2400</v>
          </cell>
          <cell r="M15">
            <v>10.050000000000001</v>
          </cell>
          <cell r="N15">
            <v>2</v>
          </cell>
          <cell r="O15">
            <v>12.05</v>
          </cell>
          <cell r="Q15">
            <v>24120</v>
          </cell>
          <cell r="R15">
            <v>4800</v>
          </cell>
          <cell r="S15">
            <v>28920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24120</v>
          </cell>
          <cell r="AD15">
            <v>24120</v>
          </cell>
          <cell r="AE15">
            <v>24120</v>
          </cell>
          <cell r="AF15">
            <v>72360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4800</v>
          </cell>
          <cell r="AQ15">
            <v>4800</v>
          </cell>
          <cell r="AR15">
            <v>4800</v>
          </cell>
          <cell r="AS15">
            <v>14400</v>
          </cell>
        </row>
        <row r="16">
          <cell r="F16" t="str">
            <v>01-03/04/05</v>
          </cell>
          <cell r="G16" t="str">
            <v>Highlander Bar Pte. Ltd. (Highlander)</v>
          </cell>
          <cell r="H16">
            <v>45931</v>
          </cell>
          <cell r="I16">
            <v>46295</v>
          </cell>
          <cell r="K16">
            <v>0</v>
          </cell>
          <cell r="L16">
            <v>2400</v>
          </cell>
          <cell r="M16">
            <v>10.199999999999999</v>
          </cell>
          <cell r="N16">
            <v>2</v>
          </cell>
          <cell r="O16">
            <v>12.2</v>
          </cell>
          <cell r="Q16">
            <v>24480</v>
          </cell>
          <cell r="R16">
            <v>4800</v>
          </cell>
          <cell r="S16">
            <v>29280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</row>
        <row r="17">
          <cell r="E17" t="str">
            <v>t0001591</v>
          </cell>
          <cell r="F17" t="str">
            <v>01-06/07/08</v>
          </cell>
          <cell r="G17" t="str">
            <v>F1 Autos Pte. Limited (La Casa)</v>
          </cell>
          <cell r="H17">
            <v>45029</v>
          </cell>
          <cell r="I17">
            <v>46124</v>
          </cell>
          <cell r="K17">
            <v>1281</v>
          </cell>
          <cell r="L17">
            <v>1281</v>
          </cell>
          <cell r="M17">
            <v>10.5</v>
          </cell>
          <cell r="N17">
            <v>2</v>
          </cell>
          <cell r="O17">
            <v>12.5</v>
          </cell>
          <cell r="Q17">
            <v>13450.5</v>
          </cell>
          <cell r="R17">
            <v>2562</v>
          </cell>
          <cell r="S17">
            <v>16012.5</v>
          </cell>
          <cell r="T17">
            <v>13450.5</v>
          </cell>
          <cell r="U17">
            <v>13450.5</v>
          </cell>
          <cell r="V17">
            <v>13450.5</v>
          </cell>
          <cell r="W17">
            <v>13450.5</v>
          </cell>
          <cell r="X17">
            <v>13450.5</v>
          </cell>
          <cell r="Y17">
            <v>13450.5</v>
          </cell>
          <cell r="Z17">
            <v>13450.5</v>
          </cell>
          <cell r="AA17">
            <v>13450.5</v>
          </cell>
          <cell r="AB17">
            <v>13450.5</v>
          </cell>
          <cell r="AC17">
            <v>13450.5</v>
          </cell>
          <cell r="AD17">
            <v>13450.5</v>
          </cell>
          <cell r="AE17">
            <v>13450.5</v>
          </cell>
          <cell r="AF17">
            <v>161406</v>
          </cell>
          <cell r="AG17">
            <v>2562</v>
          </cell>
          <cell r="AH17">
            <v>2562</v>
          </cell>
          <cell r="AI17">
            <v>2562</v>
          </cell>
          <cell r="AJ17">
            <v>2562</v>
          </cell>
          <cell r="AK17">
            <v>2562</v>
          </cell>
          <cell r="AL17">
            <v>2562</v>
          </cell>
          <cell r="AM17">
            <v>2562</v>
          </cell>
          <cell r="AN17">
            <v>2562</v>
          </cell>
          <cell r="AO17">
            <v>2562</v>
          </cell>
          <cell r="AP17">
            <v>2562</v>
          </cell>
          <cell r="AQ17">
            <v>2562</v>
          </cell>
          <cell r="AR17">
            <v>2562</v>
          </cell>
          <cell r="AS17">
            <v>30744</v>
          </cell>
        </row>
        <row r="18">
          <cell r="E18" t="str">
            <v>t0001531</v>
          </cell>
          <cell r="F18" t="str">
            <v>01-09/10</v>
          </cell>
          <cell r="G18" t="str">
            <v>Shinsetsu Pte. Ltd. (Tempura Shima)</v>
          </cell>
          <cell r="H18">
            <v>44973</v>
          </cell>
          <cell r="I18">
            <v>46068</v>
          </cell>
          <cell r="K18">
            <v>1421</v>
          </cell>
          <cell r="L18">
            <v>1421</v>
          </cell>
          <cell r="M18">
            <v>10.5</v>
          </cell>
          <cell r="N18">
            <v>2</v>
          </cell>
          <cell r="O18">
            <v>12.5</v>
          </cell>
          <cell r="Q18">
            <v>14920.5</v>
          </cell>
          <cell r="R18">
            <v>2842</v>
          </cell>
          <cell r="S18">
            <v>17762.5</v>
          </cell>
          <cell r="T18">
            <v>14920.5</v>
          </cell>
          <cell r="U18">
            <v>14920.5</v>
          </cell>
          <cell r="V18">
            <v>14920.5</v>
          </cell>
          <cell r="W18">
            <v>14920.5</v>
          </cell>
          <cell r="X18">
            <v>14920.5</v>
          </cell>
          <cell r="Y18">
            <v>14920.5</v>
          </cell>
          <cell r="Z18">
            <v>14920.5</v>
          </cell>
          <cell r="AA18">
            <v>14920.5</v>
          </cell>
          <cell r="AB18">
            <v>14920.5</v>
          </cell>
          <cell r="AC18">
            <v>14920.5</v>
          </cell>
          <cell r="AD18">
            <v>14920.5</v>
          </cell>
          <cell r="AE18">
            <v>14920.5</v>
          </cell>
          <cell r="AF18">
            <v>179046</v>
          </cell>
          <cell r="AG18">
            <v>2842</v>
          </cell>
          <cell r="AH18">
            <v>2842</v>
          </cell>
          <cell r="AI18">
            <v>2842</v>
          </cell>
          <cell r="AJ18">
            <v>2842</v>
          </cell>
          <cell r="AK18">
            <v>2842</v>
          </cell>
          <cell r="AL18">
            <v>2842</v>
          </cell>
          <cell r="AM18">
            <v>2842</v>
          </cell>
          <cell r="AN18">
            <v>2842</v>
          </cell>
          <cell r="AO18">
            <v>2842</v>
          </cell>
          <cell r="AP18">
            <v>2842</v>
          </cell>
          <cell r="AQ18">
            <v>2842</v>
          </cell>
          <cell r="AR18">
            <v>2842</v>
          </cell>
          <cell r="AS18">
            <v>34104</v>
          </cell>
        </row>
        <row r="19">
          <cell r="E19" t="str">
            <v>t0001222</v>
          </cell>
          <cell r="F19" t="str">
            <v>01-11/12/13</v>
          </cell>
          <cell r="G19" t="str">
            <v>Kyo-ya Dining Pte Ltd (Kyo-ya Dining)</v>
          </cell>
          <cell r="H19">
            <v>44986</v>
          </cell>
          <cell r="I19">
            <v>45351</v>
          </cell>
          <cell r="K19">
            <v>1401</v>
          </cell>
          <cell r="L19">
            <v>1401</v>
          </cell>
          <cell r="M19">
            <v>8.5500000000000007</v>
          </cell>
          <cell r="N19">
            <v>2</v>
          </cell>
          <cell r="O19">
            <v>10.55</v>
          </cell>
          <cell r="Q19">
            <v>11978.55</v>
          </cell>
          <cell r="R19">
            <v>2802</v>
          </cell>
          <cell r="S19">
            <v>14780.55</v>
          </cell>
          <cell r="T19">
            <v>11978.55</v>
          </cell>
          <cell r="U19">
            <v>11978.55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23957.1</v>
          </cell>
          <cell r="AG19">
            <v>2802</v>
          </cell>
          <cell r="AH19">
            <v>2802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5604</v>
          </cell>
        </row>
        <row r="20">
          <cell r="F20" t="str">
            <v>01-11/12/13</v>
          </cell>
          <cell r="G20" t="str">
            <v>New tenant</v>
          </cell>
          <cell r="H20">
            <v>45352</v>
          </cell>
          <cell r="I20">
            <v>46446</v>
          </cell>
          <cell r="K20" t="str">
            <v>-</v>
          </cell>
          <cell r="L20">
            <v>1401</v>
          </cell>
          <cell r="M20">
            <v>10</v>
          </cell>
          <cell r="N20">
            <v>2</v>
          </cell>
          <cell r="O20">
            <v>12</v>
          </cell>
          <cell r="Q20">
            <v>14010</v>
          </cell>
          <cell r="R20">
            <v>2802</v>
          </cell>
          <cell r="S20">
            <v>16812</v>
          </cell>
          <cell r="T20">
            <v>0</v>
          </cell>
          <cell r="U20">
            <v>0</v>
          </cell>
          <cell r="V20">
            <v>14010</v>
          </cell>
          <cell r="W20">
            <v>14010</v>
          </cell>
          <cell r="X20">
            <v>14010</v>
          </cell>
          <cell r="Y20">
            <v>14010</v>
          </cell>
          <cell r="Z20">
            <v>14010</v>
          </cell>
          <cell r="AA20">
            <v>14010</v>
          </cell>
          <cell r="AB20">
            <v>14010</v>
          </cell>
          <cell r="AC20">
            <v>14010</v>
          </cell>
          <cell r="AD20">
            <v>14010</v>
          </cell>
          <cell r="AE20">
            <v>14010</v>
          </cell>
          <cell r="AF20">
            <v>140100</v>
          </cell>
          <cell r="AG20">
            <v>0</v>
          </cell>
          <cell r="AH20">
            <v>0</v>
          </cell>
          <cell r="AI20">
            <v>2802</v>
          </cell>
          <cell r="AJ20">
            <v>2802</v>
          </cell>
          <cell r="AK20">
            <v>2802</v>
          </cell>
          <cell r="AL20">
            <v>2802</v>
          </cell>
          <cell r="AM20">
            <v>2802</v>
          </cell>
          <cell r="AN20">
            <v>2802</v>
          </cell>
          <cell r="AO20">
            <v>2802</v>
          </cell>
          <cell r="AP20">
            <v>2802</v>
          </cell>
          <cell r="AQ20">
            <v>2802</v>
          </cell>
          <cell r="AR20">
            <v>2802</v>
          </cell>
          <cell r="AS20">
            <v>28020</v>
          </cell>
        </row>
        <row r="21">
          <cell r="E21" t="str">
            <v>t0001222 (Licence)</v>
          </cell>
          <cell r="F21" t="str">
            <v>01-11/12/13 (Licence)</v>
          </cell>
          <cell r="G21" t="str">
            <v>Kyo-ya Dining Pte. Ltd. (ORA Licence)</v>
          </cell>
          <cell r="H21">
            <v>44256</v>
          </cell>
          <cell r="I21">
            <v>45351</v>
          </cell>
          <cell r="K21">
            <v>191</v>
          </cell>
          <cell r="L21">
            <v>191</v>
          </cell>
          <cell r="M21">
            <v>6</v>
          </cell>
          <cell r="N21">
            <v>0</v>
          </cell>
          <cell r="O21">
            <v>6</v>
          </cell>
          <cell r="Q21">
            <v>1146</v>
          </cell>
          <cell r="R21">
            <v>0</v>
          </cell>
          <cell r="S21">
            <v>1146</v>
          </cell>
          <cell r="T21">
            <v>1146</v>
          </cell>
          <cell r="U21">
            <v>1146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2292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</row>
        <row r="22">
          <cell r="F22" t="str">
            <v>01-11/12/13 (Licence)</v>
          </cell>
          <cell r="G22" t="str">
            <v>-</v>
          </cell>
          <cell r="H22">
            <v>45352</v>
          </cell>
          <cell r="I22">
            <v>46446</v>
          </cell>
          <cell r="K22" t="str">
            <v>-</v>
          </cell>
          <cell r="L22">
            <v>191</v>
          </cell>
          <cell r="M22">
            <v>0</v>
          </cell>
          <cell r="N22">
            <v>0</v>
          </cell>
          <cell r="O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</row>
        <row r="23">
          <cell r="E23" t="str">
            <v>t0000266</v>
          </cell>
          <cell r="F23" t="str">
            <v>01-14/15</v>
          </cell>
          <cell r="G23" t="str">
            <v>Tom Restaurant Japan Pte Ltd [Abezen (Sandaimi Bunji)]</v>
          </cell>
          <cell r="H23">
            <v>44986</v>
          </cell>
          <cell r="I23">
            <v>45351</v>
          </cell>
          <cell r="K23">
            <v>1334</v>
          </cell>
          <cell r="L23">
            <v>1334</v>
          </cell>
          <cell r="M23">
            <v>11.3</v>
          </cell>
          <cell r="N23">
            <v>2</v>
          </cell>
          <cell r="O23">
            <v>13.3</v>
          </cell>
          <cell r="Q23">
            <v>15074.2</v>
          </cell>
          <cell r="R23">
            <v>2668</v>
          </cell>
          <cell r="S23">
            <v>17742.2</v>
          </cell>
          <cell r="T23">
            <v>15074.2</v>
          </cell>
          <cell r="U23">
            <v>15074.2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30148.400000000001</v>
          </cell>
          <cell r="AG23">
            <v>2668</v>
          </cell>
          <cell r="AH23">
            <v>2668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5336</v>
          </cell>
        </row>
        <row r="24">
          <cell r="F24" t="str">
            <v>01-14/15</v>
          </cell>
          <cell r="G24" t="str">
            <v>Tom Restaurant Japan Pte Ltd [Abezen (Sandaimi Bunji)]</v>
          </cell>
          <cell r="H24">
            <v>45352</v>
          </cell>
          <cell r="I24">
            <v>45716</v>
          </cell>
          <cell r="K24">
            <v>0</v>
          </cell>
          <cell r="L24">
            <v>1334</v>
          </cell>
          <cell r="M24">
            <v>11.6</v>
          </cell>
          <cell r="N24">
            <v>2</v>
          </cell>
          <cell r="O24">
            <v>13.6</v>
          </cell>
          <cell r="Q24">
            <v>15474.4</v>
          </cell>
          <cell r="R24">
            <v>2668</v>
          </cell>
          <cell r="S24">
            <v>18142.400000000001</v>
          </cell>
          <cell r="T24">
            <v>0</v>
          </cell>
          <cell r="U24">
            <v>0</v>
          </cell>
          <cell r="V24">
            <v>15474.4</v>
          </cell>
          <cell r="W24">
            <v>15474.4</v>
          </cell>
          <cell r="X24">
            <v>15474.4</v>
          </cell>
          <cell r="Y24">
            <v>15474.4</v>
          </cell>
          <cell r="Z24">
            <v>15474.4</v>
          </cell>
          <cell r="AA24">
            <v>15474.4</v>
          </cell>
          <cell r="AB24">
            <v>15474.4</v>
          </cell>
          <cell r="AC24">
            <v>15474.4</v>
          </cell>
          <cell r="AD24">
            <v>15474.4</v>
          </cell>
          <cell r="AE24">
            <v>15474.4</v>
          </cell>
          <cell r="AF24">
            <v>154744</v>
          </cell>
          <cell r="AG24">
            <v>0</v>
          </cell>
          <cell r="AH24">
            <v>0</v>
          </cell>
          <cell r="AI24">
            <v>2668</v>
          </cell>
          <cell r="AJ24">
            <v>2668</v>
          </cell>
          <cell r="AK24">
            <v>2668</v>
          </cell>
          <cell r="AL24">
            <v>2668</v>
          </cell>
          <cell r="AM24">
            <v>2668</v>
          </cell>
          <cell r="AN24">
            <v>2668</v>
          </cell>
          <cell r="AO24">
            <v>2668</v>
          </cell>
          <cell r="AP24">
            <v>2668</v>
          </cell>
          <cell r="AQ24">
            <v>2668</v>
          </cell>
          <cell r="AR24">
            <v>2668</v>
          </cell>
          <cell r="AS24">
            <v>26680</v>
          </cell>
        </row>
        <row r="25">
          <cell r="F25" t="str">
            <v>01-14/15</v>
          </cell>
          <cell r="G25" t="str">
            <v>Tom Restaurant Japan Pte Ltd [Abezen (Sandaimi Bunji)]</v>
          </cell>
          <cell r="H25">
            <v>45717</v>
          </cell>
          <cell r="I25">
            <v>46081</v>
          </cell>
          <cell r="K25">
            <v>0</v>
          </cell>
          <cell r="L25">
            <v>1334</v>
          </cell>
          <cell r="M25">
            <v>11.95</v>
          </cell>
          <cell r="N25">
            <v>2</v>
          </cell>
          <cell r="O25">
            <v>13.95</v>
          </cell>
          <cell r="Q25">
            <v>15941.3</v>
          </cell>
          <cell r="R25">
            <v>2668</v>
          </cell>
          <cell r="S25">
            <v>18609.3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</row>
        <row r="26">
          <cell r="F26" t="str">
            <v>01-14/15</v>
          </cell>
          <cell r="G26" t="str">
            <v>Tom Restaurant Japan Pte Ltd [Abezen (Sandaimi Bunji)]</v>
          </cell>
          <cell r="H26">
            <v>46082</v>
          </cell>
          <cell r="I26">
            <v>46446</v>
          </cell>
          <cell r="K26">
            <v>0</v>
          </cell>
          <cell r="L26">
            <v>1334</v>
          </cell>
          <cell r="M26">
            <v>12.35</v>
          </cell>
          <cell r="N26">
            <v>2</v>
          </cell>
          <cell r="O26">
            <v>14.35</v>
          </cell>
          <cell r="Q26">
            <v>16474.900000000001</v>
          </cell>
          <cell r="R26">
            <v>2668</v>
          </cell>
          <cell r="S26">
            <v>19142.900000000001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</row>
        <row r="27">
          <cell r="E27" t="str">
            <v>t0001472</v>
          </cell>
          <cell r="F27" t="str">
            <v>01-16/17/18/19</v>
          </cell>
          <cell r="G27" t="str">
            <v>Prawn Noodle Bar Pte. Ltd.</v>
          </cell>
          <cell r="H27">
            <v>44866</v>
          </cell>
          <cell r="I27">
            <v>45961</v>
          </cell>
          <cell r="K27">
            <v>2809</v>
          </cell>
          <cell r="L27">
            <v>2809</v>
          </cell>
          <cell r="M27">
            <v>11.76</v>
          </cell>
          <cell r="N27">
            <v>2</v>
          </cell>
          <cell r="O27">
            <v>13.76</v>
          </cell>
          <cell r="Q27">
            <v>33047</v>
          </cell>
          <cell r="R27">
            <v>5618</v>
          </cell>
          <cell r="S27">
            <v>38665</v>
          </cell>
          <cell r="T27">
            <v>33047</v>
          </cell>
          <cell r="U27">
            <v>33047</v>
          </cell>
          <cell r="V27">
            <v>33047</v>
          </cell>
          <cell r="W27">
            <v>33047</v>
          </cell>
          <cell r="X27">
            <v>33047</v>
          </cell>
          <cell r="Y27">
            <v>33047</v>
          </cell>
          <cell r="Z27">
            <v>33047</v>
          </cell>
          <cell r="AA27">
            <v>33047</v>
          </cell>
          <cell r="AB27">
            <v>33047</v>
          </cell>
          <cell r="AC27">
            <v>33047</v>
          </cell>
          <cell r="AD27">
            <v>33047</v>
          </cell>
          <cell r="AE27">
            <v>33047</v>
          </cell>
          <cell r="AF27">
            <v>396564</v>
          </cell>
          <cell r="AG27">
            <v>5618</v>
          </cell>
          <cell r="AH27">
            <v>5618</v>
          </cell>
          <cell r="AI27">
            <v>5618</v>
          </cell>
          <cell r="AJ27">
            <v>5618</v>
          </cell>
          <cell r="AK27">
            <v>5618</v>
          </cell>
          <cell r="AL27">
            <v>5618</v>
          </cell>
          <cell r="AM27">
            <v>5618</v>
          </cell>
          <cell r="AN27">
            <v>5618</v>
          </cell>
          <cell r="AO27">
            <v>5618</v>
          </cell>
          <cell r="AP27">
            <v>5618</v>
          </cell>
          <cell r="AQ27">
            <v>5618</v>
          </cell>
          <cell r="AR27">
            <v>5618</v>
          </cell>
          <cell r="AS27">
            <v>67416</v>
          </cell>
        </row>
        <row r="28">
          <cell r="F28" t="str">
            <v>01-16/17/18/19</v>
          </cell>
          <cell r="G28" t="str">
            <v>Prawn Noodle Bar Pte. Ltd. (ORA Licence)</v>
          </cell>
          <cell r="H28">
            <v>44866</v>
          </cell>
          <cell r="I28">
            <v>45961</v>
          </cell>
          <cell r="K28">
            <v>267</v>
          </cell>
          <cell r="L28">
            <v>267</v>
          </cell>
          <cell r="M28">
            <v>5</v>
          </cell>
          <cell r="N28">
            <v>0</v>
          </cell>
          <cell r="O28">
            <v>5</v>
          </cell>
          <cell r="Q28">
            <v>1335</v>
          </cell>
          <cell r="R28">
            <v>0</v>
          </cell>
          <cell r="S28">
            <v>1335</v>
          </cell>
          <cell r="T28">
            <v>1335</v>
          </cell>
          <cell r="U28">
            <v>1335</v>
          </cell>
          <cell r="V28">
            <v>1335</v>
          </cell>
          <cell r="W28">
            <v>1335</v>
          </cell>
          <cell r="X28">
            <v>1335</v>
          </cell>
          <cell r="Y28">
            <v>1335</v>
          </cell>
          <cell r="Z28">
            <v>1335</v>
          </cell>
          <cell r="AA28">
            <v>1335</v>
          </cell>
          <cell r="AB28">
            <v>1335</v>
          </cell>
          <cell r="AC28">
            <v>1335</v>
          </cell>
          <cell r="AD28">
            <v>1335</v>
          </cell>
          <cell r="AE28">
            <v>1335</v>
          </cell>
          <cell r="AF28">
            <v>16020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</row>
        <row r="29">
          <cell r="F29" t="str">
            <v>01-16/17/18/19</v>
          </cell>
          <cell r="G29" t="str">
            <v>Prawn Noodle Bar Pte. Ltd. (ORA Licence) - Complimentary</v>
          </cell>
          <cell r="H29">
            <v>44866</v>
          </cell>
          <cell r="I29">
            <v>45961</v>
          </cell>
          <cell r="K29">
            <v>317</v>
          </cell>
          <cell r="L29">
            <v>317</v>
          </cell>
          <cell r="M29">
            <v>0</v>
          </cell>
          <cell r="N29">
            <v>0</v>
          </cell>
          <cell r="O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</row>
        <row r="30">
          <cell r="E30" t="str">
            <v>t0001379</v>
          </cell>
          <cell r="F30" t="str">
            <v>01-20/21/22</v>
          </cell>
          <cell r="G30" t="str">
            <v>Quinn's Millenia Pte. Ltd. (Quinn's)</v>
          </cell>
          <cell r="H30">
            <v>44936</v>
          </cell>
          <cell r="I30">
            <v>45300</v>
          </cell>
          <cell r="K30">
            <v>1442</v>
          </cell>
          <cell r="L30">
            <v>1442</v>
          </cell>
          <cell r="M30">
            <v>10.82</v>
          </cell>
          <cell r="N30">
            <v>2</v>
          </cell>
          <cell r="O30">
            <v>12.82</v>
          </cell>
          <cell r="Q30">
            <v>15616</v>
          </cell>
          <cell r="R30">
            <v>2884</v>
          </cell>
          <cell r="S30">
            <v>18500</v>
          </cell>
          <cell r="T30">
            <v>4533.68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4533.68</v>
          </cell>
          <cell r="AG30">
            <v>837.29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837.29</v>
          </cell>
        </row>
        <row r="31">
          <cell r="F31" t="str">
            <v>01-20/21/22</v>
          </cell>
          <cell r="G31" t="str">
            <v>Quinn's Millenia Pte. Ltd. (Quinn's)</v>
          </cell>
          <cell r="H31">
            <v>45301</v>
          </cell>
          <cell r="I31">
            <v>45666</v>
          </cell>
          <cell r="K31">
            <v>0</v>
          </cell>
          <cell r="L31">
            <v>1442</v>
          </cell>
          <cell r="M31">
            <v>11.17</v>
          </cell>
          <cell r="N31">
            <v>2</v>
          </cell>
          <cell r="O31">
            <v>13.17</v>
          </cell>
          <cell r="Q31">
            <v>16116</v>
          </cell>
          <cell r="R31">
            <v>2884</v>
          </cell>
          <cell r="S31">
            <v>19000</v>
          </cell>
          <cell r="T31">
            <v>11437.16</v>
          </cell>
          <cell r="U31">
            <v>16116</v>
          </cell>
          <cell r="V31">
            <v>16116</v>
          </cell>
          <cell r="W31">
            <v>16116</v>
          </cell>
          <cell r="X31">
            <v>16116</v>
          </cell>
          <cell r="Y31">
            <v>16116</v>
          </cell>
          <cell r="Z31">
            <v>16116</v>
          </cell>
          <cell r="AA31">
            <v>16116</v>
          </cell>
          <cell r="AB31">
            <v>16116</v>
          </cell>
          <cell r="AC31">
            <v>16116</v>
          </cell>
          <cell r="AD31">
            <v>16116</v>
          </cell>
          <cell r="AE31">
            <v>16116</v>
          </cell>
          <cell r="AF31">
            <v>188713.16</v>
          </cell>
          <cell r="AG31">
            <v>2046.71</v>
          </cell>
          <cell r="AH31">
            <v>2884</v>
          </cell>
          <cell r="AI31">
            <v>2884</v>
          </cell>
          <cell r="AJ31">
            <v>2884</v>
          </cell>
          <cell r="AK31">
            <v>2884</v>
          </cell>
          <cell r="AL31">
            <v>2884</v>
          </cell>
          <cell r="AM31">
            <v>2884</v>
          </cell>
          <cell r="AN31">
            <v>2884</v>
          </cell>
          <cell r="AO31">
            <v>2884</v>
          </cell>
          <cell r="AP31">
            <v>2884</v>
          </cell>
          <cell r="AQ31">
            <v>2884</v>
          </cell>
          <cell r="AR31">
            <v>2884</v>
          </cell>
          <cell r="AS31">
            <v>33770.71</v>
          </cell>
        </row>
        <row r="32">
          <cell r="E32" t="str">
            <v>t0001218</v>
          </cell>
          <cell r="F32" t="str">
            <v>01-23/24/25</v>
          </cell>
          <cell r="G32" t="str">
            <v>Super Six Pte Ltd (Ole)</v>
          </cell>
          <cell r="H32">
            <v>44990</v>
          </cell>
          <cell r="I32">
            <v>45355</v>
          </cell>
          <cell r="K32">
            <v>1091</v>
          </cell>
          <cell r="L32">
            <v>1091</v>
          </cell>
          <cell r="M32">
            <v>15</v>
          </cell>
          <cell r="N32">
            <v>2</v>
          </cell>
          <cell r="O32">
            <v>17</v>
          </cell>
          <cell r="Q32">
            <v>16365</v>
          </cell>
          <cell r="R32">
            <v>2182</v>
          </cell>
          <cell r="S32">
            <v>18547</v>
          </cell>
          <cell r="T32">
            <v>16365</v>
          </cell>
          <cell r="U32">
            <v>16365</v>
          </cell>
          <cell r="V32">
            <v>2111.61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34841.61</v>
          </cell>
          <cell r="AG32">
            <v>2182</v>
          </cell>
          <cell r="AH32">
            <v>2182</v>
          </cell>
          <cell r="AI32">
            <v>281.55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4645.55</v>
          </cell>
        </row>
        <row r="33">
          <cell r="F33" t="str">
            <v>01-23/24/25</v>
          </cell>
          <cell r="G33" t="str">
            <v>Super Six Pte Ltd (Ole)</v>
          </cell>
          <cell r="H33">
            <v>45356</v>
          </cell>
          <cell r="I33">
            <v>46450</v>
          </cell>
          <cell r="K33" t="str">
            <v>-</v>
          </cell>
          <cell r="L33">
            <v>1091</v>
          </cell>
          <cell r="M33">
            <v>16.5</v>
          </cell>
          <cell r="N33">
            <v>2</v>
          </cell>
          <cell r="O33">
            <v>18.5</v>
          </cell>
          <cell r="Q33">
            <v>18001.5</v>
          </cell>
          <cell r="R33">
            <v>2182</v>
          </cell>
          <cell r="S33">
            <v>20183.5</v>
          </cell>
          <cell r="T33">
            <v>0</v>
          </cell>
          <cell r="U33">
            <v>0</v>
          </cell>
          <cell r="V33">
            <v>15678.73</v>
          </cell>
          <cell r="W33">
            <v>18001.5</v>
          </cell>
          <cell r="X33">
            <v>18001.5</v>
          </cell>
          <cell r="Y33">
            <v>18001.5</v>
          </cell>
          <cell r="Z33">
            <v>18001.5</v>
          </cell>
          <cell r="AA33">
            <v>18001.5</v>
          </cell>
          <cell r="AB33">
            <v>18001.5</v>
          </cell>
          <cell r="AC33">
            <v>18001.5</v>
          </cell>
          <cell r="AD33">
            <v>18001.5</v>
          </cell>
          <cell r="AE33">
            <v>18001.5</v>
          </cell>
          <cell r="AF33">
            <v>177692.23</v>
          </cell>
          <cell r="AG33">
            <v>0</v>
          </cell>
          <cell r="AH33">
            <v>0</v>
          </cell>
          <cell r="AI33">
            <v>1900.45</v>
          </cell>
          <cell r="AJ33">
            <v>2182</v>
          </cell>
          <cell r="AK33">
            <v>2182</v>
          </cell>
          <cell r="AL33">
            <v>2182</v>
          </cell>
          <cell r="AM33">
            <v>2182</v>
          </cell>
          <cell r="AN33">
            <v>2182</v>
          </cell>
          <cell r="AO33">
            <v>2182</v>
          </cell>
          <cell r="AP33">
            <v>2182</v>
          </cell>
          <cell r="AQ33">
            <v>2182</v>
          </cell>
          <cell r="AR33">
            <v>2182</v>
          </cell>
          <cell r="AS33">
            <v>21538.45</v>
          </cell>
        </row>
        <row r="34">
          <cell r="E34" t="str">
            <v>t0001218 (ORA Licence)</v>
          </cell>
          <cell r="F34" t="str">
            <v>01-23/24/25 (Licence)</v>
          </cell>
          <cell r="G34" t="str">
            <v>Super Six Pte Ltd (ORA Licence)</v>
          </cell>
          <cell r="H34">
            <v>44260</v>
          </cell>
          <cell r="I34">
            <v>45355</v>
          </cell>
          <cell r="K34">
            <v>198</v>
          </cell>
          <cell r="L34">
            <v>198</v>
          </cell>
          <cell r="M34">
            <v>8</v>
          </cell>
          <cell r="N34">
            <v>0</v>
          </cell>
          <cell r="O34">
            <v>8</v>
          </cell>
          <cell r="Q34">
            <v>1584</v>
          </cell>
          <cell r="R34">
            <v>0</v>
          </cell>
          <cell r="S34">
            <v>1584</v>
          </cell>
          <cell r="T34">
            <v>1584</v>
          </cell>
          <cell r="U34">
            <v>1584</v>
          </cell>
          <cell r="V34">
            <v>204.39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3372.39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</row>
        <row r="35">
          <cell r="F35" t="str">
            <v>01-23/24/25 (Licence)</v>
          </cell>
          <cell r="G35" t="str">
            <v>Super Six Pte Ltd (ORA Licence)</v>
          </cell>
          <cell r="H35">
            <v>45356</v>
          </cell>
          <cell r="I35">
            <v>46450</v>
          </cell>
          <cell r="K35" t="str">
            <v>-</v>
          </cell>
          <cell r="L35">
            <v>198</v>
          </cell>
          <cell r="M35">
            <v>8.5</v>
          </cell>
          <cell r="N35">
            <v>0</v>
          </cell>
          <cell r="O35">
            <v>8.5</v>
          </cell>
          <cell r="Q35">
            <v>1683</v>
          </cell>
          <cell r="R35">
            <v>0</v>
          </cell>
          <cell r="S35">
            <v>1683</v>
          </cell>
          <cell r="T35">
            <v>0</v>
          </cell>
          <cell r="U35">
            <v>0</v>
          </cell>
          <cell r="V35">
            <v>1465.84</v>
          </cell>
          <cell r="W35">
            <v>1683</v>
          </cell>
          <cell r="X35">
            <v>1683</v>
          </cell>
          <cell r="Y35">
            <v>1683</v>
          </cell>
          <cell r="Z35">
            <v>1683</v>
          </cell>
          <cell r="AA35">
            <v>1683</v>
          </cell>
          <cell r="AB35">
            <v>1683</v>
          </cell>
          <cell r="AC35">
            <v>1683</v>
          </cell>
          <cell r="AD35">
            <v>1683</v>
          </cell>
          <cell r="AE35">
            <v>1683</v>
          </cell>
          <cell r="AF35">
            <v>16612.84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</row>
        <row r="36">
          <cell r="E36" t="str">
            <v>t0001202</v>
          </cell>
          <cell r="F36" t="str">
            <v>01-26/28/K17</v>
          </cell>
          <cell r="G36" t="str">
            <v>The Coffee Academics MW Pte. Ltd.</v>
          </cell>
          <cell r="H36">
            <v>44942</v>
          </cell>
          <cell r="I36">
            <v>45306</v>
          </cell>
          <cell r="K36">
            <v>2040</v>
          </cell>
          <cell r="L36">
            <v>2040</v>
          </cell>
          <cell r="M36">
            <v>10</v>
          </cell>
          <cell r="N36">
            <v>2</v>
          </cell>
          <cell r="O36">
            <v>12</v>
          </cell>
          <cell r="Q36">
            <v>20400</v>
          </cell>
          <cell r="R36">
            <v>4080</v>
          </cell>
          <cell r="S36">
            <v>24480</v>
          </cell>
          <cell r="T36">
            <v>9870.9699999999993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9870.9699999999993</v>
          </cell>
          <cell r="AG36">
            <v>1974.19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1974.19</v>
          </cell>
        </row>
        <row r="37">
          <cell r="F37" t="str">
            <v>01-26/28/K17</v>
          </cell>
          <cell r="G37" t="str">
            <v>The Coffee Academics MW Pte. Ltd.</v>
          </cell>
          <cell r="H37">
            <v>45307</v>
          </cell>
          <cell r="I37">
            <v>46402</v>
          </cell>
          <cell r="K37" t="str">
            <v>-</v>
          </cell>
          <cell r="L37">
            <v>2040</v>
          </cell>
          <cell r="M37">
            <v>11</v>
          </cell>
          <cell r="N37">
            <v>2</v>
          </cell>
          <cell r="O37">
            <v>13</v>
          </cell>
          <cell r="Q37">
            <v>22440</v>
          </cell>
          <cell r="R37">
            <v>4080</v>
          </cell>
          <cell r="S37">
            <v>26520</v>
          </cell>
          <cell r="T37">
            <v>11581.94</v>
          </cell>
          <cell r="U37">
            <v>22440</v>
          </cell>
          <cell r="V37">
            <v>22440</v>
          </cell>
          <cell r="W37">
            <v>22440</v>
          </cell>
          <cell r="X37">
            <v>22440</v>
          </cell>
          <cell r="Y37">
            <v>22440</v>
          </cell>
          <cell r="Z37">
            <v>22440</v>
          </cell>
          <cell r="AA37">
            <v>22440</v>
          </cell>
          <cell r="AB37">
            <v>22440</v>
          </cell>
          <cell r="AC37">
            <v>22440</v>
          </cell>
          <cell r="AD37">
            <v>22440</v>
          </cell>
          <cell r="AE37">
            <v>22440</v>
          </cell>
          <cell r="AF37">
            <v>258421.94</v>
          </cell>
          <cell r="AG37">
            <v>2105.81</v>
          </cell>
          <cell r="AH37">
            <v>4080</v>
          </cell>
          <cell r="AI37">
            <v>4080</v>
          </cell>
          <cell r="AJ37">
            <v>4080</v>
          </cell>
          <cell r="AK37">
            <v>4080</v>
          </cell>
          <cell r="AL37">
            <v>4080</v>
          </cell>
          <cell r="AM37">
            <v>4080</v>
          </cell>
          <cell r="AN37">
            <v>4080</v>
          </cell>
          <cell r="AO37">
            <v>4080</v>
          </cell>
          <cell r="AP37">
            <v>4080</v>
          </cell>
          <cell r="AQ37">
            <v>4080</v>
          </cell>
          <cell r="AR37">
            <v>4080</v>
          </cell>
          <cell r="AS37">
            <v>46985.81</v>
          </cell>
        </row>
        <row r="38">
          <cell r="E38" t="str">
            <v>t0000262</v>
          </cell>
          <cell r="F38" t="str">
            <v>01-27</v>
          </cell>
          <cell r="G38" t="str">
            <v>The Hour Glass</v>
          </cell>
          <cell r="H38">
            <v>45028</v>
          </cell>
          <cell r="I38">
            <v>45393</v>
          </cell>
          <cell r="K38">
            <v>1025</v>
          </cell>
          <cell r="L38">
            <v>1025</v>
          </cell>
          <cell r="M38">
            <v>21.5</v>
          </cell>
          <cell r="N38">
            <v>2</v>
          </cell>
          <cell r="O38">
            <v>23.5</v>
          </cell>
          <cell r="Q38">
            <v>22037.5</v>
          </cell>
          <cell r="R38">
            <v>2050</v>
          </cell>
          <cell r="S38">
            <v>24087.5</v>
          </cell>
          <cell r="T38">
            <v>22037.5</v>
          </cell>
          <cell r="U38">
            <v>22037.5</v>
          </cell>
          <cell r="V38">
            <v>22037.5</v>
          </cell>
          <cell r="W38">
            <v>8080.42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74192.92</v>
          </cell>
          <cell r="AG38">
            <v>2050</v>
          </cell>
          <cell r="AH38">
            <v>2050</v>
          </cell>
          <cell r="AI38">
            <v>2050</v>
          </cell>
          <cell r="AJ38">
            <v>751.67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6901.67</v>
          </cell>
        </row>
        <row r="39">
          <cell r="F39" t="str">
            <v>01-27</v>
          </cell>
          <cell r="G39" t="str">
            <v>The Hour Glass</v>
          </cell>
          <cell r="H39">
            <v>45394</v>
          </cell>
          <cell r="I39">
            <v>45758</v>
          </cell>
          <cell r="K39">
            <v>0</v>
          </cell>
          <cell r="L39">
            <v>1025</v>
          </cell>
          <cell r="M39">
            <v>22</v>
          </cell>
          <cell r="N39">
            <v>2</v>
          </cell>
          <cell r="O39">
            <v>24</v>
          </cell>
          <cell r="Q39">
            <v>22550</v>
          </cell>
          <cell r="R39">
            <v>2050</v>
          </cell>
          <cell r="S39">
            <v>24600</v>
          </cell>
          <cell r="T39">
            <v>0</v>
          </cell>
          <cell r="U39">
            <v>0</v>
          </cell>
          <cell r="V39">
            <v>0</v>
          </cell>
          <cell r="W39">
            <v>14281.67</v>
          </cell>
          <cell r="X39">
            <v>22550</v>
          </cell>
          <cell r="Y39">
            <v>22550</v>
          </cell>
          <cell r="Z39">
            <v>22550</v>
          </cell>
          <cell r="AA39">
            <v>22550</v>
          </cell>
          <cell r="AB39">
            <v>22550</v>
          </cell>
          <cell r="AC39">
            <v>22550</v>
          </cell>
          <cell r="AD39">
            <v>22550</v>
          </cell>
          <cell r="AE39">
            <v>22550</v>
          </cell>
          <cell r="AF39">
            <v>194681.67</v>
          </cell>
          <cell r="AG39">
            <v>0</v>
          </cell>
          <cell r="AH39">
            <v>0</v>
          </cell>
          <cell r="AI39">
            <v>0</v>
          </cell>
          <cell r="AJ39">
            <v>1298.33</v>
          </cell>
          <cell r="AK39">
            <v>2050</v>
          </cell>
          <cell r="AL39">
            <v>2050</v>
          </cell>
          <cell r="AM39">
            <v>2050</v>
          </cell>
          <cell r="AN39">
            <v>2050</v>
          </cell>
          <cell r="AO39">
            <v>2050</v>
          </cell>
          <cell r="AP39">
            <v>2050</v>
          </cell>
          <cell r="AQ39">
            <v>2050</v>
          </cell>
          <cell r="AR39">
            <v>2050</v>
          </cell>
          <cell r="AS39">
            <v>17698.330000000002</v>
          </cell>
        </row>
        <row r="40">
          <cell r="E40" t="str">
            <v>t0001089</v>
          </cell>
          <cell r="F40" t="str">
            <v>01-29</v>
          </cell>
          <cell r="G40" t="str">
            <v>WoWork Pte Ltd (Hermetise Professional)</v>
          </cell>
          <cell r="H40">
            <v>44956</v>
          </cell>
          <cell r="I40">
            <v>45320</v>
          </cell>
          <cell r="K40">
            <v>570</v>
          </cell>
          <cell r="L40">
            <v>570</v>
          </cell>
          <cell r="M40">
            <v>14.2</v>
          </cell>
          <cell r="N40">
            <v>2</v>
          </cell>
          <cell r="O40">
            <v>16.2</v>
          </cell>
          <cell r="Q40">
            <v>8094</v>
          </cell>
          <cell r="R40">
            <v>1140</v>
          </cell>
          <cell r="S40">
            <v>9234</v>
          </cell>
          <cell r="T40">
            <v>7571.81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7571.81</v>
          </cell>
          <cell r="AG40">
            <v>1066.45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1066.45</v>
          </cell>
        </row>
        <row r="41">
          <cell r="F41" t="str">
            <v>01-29</v>
          </cell>
          <cell r="G41" t="str">
            <v>WoWork Pte Ltd (Hermetise Professional)</v>
          </cell>
          <cell r="H41">
            <v>45321</v>
          </cell>
          <cell r="I41">
            <v>45686</v>
          </cell>
          <cell r="K41">
            <v>0</v>
          </cell>
          <cell r="L41">
            <v>570</v>
          </cell>
          <cell r="M41">
            <v>14.6</v>
          </cell>
          <cell r="N41">
            <v>2</v>
          </cell>
          <cell r="O41">
            <v>16.600000000000001</v>
          </cell>
          <cell r="Q41">
            <v>8322</v>
          </cell>
          <cell r="R41">
            <v>1140</v>
          </cell>
          <cell r="S41">
            <v>9462</v>
          </cell>
          <cell r="T41">
            <v>536.9</v>
          </cell>
          <cell r="U41">
            <v>8322</v>
          </cell>
          <cell r="V41">
            <v>8322</v>
          </cell>
          <cell r="W41">
            <v>8322</v>
          </cell>
          <cell r="X41">
            <v>8322</v>
          </cell>
          <cell r="Y41">
            <v>8322</v>
          </cell>
          <cell r="Z41">
            <v>8322</v>
          </cell>
          <cell r="AA41">
            <v>8322</v>
          </cell>
          <cell r="AB41">
            <v>8322</v>
          </cell>
          <cell r="AC41">
            <v>8322</v>
          </cell>
          <cell r="AD41">
            <v>8322</v>
          </cell>
          <cell r="AE41">
            <v>8322</v>
          </cell>
          <cell r="AF41">
            <v>92078.9</v>
          </cell>
          <cell r="AG41">
            <v>73.55</v>
          </cell>
          <cell r="AH41">
            <v>1140</v>
          </cell>
          <cell r="AI41">
            <v>1140</v>
          </cell>
          <cell r="AJ41">
            <v>1140</v>
          </cell>
          <cell r="AK41">
            <v>1140</v>
          </cell>
          <cell r="AL41">
            <v>1140</v>
          </cell>
          <cell r="AM41">
            <v>1140</v>
          </cell>
          <cell r="AN41">
            <v>1140</v>
          </cell>
          <cell r="AO41">
            <v>1140</v>
          </cell>
          <cell r="AP41">
            <v>1140</v>
          </cell>
          <cell r="AQ41">
            <v>1140</v>
          </cell>
          <cell r="AR41">
            <v>1140</v>
          </cell>
          <cell r="AS41">
            <v>12613.55</v>
          </cell>
        </row>
        <row r="42">
          <cell r="F42" t="str">
            <v>01-29</v>
          </cell>
          <cell r="G42" t="str">
            <v>WoWork Pte Ltd (Hermetise Professional)</v>
          </cell>
          <cell r="H42">
            <v>45687</v>
          </cell>
          <cell r="I42">
            <v>46051</v>
          </cell>
          <cell r="K42">
            <v>0</v>
          </cell>
          <cell r="L42">
            <v>570</v>
          </cell>
          <cell r="M42">
            <v>15</v>
          </cell>
          <cell r="N42">
            <v>2</v>
          </cell>
          <cell r="O42">
            <v>17</v>
          </cell>
          <cell r="Q42">
            <v>8550</v>
          </cell>
          <cell r="R42">
            <v>1140</v>
          </cell>
          <cell r="S42">
            <v>9690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</row>
        <row r="43">
          <cell r="F43" t="str">
            <v>01-30</v>
          </cell>
          <cell r="G43" t="str">
            <v>Angel Republic</v>
          </cell>
          <cell r="H43">
            <v>45147</v>
          </cell>
          <cell r="I43">
            <v>45351</v>
          </cell>
          <cell r="K43">
            <v>528</v>
          </cell>
          <cell r="L43">
            <v>528</v>
          </cell>
          <cell r="M43">
            <v>12.6</v>
          </cell>
          <cell r="N43">
            <v>2</v>
          </cell>
          <cell r="O43">
            <v>14.6</v>
          </cell>
          <cell r="Q43">
            <v>6652.8</v>
          </cell>
          <cell r="R43">
            <v>1056</v>
          </cell>
          <cell r="S43">
            <v>7708.8</v>
          </cell>
          <cell r="T43">
            <v>6652.8</v>
          </cell>
          <cell r="U43">
            <v>6652.8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13305.6</v>
          </cell>
          <cell r="AG43">
            <v>1056</v>
          </cell>
          <cell r="AH43">
            <v>1056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2112</v>
          </cell>
        </row>
        <row r="44">
          <cell r="F44" t="str">
            <v>01-30</v>
          </cell>
          <cell r="G44" t="str">
            <v>New Tenant</v>
          </cell>
          <cell r="H44">
            <v>45505</v>
          </cell>
          <cell r="I44">
            <v>46599</v>
          </cell>
          <cell r="K44">
            <v>0</v>
          </cell>
          <cell r="L44">
            <v>528</v>
          </cell>
          <cell r="M44">
            <v>13</v>
          </cell>
          <cell r="N44">
            <v>2</v>
          </cell>
          <cell r="O44">
            <v>15</v>
          </cell>
          <cell r="P44">
            <v>7920</v>
          </cell>
          <cell r="Q44">
            <v>6864</v>
          </cell>
          <cell r="R44">
            <v>1056</v>
          </cell>
          <cell r="S44">
            <v>7920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6864</v>
          </cell>
          <cell r="AB44">
            <v>6864</v>
          </cell>
          <cell r="AC44">
            <v>6864</v>
          </cell>
          <cell r="AD44">
            <v>6864</v>
          </cell>
          <cell r="AE44">
            <v>6864</v>
          </cell>
          <cell r="AF44">
            <v>34320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1056</v>
          </cell>
          <cell r="AO44">
            <v>1056</v>
          </cell>
          <cell r="AP44">
            <v>1056</v>
          </cell>
          <cell r="AQ44">
            <v>1056</v>
          </cell>
          <cell r="AR44">
            <v>1056</v>
          </cell>
          <cell r="AS44">
            <v>5280</v>
          </cell>
        </row>
        <row r="45">
          <cell r="E45" t="str">
            <v>t0001456</v>
          </cell>
          <cell r="F45" t="str">
            <v>01-31</v>
          </cell>
          <cell r="G45" t="str">
            <v>LeCaine Pte. Ltd. (LeCaine Gems)</v>
          </cell>
          <cell r="H45">
            <v>44830</v>
          </cell>
          <cell r="I45">
            <v>45925</v>
          </cell>
          <cell r="K45">
            <v>635</v>
          </cell>
          <cell r="L45">
            <v>635</v>
          </cell>
          <cell r="M45">
            <v>12</v>
          </cell>
          <cell r="N45">
            <v>2</v>
          </cell>
          <cell r="O45">
            <v>14</v>
          </cell>
          <cell r="Q45">
            <v>7620</v>
          </cell>
          <cell r="R45">
            <v>1270</v>
          </cell>
          <cell r="S45">
            <v>8890</v>
          </cell>
          <cell r="T45">
            <v>7620</v>
          </cell>
          <cell r="U45">
            <v>7620</v>
          </cell>
          <cell r="V45">
            <v>7620</v>
          </cell>
          <cell r="W45">
            <v>7620</v>
          </cell>
          <cell r="X45">
            <v>7620</v>
          </cell>
          <cell r="Y45">
            <v>7620</v>
          </cell>
          <cell r="Z45">
            <v>7620</v>
          </cell>
          <cell r="AA45">
            <v>7620</v>
          </cell>
          <cell r="AB45">
            <v>7620</v>
          </cell>
          <cell r="AC45">
            <v>7620</v>
          </cell>
          <cell r="AD45">
            <v>7620</v>
          </cell>
          <cell r="AE45">
            <v>7620</v>
          </cell>
          <cell r="AF45">
            <v>91440</v>
          </cell>
          <cell r="AG45">
            <v>1270</v>
          </cell>
          <cell r="AH45">
            <v>1270</v>
          </cell>
          <cell r="AI45">
            <v>1270</v>
          </cell>
          <cell r="AJ45">
            <v>1270</v>
          </cell>
          <cell r="AK45">
            <v>1270</v>
          </cell>
          <cell r="AL45">
            <v>1270</v>
          </cell>
          <cell r="AM45">
            <v>1270</v>
          </cell>
          <cell r="AN45">
            <v>1270</v>
          </cell>
          <cell r="AO45">
            <v>1270</v>
          </cell>
          <cell r="AP45">
            <v>1270</v>
          </cell>
          <cell r="AQ45">
            <v>1270</v>
          </cell>
          <cell r="AR45">
            <v>1270</v>
          </cell>
          <cell r="AS45">
            <v>15240</v>
          </cell>
        </row>
        <row r="46">
          <cell r="E46" t="str">
            <v>t0001261</v>
          </cell>
          <cell r="F46" t="str">
            <v>01-32</v>
          </cell>
          <cell r="G46" t="str">
            <v>LeCaine Pte. Ltd. (LeCaine Gems)</v>
          </cell>
          <cell r="H46">
            <v>45038</v>
          </cell>
          <cell r="I46">
            <v>45403</v>
          </cell>
          <cell r="K46">
            <v>295</v>
          </cell>
          <cell r="L46">
            <v>295</v>
          </cell>
          <cell r="M46">
            <v>13.25</v>
          </cell>
          <cell r="N46">
            <v>2</v>
          </cell>
          <cell r="O46">
            <v>15.25</v>
          </cell>
          <cell r="Q46">
            <v>3908.75</v>
          </cell>
          <cell r="R46">
            <v>590</v>
          </cell>
          <cell r="S46">
            <v>4498.75</v>
          </cell>
          <cell r="T46">
            <v>3908.75</v>
          </cell>
          <cell r="U46">
            <v>3908.75</v>
          </cell>
          <cell r="V46">
            <v>3908.75</v>
          </cell>
          <cell r="W46">
            <v>2736.13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14462.38</v>
          </cell>
          <cell r="AG46">
            <v>590</v>
          </cell>
          <cell r="AH46">
            <v>590</v>
          </cell>
          <cell r="AI46">
            <v>590</v>
          </cell>
          <cell r="AJ46">
            <v>413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2183</v>
          </cell>
        </row>
        <row r="47">
          <cell r="F47" t="str">
            <v>01-32</v>
          </cell>
          <cell r="G47" t="str">
            <v>LeCaine Pte. Ltd. (LeCaine Gems)</v>
          </cell>
          <cell r="H47">
            <v>45404</v>
          </cell>
          <cell r="I47">
            <v>45925</v>
          </cell>
          <cell r="K47" t="str">
            <v>-</v>
          </cell>
          <cell r="L47">
            <v>295</v>
          </cell>
          <cell r="M47">
            <v>13.25</v>
          </cell>
          <cell r="N47">
            <v>2</v>
          </cell>
          <cell r="O47">
            <v>15.25</v>
          </cell>
          <cell r="Q47">
            <v>3908.75</v>
          </cell>
          <cell r="R47">
            <v>590</v>
          </cell>
          <cell r="S47">
            <v>4498.75</v>
          </cell>
          <cell r="T47">
            <v>0</v>
          </cell>
          <cell r="U47">
            <v>0</v>
          </cell>
          <cell r="V47">
            <v>0</v>
          </cell>
          <cell r="W47">
            <v>1172.6300000000001</v>
          </cell>
          <cell r="X47">
            <v>3908.75</v>
          </cell>
          <cell r="Y47">
            <v>3908.75</v>
          </cell>
          <cell r="Z47">
            <v>3908.75</v>
          </cell>
          <cell r="AA47">
            <v>3908.75</v>
          </cell>
          <cell r="AB47">
            <v>3908.75</v>
          </cell>
          <cell r="AC47">
            <v>3908.75</v>
          </cell>
          <cell r="AD47">
            <v>3908.75</v>
          </cell>
          <cell r="AE47">
            <v>3908.75</v>
          </cell>
          <cell r="AF47">
            <v>32442.63</v>
          </cell>
          <cell r="AG47">
            <v>0</v>
          </cell>
          <cell r="AH47">
            <v>0</v>
          </cell>
          <cell r="AI47">
            <v>0</v>
          </cell>
          <cell r="AJ47">
            <v>177</v>
          </cell>
          <cell r="AK47">
            <v>590</v>
          </cell>
          <cell r="AL47">
            <v>590</v>
          </cell>
          <cell r="AM47">
            <v>590</v>
          </cell>
          <cell r="AN47">
            <v>590</v>
          </cell>
          <cell r="AO47">
            <v>590</v>
          </cell>
          <cell r="AP47">
            <v>590</v>
          </cell>
          <cell r="AQ47">
            <v>590</v>
          </cell>
          <cell r="AR47">
            <v>590</v>
          </cell>
          <cell r="AS47">
            <v>4897</v>
          </cell>
        </row>
        <row r="48">
          <cell r="F48" t="str">
            <v>01-33</v>
          </cell>
          <cell r="G48" t="str">
            <v>Goldcourt Jewellery (S) Pte Ltd (Fjord)</v>
          </cell>
          <cell r="H48">
            <v>45188</v>
          </cell>
          <cell r="I48">
            <v>45553</v>
          </cell>
          <cell r="K48">
            <v>388</v>
          </cell>
          <cell r="L48">
            <v>388</v>
          </cell>
          <cell r="M48">
            <v>16.350000000000001</v>
          </cell>
          <cell r="N48">
            <v>2</v>
          </cell>
          <cell r="O48">
            <v>18.350000000000001</v>
          </cell>
          <cell r="Q48">
            <v>6343.8</v>
          </cell>
          <cell r="R48">
            <v>776</v>
          </cell>
          <cell r="S48">
            <v>7119.8</v>
          </cell>
          <cell r="T48">
            <v>6343.8</v>
          </cell>
          <cell r="U48">
            <v>6343.8</v>
          </cell>
          <cell r="V48">
            <v>6343.8</v>
          </cell>
          <cell r="W48">
            <v>6343.8</v>
          </cell>
          <cell r="X48">
            <v>6343.8</v>
          </cell>
          <cell r="Y48">
            <v>6343.8</v>
          </cell>
          <cell r="Z48">
            <v>6343.8</v>
          </cell>
          <cell r="AA48">
            <v>6343.8</v>
          </cell>
          <cell r="AB48">
            <v>3806.28</v>
          </cell>
          <cell r="AC48">
            <v>0</v>
          </cell>
          <cell r="AD48">
            <v>0</v>
          </cell>
          <cell r="AE48">
            <v>0</v>
          </cell>
          <cell r="AF48">
            <v>54556.68</v>
          </cell>
          <cell r="AG48">
            <v>776</v>
          </cell>
          <cell r="AH48">
            <v>776</v>
          </cell>
          <cell r="AI48">
            <v>776</v>
          </cell>
          <cell r="AJ48">
            <v>776</v>
          </cell>
          <cell r="AK48">
            <v>776</v>
          </cell>
          <cell r="AL48">
            <v>776</v>
          </cell>
          <cell r="AM48">
            <v>776</v>
          </cell>
          <cell r="AN48">
            <v>776</v>
          </cell>
          <cell r="AO48">
            <v>465.6</v>
          </cell>
          <cell r="AP48">
            <v>0</v>
          </cell>
          <cell r="AQ48">
            <v>0</v>
          </cell>
          <cell r="AR48">
            <v>0</v>
          </cell>
          <cell r="AS48">
            <v>6673.6</v>
          </cell>
        </row>
        <row r="49">
          <cell r="F49" t="str">
            <v>01-33</v>
          </cell>
          <cell r="G49" t="str">
            <v>Goldcourt Jewellery (S) Pte Ltd (Fjord)</v>
          </cell>
          <cell r="H49">
            <v>45554</v>
          </cell>
          <cell r="I49">
            <v>45918</v>
          </cell>
          <cell r="K49">
            <v>0</v>
          </cell>
          <cell r="L49">
            <v>388</v>
          </cell>
          <cell r="M49">
            <v>16.45</v>
          </cell>
          <cell r="N49">
            <v>2</v>
          </cell>
          <cell r="O49">
            <v>18.45</v>
          </cell>
          <cell r="Q49">
            <v>6382.6</v>
          </cell>
          <cell r="R49">
            <v>776</v>
          </cell>
          <cell r="S49">
            <v>7158.6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2553.04</v>
          </cell>
          <cell r="AC49">
            <v>6382.6</v>
          </cell>
          <cell r="AD49">
            <v>6382.6</v>
          </cell>
          <cell r="AE49">
            <v>6382.6</v>
          </cell>
          <cell r="AF49">
            <v>21700.84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310.39999999999998</v>
          </cell>
          <cell r="AP49">
            <v>776</v>
          </cell>
          <cell r="AQ49">
            <v>776</v>
          </cell>
          <cell r="AR49">
            <v>776</v>
          </cell>
          <cell r="AS49">
            <v>2638.4</v>
          </cell>
        </row>
        <row r="50">
          <cell r="F50" t="str">
            <v>01-33</v>
          </cell>
          <cell r="G50" t="str">
            <v>Goldcourt Jewellery (S) Pte Ltd (Fjord)</v>
          </cell>
          <cell r="H50">
            <v>45919</v>
          </cell>
          <cell r="I50">
            <v>46283</v>
          </cell>
          <cell r="K50">
            <v>0</v>
          </cell>
          <cell r="L50">
            <v>388</v>
          </cell>
          <cell r="M50">
            <v>16.55</v>
          </cell>
          <cell r="N50">
            <v>2</v>
          </cell>
          <cell r="O50">
            <v>18.55</v>
          </cell>
          <cell r="Q50">
            <v>6421.4</v>
          </cell>
          <cell r="R50">
            <v>776</v>
          </cell>
          <cell r="S50">
            <v>7197.4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</row>
        <row r="51">
          <cell r="E51" t="str">
            <v>t0001363</v>
          </cell>
          <cell r="F51" t="str">
            <v>01-34</v>
          </cell>
          <cell r="G51" t="str">
            <v>Melchers Music Pte. Ltd. (Pianoland)</v>
          </cell>
          <cell r="H51">
            <v>44958</v>
          </cell>
          <cell r="I51">
            <v>45322</v>
          </cell>
          <cell r="K51">
            <v>1001</v>
          </cell>
          <cell r="L51">
            <v>1001</v>
          </cell>
          <cell r="M51">
            <v>10</v>
          </cell>
          <cell r="N51">
            <v>2</v>
          </cell>
          <cell r="O51">
            <v>12</v>
          </cell>
          <cell r="Q51">
            <v>10010</v>
          </cell>
          <cell r="R51">
            <v>2002</v>
          </cell>
          <cell r="S51">
            <v>12012</v>
          </cell>
          <cell r="T51">
            <v>10010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10010</v>
          </cell>
          <cell r="AG51">
            <v>2002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2002</v>
          </cell>
        </row>
        <row r="52">
          <cell r="F52" t="str">
            <v>01-34</v>
          </cell>
          <cell r="G52" t="str">
            <v>Melchers Music Pte. Ltd. (Pianoland)</v>
          </cell>
          <cell r="H52">
            <v>45323</v>
          </cell>
          <cell r="I52">
            <v>45688</v>
          </cell>
          <cell r="K52">
            <v>0</v>
          </cell>
          <cell r="L52">
            <v>1001</v>
          </cell>
          <cell r="M52">
            <v>11</v>
          </cell>
          <cell r="N52">
            <v>2</v>
          </cell>
          <cell r="O52">
            <v>13</v>
          </cell>
          <cell r="Q52">
            <v>11011</v>
          </cell>
          <cell r="R52">
            <v>2002</v>
          </cell>
          <cell r="S52">
            <v>13013</v>
          </cell>
          <cell r="T52">
            <v>0</v>
          </cell>
          <cell r="U52">
            <v>11011</v>
          </cell>
          <cell r="V52">
            <v>11011</v>
          </cell>
          <cell r="W52">
            <v>11011</v>
          </cell>
          <cell r="X52">
            <v>11011</v>
          </cell>
          <cell r="Y52">
            <v>11011</v>
          </cell>
          <cell r="Z52">
            <v>11011</v>
          </cell>
          <cell r="AA52">
            <v>11011</v>
          </cell>
          <cell r="AB52">
            <v>11011</v>
          </cell>
          <cell r="AC52">
            <v>11011</v>
          </cell>
          <cell r="AD52">
            <v>11011</v>
          </cell>
          <cell r="AE52">
            <v>11011</v>
          </cell>
          <cell r="AF52">
            <v>121121</v>
          </cell>
          <cell r="AG52">
            <v>0</v>
          </cell>
          <cell r="AH52">
            <v>2002</v>
          </cell>
          <cell r="AI52">
            <v>2002</v>
          </cell>
          <cell r="AJ52">
            <v>2002</v>
          </cell>
          <cell r="AK52">
            <v>2002</v>
          </cell>
          <cell r="AL52">
            <v>2002</v>
          </cell>
          <cell r="AM52">
            <v>2002</v>
          </cell>
          <cell r="AN52">
            <v>2002</v>
          </cell>
          <cell r="AO52">
            <v>2002</v>
          </cell>
          <cell r="AP52">
            <v>2002</v>
          </cell>
          <cell r="AQ52">
            <v>2002</v>
          </cell>
          <cell r="AR52">
            <v>2002</v>
          </cell>
          <cell r="AS52">
            <v>22022</v>
          </cell>
        </row>
        <row r="53">
          <cell r="F53" t="str">
            <v>01-34</v>
          </cell>
          <cell r="G53" t="str">
            <v>Melchers Music Pte. Ltd. (Pianoland)</v>
          </cell>
          <cell r="H53">
            <v>45689</v>
          </cell>
          <cell r="I53">
            <v>46053</v>
          </cell>
          <cell r="K53">
            <v>0</v>
          </cell>
          <cell r="L53">
            <v>1001</v>
          </cell>
          <cell r="M53">
            <v>12</v>
          </cell>
          <cell r="N53">
            <v>2</v>
          </cell>
          <cell r="O53">
            <v>14</v>
          </cell>
          <cell r="Q53">
            <v>12012</v>
          </cell>
          <cell r="R53">
            <v>2002</v>
          </cell>
          <cell r="S53">
            <v>14014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</row>
        <row r="54">
          <cell r="E54" t="str">
            <v>t0001386</v>
          </cell>
          <cell r="F54" t="str">
            <v>01-35</v>
          </cell>
          <cell r="G54" t="str">
            <v>AV One (S) Pte Ltd</v>
          </cell>
          <cell r="H54">
            <v>45062</v>
          </cell>
          <cell r="I54">
            <v>45427</v>
          </cell>
          <cell r="K54">
            <v>1292</v>
          </cell>
          <cell r="L54">
            <v>1292</v>
          </cell>
          <cell r="M54">
            <v>9</v>
          </cell>
          <cell r="N54">
            <v>2</v>
          </cell>
          <cell r="O54">
            <v>11</v>
          </cell>
          <cell r="Q54">
            <v>11628</v>
          </cell>
          <cell r="R54">
            <v>2584</v>
          </cell>
          <cell r="S54">
            <v>14212</v>
          </cell>
          <cell r="T54">
            <v>11628</v>
          </cell>
          <cell r="U54">
            <v>11628</v>
          </cell>
          <cell r="V54">
            <v>11628</v>
          </cell>
          <cell r="W54">
            <v>11628</v>
          </cell>
          <cell r="X54">
            <v>5626.45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52138.45</v>
          </cell>
          <cell r="AG54">
            <v>2584</v>
          </cell>
          <cell r="AH54">
            <v>2584</v>
          </cell>
          <cell r="AI54">
            <v>2584</v>
          </cell>
          <cell r="AJ54">
            <v>2584</v>
          </cell>
          <cell r="AK54">
            <v>1250.32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11586.32</v>
          </cell>
        </row>
        <row r="55">
          <cell r="F55" t="str">
            <v>01-35</v>
          </cell>
          <cell r="G55" t="str">
            <v>AV One (S) Pte Ltd</v>
          </cell>
          <cell r="H55">
            <v>45428</v>
          </cell>
          <cell r="I55">
            <v>45792</v>
          </cell>
          <cell r="K55">
            <v>0</v>
          </cell>
          <cell r="L55">
            <v>1292</v>
          </cell>
          <cell r="M55">
            <v>10</v>
          </cell>
          <cell r="N55">
            <v>2</v>
          </cell>
          <cell r="O55">
            <v>12</v>
          </cell>
          <cell r="Q55">
            <v>12920</v>
          </cell>
          <cell r="R55">
            <v>2584</v>
          </cell>
          <cell r="S55">
            <v>15504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6668.39</v>
          </cell>
          <cell r="Y55">
            <v>12920</v>
          </cell>
          <cell r="Z55">
            <v>12920</v>
          </cell>
          <cell r="AA55">
            <v>12920</v>
          </cell>
          <cell r="AB55">
            <v>12920</v>
          </cell>
          <cell r="AC55">
            <v>12920</v>
          </cell>
          <cell r="AD55">
            <v>12920</v>
          </cell>
          <cell r="AE55">
            <v>12920</v>
          </cell>
          <cell r="AF55">
            <v>97108.39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1333.68</v>
          </cell>
          <cell r="AL55">
            <v>2584</v>
          </cell>
          <cell r="AM55">
            <v>2584</v>
          </cell>
          <cell r="AN55">
            <v>2584</v>
          </cell>
          <cell r="AO55">
            <v>2584</v>
          </cell>
          <cell r="AP55">
            <v>2584</v>
          </cell>
          <cell r="AQ55">
            <v>2584</v>
          </cell>
          <cell r="AR55">
            <v>2584</v>
          </cell>
          <cell r="AS55">
            <v>19421.68</v>
          </cell>
        </row>
        <row r="56">
          <cell r="E56" t="str">
            <v>t0001390</v>
          </cell>
          <cell r="F56" t="str">
            <v>01-36/37</v>
          </cell>
          <cell r="G56" t="str">
            <v>Huls Asia Pacific Pte.Ltd. (Huls Gallery)</v>
          </cell>
          <cell r="H56">
            <v>45064</v>
          </cell>
          <cell r="I56">
            <v>45429</v>
          </cell>
          <cell r="K56">
            <v>936</v>
          </cell>
          <cell r="L56">
            <v>936</v>
          </cell>
          <cell r="M56">
            <v>10</v>
          </cell>
          <cell r="N56">
            <v>2</v>
          </cell>
          <cell r="O56">
            <v>12</v>
          </cell>
          <cell r="Q56">
            <v>9360</v>
          </cell>
          <cell r="R56">
            <v>1872</v>
          </cell>
          <cell r="S56">
            <v>11232</v>
          </cell>
          <cell r="T56">
            <v>9360</v>
          </cell>
          <cell r="U56">
            <v>9360</v>
          </cell>
          <cell r="V56">
            <v>9360</v>
          </cell>
          <cell r="W56">
            <v>9360</v>
          </cell>
          <cell r="X56">
            <v>5132.8999999999996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42572.9</v>
          </cell>
          <cell r="AG56">
            <v>1872</v>
          </cell>
          <cell r="AH56">
            <v>1872</v>
          </cell>
          <cell r="AI56">
            <v>1872</v>
          </cell>
          <cell r="AJ56">
            <v>1872</v>
          </cell>
          <cell r="AK56">
            <v>1026.58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8514.58</v>
          </cell>
        </row>
        <row r="57">
          <cell r="F57" t="str">
            <v>01-36/37</v>
          </cell>
          <cell r="G57" t="str">
            <v>Huls Asia Pacific Pte.Ltd. (Huls Gallery)</v>
          </cell>
          <cell r="H57">
            <v>45430</v>
          </cell>
          <cell r="I57">
            <v>46524</v>
          </cell>
          <cell r="K57" t="str">
            <v>-</v>
          </cell>
          <cell r="L57">
            <v>936</v>
          </cell>
          <cell r="M57">
            <v>11</v>
          </cell>
          <cell r="N57">
            <v>2</v>
          </cell>
          <cell r="O57">
            <v>13</v>
          </cell>
          <cell r="Q57">
            <v>10296</v>
          </cell>
          <cell r="R57">
            <v>1872</v>
          </cell>
          <cell r="S57">
            <v>12168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4649.8100000000004</v>
          </cell>
          <cell r="Y57">
            <v>10296</v>
          </cell>
          <cell r="Z57">
            <v>10296</v>
          </cell>
          <cell r="AA57">
            <v>10296</v>
          </cell>
          <cell r="AB57">
            <v>10296</v>
          </cell>
          <cell r="AC57">
            <v>10296</v>
          </cell>
          <cell r="AD57">
            <v>10296</v>
          </cell>
          <cell r="AE57">
            <v>10296</v>
          </cell>
          <cell r="AF57">
            <v>76721.81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845.42</v>
          </cell>
          <cell r="AL57">
            <v>1872</v>
          </cell>
          <cell r="AM57">
            <v>1872</v>
          </cell>
          <cell r="AN57">
            <v>1872</v>
          </cell>
          <cell r="AO57">
            <v>1872</v>
          </cell>
          <cell r="AP57">
            <v>1872</v>
          </cell>
          <cell r="AQ57">
            <v>1872</v>
          </cell>
          <cell r="AR57">
            <v>1872</v>
          </cell>
          <cell r="AS57">
            <v>13949.42</v>
          </cell>
        </row>
        <row r="58">
          <cell r="E58" t="str">
            <v>t0000216</v>
          </cell>
          <cell r="F58" t="str">
            <v>01-38/39</v>
          </cell>
          <cell r="G58" t="str">
            <v>Eyes @ Work</v>
          </cell>
          <cell r="H58">
            <v>45139</v>
          </cell>
          <cell r="I58">
            <v>45504</v>
          </cell>
          <cell r="K58">
            <v>1607</v>
          </cell>
          <cell r="L58">
            <v>1607</v>
          </cell>
          <cell r="M58">
            <v>17.399999999999999</v>
          </cell>
          <cell r="N58">
            <v>2</v>
          </cell>
          <cell r="O58">
            <v>19.399999999999999</v>
          </cell>
          <cell r="Q58">
            <v>27961.8</v>
          </cell>
          <cell r="R58">
            <v>3214</v>
          </cell>
          <cell r="S58">
            <v>31175.8</v>
          </cell>
          <cell r="T58">
            <v>27961.8</v>
          </cell>
          <cell r="U58">
            <v>27961.8</v>
          </cell>
          <cell r="V58">
            <v>27961.8</v>
          </cell>
          <cell r="W58">
            <v>27961.8</v>
          </cell>
          <cell r="X58">
            <v>27961.8</v>
          </cell>
          <cell r="Y58">
            <v>27961.8</v>
          </cell>
          <cell r="Z58">
            <v>27961.8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195732.6</v>
          </cell>
          <cell r="AG58">
            <v>3214</v>
          </cell>
          <cell r="AH58">
            <v>3214</v>
          </cell>
          <cell r="AI58">
            <v>3214</v>
          </cell>
          <cell r="AJ58">
            <v>3214</v>
          </cell>
          <cell r="AK58">
            <v>3214</v>
          </cell>
          <cell r="AL58">
            <v>3214</v>
          </cell>
          <cell r="AM58">
            <v>3214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22498</v>
          </cell>
        </row>
        <row r="59">
          <cell r="F59" t="str">
            <v>01-38/39</v>
          </cell>
          <cell r="G59" t="str">
            <v>Eyes @ Work</v>
          </cell>
          <cell r="H59">
            <v>45505</v>
          </cell>
          <cell r="I59">
            <v>45869</v>
          </cell>
          <cell r="K59">
            <v>0</v>
          </cell>
          <cell r="L59">
            <v>1607</v>
          </cell>
          <cell r="M59">
            <v>17.600000000000001</v>
          </cell>
          <cell r="N59">
            <v>2</v>
          </cell>
          <cell r="O59">
            <v>19.600000000000001</v>
          </cell>
          <cell r="Q59">
            <v>28283.200000000001</v>
          </cell>
          <cell r="R59">
            <v>3214</v>
          </cell>
          <cell r="S59">
            <v>31497.200000000001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28283.200000000001</v>
          </cell>
          <cell r="AB59">
            <v>28283.200000000001</v>
          </cell>
          <cell r="AC59">
            <v>28283.200000000001</v>
          </cell>
          <cell r="AD59">
            <v>28283.200000000001</v>
          </cell>
          <cell r="AE59">
            <v>28283.200000000001</v>
          </cell>
          <cell r="AF59">
            <v>141416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3214</v>
          </cell>
          <cell r="AO59">
            <v>3214</v>
          </cell>
          <cell r="AP59">
            <v>3214</v>
          </cell>
          <cell r="AQ59">
            <v>3214</v>
          </cell>
          <cell r="AR59">
            <v>3214</v>
          </cell>
          <cell r="AS59">
            <v>16070</v>
          </cell>
        </row>
        <row r="60">
          <cell r="E60" t="str">
            <v>t0000292</v>
          </cell>
          <cell r="F60" t="str">
            <v>01-40</v>
          </cell>
          <cell r="G60" t="str">
            <v>Patisserie G Pte Ltd  (After Subdivision)</v>
          </cell>
          <cell r="H60">
            <v>44941</v>
          </cell>
          <cell r="I60">
            <v>45305</v>
          </cell>
          <cell r="K60">
            <v>816</v>
          </cell>
          <cell r="L60">
            <v>816</v>
          </cell>
          <cell r="M60">
            <v>12</v>
          </cell>
          <cell r="N60">
            <v>2</v>
          </cell>
          <cell r="O60">
            <v>14</v>
          </cell>
          <cell r="Q60">
            <v>9792</v>
          </cell>
          <cell r="R60">
            <v>1632</v>
          </cell>
          <cell r="S60">
            <v>11424</v>
          </cell>
          <cell r="T60">
            <v>4422.1899999999996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4422.1899999999996</v>
          </cell>
          <cell r="AG60">
            <v>737.03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737.03</v>
          </cell>
        </row>
        <row r="61">
          <cell r="F61" t="str">
            <v>01-40</v>
          </cell>
          <cell r="G61" t="str">
            <v>Patisserie G Pte Ltd  (After Subdivision)</v>
          </cell>
          <cell r="H61">
            <v>45306</v>
          </cell>
          <cell r="I61">
            <v>45671</v>
          </cell>
          <cell r="K61">
            <v>0</v>
          </cell>
          <cell r="L61">
            <v>816</v>
          </cell>
          <cell r="M61">
            <v>12.5</v>
          </cell>
          <cell r="N61">
            <v>2</v>
          </cell>
          <cell r="O61">
            <v>14.5</v>
          </cell>
          <cell r="Q61">
            <v>10200</v>
          </cell>
          <cell r="R61">
            <v>1632</v>
          </cell>
          <cell r="S61">
            <v>11832</v>
          </cell>
          <cell r="T61">
            <v>5593.55</v>
          </cell>
          <cell r="U61">
            <v>10200</v>
          </cell>
          <cell r="V61">
            <v>10200</v>
          </cell>
          <cell r="W61">
            <v>10200</v>
          </cell>
          <cell r="X61">
            <v>10200</v>
          </cell>
          <cell r="Y61">
            <v>10200</v>
          </cell>
          <cell r="Z61">
            <v>10200</v>
          </cell>
          <cell r="AA61">
            <v>10200</v>
          </cell>
          <cell r="AB61">
            <v>10200</v>
          </cell>
          <cell r="AC61">
            <v>10200</v>
          </cell>
          <cell r="AD61">
            <v>10200</v>
          </cell>
          <cell r="AE61">
            <v>10200</v>
          </cell>
          <cell r="AF61">
            <v>117793.55</v>
          </cell>
          <cell r="AG61">
            <v>894.97</v>
          </cell>
          <cell r="AH61">
            <v>1632</v>
          </cell>
          <cell r="AI61">
            <v>1632</v>
          </cell>
          <cell r="AJ61">
            <v>1632</v>
          </cell>
          <cell r="AK61">
            <v>1632</v>
          </cell>
          <cell r="AL61">
            <v>1632</v>
          </cell>
          <cell r="AM61">
            <v>1632</v>
          </cell>
          <cell r="AN61">
            <v>1632</v>
          </cell>
          <cell r="AO61">
            <v>1632</v>
          </cell>
          <cell r="AP61">
            <v>1632</v>
          </cell>
          <cell r="AQ61">
            <v>1632</v>
          </cell>
          <cell r="AR61">
            <v>1632</v>
          </cell>
          <cell r="AS61">
            <v>18846.97</v>
          </cell>
        </row>
        <row r="62">
          <cell r="F62" t="str">
            <v>01-40</v>
          </cell>
          <cell r="G62" t="str">
            <v>Patisserie G Pte Ltd  (After Subdivision)</v>
          </cell>
          <cell r="H62">
            <v>45672</v>
          </cell>
          <cell r="I62">
            <v>46036</v>
          </cell>
          <cell r="K62">
            <v>0</v>
          </cell>
          <cell r="L62">
            <v>816</v>
          </cell>
          <cell r="M62">
            <v>13</v>
          </cell>
          <cell r="N62">
            <v>2</v>
          </cell>
          <cell r="O62">
            <v>15</v>
          </cell>
          <cell r="Q62">
            <v>10608</v>
          </cell>
          <cell r="R62">
            <v>1632</v>
          </cell>
          <cell r="S62">
            <v>12240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</row>
        <row r="63">
          <cell r="E63" t="str">
            <v>t0000292 (Licence)</v>
          </cell>
          <cell r="F63" t="str">
            <v>01-K4</v>
          </cell>
          <cell r="G63" t="str">
            <v>Patisserie G Pte Ltd (Licence)</v>
          </cell>
          <cell r="H63">
            <v>44941</v>
          </cell>
          <cell r="I63">
            <v>46036</v>
          </cell>
          <cell r="K63">
            <v>586</v>
          </cell>
          <cell r="L63">
            <v>586</v>
          </cell>
          <cell r="M63">
            <v>7.63</v>
          </cell>
          <cell r="N63">
            <v>0</v>
          </cell>
          <cell r="O63">
            <v>7.63</v>
          </cell>
          <cell r="Q63">
            <v>4471.18</v>
          </cell>
          <cell r="R63">
            <v>0</v>
          </cell>
          <cell r="S63">
            <v>4471.18</v>
          </cell>
          <cell r="T63">
            <v>4471.18</v>
          </cell>
          <cell r="U63">
            <v>4471.18</v>
          </cell>
          <cell r="V63">
            <v>4471.18</v>
          </cell>
          <cell r="W63">
            <v>4471.18</v>
          </cell>
          <cell r="X63">
            <v>4471.18</v>
          </cell>
          <cell r="Y63">
            <v>4471.18</v>
          </cell>
          <cell r="Z63">
            <v>4471.18</v>
          </cell>
          <cell r="AA63">
            <v>4471.18</v>
          </cell>
          <cell r="AB63">
            <v>4471.18</v>
          </cell>
          <cell r="AC63">
            <v>4471.18</v>
          </cell>
          <cell r="AD63">
            <v>4471.18</v>
          </cell>
          <cell r="AE63">
            <v>4471.18</v>
          </cell>
          <cell r="AF63">
            <v>53654.16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</row>
        <row r="64">
          <cell r="E64" t="str">
            <v>t0001630</v>
          </cell>
          <cell r="F64" t="str">
            <v>01-41/42/42A/43</v>
          </cell>
          <cell r="G64" t="str">
            <v>Shokudo Concepts Pte. Ltd. (Benihana)</v>
          </cell>
          <cell r="H64">
            <v>45145</v>
          </cell>
          <cell r="I64">
            <v>45875</v>
          </cell>
          <cell r="K64">
            <v>2809</v>
          </cell>
          <cell r="L64">
            <v>2809</v>
          </cell>
          <cell r="M64">
            <v>4.5</v>
          </cell>
          <cell r="N64">
            <v>2</v>
          </cell>
          <cell r="O64">
            <v>6.5</v>
          </cell>
          <cell r="Q64">
            <v>12640.5</v>
          </cell>
          <cell r="R64">
            <v>5618</v>
          </cell>
          <cell r="S64">
            <v>18258.5</v>
          </cell>
          <cell r="T64">
            <v>12640.5</v>
          </cell>
          <cell r="U64">
            <v>12640.5</v>
          </cell>
          <cell r="V64">
            <v>12640.5</v>
          </cell>
          <cell r="W64">
            <v>12640.5</v>
          </cell>
          <cell r="X64">
            <v>12640.5</v>
          </cell>
          <cell r="Y64">
            <v>12640.5</v>
          </cell>
          <cell r="Z64">
            <v>12640.5</v>
          </cell>
          <cell r="AA64">
            <v>12640.5</v>
          </cell>
          <cell r="AB64">
            <v>12640.5</v>
          </cell>
          <cell r="AC64">
            <v>12640.5</v>
          </cell>
          <cell r="AD64">
            <v>12640.5</v>
          </cell>
          <cell r="AE64">
            <v>12640.5</v>
          </cell>
          <cell r="AF64">
            <v>151686</v>
          </cell>
          <cell r="AG64">
            <v>5618</v>
          </cell>
          <cell r="AH64">
            <v>5618</v>
          </cell>
          <cell r="AI64">
            <v>5618</v>
          </cell>
          <cell r="AJ64">
            <v>5618</v>
          </cell>
          <cell r="AK64">
            <v>5618</v>
          </cell>
          <cell r="AL64">
            <v>5618</v>
          </cell>
          <cell r="AM64">
            <v>5618</v>
          </cell>
          <cell r="AN64">
            <v>5618</v>
          </cell>
          <cell r="AO64">
            <v>5618</v>
          </cell>
          <cell r="AP64">
            <v>5618</v>
          </cell>
          <cell r="AQ64">
            <v>5618</v>
          </cell>
          <cell r="AR64">
            <v>5618</v>
          </cell>
          <cell r="AS64">
            <v>67416</v>
          </cell>
        </row>
        <row r="65">
          <cell r="E65" t="str">
            <v>t0001630</v>
          </cell>
          <cell r="F65" t="str">
            <v>01-41/42/42A/43</v>
          </cell>
          <cell r="G65" t="str">
            <v>Shokudo Concepts Pte. Ltd. (Benihana)</v>
          </cell>
          <cell r="H65">
            <v>45876</v>
          </cell>
          <cell r="I65">
            <v>46605</v>
          </cell>
          <cell r="K65">
            <v>0</v>
          </cell>
          <cell r="L65">
            <v>2809</v>
          </cell>
          <cell r="M65">
            <v>5.5</v>
          </cell>
          <cell r="N65">
            <v>2</v>
          </cell>
          <cell r="O65">
            <v>7.5</v>
          </cell>
          <cell r="Q65">
            <v>15449.5</v>
          </cell>
          <cell r="R65">
            <v>5618</v>
          </cell>
          <cell r="S65">
            <v>21067.5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</row>
        <row r="66">
          <cell r="E66" t="str">
            <v>t0000224</v>
          </cell>
          <cell r="F66" t="str">
            <v>01-44/45</v>
          </cell>
          <cell r="G66" t="str">
            <v>JEJ Pte Ltd (Kith Café)</v>
          </cell>
          <cell r="H66">
            <v>44621</v>
          </cell>
          <cell r="I66">
            <v>45351</v>
          </cell>
          <cell r="K66">
            <v>2855</v>
          </cell>
          <cell r="L66">
            <v>2855</v>
          </cell>
          <cell r="M66">
            <v>10</v>
          </cell>
          <cell r="N66">
            <v>2</v>
          </cell>
          <cell r="O66">
            <v>12</v>
          </cell>
          <cell r="Q66">
            <v>28550</v>
          </cell>
          <cell r="R66">
            <v>5710</v>
          </cell>
          <cell r="S66">
            <v>34260</v>
          </cell>
          <cell r="T66">
            <v>28550</v>
          </cell>
          <cell r="U66">
            <v>28550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57100</v>
          </cell>
          <cell r="AG66">
            <v>5710</v>
          </cell>
          <cell r="AH66">
            <v>5710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11420</v>
          </cell>
        </row>
        <row r="67">
          <cell r="F67" t="str">
            <v>01-44/45</v>
          </cell>
          <cell r="G67" t="str">
            <v>JEJ Pte Ltd (Kith Café)</v>
          </cell>
          <cell r="H67">
            <v>45352</v>
          </cell>
          <cell r="I67">
            <v>45716</v>
          </cell>
          <cell r="K67">
            <v>0</v>
          </cell>
          <cell r="L67">
            <v>2855</v>
          </cell>
          <cell r="M67">
            <v>10.25</v>
          </cell>
          <cell r="N67">
            <v>2</v>
          </cell>
          <cell r="O67">
            <v>12.25</v>
          </cell>
          <cell r="Q67">
            <v>29263.75</v>
          </cell>
          <cell r="R67">
            <v>5710</v>
          </cell>
          <cell r="S67">
            <v>34973.75</v>
          </cell>
          <cell r="T67">
            <v>0</v>
          </cell>
          <cell r="U67">
            <v>0</v>
          </cell>
          <cell r="V67">
            <v>29263.75</v>
          </cell>
          <cell r="W67">
            <v>29263.75</v>
          </cell>
          <cell r="X67">
            <v>29263.75</v>
          </cell>
          <cell r="Y67">
            <v>29263.75</v>
          </cell>
          <cell r="Z67">
            <v>29263.75</v>
          </cell>
          <cell r="AA67">
            <v>29263.75</v>
          </cell>
          <cell r="AB67">
            <v>29263.75</v>
          </cell>
          <cell r="AC67">
            <v>29263.75</v>
          </cell>
          <cell r="AD67">
            <v>29263.75</v>
          </cell>
          <cell r="AE67">
            <v>29263.75</v>
          </cell>
          <cell r="AF67">
            <v>292637.5</v>
          </cell>
          <cell r="AG67">
            <v>0</v>
          </cell>
          <cell r="AH67">
            <v>0</v>
          </cell>
          <cell r="AI67">
            <v>5710</v>
          </cell>
          <cell r="AJ67">
            <v>5710</v>
          </cell>
          <cell r="AK67">
            <v>5710</v>
          </cell>
          <cell r="AL67">
            <v>5710</v>
          </cell>
          <cell r="AM67">
            <v>5710</v>
          </cell>
          <cell r="AN67">
            <v>5710</v>
          </cell>
          <cell r="AO67">
            <v>5710</v>
          </cell>
          <cell r="AP67">
            <v>5710</v>
          </cell>
          <cell r="AQ67">
            <v>5710</v>
          </cell>
          <cell r="AR67">
            <v>5710</v>
          </cell>
          <cell r="AS67">
            <v>57100</v>
          </cell>
        </row>
        <row r="68">
          <cell r="E68" t="str">
            <v>t0000950</v>
          </cell>
          <cell r="F68" t="str">
            <v>01-46/47/48/49/50</v>
          </cell>
          <cell r="G68" t="str">
            <v>Koufu Pte Ltd</v>
          </cell>
          <cell r="H68">
            <v>45151</v>
          </cell>
          <cell r="I68">
            <v>45516</v>
          </cell>
          <cell r="K68">
            <v>5160</v>
          </cell>
          <cell r="L68">
            <v>5160</v>
          </cell>
          <cell r="M68">
            <v>7.1</v>
          </cell>
          <cell r="N68">
            <v>2</v>
          </cell>
          <cell r="O68">
            <v>9.1</v>
          </cell>
          <cell r="Q68">
            <v>36636</v>
          </cell>
          <cell r="R68">
            <v>10320</v>
          </cell>
          <cell r="S68">
            <v>46956</v>
          </cell>
          <cell r="T68">
            <v>36636</v>
          </cell>
          <cell r="U68">
            <v>36636</v>
          </cell>
          <cell r="V68">
            <v>36636</v>
          </cell>
          <cell r="W68">
            <v>36636</v>
          </cell>
          <cell r="X68">
            <v>36636</v>
          </cell>
          <cell r="Y68">
            <v>36636</v>
          </cell>
          <cell r="Z68">
            <v>36636</v>
          </cell>
          <cell r="AA68">
            <v>14181.68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270633.68</v>
          </cell>
          <cell r="AG68">
            <v>10320</v>
          </cell>
          <cell r="AH68">
            <v>10320</v>
          </cell>
          <cell r="AI68">
            <v>10320</v>
          </cell>
          <cell r="AJ68">
            <v>10320</v>
          </cell>
          <cell r="AK68">
            <v>10320</v>
          </cell>
          <cell r="AL68">
            <v>10320</v>
          </cell>
          <cell r="AM68">
            <v>10320</v>
          </cell>
          <cell r="AN68">
            <v>3994.84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76234.84</v>
          </cell>
        </row>
        <row r="69">
          <cell r="F69" t="str">
            <v>01-46/47/48/49/50</v>
          </cell>
          <cell r="G69" t="str">
            <v>New Tenant</v>
          </cell>
          <cell r="H69">
            <v>45672</v>
          </cell>
          <cell r="I69">
            <v>46766</v>
          </cell>
          <cell r="K69" t="str">
            <v>-</v>
          </cell>
          <cell r="L69">
            <v>5160</v>
          </cell>
          <cell r="M69">
            <v>7</v>
          </cell>
          <cell r="N69">
            <v>2</v>
          </cell>
          <cell r="O69">
            <v>9</v>
          </cell>
          <cell r="Q69">
            <v>36120</v>
          </cell>
          <cell r="R69">
            <v>10320</v>
          </cell>
          <cell r="S69">
            <v>46440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</row>
        <row r="70">
          <cell r="E70" t="str">
            <v>t0001233</v>
          </cell>
          <cell r="F70" t="str">
            <v>01-51/52/53/54/55/56
02-25A/26/27/28/29/30/31/32/33/34/35/36</v>
          </cell>
          <cell r="G70" t="str">
            <v>MEIDI-YA Singapore Co (Pte) Ltd (MEIDI-YA)</v>
          </cell>
          <cell r="H70">
            <v>45245</v>
          </cell>
          <cell r="I70">
            <v>45610</v>
          </cell>
          <cell r="K70">
            <v>21497</v>
          </cell>
          <cell r="L70">
            <v>21497</v>
          </cell>
          <cell r="M70">
            <v>4.75</v>
          </cell>
          <cell r="N70">
            <v>2</v>
          </cell>
          <cell r="O70">
            <v>6.75</v>
          </cell>
          <cell r="Q70">
            <v>102110.75</v>
          </cell>
          <cell r="R70">
            <v>42994</v>
          </cell>
          <cell r="S70">
            <v>145104.75</v>
          </cell>
          <cell r="T70">
            <v>102110.75</v>
          </cell>
          <cell r="U70">
            <v>102110.75</v>
          </cell>
          <cell r="V70">
            <v>102110.75</v>
          </cell>
          <cell r="W70">
            <v>102110.75</v>
          </cell>
          <cell r="X70">
            <v>102110.75</v>
          </cell>
          <cell r="Y70">
            <v>102110.75</v>
          </cell>
          <cell r="Z70">
            <v>102110.75</v>
          </cell>
          <cell r="AA70">
            <v>102110.75</v>
          </cell>
          <cell r="AB70">
            <v>102110.75</v>
          </cell>
          <cell r="AC70">
            <v>102110.75</v>
          </cell>
          <cell r="AD70">
            <v>47651.68</v>
          </cell>
          <cell r="AE70">
            <v>0</v>
          </cell>
          <cell r="AF70">
            <v>1068759.18</v>
          </cell>
          <cell r="AG70">
            <v>42994</v>
          </cell>
          <cell r="AH70">
            <v>42994</v>
          </cell>
          <cell r="AI70">
            <v>42994</v>
          </cell>
          <cell r="AJ70">
            <v>42994</v>
          </cell>
          <cell r="AK70">
            <v>42994</v>
          </cell>
          <cell r="AL70">
            <v>42994</v>
          </cell>
          <cell r="AM70">
            <v>42994</v>
          </cell>
          <cell r="AN70">
            <v>42994</v>
          </cell>
          <cell r="AO70">
            <v>42994</v>
          </cell>
          <cell r="AP70">
            <v>42994</v>
          </cell>
          <cell r="AQ70">
            <v>20063.87</v>
          </cell>
          <cell r="AR70">
            <v>0</v>
          </cell>
          <cell r="AS70">
            <v>450003.87</v>
          </cell>
        </row>
        <row r="71">
          <cell r="F71" t="str">
            <v>01-51/52/53/54/55/56
02-25A/26/27/28/29/30/31/32/33/34/35/36</v>
          </cell>
          <cell r="G71" t="str">
            <v>MEIDI-YA Singapore Co (Pte) Ltd (MEIDI-YA)</v>
          </cell>
          <cell r="H71">
            <v>45611</v>
          </cell>
          <cell r="I71">
            <v>45975</v>
          </cell>
          <cell r="K71">
            <v>0</v>
          </cell>
          <cell r="L71">
            <v>21497</v>
          </cell>
          <cell r="M71">
            <v>5</v>
          </cell>
          <cell r="N71">
            <v>2</v>
          </cell>
          <cell r="O71">
            <v>7</v>
          </cell>
          <cell r="Q71">
            <v>107485</v>
          </cell>
          <cell r="R71">
            <v>42994</v>
          </cell>
          <cell r="S71">
            <v>150479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57325.33</v>
          </cell>
          <cell r="AE71">
            <v>107485</v>
          </cell>
          <cell r="AF71">
            <v>164810.32999999999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22930.13</v>
          </cell>
          <cell r="AR71">
            <v>42994</v>
          </cell>
          <cell r="AS71">
            <v>65924.13</v>
          </cell>
        </row>
        <row r="72">
          <cell r="E72" t="str">
            <v>t0001233 (Storage)</v>
          </cell>
          <cell r="F72" t="str">
            <v>01-51/52/53/54/55/56
02-25A/26/27/28/29/30/31/32/33/34/35/36
(Licence)</v>
          </cell>
          <cell r="G72" t="str">
            <v>MEIDI-YA Singapore Co (Pte) Ltd (MEIDI-YA) (Storage Licence)</v>
          </cell>
          <cell r="H72">
            <v>44880</v>
          </cell>
          <cell r="I72">
            <v>45610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Q72">
            <v>990</v>
          </cell>
          <cell r="R72">
            <v>0</v>
          </cell>
          <cell r="S72">
            <v>990</v>
          </cell>
          <cell r="T72">
            <v>990</v>
          </cell>
          <cell r="U72">
            <v>990</v>
          </cell>
          <cell r="V72">
            <v>990</v>
          </cell>
          <cell r="W72">
            <v>990</v>
          </cell>
          <cell r="X72">
            <v>990</v>
          </cell>
          <cell r="Y72">
            <v>990</v>
          </cell>
          <cell r="Z72">
            <v>990</v>
          </cell>
          <cell r="AA72">
            <v>990</v>
          </cell>
          <cell r="AB72">
            <v>990</v>
          </cell>
          <cell r="AC72">
            <v>990</v>
          </cell>
          <cell r="AD72">
            <v>462</v>
          </cell>
          <cell r="AE72">
            <v>0</v>
          </cell>
          <cell r="AF72">
            <v>10362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</row>
        <row r="73">
          <cell r="E73" t="str">
            <v>t0001233 (ORA Licence)</v>
          </cell>
          <cell r="F73" t="str">
            <v>01-53/54 (ORA Licence)</v>
          </cell>
          <cell r="G73" t="str">
            <v>MEIDI-YA Singapore Co (Pte) Ltd (MEIDI-YA) (ORA Licence)</v>
          </cell>
          <cell r="H73">
            <v>45245</v>
          </cell>
          <cell r="I73">
            <v>45610</v>
          </cell>
          <cell r="K73">
            <v>1558</v>
          </cell>
          <cell r="L73">
            <v>1558</v>
          </cell>
          <cell r="M73">
            <v>5.5</v>
          </cell>
          <cell r="N73">
            <v>0</v>
          </cell>
          <cell r="O73">
            <v>5.5</v>
          </cell>
          <cell r="Q73">
            <v>8569</v>
          </cell>
          <cell r="R73">
            <v>0</v>
          </cell>
          <cell r="S73">
            <v>8569</v>
          </cell>
          <cell r="T73">
            <v>8569</v>
          </cell>
          <cell r="U73">
            <v>8569</v>
          </cell>
          <cell r="V73">
            <v>8569</v>
          </cell>
          <cell r="W73">
            <v>8569</v>
          </cell>
          <cell r="X73">
            <v>8569</v>
          </cell>
          <cell r="Y73">
            <v>8569</v>
          </cell>
          <cell r="Z73">
            <v>8569</v>
          </cell>
          <cell r="AA73">
            <v>8569</v>
          </cell>
          <cell r="AB73">
            <v>8569</v>
          </cell>
          <cell r="AC73">
            <v>8569</v>
          </cell>
          <cell r="AD73">
            <v>3998.87</v>
          </cell>
          <cell r="AE73">
            <v>0</v>
          </cell>
          <cell r="AF73">
            <v>89688.87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</row>
        <row r="74">
          <cell r="F74" t="str">
            <v>01-53/54 (ORA Licence)</v>
          </cell>
          <cell r="G74" t="str">
            <v>MEIDI-YA Singapore Co (Pte) Ltd (MEIDI-YA) (ORA Licence)</v>
          </cell>
          <cell r="H74">
            <v>45611</v>
          </cell>
          <cell r="I74">
            <v>45975</v>
          </cell>
          <cell r="K74">
            <v>0</v>
          </cell>
          <cell r="L74">
            <v>1558</v>
          </cell>
          <cell r="M74">
            <v>6</v>
          </cell>
          <cell r="N74">
            <v>0</v>
          </cell>
          <cell r="O74">
            <v>6</v>
          </cell>
          <cell r="Q74">
            <v>9348</v>
          </cell>
          <cell r="R74">
            <v>0</v>
          </cell>
          <cell r="S74">
            <v>9348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4985.6000000000004</v>
          </cell>
          <cell r="AE74">
            <v>9348</v>
          </cell>
          <cell r="AF74">
            <v>14333.6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</row>
        <row r="75">
          <cell r="E75" t="str">
            <v>t0000294</v>
          </cell>
          <cell r="F75" t="str">
            <v>01-57, 01-58, 01-59, 01-60, 01-61, 01-62, 01-63, 01-64</v>
          </cell>
          <cell r="G75" t="str">
            <v>Pertama Merchandising Pte Ltd (Harvey Norman)</v>
          </cell>
          <cell r="H75">
            <v>45276</v>
          </cell>
          <cell r="I75">
            <v>46006</v>
          </cell>
          <cell r="K75">
            <v>37771</v>
          </cell>
          <cell r="L75">
            <v>37771</v>
          </cell>
          <cell r="M75">
            <v>5.41</v>
          </cell>
          <cell r="N75">
            <v>1.2</v>
          </cell>
          <cell r="O75">
            <v>6.61</v>
          </cell>
          <cell r="Q75">
            <v>204341.11</v>
          </cell>
          <cell r="R75">
            <v>45325.2</v>
          </cell>
          <cell r="S75">
            <v>249666.31</v>
          </cell>
          <cell r="T75">
            <v>204341.11</v>
          </cell>
          <cell r="U75">
            <v>204341.11</v>
          </cell>
          <cell r="V75">
            <v>204341.11</v>
          </cell>
          <cell r="W75">
            <v>204341.11</v>
          </cell>
          <cell r="X75">
            <v>204341.11</v>
          </cell>
          <cell r="Y75">
            <v>204341.11</v>
          </cell>
          <cell r="Z75">
            <v>204341.11</v>
          </cell>
          <cell r="AA75">
            <v>204341.11</v>
          </cell>
          <cell r="AB75">
            <v>204341.11</v>
          </cell>
          <cell r="AC75">
            <v>204341.11</v>
          </cell>
          <cell r="AD75">
            <v>204341.11</v>
          </cell>
          <cell r="AE75">
            <v>204341.11</v>
          </cell>
          <cell r="AF75">
            <v>2452093.3199999998</v>
          </cell>
          <cell r="AG75">
            <v>45325.2</v>
          </cell>
          <cell r="AH75">
            <v>45325.2</v>
          </cell>
          <cell r="AI75">
            <v>45325.2</v>
          </cell>
          <cell r="AJ75">
            <v>45325.2</v>
          </cell>
          <cell r="AK75">
            <v>45325.2</v>
          </cell>
          <cell r="AL75">
            <v>45325.2</v>
          </cell>
          <cell r="AM75">
            <v>45325.2</v>
          </cell>
          <cell r="AN75">
            <v>45325.2</v>
          </cell>
          <cell r="AO75">
            <v>45325.2</v>
          </cell>
          <cell r="AP75">
            <v>45325.2</v>
          </cell>
          <cell r="AQ75">
            <v>45325.2</v>
          </cell>
          <cell r="AR75">
            <v>45325.2</v>
          </cell>
          <cell r="AS75">
            <v>543902.4</v>
          </cell>
        </row>
        <row r="76">
          <cell r="E76" t="str">
            <v>t0001232</v>
          </cell>
          <cell r="F76" t="str">
            <v>01-65</v>
          </cell>
          <cell r="G76" t="str">
            <v>MEIDI-YA Singapore Co (Pte) Ltd (MEIDI-YA)</v>
          </cell>
          <cell r="H76">
            <v>45200</v>
          </cell>
          <cell r="I76">
            <v>45565</v>
          </cell>
          <cell r="K76">
            <v>1188</v>
          </cell>
          <cell r="L76">
            <v>1188</v>
          </cell>
          <cell r="M76">
            <v>4.75</v>
          </cell>
          <cell r="N76">
            <v>2</v>
          </cell>
          <cell r="O76">
            <v>6.75</v>
          </cell>
          <cell r="Q76">
            <v>5643</v>
          </cell>
          <cell r="R76">
            <v>2376</v>
          </cell>
          <cell r="S76">
            <v>8019</v>
          </cell>
          <cell r="T76">
            <v>5643</v>
          </cell>
          <cell r="U76">
            <v>5643</v>
          </cell>
          <cell r="V76">
            <v>5643</v>
          </cell>
          <cell r="W76">
            <v>5643</v>
          </cell>
          <cell r="X76">
            <v>5643</v>
          </cell>
          <cell r="Y76">
            <v>5643</v>
          </cell>
          <cell r="Z76">
            <v>5643</v>
          </cell>
          <cell r="AA76">
            <v>5643</v>
          </cell>
          <cell r="AB76">
            <v>5643</v>
          </cell>
          <cell r="AC76">
            <v>0</v>
          </cell>
          <cell r="AD76">
            <v>0</v>
          </cell>
          <cell r="AE76">
            <v>0</v>
          </cell>
          <cell r="AF76">
            <v>50787</v>
          </cell>
          <cell r="AG76">
            <v>2376</v>
          </cell>
          <cell r="AH76">
            <v>2376</v>
          </cell>
          <cell r="AI76">
            <v>2376</v>
          </cell>
          <cell r="AJ76">
            <v>2376</v>
          </cell>
          <cell r="AK76">
            <v>2376</v>
          </cell>
          <cell r="AL76">
            <v>2376</v>
          </cell>
          <cell r="AM76">
            <v>2376</v>
          </cell>
          <cell r="AN76">
            <v>2376</v>
          </cell>
          <cell r="AO76">
            <v>2376</v>
          </cell>
          <cell r="AP76">
            <v>0</v>
          </cell>
          <cell r="AQ76">
            <v>0</v>
          </cell>
          <cell r="AR76">
            <v>0</v>
          </cell>
          <cell r="AS76">
            <v>21384</v>
          </cell>
        </row>
        <row r="77">
          <cell r="F77" t="str">
            <v>01-65</v>
          </cell>
          <cell r="G77" t="str">
            <v>MEIDI-YA Singapore Co (Pte) Ltd (MEIDI-YA)</v>
          </cell>
          <cell r="H77">
            <v>45566</v>
          </cell>
          <cell r="I77">
            <v>45975</v>
          </cell>
          <cell r="K77">
            <v>0</v>
          </cell>
          <cell r="L77">
            <v>1188</v>
          </cell>
          <cell r="M77">
            <v>5</v>
          </cell>
          <cell r="N77">
            <v>2</v>
          </cell>
          <cell r="O77">
            <v>7</v>
          </cell>
          <cell r="Q77">
            <v>5940</v>
          </cell>
          <cell r="R77">
            <v>2376</v>
          </cell>
          <cell r="S77">
            <v>8316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5940</v>
          </cell>
          <cell r="AD77">
            <v>5940</v>
          </cell>
          <cell r="AE77">
            <v>5940</v>
          </cell>
          <cell r="AF77">
            <v>17820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2376</v>
          </cell>
          <cell r="AQ77">
            <v>2376</v>
          </cell>
          <cell r="AR77">
            <v>2376</v>
          </cell>
          <cell r="AS77">
            <v>7128</v>
          </cell>
        </row>
        <row r="78">
          <cell r="E78" t="str">
            <v>t0001400</v>
          </cell>
          <cell r="F78" t="str">
            <v>01-66</v>
          </cell>
          <cell r="G78" t="str">
            <v>Wong Geok Boon (NRIC: S6822815H) trading as a sole proprietor under the trading name of "Jewel Penta".</v>
          </cell>
          <cell r="H78">
            <v>44666</v>
          </cell>
          <cell r="I78">
            <v>45761</v>
          </cell>
          <cell r="K78">
            <v>280</v>
          </cell>
          <cell r="L78">
            <v>280</v>
          </cell>
          <cell r="M78">
            <v>19.43</v>
          </cell>
          <cell r="N78">
            <v>2</v>
          </cell>
          <cell r="O78">
            <v>21.43</v>
          </cell>
          <cell r="Q78">
            <v>5440.4</v>
          </cell>
          <cell r="R78">
            <v>560</v>
          </cell>
          <cell r="S78">
            <v>6000.4</v>
          </cell>
          <cell r="T78">
            <v>5440.4</v>
          </cell>
          <cell r="U78">
            <v>5440.4</v>
          </cell>
          <cell r="V78">
            <v>5440.4</v>
          </cell>
          <cell r="W78">
            <v>5440.4</v>
          </cell>
          <cell r="X78">
            <v>5440.4</v>
          </cell>
          <cell r="Y78">
            <v>5440.4</v>
          </cell>
          <cell r="Z78">
            <v>5440.4</v>
          </cell>
          <cell r="AA78">
            <v>5440.4</v>
          </cell>
          <cell r="AB78">
            <v>5440.4</v>
          </cell>
          <cell r="AC78">
            <v>5440.4</v>
          </cell>
          <cell r="AD78">
            <v>5440.4</v>
          </cell>
          <cell r="AE78">
            <v>5440.4</v>
          </cell>
          <cell r="AF78">
            <v>65284.800000000003</v>
          </cell>
          <cell r="AG78">
            <v>560</v>
          </cell>
          <cell r="AH78">
            <v>560</v>
          </cell>
          <cell r="AI78">
            <v>560</v>
          </cell>
          <cell r="AJ78">
            <v>560</v>
          </cell>
          <cell r="AK78">
            <v>560</v>
          </cell>
          <cell r="AL78">
            <v>560</v>
          </cell>
          <cell r="AM78">
            <v>560</v>
          </cell>
          <cell r="AN78">
            <v>560</v>
          </cell>
          <cell r="AO78">
            <v>560</v>
          </cell>
          <cell r="AP78">
            <v>560</v>
          </cell>
          <cell r="AQ78">
            <v>560</v>
          </cell>
          <cell r="AR78">
            <v>560</v>
          </cell>
          <cell r="AS78">
            <v>6720</v>
          </cell>
        </row>
        <row r="79">
          <cell r="E79" t="str">
            <v>t0000941</v>
          </cell>
          <cell r="F79" t="str">
            <v>01-67 &amp; 68A</v>
          </cell>
          <cell r="G79" t="str">
            <v>CSAR Pte Ltd (Museum Art &amp; Co)</v>
          </cell>
          <cell r="H79">
            <v>44813</v>
          </cell>
          <cell r="I79">
            <v>45402</v>
          </cell>
          <cell r="K79">
            <v>844</v>
          </cell>
          <cell r="L79">
            <v>844</v>
          </cell>
          <cell r="M79">
            <v>12.6</v>
          </cell>
          <cell r="N79">
            <v>2</v>
          </cell>
          <cell r="O79">
            <v>14.6</v>
          </cell>
          <cell r="Q79">
            <v>10634.4</v>
          </cell>
          <cell r="R79">
            <v>1688</v>
          </cell>
          <cell r="S79">
            <v>12322.4</v>
          </cell>
          <cell r="T79">
            <v>10634.4</v>
          </cell>
          <cell r="U79">
            <v>10634.4</v>
          </cell>
          <cell r="V79">
            <v>10634.4</v>
          </cell>
          <cell r="W79">
            <v>7089.6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38992.800000000003</v>
          </cell>
          <cell r="AG79">
            <v>1688</v>
          </cell>
          <cell r="AH79">
            <v>1688</v>
          </cell>
          <cell r="AI79">
            <v>1688</v>
          </cell>
          <cell r="AJ79">
            <v>1125.33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6189.33</v>
          </cell>
        </row>
        <row r="80">
          <cell r="F80" t="str">
            <v>01-67 &amp; 68A</v>
          </cell>
          <cell r="G80" t="str">
            <v>CSAR Pte Ltd (Museum Art &amp; Co)</v>
          </cell>
          <cell r="H80">
            <v>45403</v>
          </cell>
          <cell r="I80">
            <v>46497</v>
          </cell>
          <cell r="K80" t="str">
            <v>-</v>
          </cell>
          <cell r="L80">
            <v>844</v>
          </cell>
          <cell r="M80">
            <v>11</v>
          </cell>
          <cell r="N80">
            <v>2</v>
          </cell>
          <cell r="O80">
            <v>13</v>
          </cell>
          <cell r="Q80">
            <v>9284</v>
          </cell>
          <cell r="R80">
            <v>1688</v>
          </cell>
          <cell r="S80">
            <v>10972</v>
          </cell>
          <cell r="T80">
            <v>0</v>
          </cell>
          <cell r="U80">
            <v>0</v>
          </cell>
          <cell r="V80">
            <v>0</v>
          </cell>
          <cell r="W80">
            <v>3094.67</v>
          </cell>
          <cell r="X80">
            <v>9284</v>
          </cell>
          <cell r="Y80">
            <v>9284</v>
          </cell>
          <cell r="Z80">
            <v>9284</v>
          </cell>
          <cell r="AA80">
            <v>9284</v>
          </cell>
          <cell r="AB80">
            <v>9284</v>
          </cell>
          <cell r="AC80">
            <v>9284</v>
          </cell>
          <cell r="AD80">
            <v>9284</v>
          </cell>
          <cell r="AE80">
            <v>9284</v>
          </cell>
          <cell r="AF80">
            <v>77366.67</v>
          </cell>
          <cell r="AG80">
            <v>0</v>
          </cell>
          <cell r="AH80">
            <v>0</v>
          </cell>
          <cell r="AI80">
            <v>0</v>
          </cell>
          <cell r="AJ80">
            <v>562.66999999999996</v>
          </cell>
          <cell r="AK80">
            <v>1688</v>
          </cell>
          <cell r="AL80">
            <v>1688</v>
          </cell>
          <cell r="AM80">
            <v>1688</v>
          </cell>
          <cell r="AN80">
            <v>1688</v>
          </cell>
          <cell r="AO80">
            <v>1688</v>
          </cell>
          <cell r="AP80">
            <v>1688</v>
          </cell>
          <cell r="AQ80">
            <v>1688</v>
          </cell>
          <cell r="AR80">
            <v>1688</v>
          </cell>
          <cell r="AS80">
            <v>14066.67</v>
          </cell>
        </row>
        <row r="81">
          <cell r="E81" t="str">
            <v>t0000231</v>
          </cell>
          <cell r="F81" t="str">
            <v>01-68</v>
          </cell>
          <cell r="G81" t="str">
            <v>Mac. Infinity</v>
          </cell>
          <cell r="H81">
            <v>44307</v>
          </cell>
          <cell r="I81">
            <v>45402</v>
          </cell>
          <cell r="K81">
            <v>343</v>
          </cell>
          <cell r="L81">
            <v>343</v>
          </cell>
          <cell r="M81">
            <v>11.5</v>
          </cell>
          <cell r="N81">
            <v>2</v>
          </cell>
          <cell r="O81">
            <v>13.5</v>
          </cell>
          <cell r="Q81">
            <v>3944.5</v>
          </cell>
          <cell r="R81">
            <v>686</v>
          </cell>
          <cell r="S81">
            <v>4630.5</v>
          </cell>
          <cell r="T81">
            <v>3944.5</v>
          </cell>
          <cell r="U81">
            <v>3944.5</v>
          </cell>
          <cell r="V81">
            <v>3944.5</v>
          </cell>
          <cell r="W81">
            <v>2629.67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14463.17</v>
          </cell>
          <cell r="AG81">
            <v>686</v>
          </cell>
          <cell r="AH81">
            <v>686</v>
          </cell>
          <cell r="AI81">
            <v>686</v>
          </cell>
          <cell r="AJ81">
            <v>457.33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2515.33</v>
          </cell>
        </row>
        <row r="82">
          <cell r="F82" t="str">
            <v>01-68</v>
          </cell>
          <cell r="G82" t="str">
            <v>New Tenant</v>
          </cell>
          <cell r="H82">
            <v>45474</v>
          </cell>
          <cell r="I82">
            <v>46568</v>
          </cell>
          <cell r="K82" t="str">
            <v>-</v>
          </cell>
          <cell r="L82">
            <v>343</v>
          </cell>
          <cell r="M82">
            <v>11</v>
          </cell>
          <cell r="N82">
            <v>2</v>
          </cell>
          <cell r="O82">
            <v>13</v>
          </cell>
          <cell r="Q82">
            <v>3773</v>
          </cell>
          <cell r="R82">
            <v>686</v>
          </cell>
          <cell r="S82">
            <v>4459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3773</v>
          </cell>
          <cell r="AA82">
            <v>3773</v>
          </cell>
          <cell r="AB82">
            <v>3773</v>
          </cell>
          <cell r="AC82">
            <v>3773</v>
          </cell>
          <cell r="AD82">
            <v>3773</v>
          </cell>
          <cell r="AE82">
            <v>3773</v>
          </cell>
          <cell r="AF82">
            <v>22638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686</v>
          </cell>
          <cell r="AN82">
            <v>686</v>
          </cell>
          <cell r="AO82">
            <v>686</v>
          </cell>
          <cell r="AP82">
            <v>686</v>
          </cell>
          <cell r="AQ82">
            <v>686</v>
          </cell>
          <cell r="AR82">
            <v>686</v>
          </cell>
          <cell r="AS82">
            <v>4116</v>
          </cell>
        </row>
        <row r="83">
          <cell r="E83" t="str">
            <v>t0001545 (Licence)</v>
          </cell>
          <cell r="F83" t="str">
            <v>01-69</v>
          </cell>
          <cell r="G83" t="str">
            <v>Enpress Holdings Pte. Ltd. (Honbike) (Licence)</v>
          </cell>
          <cell r="H83">
            <v>45170</v>
          </cell>
          <cell r="I83">
            <v>45351</v>
          </cell>
          <cell r="K83">
            <v>956</v>
          </cell>
          <cell r="L83">
            <v>956</v>
          </cell>
          <cell r="M83">
            <v>0</v>
          </cell>
          <cell r="N83">
            <v>0</v>
          </cell>
          <cell r="O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</row>
        <row r="84">
          <cell r="E84" t="str">
            <v>t0000210</v>
          </cell>
          <cell r="F84" t="str">
            <v>01-70</v>
          </cell>
          <cell r="G84" t="str">
            <v>Deja Vu Vintage</v>
          </cell>
          <cell r="H84">
            <v>44973</v>
          </cell>
          <cell r="I84">
            <v>45337</v>
          </cell>
          <cell r="K84">
            <v>711</v>
          </cell>
          <cell r="L84">
            <v>711</v>
          </cell>
          <cell r="M84">
            <v>8.3000000000000007</v>
          </cell>
          <cell r="N84">
            <v>2</v>
          </cell>
          <cell r="O84">
            <v>10.3</v>
          </cell>
          <cell r="Q84">
            <v>5901.3</v>
          </cell>
          <cell r="R84">
            <v>1422</v>
          </cell>
          <cell r="S84">
            <v>7323.3</v>
          </cell>
          <cell r="T84">
            <v>5901.3</v>
          </cell>
          <cell r="U84">
            <v>3052.4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8953.7000000000007</v>
          </cell>
          <cell r="AG84">
            <v>1422</v>
          </cell>
          <cell r="AH84">
            <v>735.52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2157.52</v>
          </cell>
        </row>
        <row r="85">
          <cell r="F85" t="str">
            <v>01-70</v>
          </cell>
          <cell r="G85" t="str">
            <v>Deja Vu Vintage</v>
          </cell>
          <cell r="H85">
            <v>45338</v>
          </cell>
          <cell r="I85">
            <v>46433</v>
          </cell>
          <cell r="K85" t="str">
            <v>-</v>
          </cell>
          <cell r="L85">
            <v>711</v>
          </cell>
          <cell r="M85">
            <v>9</v>
          </cell>
          <cell r="N85">
            <v>2</v>
          </cell>
          <cell r="O85">
            <v>11</v>
          </cell>
          <cell r="Q85">
            <v>6399</v>
          </cell>
          <cell r="R85">
            <v>1422</v>
          </cell>
          <cell r="S85">
            <v>7821</v>
          </cell>
          <cell r="T85">
            <v>0</v>
          </cell>
          <cell r="U85">
            <v>3089.17</v>
          </cell>
          <cell r="V85">
            <v>6399</v>
          </cell>
          <cell r="W85">
            <v>6399</v>
          </cell>
          <cell r="X85">
            <v>6399</v>
          </cell>
          <cell r="Y85">
            <v>6399</v>
          </cell>
          <cell r="Z85">
            <v>6399</v>
          </cell>
          <cell r="AA85">
            <v>6399</v>
          </cell>
          <cell r="AB85">
            <v>6399</v>
          </cell>
          <cell r="AC85">
            <v>6399</v>
          </cell>
          <cell r="AD85">
            <v>6399</v>
          </cell>
          <cell r="AE85">
            <v>6399</v>
          </cell>
          <cell r="AF85">
            <v>67079.17</v>
          </cell>
          <cell r="AG85">
            <v>0</v>
          </cell>
          <cell r="AH85">
            <v>686.48</v>
          </cell>
          <cell r="AI85">
            <v>1422</v>
          </cell>
          <cell r="AJ85">
            <v>1422</v>
          </cell>
          <cell r="AK85">
            <v>1422</v>
          </cell>
          <cell r="AL85">
            <v>1422</v>
          </cell>
          <cell r="AM85">
            <v>1422</v>
          </cell>
          <cell r="AN85">
            <v>1422</v>
          </cell>
          <cell r="AO85">
            <v>1422</v>
          </cell>
          <cell r="AP85">
            <v>1422</v>
          </cell>
          <cell r="AQ85">
            <v>1422</v>
          </cell>
          <cell r="AR85">
            <v>1422</v>
          </cell>
          <cell r="AS85">
            <v>14906.48</v>
          </cell>
        </row>
        <row r="86">
          <cell r="F86" t="str">
            <v>01-71/72</v>
          </cell>
          <cell r="G86" t="str">
            <v>New Tenant</v>
          </cell>
          <cell r="H86">
            <v>45366</v>
          </cell>
          <cell r="I86">
            <v>46460</v>
          </cell>
          <cell r="K86">
            <v>1533</v>
          </cell>
          <cell r="L86">
            <v>1533</v>
          </cell>
          <cell r="M86">
            <v>11</v>
          </cell>
          <cell r="N86">
            <v>2</v>
          </cell>
          <cell r="O86">
            <v>13</v>
          </cell>
          <cell r="P86">
            <v>19929</v>
          </cell>
          <cell r="Q86">
            <v>16863</v>
          </cell>
          <cell r="R86">
            <v>3066</v>
          </cell>
          <cell r="S86">
            <v>19929</v>
          </cell>
          <cell r="T86">
            <v>0</v>
          </cell>
          <cell r="U86">
            <v>0</v>
          </cell>
          <cell r="V86">
            <v>9247.4500000000007</v>
          </cell>
          <cell r="W86">
            <v>16863</v>
          </cell>
          <cell r="X86">
            <v>16863</v>
          </cell>
          <cell r="Y86">
            <v>16863</v>
          </cell>
          <cell r="Z86">
            <v>16863</v>
          </cell>
          <cell r="AA86">
            <v>16863</v>
          </cell>
          <cell r="AB86">
            <v>16863</v>
          </cell>
          <cell r="AC86">
            <v>16863</v>
          </cell>
          <cell r="AD86">
            <v>16863</v>
          </cell>
          <cell r="AE86">
            <v>16863</v>
          </cell>
          <cell r="AF86">
            <v>161014.45000000001</v>
          </cell>
          <cell r="AG86">
            <v>0</v>
          </cell>
          <cell r="AH86">
            <v>0</v>
          </cell>
          <cell r="AI86">
            <v>1681.35</v>
          </cell>
          <cell r="AJ86">
            <v>3066</v>
          </cell>
          <cell r="AK86">
            <v>3066</v>
          </cell>
          <cell r="AL86">
            <v>3066</v>
          </cell>
          <cell r="AM86">
            <v>3066</v>
          </cell>
          <cell r="AN86">
            <v>3066</v>
          </cell>
          <cell r="AO86">
            <v>3066</v>
          </cell>
          <cell r="AP86">
            <v>3066</v>
          </cell>
          <cell r="AQ86">
            <v>3066</v>
          </cell>
          <cell r="AR86">
            <v>3066</v>
          </cell>
          <cell r="AS86">
            <v>29275.35</v>
          </cell>
        </row>
        <row r="87">
          <cell r="E87" t="str">
            <v>t0000218</v>
          </cell>
          <cell r="F87" t="str">
            <v>01-73/74</v>
          </cell>
          <cell r="G87" t="str">
            <v>Gnomon Watches Pte. Ltd. (Gnomon Watches)</v>
          </cell>
          <cell r="H87">
            <v>45196</v>
          </cell>
          <cell r="I87">
            <v>45561</v>
          </cell>
          <cell r="K87">
            <v>681</v>
          </cell>
          <cell r="L87">
            <v>681</v>
          </cell>
          <cell r="M87">
            <v>15</v>
          </cell>
          <cell r="N87">
            <v>2</v>
          </cell>
          <cell r="O87">
            <v>17</v>
          </cell>
          <cell r="Q87">
            <v>10215</v>
          </cell>
          <cell r="R87">
            <v>1362</v>
          </cell>
          <cell r="S87">
            <v>11577</v>
          </cell>
          <cell r="T87">
            <v>10215</v>
          </cell>
          <cell r="U87">
            <v>10215</v>
          </cell>
          <cell r="V87">
            <v>10215</v>
          </cell>
          <cell r="W87">
            <v>10215</v>
          </cell>
          <cell r="X87">
            <v>10215</v>
          </cell>
          <cell r="Y87">
            <v>10215</v>
          </cell>
          <cell r="Z87">
            <v>10215</v>
          </cell>
          <cell r="AA87">
            <v>10215</v>
          </cell>
          <cell r="AB87">
            <v>8853</v>
          </cell>
          <cell r="AC87">
            <v>0</v>
          </cell>
          <cell r="AD87">
            <v>0</v>
          </cell>
          <cell r="AE87">
            <v>0</v>
          </cell>
          <cell r="AF87">
            <v>90573</v>
          </cell>
          <cell r="AG87">
            <v>1362</v>
          </cell>
          <cell r="AH87">
            <v>1362</v>
          </cell>
          <cell r="AI87">
            <v>1362</v>
          </cell>
          <cell r="AJ87">
            <v>1362</v>
          </cell>
          <cell r="AK87">
            <v>1362</v>
          </cell>
          <cell r="AL87">
            <v>1362</v>
          </cell>
          <cell r="AM87">
            <v>1362</v>
          </cell>
          <cell r="AN87">
            <v>1362</v>
          </cell>
          <cell r="AO87">
            <v>1180.4000000000001</v>
          </cell>
          <cell r="AP87">
            <v>0</v>
          </cell>
          <cell r="AQ87">
            <v>0</v>
          </cell>
          <cell r="AR87">
            <v>0</v>
          </cell>
          <cell r="AS87">
            <v>12076.4</v>
          </cell>
        </row>
        <row r="88">
          <cell r="F88" t="str">
            <v>01-73/74</v>
          </cell>
          <cell r="G88" t="str">
            <v>Gnomon Watches Pte. Ltd. (Gnomon Watches)</v>
          </cell>
          <cell r="H88">
            <v>45562</v>
          </cell>
          <cell r="I88">
            <v>45926</v>
          </cell>
          <cell r="K88">
            <v>0</v>
          </cell>
          <cell r="L88">
            <v>681</v>
          </cell>
          <cell r="M88">
            <v>15.3</v>
          </cell>
          <cell r="N88">
            <v>2</v>
          </cell>
          <cell r="O88">
            <v>17.3</v>
          </cell>
          <cell r="Q88">
            <v>10419.299999999999</v>
          </cell>
          <cell r="R88">
            <v>1362</v>
          </cell>
          <cell r="S88">
            <v>11781.3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1389.24</v>
          </cell>
          <cell r="AC88">
            <v>10419.299999999999</v>
          </cell>
          <cell r="AD88">
            <v>10419.299999999999</v>
          </cell>
          <cell r="AE88">
            <v>10419.299999999999</v>
          </cell>
          <cell r="AF88">
            <v>32647.14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181.6</v>
          </cell>
          <cell r="AP88">
            <v>1362</v>
          </cell>
          <cell r="AQ88">
            <v>1362</v>
          </cell>
          <cell r="AR88">
            <v>1362</v>
          </cell>
          <cell r="AS88">
            <v>4267.6000000000004</v>
          </cell>
        </row>
        <row r="89">
          <cell r="E89" t="str">
            <v>t0001345</v>
          </cell>
          <cell r="F89" t="str">
            <v>01-75</v>
          </cell>
          <cell r="G89" t="str">
            <v>Elemen F&amp;B Pte Ltd (Elemen) (Koufu Pte Ltd)</v>
          </cell>
          <cell r="H89">
            <v>45172</v>
          </cell>
          <cell r="I89">
            <v>45857</v>
          </cell>
          <cell r="K89">
            <v>511</v>
          </cell>
          <cell r="L89">
            <v>511</v>
          </cell>
          <cell r="M89">
            <v>10.5</v>
          </cell>
          <cell r="N89">
            <v>2</v>
          </cell>
          <cell r="O89">
            <v>12.5</v>
          </cell>
          <cell r="Q89">
            <v>5365.5</v>
          </cell>
          <cell r="R89">
            <v>1022</v>
          </cell>
          <cell r="S89">
            <v>6387.5</v>
          </cell>
          <cell r="T89">
            <v>5365.5</v>
          </cell>
          <cell r="U89">
            <v>5365.5</v>
          </cell>
          <cell r="V89">
            <v>5365.5</v>
          </cell>
          <cell r="W89">
            <v>5365.5</v>
          </cell>
          <cell r="X89">
            <v>5365.5</v>
          </cell>
          <cell r="Y89">
            <v>5365.5</v>
          </cell>
          <cell r="Z89">
            <v>5365.5</v>
          </cell>
          <cell r="AA89">
            <v>5365.5</v>
          </cell>
          <cell r="AB89">
            <v>5365.5</v>
          </cell>
          <cell r="AC89">
            <v>5365.5</v>
          </cell>
          <cell r="AD89">
            <v>5365.5</v>
          </cell>
          <cell r="AE89">
            <v>5365.5</v>
          </cell>
          <cell r="AF89">
            <v>64386</v>
          </cell>
          <cell r="AG89">
            <v>1022</v>
          </cell>
          <cell r="AH89">
            <v>1022</v>
          </cell>
          <cell r="AI89">
            <v>1022</v>
          </cell>
          <cell r="AJ89">
            <v>1022</v>
          </cell>
          <cell r="AK89">
            <v>1022</v>
          </cell>
          <cell r="AL89">
            <v>1022</v>
          </cell>
          <cell r="AM89">
            <v>1022</v>
          </cell>
          <cell r="AN89">
            <v>1022</v>
          </cell>
          <cell r="AO89">
            <v>1022</v>
          </cell>
          <cell r="AP89">
            <v>1022</v>
          </cell>
          <cell r="AQ89">
            <v>1022</v>
          </cell>
          <cell r="AR89">
            <v>1022</v>
          </cell>
          <cell r="AS89">
            <v>12264</v>
          </cell>
        </row>
        <row r="90">
          <cell r="E90" t="str">
            <v>t0001355</v>
          </cell>
          <cell r="F90" t="str">
            <v>01-75A/76</v>
          </cell>
          <cell r="G90" t="str">
            <v>Elemen F&amp;B Pte Ltd (Elemen) (Koufu Pte Ltd)</v>
          </cell>
          <cell r="H90">
            <v>45127</v>
          </cell>
          <cell r="I90">
            <v>45857</v>
          </cell>
          <cell r="K90">
            <v>2723</v>
          </cell>
          <cell r="L90">
            <v>2723</v>
          </cell>
          <cell r="M90">
            <v>10.5</v>
          </cell>
          <cell r="N90">
            <v>2</v>
          </cell>
          <cell r="O90">
            <v>12.5</v>
          </cell>
          <cell r="Q90">
            <v>28591.5</v>
          </cell>
          <cell r="R90">
            <v>5446</v>
          </cell>
          <cell r="S90">
            <v>34037.5</v>
          </cell>
          <cell r="T90">
            <v>28591.5</v>
          </cell>
          <cell r="U90">
            <v>28591.5</v>
          </cell>
          <cell r="V90">
            <v>28591.5</v>
          </cell>
          <cell r="W90">
            <v>28591.5</v>
          </cell>
          <cell r="X90">
            <v>28591.5</v>
          </cell>
          <cell r="Y90">
            <v>28591.5</v>
          </cell>
          <cell r="Z90">
            <v>28591.5</v>
          </cell>
          <cell r="AA90">
            <v>28591.5</v>
          </cell>
          <cell r="AB90">
            <v>28591.5</v>
          </cell>
          <cell r="AC90">
            <v>28591.5</v>
          </cell>
          <cell r="AD90">
            <v>28591.5</v>
          </cell>
          <cell r="AE90">
            <v>28591.5</v>
          </cell>
          <cell r="AF90">
            <v>343098</v>
          </cell>
          <cell r="AG90">
            <v>5446</v>
          </cell>
          <cell r="AH90">
            <v>5446</v>
          </cell>
          <cell r="AI90">
            <v>5446</v>
          </cell>
          <cell r="AJ90">
            <v>5446</v>
          </cell>
          <cell r="AK90">
            <v>5446</v>
          </cell>
          <cell r="AL90">
            <v>5446</v>
          </cell>
          <cell r="AM90">
            <v>5446</v>
          </cell>
          <cell r="AN90">
            <v>5446</v>
          </cell>
          <cell r="AO90">
            <v>5446</v>
          </cell>
          <cell r="AP90">
            <v>5446</v>
          </cell>
          <cell r="AQ90">
            <v>5446</v>
          </cell>
          <cell r="AR90">
            <v>5446</v>
          </cell>
          <cell r="AS90">
            <v>65352</v>
          </cell>
        </row>
        <row r="91">
          <cell r="E91" t="str">
            <v>t0000281</v>
          </cell>
          <cell r="F91" t="str">
            <v>01-77</v>
          </cell>
          <cell r="G91" t="str">
            <v>Atlas Sound &amp; Vision Pte Ltd</v>
          </cell>
          <cell r="H91">
            <v>45170</v>
          </cell>
          <cell r="I91">
            <v>45535</v>
          </cell>
          <cell r="K91">
            <v>300</v>
          </cell>
          <cell r="L91">
            <v>300</v>
          </cell>
          <cell r="M91">
            <v>19.5</v>
          </cell>
          <cell r="N91">
            <v>2</v>
          </cell>
          <cell r="O91">
            <v>21.5</v>
          </cell>
          <cell r="Q91">
            <v>5850</v>
          </cell>
          <cell r="R91">
            <v>600</v>
          </cell>
          <cell r="S91">
            <v>6450</v>
          </cell>
          <cell r="T91">
            <v>5850</v>
          </cell>
          <cell r="U91">
            <v>5850</v>
          </cell>
          <cell r="V91">
            <v>5850</v>
          </cell>
          <cell r="W91">
            <v>5850</v>
          </cell>
          <cell r="X91">
            <v>5850</v>
          </cell>
          <cell r="Y91">
            <v>5850</v>
          </cell>
          <cell r="Z91">
            <v>5850</v>
          </cell>
          <cell r="AA91">
            <v>5850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46800</v>
          </cell>
          <cell r="AG91">
            <v>600</v>
          </cell>
          <cell r="AH91">
            <v>600</v>
          </cell>
          <cell r="AI91">
            <v>600</v>
          </cell>
          <cell r="AJ91">
            <v>600</v>
          </cell>
          <cell r="AK91">
            <v>600</v>
          </cell>
          <cell r="AL91">
            <v>600</v>
          </cell>
          <cell r="AM91">
            <v>600</v>
          </cell>
          <cell r="AN91">
            <v>600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4800</v>
          </cell>
        </row>
        <row r="92">
          <cell r="F92" t="str">
            <v>01-77</v>
          </cell>
          <cell r="G92" t="str">
            <v>Atlas Sound &amp; Vision Pte Ltd</v>
          </cell>
          <cell r="H92">
            <v>45536</v>
          </cell>
          <cell r="I92">
            <v>46630</v>
          </cell>
          <cell r="K92" t="str">
            <v>-</v>
          </cell>
          <cell r="L92">
            <v>300</v>
          </cell>
          <cell r="M92">
            <v>21</v>
          </cell>
          <cell r="N92">
            <v>2</v>
          </cell>
          <cell r="O92">
            <v>23</v>
          </cell>
          <cell r="Q92">
            <v>6300</v>
          </cell>
          <cell r="R92">
            <v>600</v>
          </cell>
          <cell r="S92">
            <v>6900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6300</v>
          </cell>
          <cell r="AC92">
            <v>6300</v>
          </cell>
          <cell r="AD92">
            <v>6300</v>
          </cell>
          <cell r="AE92">
            <v>6300</v>
          </cell>
          <cell r="AF92">
            <v>25200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600</v>
          </cell>
          <cell r="AP92">
            <v>600</v>
          </cell>
          <cell r="AQ92">
            <v>600</v>
          </cell>
          <cell r="AR92">
            <v>600</v>
          </cell>
          <cell r="AS92">
            <v>2400</v>
          </cell>
        </row>
        <row r="93">
          <cell r="E93" t="str">
            <v>t0001272</v>
          </cell>
          <cell r="F93" t="str">
            <v>01-78</v>
          </cell>
          <cell r="G93" t="str">
            <v>Absolute Sound Distribution Pte Ltd</v>
          </cell>
          <cell r="H93">
            <v>45078</v>
          </cell>
          <cell r="I93">
            <v>45443</v>
          </cell>
          <cell r="K93">
            <v>327</v>
          </cell>
          <cell r="L93">
            <v>327</v>
          </cell>
          <cell r="M93">
            <v>14</v>
          </cell>
          <cell r="N93">
            <v>2</v>
          </cell>
          <cell r="O93">
            <v>16</v>
          </cell>
          <cell r="Q93">
            <v>4578</v>
          </cell>
          <cell r="R93">
            <v>654</v>
          </cell>
          <cell r="S93">
            <v>5232</v>
          </cell>
          <cell r="T93">
            <v>4578</v>
          </cell>
          <cell r="U93">
            <v>4578</v>
          </cell>
          <cell r="V93">
            <v>4578</v>
          </cell>
          <cell r="W93">
            <v>4578</v>
          </cell>
          <cell r="X93">
            <v>4578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22890</v>
          </cell>
          <cell r="AG93">
            <v>654</v>
          </cell>
          <cell r="AH93">
            <v>654</v>
          </cell>
          <cell r="AI93">
            <v>654</v>
          </cell>
          <cell r="AJ93">
            <v>654</v>
          </cell>
          <cell r="AK93">
            <v>654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3270</v>
          </cell>
        </row>
        <row r="94">
          <cell r="F94" t="str">
            <v>01-78</v>
          </cell>
          <cell r="G94" t="str">
            <v>Absolute Sound Distribution Pte Ltd</v>
          </cell>
          <cell r="H94">
            <v>45444</v>
          </cell>
          <cell r="I94">
            <v>46538</v>
          </cell>
          <cell r="K94" t="str">
            <v>-</v>
          </cell>
          <cell r="L94">
            <v>327</v>
          </cell>
          <cell r="M94">
            <v>15.5</v>
          </cell>
          <cell r="N94">
            <v>2</v>
          </cell>
          <cell r="O94">
            <v>17.5</v>
          </cell>
          <cell r="Q94">
            <v>5068.5</v>
          </cell>
          <cell r="R94">
            <v>654</v>
          </cell>
          <cell r="S94">
            <v>5722.5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5068.5</v>
          </cell>
          <cell r="Z94">
            <v>5068.5</v>
          </cell>
          <cell r="AA94">
            <v>5068.5</v>
          </cell>
          <cell r="AB94">
            <v>5068.5</v>
          </cell>
          <cell r="AC94">
            <v>5068.5</v>
          </cell>
          <cell r="AD94">
            <v>5068.5</v>
          </cell>
          <cell r="AE94">
            <v>5068.5</v>
          </cell>
          <cell r="AF94">
            <v>35479.5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654</v>
          </cell>
          <cell r="AM94">
            <v>654</v>
          </cell>
          <cell r="AN94">
            <v>654</v>
          </cell>
          <cell r="AO94">
            <v>654</v>
          </cell>
          <cell r="AP94">
            <v>654</v>
          </cell>
          <cell r="AQ94">
            <v>654</v>
          </cell>
          <cell r="AR94">
            <v>654</v>
          </cell>
          <cell r="AS94">
            <v>4578</v>
          </cell>
        </row>
        <row r="95">
          <cell r="E95" t="str">
            <v>t0001182</v>
          </cell>
          <cell r="F95" t="str">
            <v>01-79/80</v>
          </cell>
          <cell r="G95" t="str">
            <v>Patisserie G Pte. Ltd.</v>
          </cell>
          <cell r="H95">
            <v>45288</v>
          </cell>
          <cell r="I95">
            <v>46383</v>
          </cell>
          <cell r="K95">
            <v>4002</v>
          </cell>
          <cell r="L95">
            <v>4002</v>
          </cell>
          <cell r="M95">
            <v>6.5</v>
          </cell>
          <cell r="N95">
            <v>2</v>
          </cell>
          <cell r="O95">
            <v>8.5</v>
          </cell>
          <cell r="Q95">
            <v>26013</v>
          </cell>
          <cell r="R95">
            <v>8004</v>
          </cell>
          <cell r="S95">
            <v>34017</v>
          </cell>
          <cell r="T95">
            <v>11747.8064516129</v>
          </cell>
          <cell r="U95">
            <v>26013</v>
          </cell>
          <cell r="V95">
            <v>26013</v>
          </cell>
          <cell r="W95">
            <v>26013</v>
          </cell>
          <cell r="X95">
            <v>26013</v>
          </cell>
          <cell r="Y95">
            <v>26013</v>
          </cell>
          <cell r="Z95">
            <v>26013</v>
          </cell>
          <cell r="AA95">
            <v>26013</v>
          </cell>
          <cell r="AB95">
            <v>26013</v>
          </cell>
          <cell r="AC95">
            <v>26013</v>
          </cell>
          <cell r="AD95">
            <v>26013</v>
          </cell>
          <cell r="AE95">
            <v>26013</v>
          </cell>
          <cell r="AF95">
            <v>297890.80645161303</v>
          </cell>
          <cell r="AG95">
            <v>3614.7096774193501</v>
          </cell>
          <cell r="AH95">
            <v>8004</v>
          </cell>
          <cell r="AI95">
            <v>8004</v>
          </cell>
          <cell r="AJ95">
            <v>8004</v>
          </cell>
          <cell r="AK95">
            <v>8004</v>
          </cell>
          <cell r="AL95">
            <v>8004</v>
          </cell>
          <cell r="AM95">
            <v>8004</v>
          </cell>
          <cell r="AN95">
            <v>8004</v>
          </cell>
          <cell r="AO95">
            <v>8004</v>
          </cell>
          <cell r="AP95">
            <v>8004</v>
          </cell>
          <cell r="AQ95">
            <v>8004</v>
          </cell>
          <cell r="AR95">
            <v>8004</v>
          </cell>
          <cell r="AS95">
            <v>91658.709677419407</v>
          </cell>
        </row>
        <row r="96">
          <cell r="E96" t="str">
            <v>t0000223</v>
          </cell>
          <cell r="F96" t="str">
            <v>01-81</v>
          </cell>
          <cell r="G96" t="str">
            <v>Jace &amp; Co Pte Ltd</v>
          </cell>
          <cell r="H96">
            <v>45145</v>
          </cell>
          <cell r="I96">
            <v>45875</v>
          </cell>
          <cell r="K96">
            <v>413</v>
          </cell>
          <cell r="L96">
            <v>413</v>
          </cell>
          <cell r="M96">
            <v>11.2</v>
          </cell>
          <cell r="N96">
            <v>2</v>
          </cell>
          <cell r="O96">
            <v>13.2</v>
          </cell>
          <cell r="Q96">
            <v>4625.6000000000004</v>
          </cell>
          <cell r="R96">
            <v>826</v>
          </cell>
          <cell r="S96">
            <v>5451.6</v>
          </cell>
          <cell r="T96">
            <v>4625.6000000000004</v>
          </cell>
          <cell r="U96">
            <v>4625.6000000000004</v>
          </cell>
          <cell r="V96">
            <v>4625.6000000000004</v>
          </cell>
          <cell r="W96">
            <v>4625.6000000000004</v>
          </cell>
          <cell r="X96">
            <v>4625.6000000000004</v>
          </cell>
          <cell r="Y96">
            <v>4625.6000000000004</v>
          </cell>
          <cell r="Z96">
            <v>4625.6000000000004</v>
          </cell>
          <cell r="AA96">
            <v>4625.6000000000004</v>
          </cell>
          <cell r="AB96">
            <v>4625.6000000000004</v>
          </cell>
          <cell r="AC96">
            <v>4625.6000000000004</v>
          </cell>
          <cell r="AD96">
            <v>4625.6000000000004</v>
          </cell>
          <cell r="AE96">
            <v>4625.6000000000004</v>
          </cell>
          <cell r="AF96">
            <v>55507.199999999997</v>
          </cell>
          <cell r="AG96">
            <v>826</v>
          </cell>
          <cell r="AH96">
            <v>826</v>
          </cell>
          <cell r="AI96">
            <v>826</v>
          </cell>
          <cell r="AJ96">
            <v>826</v>
          </cell>
          <cell r="AK96">
            <v>826</v>
          </cell>
          <cell r="AL96">
            <v>826</v>
          </cell>
          <cell r="AM96">
            <v>826</v>
          </cell>
          <cell r="AN96">
            <v>826</v>
          </cell>
          <cell r="AO96">
            <v>826</v>
          </cell>
          <cell r="AP96">
            <v>826</v>
          </cell>
          <cell r="AQ96">
            <v>826</v>
          </cell>
          <cell r="AR96">
            <v>826</v>
          </cell>
          <cell r="AS96">
            <v>9912</v>
          </cell>
        </row>
        <row r="97">
          <cell r="E97" t="str">
            <v>t0001634</v>
          </cell>
          <cell r="F97" t="str">
            <v>01-82</v>
          </cell>
          <cell r="G97" t="str">
            <v>Unique Fine Pearl &amp; Gem Collections Pte. Ltd.</v>
          </cell>
          <cell r="H97">
            <v>45050</v>
          </cell>
          <cell r="I97">
            <v>45294</v>
          </cell>
          <cell r="K97">
            <v>560</v>
          </cell>
          <cell r="L97">
            <v>560</v>
          </cell>
          <cell r="M97">
            <v>17.64</v>
          </cell>
          <cell r="N97">
            <v>2</v>
          </cell>
          <cell r="O97">
            <v>19.64</v>
          </cell>
          <cell r="Q97">
            <v>9878.4</v>
          </cell>
          <cell r="R97">
            <v>1120</v>
          </cell>
          <cell r="S97">
            <v>10998.4</v>
          </cell>
          <cell r="T97">
            <v>955.97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955.97</v>
          </cell>
          <cell r="AG97">
            <v>108.39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108.39</v>
          </cell>
        </row>
        <row r="98">
          <cell r="F98" t="str">
            <v>01-82</v>
          </cell>
          <cell r="G98" t="str">
            <v>New Tenant</v>
          </cell>
          <cell r="H98">
            <v>45474</v>
          </cell>
          <cell r="I98">
            <v>46568</v>
          </cell>
          <cell r="K98" t="str">
            <v>-</v>
          </cell>
          <cell r="L98">
            <v>560</v>
          </cell>
          <cell r="M98">
            <v>15</v>
          </cell>
          <cell r="N98">
            <v>2</v>
          </cell>
          <cell r="O98">
            <v>17</v>
          </cell>
          <cell r="Q98">
            <v>8400</v>
          </cell>
          <cell r="R98">
            <v>1120</v>
          </cell>
          <cell r="S98">
            <v>9520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8400</v>
          </cell>
          <cell r="AA98">
            <v>8400</v>
          </cell>
          <cell r="AB98">
            <v>8400</v>
          </cell>
          <cell r="AC98">
            <v>8400</v>
          </cell>
          <cell r="AD98">
            <v>8400</v>
          </cell>
          <cell r="AE98">
            <v>8400</v>
          </cell>
          <cell r="AF98">
            <v>50400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1120</v>
          </cell>
          <cell r="AN98">
            <v>1120</v>
          </cell>
          <cell r="AO98">
            <v>1120</v>
          </cell>
          <cell r="AP98">
            <v>1120</v>
          </cell>
          <cell r="AQ98">
            <v>1120</v>
          </cell>
          <cell r="AR98">
            <v>1120</v>
          </cell>
          <cell r="AS98">
            <v>6720</v>
          </cell>
        </row>
        <row r="99">
          <cell r="E99" t="str">
            <v>t0000265</v>
          </cell>
          <cell r="F99" t="str">
            <v>01-83</v>
          </cell>
          <cell r="G99" t="str">
            <v>The Whisky Distillery Pte Ltd</v>
          </cell>
          <cell r="H99">
            <v>44386</v>
          </cell>
          <cell r="I99">
            <v>45481</v>
          </cell>
          <cell r="K99">
            <v>1084</v>
          </cell>
          <cell r="L99">
            <v>1084</v>
          </cell>
          <cell r="M99">
            <v>8.5</v>
          </cell>
          <cell r="N99">
            <v>2</v>
          </cell>
          <cell r="O99">
            <v>10.5</v>
          </cell>
          <cell r="Q99">
            <v>9214</v>
          </cell>
          <cell r="R99">
            <v>2168</v>
          </cell>
          <cell r="S99">
            <v>11382</v>
          </cell>
          <cell r="T99">
            <v>9214</v>
          </cell>
          <cell r="U99">
            <v>9214</v>
          </cell>
          <cell r="V99">
            <v>9214</v>
          </cell>
          <cell r="W99">
            <v>9214</v>
          </cell>
          <cell r="X99">
            <v>9214</v>
          </cell>
          <cell r="Y99">
            <v>9214</v>
          </cell>
          <cell r="Z99">
            <v>2377.81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57661.81</v>
          </cell>
          <cell r="AG99">
            <v>2168</v>
          </cell>
          <cell r="AH99">
            <v>2168</v>
          </cell>
          <cell r="AI99">
            <v>2168</v>
          </cell>
          <cell r="AJ99">
            <v>2168</v>
          </cell>
          <cell r="AK99">
            <v>2168</v>
          </cell>
          <cell r="AL99">
            <v>2168</v>
          </cell>
          <cell r="AM99">
            <v>559.48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13567.48</v>
          </cell>
        </row>
        <row r="100">
          <cell r="F100" t="str">
            <v>01-83</v>
          </cell>
          <cell r="G100" t="str">
            <v>The Whisky Distillery Pte Ltd</v>
          </cell>
          <cell r="H100">
            <v>45482</v>
          </cell>
          <cell r="I100">
            <v>46576</v>
          </cell>
          <cell r="K100" t="str">
            <v>-</v>
          </cell>
          <cell r="L100">
            <v>1084</v>
          </cell>
          <cell r="M100">
            <v>10</v>
          </cell>
          <cell r="N100">
            <v>2</v>
          </cell>
          <cell r="O100">
            <v>12</v>
          </cell>
          <cell r="Q100">
            <v>10840</v>
          </cell>
          <cell r="R100">
            <v>2168</v>
          </cell>
          <cell r="S100">
            <v>13008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8042.58</v>
          </cell>
          <cell r="AA100">
            <v>10840</v>
          </cell>
          <cell r="AB100">
            <v>10840</v>
          </cell>
          <cell r="AC100">
            <v>10840</v>
          </cell>
          <cell r="AD100">
            <v>10840</v>
          </cell>
          <cell r="AE100">
            <v>10840</v>
          </cell>
          <cell r="AF100">
            <v>62242.58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1608.52</v>
          </cell>
          <cell r="AN100">
            <v>2168</v>
          </cell>
          <cell r="AO100">
            <v>2168</v>
          </cell>
          <cell r="AP100">
            <v>2168</v>
          </cell>
          <cell r="AQ100">
            <v>2168</v>
          </cell>
          <cell r="AR100">
            <v>2168</v>
          </cell>
          <cell r="AS100">
            <v>12448.52</v>
          </cell>
        </row>
        <row r="101">
          <cell r="E101" t="str">
            <v>t0001387</v>
          </cell>
          <cell r="F101" t="str">
            <v>01-84</v>
          </cell>
          <cell r="G101" t="str">
            <v>Tesla Motors Singapore Private Limited (Tesla)</v>
          </cell>
          <cell r="H101">
            <v>44951</v>
          </cell>
          <cell r="I101">
            <v>45681</v>
          </cell>
          <cell r="K101">
            <v>1066</v>
          </cell>
          <cell r="L101">
            <v>1066</v>
          </cell>
          <cell r="M101">
            <v>14.7</v>
          </cell>
          <cell r="N101">
            <v>2</v>
          </cell>
          <cell r="O101">
            <v>16.7</v>
          </cell>
          <cell r="Q101">
            <v>15667.5</v>
          </cell>
          <cell r="R101">
            <v>2132</v>
          </cell>
          <cell r="S101">
            <v>17799.5</v>
          </cell>
          <cell r="T101">
            <v>15667.5</v>
          </cell>
          <cell r="U101">
            <v>15667.5</v>
          </cell>
          <cell r="V101">
            <v>15667.5</v>
          </cell>
          <cell r="W101">
            <v>15667.5</v>
          </cell>
          <cell r="X101">
            <v>15667.5</v>
          </cell>
          <cell r="Y101">
            <v>15667.5</v>
          </cell>
          <cell r="Z101">
            <v>15667.5</v>
          </cell>
          <cell r="AA101">
            <v>15667.5</v>
          </cell>
          <cell r="AB101">
            <v>15667.5</v>
          </cell>
          <cell r="AC101">
            <v>15667.5</v>
          </cell>
          <cell r="AD101">
            <v>15667.5</v>
          </cell>
          <cell r="AE101">
            <v>15667.5</v>
          </cell>
          <cell r="AF101">
            <v>188010</v>
          </cell>
          <cell r="AG101">
            <v>2132</v>
          </cell>
          <cell r="AH101">
            <v>2132</v>
          </cell>
          <cell r="AI101">
            <v>2132</v>
          </cell>
          <cell r="AJ101">
            <v>2132</v>
          </cell>
          <cell r="AK101">
            <v>2132</v>
          </cell>
          <cell r="AL101">
            <v>2132</v>
          </cell>
          <cell r="AM101">
            <v>2132</v>
          </cell>
          <cell r="AN101">
            <v>2132</v>
          </cell>
          <cell r="AO101">
            <v>2132</v>
          </cell>
          <cell r="AP101">
            <v>2132</v>
          </cell>
          <cell r="AQ101">
            <v>2132</v>
          </cell>
          <cell r="AR101">
            <v>2132</v>
          </cell>
          <cell r="AS101">
            <v>25584</v>
          </cell>
        </row>
        <row r="102">
          <cell r="E102" t="str">
            <v>t0000228</v>
          </cell>
          <cell r="F102" t="str">
            <v>01-85</v>
          </cell>
          <cell r="G102" t="str">
            <v>Koi The Singapore Pte. Ltd. (Koi Café)</v>
          </cell>
          <cell r="H102">
            <v>45096</v>
          </cell>
          <cell r="I102">
            <v>45644</v>
          </cell>
          <cell r="K102">
            <v>281</v>
          </cell>
          <cell r="L102">
            <v>281</v>
          </cell>
          <cell r="M102">
            <v>18.3</v>
          </cell>
          <cell r="N102">
            <v>2</v>
          </cell>
          <cell r="O102">
            <v>20.3</v>
          </cell>
          <cell r="Q102">
            <v>5142.3</v>
          </cell>
          <cell r="R102">
            <v>562</v>
          </cell>
          <cell r="S102">
            <v>5704.3</v>
          </cell>
          <cell r="T102">
            <v>5142.3</v>
          </cell>
          <cell r="U102">
            <v>5142.3</v>
          </cell>
          <cell r="V102">
            <v>5142.3</v>
          </cell>
          <cell r="W102">
            <v>5142.3</v>
          </cell>
          <cell r="X102">
            <v>5142.3</v>
          </cell>
          <cell r="Y102">
            <v>5142.3</v>
          </cell>
          <cell r="Z102">
            <v>5142.3</v>
          </cell>
          <cell r="AA102">
            <v>5142.3</v>
          </cell>
          <cell r="AB102">
            <v>5142.3</v>
          </cell>
          <cell r="AC102">
            <v>5142.3</v>
          </cell>
          <cell r="AD102">
            <v>5142.3</v>
          </cell>
          <cell r="AE102">
            <v>2985.85</v>
          </cell>
          <cell r="AF102">
            <v>59551.15</v>
          </cell>
          <cell r="AG102">
            <v>562</v>
          </cell>
          <cell r="AH102">
            <v>562</v>
          </cell>
          <cell r="AI102">
            <v>562</v>
          </cell>
          <cell r="AJ102">
            <v>562</v>
          </cell>
          <cell r="AK102">
            <v>562</v>
          </cell>
          <cell r="AL102">
            <v>562</v>
          </cell>
          <cell r="AM102">
            <v>562</v>
          </cell>
          <cell r="AN102">
            <v>562</v>
          </cell>
          <cell r="AO102">
            <v>562</v>
          </cell>
          <cell r="AP102">
            <v>562</v>
          </cell>
          <cell r="AQ102">
            <v>562</v>
          </cell>
          <cell r="AR102">
            <v>326.32</v>
          </cell>
          <cell r="AS102">
            <v>6508.32</v>
          </cell>
        </row>
        <row r="103">
          <cell r="F103" t="str">
            <v>01-85</v>
          </cell>
          <cell r="G103" t="str">
            <v>Koi The Singapore Pte. Ltd. (Koi Café)</v>
          </cell>
          <cell r="H103">
            <v>45645</v>
          </cell>
          <cell r="I103">
            <v>46739</v>
          </cell>
          <cell r="K103" t="str">
            <v>-</v>
          </cell>
          <cell r="L103">
            <v>281</v>
          </cell>
          <cell r="M103">
            <v>18.5</v>
          </cell>
          <cell r="N103">
            <v>2</v>
          </cell>
          <cell r="O103">
            <v>20.5</v>
          </cell>
          <cell r="Q103">
            <v>5198.5</v>
          </cell>
          <cell r="R103">
            <v>562</v>
          </cell>
          <cell r="S103">
            <v>5760.5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2180.02</v>
          </cell>
          <cell r="AF103">
            <v>2180.02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235.68</v>
          </cell>
          <cell r="AS103">
            <v>235.68</v>
          </cell>
        </row>
        <row r="104">
          <cell r="E104" t="str">
            <v>t0000705</v>
          </cell>
          <cell r="F104" t="str">
            <v>01-86/87</v>
          </cell>
          <cell r="G104" t="str">
            <v>Loh S+B Pte Ltd (Joe &amp; Dough)</v>
          </cell>
          <cell r="H104">
            <v>45139</v>
          </cell>
          <cell r="I104">
            <v>45504</v>
          </cell>
          <cell r="K104">
            <v>797</v>
          </cell>
          <cell r="L104">
            <v>797</v>
          </cell>
          <cell r="M104">
            <v>11.4</v>
          </cell>
          <cell r="N104">
            <v>2</v>
          </cell>
          <cell r="O104">
            <v>13.4</v>
          </cell>
          <cell r="Q104">
            <v>9085.7999999999993</v>
          </cell>
          <cell r="R104">
            <v>1594</v>
          </cell>
          <cell r="S104">
            <v>10679.8</v>
          </cell>
          <cell r="T104">
            <v>9085.7999999999993</v>
          </cell>
          <cell r="U104">
            <v>9085.7999999999993</v>
          </cell>
          <cell r="V104">
            <v>9085.7999999999993</v>
          </cell>
          <cell r="W104">
            <v>9085.7999999999993</v>
          </cell>
          <cell r="X104">
            <v>9085.7999999999993</v>
          </cell>
          <cell r="Y104">
            <v>9085.7999999999993</v>
          </cell>
          <cell r="Z104">
            <v>9085.7999999999993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63600.6</v>
          </cell>
          <cell r="AG104">
            <v>1594</v>
          </cell>
          <cell r="AH104">
            <v>1594</v>
          </cell>
          <cell r="AI104">
            <v>1594</v>
          </cell>
          <cell r="AJ104">
            <v>1594</v>
          </cell>
          <cell r="AK104">
            <v>1594</v>
          </cell>
          <cell r="AL104">
            <v>1594</v>
          </cell>
          <cell r="AM104">
            <v>1594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11158</v>
          </cell>
        </row>
        <row r="105">
          <cell r="F105" t="str">
            <v>01-86/87</v>
          </cell>
          <cell r="G105" t="str">
            <v>Loh S+B Pte Ltd (Joe &amp; Dough)</v>
          </cell>
          <cell r="H105">
            <v>45505</v>
          </cell>
          <cell r="I105">
            <v>45869</v>
          </cell>
          <cell r="K105">
            <v>0</v>
          </cell>
          <cell r="L105">
            <v>797</v>
          </cell>
          <cell r="M105">
            <v>11.8</v>
          </cell>
          <cell r="N105">
            <v>2</v>
          </cell>
          <cell r="O105">
            <v>13.8</v>
          </cell>
          <cell r="Q105">
            <v>9404.6</v>
          </cell>
          <cell r="R105">
            <v>1594</v>
          </cell>
          <cell r="S105">
            <v>10998.6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9404.6</v>
          </cell>
          <cell r="AB105">
            <v>9404.6</v>
          </cell>
          <cell r="AC105">
            <v>9404.6</v>
          </cell>
          <cell r="AD105">
            <v>9404.6</v>
          </cell>
          <cell r="AE105">
            <v>9404.6</v>
          </cell>
          <cell r="AF105">
            <v>47023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1594</v>
          </cell>
          <cell r="AO105">
            <v>1594</v>
          </cell>
          <cell r="AP105">
            <v>1594</v>
          </cell>
          <cell r="AQ105">
            <v>1594</v>
          </cell>
          <cell r="AR105">
            <v>1594</v>
          </cell>
          <cell r="AS105">
            <v>7970</v>
          </cell>
        </row>
        <row r="106">
          <cell r="E106" t="str">
            <v>t0001568</v>
          </cell>
          <cell r="F106" t="str">
            <v>01-88/89/90</v>
          </cell>
          <cell r="G106" t="str">
            <v>TES 07 Pte. Ltd. (Pho Le)</v>
          </cell>
          <cell r="H106">
            <v>45019</v>
          </cell>
          <cell r="I106">
            <v>45384</v>
          </cell>
          <cell r="K106">
            <v>1507</v>
          </cell>
          <cell r="L106">
            <v>1507</v>
          </cell>
          <cell r="M106">
            <v>8.6</v>
          </cell>
          <cell r="N106">
            <v>2</v>
          </cell>
          <cell r="O106">
            <v>10.6</v>
          </cell>
          <cell r="Q106">
            <v>12960.2</v>
          </cell>
          <cell r="R106">
            <v>3014</v>
          </cell>
          <cell r="S106">
            <v>15974.2</v>
          </cell>
          <cell r="T106">
            <v>12960.2</v>
          </cell>
          <cell r="U106">
            <v>12960.2</v>
          </cell>
          <cell r="V106">
            <v>12960.2</v>
          </cell>
          <cell r="W106">
            <v>864.01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39744.61</v>
          </cell>
          <cell r="AG106">
            <v>3014</v>
          </cell>
          <cell r="AH106">
            <v>3014</v>
          </cell>
          <cell r="AI106">
            <v>3014</v>
          </cell>
          <cell r="AJ106">
            <v>200.93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9242.93</v>
          </cell>
        </row>
        <row r="107">
          <cell r="F107" t="str">
            <v>01-88/89/90</v>
          </cell>
          <cell r="G107" t="str">
            <v>TES 07 Pte. Ltd. (Pho Le)</v>
          </cell>
          <cell r="H107">
            <v>45385</v>
          </cell>
          <cell r="I107">
            <v>45749</v>
          </cell>
          <cell r="K107">
            <v>0</v>
          </cell>
          <cell r="L107">
            <v>1507</v>
          </cell>
          <cell r="M107">
            <v>9.1</v>
          </cell>
          <cell r="N107">
            <v>2</v>
          </cell>
          <cell r="O107">
            <v>11.1</v>
          </cell>
          <cell r="Q107">
            <v>13713.7</v>
          </cell>
          <cell r="R107">
            <v>3014</v>
          </cell>
          <cell r="S107">
            <v>16727.7</v>
          </cell>
          <cell r="T107">
            <v>0</v>
          </cell>
          <cell r="U107">
            <v>0</v>
          </cell>
          <cell r="V107">
            <v>0</v>
          </cell>
          <cell r="W107">
            <v>12799.45</v>
          </cell>
          <cell r="X107">
            <v>13713.7</v>
          </cell>
          <cell r="Y107">
            <v>13713.7</v>
          </cell>
          <cell r="Z107">
            <v>13713.7</v>
          </cell>
          <cell r="AA107">
            <v>13713.7</v>
          </cell>
          <cell r="AB107">
            <v>13713.7</v>
          </cell>
          <cell r="AC107">
            <v>13713.7</v>
          </cell>
          <cell r="AD107">
            <v>13713.7</v>
          </cell>
          <cell r="AE107">
            <v>13713.7</v>
          </cell>
          <cell r="AF107">
            <v>122509.05</v>
          </cell>
          <cell r="AG107">
            <v>0</v>
          </cell>
          <cell r="AH107">
            <v>0</v>
          </cell>
          <cell r="AI107">
            <v>0</v>
          </cell>
          <cell r="AJ107">
            <v>2813.07</v>
          </cell>
          <cell r="AK107">
            <v>3014</v>
          </cell>
          <cell r="AL107">
            <v>3014</v>
          </cell>
          <cell r="AM107">
            <v>3014</v>
          </cell>
          <cell r="AN107">
            <v>3014</v>
          </cell>
          <cell r="AO107">
            <v>3014</v>
          </cell>
          <cell r="AP107">
            <v>3014</v>
          </cell>
          <cell r="AQ107">
            <v>3014</v>
          </cell>
          <cell r="AR107">
            <v>3014</v>
          </cell>
          <cell r="AS107">
            <v>26925.07</v>
          </cell>
        </row>
        <row r="108">
          <cell r="F108" t="str">
            <v>01-88/89/90</v>
          </cell>
          <cell r="G108" t="str">
            <v>TES 07 Pte. Ltd. (Pho Le)</v>
          </cell>
          <cell r="H108">
            <v>45750</v>
          </cell>
          <cell r="I108">
            <v>46114</v>
          </cell>
          <cell r="K108">
            <v>0</v>
          </cell>
          <cell r="L108">
            <v>1507</v>
          </cell>
          <cell r="M108">
            <v>9.5</v>
          </cell>
          <cell r="N108">
            <v>2</v>
          </cell>
          <cell r="O108">
            <v>11.5</v>
          </cell>
          <cell r="Q108">
            <v>14316.5</v>
          </cell>
          <cell r="R108">
            <v>3014</v>
          </cell>
          <cell r="S108">
            <v>17330.5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</row>
        <row r="109">
          <cell r="F109" t="str">
            <v>01-88/89/90</v>
          </cell>
          <cell r="G109" t="str">
            <v>TES 07 Pte. Ltd. (Pho Le)</v>
          </cell>
          <cell r="H109">
            <v>46115</v>
          </cell>
          <cell r="I109">
            <v>46479</v>
          </cell>
          <cell r="K109">
            <v>0</v>
          </cell>
          <cell r="L109">
            <v>1507</v>
          </cell>
          <cell r="M109">
            <v>9.8000000000000007</v>
          </cell>
          <cell r="N109">
            <v>2</v>
          </cell>
          <cell r="O109">
            <v>11.8</v>
          </cell>
          <cell r="Q109">
            <v>14768.6</v>
          </cell>
          <cell r="R109">
            <v>3014</v>
          </cell>
          <cell r="S109">
            <v>17782.599999999999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</row>
        <row r="110">
          <cell r="E110" t="str">
            <v>t0001308</v>
          </cell>
          <cell r="F110" t="str">
            <v>01-91</v>
          </cell>
          <cell r="G110" t="str">
            <v>Shiok! Retail Concepts Pte. Ltd. (Heavenly Wang)</v>
          </cell>
          <cell r="H110">
            <v>45157</v>
          </cell>
          <cell r="I110">
            <v>45522</v>
          </cell>
          <cell r="K110">
            <v>614</v>
          </cell>
          <cell r="L110">
            <v>614</v>
          </cell>
          <cell r="M110">
            <v>14</v>
          </cell>
          <cell r="N110">
            <v>2</v>
          </cell>
          <cell r="O110">
            <v>16</v>
          </cell>
          <cell r="Q110">
            <v>8596</v>
          </cell>
          <cell r="R110">
            <v>1228</v>
          </cell>
          <cell r="S110">
            <v>9824</v>
          </cell>
          <cell r="T110">
            <v>8596</v>
          </cell>
          <cell r="U110">
            <v>8596</v>
          </cell>
          <cell r="V110">
            <v>8596</v>
          </cell>
          <cell r="W110">
            <v>8596</v>
          </cell>
          <cell r="X110">
            <v>8596</v>
          </cell>
          <cell r="Y110">
            <v>8596</v>
          </cell>
          <cell r="Z110">
            <v>8596</v>
          </cell>
          <cell r="AA110">
            <v>4991.2299999999996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65163.23</v>
          </cell>
          <cell r="AG110">
            <v>1228</v>
          </cell>
          <cell r="AH110">
            <v>1228</v>
          </cell>
          <cell r="AI110">
            <v>1228</v>
          </cell>
          <cell r="AJ110">
            <v>1228</v>
          </cell>
          <cell r="AK110">
            <v>1228</v>
          </cell>
          <cell r="AL110">
            <v>1228</v>
          </cell>
          <cell r="AM110">
            <v>1228</v>
          </cell>
          <cell r="AN110">
            <v>713.03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9309.0300000000007</v>
          </cell>
        </row>
        <row r="111">
          <cell r="E111" t="str">
            <v>t0001546</v>
          </cell>
          <cell r="F111" t="str">
            <v>01-91A</v>
          </cell>
          <cell r="G111" t="str">
            <v>Gong Cha (Singapore) Pte. Ltd. (Gong Cha / Coconut Queen)</v>
          </cell>
          <cell r="H111">
            <v>45268</v>
          </cell>
          <cell r="I111">
            <v>45633</v>
          </cell>
          <cell r="K111">
            <v>250</v>
          </cell>
          <cell r="L111">
            <v>250</v>
          </cell>
          <cell r="M111">
            <v>27.9</v>
          </cell>
          <cell r="N111">
            <v>2</v>
          </cell>
          <cell r="O111">
            <v>29.9</v>
          </cell>
          <cell r="Q111">
            <v>6975</v>
          </cell>
          <cell r="R111">
            <v>500</v>
          </cell>
          <cell r="S111">
            <v>7475</v>
          </cell>
          <cell r="T111">
            <v>6975</v>
          </cell>
          <cell r="U111">
            <v>6975</v>
          </cell>
          <cell r="V111">
            <v>6975</v>
          </cell>
          <cell r="W111">
            <v>6975</v>
          </cell>
          <cell r="X111">
            <v>6975</v>
          </cell>
          <cell r="Y111">
            <v>6975</v>
          </cell>
          <cell r="Z111">
            <v>6975</v>
          </cell>
          <cell r="AA111">
            <v>6975</v>
          </cell>
          <cell r="AB111">
            <v>6975</v>
          </cell>
          <cell r="AC111">
            <v>6975</v>
          </cell>
          <cell r="AD111">
            <v>6975</v>
          </cell>
          <cell r="AE111">
            <v>1575</v>
          </cell>
          <cell r="AF111">
            <v>78300</v>
          </cell>
          <cell r="AG111">
            <v>500</v>
          </cell>
          <cell r="AH111">
            <v>500</v>
          </cell>
          <cell r="AI111">
            <v>500</v>
          </cell>
          <cell r="AJ111">
            <v>500</v>
          </cell>
          <cell r="AK111">
            <v>500</v>
          </cell>
          <cell r="AL111">
            <v>500</v>
          </cell>
          <cell r="AM111">
            <v>500</v>
          </cell>
          <cell r="AN111">
            <v>500</v>
          </cell>
          <cell r="AO111">
            <v>500</v>
          </cell>
          <cell r="AP111">
            <v>500</v>
          </cell>
          <cell r="AQ111">
            <v>500</v>
          </cell>
          <cell r="AR111">
            <v>112.9</v>
          </cell>
          <cell r="AS111">
            <v>5612.9</v>
          </cell>
        </row>
        <row r="112">
          <cell r="F112" t="str">
            <v>01-91A</v>
          </cell>
          <cell r="G112" t="str">
            <v>Gong Cha (Singapore) Pte. Ltd. (Gong Cha / Coconut Queen)</v>
          </cell>
          <cell r="H112">
            <v>45634</v>
          </cell>
          <cell r="I112">
            <v>45998</v>
          </cell>
          <cell r="K112">
            <v>0</v>
          </cell>
          <cell r="L112">
            <v>250</v>
          </cell>
          <cell r="M112">
            <v>28.7</v>
          </cell>
          <cell r="N112">
            <v>2</v>
          </cell>
          <cell r="O112">
            <v>30.7</v>
          </cell>
          <cell r="Q112">
            <v>7175</v>
          </cell>
          <cell r="R112">
            <v>500</v>
          </cell>
          <cell r="S112">
            <v>7675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5554.84</v>
          </cell>
          <cell r="AF112">
            <v>5554.84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387.1</v>
          </cell>
          <cell r="AS112">
            <v>387.1</v>
          </cell>
        </row>
        <row r="113">
          <cell r="E113" t="str">
            <v>t0001511</v>
          </cell>
          <cell r="F113" t="str">
            <v>01-91B</v>
          </cell>
          <cell r="G113" t="str">
            <v>Donergy Pte. Ltd.</v>
          </cell>
          <cell r="H113">
            <v>44941</v>
          </cell>
          <cell r="I113">
            <v>45305</v>
          </cell>
          <cell r="K113">
            <v>1098</v>
          </cell>
          <cell r="L113">
            <v>1098</v>
          </cell>
          <cell r="M113">
            <v>11.5</v>
          </cell>
          <cell r="N113">
            <v>2</v>
          </cell>
          <cell r="O113">
            <v>13.5</v>
          </cell>
          <cell r="Q113">
            <v>12627</v>
          </cell>
          <cell r="R113">
            <v>2196</v>
          </cell>
          <cell r="S113">
            <v>14823</v>
          </cell>
          <cell r="T113">
            <v>5702.52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5702.52</v>
          </cell>
          <cell r="AG113">
            <v>991.74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991.74</v>
          </cell>
        </row>
        <row r="114">
          <cell r="F114" t="str">
            <v>01-91B</v>
          </cell>
          <cell r="G114" t="str">
            <v>Donergy Pte. Ltd.</v>
          </cell>
          <cell r="H114">
            <v>45306</v>
          </cell>
          <cell r="I114">
            <v>45671</v>
          </cell>
          <cell r="K114">
            <v>0</v>
          </cell>
          <cell r="L114">
            <v>1098</v>
          </cell>
          <cell r="M114">
            <v>12</v>
          </cell>
          <cell r="N114">
            <v>2</v>
          </cell>
          <cell r="O114">
            <v>14</v>
          </cell>
          <cell r="Q114">
            <v>13176</v>
          </cell>
          <cell r="R114">
            <v>2196</v>
          </cell>
          <cell r="S114">
            <v>15372</v>
          </cell>
          <cell r="T114">
            <v>7225.55</v>
          </cell>
          <cell r="U114">
            <v>13176</v>
          </cell>
          <cell r="V114">
            <v>13176</v>
          </cell>
          <cell r="W114">
            <v>13176</v>
          </cell>
          <cell r="X114">
            <v>13176</v>
          </cell>
          <cell r="Y114">
            <v>13176</v>
          </cell>
          <cell r="Z114">
            <v>13176</v>
          </cell>
          <cell r="AA114">
            <v>13176</v>
          </cell>
          <cell r="AB114">
            <v>13176</v>
          </cell>
          <cell r="AC114">
            <v>13176</v>
          </cell>
          <cell r="AD114">
            <v>13176</v>
          </cell>
          <cell r="AE114">
            <v>13176</v>
          </cell>
          <cell r="AF114">
            <v>152161.54999999999</v>
          </cell>
          <cell r="AG114">
            <v>1204.26</v>
          </cell>
          <cell r="AH114">
            <v>2196</v>
          </cell>
          <cell r="AI114">
            <v>2196</v>
          </cell>
          <cell r="AJ114">
            <v>2196</v>
          </cell>
          <cell r="AK114">
            <v>2196</v>
          </cell>
          <cell r="AL114">
            <v>2196</v>
          </cell>
          <cell r="AM114">
            <v>2196</v>
          </cell>
          <cell r="AN114">
            <v>2196</v>
          </cell>
          <cell r="AO114">
            <v>2196</v>
          </cell>
          <cell r="AP114">
            <v>2196</v>
          </cell>
          <cell r="AQ114">
            <v>2196</v>
          </cell>
          <cell r="AR114">
            <v>2196</v>
          </cell>
          <cell r="AS114">
            <v>25360.26</v>
          </cell>
        </row>
        <row r="115">
          <cell r="F115" t="str">
            <v>01-91B</v>
          </cell>
          <cell r="G115" t="str">
            <v>Donergy Pte. Ltd.</v>
          </cell>
          <cell r="H115">
            <v>45672</v>
          </cell>
          <cell r="I115">
            <v>46401</v>
          </cell>
          <cell r="K115">
            <v>0</v>
          </cell>
          <cell r="L115">
            <v>1098</v>
          </cell>
          <cell r="M115">
            <v>13</v>
          </cell>
          <cell r="N115">
            <v>2</v>
          </cell>
          <cell r="O115">
            <v>15</v>
          </cell>
          <cell r="Q115">
            <v>14274</v>
          </cell>
          <cell r="R115">
            <v>2196</v>
          </cell>
          <cell r="S115">
            <v>16470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</row>
        <row r="116">
          <cell r="E116" t="str">
            <v>t0000901</v>
          </cell>
          <cell r="F116" t="str">
            <v>01-92</v>
          </cell>
          <cell r="G116" t="str">
            <v>Huggs Coffee Pte Ltd (Huggs Coffee)</v>
          </cell>
          <cell r="H116">
            <v>45212</v>
          </cell>
          <cell r="I116">
            <v>45577</v>
          </cell>
          <cell r="K116">
            <v>754</v>
          </cell>
          <cell r="L116">
            <v>754</v>
          </cell>
          <cell r="M116">
            <v>11.5</v>
          </cell>
          <cell r="N116">
            <v>2</v>
          </cell>
          <cell r="O116">
            <v>13.5</v>
          </cell>
          <cell r="Q116">
            <v>8671</v>
          </cell>
          <cell r="R116">
            <v>1508</v>
          </cell>
          <cell r="S116">
            <v>10179</v>
          </cell>
          <cell r="T116">
            <v>8671</v>
          </cell>
          <cell r="U116">
            <v>8671</v>
          </cell>
          <cell r="V116">
            <v>8671</v>
          </cell>
          <cell r="W116">
            <v>8671</v>
          </cell>
          <cell r="X116">
            <v>8671</v>
          </cell>
          <cell r="Y116">
            <v>8671</v>
          </cell>
          <cell r="Z116">
            <v>8671</v>
          </cell>
          <cell r="AA116">
            <v>8671</v>
          </cell>
          <cell r="AB116">
            <v>8671</v>
          </cell>
          <cell r="AC116">
            <v>3356.52</v>
          </cell>
          <cell r="AD116">
            <v>0</v>
          </cell>
          <cell r="AE116">
            <v>0</v>
          </cell>
          <cell r="AF116">
            <v>81395.520000000004</v>
          </cell>
          <cell r="AG116">
            <v>1508</v>
          </cell>
          <cell r="AH116">
            <v>1508</v>
          </cell>
          <cell r="AI116">
            <v>1508</v>
          </cell>
          <cell r="AJ116">
            <v>1508</v>
          </cell>
          <cell r="AK116">
            <v>1508</v>
          </cell>
          <cell r="AL116">
            <v>1508</v>
          </cell>
          <cell r="AM116">
            <v>1508</v>
          </cell>
          <cell r="AN116">
            <v>1508</v>
          </cell>
          <cell r="AO116">
            <v>1508</v>
          </cell>
          <cell r="AP116">
            <v>583.74</v>
          </cell>
          <cell r="AQ116">
            <v>0</v>
          </cell>
          <cell r="AR116">
            <v>0</v>
          </cell>
          <cell r="AS116">
            <v>14155.74</v>
          </cell>
        </row>
        <row r="117">
          <cell r="F117" t="str">
            <v>01-92</v>
          </cell>
          <cell r="G117" t="str">
            <v>Huggs Coffee Pte Ltd (Huggs Coffee)</v>
          </cell>
          <cell r="H117">
            <v>45578</v>
          </cell>
          <cell r="I117">
            <v>45942</v>
          </cell>
          <cell r="K117">
            <v>0</v>
          </cell>
          <cell r="L117">
            <v>754</v>
          </cell>
          <cell r="M117">
            <v>11.8</v>
          </cell>
          <cell r="N117">
            <v>2</v>
          </cell>
          <cell r="O117">
            <v>13.8</v>
          </cell>
          <cell r="Q117">
            <v>8897.2000000000007</v>
          </cell>
          <cell r="R117">
            <v>1508</v>
          </cell>
          <cell r="S117">
            <v>10405.200000000001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5453.12</v>
          </cell>
          <cell r="AD117">
            <v>8897.2000000000007</v>
          </cell>
          <cell r="AE117">
            <v>8897.2000000000007</v>
          </cell>
          <cell r="AF117">
            <v>23247.52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924.26</v>
          </cell>
          <cell r="AQ117">
            <v>1508</v>
          </cell>
          <cell r="AR117">
            <v>1508</v>
          </cell>
          <cell r="AS117">
            <v>3940.26</v>
          </cell>
        </row>
        <row r="118">
          <cell r="F118" t="str">
            <v>01-92</v>
          </cell>
          <cell r="G118" t="str">
            <v>Huggs Coffee Pte Ltd (Huggs Coffee)</v>
          </cell>
          <cell r="H118">
            <v>45943</v>
          </cell>
          <cell r="I118">
            <v>46307</v>
          </cell>
          <cell r="K118">
            <v>0</v>
          </cell>
          <cell r="L118">
            <v>754</v>
          </cell>
          <cell r="M118">
            <v>12.3</v>
          </cell>
          <cell r="N118">
            <v>2</v>
          </cell>
          <cell r="O118">
            <v>14.3</v>
          </cell>
          <cell r="Q118">
            <v>9274.2000000000007</v>
          </cell>
          <cell r="R118">
            <v>1508</v>
          </cell>
          <cell r="S118">
            <v>10782.2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</row>
        <row r="119">
          <cell r="E119" t="str">
            <v>t0001438</v>
          </cell>
          <cell r="F119" t="str">
            <v>01-93/94</v>
          </cell>
          <cell r="G119" t="str">
            <v>Chateraise (Singapore) Pte. Ltd. (Yatsudoki)</v>
          </cell>
          <cell r="H119">
            <v>45134</v>
          </cell>
          <cell r="I119">
            <v>45499</v>
          </cell>
          <cell r="K119">
            <v>1055</v>
          </cell>
          <cell r="L119">
            <v>1055</v>
          </cell>
          <cell r="M119">
            <v>10</v>
          </cell>
          <cell r="N119">
            <v>2</v>
          </cell>
          <cell r="O119">
            <v>12</v>
          </cell>
          <cell r="Q119">
            <v>10550</v>
          </cell>
          <cell r="R119">
            <v>2110</v>
          </cell>
          <cell r="S119">
            <v>12660</v>
          </cell>
          <cell r="T119">
            <v>10550</v>
          </cell>
          <cell r="U119">
            <v>10550</v>
          </cell>
          <cell r="V119">
            <v>10550</v>
          </cell>
          <cell r="W119">
            <v>10550</v>
          </cell>
          <cell r="X119">
            <v>10550</v>
          </cell>
          <cell r="Y119">
            <v>10550</v>
          </cell>
          <cell r="Z119">
            <v>8848.39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72148.39</v>
          </cell>
          <cell r="AG119">
            <v>2110</v>
          </cell>
          <cell r="AH119">
            <v>2110</v>
          </cell>
          <cell r="AI119">
            <v>2110</v>
          </cell>
          <cell r="AJ119">
            <v>2110</v>
          </cell>
          <cell r="AK119">
            <v>2110</v>
          </cell>
          <cell r="AL119">
            <v>2110</v>
          </cell>
          <cell r="AM119">
            <v>1769.68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14429.68</v>
          </cell>
        </row>
        <row r="120">
          <cell r="F120" t="str">
            <v>01-93/94</v>
          </cell>
          <cell r="G120" t="str">
            <v>Chateraise (Singapore) Pte. Ltd. (Yatsudoki)</v>
          </cell>
          <cell r="H120">
            <v>45500</v>
          </cell>
          <cell r="I120">
            <v>45864</v>
          </cell>
          <cell r="K120">
            <v>0</v>
          </cell>
          <cell r="L120">
            <v>1055</v>
          </cell>
          <cell r="M120">
            <v>10.5</v>
          </cell>
          <cell r="N120">
            <v>2</v>
          </cell>
          <cell r="O120">
            <v>12.5</v>
          </cell>
          <cell r="Q120">
            <v>11077.5</v>
          </cell>
          <cell r="R120">
            <v>2110</v>
          </cell>
          <cell r="S120">
            <v>13187.5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1786.69</v>
          </cell>
          <cell r="AA120">
            <v>11077.5</v>
          </cell>
          <cell r="AB120">
            <v>11077.5</v>
          </cell>
          <cell r="AC120">
            <v>11077.5</v>
          </cell>
          <cell r="AD120">
            <v>11077.5</v>
          </cell>
          <cell r="AE120">
            <v>11077.5</v>
          </cell>
          <cell r="AF120">
            <v>57174.19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340.32</v>
          </cell>
          <cell r="AN120">
            <v>2110</v>
          </cell>
          <cell r="AO120">
            <v>2110</v>
          </cell>
          <cell r="AP120">
            <v>2110</v>
          </cell>
          <cell r="AQ120">
            <v>2110</v>
          </cell>
          <cell r="AR120">
            <v>2110</v>
          </cell>
          <cell r="AS120">
            <v>10890.32</v>
          </cell>
        </row>
        <row r="121">
          <cell r="E121" t="str">
            <v>t0001618</v>
          </cell>
          <cell r="F121" t="str">
            <v>01-95/96</v>
          </cell>
          <cell r="G121" t="str">
            <v>Hesed Emunah Pte. Ltd. (Hibiscus Tree)</v>
          </cell>
          <cell r="H121">
            <v>45100</v>
          </cell>
          <cell r="I121">
            <v>46195</v>
          </cell>
          <cell r="K121">
            <v>1248</v>
          </cell>
          <cell r="L121">
            <v>1248</v>
          </cell>
          <cell r="M121">
            <v>8</v>
          </cell>
          <cell r="N121">
            <v>2</v>
          </cell>
          <cell r="O121">
            <v>10</v>
          </cell>
          <cell r="Q121">
            <v>9984</v>
          </cell>
          <cell r="R121">
            <v>2496</v>
          </cell>
          <cell r="S121">
            <v>12480</v>
          </cell>
          <cell r="T121">
            <v>9984</v>
          </cell>
          <cell r="U121">
            <v>9984</v>
          </cell>
          <cell r="V121">
            <v>9984</v>
          </cell>
          <cell r="W121">
            <v>9984</v>
          </cell>
          <cell r="X121">
            <v>9984</v>
          </cell>
          <cell r="Y121">
            <v>9984</v>
          </cell>
          <cell r="Z121">
            <v>9984</v>
          </cell>
          <cell r="AA121">
            <v>9984</v>
          </cell>
          <cell r="AB121">
            <v>9984</v>
          </cell>
          <cell r="AC121">
            <v>9984</v>
          </cell>
          <cell r="AD121">
            <v>9984</v>
          </cell>
          <cell r="AE121">
            <v>9984</v>
          </cell>
          <cell r="AF121">
            <v>119808</v>
          </cell>
          <cell r="AG121">
            <v>2496</v>
          </cell>
          <cell r="AH121">
            <v>2496</v>
          </cell>
          <cell r="AI121">
            <v>2496</v>
          </cell>
          <cell r="AJ121">
            <v>2496</v>
          </cell>
          <cell r="AK121">
            <v>2496</v>
          </cell>
          <cell r="AL121">
            <v>2496</v>
          </cell>
          <cell r="AM121">
            <v>2496</v>
          </cell>
          <cell r="AN121">
            <v>2496</v>
          </cell>
          <cell r="AO121">
            <v>2496</v>
          </cell>
          <cell r="AP121">
            <v>2496</v>
          </cell>
          <cell r="AQ121">
            <v>2496</v>
          </cell>
          <cell r="AR121">
            <v>2496</v>
          </cell>
          <cell r="AS121">
            <v>29952</v>
          </cell>
        </row>
        <row r="122">
          <cell r="E122" t="str">
            <v>t0000296</v>
          </cell>
          <cell r="F122" t="str">
            <v>01-97/98</v>
          </cell>
          <cell r="G122" t="str">
            <v>Pullman Singapore Pte Ltd (Pullman Bakery)</v>
          </cell>
          <cell r="H122">
            <v>44973</v>
          </cell>
          <cell r="I122">
            <v>46068</v>
          </cell>
          <cell r="K122">
            <v>994</v>
          </cell>
          <cell r="L122">
            <v>994</v>
          </cell>
          <cell r="M122">
            <v>14</v>
          </cell>
          <cell r="N122">
            <v>2</v>
          </cell>
          <cell r="O122">
            <v>16</v>
          </cell>
          <cell r="Q122">
            <v>13916</v>
          </cell>
          <cell r="R122">
            <v>1988</v>
          </cell>
          <cell r="S122">
            <v>15904</v>
          </cell>
          <cell r="T122">
            <v>13916</v>
          </cell>
          <cell r="U122">
            <v>13916</v>
          </cell>
          <cell r="V122">
            <v>13916</v>
          </cell>
          <cell r="W122">
            <v>13916</v>
          </cell>
          <cell r="X122">
            <v>13916</v>
          </cell>
          <cell r="Y122">
            <v>13916</v>
          </cell>
          <cell r="Z122">
            <v>13916</v>
          </cell>
          <cell r="AA122">
            <v>13916</v>
          </cell>
          <cell r="AB122">
            <v>13916</v>
          </cell>
          <cell r="AC122">
            <v>13916</v>
          </cell>
          <cell r="AD122">
            <v>13916</v>
          </cell>
          <cell r="AE122">
            <v>13916</v>
          </cell>
          <cell r="AF122">
            <v>166992</v>
          </cell>
          <cell r="AG122">
            <v>1988</v>
          </cell>
          <cell r="AH122">
            <v>1988</v>
          </cell>
          <cell r="AI122">
            <v>1988</v>
          </cell>
          <cell r="AJ122">
            <v>1988</v>
          </cell>
          <cell r="AK122">
            <v>1988</v>
          </cell>
          <cell r="AL122">
            <v>1988</v>
          </cell>
          <cell r="AM122">
            <v>1988</v>
          </cell>
          <cell r="AN122">
            <v>1988</v>
          </cell>
          <cell r="AO122">
            <v>1988</v>
          </cell>
          <cell r="AP122">
            <v>1988</v>
          </cell>
          <cell r="AQ122">
            <v>1988</v>
          </cell>
          <cell r="AR122">
            <v>1988</v>
          </cell>
          <cell r="AS122">
            <v>23856</v>
          </cell>
        </row>
        <row r="123">
          <cell r="E123" t="str">
            <v>t0000235</v>
          </cell>
          <cell r="F123" t="str">
            <v>01-99/100</v>
          </cell>
          <cell r="G123" t="str">
            <v>MOS Foods Singapore Pte Ltd (MOS Burger)</v>
          </cell>
          <cell r="H123">
            <v>45200</v>
          </cell>
          <cell r="I123">
            <v>45565</v>
          </cell>
          <cell r="K123">
            <v>897</v>
          </cell>
          <cell r="L123">
            <v>897</v>
          </cell>
          <cell r="M123">
            <v>12.5</v>
          </cell>
          <cell r="N123">
            <v>2</v>
          </cell>
          <cell r="O123">
            <v>14.5</v>
          </cell>
          <cell r="Q123">
            <v>11212.5</v>
          </cell>
          <cell r="R123">
            <v>1794</v>
          </cell>
          <cell r="S123">
            <v>13006.5</v>
          </cell>
          <cell r="T123">
            <v>11212.5</v>
          </cell>
          <cell r="U123">
            <v>11212.5</v>
          </cell>
          <cell r="V123">
            <v>11212.5</v>
          </cell>
          <cell r="W123">
            <v>11212.5</v>
          </cell>
          <cell r="X123">
            <v>11212.5</v>
          </cell>
          <cell r="Y123">
            <v>11212.5</v>
          </cell>
          <cell r="Z123">
            <v>11212.5</v>
          </cell>
          <cell r="AA123">
            <v>11212.5</v>
          </cell>
          <cell r="AB123">
            <v>11212.5</v>
          </cell>
          <cell r="AC123">
            <v>0</v>
          </cell>
          <cell r="AD123">
            <v>0</v>
          </cell>
          <cell r="AE123">
            <v>0</v>
          </cell>
          <cell r="AF123">
            <v>100912.5</v>
          </cell>
          <cell r="AG123">
            <v>1794</v>
          </cell>
          <cell r="AH123">
            <v>1794</v>
          </cell>
          <cell r="AI123">
            <v>1794</v>
          </cell>
          <cell r="AJ123">
            <v>1794</v>
          </cell>
          <cell r="AK123">
            <v>1794</v>
          </cell>
          <cell r="AL123">
            <v>1794</v>
          </cell>
          <cell r="AM123">
            <v>1794</v>
          </cell>
          <cell r="AN123">
            <v>1794</v>
          </cell>
          <cell r="AO123">
            <v>1794</v>
          </cell>
          <cell r="AP123">
            <v>0</v>
          </cell>
          <cell r="AQ123">
            <v>0</v>
          </cell>
          <cell r="AR123">
            <v>0</v>
          </cell>
          <cell r="AS123">
            <v>16146</v>
          </cell>
        </row>
        <row r="124">
          <cell r="F124" t="str">
            <v>01-99/100</v>
          </cell>
          <cell r="G124" t="str">
            <v>MOS Foods Singapore Pte Ltd (MOS Burger)</v>
          </cell>
          <cell r="H124">
            <v>45566</v>
          </cell>
          <cell r="I124">
            <v>45930</v>
          </cell>
          <cell r="K124">
            <v>0</v>
          </cell>
          <cell r="L124">
            <v>897</v>
          </cell>
          <cell r="M124">
            <v>13</v>
          </cell>
          <cell r="N124">
            <v>2</v>
          </cell>
          <cell r="O124">
            <v>15</v>
          </cell>
          <cell r="Q124">
            <v>11661</v>
          </cell>
          <cell r="R124">
            <v>1794</v>
          </cell>
          <cell r="S124">
            <v>13455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11661</v>
          </cell>
          <cell r="AD124">
            <v>11661</v>
          </cell>
          <cell r="AE124">
            <v>11661</v>
          </cell>
          <cell r="AF124">
            <v>34983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1794</v>
          </cell>
          <cell r="AQ124">
            <v>1794</v>
          </cell>
          <cell r="AR124">
            <v>1794</v>
          </cell>
          <cell r="AS124">
            <v>5382</v>
          </cell>
        </row>
        <row r="125">
          <cell r="E125" t="str">
            <v>t0001616</v>
          </cell>
          <cell r="F125" t="str">
            <v>01-101</v>
          </cell>
          <cell r="G125" t="str">
            <v>Gatherfood Pte. Ltd. (Nature's Nutrition)</v>
          </cell>
          <cell r="H125">
            <v>45055</v>
          </cell>
          <cell r="I125">
            <v>45420</v>
          </cell>
          <cell r="K125">
            <v>764</v>
          </cell>
          <cell r="L125">
            <v>764</v>
          </cell>
          <cell r="M125">
            <v>10.5</v>
          </cell>
          <cell r="N125">
            <v>2</v>
          </cell>
          <cell r="O125">
            <v>12.5</v>
          </cell>
          <cell r="Q125">
            <v>8022</v>
          </cell>
          <cell r="R125">
            <v>1528</v>
          </cell>
          <cell r="S125">
            <v>9550</v>
          </cell>
          <cell r="T125">
            <v>8022</v>
          </cell>
          <cell r="U125">
            <v>8022</v>
          </cell>
          <cell r="V125">
            <v>8022</v>
          </cell>
          <cell r="W125">
            <v>8022</v>
          </cell>
          <cell r="X125">
            <v>2070.19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34158.19</v>
          </cell>
          <cell r="AG125">
            <v>1528</v>
          </cell>
          <cell r="AH125">
            <v>1528</v>
          </cell>
          <cell r="AI125">
            <v>1528</v>
          </cell>
          <cell r="AJ125">
            <v>1528</v>
          </cell>
          <cell r="AK125">
            <v>394.32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6506.32</v>
          </cell>
        </row>
        <row r="126">
          <cell r="F126" t="str">
            <v>01-101</v>
          </cell>
          <cell r="G126" t="str">
            <v>Gatherfood Pte. Ltd. (Nature's Nutrition)</v>
          </cell>
          <cell r="H126">
            <v>45421</v>
          </cell>
          <cell r="I126">
            <v>45785</v>
          </cell>
          <cell r="K126">
            <v>0</v>
          </cell>
          <cell r="L126">
            <v>764</v>
          </cell>
          <cell r="M126">
            <v>10.8</v>
          </cell>
          <cell r="N126">
            <v>2</v>
          </cell>
          <cell r="O126">
            <v>12.8</v>
          </cell>
          <cell r="Q126">
            <v>8251.2000000000007</v>
          </cell>
          <cell r="R126">
            <v>1528</v>
          </cell>
          <cell r="S126">
            <v>9779.2000000000007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6121.86</v>
          </cell>
          <cell r="Y126">
            <v>8251.2000000000007</v>
          </cell>
          <cell r="Z126">
            <v>8251.2000000000007</v>
          </cell>
          <cell r="AA126">
            <v>8251.2000000000007</v>
          </cell>
          <cell r="AB126">
            <v>8251.2000000000007</v>
          </cell>
          <cell r="AC126">
            <v>8251.2000000000007</v>
          </cell>
          <cell r="AD126">
            <v>8251.2000000000007</v>
          </cell>
          <cell r="AE126">
            <v>8251.2000000000007</v>
          </cell>
          <cell r="AF126">
            <v>63880.26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1133.68</v>
          </cell>
          <cell r="AL126">
            <v>1528</v>
          </cell>
          <cell r="AM126">
            <v>1528</v>
          </cell>
          <cell r="AN126">
            <v>1528</v>
          </cell>
          <cell r="AO126">
            <v>1528</v>
          </cell>
          <cell r="AP126">
            <v>1528</v>
          </cell>
          <cell r="AQ126">
            <v>1528</v>
          </cell>
          <cell r="AR126">
            <v>1528</v>
          </cell>
          <cell r="AS126">
            <v>11829.68</v>
          </cell>
        </row>
        <row r="127">
          <cell r="F127" t="str">
            <v>01-101</v>
          </cell>
          <cell r="G127" t="str">
            <v>Gatherfood Pte. Ltd. (Nature's Nutrition)</v>
          </cell>
          <cell r="H127">
            <v>45786</v>
          </cell>
          <cell r="I127">
            <v>46150</v>
          </cell>
          <cell r="K127">
            <v>0</v>
          </cell>
          <cell r="L127">
            <v>764</v>
          </cell>
          <cell r="M127">
            <v>11.5</v>
          </cell>
          <cell r="N127">
            <v>2</v>
          </cell>
          <cell r="O127">
            <v>13.5</v>
          </cell>
          <cell r="Q127">
            <v>8786</v>
          </cell>
          <cell r="R127">
            <v>1528</v>
          </cell>
          <cell r="S127">
            <v>10314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</row>
        <row r="128">
          <cell r="E128" t="str">
            <v>t0001528</v>
          </cell>
          <cell r="F128" t="str">
            <v>01-102</v>
          </cell>
          <cell r="G128" t="str">
            <v>Flower Matters [Relocate from #01-82]</v>
          </cell>
          <cell r="H128">
            <v>44928</v>
          </cell>
          <cell r="I128">
            <v>45292</v>
          </cell>
          <cell r="K128">
            <v>388</v>
          </cell>
          <cell r="L128">
            <v>388</v>
          </cell>
          <cell r="M128">
            <v>14.3</v>
          </cell>
          <cell r="N128">
            <v>2</v>
          </cell>
          <cell r="O128">
            <v>16.3</v>
          </cell>
          <cell r="Q128">
            <v>5548.4</v>
          </cell>
          <cell r="R128">
            <v>776</v>
          </cell>
          <cell r="S128">
            <v>6324.4</v>
          </cell>
          <cell r="T128">
            <v>178.98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178.98</v>
          </cell>
          <cell r="AG128">
            <v>25.03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25.03</v>
          </cell>
        </row>
        <row r="129">
          <cell r="F129" t="str">
            <v>01-102</v>
          </cell>
          <cell r="G129" t="str">
            <v>Flower Matters</v>
          </cell>
          <cell r="H129">
            <v>45293</v>
          </cell>
          <cell r="I129">
            <v>45658</v>
          </cell>
          <cell r="K129">
            <v>0</v>
          </cell>
          <cell r="L129">
            <v>388</v>
          </cell>
          <cell r="M129">
            <v>14.5</v>
          </cell>
          <cell r="N129">
            <v>2</v>
          </cell>
          <cell r="O129">
            <v>16.5</v>
          </cell>
          <cell r="Q129">
            <v>5626</v>
          </cell>
          <cell r="R129">
            <v>776</v>
          </cell>
          <cell r="S129">
            <v>6402</v>
          </cell>
          <cell r="T129">
            <v>5444.52</v>
          </cell>
          <cell r="U129">
            <v>5626</v>
          </cell>
          <cell r="V129">
            <v>5626</v>
          </cell>
          <cell r="W129">
            <v>5626</v>
          </cell>
          <cell r="X129">
            <v>5626</v>
          </cell>
          <cell r="Y129">
            <v>5626</v>
          </cell>
          <cell r="Z129">
            <v>5626</v>
          </cell>
          <cell r="AA129">
            <v>5626</v>
          </cell>
          <cell r="AB129">
            <v>5626</v>
          </cell>
          <cell r="AC129">
            <v>5626</v>
          </cell>
          <cell r="AD129">
            <v>5626</v>
          </cell>
          <cell r="AE129">
            <v>5626</v>
          </cell>
          <cell r="AF129">
            <v>67330.52</v>
          </cell>
          <cell r="AG129">
            <v>750.97</v>
          </cell>
          <cell r="AH129">
            <v>776</v>
          </cell>
          <cell r="AI129">
            <v>776</v>
          </cell>
          <cell r="AJ129">
            <v>776</v>
          </cell>
          <cell r="AK129">
            <v>776</v>
          </cell>
          <cell r="AL129">
            <v>776</v>
          </cell>
          <cell r="AM129">
            <v>776</v>
          </cell>
          <cell r="AN129">
            <v>776</v>
          </cell>
          <cell r="AO129">
            <v>776</v>
          </cell>
          <cell r="AP129">
            <v>776</v>
          </cell>
          <cell r="AQ129">
            <v>776</v>
          </cell>
          <cell r="AR129">
            <v>776</v>
          </cell>
          <cell r="AS129">
            <v>9286.9699999999993</v>
          </cell>
        </row>
        <row r="130">
          <cell r="F130" t="str">
            <v>01-102</v>
          </cell>
          <cell r="G130" t="str">
            <v>Flower Matters</v>
          </cell>
          <cell r="H130">
            <v>45659</v>
          </cell>
          <cell r="I130">
            <v>46023</v>
          </cell>
          <cell r="K130">
            <v>0</v>
          </cell>
          <cell r="L130">
            <v>388</v>
          </cell>
          <cell r="M130">
            <v>14.6</v>
          </cell>
          <cell r="N130">
            <v>2</v>
          </cell>
          <cell r="O130">
            <v>16.600000000000001</v>
          </cell>
          <cell r="Q130">
            <v>5664.8</v>
          </cell>
          <cell r="R130">
            <v>776</v>
          </cell>
          <cell r="S130">
            <v>6440.8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</row>
        <row r="131">
          <cell r="F131" t="str">
            <v>01-102</v>
          </cell>
          <cell r="G131" t="str">
            <v>Flower Matters</v>
          </cell>
          <cell r="H131">
            <v>46024</v>
          </cell>
          <cell r="I131">
            <v>46388</v>
          </cell>
          <cell r="K131">
            <v>0</v>
          </cell>
          <cell r="L131">
            <v>388</v>
          </cell>
          <cell r="M131">
            <v>14.8</v>
          </cell>
          <cell r="N131">
            <v>2</v>
          </cell>
          <cell r="O131">
            <v>16.8</v>
          </cell>
          <cell r="Q131">
            <v>5742.4</v>
          </cell>
          <cell r="R131">
            <v>776</v>
          </cell>
          <cell r="S131">
            <v>6518.4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</row>
        <row r="132">
          <cell r="E132" t="str">
            <v>t0000257</v>
          </cell>
          <cell r="F132" t="str">
            <v>01-103</v>
          </cell>
          <cell r="G132" t="str">
            <v>Thai Affair Pte Ltd</v>
          </cell>
          <cell r="H132">
            <v>44934</v>
          </cell>
          <cell r="I132">
            <v>45298</v>
          </cell>
          <cell r="K132">
            <v>505</v>
          </cell>
          <cell r="L132">
            <v>505</v>
          </cell>
          <cell r="M132">
            <v>14.5</v>
          </cell>
          <cell r="N132">
            <v>2</v>
          </cell>
          <cell r="O132">
            <v>16.5</v>
          </cell>
          <cell r="Q132">
            <v>7322.5</v>
          </cell>
          <cell r="R132">
            <v>1010</v>
          </cell>
          <cell r="S132">
            <v>8332.5</v>
          </cell>
          <cell r="T132">
            <v>1653.47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1653.47</v>
          </cell>
          <cell r="AG132">
            <v>228.06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228.06</v>
          </cell>
        </row>
        <row r="133">
          <cell r="F133" t="str">
            <v>01-103</v>
          </cell>
          <cell r="G133" t="str">
            <v>Thai Affair Pte Ltd</v>
          </cell>
          <cell r="H133">
            <v>45299</v>
          </cell>
          <cell r="I133">
            <v>46394</v>
          </cell>
          <cell r="K133" t="str">
            <v>-</v>
          </cell>
          <cell r="L133">
            <v>505</v>
          </cell>
          <cell r="M133">
            <v>15</v>
          </cell>
          <cell r="N133">
            <v>2</v>
          </cell>
          <cell r="O133">
            <v>17</v>
          </cell>
          <cell r="Q133">
            <v>7575</v>
          </cell>
          <cell r="R133">
            <v>1010</v>
          </cell>
          <cell r="S133">
            <v>8585</v>
          </cell>
          <cell r="T133">
            <v>5864.52</v>
          </cell>
          <cell r="U133">
            <v>7575</v>
          </cell>
          <cell r="V133">
            <v>7575</v>
          </cell>
          <cell r="W133">
            <v>7575</v>
          </cell>
          <cell r="X133">
            <v>7575</v>
          </cell>
          <cell r="Y133">
            <v>7575</v>
          </cell>
          <cell r="Z133">
            <v>7575</v>
          </cell>
          <cell r="AA133">
            <v>7575</v>
          </cell>
          <cell r="AB133">
            <v>7575</v>
          </cell>
          <cell r="AC133">
            <v>7575</v>
          </cell>
          <cell r="AD133">
            <v>7575</v>
          </cell>
          <cell r="AE133">
            <v>7575</v>
          </cell>
          <cell r="AF133">
            <v>89189.52</v>
          </cell>
          <cell r="AG133">
            <v>781.94</v>
          </cell>
          <cell r="AH133">
            <v>1010</v>
          </cell>
          <cell r="AI133">
            <v>1010</v>
          </cell>
          <cell r="AJ133">
            <v>1010</v>
          </cell>
          <cell r="AK133">
            <v>1010</v>
          </cell>
          <cell r="AL133">
            <v>1010</v>
          </cell>
          <cell r="AM133">
            <v>1010</v>
          </cell>
          <cell r="AN133">
            <v>1010</v>
          </cell>
          <cell r="AO133">
            <v>1010</v>
          </cell>
          <cell r="AP133">
            <v>1010</v>
          </cell>
          <cell r="AQ133">
            <v>1010</v>
          </cell>
          <cell r="AR133">
            <v>1010</v>
          </cell>
          <cell r="AS133">
            <v>11891.94</v>
          </cell>
        </row>
        <row r="134">
          <cell r="E134" t="str">
            <v>t0000297</v>
          </cell>
          <cell r="F134" t="str">
            <v>01-103A</v>
          </cell>
          <cell r="G134" t="str">
            <v>QB Net International Pte Ltd (QB House)</v>
          </cell>
          <cell r="H134">
            <v>45209</v>
          </cell>
          <cell r="I134">
            <v>45574</v>
          </cell>
          <cell r="K134">
            <v>359</v>
          </cell>
          <cell r="L134">
            <v>359</v>
          </cell>
          <cell r="M134">
            <v>17.100000000000001</v>
          </cell>
          <cell r="N134">
            <v>2</v>
          </cell>
          <cell r="O134">
            <v>19.100000000000001</v>
          </cell>
          <cell r="Q134">
            <v>6138.9</v>
          </cell>
          <cell r="R134">
            <v>718</v>
          </cell>
          <cell r="S134">
            <v>6856.9</v>
          </cell>
          <cell r="T134">
            <v>6138.9</v>
          </cell>
          <cell r="U134">
            <v>6138.9</v>
          </cell>
          <cell r="V134">
            <v>6138.9</v>
          </cell>
          <cell r="W134">
            <v>6138.9</v>
          </cell>
          <cell r="X134">
            <v>6138.9</v>
          </cell>
          <cell r="Y134">
            <v>6138.9</v>
          </cell>
          <cell r="Z134">
            <v>6138.9</v>
          </cell>
          <cell r="AA134">
            <v>6138.9</v>
          </cell>
          <cell r="AB134">
            <v>6138.9</v>
          </cell>
          <cell r="AC134">
            <v>1782.26</v>
          </cell>
          <cell r="AD134">
            <v>0</v>
          </cell>
          <cell r="AE134">
            <v>0</v>
          </cell>
          <cell r="AF134">
            <v>57032.36</v>
          </cell>
          <cell r="AG134">
            <v>718</v>
          </cell>
          <cell r="AH134">
            <v>718</v>
          </cell>
          <cell r="AI134">
            <v>718</v>
          </cell>
          <cell r="AJ134">
            <v>718</v>
          </cell>
          <cell r="AK134">
            <v>718</v>
          </cell>
          <cell r="AL134">
            <v>718</v>
          </cell>
          <cell r="AM134">
            <v>718</v>
          </cell>
          <cell r="AN134">
            <v>718</v>
          </cell>
          <cell r="AO134">
            <v>718</v>
          </cell>
          <cell r="AP134">
            <v>208.45</v>
          </cell>
          <cell r="AQ134">
            <v>0</v>
          </cell>
          <cell r="AR134">
            <v>0</v>
          </cell>
          <cell r="AS134">
            <v>6670.45</v>
          </cell>
        </row>
        <row r="135">
          <cell r="F135" t="str">
            <v>01-103A</v>
          </cell>
          <cell r="G135" t="str">
            <v>New Tenant</v>
          </cell>
          <cell r="H135">
            <v>45748</v>
          </cell>
          <cell r="I135">
            <v>46843</v>
          </cell>
          <cell r="K135" t="str">
            <v>-</v>
          </cell>
          <cell r="L135">
            <v>359</v>
          </cell>
          <cell r="M135">
            <v>15.5</v>
          </cell>
          <cell r="N135">
            <v>2</v>
          </cell>
          <cell r="O135">
            <v>17.5</v>
          </cell>
          <cell r="Q135">
            <v>5564.5</v>
          </cell>
          <cell r="R135">
            <v>718</v>
          </cell>
          <cell r="S135">
            <v>6282.5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</row>
        <row r="136">
          <cell r="F136" t="str">
            <v>01-104</v>
          </cell>
          <cell r="G136" t="str">
            <v>Cold Storage Singapore (1983) Pte Ltd (Guardian)</v>
          </cell>
          <cell r="H136">
            <v>45214</v>
          </cell>
          <cell r="I136">
            <v>46309</v>
          </cell>
          <cell r="K136">
            <v>1230</v>
          </cell>
          <cell r="L136">
            <v>1230</v>
          </cell>
          <cell r="M136">
            <v>8</v>
          </cell>
          <cell r="N136">
            <v>2</v>
          </cell>
          <cell r="O136">
            <v>10</v>
          </cell>
          <cell r="Q136">
            <v>9840</v>
          </cell>
          <cell r="R136">
            <v>2460</v>
          </cell>
          <cell r="S136">
            <v>12300</v>
          </cell>
          <cell r="T136">
            <v>9840</v>
          </cell>
          <cell r="U136">
            <v>9840</v>
          </cell>
          <cell r="V136">
            <v>9840</v>
          </cell>
          <cell r="W136">
            <v>9840</v>
          </cell>
          <cell r="X136">
            <v>9840</v>
          </cell>
          <cell r="Y136">
            <v>9840</v>
          </cell>
          <cell r="Z136">
            <v>9840</v>
          </cell>
          <cell r="AA136">
            <v>9840</v>
          </cell>
          <cell r="AB136">
            <v>9840</v>
          </cell>
          <cell r="AC136">
            <v>9840</v>
          </cell>
          <cell r="AD136">
            <v>9840</v>
          </cell>
          <cell r="AE136">
            <v>9840</v>
          </cell>
          <cell r="AF136">
            <v>118080</v>
          </cell>
          <cell r="AG136">
            <v>2460</v>
          </cell>
          <cell r="AH136">
            <v>2460</v>
          </cell>
          <cell r="AI136">
            <v>2460</v>
          </cell>
          <cell r="AJ136">
            <v>2460</v>
          </cell>
          <cell r="AK136">
            <v>2460</v>
          </cell>
          <cell r="AL136">
            <v>2460</v>
          </cell>
          <cell r="AM136">
            <v>2460</v>
          </cell>
          <cell r="AN136">
            <v>2460</v>
          </cell>
          <cell r="AO136">
            <v>2460</v>
          </cell>
          <cell r="AP136">
            <v>2460</v>
          </cell>
          <cell r="AQ136">
            <v>2460</v>
          </cell>
          <cell r="AR136">
            <v>2460</v>
          </cell>
          <cell r="AS136">
            <v>29520</v>
          </cell>
        </row>
        <row r="137">
          <cell r="E137" t="str">
            <v>t0000274</v>
          </cell>
          <cell r="F137" t="str">
            <v>01-105</v>
          </cell>
          <cell r="G137" t="str">
            <v>YCP Dining Singapore Pte. Ltd. (Teppei Syokudo)</v>
          </cell>
          <cell r="H137">
            <v>44945</v>
          </cell>
          <cell r="I137">
            <v>45309</v>
          </cell>
          <cell r="K137">
            <v>392</v>
          </cell>
          <cell r="L137">
            <v>392</v>
          </cell>
          <cell r="M137">
            <v>12.5</v>
          </cell>
          <cell r="N137">
            <v>2</v>
          </cell>
          <cell r="O137">
            <v>14.5</v>
          </cell>
          <cell r="Q137">
            <v>4900</v>
          </cell>
          <cell r="R137">
            <v>784</v>
          </cell>
          <cell r="S137">
            <v>5684</v>
          </cell>
          <cell r="T137">
            <v>2845.16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2845.16</v>
          </cell>
          <cell r="AG137">
            <v>455.23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455.23</v>
          </cell>
        </row>
        <row r="138">
          <cell r="F138" t="str">
            <v>01-105</v>
          </cell>
          <cell r="G138" t="str">
            <v>YCP Dining Singapore Pte. Ltd. (Teppei Syokudo)</v>
          </cell>
          <cell r="H138">
            <v>45310</v>
          </cell>
          <cell r="I138">
            <v>45675</v>
          </cell>
          <cell r="K138">
            <v>0</v>
          </cell>
          <cell r="L138">
            <v>392</v>
          </cell>
          <cell r="M138">
            <v>13</v>
          </cell>
          <cell r="N138">
            <v>2</v>
          </cell>
          <cell r="O138">
            <v>15</v>
          </cell>
          <cell r="Q138">
            <v>5096</v>
          </cell>
          <cell r="R138">
            <v>784</v>
          </cell>
          <cell r="S138">
            <v>5880</v>
          </cell>
          <cell r="T138">
            <v>2137.0300000000002</v>
          </cell>
          <cell r="U138">
            <v>5096</v>
          </cell>
          <cell r="V138">
            <v>5096</v>
          </cell>
          <cell r="W138">
            <v>5096</v>
          </cell>
          <cell r="X138">
            <v>5096</v>
          </cell>
          <cell r="Y138">
            <v>5096</v>
          </cell>
          <cell r="Z138">
            <v>5096</v>
          </cell>
          <cell r="AA138">
            <v>5096</v>
          </cell>
          <cell r="AB138">
            <v>5096</v>
          </cell>
          <cell r="AC138">
            <v>5096</v>
          </cell>
          <cell r="AD138">
            <v>5096</v>
          </cell>
          <cell r="AE138">
            <v>5096</v>
          </cell>
          <cell r="AF138">
            <v>58193.03</v>
          </cell>
          <cell r="AG138">
            <v>328.77</v>
          </cell>
          <cell r="AH138">
            <v>784</v>
          </cell>
          <cell r="AI138">
            <v>784</v>
          </cell>
          <cell r="AJ138">
            <v>784</v>
          </cell>
          <cell r="AK138">
            <v>784</v>
          </cell>
          <cell r="AL138">
            <v>784</v>
          </cell>
          <cell r="AM138">
            <v>784</v>
          </cell>
          <cell r="AN138">
            <v>784</v>
          </cell>
          <cell r="AO138">
            <v>784</v>
          </cell>
          <cell r="AP138">
            <v>784</v>
          </cell>
          <cell r="AQ138">
            <v>784</v>
          </cell>
          <cell r="AR138">
            <v>784</v>
          </cell>
          <cell r="AS138">
            <v>8952.77</v>
          </cell>
        </row>
        <row r="139">
          <cell r="E139" t="str">
            <v>t0001313</v>
          </cell>
          <cell r="F139" t="str">
            <v>01-106</v>
          </cell>
          <cell r="G139" t="str">
            <v>Proper Catering Co. Pte. Ltd. (Milkfish)</v>
          </cell>
          <cell r="H139">
            <v>45183</v>
          </cell>
          <cell r="I139">
            <v>45548</v>
          </cell>
          <cell r="K139">
            <v>1173</v>
          </cell>
          <cell r="L139">
            <v>1173</v>
          </cell>
          <cell r="M139">
            <v>10</v>
          </cell>
          <cell r="N139">
            <v>2</v>
          </cell>
          <cell r="O139">
            <v>12</v>
          </cell>
          <cell r="Q139">
            <v>11730</v>
          </cell>
          <cell r="R139">
            <v>2346</v>
          </cell>
          <cell r="S139">
            <v>14076</v>
          </cell>
          <cell r="T139">
            <v>11730</v>
          </cell>
          <cell r="U139">
            <v>11730</v>
          </cell>
          <cell r="V139">
            <v>11730</v>
          </cell>
          <cell r="W139">
            <v>11730</v>
          </cell>
          <cell r="X139">
            <v>11730</v>
          </cell>
          <cell r="Y139">
            <v>11730</v>
          </cell>
          <cell r="Z139">
            <v>11730</v>
          </cell>
          <cell r="AA139">
            <v>11730</v>
          </cell>
          <cell r="AB139">
            <v>5083</v>
          </cell>
          <cell r="AC139">
            <v>0</v>
          </cell>
          <cell r="AD139">
            <v>0</v>
          </cell>
          <cell r="AE139">
            <v>0</v>
          </cell>
          <cell r="AF139">
            <v>98923</v>
          </cell>
          <cell r="AG139">
            <v>2346</v>
          </cell>
          <cell r="AH139">
            <v>2346</v>
          </cell>
          <cell r="AI139">
            <v>2346</v>
          </cell>
          <cell r="AJ139">
            <v>2346</v>
          </cell>
          <cell r="AK139">
            <v>2346</v>
          </cell>
          <cell r="AL139">
            <v>2346</v>
          </cell>
          <cell r="AM139">
            <v>2346</v>
          </cell>
          <cell r="AN139">
            <v>2346</v>
          </cell>
          <cell r="AO139">
            <v>1016.6</v>
          </cell>
          <cell r="AP139">
            <v>0</v>
          </cell>
          <cell r="AQ139">
            <v>0</v>
          </cell>
          <cell r="AR139">
            <v>0</v>
          </cell>
          <cell r="AS139">
            <v>19784.599999999999</v>
          </cell>
        </row>
        <row r="140">
          <cell r="F140" t="str">
            <v>01-106</v>
          </cell>
          <cell r="G140" t="str">
            <v>Proper Catering Co. Pte. Ltd. (Milkfish)</v>
          </cell>
          <cell r="H140">
            <v>45549</v>
          </cell>
          <cell r="I140">
            <v>46643</v>
          </cell>
          <cell r="K140" t="str">
            <v>-</v>
          </cell>
          <cell r="L140">
            <v>1173</v>
          </cell>
          <cell r="M140">
            <v>11</v>
          </cell>
          <cell r="N140">
            <v>2</v>
          </cell>
          <cell r="O140">
            <v>13</v>
          </cell>
          <cell r="Q140">
            <v>12903</v>
          </cell>
          <cell r="R140">
            <v>2346</v>
          </cell>
          <cell r="S140">
            <v>15249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7311.7</v>
          </cell>
          <cell r="AC140">
            <v>12903</v>
          </cell>
          <cell r="AD140">
            <v>12903</v>
          </cell>
          <cell r="AE140">
            <v>12903</v>
          </cell>
          <cell r="AF140">
            <v>46020.7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1329.4</v>
          </cell>
          <cell r="AP140">
            <v>2346</v>
          </cell>
          <cell r="AQ140">
            <v>2346</v>
          </cell>
          <cell r="AR140">
            <v>2346</v>
          </cell>
          <cell r="AS140">
            <v>8367.4</v>
          </cell>
        </row>
        <row r="141">
          <cell r="E141" t="str">
            <v>t0000278</v>
          </cell>
          <cell r="F141" t="str">
            <v>01-107</v>
          </cell>
          <cell r="G141" t="str">
            <v>Cold Storage Singapore (1983) Pte Ltd (7-Eleven)</v>
          </cell>
          <cell r="H141">
            <v>45111</v>
          </cell>
          <cell r="I141">
            <v>45476</v>
          </cell>
          <cell r="K141">
            <v>460</v>
          </cell>
          <cell r="L141">
            <v>460</v>
          </cell>
          <cell r="M141">
            <v>20.5</v>
          </cell>
          <cell r="N141">
            <v>2</v>
          </cell>
          <cell r="O141">
            <v>22.5</v>
          </cell>
          <cell r="Q141">
            <v>9430</v>
          </cell>
          <cell r="R141">
            <v>920</v>
          </cell>
          <cell r="S141">
            <v>10350</v>
          </cell>
          <cell r="T141">
            <v>9430</v>
          </cell>
          <cell r="U141">
            <v>9430</v>
          </cell>
          <cell r="V141">
            <v>9430</v>
          </cell>
          <cell r="W141">
            <v>9430</v>
          </cell>
          <cell r="X141">
            <v>9430</v>
          </cell>
          <cell r="Y141">
            <v>9430</v>
          </cell>
          <cell r="Z141">
            <v>912.58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57492.58</v>
          </cell>
          <cell r="AG141">
            <v>920</v>
          </cell>
          <cell r="AH141">
            <v>920</v>
          </cell>
          <cell r="AI141">
            <v>920</v>
          </cell>
          <cell r="AJ141">
            <v>920</v>
          </cell>
          <cell r="AK141">
            <v>920</v>
          </cell>
          <cell r="AL141">
            <v>920</v>
          </cell>
          <cell r="AM141">
            <v>89.03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5609.03</v>
          </cell>
        </row>
        <row r="142">
          <cell r="F142" t="str">
            <v>01-107</v>
          </cell>
          <cell r="G142" t="str">
            <v>Cold Storage Singapore (1983) Pte Ltd (7-Eleven)</v>
          </cell>
          <cell r="H142">
            <v>45477</v>
          </cell>
          <cell r="I142">
            <v>46571</v>
          </cell>
          <cell r="K142" t="str">
            <v>-</v>
          </cell>
          <cell r="L142">
            <v>460</v>
          </cell>
          <cell r="M142">
            <v>23.5</v>
          </cell>
          <cell r="N142">
            <v>2</v>
          </cell>
          <cell r="O142">
            <v>25.5</v>
          </cell>
          <cell r="Q142">
            <v>10810</v>
          </cell>
          <cell r="R142">
            <v>920</v>
          </cell>
          <cell r="S142">
            <v>11730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9763.8700000000008</v>
          </cell>
          <cell r="AA142">
            <v>10810</v>
          </cell>
          <cell r="AB142">
            <v>10810</v>
          </cell>
          <cell r="AC142">
            <v>10810</v>
          </cell>
          <cell r="AD142">
            <v>10810</v>
          </cell>
          <cell r="AE142">
            <v>10810</v>
          </cell>
          <cell r="AF142">
            <v>63813.87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830.97</v>
          </cell>
          <cell r="AN142">
            <v>920</v>
          </cell>
          <cell r="AO142">
            <v>920</v>
          </cell>
          <cell r="AP142">
            <v>920</v>
          </cell>
          <cell r="AQ142">
            <v>920</v>
          </cell>
          <cell r="AR142">
            <v>920</v>
          </cell>
          <cell r="AS142">
            <v>5430.97</v>
          </cell>
        </row>
        <row r="143">
          <cell r="E143" t="str">
            <v>t0000277</v>
          </cell>
          <cell r="F143" t="str">
            <v>01-107A</v>
          </cell>
          <cell r="G143" t="str">
            <v>Lovelife Ventures Pte Ltd (Boost)</v>
          </cell>
          <cell r="H143">
            <v>45292</v>
          </cell>
          <cell r="I143">
            <v>45657</v>
          </cell>
          <cell r="K143">
            <v>241</v>
          </cell>
          <cell r="L143">
            <v>241</v>
          </cell>
          <cell r="M143">
            <v>16.3</v>
          </cell>
          <cell r="N143">
            <v>2</v>
          </cell>
          <cell r="O143">
            <v>18.3</v>
          </cell>
          <cell r="Q143">
            <v>3928.3</v>
          </cell>
          <cell r="R143">
            <v>482</v>
          </cell>
          <cell r="S143">
            <v>4410.3</v>
          </cell>
          <cell r="T143">
            <v>3928.3</v>
          </cell>
          <cell r="U143">
            <v>3928.3</v>
          </cell>
          <cell r="V143">
            <v>3928.3</v>
          </cell>
          <cell r="W143">
            <v>3928.3</v>
          </cell>
          <cell r="X143">
            <v>3928.3</v>
          </cell>
          <cell r="Y143">
            <v>3928.3</v>
          </cell>
          <cell r="Z143">
            <v>3928.3</v>
          </cell>
          <cell r="AA143">
            <v>3928.3</v>
          </cell>
          <cell r="AB143">
            <v>3928.3</v>
          </cell>
          <cell r="AC143">
            <v>3928.3</v>
          </cell>
          <cell r="AD143">
            <v>3928.3</v>
          </cell>
          <cell r="AE143">
            <v>3928.3</v>
          </cell>
          <cell r="AF143">
            <v>47139.6</v>
          </cell>
          <cell r="AG143">
            <v>482</v>
          </cell>
          <cell r="AH143">
            <v>482</v>
          </cell>
          <cell r="AI143">
            <v>482</v>
          </cell>
          <cell r="AJ143">
            <v>482</v>
          </cell>
          <cell r="AK143">
            <v>482</v>
          </cell>
          <cell r="AL143">
            <v>482</v>
          </cell>
          <cell r="AM143">
            <v>482</v>
          </cell>
          <cell r="AN143">
            <v>482</v>
          </cell>
          <cell r="AO143">
            <v>482</v>
          </cell>
          <cell r="AP143">
            <v>482</v>
          </cell>
          <cell r="AQ143">
            <v>482</v>
          </cell>
          <cell r="AR143">
            <v>482</v>
          </cell>
          <cell r="AS143">
            <v>5784</v>
          </cell>
        </row>
        <row r="144">
          <cell r="F144" t="str">
            <v>01-107A</v>
          </cell>
          <cell r="G144" t="str">
            <v>Lovelife Ventures Pte Ltd (Boost)</v>
          </cell>
          <cell r="H144">
            <v>45658</v>
          </cell>
          <cell r="I144">
            <v>46022</v>
          </cell>
          <cell r="K144">
            <v>0</v>
          </cell>
          <cell r="L144">
            <v>241</v>
          </cell>
          <cell r="M144">
            <v>17.3</v>
          </cell>
          <cell r="N144">
            <v>2</v>
          </cell>
          <cell r="O144">
            <v>19.3</v>
          </cell>
          <cell r="Q144">
            <v>4169.3</v>
          </cell>
          <cell r="R144">
            <v>482</v>
          </cell>
          <cell r="S144">
            <v>4651.3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</row>
        <row r="145">
          <cell r="E145" t="str">
            <v>t0001306</v>
          </cell>
          <cell r="F145" t="str">
            <v>01-108</v>
          </cell>
          <cell r="G145" t="str">
            <v>Silver Bullion Pte Ltd</v>
          </cell>
          <cell r="H145">
            <v>45178</v>
          </cell>
          <cell r="I145">
            <v>45543</v>
          </cell>
          <cell r="K145">
            <v>1044</v>
          </cell>
          <cell r="L145">
            <v>1044</v>
          </cell>
          <cell r="M145">
            <v>14.6</v>
          </cell>
          <cell r="N145">
            <v>2</v>
          </cell>
          <cell r="O145">
            <v>16.600000000000001</v>
          </cell>
          <cell r="Q145">
            <v>15242.4</v>
          </cell>
          <cell r="R145">
            <v>2088</v>
          </cell>
          <cell r="S145">
            <v>17330.400000000001</v>
          </cell>
          <cell r="T145">
            <v>15242.4</v>
          </cell>
          <cell r="U145">
            <v>15242.4</v>
          </cell>
          <cell r="V145">
            <v>15242.4</v>
          </cell>
          <cell r="W145">
            <v>15242.4</v>
          </cell>
          <cell r="X145">
            <v>15242.4</v>
          </cell>
          <cell r="Y145">
            <v>15242.4</v>
          </cell>
          <cell r="Z145">
            <v>15242.4</v>
          </cell>
          <cell r="AA145">
            <v>15242.4</v>
          </cell>
          <cell r="AB145">
            <v>4064.64</v>
          </cell>
          <cell r="AC145">
            <v>0</v>
          </cell>
          <cell r="AD145">
            <v>0</v>
          </cell>
          <cell r="AE145">
            <v>0</v>
          </cell>
          <cell r="AF145">
            <v>126003.84</v>
          </cell>
          <cell r="AG145">
            <v>2088</v>
          </cell>
          <cell r="AH145">
            <v>2088</v>
          </cell>
          <cell r="AI145">
            <v>2088</v>
          </cell>
          <cell r="AJ145">
            <v>2088</v>
          </cell>
          <cell r="AK145">
            <v>2088</v>
          </cell>
          <cell r="AL145">
            <v>2088</v>
          </cell>
          <cell r="AM145">
            <v>2088</v>
          </cell>
          <cell r="AN145">
            <v>2088</v>
          </cell>
          <cell r="AO145">
            <v>556.79999999999995</v>
          </cell>
          <cell r="AP145">
            <v>0</v>
          </cell>
          <cell r="AQ145">
            <v>0</v>
          </cell>
          <cell r="AR145">
            <v>0</v>
          </cell>
          <cell r="AS145">
            <v>17260.8</v>
          </cell>
        </row>
        <row r="146">
          <cell r="F146" t="str">
            <v>01-108</v>
          </cell>
          <cell r="G146" t="str">
            <v>Silver Bullion Pte Ltd</v>
          </cell>
          <cell r="H146">
            <v>45544</v>
          </cell>
          <cell r="I146">
            <v>46638</v>
          </cell>
          <cell r="K146" t="str">
            <v>-</v>
          </cell>
          <cell r="L146">
            <v>1044</v>
          </cell>
          <cell r="M146">
            <v>15.6</v>
          </cell>
          <cell r="N146">
            <v>2</v>
          </cell>
          <cell r="O146">
            <v>17.600000000000001</v>
          </cell>
          <cell r="Q146">
            <v>16286.4</v>
          </cell>
          <cell r="R146">
            <v>2088</v>
          </cell>
          <cell r="S146">
            <v>18374.400000000001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11943.36</v>
          </cell>
          <cell r="AC146">
            <v>16286.4</v>
          </cell>
          <cell r="AD146">
            <v>16286.4</v>
          </cell>
          <cell r="AE146">
            <v>16286.4</v>
          </cell>
          <cell r="AF146">
            <v>60802.559999999998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1531.2</v>
          </cell>
          <cell r="AP146">
            <v>2088</v>
          </cell>
          <cell r="AQ146">
            <v>2088</v>
          </cell>
          <cell r="AR146">
            <v>2088</v>
          </cell>
          <cell r="AS146">
            <v>7795.2</v>
          </cell>
        </row>
        <row r="147">
          <cell r="E147" t="str">
            <v>t0000301</v>
          </cell>
          <cell r="F147" t="str">
            <v>01-109 to 113</v>
          </cell>
          <cell r="G147" t="str">
            <v>Wine Universe Singapore Pte Ltd</v>
          </cell>
          <cell r="H147">
            <v>45108</v>
          </cell>
          <cell r="I147">
            <v>45473</v>
          </cell>
          <cell r="K147">
            <v>2348</v>
          </cell>
          <cell r="L147">
            <v>2348</v>
          </cell>
          <cell r="M147">
            <v>9.9</v>
          </cell>
          <cell r="N147">
            <v>2</v>
          </cell>
          <cell r="O147">
            <v>11.9</v>
          </cell>
          <cell r="Q147">
            <v>23245.200000000001</v>
          </cell>
          <cell r="R147">
            <v>4696</v>
          </cell>
          <cell r="S147">
            <v>27941.200000000001</v>
          </cell>
          <cell r="T147">
            <v>23245.200000000001</v>
          </cell>
          <cell r="U147">
            <v>23245.200000000001</v>
          </cell>
          <cell r="V147">
            <v>23245.200000000001</v>
          </cell>
          <cell r="W147">
            <v>23245.200000000001</v>
          </cell>
          <cell r="X147">
            <v>23245.200000000001</v>
          </cell>
          <cell r="Y147">
            <v>23245.200000000001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139471.20000000001</v>
          </cell>
          <cell r="AG147">
            <v>4696</v>
          </cell>
          <cell r="AH147">
            <v>4696</v>
          </cell>
          <cell r="AI147">
            <v>4696</v>
          </cell>
          <cell r="AJ147">
            <v>4696</v>
          </cell>
          <cell r="AK147">
            <v>4696</v>
          </cell>
          <cell r="AL147">
            <v>4696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28176</v>
          </cell>
        </row>
        <row r="148">
          <cell r="F148" t="str">
            <v>01-109 to 113</v>
          </cell>
          <cell r="G148" t="str">
            <v>Wine Universe Singapore Pte Ltd</v>
          </cell>
          <cell r="H148">
            <v>45474</v>
          </cell>
          <cell r="I148">
            <v>46568</v>
          </cell>
          <cell r="K148" t="str">
            <v>-</v>
          </cell>
          <cell r="L148">
            <v>2348</v>
          </cell>
          <cell r="M148">
            <v>11</v>
          </cell>
          <cell r="N148">
            <v>2</v>
          </cell>
          <cell r="O148">
            <v>13</v>
          </cell>
          <cell r="Q148">
            <v>25828</v>
          </cell>
          <cell r="R148">
            <v>4696</v>
          </cell>
          <cell r="S148">
            <v>30524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25828</v>
          </cell>
          <cell r="AA148">
            <v>25828</v>
          </cell>
          <cell r="AB148">
            <v>25828</v>
          </cell>
          <cell r="AC148">
            <v>25828</v>
          </cell>
          <cell r="AD148">
            <v>25828</v>
          </cell>
          <cell r="AE148">
            <v>25828</v>
          </cell>
          <cell r="AF148">
            <v>154968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4696</v>
          </cell>
          <cell r="AN148">
            <v>4696</v>
          </cell>
          <cell r="AO148">
            <v>4696</v>
          </cell>
          <cell r="AP148">
            <v>4696</v>
          </cell>
          <cell r="AQ148">
            <v>4696</v>
          </cell>
          <cell r="AR148">
            <v>4696</v>
          </cell>
          <cell r="AS148">
            <v>28176</v>
          </cell>
        </row>
        <row r="149">
          <cell r="E149" t="str">
            <v>t0000251</v>
          </cell>
          <cell r="F149" t="str">
            <v>01-114 to 120</v>
          </cell>
          <cell r="G149" t="str">
            <v>SBCD MW Pte Ltd</v>
          </cell>
          <cell r="H149">
            <v>45261</v>
          </cell>
          <cell r="I149">
            <v>45626</v>
          </cell>
          <cell r="K149">
            <v>4281</v>
          </cell>
          <cell r="L149">
            <v>4281</v>
          </cell>
          <cell r="M149">
            <v>9.3000000000000007</v>
          </cell>
          <cell r="N149">
            <v>2</v>
          </cell>
          <cell r="O149">
            <v>11.3</v>
          </cell>
          <cell r="Q149">
            <v>39813.300000000003</v>
          </cell>
          <cell r="R149">
            <v>8562</v>
          </cell>
          <cell r="S149">
            <v>48375.3</v>
          </cell>
          <cell r="T149">
            <v>39813.300000000003</v>
          </cell>
          <cell r="U149">
            <v>39813.300000000003</v>
          </cell>
          <cell r="V149">
            <v>39813.300000000003</v>
          </cell>
          <cell r="W149">
            <v>39813.300000000003</v>
          </cell>
          <cell r="X149">
            <v>39813.300000000003</v>
          </cell>
          <cell r="Y149">
            <v>39813.300000000003</v>
          </cell>
          <cell r="Z149">
            <v>39813.300000000003</v>
          </cell>
          <cell r="AA149">
            <v>39813.300000000003</v>
          </cell>
          <cell r="AB149">
            <v>39813.300000000003</v>
          </cell>
          <cell r="AC149">
            <v>39813.300000000003</v>
          </cell>
          <cell r="AD149">
            <v>39813.300000000003</v>
          </cell>
          <cell r="AE149">
            <v>0</v>
          </cell>
          <cell r="AF149">
            <v>437946.3</v>
          </cell>
          <cell r="AG149">
            <v>8562</v>
          </cell>
          <cell r="AH149">
            <v>8562</v>
          </cell>
          <cell r="AI149">
            <v>8562</v>
          </cell>
          <cell r="AJ149">
            <v>8562</v>
          </cell>
          <cell r="AK149">
            <v>8562</v>
          </cell>
          <cell r="AL149">
            <v>8562</v>
          </cell>
          <cell r="AM149">
            <v>8562</v>
          </cell>
          <cell r="AN149">
            <v>8562</v>
          </cell>
          <cell r="AO149">
            <v>8562</v>
          </cell>
          <cell r="AP149">
            <v>8562</v>
          </cell>
          <cell r="AQ149">
            <v>8562</v>
          </cell>
          <cell r="AR149">
            <v>0</v>
          </cell>
          <cell r="AS149">
            <v>94182</v>
          </cell>
        </row>
        <row r="150">
          <cell r="F150" t="str">
            <v>01-114 to 120</v>
          </cell>
          <cell r="G150" t="str">
            <v>SBCD MW Pte Ltd</v>
          </cell>
          <cell r="H150">
            <v>45627</v>
          </cell>
          <cell r="I150">
            <v>45991</v>
          </cell>
          <cell r="K150">
            <v>0</v>
          </cell>
          <cell r="L150">
            <v>4281</v>
          </cell>
          <cell r="M150">
            <v>9.5</v>
          </cell>
          <cell r="N150">
            <v>2</v>
          </cell>
          <cell r="O150">
            <v>11.5</v>
          </cell>
          <cell r="Q150">
            <v>40669.5</v>
          </cell>
          <cell r="R150">
            <v>8562</v>
          </cell>
          <cell r="S150">
            <v>49231.5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40669.5</v>
          </cell>
          <cell r="AF150">
            <v>40669.5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8562</v>
          </cell>
          <cell r="AS150">
            <v>8562</v>
          </cell>
        </row>
        <row r="151">
          <cell r="F151" t="str">
            <v>01-114 to 120</v>
          </cell>
          <cell r="G151" t="str">
            <v>SBCD MW Pte Ltd</v>
          </cell>
          <cell r="H151">
            <v>45992</v>
          </cell>
          <cell r="I151">
            <v>46356</v>
          </cell>
          <cell r="K151">
            <v>0</v>
          </cell>
          <cell r="L151">
            <v>4281</v>
          </cell>
          <cell r="M151">
            <v>9.6999999999999993</v>
          </cell>
          <cell r="N151">
            <v>2</v>
          </cell>
          <cell r="O151">
            <v>11.7</v>
          </cell>
          <cell r="Q151">
            <v>41525.699999999997</v>
          </cell>
          <cell r="R151">
            <v>8562</v>
          </cell>
          <cell r="S151">
            <v>50087.7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</row>
        <row r="152">
          <cell r="E152" t="str">
            <v>t0001506 (Licence)</v>
          </cell>
          <cell r="F152" t="str">
            <v>01-K2</v>
          </cell>
          <cell r="G152" t="str">
            <v>AXS Pte. Ltd. (Licence)</v>
          </cell>
          <cell r="H152">
            <v>45184</v>
          </cell>
          <cell r="I152">
            <v>45549</v>
          </cell>
          <cell r="K152">
            <v>5</v>
          </cell>
          <cell r="L152">
            <v>5</v>
          </cell>
          <cell r="M152">
            <v>66</v>
          </cell>
          <cell r="N152">
            <v>0</v>
          </cell>
          <cell r="O152">
            <v>66</v>
          </cell>
          <cell r="Q152">
            <v>330</v>
          </cell>
          <cell r="R152">
            <v>0</v>
          </cell>
          <cell r="S152">
            <v>330</v>
          </cell>
          <cell r="T152">
            <v>330</v>
          </cell>
          <cell r="U152">
            <v>330</v>
          </cell>
          <cell r="V152">
            <v>330</v>
          </cell>
          <cell r="W152">
            <v>330</v>
          </cell>
          <cell r="X152">
            <v>330</v>
          </cell>
          <cell r="Y152">
            <v>330</v>
          </cell>
          <cell r="Z152">
            <v>330</v>
          </cell>
          <cell r="AA152">
            <v>330</v>
          </cell>
          <cell r="AB152">
            <v>154</v>
          </cell>
          <cell r="AC152">
            <v>0</v>
          </cell>
          <cell r="AD152">
            <v>0</v>
          </cell>
          <cell r="AE152">
            <v>0</v>
          </cell>
          <cell r="AF152">
            <v>2794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</row>
        <row r="153">
          <cell r="F153" t="str">
            <v>01-K2</v>
          </cell>
          <cell r="G153" t="str">
            <v>AXS Pte. Ltd. (Licence)</v>
          </cell>
          <cell r="H153">
            <v>45550</v>
          </cell>
          <cell r="I153">
            <v>45914</v>
          </cell>
          <cell r="K153">
            <v>0</v>
          </cell>
          <cell r="L153">
            <v>5</v>
          </cell>
          <cell r="M153">
            <v>68</v>
          </cell>
          <cell r="N153">
            <v>0</v>
          </cell>
          <cell r="O153">
            <v>68</v>
          </cell>
          <cell r="Q153">
            <v>340</v>
          </cell>
          <cell r="R153">
            <v>0</v>
          </cell>
          <cell r="S153">
            <v>340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181.33</v>
          </cell>
          <cell r="AC153">
            <v>340</v>
          </cell>
          <cell r="AD153">
            <v>340</v>
          </cell>
          <cell r="AE153">
            <v>340</v>
          </cell>
          <cell r="AF153">
            <v>1201.33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</row>
        <row r="154">
          <cell r="E154" t="str">
            <v>t0000259</v>
          </cell>
          <cell r="F154" t="str">
            <v>01-K5</v>
          </cell>
          <cell r="G154" t="str">
            <v>The Dark Gallery Pte Ltd</v>
          </cell>
          <cell r="H154">
            <v>45148</v>
          </cell>
          <cell r="I154">
            <v>45513</v>
          </cell>
          <cell r="K154">
            <v>586</v>
          </cell>
          <cell r="L154">
            <v>586</v>
          </cell>
          <cell r="M154">
            <v>12.2</v>
          </cell>
          <cell r="N154">
            <v>2</v>
          </cell>
          <cell r="O154">
            <v>14.2</v>
          </cell>
          <cell r="Q154">
            <v>7149.2</v>
          </cell>
          <cell r="R154">
            <v>1172</v>
          </cell>
          <cell r="S154">
            <v>8321.2000000000007</v>
          </cell>
          <cell r="T154">
            <v>7149.2</v>
          </cell>
          <cell r="U154">
            <v>7149.2</v>
          </cell>
          <cell r="V154">
            <v>7149.2</v>
          </cell>
          <cell r="W154">
            <v>7149.2</v>
          </cell>
          <cell r="X154">
            <v>7149.2</v>
          </cell>
          <cell r="Y154">
            <v>7149.2</v>
          </cell>
          <cell r="Z154">
            <v>7149.2</v>
          </cell>
          <cell r="AA154">
            <v>2075.5700000000002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52119.97</v>
          </cell>
          <cell r="AG154">
            <v>1172</v>
          </cell>
          <cell r="AH154">
            <v>1172</v>
          </cell>
          <cell r="AI154">
            <v>1172</v>
          </cell>
          <cell r="AJ154">
            <v>1172</v>
          </cell>
          <cell r="AK154">
            <v>1172</v>
          </cell>
          <cell r="AL154">
            <v>1172</v>
          </cell>
          <cell r="AM154">
            <v>1172</v>
          </cell>
          <cell r="AN154">
            <v>340.26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8544.26</v>
          </cell>
        </row>
        <row r="155">
          <cell r="F155" t="str">
            <v>01-K5</v>
          </cell>
          <cell r="G155" t="str">
            <v>The Dark Gallery Pte Ltd</v>
          </cell>
          <cell r="H155">
            <v>45514</v>
          </cell>
          <cell r="I155">
            <v>45878</v>
          </cell>
          <cell r="K155">
            <v>0</v>
          </cell>
          <cell r="L155">
            <v>586</v>
          </cell>
          <cell r="M155">
            <v>12.5</v>
          </cell>
          <cell r="N155">
            <v>2</v>
          </cell>
          <cell r="O155">
            <v>14.5</v>
          </cell>
          <cell r="Q155">
            <v>7325</v>
          </cell>
          <cell r="R155">
            <v>1172</v>
          </cell>
          <cell r="S155">
            <v>8497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5198.3900000000003</v>
          </cell>
          <cell r="AB155">
            <v>7325</v>
          </cell>
          <cell r="AC155">
            <v>7325</v>
          </cell>
          <cell r="AD155">
            <v>7325</v>
          </cell>
          <cell r="AE155">
            <v>7325</v>
          </cell>
          <cell r="AF155">
            <v>34498.39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831.74</v>
          </cell>
          <cell r="AO155">
            <v>1172</v>
          </cell>
          <cell r="AP155">
            <v>1172</v>
          </cell>
          <cell r="AQ155">
            <v>1172</v>
          </cell>
          <cell r="AR155">
            <v>1172</v>
          </cell>
          <cell r="AS155">
            <v>5519.74</v>
          </cell>
        </row>
        <row r="156">
          <cell r="F156" t="str">
            <v>01-K5</v>
          </cell>
          <cell r="G156" t="str">
            <v>The Dark Gallery Pte Ltd</v>
          </cell>
          <cell r="H156">
            <v>45879</v>
          </cell>
          <cell r="I156">
            <v>46243</v>
          </cell>
          <cell r="K156">
            <v>0</v>
          </cell>
          <cell r="L156">
            <v>586</v>
          </cell>
          <cell r="M156">
            <v>12.8</v>
          </cell>
          <cell r="N156">
            <v>2</v>
          </cell>
          <cell r="O156">
            <v>14.8</v>
          </cell>
          <cell r="Q156">
            <v>7500.8</v>
          </cell>
          <cell r="R156">
            <v>1172</v>
          </cell>
          <cell r="S156">
            <v>8672.7999999999993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</row>
        <row r="157">
          <cell r="E157" t="str">
            <v>t0000299 (Storage)</v>
          </cell>
          <cell r="F157" t="str">
            <v>01-K6</v>
          </cell>
          <cell r="G157" t="str">
            <v>Starbucks (Storage)</v>
          </cell>
          <cell r="H157">
            <v>44942</v>
          </cell>
          <cell r="I157">
            <v>46402</v>
          </cell>
          <cell r="K157">
            <v>100</v>
          </cell>
          <cell r="L157">
            <v>100</v>
          </cell>
          <cell r="M157">
            <v>4.2</v>
          </cell>
          <cell r="N157">
            <v>2</v>
          </cell>
          <cell r="O157">
            <v>6.2</v>
          </cell>
          <cell r="Q157">
            <v>420</v>
          </cell>
          <cell r="R157">
            <v>200</v>
          </cell>
          <cell r="S157">
            <v>620</v>
          </cell>
          <cell r="T157">
            <v>420</v>
          </cell>
          <cell r="U157">
            <v>420</v>
          </cell>
          <cell r="V157">
            <v>420</v>
          </cell>
          <cell r="W157">
            <v>420</v>
          </cell>
          <cell r="X157">
            <v>420</v>
          </cell>
          <cell r="Y157">
            <v>420</v>
          </cell>
          <cell r="Z157">
            <v>420</v>
          </cell>
          <cell r="AA157">
            <v>420</v>
          </cell>
          <cell r="AB157">
            <v>420</v>
          </cell>
          <cell r="AC157">
            <v>420</v>
          </cell>
          <cell r="AD157">
            <v>420</v>
          </cell>
          <cell r="AE157">
            <v>420</v>
          </cell>
          <cell r="AF157">
            <v>5040</v>
          </cell>
          <cell r="AG157">
            <v>200</v>
          </cell>
          <cell r="AH157">
            <v>200</v>
          </cell>
          <cell r="AI157">
            <v>200</v>
          </cell>
          <cell r="AJ157">
            <v>200</v>
          </cell>
          <cell r="AK157">
            <v>200</v>
          </cell>
          <cell r="AL157">
            <v>200</v>
          </cell>
          <cell r="AM157">
            <v>200</v>
          </cell>
          <cell r="AN157">
            <v>200</v>
          </cell>
          <cell r="AO157">
            <v>200</v>
          </cell>
          <cell r="AP157">
            <v>200</v>
          </cell>
          <cell r="AQ157">
            <v>200</v>
          </cell>
          <cell r="AR157">
            <v>200</v>
          </cell>
          <cell r="AS157">
            <v>2400</v>
          </cell>
        </row>
        <row r="158">
          <cell r="E158" t="str">
            <v>t0000299</v>
          </cell>
          <cell r="F158" t="str">
            <v>01-K7/K11/K12/K13</v>
          </cell>
          <cell r="G158" t="str">
            <v>Starbucks Coffee Singapore Pte Ltd (Starbuck Coffee)</v>
          </cell>
          <cell r="H158">
            <v>44942</v>
          </cell>
          <cell r="I158">
            <v>45306</v>
          </cell>
          <cell r="K158">
            <v>1001</v>
          </cell>
          <cell r="L158">
            <v>1001</v>
          </cell>
          <cell r="M158">
            <v>5.9</v>
          </cell>
          <cell r="N158">
            <v>2</v>
          </cell>
          <cell r="O158">
            <v>7.9</v>
          </cell>
          <cell r="Q158">
            <v>5905.9</v>
          </cell>
          <cell r="R158">
            <v>2002</v>
          </cell>
          <cell r="S158">
            <v>7907.9</v>
          </cell>
          <cell r="T158">
            <v>2857.69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2857.69</v>
          </cell>
          <cell r="AG158">
            <v>968.71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968.71</v>
          </cell>
        </row>
        <row r="159">
          <cell r="F159" t="str">
            <v>01-K7/K11/K12/K13</v>
          </cell>
          <cell r="G159" t="str">
            <v>Starbucks Coffee Singapore Pte Ltd (Starbuck Coffee)</v>
          </cell>
          <cell r="H159">
            <v>45307</v>
          </cell>
          <cell r="I159">
            <v>45672</v>
          </cell>
          <cell r="K159">
            <v>0</v>
          </cell>
          <cell r="L159">
            <v>1001</v>
          </cell>
          <cell r="M159">
            <v>6</v>
          </cell>
          <cell r="N159">
            <v>2</v>
          </cell>
          <cell r="O159">
            <v>8</v>
          </cell>
          <cell r="Q159">
            <v>6006</v>
          </cell>
          <cell r="R159">
            <v>2002</v>
          </cell>
          <cell r="S159">
            <v>8008</v>
          </cell>
          <cell r="T159">
            <v>3099.87</v>
          </cell>
          <cell r="U159">
            <v>6006</v>
          </cell>
          <cell r="V159">
            <v>6006</v>
          </cell>
          <cell r="W159">
            <v>6006</v>
          </cell>
          <cell r="X159">
            <v>6006</v>
          </cell>
          <cell r="Y159">
            <v>6006</v>
          </cell>
          <cell r="Z159">
            <v>6006</v>
          </cell>
          <cell r="AA159">
            <v>6006</v>
          </cell>
          <cell r="AB159">
            <v>6006</v>
          </cell>
          <cell r="AC159">
            <v>6006</v>
          </cell>
          <cell r="AD159">
            <v>6006</v>
          </cell>
          <cell r="AE159">
            <v>6006</v>
          </cell>
          <cell r="AF159">
            <v>69165.87</v>
          </cell>
          <cell r="AG159">
            <v>1033.29</v>
          </cell>
          <cell r="AH159">
            <v>2002</v>
          </cell>
          <cell r="AI159">
            <v>2002</v>
          </cell>
          <cell r="AJ159">
            <v>2002</v>
          </cell>
          <cell r="AK159">
            <v>2002</v>
          </cell>
          <cell r="AL159">
            <v>2002</v>
          </cell>
          <cell r="AM159">
            <v>2002</v>
          </cell>
          <cell r="AN159">
            <v>2002</v>
          </cell>
          <cell r="AO159">
            <v>2002</v>
          </cell>
          <cell r="AP159">
            <v>2002</v>
          </cell>
          <cell r="AQ159">
            <v>2002</v>
          </cell>
          <cell r="AR159">
            <v>2002</v>
          </cell>
          <cell r="AS159">
            <v>23055.29</v>
          </cell>
        </row>
        <row r="160">
          <cell r="F160" t="str">
            <v>01-K7/K11/K12/K13</v>
          </cell>
          <cell r="G160" t="str">
            <v>Starbucks Coffee Singapore Pte Ltd (Starbuck Coffee)</v>
          </cell>
          <cell r="H160">
            <v>45673</v>
          </cell>
          <cell r="I160">
            <v>46037</v>
          </cell>
          <cell r="K160">
            <v>0</v>
          </cell>
          <cell r="L160">
            <v>1001</v>
          </cell>
          <cell r="M160">
            <v>6.1</v>
          </cell>
          <cell r="N160">
            <v>2</v>
          </cell>
          <cell r="O160">
            <v>8.1</v>
          </cell>
          <cell r="Q160">
            <v>6106.1</v>
          </cell>
          <cell r="R160">
            <v>2002</v>
          </cell>
          <cell r="S160">
            <v>8108.1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</row>
        <row r="161">
          <cell r="F161" t="str">
            <v>01-K7/K11/K12/K13</v>
          </cell>
          <cell r="G161" t="str">
            <v>Starbucks Coffee Singapore Pte Ltd (Starbuck Coffee)</v>
          </cell>
          <cell r="H161">
            <v>46038</v>
          </cell>
          <cell r="I161">
            <v>46402</v>
          </cell>
          <cell r="K161">
            <v>0</v>
          </cell>
          <cell r="L161">
            <v>1001</v>
          </cell>
          <cell r="M161">
            <v>6.2</v>
          </cell>
          <cell r="N161">
            <v>2</v>
          </cell>
          <cell r="O161">
            <v>8.1999999999999993</v>
          </cell>
          <cell r="Q161">
            <v>6206.2</v>
          </cell>
          <cell r="R161">
            <v>2002</v>
          </cell>
          <cell r="S161">
            <v>8208.2000000000007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</row>
        <row r="162">
          <cell r="E162" t="str">
            <v>t0000207</v>
          </cell>
          <cell r="F162" t="str">
            <v>01-K8</v>
          </cell>
          <cell r="G162" t="str">
            <v>Citibank ATM (inside the mall) (Licence)</v>
          </cell>
          <cell r="H162">
            <v>44621</v>
          </cell>
          <cell r="I162">
            <v>45716</v>
          </cell>
          <cell r="K162">
            <v>10</v>
          </cell>
          <cell r="L162">
            <v>10</v>
          </cell>
          <cell r="M162">
            <v>0</v>
          </cell>
          <cell r="N162">
            <v>0</v>
          </cell>
          <cell r="O162">
            <v>0</v>
          </cell>
          <cell r="Q162">
            <v>2450</v>
          </cell>
          <cell r="R162">
            <v>0</v>
          </cell>
          <cell r="S162">
            <v>2450</v>
          </cell>
          <cell r="T162">
            <v>2450</v>
          </cell>
          <cell r="U162">
            <v>2450</v>
          </cell>
          <cell r="V162">
            <v>2450</v>
          </cell>
          <cell r="W162">
            <v>2450</v>
          </cell>
          <cell r="X162">
            <v>2450</v>
          </cell>
          <cell r="Y162">
            <v>2450</v>
          </cell>
          <cell r="Z162">
            <v>2450</v>
          </cell>
          <cell r="AA162">
            <v>2450</v>
          </cell>
          <cell r="AB162">
            <v>2450</v>
          </cell>
          <cell r="AC162">
            <v>2450</v>
          </cell>
          <cell r="AD162">
            <v>2450</v>
          </cell>
          <cell r="AE162">
            <v>2450</v>
          </cell>
          <cell r="AF162">
            <v>29400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</row>
        <row r="163">
          <cell r="E163" t="str">
            <v>t0000270 (Licence)</v>
          </cell>
          <cell r="F163" t="str">
            <v>01-K9</v>
          </cell>
          <cell r="G163" t="str">
            <v>UOB ATM (Licence Area)</v>
          </cell>
          <cell r="H163">
            <v>44986</v>
          </cell>
          <cell r="I163">
            <v>45351</v>
          </cell>
          <cell r="K163">
            <v>10</v>
          </cell>
          <cell r="L163">
            <v>10</v>
          </cell>
          <cell r="M163">
            <v>80</v>
          </cell>
          <cell r="N163">
            <v>0</v>
          </cell>
          <cell r="O163">
            <v>80</v>
          </cell>
          <cell r="Q163">
            <v>800</v>
          </cell>
          <cell r="R163">
            <v>0</v>
          </cell>
          <cell r="S163">
            <v>800</v>
          </cell>
          <cell r="T163">
            <v>800</v>
          </cell>
          <cell r="U163">
            <v>800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1600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</row>
        <row r="164">
          <cell r="F164" t="str">
            <v>01-K9</v>
          </cell>
          <cell r="G164" t="str">
            <v>UOB ATM (Licence Area)</v>
          </cell>
          <cell r="H164">
            <v>45352</v>
          </cell>
          <cell r="I164">
            <v>46446</v>
          </cell>
          <cell r="K164" t="str">
            <v>-</v>
          </cell>
          <cell r="L164">
            <v>10</v>
          </cell>
          <cell r="M164">
            <v>90</v>
          </cell>
          <cell r="N164">
            <v>0</v>
          </cell>
          <cell r="O164">
            <v>90</v>
          </cell>
          <cell r="Q164">
            <v>900</v>
          </cell>
          <cell r="R164">
            <v>0</v>
          </cell>
          <cell r="S164">
            <v>900</v>
          </cell>
          <cell r="T164">
            <v>0</v>
          </cell>
          <cell r="U164">
            <v>0</v>
          </cell>
          <cell r="V164">
            <v>900</v>
          </cell>
          <cell r="W164">
            <v>900</v>
          </cell>
          <cell r="X164">
            <v>900</v>
          </cell>
          <cell r="Y164">
            <v>900</v>
          </cell>
          <cell r="Z164">
            <v>900</v>
          </cell>
          <cell r="AA164">
            <v>900</v>
          </cell>
          <cell r="AB164">
            <v>900</v>
          </cell>
          <cell r="AC164">
            <v>900</v>
          </cell>
          <cell r="AD164">
            <v>900</v>
          </cell>
          <cell r="AE164">
            <v>900</v>
          </cell>
          <cell r="AF164">
            <v>9000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</row>
        <row r="165">
          <cell r="E165" t="str">
            <v>t0000209</v>
          </cell>
          <cell r="F165" t="str">
            <v>01-K10</v>
          </cell>
          <cell r="G165" t="str">
            <v>DBS ATM (Licence Area)</v>
          </cell>
          <cell r="H165">
            <v>44621</v>
          </cell>
          <cell r="I165">
            <v>45350</v>
          </cell>
          <cell r="K165">
            <v>10</v>
          </cell>
          <cell r="L165">
            <v>10</v>
          </cell>
          <cell r="M165">
            <v>100</v>
          </cell>
          <cell r="N165">
            <v>0</v>
          </cell>
          <cell r="O165">
            <v>100</v>
          </cell>
          <cell r="Q165">
            <v>1000</v>
          </cell>
          <cell r="R165">
            <v>0</v>
          </cell>
          <cell r="S165">
            <v>1000</v>
          </cell>
          <cell r="T165">
            <v>1000</v>
          </cell>
          <cell r="U165">
            <v>965.52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1965.52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</row>
        <row r="166">
          <cell r="F166" t="str">
            <v>01-K10</v>
          </cell>
          <cell r="G166" t="str">
            <v>DBS ATM (Licence Area)</v>
          </cell>
          <cell r="H166">
            <v>45352</v>
          </cell>
          <cell r="I166">
            <v>46446</v>
          </cell>
          <cell r="K166" t="str">
            <v>-</v>
          </cell>
          <cell r="L166">
            <v>10</v>
          </cell>
          <cell r="M166">
            <v>110</v>
          </cell>
          <cell r="N166">
            <v>0</v>
          </cell>
          <cell r="O166">
            <v>110</v>
          </cell>
          <cell r="Q166">
            <v>1100</v>
          </cell>
          <cell r="R166">
            <v>0</v>
          </cell>
          <cell r="S166">
            <v>1100</v>
          </cell>
          <cell r="T166">
            <v>0</v>
          </cell>
          <cell r="U166">
            <v>0</v>
          </cell>
          <cell r="V166">
            <v>1100</v>
          </cell>
          <cell r="W166">
            <v>1100</v>
          </cell>
          <cell r="X166">
            <v>1100</v>
          </cell>
          <cell r="Y166">
            <v>1100</v>
          </cell>
          <cell r="Z166">
            <v>1100</v>
          </cell>
          <cell r="AA166">
            <v>1100</v>
          </cell>
          <cell r="AB166">
            <v>1100</v>
          </cell>
          <cell r="AC166">
            <v>1100</v>
          </cell>
          <cell r="AD166">
            <v>1100</v>
          </cell>
          <cell r="AE166">
            <v>1100</v>
          </cell>
          <cell r="AF166">
            <v>11000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</row>
        <row r="167">
          <cell r="F167" t="str">
            <v>01-K14</v>
          </cell>
          <cell r="G167" t="str">
            <v>New Licensee</v>
          </cell>
          <cell r="H167">
            <v>45200</v>
          </cell>
          <cell r="I167">
            <v>45930</v>
          </cell>
          <cell r="K167">
            <v>7</v>
          </cell>
          <cell r="L167">
            <v>7</v>
          </cell>
          <cell r="M167">
            <v>0</v>
          </cell>
          <cell r="N167">
            <v>0</v>
          </cell>
          <cell r="O167">
            <v>0</v>
          </cell>
          <cell r="Q167">
            <v>300</v>
          </cell>
          <cell r="R167">
            <v>0</v>
          </cell>
          <cell r="S167">
            <v>300</v>
          </cell>
          <cell r="T167">
            <v>300</v>
          </cell>
          <cell r="U167">
            <v>300</v>
          </cell>
          <cell r="V167">
            <v>300</v>
          </cell>
          <cell r="W167">
            <v>300</v>
          </cell>
          <cell r="X167">
            <v>300</v>
          </cell>
          <cell r="Y167">
            <v>300</v>
          </cell>
          <cell r="Z167">
            <v>300</v>
          </cell>
          <cell r="AA167">
            <v>300</v>
          </cell>
          <cell r="AB167">
            <v>300</v>
          </cell>
          <cell r="AC167">
            <v>300</v>
          </cell>
          <cell r="AD167">
            <v>300</v>
          </cell>
          <cell r="AE167">
            <v>300</v>
          </cell>
          <cell r="AF167">
            <v>3600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</row>
        <row r="168">
          <cell r="E168" t="str">
            <v>t0000256</v>
          </cell>
          <cell r="F168" t="str">
            <v>01-K15</v>
          </cell>
          <cell r="G168" t="str">
            <v>Super Tea (S) Pte Ltd</v>
          </cell>
          <cell r="H168">
            <v>45017</v>
          </cell>
          <cell r="I168">
            <v>45382</v>
          </cell>
          <cell r="K168">
            <v>300</v>
          </cell>
          <cell r="L168">
            <v>300</v>
          </cell>
          <cell r="M168">
            <v>17.5</v>
          </cell>
          <cell r="N168">
            <v>2</v>
          </cell>
          <cell r="O168">
            <v>19.5</v>
          </cell>
          <cell r="Q168">
            <v>5250</v>
          </cell>
          <cell r="R168">
            <v>600</v>
          </cell>
          <cell r="S168">
            <v>5850</v>
          </cell>
          <cell r="T168">
            <v>5250</v>
          </cell>
          <cell r="U168">
            <v>5250</v>
          </cell>
          <cell r="V168">
            <v>5250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15750</v>
          </cell>
          <cell r="AG168">
            <v>600</v>
          </cell>
          <cell r="AH168">
            <v>600</v>
          </cell>
          <cell r="AI168">
            <v>600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1800</v>
          </cell>
        </row>
        <row r="169">
          <cell r="F169" t="str">
            <v>01-K15</v>
          </cell>
          <cell r="G169" t="str">
            <v>Super Tea (S) Pte Ltd</v>
          </cell>
          <cell r="H169">
            <v>45383</v>
          </cell>
          <cell r="I169">
            <v>46477</v>
          </cell>
          <cell r="K169" t="str">
            <v>-</v>
          </cell>
          <cell r="L169">
            <v>300</v>
          </cell>
          <cell r="M169">
            <v>19</v>
          </cell>
          <cell r="N169">
            <v>2</v>
          </cell>
          <cell r="O169">
            <v>21</v>
          </cell>
          <cell r="Q169">
            <v>5700</v>
          </cell>
          <cell r="R169">
            <v>600</v>
          </cell>
          <cell r="S169">
            <v>6300</v>
          </cell>
          <cell r="T169">
            <v>0</v>
          </cell>
          <cell r="U169">
            <v>0</v>
          </cell>
          <cell r="V169">
            <v>0</v>
          </cell>
          <cell r="W169">
            <v>5700</v>
          </cell>
          <cell r="X169">
            <v>5700</v>
          </cell>
          <cell r="Y169">
            <v>5700</v>
          </cell>
          <cell r="Z169">
            <v>5700</v>
          </cell>
          <cell r="AA169">
            <v>5700</v>
          </cell>
          <cell r="AB169">
            <v>5700</v>
          </cell>
          <cell r="AC169">
            <v>5700</v>
          </cell>
          <cell r="AD169">
            <v>5700</v>
          </cell>
          <cell r="AE169">
            <v>5700</v>
          </cell>
          <cell r="AF169">
            <v>51300</v>
          </cell>
          <cell r="AG169">
            <v>0</v>
          </cell>
          <cell r="AH169">
            <v>0</v>
          </cell>
          <cell r="AI169">
            <v>0</v>
          </cell>
          <cell r="AJ169">
            <v>600</v>
          </cell>
          <cell r="AK169">
            <v>600</v>
          </cell>
          <cell r="AL169">
            <v>600</v>
          </cell>
          <cell r="AM169">
            <v>600</v>
          </cell>
          <cell r="AN169">
            <v>600</v>
          </cell>
          <cell r="AO169">
            <v>600</v>
          </cell>
          <cell r="AP169">
            <v>600</v>
          </cell>
          <cell r="AQ169">
            <v>600</v>
          </cell>
          <cell r="AR169">
            <v>600</v>
          </cell>
          <cell r="AS169">
            <v>5400</v>
          </cell>
        </row>
        <row r="170">
          <cell r="E170" t="str">
            <v>t0001680</v>
          </cell>
          <cell r="F170" t="str">
            <v>01-K16/K16A</v>
          </cell>
          <cell r="G170" t="str">
            <v>The Coffee Club Group International (Singapore) Pte. Ltd.</v>
          </cell>
          <cell r="H170">
            <v>45138</v>
          </cell>
          <cell r="I170">
            <v>45503</v>
          </cell>
          <cell r="K170">
            <v>344</v>
          </cell>
          <cell r="L170">
            <v>344</v>
          </cell>
          <cell r="M170">
            <v>18.3488372093023</v>
          </cell>
          <cell r="N170">
            <v>2</v>
          </cell>
          <cell r="O170">
            <v>20.3488372093023</v>
          </cell>
          <cell r="Q170">
            <v>6312</v>
          </cell>
          <cell r="R170">
            <v>688</v>
          </cell>
          <cell r="S170">
            <v>7000</v>
          </cell>
          <cell r="T170">
            <v>6312</v>
          </cell>
          <cell r="U170">
            <v>6312</v>
          </cell>
          <cell r="V170">
            <v>6312</v>
          </cell>
          <cell r="W170">
            <v>6312</v>
          </cell>
          <cell r="X170">
            <v>6312</v>
          </cell>
          <cell r="Y170">
            <v>6312</v>
          </cell>
          <cell r="Z170">
            <v>6108.39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43980.39</v>
          </cell>
          <cell r="AG170">
            <v>688</v>
          </cell>
          <cell r="AH170">
            <v>688</v>
          </cell>
          <cell r="AI170">
            <v>688</v>
          </cell>
          <cell r="AJ170">
            <v>688</v>
          </cell>
          <cell r="AK170">
            <v>688</v>
          </cell>
          <cell r="AL170">
            <v>688</v>
          </cell>
          <cell r="AM170">
            <v>665.81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4793.8100000000004</v>
          </cell>
        </row>
        <row r="171">
          <cell r="F171" t="str">
            <v>01-K16/K16A</v>
          </cell>
          <cell r="G171" t="str">
            <v>The Coffee Club Group International (Singapore) Pte. Ltd.</v>
          </cell>
          <cell r="H171">
            <v>45504</v>
          </cell>
          <cell r="I171">
            <v>45868</v>
          </cell>
          <cell r="K171">
            <v>0</v>
          </cell>
          <cell r="L171">
            <v>344</v>
          </cell>
          <cell r="M171">
            <v>18.930232558139501</v>
          </cell>
          <cell r="N171">
            <v>2</v>
          </cell>
          <cell r="O171">
            <v>20.930232558139501</v>
          </cell>
          <cell r="Q171">
            <v>6512</v>
          </cell>
          <cell r="R171">
            <v>688</v>
          </cell>
          <cell r="S171">
            <v>7200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210.06</v>
          </cell>
          <cell r="AA171">
            <v>6512</v>
          </cell>
          <cell r="AB171">
            <v>6512</v>
          </cell>
          <cell r="AC171">
            <v>6512</v>
          </cell>
          <cell r="AD171">
            <v>6512</v>
          </cell>
          <cell r="AE171">
            <v>6512</v>
          </cell>
          <cell r="AF171">
            <v>32770.06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22.19</v>
          </cell>
          <cell r="AN171">
            <v>688</v>
          </cell>
          <cell r="AO171">
            <v>688</v>
          </cell>
          <cell r="AP171">
            <v>688</v>
          </cell>
          <cell r="AQ171">
            <v>688</v>
          </cell>
          <cell r="AR171">
            <v>688</v>
          </cell>
          <cell r="AS171">
            <v>3462.19</v>
          </cell>
        </row>
        <row r="172">
          <cell r="F172" t="str">
            <v>01-K16/K16A</v>
          </cell>
          <cell r="G172" t="str">
            <v>The Coffee Club Group International (Singapore) Pte. Ltd.</v>
          </cell>
          <cell r="H172">
            <v>45869</v>
          </cell>
          <cell r="I172">
            <v>46233</v>
          </cell>
          <cell r="K172">
            <v>0</v>
          </cell>
          <cell r="L172">
            <v>344</v>
          </cell>
          <cell r="M172">
            <v>19.802325581395301</v>
          </cell>
          <cell r="N172">
            <v>2</v>
          </cell>
          <cell r="O172">
            <v>21.802325581395301</v>
          </cell>
          <cell r="Q172">
            <v>6812</v>
          </cell>
          <cell r="R172">
            <v>688</v>
          </cell>
          <cell r="S172">
            <v>7500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</row>
        <row r="173">
          <cell r="E173" t="str">
            <v>t0001099</v>
          </cell>
          <cell r="F173" t="str">
            <v>Rooftop / B1</v>
          </cell>
          <cell r="G173" t="str">
            <v>TPG Telcom Pte Ltd (Licence)</v>
          </cell>
          <cell r="H173">
            <v>44179</v>
          </cell>
          <cell r="I173">
            <v>45273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</row>
        <row r="174">
          <cell r="E174" t="str">
            <v>t0001354</v>
          </cell>
          <cell r="F174" t="str">
            <v>Carpark</v>
          </cell>
          <cell r="G174" t="str">
            <v>Tesla Motors Singapore Private Limited (Licence)</v>
          </cell>
          <cell r="H174">
            <v>44433</v>
          </cell>
          <cell r="I174">
            <v>46258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</row>
        <row r="175">
          <cell r="E175" t="str">
            <v>t0001455</v>
          </cell>
          <cell r="F175" t="str">
            <v>Concierge</v>
          </cell>
          <cell r="G175" t="str">
            <v>Singapore JYT International Pte Ltd (Licence)</v>
          </cell>
          <cell r="H175">
            <v>44669</v>
          </cell>
          <cell r="I175">
            <v>45399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Q175">
            <v>200</v>
          </cell>
          <cell r="R175">
            <v>0</v>
          </cell>
          <cell r="S175">
            <v>200</v>
          </cell>
          <cell r="T175">
            <v>200</v>
          </cell>
          <cell r="U175">
            <v>200</v>
          </cell>
          <cell r="V175">
            <v>200</v>
          </cell>
          <cell r="W175">
            <v>113.33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713.33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</row>
        <row r="177">
          <cell r="G177" t="str">
            <v>Level 1 Total</v>
          </cell>
          <cell r="K177">
            <v>154811</v>
          </cell>
          <cell r="L177">
            <v>154811</v>
          </cell>
          <cell r="P177">
            <v>27849</v>
          </cell>
          <cell r="T177">
            <v>1191721.6264516099</v>
          </cell>
          <cell r="U177">
            <v>1208237.1299999999</v>
          </cell>
          <cell r="V177">
            <v>1214834.6599999999</v>
          </cell>
          <cell r="W177">
            <v>1222300.3700000001</v>
          </cell>
          <cell r="X177">
            <v>1220430.6399999999</v>
          </cell>
          <cell r="Y177">
            <v>1222118.74</v>
          </cell>
          <cell r="Z177">
            <v>1239418.9099999999</v>
          </cell>
          <cell r="AA177">
            <v>1222177.9099999999</v>
          </cell>
          <cell r="AB177">
            <v>1204984.43</v>
          </cell>
          <cell r="AC177">
            <v>1203343.6399999999</v>
          </cell>
          <cell r="AD177">
            <v>1204402.67</v>
          </cell>
          <cell r="AE177">
            <v>1207846.8</v>
          </cell>
          <cell r="AF177">
            <v>14561817.526451601</v>
          </cell>
          <cell r="AG177">
            <v>259950.29967741901</v>
          </cell>
          <cell r="AH177">
            <v>264231.2</v>
          </cell>
          <cell r="AI177">
            <v>264856.55</v>
          </cell>
          <cell r="AJ177">
            <v>266012.53000000003</v>
          </cell>
          <cell r="AK177">
            <v>265555.20000000001</v>
          </cell>
          <cell r="AL177">
            <v>265555.20000000001</v>
          </cell>
          <cell r="AM177">
            <v>267361.2</v>
          </cell>
          <cell r="AN177">
            <v>261577.07</v>
          </cell>
          <cell r="AO177">
            <v>256869.2</v>
          </cell>
          <cell r="AP177">
            <v>256359.65</v>
          </cell>
          <cell r="AQ177">
            <v>256151.2</v>
          </cell>
          <cell r="AR177">
            <v>256151.2</v>
          </cell>
          <cell r="AS177">
            <v>3140630.4996774201</v>
          </cell>
        </row>
        <row r="179">
          <cell r="F179" t="str">
            <v>2nd Storey</v>
          </cell>
        </row>
        <row r="180">
          <cell r="E180" t="str">
            <v>t0001212</v>
          </cell>
          <cell r="F180" t="str">
            <v>02-02 to 05</v>
          </cell>
          <cell r="G180" t="str">
            <v>Black Knight F&amp;B Pte. Ltd. (Black Knight Hotpot)</v>
          </cell>
          <cell r="H180">
            <v>45111</v>
          </cell>
          <cell r="I180">
            <v>45476</v>
          </cell>
          <cell r="J180">
            <v>282.33</v>
          </cell>
          <cell r="K180">
            <v>6071</v>
          </cell>
          <cell r="L180">
            <v>6071</v>
          </cell>
          <cell r="M180">
            <v>7.2</v>
          </cell>
          <cell r="N180">
            <v>2</v>
          </cell>
          <cell r="O180">
            <v>9.1999999999999993</v>
          </cell>
          <cell r="Q180">
            <v>43711.199999999997</v>
          </cell>
          <cell r="R180">
            <v>12142</v>
          </cell>
          <cell r="S180">
            <v>55853.2</v>
          </cell>
          <cell r="T180">
            <v>43711.199999999997</v>
          </cell>
          <cell r="U180">
            <v>43711.199999999997</v>
          </cell>
          <cell r="V180">
            <v>43711.199999999997</v>
          </cell>
          <cell r="W180">
            <v>43711.199999999997</v>
          </cell>
          <cell r="X180">
            <v>43711.199999999997</v>
          </cell>
          <cell r="Y180">
            <v>43711.199999999997</v>
          </cell>
          <cell r="Z180">
            <v>4230.12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266497.32</v>
          </cell>
          <cell r="AG180">
            <v>12142</v>
          </cell>
          <cell r="AH180">
            <v>12142</v>
          </cell>
          <cell r="AI180">
            <v>12142</v>
          </cell>
          <cell r="AJ180">
            <v>12142</v>
          </cell>
          <cell r="AK180">
            <v>12142</v>
          </cell>
          <cell r="AL180">
            <v>12142</v>
          </cell>
          <cell r="AM180">
            <v>1175.03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74027.03</v>
          </cell>
        </row>
        <row r="181">
          <cell r="F181" t="str">
            <v>02-02 to 05</v>
          </cell>
          <cell r="G181" t="str">
            <v>New tenant</v>
          </cell>
          <cell r="H181">
            <v>45731</v>
          </cell>
          <cell r="I181">
            <v>46826</v>
          </cell>
          <cell r="J181">
            <v>282.33</v>
          </cell>
          <cell r="K181" t="str">
            <v>-</v>
          </cell>
          <cell r="L181">
            <v>6071</v>
          </cell>
          <cell r="M181">
            <v>6</v>
          </cell>
          <cell r="N181">
            <v>2</v>
          </cell>
          <cell r="O181">
            <v>8</v>
          </cell>
          <cell r="Q181">
            <v>36426</v>
          </cell>
          <cell r="R181">
            <v>12142</v>
          </cell>
          <cell r="S181">
            <v>48568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</row>
        <row r="182">
          <cell r="E182" t="str">
            <v>t0000220</v>
          </cell>
          <cell r="F182" t="str">
            <v>02-06</v>
          </cell>
          <cell r="G182" t="str">
            <v>Iki Concepts Pte Ltd (Nozomi by Yoshi)</v>
          </cell>
          <cell r="H182">
            <v>45245</v>
          </cell>
          <cell r="I182">
            <v>45610</v>
          </cell>
          <cell r="J182">
            <v>110.08</v>
          </cell>
          <cell r="K182">
            <v>1056</v>
          </cell>
          <cell r="L182">
            <v>1056</v>
          </cell>
          <cell r="M182">
            <v>8.9</v>
          </cell>
          <cell r="N182">
            <v>2</v>
          </cell>
          <cell r="O182">
            <v>10.9</v>
          </cell>
          <cell r="Q182">
            <v>9398.4</v>
          </cell>
          <cell r="R182">
            <v>2112</v>
          </cell>
          <cell r="S182">
            <v>11510.4</v>
          </cell>
          <cell r="T182">
            <v>9398.4</v>
          </cell>
          <cell r="U182">
            <v>9398.4</v>
          </cell>
          <cell r="V182">
            <v>9398.4</v>
          </cell>
          <cell r="W182">
            <v>9398.4</v>
          </cell>
          <cell r="X182">
            <v>9398.4</v>
          </cell>
          <cell r="Y182">
            <v>9398.4</v>
          </cell>
          <cell r="Z182">
            <v>9398.4</v>
          </cell>
          <cell r="AA182">
            <v>9398.4</v>
          </cell>
          <cell r="AB182">
            <v>9398.4</v>
          </cell>
          <cell r="AC182">
            <v>9398.4</v>
          </cell>
          <cell r="AD182">
            <v>4385.92</v>
          </cell>
          <cell r="AE182">
            <v>0</v>
          </cell>
          <cell r="AF182">
            <v>98369.919999999998</v>
          </cell>
          <cell r="AG182">
            <v>2112</v>
          </cell>
          <cell r="AH182">
            <v>2112</v>
          </cell>
          <cell r="AI182">
            <v>2112</v>
          </cell>
          <cell r="AJ182">
            <v>2112</v>
          </cell>
          <cell r="AK182">
            <v>2112</v>
          </cell>
          <cell r="AL182">
            <v>2112</v>
          </cell>
          <cell r="AM182">
            <v>2112</v>
          </cell>
          <cell r="AN182">
            <v>2112</v>
          </cell>
          <cell r="AO182">
            <v>2112</v>
          </cell>
          <cell r="AP182">
            <v>2112</v>
          </cell>
          <cell r="AQ182">
            <v>985.6</v>
          </cell>
          <cell r="AR182">
            <v>0</v>
          </cell>
          <cell r="AS182">
            <v>22105.599999999999</v>
          </cell>
        </row>
        <row r="183">
          <cell r="F183" t="str">
            <v>02-06</v>
          </cell>
          <cell r="G183" t="str">
            <v>Iki Concepts Pte Ltd (Nozomi by Yoshi)</v>
          </cell>
          <cell r="H183">
            <v>45611</v>
          </cell>
          <cell r="I183">
            <v>45975</v>
          </cell>
          <cell r="J183">
            <v>110.08</v>
          </cell>
          <cell r="K183">
            <v>0</v>
          </cell>
          <cell r="L183">
            <v>1056</v>
          </cell>
          <cell r="M183">
            <v>9.1999999999999993</v>
          </cell>
          <cell r="N183">
            <v>2</v>
          </cell>
          <cell r="O183">
            <v>11.2</v>
          </cell>
          <cell r="Q183">
            <v>9715.2000000000007</v>
          </cell>
          <cell r="R183">
            <v>2112</v>
          </cell>
          <cell r="S183">
            <v>11827.2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5181.4399999999996</v>
          </cell>
          <cell r="AE183">
            <v>9715.2000000000007</v>
          </cell>
          <cell r="AF183">
            <v>14896.64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1126.4000000000001</v>
          </cell>
          <cell r="AR183">
            <v>2112</v>
          </cell>
          <cell r="AS183">
            <v>3238.4</v>
          </cell>
        </row>
        <row r="184">
          <cell r="F184" t="str">
            <v>02-06</v>
          </cell>
          <cell r="G184" t="str">
            <v>Iki Concepts Pte Ltd (Nozomi by Yoshi)</v>
          </cell>
          <cell r="H184">
            <v>45976</v>
          </cell>
          <cell r="I184">
            <v>46340</v>
          </cell>
          <cell r="J184">
            <v>110.08</v>
          </cell>
          <cell r="K184">
            <v>0</v>
          </cell>
          <cell r="L184">
            <v>1056</v>
          </cell>
          <cell r="M184">
            <v>9.5</v>
          </cell>
          <cell r="N184">
            <v>2</v>
          </cell>
          <cell r="O184">
            <v>11.5</v>
          </cell>
          <cell r="Q184">
            <v>10032</v>
          </cell>
          <cell r="R184">
            <v>2112</v>
          </cell>
          <cell r="S184">
            <v>12144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</row>
        <row r="185">
          <cell r="E185" t="str">
            <v>t0000290</v>
          </cell>
          <cell r="F185" t="str">
            <v>02-07</v>
          </cell>
          <cell r="G185" t="str">
            <v>Murasaki Pte Ltd (Murasaki)</v>
          </cell>
          <cell r="H185">
            <v>45170</v>
          </cell>
          <cell r="I185">
            <v>45535</v>
          </cell>
          <cell r="J185">
            <v>117.66</v>
          </cell>
          <cell r="K185">
            <v>1865</v>
          </cell>
          <cell r="L185">
            <v>1865</v>
          </cell>
          <cell r="M185">
            <v>10</v>
          </cell>
          <cell r="N185">
            <v>2</v>
          </cell>
          <cell r="O185">
            <v>12</v>
          </cell>
          <cell r="Q185">
            <v>18650</v>
          </cell>
          <cell r="R185">
            <v>3730</v>
          </cell>
          <cell r="S185">
            <v>22380</v>
          </cell>
          <cell r="T185">
            <v>18650</v>
          </cell>
          <cell r="U185">
            <v>18650</v>
          </cell>
          <cell r="V185">
            <v>18650</v>
          </cell>
          <cell r="W185">
            <v>18650</v>
          </cell>
          <cell r="X185">
            <v>18650</v>
          </cell>
          <cell r="Y185">
            <v>18650</v>
          </cell>
          <cell r="Z185">
            <v>18650</v>
          </cell>
          <cell r="AA185">
            <v>18650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149200</v>
          </cell>
          <cell r="AG185">
            <v>3730</v>
          </cell>
          <cell r="AH185">
            <v>3730</v>
          </cell>
          <cell r="AI185">
            <v>3730</v>
          </cell>
          <cell r="AJ185">
            <v>3730</v>
          </cell>
          <cell r="AK185">
            <v>3730</v>
          </cell>
          <cell r="AL185">
            <v>3730</v>
          </cell>
          <cell r="AM185">
            <v>3730</v>
          </cell>
          <cell r="AN185">
            <v>3730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29840</v>
          </cell>
        </row>
        <row r="186">
          <cell r="F186" t="str">
            <v>02-07</v>
          </cell>
          <cell r="G186" t="str">
            <v>Murasaki Pte Ltd (Murasaki)</v>
          </cell>
          <cell r="H186">
            <v>45536</v>
          </cell>
          <cell r="I186">
            <v>46630</v>
          </cell>
          <cell r="J186">
            <v>117.66</v>
          </cell>
          <cell r="K186" t="str">
            <v>-</v>
          </cell>
          <cell r="L186">
            <v>1865</v>
          </cell>
          <cell r="M186">
            <v>10.5</v>
          </cell>
          <cell r="N186">
            <v>2</v>
          </cell>
          <cell r="O186">
            <v>12.5</v>
          </cell>
          <cell r="Q186">
            <v>19582.5</v>
          </cell>
          <cell r="R186">
            <v>3730</v>
          </cell>
          <cell r="S186">
            <v>23312.5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19582.5</v>
          </cell>
          <cell r="AC186">
            <v>19582.5</v>
          </cell>
          <cell r="AD186">
            <v>19582.5</v>
          </cell>
          <cell r="AE186">
            <v>19582.5</v>
          </cell>
          <cell r="AF186">
            <v>78330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3730</v>
          </cell>
          <cell r="AP186">
            <v>3730</v>
          </cell>
          <cell r="AQ186">
            <v>3730</v>
          </cell>
          <cell r="AR186">
            <v>3730</v>
          </cell>
          <cell r="AS186">
            <v>14920</v>
          </cell>
        </row>
        <row r="187">
          <cell r="F187" t="str">
            <v>02-08</v>
          </cell>
          <cell r="G187" t="str">
            <v>New tenant</v>
          </cell>
          <cell r="H187">
            <v>45474</v>
          </cell>
          <cell r="I187">
            <v>46568</v>
          </cell>
          <cell r="J187">
            <v>120</v>
          </cell>
          <cell r="K187">
            <v>1292</v>
          </cell>
          <cell r="L187">
            <v>1292</v>
          </cell>
          <cell r="M187">
            <v>7</v>
          </cell>
          <cell r="N187">
            <v>2</v>
          </cell>
          <cell r="O187">
            <v>9</v>
          </cell>
          <cell r="Q187">
            <v>9044</v>
          </cell>
          <cell r="R187">
            <v>2584</v>
          </cell>
          <cell r="S187">
            <v>11628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9044</v>
          </cell>
          <cell r="AA187">
            <v>9044</v>
          </cell>
          <cell r="AB187">
            <v>9044</v>
          </cell>
          <cell r="AC187">
            <v>9044</v>
          </cell>
          <cell r="AD187">
            <v>9044</v>
          </cell>
          <cell r="AE187">
            <v>9044</v>
          </cell>
          <cell r="AF187">
            <v>54264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2584</v>
          </cell>
          <cell r="AN187">
            <v>2584</v>
          </cell>
          <cell r="AO187">
            <v>2584</v>
          </cell>
          <cell r="AP187">
            <v>2584</v>
          </cell>
          <cell r="AQ187">
            <v>2584</v>
          </cell>
          <cell r="AR187">
            <v>2584</v>
          </cell>
          <cell r="AS187">
            <v>15504</v>
          </cell>
        </row>
        <row r="188">
          <cell r="F188" t="str">
            <v>02-09</v>
          </cell>
          <cell r="G188" t="str">
            <v>New Tenant</v>
          </cell>
          <cell r="H188">
            <v>45519</v>
          </cell>
          <cell r="I188">
            <v>46613</v>
          </cell>
          <cell r="J188">
            <v>146.97275151199801</v>
          </cell>
          <cell r="K188">
            <v>1582</v>
          </cell>
          <cell r="L188">
            <v>1582</v>
          </cell>
          <cell r="M188">
            <v>8</v>
          </cell>
          <cell r="N188">
            <v>2</v>
          </cell>
          <cell r="O188">
            <v>10</v>
          </cell>
          <cell r="P188">
            <v>15820</v>
          </cell>
          <cell r="Q188">
            <v>12656</v>
          </cell>
          <cell r="R188">
            <v>3164</v>
          </cell>
          <cell r="S188">
            <v>15820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6940.39</v>
          </cell>
          <cell r="AB188">
            <v>12656</v>
          </cell>
          <cell r="AC188">
            <v>12656</v>
          </cell>
          <cell r="AD188">
            <v>12656</v>
          </cell>
          <cell r="AE188">
            <v>12656</v>
          </cell>
          <cell r="AF188">
            <v>57564.39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1735.1</v>
          </cell>
          <cell r="AO188">
            <v>3164</v>
          </cell>
          <cell r="AP188">
            <v>3164</v>
          </cell>
          <cell r="AQ188">
            <v>3164</v>
          </cell>
          <cell r="AR188">
            <v>3164</v>
          </cell>
          <cell r="AS188">
            <v>14391.1</v>
          </cell>
        </row>
        <row r="189">
          <cell r="E189" t="str">
            <v>t0001224</v>
          </cell>
          <cell r="F189" t="str">
            <v>02-10/11</v>
          </cell>
          <cell r="G189" t="str">
            <v>Tom Restaurant Japan Pte. Ltd. (Sandaime Hiraki)</v>
          </cell>
          <cell r="H189">
            <v>44948</v>
          </cell>
          <cell r="I189">
            <v>45312</v>
          </cell>
          <cell r="J189">
            <v>94.56</v>
          </cell>
          <cell r="K189">
            <v>1370</v>
          </cell>
          <cell r="L189">
            <v>1370</v>
          </cell>
          <cell r="M189">
            <v>8</v>
          </cell>
          <cell r="N189">
            <v>2</v>
          </cell>
          <cell r="O189">
            <v>10</v>
          </cell>
          <cell r="Q189">
            <v>10960</v>
          </cell>
          <cell r="R189">
            <v>2740</v>
          </cell>
          <cell r="S189">
            <v>13700</v>
          </cell>
          <cell r="T189">
            <v>7424.52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7424.52</v>
          </cell>
          <cell r="AG189">
            <v>1856.13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1856.13</v>
          </cell>
        </row>
        <row r="190">
          <cell r="F190" t="str">
            <v>02-10/11</v>
          </cell>
          <cell r="G190" t="str">
            <v>New tenant</v>
          </cell>
          <cell r="H190">
            <v>45519</v>
          </cell>
          <cell r="I190">
            <v>46613</v>
          </cell>
          <cell r="J190">
            <v>94.56</v>
          </cell>
          <cell r="K190" t="str">
            <v>-</v>
          </cell>
          <cell r="L190">
            <v>1370</v>
          </cell>
          <cell r="M190">
            <v>8</v>
          </cell>
          <cell r="N190">
            <v>2</v>
          </cell>
          <cell r="O190">
            <v>10</v>
          </cell>
          <cell r="P190">
            <v>13700</v>
          </cell>
          <cell r="Q190">
            <v>10960</v>
          </cell>
          <cell r="R190">
            <v>2740</v>
          </cell>
          <cell r="S190">
            <v>13700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6010.32</v>
          </cell>
          <cell r="AB190">
            <v>10960</v>
          </cell>
          <cell r="AC190">
            <v>10960</v>
          </cell>
          <cell r="AD190">
            <v>10960</v>
          </cell>
          <cell r="AE190">
            <v>10960</v>
          </cell>
          <cell r="AF190">
            <v>49850.32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1502.58</v>
          </cell>
          <cell r="AO190">
            <v>2740</v>
          </cell>
          <cell r="AP190">
            <v>2740</v>
          </cell>
          <cell r="AQ190">
            <v>2740</v>
          </cell>
          <cell r="AR190">
            <v>2740</v>
          </cell>
          <cell r="AS190">
            <v>12462.58</v>
          </cell>
        </row>
        <row r="191">
          <cell r="E191" t="str">
            <v>t0000267</v>
          </cell>
          <cell r="F191" t="str">
            <v>02-12/13</v>
          </cell>
          <cell r="G191" t="str">
            <v>Tomizushi International Pte Ltd (Tomi Sushi)</v>
          </cell>
          <cell r="H191">
            <v>45069</v>
          </cell>
          <cell r="I191">
            <v>45434</v>
          </cell>
          <cell r="J191">
            <v>137.77000000000001</v>
          </cell>
          <cell r="K191">
            <v>2627</v>
          </cell>
          <cell r="L191">
            <v>2627</v>
          </cell>
          <cell r="M191">
            <v>14.1</v>
          </cell>
          <cell r="N191">
            <v>2</v>
          </cell>
          <cell r="O191">
            <v>16.100000000000001</v>
          </cell>
          <cell r="Q191">
            <v>37040.699999999997</v>
          </cell>
          <cell r="R191">
            <v>5254</v>
          </cell>
          <cell r="S191">
            <v>42294.7</v>
          </cell>
          <cell r="T191">
            <v>37040.699999999997</v>
          </cell>
          <cell r="U191">
            <v>37040.699999999997</v>
          </cell>
          <cell r="V191">
            <v>37040.699999999997</v>
          </cell>
          <cell r="W191">
            <v>37040.699999999997</v>
          </cell>
          <cell r="X191">
            <v>26286.95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174449.75</v>
          </cell>
          <cell r="AG191">
            <v>5254</v>
          </cell>
          <cell r="AH191">
            <v>5254</v>
          </cell>
          <cell r="AI191">
            <v>5254</v>
          </cell>
          <cell r="AJ191">
            <v>5254</v>
          </cell>
          <cell r="AK191">
            <v>3728.65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24744.65</v>
          </cell>
        </row>
        <row r="192">
          <cell r="F192" t="str">
            <v>02-12/13</v>
          </cell>
          <cell r="G192" t="str">
            <v>Tomizushi International Pte Ltd (Tomi Sushi)</v>
          </cell>
          <cell r="H192">
            <v>45435</v>
          </cell>
          <cell r="I192">
            <v>45799</v>
          </cell>
          <cell r="J192">
            <v>137.77000000000001</v>
          </cell>
          <cell r="K192">
            <v>0</v>
          </cell>
          <cell r="L192">
            <v>2627</v>
          </cell>
          <cell r="M192">
            <v>14.4</v>
          </cell>
          <cell r="N192">
            <v>2</v>
          </cell>
          <cell r="O192">
            <v>16.399999999999999</v>
          </cell>
          <cell r="Q192">
            <v>37828.800000000003</v>
          </cell>
          <cell r="R192">
            <v>5254</v>
          </cell>
          <cell r="S192">
            <v>43082.8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10982.55</v>
          </cell>
          <cell r="Y192">
            <v>37828.800000000003</v>
          </cell>
          <cell r="Z192">
            <v>37828.800000000003</v>
          </cell>
          <cell r="AA192">
            <v>37828.800000000003</v>
          </cell>
          <cell r="AB192">
            <v>37828.800000000003</v>
          </cell>
          <cell r="AC192">
            <v>37828.800000000003</v>
          </cell>
          <cell r="AD192">
            <v>37828.800000000003</v>
          </cell>
          <cell r="AE192">
            <v>37828.800000000003</v>
          </cell>
          <cell r="AF192">
            <v>275784.15000000002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1525.35</v>
          </cell>
          <cell r="AL192">
            <v>5254</v>
          </cell>
          <cell r="AM192">
            <v>5254</v>
          </cell>
          <cell r="AN192">
            <v>5254</v>
          </cell>
          <cell r="AO192">
            <v>5254</v>
          </cell>
          <cell r="AP192">
            <v>5254</v>
          </cell>
          <cell r="AQ192">
            <v>5254</v>
          </cell>
          <cell r="AR192">
            <v>5254</v>
          </cell>
          <cell r="AS192">
            <v>38303.35</v>
          </cell>
        </row>
        <row r="193">
          <cell r="E193" t="str">
            <v>t0000280</v>
          </cell>
          <cell r="F193" t="str">
            <v>02-14/15</v>
          </cell>
          <cell r="G193" t="str">
            <v>GS Restaurants Pte Ltd (Saboten and Chabuton)</v>
          </cell>
          <cell r="H193">
            <v>45039</v>
          </cell>
          <cell r="I193">
            <v>45404</v>
          </cell>
          <cell r="J193">
            <v>124.31</v>
          </cell>
          <cell r="K193">
            <v>3036</v>
          </cell>
          <cell r="L193">
            <v>3036</v>
          </cell>
          <cell r="M193">
            <v>9</v>
          </cell>
          <cell r="N193">
            <v>2</v>
          </cell>
          <cell r="O193">
            <v>11</v>
          </cell>
          <cell r="Q193">
            <v>27324</v>
          </cell>
          <cell r="R193">
            <v>6072</v>
          </cell>
          <cell r="S193">
            <v>33396</v>
          </cell>
          <cell r="T193">
            <v>27324</v>
          </cell>
          <cell r="U193">
            <v>27324</v>
          </cell>
          <cell r="V193">
            <v>27324</v>
          </cell>
          <cell r="W193">
            <v>20037.599999999999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102009.60000000001</v>
          </cell>
          <cell r="AG193">
            <v>6072</v>
          </cell>
          <cell r="AH193">
            <v>6072</v>
          </cell>
          <cell r="AI193">
            <v>6072</v>
          </cell>
          <cell r="AJ193">
            <v>4452.8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22668.799999999999</v>
          </cell>
        </row>
        <row r="194">
          <cell r="F194" t="str">
            <v>02-14/15</v>
          </cell>
          <cell r="G194" t="str">
            <v>GS Restaurants Pte Ltd (Saboten and Sapporo Misono)</v>
          </cell>
          <cell r="H194">
            <v>45405</v>
          </cell>
          <cell r="I194">
            <v>46499</v>
          </cell>
          <cell r="J194">
            <v>124.31</v>
          </cell>
          <cell r="K194" t="str">
            <v>-</v>
          </cell>
          <cell r="L194">
            <v>3036</v>
          </cell>
          <cell r="M194">
            <v>9.6999999999999993</v>
          </cell>
          <cell r="N194">
            <v>2</v>
          </cell>
          <cell r="O194">
            <v>11.7</v>
          </cell>
          <cell r="Q194">
            <v>29449.200000000001</v>
          </cell>
          <cell r="R194">
            <v>6072</v>
          </cell>
          <cell r="S194">
            <v>35521.199999999997</v>
          </cell>
          <cell r="T194">
            <v>0</v>
          </cell>
          <cell r="U194">
            <v>0</v>
          </cell>
          <cell r="V194">
            <v>0</v>
          </cell>
          <cell r="W194">
            <v>7853.12</v>
          </cell>
          <cell r="X194">
            <v>29449.200000000001</v>
          </cell>
          <cell r="Y194">
            <v>29449.200000000001</v>
          </cell>
          <cell r="Z194">
            <v>29449.200000000001</v>
          </cell>
          <cell r="AA194">
            <v>29449.200000000001</v>
          </cell>
          <cell r="AB194">
            <v>29449.200000000001</v>
          </cell>
          <cell r="AC194">
            <v>29449.200000000001</v>
          </cell>
          <cell r="AD194">
            <v>29449.200000000001</v>
          </cell>
          <cell r="AE194">
            <v>29449.200000000001</v>
          </cell>
          <cell r="AF194">
            <v>243446.72</v>
          </cell>
          <cell r="AG194">
            <v>0</v>
          </cell>
          <cell r="AH194">
            <v>0</v>
          </cell>
          <cell r="AI194">
            <v>0</v>
          </cell>
          <cell r="AJ194">
            <v>1619.2</v>
          </cell>
          <cell r="AK194">
            <v>6072</v>
          </cell>
          <cell r="AL194">
            <v>6072</v>
          </cell>
          <cell r="AM194">
            <v>6072</v>
          </cell>
          <cell r="AN194">
            <v>6072</v>
          </cell>
          <cell r="AO194">
            <v>6072</v>
          </cell>
          <cell r="AP194">
            <v>6072</v>
          </cell>
          <cell r="AQ194">
            <v>6072</v>
          </cell>
          <cell r="AR194">
            <v>6072</v>
          </cell>
          <cell r="AS194">
            <v>50195.199999999997</v>
          </cell>
        </row>
        <row r="195">
          <cell r="E195" t="str">
            <v>t0001156</v>
          </cell>
          <cell r="F195" t="str">
            <v>02-16</v>
          </cell>
          <cell r="G195" t="str">
            <v>Eurasia F&amp; B Pte Ltd (Gochi-So Shokudo)</v>
          </cell>
          <cell r="H195">
            <v>45178</v>
          </cell>
          <cell r="I195">
            <v>45543</v>
          </cell>
          <cell r="J195">
            <v>158.63999999999999</v>
          </cell>
          <cell r="K195">
            <v>700</v>
          </cell>
          <cell r="L195">
            <v>700</v>
          </cell>
          <cell r="M195">
            <v>12.3</v>
          </cell>
          <cell r="N195">
            <v>2</v>
          </cell>
          <cell r="O195">
            <v>14.3</v>
          </cell>
          <cell r="Q195">
            <v>8610</v>
          </cell>
          <cell r="R195">
            <v>1400</v>
          </cell>
          <cell r="S195">
            <v>10010</v>
          </cell>
          <cell r="T195">
            <v>8610</v>
          </cell>
          <cell r="U195">
            <v>8610</v>
          </cell>
          <cell r="V195">
            <v>8610</v>
          </cell>
          <cell r="W195">
            <v>8610</v>
          </cell>
          <cell r="X195">
            <v>8610</v>
          </cell>
          <cell r="Y195">
            <v>8610</v>
          </cell>
          <cell r="Z195">
            <v>8610</v>
          </cell>
          <cell r="AA195">
            <v>8610</v>
          </cell>
          <cell r="AB195">
            <v>2296</v>
          </cell>
          <cell r="AC195">
            <v>0</v>
          </cell>
          <cell r="AD195">
            <v>0</v>
          </cell>
          <cell r="AE195">
            <v>0</v>
          </cell>
          <cell r="AF195">
            <v>71176</v>
          </cell>
          <cell r="AG195">
            <v>1400</v>
          </cell>
          <cell r="AH195">
            <v>1400</v>
          </cell>
          <cell r="AI195">
            <v>1400</v>
          </cell>
          <cell r="AJ195">
            <v>1400</v>
          </cell>
          <cell r="AK195">
            <v>1400</v>
          </cell>
          <cell r="AL195">
            <v>1400</v>
          </cell>
          <cell r="AM195">
            <v>1400</v>
          </cell>
          <cell r="AN195">
            <v>1400</v>
          </cell>
          <cell r="AO195">
            <v>373.33</v>
          </cell>
          <cell r="AP195">
            <v>0</v>
          </cell>
          <cell r="AQ195">
            <v>0</v>
          </cell>
          <cell r="AR195">
            <v>0</v>
          </cell>
          <cell r="AS195">
            <v>11573.33</v>
          </cell>
        </row>
        <row r="196">
          <cell r="F196" t="str">
            <v>02-16</v>
          </cell>
          <cell r="G196" t="str">
            <v>Eurasia F&amp; B Pte Ltd (Gochi-So Shokudo)</v>
          </cell>
          <cell r="H196">
            <v>45544</v>
          </cell>
          <cell r="I196">
            <v>45908</v>
          </cell>
          <cell r="J196">
            <v>158.63999999999999</v>
          </cell>
          <cell r="K196">
            <v>0</v>
          </cell>
          <cell r="L196">
            <v>700</v>
          </cell>
          <cell r="M196">
            <v>12.55</v>
          </cell>
          <cell r="N196">
            <v>2</v>
          </cell>
          <cell r="O196">
            <v>14.55</v>
          </cell>
          <cell r="Q196">
            <v>8785</v>
          </cell>
          <cell r="R196">
            <v>1400</v>
          </cell>
          <cell r="S196">
            <v>10185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6442.33</v>
          </cell>
          <cell r="AC196">
            <v>8785</v>
          </cell>
          <cell r="AD196">
            <v>8785</v>
          </cell>
          <cell r="AE196">
            <v>8785</v>
          </cell>
          <cell r="AF196">
            <v>32797.33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1026.67</v>
          </cell>
          <cell r="AP196">
            <v>1400</v>
          </cell>
          <cell r="AQ196">
            <v>1400</v>
          </cell>
          <cell r="AR196">
            <v>1400</v>
          </cell>
          <cell r="AS196">
            <v>5226.67</v>
          </cell>
        </row>
        <row r="197">
          <cell r="F197" t="str">
            <v>02-16</v>
          </cell>
          <cell r="G197" t="str">
            <v>Eurasia F&amp; B Pte Ltd (Gochi-So Shokudo)</v>
          </cell>
          <cell r="H197">
            <v>45909</v>
          </cell>
          <cell r="I197">
            <v>46273</v>
          </cell>
          <cell r="J197">
            <v>158.63999999999999</v>
          </cell>
          <cell r="K197">
            <v>0</v>
          </cell>
          <cell r="L197">
            <v>700</v>
          </cell>
          <cell r="M197">
            <v>12.8</v>
          </cell>
          <cell r="N197">
            <v>2</v>
          </cell>
          <cell r="O197">
            <v>14.8</v>
          </cell>
          <cell r="Q197">
            <v>8960</v>
          </cell>
          <cell r="R197">
            <v>1400</v>
          </cell>
          <cell r="S197">
            <v>10360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</row>
        <row r="198">
          <cell r="E198" t="str">
            <v>t0001323</v>
          </cell>
          <cell r="F198" t="str">
            <v>02-16A</v>
          </cell>
          <cell r="G198" t="str">
            <v>One for All (Singapore) Pte. Ltd. (Marutama Ra-men)</v>
          </cell>
          <cell r="H198">
            <v>44482</v>
          </cell>
          <cell r="I198">
            <v>45577</v>
          </cell>
          <cell r="K198">
            <v>1033</v>
          </cell>
          <cell r="L198">
            <v>1033</v>
          </cell>
          <cell r="M198">
            <v>10</v>
          </cell>
          <cell r="N198">
            <v>2</v>
          </cell>
          <cell r="O198">
            <v>12</v>
          </cell>
          <cell r="Q198">
            <v>10330</v>
          </cell>
          <cell r="R198">
            <v>2066</v>
          </cell>
          <cell r="S198">
            <v>12396</v>
          </cell>
          <cell r="T198">
            <v>10330</v>
          </cell>
          <cell r="U198">
            <v>10330</v>
          </cell>
          <cell r="V198">
            <v>10330</v>
          </cell>
          <cell r="W198">
            <v>10330</v>
          </cell>
          <cell r="X198">
            <v>10330</v>
          </cell>
          <cell r="Y198">
            <v>10330</v>
          </cell>
          <cell r="Z198">
            <v>10330</v>
          </cell>
          <cell r="AA198">
            <v>10330</v>
          </cell>
          <cell r="AB198">
            <v>10330</v>
          </cell>
          <cell r="AC198">
            <v>3998.71</v>
          </cell>
          <cell r="AD198">
            <v>0</v>
          </cell>
          <cell r="AE198">
            <v>0</v>
          </cell>
          <cell r="AF198">
            <v>96968.71</v>
          </cell>
          <cell r="AG198">
            <v>2066</v>
          </cell>
          <cell r="AH198">
            <v>2066</v>
          </cell>
          <cell r="AI198">
            <v>2066</v>
          </cell>
          <cell r="AJ198">
            <v>2066</v>
          </cell>
          <cell r="AK198">
            <v>2066</v>
          </cell>
          <cell r="AL198">
            <v>2066</v>
          </cell>
          <cell r="AM198">
            <v>2066</v>
          </cell>
          <cell r="AN198">
            <v>2066</v>
          </cell>
          <cell r="AO198">
            <v>2066</v>
          </cell>
          <cell r="AP198">
            <v>799.74</v>
          </cell>
          <cell r="AQ198">
            <v>0</v>
          </cell>
          <cell r="AR198">
            <v>0</v>
          </cell>
          <cell r="AS198">
            <v>19393.740000000002</v>
          </cell>
        </row>
        <row r="199">
          <cell r="F199" t="str">
            <v>02-16A</v>
          </cell>
          <cell r="G199" t="str">
            <v>One for All (Singapore) Pte. Ltd. (Marutama Ra-men)</v>
          </cell>
          <cell r="H199">
            <v>45578</v>
          </cell>
          <cell r="I199">
            <v>46672</v>
          </cell>
          <cell r="K199" t="str">
            <v>-</v>
          </cell>
          <cell r="L199">
            <v>1033</v>
          </cell>
          <cell r="M199">
            <v>11</v>
          </cell>
          <cell r="N199">
            <v>2</v>
          </cell>
          <cell r="O199">
            <v>13</v>
          </cell>
          <cell r="Q199">
            <v>11363</v>
          </cell>
          <cell r="R199">
            <v>2066</v>
          </cell>
          <cell r="S199">
            <v>13429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6964.42</v>
          </cell>
          <cell r="AD199">
            <v>11363</v>
          </cell>
          <cell r="AE199">
            <v>11363</v>
          </cell>
          <cell r="AF199">
            <v>29690.42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1266.26</v>
          </cell>
          <cell r="AQ199">
            <v>2066</v>
          </cell>
          <cell r="AR199">
            <v>2066</v>
          </cell>
          <cell r="AS199">
            <v>5398.26</v>
          </cell>
        </row>
        <row r="200">
          <cell r="E200" t="str">
            <v>t0000771</v>
          </cell>
          <cell r="F200" t="str">
            <v>02-17</v>
          </cell>
          <cell r="G200" t="str">
            <v>Chirashi King Kong Pte Ltd (Chirashi King Kong)</v>
          </cell>
          <cell r="H200">
            <v>45161</v>
          </cell>
          <cell r="I200">
            <v>45526</v>
          </cell>
          <cell r="K200">
            <v>610</v>
          </cell>
          <cell r="L200">
            <v>610</v>
          </cell>
          <cell r="M200">
            <v>10.199999999999999</v>
          </cell>
          <cell r="N200">
            <v>2</v>
          </cell>
          <cell r="O200">
            <v>12.2</v>
          </cell>
          <cell r="Q200">
            <v>6222</v>
          </cell>
          <cell r="R200">
            <v>1220</v>
          </cell>
          <cell r="S200">
            <v>7442</v>
          </cell>
          <cell r="T200">
            <v>6222</v>
          </cell>
          <cell r="U200">
            <v>6222</v>
          </cell>
          <cell r="V200">
            <v>6222</v>
          </cell>
          <cell r="W200">
            <v>6222</v>
          </cell>
          <cell r="X200">
            <v>6222</v>
          </cell>
          <cell r="Y200">
            <v>6222</v>
          </cell>
          <cell r="Z200">
            <v>6222</v>
          </cell>
          <cell r="AA200">
            <v>4415.6099999999997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47969.61</v>
          </cell>
          <cell r="AG200">
            <v>1220</v>
          </cell>
          <cell r="AH200">
            <v>1220</v>
          </cell>
          <cell r="AI200">
            <v>1220</v>
          </cell>
          <cell r="AJ200">
            <v>1220</v>
          </cell>
          <cell r="AK200">
            <v>1220</v>
          </cell>
          <cell r="AL200">
            <v>1220</v>
          </cell>
          <cell r="AM200">
            <v>1220</v>
          </cell>
          <cell r="AN200">
            <v>865.81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9405.81</v>
          </cell>
        </row>
        <row r="201">
          <cell r="F201" t="str">
            <v>02-17</v>
          </cell>
          <cell r="G201" t="str">
            <v>Chirashi King Kong Pte Ltd (Chirashi King Kong)</v>
          </cell>
          <cell r="H201">
            <v>45527</v>
          </cell>
          <cell r="I201">
            <v>45891</v>
          </cell>
          <cell r="K201">
            <v>0</v>
          </cell>
          <cell r="L201">
            <v>610</v>
          </cell>
          <cell r="M201">
            <v>10.3</v>
          </cell>
          <cell r="N201">
            <v>2</v>
          </cell>
          <cell r="O201">
            <v>12.3</v>
          </cell>
          <cell r="Q201">
            <v>6283</v>
          </cell>
          <cell r="R201">
            <v>1220</v>
          </cell>
          <cell r="S201">
            <v>7503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1824.1</v>
          </cell>
          <cell r="AB201">
            <v>6283</v>
          </cell>
          <cell r="AC201">
            <v>6283</v>
          </cell>
          <cell r="AD201">
            <v>6283</v>
          </cell>
          <cell r="AE201">
            <v>6283</v>
          </cell>
          <cell r="AF201">
            <v>26956.1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354.19</v>
          </cell>
          <cell r="AO201">
            <v>1220</v>
          </cell>
          <cell r="AP201">
            <v>1220</v>
          </cell>
          <cell r="AQ201">
            <v>1220</v>
          </cell>
          <cell r="AR201">
            <v>1220</v>
          </cell>
          <cell r="AS201">
            <v>5234.1899999999996</v>
          </cell>
        </row>
        <row r="202">
          <cell r="E202" t="str">
            <v>t0001330</v>
          </cell>
          <cell r="F202" t="str">
            <v>02-18</v>
          </cell>
          <cell r="G202" t="str">
            <v>Identity Hairworks Pte. Ltd. (MPFB by Identity Hairworks)</v>
          </cell>
          <cell r="H202">
            <v>45228</v>
          </cell>
          <cell r="I202">
            <v>45593</v>
          </cell>
          <cell r="K202">
            <v>926</v>
          </cell>
          <cell r="L202">
            <v>926</v>
          </cell>
          <cell r="M202">
            <v>7.5</v>
          </cell>
          <cell r="N202">
            <v>2</v>
          </cell>
          <cell r="O202">
            <v>9.5</v>
          </cell>
          <cell r="Q202">
            <v>6945</v>
          </cell>
          <cell r="R202">
            <v>1852</v>
          </cell>
          <cell r="S202">
            <v>8797</v>
          </cell>
          <cell r="T202">
            <v>6945</v>
          </cell>
          <cell r="U202">
            <v>6945</v>
          </cell>
          <cell r="V202">
            <v>6945</v>
          </cell>
          <cell r="W202">
            <v>6945</v>
          </cell>
          <cell r="X202">
            <v>6945</v>
          </cell>
          <cell r="Y202">
            <v>6945</v>
          </cell>
          <cell r="Z202">
            <v>6945</v>
          </cell>
          <cell r="AA202">
            <v>6945</v>
          </cell>
          <cell r="AB202">
            <v>6945</v>
          </cell>
          <cell r="AC202">
            <v>6272.9</v>
          </cell>
          <cell r="AD202">
            <v>0</v>
          </cell>
          <cell r="AE202">
            <v>0</v>
          </cell>
          <cell r="AF202">
            <v>68777.899999999994</v>
          </cell>
          <cell r="AG202">
            <v>1852</v>
          </cell>
          <cell r="AH202">
            <v>1852</v>
          </cell>
          <cell r="AI202">
            <v>1852</v>
          </cell>
          <cell r="AJ202">
            <v>1852</v>
          </cell>
          <cell r="AK202">
            <v>1852</v>
          </cell>
          <cell r="AL202">
            <v>1852</v>
          </cell>
          <cell r="AM202">
            <v>1852</v>
          </cell>
          <cell r="AN202">
            <v>1852</v>
          </cell>
          <cell r="AO202">
            <v>1852</v>
          </cell>
          <cell r="AP202">
            <v>1672.77</v>
          </cell>
          <cell r="AQ202">
            <v>0</v>
          </cell>
          <cell r="AR202">
            <v>0</v>
          </cell>
          <cell r="AS202">
            <v>18340.77</v>
          </cell>
        </row>
        <row r="203">
          <cell r="F203" t="str">
            <v>02-18</v>
          </cell>
          <cell r="G203" t="str">
            <v>Identity Hairworks Pte. Ltd. (MPFB by Identity Hairworks)</v>
          </cell>
          <cell r="H203">
            <v>45594</v>
          </cell>
          <cell r="I203">
            <v>45958</v>
          </cell>
          <cell r="K203">
            <v>0</v>
          </cell>
          <cell r="L203">
            <v>926</v>
          </cell>
          <cell r="M203">
            <v>8</v>
          </cell>
          <cell r="N203">
            <v>2</v>
          </cell>
          <cell r="O203">
            <v>10</v>
          </cell>
          <cell r="Q203">
            <v>7408</v>
          </cell>
          <cell r="R203">
            <v>1852</v>
          </cell>
          <cell r="S203">
            <v>9260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716.9</v>
          </cell>
          <cell r="AD203">
            <v>7408</v>
          </cell>
          <cell r="AE203">
            <v>7408</v>
          </cell>
          <cell r="AF203">
            <v>15532.9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179.23</v>
          </cell>
          <cell r="AQ203">
            <v>1852</v>
          </cell>
          <cell r="AR203">
            <v>1852</v>
          </cell>
          <cell r="AS203">
            <v>3883.23</v>
          </cell>
        </row>
        <row r="204">
          <cell r="E204" t="str">
            <v>t0000203</v>
          </cell>
          <cell r="F204" t="str">
            <v>02-19</v>
          </cell>
          <cell r="G204" t="str">
            <v>Be Salon Pte. Ltd.</v>
          </cell>
          <cell r="H204">
            <v>45273</v>
          </cell>
          <cell r="I204">
            <v>46003</v>
          </cell>
          <cell r="K204">
            <v>1280</v>
          </cell>
          <cell r="L204">
            <v>1280</v>
          </cell>
          <cell r="M204">
            <v>10.8</v>
          </cell>
          <cell r="N204">
            <v>2</v>
          </cell>
          <cell r="O204">
            <v>12.8</v>
          </cell>
          <cell r="Q204">
            <v>13824</v>
          </cell>
          <cell r="R204">
            <v>2560</v>
          </cell>
          <cell r="S204">
            <v>16384</v>
          </cell>
          <cell r="T204">
            <v>13824</v>
          </cell>
          <cell r="U204">
            <v>13824</v>
          </cell>
          <cell r="V204">
            <v>13824</v>
          </cell>
          <cell r="W204">
            <v>13824</v>
          </cell>
          <cell r="X204">
            <v>13824</v>
          </cell>
          <cell r="Y204">
            <v>13824</v>
          </cell>
          <cell r="Z204">
            <v>13824</v>
          </cell>
          <cell r="AA204">
            <v>13824</v>
          </cell>
          <cell r="AB204">
            <v>13824</v>
          </cell>
          <cell r="AC204">
            <v>13824</v>
          </cell>
          <cell r="AD204">
            <v>13824</v>
          </cell>
          <cell r="AE204">
            <v>13824</v>
          </cell>
          <cell r="AF204">
            <v>165888</v>
          </cell>
          <cell r="AG204">
            <v>2560</v>
          </cell>
          <cell r="AH204">
            <v>2560</v>
          </cell>
          <cell r="AI204">
            <v>2560</v>
          </cell>
          <cell r="AJ204">
            <v>2560</v>
          </cell>
          <cell r="AK204">
            <v>2560</v>
          </cell>
          <cell r="AL204">
            <v>2560</v>
          </cell>
          <cell r="AM204">
            <v>2560</v>
          </cell>
          <cell r="AN204">
            <v>2560</v>
          </cell>
          <cell r="AO204">
            <v>2560</v>
          </cell>
          <cell r="AP204">
            <v>2560</v>
          </cell>
          <cell r="AQ204">
            <v>2560</v>
          </cell>
          <cell r="AR204">
            <v>2560</v>
          </cell>
          <cell r="AS204">
            <v>30720</v>
          </cell>
        </row>
        <row r="205">
          <cell r="F205" t="str">
            <v>02-19</v>
          </cell>
          <cell r="G205" t="str">
            <v>Be Salon Pte. Ltd.</v>
          </cell>
          <cell r="H205">
            <v>46004</v>
          </cell>
          <cell r="I205">
            <v>46368</v>
          </cell>
          <cell r="K205">
            <v>0</v>
          </cell>
          <cell r="L205">
            <v>1280</v>
          </cell>
          <cell r="M205">
            <v>11</v>
          </cell>
          <cell r="N205">
            <v>2</v>
          </cell>
          <cell r="O205">
            <v>13</v>
          </cell>
          <cell r="Q205">
            <v>14080</v>
          </cell>
          <cell r="R205">
            <v>2560</v>
          </cell>
          <cell r="S205">
            <v>16640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</row>
        <row r="206">
          <cell r="E206" t="str">
            <v>t0000252</v>
          </cell>
          <cell r="F206" t="str">
            <v>02-20</v>
          </cell>
          <cell r="G206" t="str">
            <v>Sensitivity Of The Aristocracy Pte Ltd (Nail County)</v>
          </cell>
          <cell r="H206">
            <v>44220</v>
          </cell>
          <cell r="I206">
            <v>45314</v>
          </cell>
          <cell r="K206">
            <v>1230</v>
          </cell>
          <cell r="L206">
            <v>1230</v>
          </cell>
          <cell r="M206">
            <v>8</v>
          </cell>
          <cell r="N206">
            <v>2</v>
          </cell>
          <cell r="O206">
            <v>10</v>
          </cell>
          <cell r="Q206">
            <v>9840</v>
          </cell>
          <cell r="R206">
            <v>2460</v>
          </cell>
          <cell r="S206">
            <v>12300</v>
          </cell>
          <cell r="T206">
            <v>7300.65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7300.65</v>
          </cell>
          <cell r="AG206">
            <v>1825.16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1825.16</v>
          </cell>
        </row>
        <row r="207">
          <cell r="F207" t="str">
            <v>02-20</v>
          </cell>
          <cell r="G207" t="str">
            <v>Sensitivity Of The Aristocracy Pte Ltd (Nail County)</v>
          </cell>
          <cell r="H207">
            <v>45315</v>
          </cell>
          <cell r="I207">
            <v>46410</v>
          </cell>
          <cell r="K207">
            <v>0</v>
          </cell>
          <cell r="L207">
            <v>1230</v>
          </cell>
          <cell r="M207">
            <v>9.3000000000000007</v>
          </cell>
          <cell r="N207">
            <v>2</v>
          </cell>
          <cell r="O207">
            <v>11.3</v>
          </cell>
          <cell r="Q207">
            <v>11439</v>
          </cell>
          <cell r="R207">
            <v>2460</v>
          </cell>
          <cell r="S207">
            <v>13899</v>
          </cell>
          <cell r="T207">
            <v>2952</v>
          </cell>
          <cell r="U207">
            <v>11439</v>
          </cell>
          <cell r="V207">
            <v>11439</v>
          </cell>
          <cell r="W207">
            <v>11439</v>
          </cell>
          <cell r="X207">
            <v>11439</v>
          </cell>
          <cell r="Y207">
            <v>11439</v>
          </cell>
          <cell r="Z207">
            <v>11439</v>
          </cell>
          <cell r="AA207">
            <v>11439</v>
          </cell>
          <cell r="AB207">
            <v>11439</v>
          </cell>
          <cell r="AC207">
            <v>11439</v>
          </cell>
          <cell r="AD207">
            <v>11439</v>
          </cell>
          <cell r="AE207">
            <v>11439</v>
          </cell>
          <cell r="AF207">
            <v>128781</v>
          </cell>
          <cell r="AG207">
            <v>634.84</v>
          </cell>
          <cell r="AH207">
            <v>2460</v>
          </cell>
          <cell r="AI207">
            <v>2460</v>
          </cell>
          <cell r="AJ207">
            <v>2460</v>
          </cell>
          <cell r="AK207">
            <v>2460</v>
          </cell>
          <cell r="AL207">
            <v>2460</v>
          </cell>
          <cell r="AM207">
            <v>2460</v>
          </cell>
          <cell r="AN207">
            <v>2460</v>
          </cell>
          <cell r="AO207">
            <v>2460</v>
          </cell>
          <cell r="AP207">
            <v>2460</v>
          </cell>
          <cell r="AQ207">
            <v>2460</v>
          </cell>
          <cell r="AR207">
            <v>2460</v>
          </cell>
          <cell r="AS207">
            <v>27694.84</v>
          </cell>
        </row>
        <row r="208">
          <cell r="E208" t="str">
            <v>t0001431</v>
          </cell>
          <cell r="F208" t="str">
            <v>02-21</v>
          </cell>
          <cell r="G208" t="str">
            <v>Gentle Smile Pte Ltd (Gentle Smile Dental Studio)</v>
          </cell>
          <cell r="H208">
            <v>45112</v>
          </cell>
          <cell r="I208">
            <v>45477</v>
          </cell>
          <cell r="K208">
            <v>592</v>
          </cell>
          <cell r="L208">
            <v>592</v>
          </cell>
          <cell r="M208">
            <v>11.5</v>
          </cell>
          <cell r="N208">
            <v>2</v>
          </cell>
          <cell r="O208">
            <v>13.5</v>
          </cell>
          <cell r="Q208">
            <v>6808</v>
          </cell>
          <cell r="R208">
            <v>1184</v>
          </cell>
          <cell r="S208">
            <v>7992</v>
          </cell>
          <cell r="T208">
            <v>6808</v>
          </cell>
          <cell r="U208">
            <v>6808</v>
          </cell>
          <cell r="V208">
            <v>6808</v>
          </cell>
          <cell r="W208">
            <v>6808</v>
          </cell>
          <cell r="X208">
            <v>6808</v>
          </cell>
          <cell r="Y208">
            <v>6808</v>
          </cell>
          <cell r="Z208">
            <v>878.45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41726.449999999997</v>
          </cell>
          <cell r="AG208">
            <v>1184</v>
          </cell>
          <cell r="AH208">
            <v>1184</v>
          </cell>
          <cell r="AI208">
            <v>1184</v>
          </cell>
          <cell r="AJ208">
            <v>1184</v>
          </cell>
          <cell r="AK208">
            <v>1184</v>
          </cell>
          <cell r="AL208">
            <v>1184</v>
          </cell>
          <cell r="AM208">
            <v>152.77000000000001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7256.77</v>
          </cell>
        </row>
        <row r="209">
          <cell r="F209" t="str">
            <v>02-21</v>
          </cell>
          <cell r="G209" t="str">
            <v>Gentle Smile Pte Ltd (Gentle Smile Dental Studio)</v>
          </cell>
          <cell r="H209">
            <v>45478</v>
          </cell>
          <cell r="I209">
            <v>45842</v>
          </cell>
          <cell r="K209">
            <v>0</v>
          </cell>
          <cell r="L209">
            <v>592</v>
          </cell>
          <cell r="M209">
            <v>12</v>
          </cell>
          <cell r="N209">
            <v>2</v>
          </cell>
          <cell r="O209">
            <v>14</v>
          </cell>
          <cell r="Q209">
            <v>7104</v>
          </cell>
          <cell r="R209">
            <v>1184</v>
          </cell>
          <cell r="S209">
            <v>8288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6187.35</v>
          </cell>
          <cell r="AA209">
            <v>7104</v>
          </cell>
          <cell r="AB209">
            <v>7104</v>
          </cell>
          <cell r="AC209">
            <v>7104</v>
          </cell>
          <cell r="AD209">
            <v>7104</v>
          </cell>
          <cell r="AE209">
            <v>7104</v>
          </cell>
          <cell r="AF209">
            <v>41707.35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1031.23</v>
          </cell>
          <cell r="AN209">
            <v>1184</v>
          </cell>
          <cell r="AO209">
            <v>1184</v>
          </cell>
          <cell r="AP209">
            <v>1184</v>
          </cell>
          <cell r="AQ209">
            <v>1184</v>
          </cell>
          <cell r="AR209">
            <v>1184</v>
          </cell>
          <cell r="AS209">
            <v>6951.23</v>
          </cell>
        </row>
        <row r="210">
          <cell r="E210" t="str">
            <v>t0001440</v>
          </cell>
          <cell r="F210" t="str">
            <v>02-22</v>
          </cell>
          <cell r="G210" t="str">
            <v>Healthway Medical Group Pte Ltd</v>
          </cell>
          <cell r="H210">
            <v>45139</v>
          </cell>
          <cell r="I210">
            <v>45504</v>
          </cell>
          <cell r="K210">
            <v>549</v>
          </cell>
          <cell r="L210">
            <v>549</v>
          </cell>
          <cell r="M210">
            <v>11.8</v>
          </cell>
          <cell r="N210">
            <v>2</v>
          </cell>
          <cell r="O210">
            <v>13.8</v>
          </cell>
          <cell r="Q210">
            <v>6478.2</v>
          </cell>
          <cell r="R210">
            <v>1098</v>
          </cell>
          <cell r="S210">
            <v>7576.2</v>
          </cell>
          <cell r="T210">
            <v>6478.2</v>
          </cell>
          <cell r="U210">
            <v>6478.2</v>
          </cell>
          <cell r="V210">
            <v>6478.2</v>
          </cell>
          <cell r="W210">
            <v>6478.2</v>
          </cell>
          <cell r="X210">
            <v>6478.2</v>
          </cell>
          <cell r="Y210">
            <v>6478.2</v>
          </cell>
          <cell r="Z210">
            <v>6478.2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45347.4</v>
          </cell>
          <cell r="AG210">
            <v>1098</v>
          </cell>
          <cell r="AH210">
            <v>1098</v>
          </cell>
          <cell r="AI210">
            <v>1098</v>
          </cell>
          <cell r="AJ210">
            <v>1098</v>
          </cell>
          <cell r="AK210">
            <v>1098</v>
          </cell>
          <cell r="AL210">
            <v>1098</v>
          </cell>
          <cell r="AM210">
            <v>1098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7686</v>
          </cell>
        </row>
        <row r="211">
          <cell r="F211" t="str">
            <v>02-22</v>
          </cell>
          <cell r="G211" t="str">
            <v>Healthway Medical Group Pte Ltd</v>
          </cell>
          <cell r="H211">
            <v>45505</v>
          </cell>
          <cell r="I211">
            <v>45869</v>
          </cell>
          <cell r="K211">
            <v>0</v>
          </cell>
          <cell r="L211">
            <v>549</v>
          </cell>
          <cell r="M211">
            <v>12.3</v>
          </cell>
          <cell r="N211">
            <v>2</v>
          </cell>
          <cell r="O211">
            <v>14.3</v>
          </cell>
          <cell r="Q211">
            <v>6752.7</v>
          </cell>
          <cell r="R211">
            <v>1098</v>
          </cell>
          <cell r="S211">
            <v>7850.7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6752.7</v>
          </cell>
          <cell r="AB211">
            <v>6752.7</v>
          </cell>
          <cell r="AC211">
            <v>6752.7</v>
          </cell>
          <cell r="AD211">
            <v>6752.7</v>
          </cell>
          <cell r="AE211">
            <v>6752.7</v>
          </cell>
          <cell r="AF211">
            <v>33763.5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1098</v>
          </cell>
          <cell r="AO211">
            <v>1098</v>
          </cell>
          <cell r="AP211">
            <v>1098</v>
          </cell>
          <cell r="AQ211">
            <v>1098</v>
          </cell>
          <cell r="AR211">
            <v>1098</v>
          </cell>
          <cell r="AS211">
            <v>5490</v>
          </cell>
        </row>
        <row r="212">
          <cell r="E212" t="str">
            <v>t0000227</v>
          </cell>
          <cell r="F212" t="str">
            <v>02-23</v>
          </cell>
          <cell r="G212" t="str">
            <v>Kglow Prestige Pte. Ltd. (K Glow Skin Lab)</v>
          </cell>
          <cell r="H212">
            <v>45200</v>
          </cell>
          <cell r="I212">
            <v>45565</v>
          </cell>
          <cell r="K212">
            <v>462</v>
          </cell>
          <cell r="L212">
            <v>462</v>
          </cell>
          <cell r="M212">
            <v>10.8</v>
          </cell>
          <cell r="N212">
            <v>2</v>
          </cell>
          <cell r="O212">
            <v>12.8</v>
          </cell>
          <cell r="Q212">
            <v>4989.6000000000004</v>
          </cell>
          <cell r="R212">
            <v>924</v>
          </cell>
          <cell r="S212">
            <v>5913.6</v>
          </cell>
          <cell r="T212">
            <v>4989.6000000000004</v>
          </cell>
          <cell r="U212">
            <v>4989.6000000000004</v>
          </cell>
          <cell r="V212">
            <v>4989.6000000000004</v>
          </cell>
          <cell r="W212">
            <v>4989.6000000000004</v>
          </cell>
          <cell r="X212">
            <v>4989.6000000000004</v>
          </cell>
          <cell r="Y212">
            <v>4989.6000000000004</v>
          </cell>
          <cell r="Z212">
            <v>4989.6000000000004</v>
          </cell>
          <cell r="AA212">
            <v>4989.6000000000004</v>
          </cell>
          <cell r="AB212">
            <v>4989.6000000000004</v>
          </cell>
          <cell r="AC212">
            <v>0</v>
          </cell>
          <cell r="AD212">
            <v>0</v>
          </cell>
          <cell r="AE212">
            <v>0</v>
          </cell>
          <cell r="AF212">
            <v>44906.400000000001</v>
          </cell>
          <cell r="AG212">
            <v>924</v>
          </cell>
          <cell r="AH212">
            <v>924</v>
          </cell>
          <cell r="AI212">
            <v>924</v>
          </cell>
          <cell r="AJ212">
            <v>924</v>
          </cell>
          <cell r="AK212">
            <v>924</v>
          </cell>
          <cell r="AL212">
            <v>924</v>
          </cell>
          <cell r="AM212">
            <v>924</v>
          </cell>
          <cell r="AN212">
            <v>924</v>
          </cell>
          <cell r="AO212">
            <v>924</v>
          </cell>
          <cell r="AP212">
            <v>0</v>
          </cell>
          <cell r="AQ212">
            <v>0</v>
          </cell>
          <cell r="AR212">
            <v>0</v>
          </cell>
          <cell r="AS212">
            <v>8316</v>
          </cell>
        </row>
        <row r="213">
          <cell r="F213" t="str">
            <v>02-23</v>
          </cell>
          <cell r="G213" t="str">
            <v>Kglow Prestige Pte. Ltd. (K Glow Skin Lab)</v>
          </cell>
          <cell r="H213">
            <v>45566</v>
          </cell>
          <cell r="I213">
            <v>45930</v>
          </cell>
          <cell r="K213">
            <v>0</v>
          </cell>
          <cell r="L213">
            <v>462</v>
          </cell>
          <cell r="M213">
            <v>10.9</v>
          </cell>
          <cell r="N213">
            <v>2</v>
          </cell>
          <cell r="O213">
            <v>12.9</v>
          </cell>
          <cell r="Q213">
            <v>5035.8</v>
          </cell>
          <cell r="R213">
            <v>924</v>
          </cell>
          <cell r="S213">
            <v>5959.8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5035.8</v>
          </cell>
          <cell r="AD213">
            <v>5035.8</v>
          </cell>
          <cell r="AE213">
            <v>5035.8</v>
          </cell>
          <cell r="AF213">
            <v>15107.4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924</v>
          </cell>
          <cell r="AQ213">
            <v>924</v>
          </cell>
          <cell r="AR213">
            <v>924</v>
          </cell>
          <cell r="AS213">
            <v>2772</v>
          </cell>
        </row>
        <row r="214">
          <cell r="F214" t="str">
            <v>02-23</v>
          </cell>
          <cell r="G214" t="str">
            <v>Kglow Prestige Pte. Ltd. (K Glow Skin Lab)</v>
          </cell>
          <cell r="H214">
            <v>45931</v>
          </cell>
          <cell r="I214">
            <v>46295</v>
          </cell>
          <cell r="K214">
            <v>0</v>
          </cell>
          <cell r="L214">
            <v>462</v>
          </cell>
          <cell r="M214">
            <v>11</v>
          </cell>
          <cell r="N214">
            <v>2</v>
          </cell>
          <cell r="O214">
            <v>13</v>
          </cell>
          <cell r="Q214">
            <v>5082</v>
          </cell>
          <cell r="R214">
            <v>924</v>
          </cell>
          <cell r="S214">
            <v>6006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</row>
        <row r="215">
          <cell r="E215" t="str">
            <v>t0000225</v>
          </cell>
          <cell r="F215" t="str">
            <v>02-24/25</v>
          </cell>
          <cell r="G215" t="str">
            <v>Kai International Pte Ltd (Luxury Mattress Collection)</v>
          </cell>
          <cell r="H215">
            <v>45200</v>
          </cell>
          <cell r="I215">
            <v>45565</v>
          </cell>
          <cell r="K215">
            <v>1238</v>
          </cell>
          <cell r="L215">
            <v>1238</v>
          </cell>
          <cell r="M215">
            <v>11</v>
          </cell>
          <cell r="N215">
            <v>2</v>
          </cell>
          <cell r="O215">
            <v>13</v>
          </cell>
          <cell r="Q215">
            <v>13618</v>
          </cell>
          <cell r="R215">
            <v>2476</v>
          </cell>
          <cell r="S215">
            <v>16094</v>
          </cell>
          <cell r="T215">
            <v>13618</v>
          </cell>
          <cell r="U215">
            <v>13618</v>
          </cell>
          <cell r="V215">
            <v>13618</v>
          </cell>
          <cell r="W215">
            <v>13618</v>
          </cell>
          <cell r="X215">
            <v>13618</v>
          </cell>
          <cell r="Y215">
            <v>13618</v>
          </cell>
          <cell r="Z215">
            <v>13618</v>
          </cell>
          <cell r="AA215">
            <v>13618</v>
          </cell>
          <cell r="AB215">
            <v>13618</v>
          </cell>
          <cell r="AC215">
            <v>0</v>
          </cell>
          <cell r="AD215">
            <v>0</v>
          </cell>
          <cell r="AE215">
            <v>0</v>
          </cell>
          <cell r="AF215">
            <v>122562</v>
          </cell>
          <cell r="AG215">
            <v>2476</v>
          </cell>
          <cell r="AH215">
            <v>2476</v>
          </cell>
          <cell r="AI215">
            <v>2476</v>
          </cell>
          <cell r="AJ215">
            <v>2476</v>
          </cell>
          <cell r="AK215">
            <v>2476</v>
          </cell>
          <cell r="AL215">
            <v>2476</v>
          </cell>
          <cell r="AM215">
            <v>2476</v>
          </cell>
          <cell r="AN215">
            <v>2476</v>
          </cell>
          <cell r="AO215">
            <v>2476</v>
          </cell>
          <cell r="AP215">
            <v>0</v>
          </cell>
          <cell r="AQ215">
            <v>0</v>
          </cell>
          <cell r="AR215">
            <v>0</v>
          </cell>
          <cell r="AS215">
            <v>22284</v>
          </cell>
        </row>
        <row r="216">
          <cell r="F216" t="str">
            <v>02-24/25</v>
          </cell>
          <cell r="G216" t="str">
            <v>Kai International Pte Ltd (Luxury Mattress Collection)</v>
          </cell>
          <cell r="H216">
            <v>45566</v>
          </cell>
          <cell r="I216">
            <v>45930</v>
          </cell>
          <cell r="K216">
            <v>0</v>
          </cell>
          <cell r="L216">
            <v>1238</v>
          </cell>
          <cell r="M216">
            <v>11.4</v>
          </cell>
          <cell r="N216">
            <v>2</v>
          </cell>
          <cell r="O216">
            <v>13.4</v>
          </cell>
          <cell r="Q216">
            <v>14113.2</v>
          </cell>
          <cell r="R216">
            <v>2476</v>
          </cell>
          <cell r="S216">
            <v>16589.2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14113.2</v>
          </cell>
          <cell r="AD216">
            <v>14113.2</v>
          </cell>
          <cell r="AE216">
            <v>14113.2</v>
          </cell>
          <cell r="AF216">
            <v>42339.6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2476</v>
          </cell>
          <cell r="AQ216">
            <v>2476</v>
          </cell>
          <cell r="AR216">
            <v>2476</v>
          </cell>
          <cell r="AS216">
            <v>7428</v>
          </cell>
        </row>
        <row r="217">
          <cell r="F217" t="str">
            <v>02-24/25</v>
          </cell>
          <cell r="G217" t="str">
            <v>Kai International Pte Ltd (Luxury Mattress Collection)</v>
          </cell>
          <cell r="H217">
            <v>45931</v>
          </cell>
          <cell r="I217">
            <v>46295</v>
          </cell>
          <cell r="K217">
            <v>0</v>
          </cell>
          <cell r="L217">
            <v>1238</v>
          </cell>
          <cell r="M217">
            <v>11.8</v>
          </cell>
          <cell r="N217">
            <v>2</v>
          </cell>
          <cell r="O217">
            <v>13.8</v>
          </cell>
          <cell r="Q217">
            <v>14608.4</v>
          </cell>
          <cell r="R217">
            <v>2476</v>
          </cell>
          <cell r="S217">
            <v>17084.400000000001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</row>
        <row r="218">
          <cell r="E218" t="str">
            <v>t0000957</v>
          </cell>
          <cell r="F218" t="str">
            <v>02-42</v>
          </cell>
          <cell r="G218" t="str">
            <v>Grey and Sanders Pte Ltd</v>
          </cell>
          <cell r="H218">
            <v>45184</v>
          </cell>
          <cell r="I218">
            <v>45549</v>
          </cell>
          <cell r="K218">
            <v>1544</v>
          </cell>
          <cell r="L218">
            <v>1544</v>
          </cell>
          <cell r="M218">
            <v>7.1</v>
          </cell>
          <cell r="N218">
            <v>2</v>
          </cell>
          <cell r="O218">
            <v>9.1</v>
          </cell>
          <cell r="Q218">
            <v>10962.4</v>
          </cell>
          <cell r="R218">
            <v>3088</v>
          </cell>
          <cell r="S218">
            <v>14050.4</v>
          </cell>
          <cell r="T218">
            <v>10962.4</v>
          </cell>
          <cell r="U218">
            <v>10962.4</v>
          </cell>
          <cell r="V218">
            <v>10962.4</v>
          </cell>
          <cell r="W218">
            <v>10962.4</v>
          </cell>
          <cell r="X218">
            <v>10962.4</v>
          </cell>
          <cell r="Y218">
            <v>10962.4</v>
          </cell>
          <cell r="Z218">
            <v>10962.4</v>
          </cell>
          <cell r="AA218">
            <v>10962.4</v>
          </cell>
          <cell r="AB218">
            <v>5115.79</v>
          </cell>
          <cell r="AC218">
            <v>0</v>
          </cell>
          <cell r="AD218">
            <v>0</v>
          </cell>
          <cell r="AE218">
            <v>0</v>
          </cell>
          <cell r="AF218">
            <v>92814.99</v>
          </cell>
          <cell r="AG218">
            <v>3088</v>
          </cell>
          <cell r="AH218">
            <v>3088</v>
          </cell>
          <cell r="AI218">
            <v>3088</v>
          </cell>
          <cell r="AJ218">
            <v>3088</v>
          </cell>
          <cell r="AK218">
            <v>3088</v>
          </cell>
          <cell r="AL218">
            <v>3088</v>
          </cell>
          <cell r="AM218">
            <v>3088</v>
          </cell>
          <cell r="AN218">
            <v>3088</v>
          </cell>
          <cell r="AO218">
            <v>1441.07</v>
          </cell>
          <cell r="AP218">
            <v>0</v>
          </cell>
          <cell r="AQ218">
            <v>0</v>
          </cell>
          <cell r="AR218">
            <v>0</v>
          </cell>
          <cell r="AS218">
            <v>26145.07</v>
          </cell>
        </row>
        <row r="219">
          <cell r="F219" t="str">
            <v>02-42</v>
          </cell>
          <cell r="G219" t="str">
            <v>Grey and Sanders Pte Ltd</v>
          </cell>
          <cell r="H219">
            <v>45550</v>
          </cell>
          <cell r="I219">
            <v>45914</v>
          </cell>
          <cell r="K219">
            <v>0</v>
          </cell>
          <cell r="L219">
            <v>1544</v>
          </cell>
          <cell r="M219">
            <v>7.2</v>
          </cell>
          <cell r="N219">
            <v>2</v>
          </cell>
          <cell r="O219">
            <v>9.1999999999999993</v>
          </cell>
          <cell r="Q219">
            <v>11116.8</v>
          </cell>
          <cell r="R219">
            <v>3088</v>
          </cell>
          <cell r="S219">
            <v>14204.8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5928.96</v>
          </cell>
          <cell r="AC219">
            <v>11116.8</v>
          </cell>
          <cell r="AD219">
            <v>11116.8</v>
          </cell>
          <cell r="AE219">
            <v>11116.8</v>
          </cell>
          <cell r="AF219">
            <v>39279.360000000001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1646.93</v>
          </cell>
          <cell r="AP219">
            <v>3088</v>
          </cell>
          <cell r="AQ219">
            <v>3088</v>
          </cell>
          <cell r="AR219">
            <v>3088</v>
          </cell>
          <cell r="AS219">
            <v>10910.93</v>
          </cell>
        </row>
        <row r="220">
          <cell r="E220" t="str">
            <v>t0001107</v>
          </cell>
          <cell r="F220" t="str">
            <v>02-43/44/45</v>
          </cell>
          <cell r="G220" t="str">
            <v>Absolute You 2 Pte Ltd</v>
          </cell>
          <cell r="H220">
            <v>45122</v>
          </cell>
          <cell r="I220">
            <v>45487</v>
          </cell>
          <cell r="K220">
            <v>3452</v>
          </cell>
          <cell r="L220">
            <v>3452</v>
          </cell>
          <cell r="M220">
            <v>6.5</v>
          </cell>
          <cell r="N220">
            <v>2</v>
          </cell>
          <cell r="O220">
            <v>8.5</v>
          </cell>
          <cell r="Q220">
            <v>22438</v>
          </cell>
          <cell r="R220">
            <v>6904</v>
          </cell>
          <cell r="S220">
            <v>29342</v>
          </cell>
          <cell r="T220">
            <v>22438</v>
          </cell>
          <cell r="U220">
            <v>22438</v>
          </cell>
          <cell r="V220">
            <v>22438</v>
          </cell>
          <cell r="W220">
            <v>22438</v>
          </cell>
          <cell r="X220">
            <v>22438</v>
          </cell>
          <cell r="Y220">
            <v>22438</v>
          </cell>
          <cell r="Z220">
            <v>10133.290000000001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144761.29</v>
          </cell>
          <cell r="AG220">
            <v>6904</v>
          </cell>
          <cell r="AH220">
            <v>6904</v>
          </cell>
          <cell r="AI220">
            <v>6904</v>
          </cell>
          <cell r="AJ220">
            <v>6904</v>
          </cell>
          <cell r="AK220">
            <v>6904</v>
          </cell>
          <cell r="AL220">
            <v>6904</v>
          </cell>
          <cell r="AM220">
            <v>3117.94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44541.94</v>
          </cell>
        </row>
        <row r="221">
          <cell r="F221" t="str">
            <v>02-43/44/45</v>
          </cell>
          <cell r="G221" t="str">
            <v>Absolute You 2 Pte Ltd</v>
          </cell>
          <cell r="H221">
            <v>45488</v>
          </cell>
          <cell r="I221">
            <v>45852</v>
          </cell>
          <cell r="K221">
            <v>0</v>
          </cell>
          <cell r="L221">
            <v>3452</v>
          </cell>
          <cell r="M221">
            <v>6.8</v>
          </cell>
          <cell r="N221">
            <v>2</v>
          </cell>
          <cell r="O221">
            <v>8.8000000000000007</v>
          </cell>
          <cell r="Q221">
            <v>23473.599999999999</v>
          </cell>
          <cell r="R221">
            <v>6904</v>
          </cell>
          <cell r="S221">
            <v>30377.599999999999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12872.62</v>
          </cell>
          <cell r="AA221">
            <v>23473.599999999999</v>
          </cell>
          <cell r="AB221">
            <v>23473.599999999999</v>
          </cell>
          <cell r="AC221">
            <v>23473.599999999999</v>
          </cell>
          <cell r="AD221">
            <v>23473.599999999999</v>
          </cell>
          <cell r="AE221">
            <v>23473.599999999999</v>
          </cell>
          <cell r="AF221">
            <v>130240.62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3786.06</v>
          </cell>
          <cell r="AN221">
            <v>6904</v>
          </cell>
          <cell r="AO221">
            <v>6904</v>
          </cell>
          <cell r="AP221">
            <v>6904</v>
          </cell>
          <cell r="AQ221">
            <v>6904</v>
          </cell>
          <cell r="AR221">
            <v>6904</v>
          </cell>
          <cell r="AS221">
            <v>38306.06</v>
          </cell>
        </row>
        <row r="222">
          <cell r="F222" t="str">
            <v>02-43/44/45</v>
          </cell>
          <cell r="G222" t="str">
            <v>Absolute You 2 Pte Ltd</v>
          </cell>
          <cell r="H222">
            <v>45853</v>
          </cell>
          <cell r="I222">
            <v>46217</v>
          </cell>
          <cell r="K222">
            <v>0</v>
          </cell>
          <cell r="L222">
            <v>3452</v>
          </cell>
          <cell r="M222">
            <v>7.1</v>
          </cell>
          <cell r="N222">
            <v>2</v>
          </cell>
          <cell r="O222">
            <v>9.1</v>
          </cell>
          <cell r="Q222">
            <v>24509.200000000001</v>
          </cell>
          <cell r="R222">
            <v>6904</v>
          </cell>
          <cell r="S222">
            <v>31413.200000000001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</row>
        <row r="223">
          <cell r="E223" t="str">
            <v>t0001415</v>
          </cell>
          <cell r="F223" t="str">
            <v>02-46</v>
          </cell>
          <cell r="G223" t="str">
            <v>Ovas (Singapore) Pte. Ltd.</v>
          </cell>
          <cell r="H223">
            <v>45109</v>
          </cell>
          <cell r="I223">
            <v>45474</v>
          </cell>
          <cell r="K223">
            <v>571</v>
          </cell>
          <cell r="L223">
            <v>571</v>
          </cell>
          <cell r="M223">
            <v>7</v>
          </cell>
          <cell r="N223">
            <v>2</v>
          </cell>
          <cell r="O223">
            <v>9</v>
          </cell>
          <cell r="Q223">
            <v>3997</v>
          </cell>
          <cell r="R223">
            <v>1142</v>
          </cell>
          <cell r="S223">
            <v>5139</v>
          </cell>
          <cell r="T223">
            <v>3997</v>
          </cell>
          <cell r="U223">
            <v>3997</v>
          </cell>
          <cell r="V223">
            <v>3997</v>
          </cell>
          <cell r="W223">
            <v>3997</v>
          </cell>
          <cell r="X223">
            <v>3997</v>
          </cell>
          <cell r="Y223">
            <v>3997</v>
          </cell>
          <cell r="Z223">
            <v>128.94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24110.94</v>
          </cell>
          <cell r="AG223">
            <v>1142</v>
          </cell>
          <cell r="AH223">
            <v>1142</v>
          </cell>
          <cell r="AI223">
            <v>1142</v>
          </cell>
          <cell r="AJ223">
            <v>1142</v>
          </cell>
          <cell r="AK223">
            <v>1142</v>
          </cell>
          <cell r="AL223">
            <v>1142</v>
          </cell>
          <cell r="AM223">
            <v>36.840000000000003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6888.84</v>
          </cell>
        </row>
        <row r="224">
          <cell r="F224" t="str">
            <v>02-46</v>
          </cell>
          <cell r="G224" t="str">
            <v>Ovas (Singapore) Pte. Ltd.</v>
          </cell>
          <cell r="H224">
            <v>45475</v>
          </cell>
          <cell r="I224">
            <v>45839</v>
          </cell>
          <cell r="K224">
            <v>0</v>
          </cell>
          <cell r="L224">
            <v>571</v>
          </cell>
          <cell r="M224">
            <v>8</v>
          </cell>
          <cell r="N224">
            <v>2</v>
          </cell>
          <cell r="O224">
            <v>10</v>
          </cell>
          <cell r="Q224">
            <v>4568</v>
          </cell>
          <cell r="R224">
            <v>1142</v>
          </cell>
          <cell r="S224">
            <v>5710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4420.6499999999996</v>
          </cell>
          <cell r="AA224">
            <v>4568</v>
          </cell>
          <cell r="AB224">
            <v>4568</v>
          </cell>
          <cell r="AC224">
            <v>4568</v>
          </cell>
          <cell r="AD224">
            <v>4568</v>
          </cell>
          <cell r="AE224">
            <v>4568</v>
          </cell>
          <cell r="AF224">
            <v>27260.65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1105.1600000000001</v>
          </cell>
          <cell r="AN224">
            <v>1142</v>
          </cell>
          <cell r="AO224">
            <v>1142</v>
          </cell>
          <cell r="AP224">
            <v>1142</v>
          </cell>
          <cell r="AQ224">
            <v>1142</v>
          </cell>
          <cell r="AR224">
            <v>1142</v>
          </cell>
          <cell r="AS224">
            <v>6815.16</v>
          </cell>
        </row>
        <row r="225">
          <cell r="E225" t="str">
            <v>t0000302</v>
          </cell>
          <cell r="F225" t="str">
            <v>02-47/48/49</v>
          </cell>
          <cell r="G225" t="str">
            <v>Zinc Salon Pte Ltd (Zinc Salon)</v>
          </cell>
          <cell r="H225">
            <v>45108</v>
          </cell>
          <cell r="I225">
            <v>45473</v>
          </cell>
          <cell r="K225">
            <v>2085</v>
          </cell>
          <cell r="L225">
            <v>2085</v>
          </cell>
          <cell r="M225">
            <v>6.63</v>
          </cell>
          <cell r="N225">
            <v>2</v>
          </cell>
          <cell r="O225">
            <v>8.6300000000000008</v>
          </cell>
          <cell r="Q225">
            <v>13823.55</v>
          </cell>
          <cell r="R225">
            <v>4170</v>
          </cell>
          <cell r="S225">
            <v>17993.55</v>
          </cell>
          <cell r="T225">
            <v>13823.55</v>
          </cell>
          <cell r="U225">
            <v>13823.55</v>
          </cell>
          <cell r="V225">
            <v>13823.55</v>
          </cell>
          <cell r="W225">
            <v>13823.55</v>
          </cell>
          <cell r="X225">
            <v>13823.55</v>
          </cell>
          <cell r="Y225">
            <v>13823.55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82941.3</v>
          </cell>
          <cell r="AG225">
            <v>4170</v>
          </cell>
          <cell r="AH225">
            <v>4170</v>
          </cell>
          <cell r="AI225">
            <v>4170</v>
          </cell>
          <cell r="AJ225">
            <v>4170</v>
          </cell>
          <cell r="AK225">
            <v>4170</v>
          </cell>
          <cell r="AL225">
            <v>4170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25020</v>
          </cell>
        </row>
        <row r="226">
          <cell r="F226" t="str">
            <v>02-47/48/49</v>
          </cell>
          <cell r="G226" t="str">
            <v>Zinc Salon Pte Ltd (Zinc Salon)</v>
          </cell>
          <cell r="H226">
            <v>45474</v>
          </cell>
          <cell r="I226">
            <v>46568</v>
          </cell>
          <cell r="K226" t="str">
            <v>-</v>
          </cell>
          <cell r="L226">
            <v>2085</v>
          </cell>
          <cell r="M226">
            <v>7</v>
          </cell>
          <cell r="N226">
            <v>2</v>
          </cell>
          <cell r="O226">
            <v>9</v>
          </cell>
          <cell r="Q226">
            <v>14595</v>
          </cell>
          <cell r="R226">
            <v>4170</v>
          </cell>
          <cell r="S226">
            <v>18765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14595</v>
          </cell>
          <cell r="AA226">
            <v>14595</v>
          </cell>
          <cell r="AB226">
            <v>14595</v>
          </cell>
          <cell r="AC226">
            <v>14595</v>
          </cell>
          <cell r="AD226">
            <v>14595</v>
          </cell>
          <cell r="AE226">
            <v>14595</v>
          </cell>
          <cell r="AF226">
            <v>87570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4170</v>
          </cell>
          <cell r="AN226">
            <v>4170</v>
          </cell>
          <cell r="AO226">
            <v>4170</v>
          </cell>
          <cell r="AP226">
            <v>4170</v>
          </cell>
          <cell r="AQ226">
            <v>4170</v>
          </cell>
          <cell r="AR226">
            <v>4170</v>
          </cell>
          <cell r="AS226">
            <v>25020</v>
          </cell>
        </row>
        <row r="227">
          <cell r="E227" t="str">
            <v>t0000305 (Licence)</v>
          </cell>
          <cell r="F227" t="str">
            <v>02-50 (Licence)</v>
          </cell>
          <cell r="G227" t="str">
            <v>Commune (Licence area)</v>
          </cell>
          <cell r="H227">
            <v>44531</v>
          </cell>
          <cell r="I227">
            <v>45626</v>
          </cell>
          <cell r="K227">
            <v>504</v>
          </cell>
          <cell r="L227">
            <v>504</v>
          </cell>
          <cell r="M227">
            <v>3</v>
          </cell>
          <cell r="N227">
            <v>0</v>
          </cell>
          <cell r="O227">
            <v>3</v>
          </cell>
          <cell r="Q227">
            <v>1512</v>
          </cell>
          <cell r="R227">
            <v>0</v>
          </cell>
          <cell r="S227">
            <v>1512</v>
          </cell>
          <cell r="T227">
            <v>1512</v>
          </cell>
          <cell r="U227">
            <v>1512</v>
          </cell>
          <cell r="V227">
            <v>1512</v>
          </cell>
          <cell r="W227">
            <v>1512</v>
          </cell>
          <cell r="X227">
            <v>1512</v>
          </cell>
          <cell r="Y227">
            <v>1512</v>
          </cell>
          <cell r="Z227">
            <v>1512</v>
          </cell>
          <cell r="AA227">
            <v>1512</v>
          </cell>
          <cell r="AB227">
            <v>1512</v>
          </cell>
          <cell r="AC227">
            <v>1512</v>
          </cell>
          <cell r="AD227">
            <v>1512</v>
          </cell>
          <cell r="AE227">
            <v>0</v>
          </cell>
          <cell r="AF227">
            <v>16632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</row>
        <row r="228">
          <cell r="F228" t="str">
            <v>02-50 (Licence)</v>
          </cell>
          <cell r="G228" t="str">
            <v>Commune (Licence area)</v>
          </cell>
          <cell r="H228">
            <v>45627</v>
          </cell>
          <cell r="I228">
            <v>46721</v>
          </cell>
          <cell r="K228" t="str">
            <v>-</v>
          </cell>
          <cell r="L228">
            <v>504</v>
          </cell>
          <cell r="M228">
            <v>3.3</v>
          </cell>
          <cell r="N228">
            <v>0</v>
          </cell>
          <cell r="O228">
            <v>3.3</v>
          </cell>
          <cell r="Q228">
            <v>1663.2</v>
          </cell>
          <cell r="R228">
            <v>0</v>
          </cell>
          <cell r="S228">
            <v>1663.2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1663.2</v>
          </cell>
          <cell r="AF228">
            <v>1663.2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</row>
        <row r="229">
          <cell r="E229" t="str">
            <v>t0000305</v>
          </cell>
          <cell r="F229" t="str">
            <v>02-50/51/52/53</v>
          </cell>
          <cell r="G229" t="str">
            <v>Commune Lifestyle Pte Ltd (Commune)</v>
          </cell>
          <cell r="H229">
            <v>45261</v>
          </cell>
          <cell r="I229">
            <v>45626</v>
          </cell>
          <cell r="K229">
            <v>2813</v>
          </cell>
          <cell r="L229">
            <v>2813</v>
          </cell>
          <cell r="M229">
            <v>8.08</v>
          </cell>
          <cell r="N229">
            <v>2</v>
          </cell>
          <cell r="O229">
            <v>10.08</v>
          </cell>
          <cell r="Q229">
            <v>22741.61</v>
          </cell>
          <cell r="R229">
            <v>5626</v>
          </cell>
          <cell r="S229">
            <v>28367.61</v>
          </cell>
          <cell r="T229">
            <v>22741.61</v>
          </cell>
          <cell r="U229">
            <v>22741.61</v>
          </cell>
          <cell r="V229">
            <v>22741.61</v>
          </cell>
          <cell r="W229">
            <v>22741.61</v>
          </cell>
          <cell r="X229">
            <v>22741.61</v>
          </cell>
          <cell r="Y229">
            <v>22741.61</v>
          </cell>
          <cell r="Z229">
            <v>22741.61</v>
          </cell>
          <cell r="AA229">
            <v>22741.61</v>
          </cell>
          <cell r="AB229">
            <v>22741.61</v>
          </cell>
          <cell r="AC229">
            <v>22741.61</v>
          </cell>
          <cell r="AD229">
            <v>22741.61</v>
          </cell>
          <cell r="AE229">
            <v>0</v>
          </cell>
          <cell r="AF229">
            <v>250157.71</v>
          </cell>
          <cell r="AG229">
            <v>5626</v>
          </cell>
          <cell r="AH229">
            <v>5626</v>
          </cell>
          <cell r="AI229">
            <v>5626</v>
          </cell>
          <cell r="AJ229">
            <v>5626</v>
          </cell>
          <cell r="AK229">
            <v>5626</v>
          </cell>
          <cell r="AL229">
            <v>5626</v>
          </cell>
          <cell r="AM229">
            <v>5626</v>
          </cell>
          <cell r="AN229">
            <v>5626</v>
          </cell>
          <cell r="AO229">
            <v>5626</v>
          </cell>
          <cell r="AP229">
            <v>5626</v>
          </cell>
          <cell r="AQ229">
            <v>5626</v>
          </cell>
          <cell r="AR229">
            <v>0</v>
          </cell>
          <cell r="AS229">
            <v>61886</v>
          </cell>
        </row>
        <row r="230">
          <cell r="F230" t="str">
            <v>02-50/51/52/53</v>
          </cell>
          <cell r="G230" t="str">
            <v>Commune Lifestyle Pte Ltd (Commune)</v>
          </cell>
          <cell r="H230">
            <v>45627</v>
          </cell>
          <cell r="I230">
            <v>46721</v>
          </cell>
          <cell r="K230" t="str">
            <v>-</v>
          </cell>
          <cell r="L230">
            <v>2813</v>
          </cell>
          <cell r="M230">
            <v>8.3000000000000007</v>
          </cell>
          <cell r="N230">
            <v>2</v>
          </cell>
          <cell r="O230">
            <v>10.3</v>
          </cell>
          <cell r="Q230">
            <v>23347.9</v>
          </cell>
          <cell r="R230">
            <v>5626</v>
          </cell>
          <cell r="S230">
            <v>28973.9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23347.9</v>
          </cell>
          <cell r="AF230">
            <v>23347.9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5626</v>
          </cell>
          <cell r="AS230">
            <v>5626</v>
          </cell>
        </row>
        <row r="231">
          <cell r="E231" t="str">
            <v>t0000794</v>
          </cell>
          <cell r="F231" t="str">
            <v>02-54/55</v>
          </cell>
          <cell r="G231" t="str">
            <v>Commune Lifestyle Pte Ltd (Commune)</v>
          </cell>
          <cell r="H231">
            <v>45261</v>
          </cell>
          <cell r="I231">
            <v>45626</v>
          </cell>
          <cell r="K231">
            <v>2372</v>
          </cell>
          <cell r="L231">
            <v>2372</v>
          </cell>
          <cell r="M231">
            <v>7.9</v>
          </cell>
          <cell r="N231">
            <v>2</v>
          </cell>
          <cell r="O231">
            <v>9.9</v>
          </cell>
          <cell r="Q231">
            <v>18738.8</v>
          </cell>
          <cell r="R231">
            <v>4744</v>
          </cell>
          <cell r="S231">
            <v>23482.799999999999</v>
          </cell>
          <cell r="T231">
            <v>18738.8</v>
          </cell>
          <cell r="U231">
            <v>18738.8</v>
          </cell>
          <cell r="V231">
            <v>18738.8</v>
          </cell>
          <cell r="W231">
            <v>18738.8</v>
          </cell>
          <cell r="X231">
            <v>18738.8</v>
          </cell>
          <cell r="Y231">
            <v>18738.8</v>
          </cell>
          <cell r="Z231">
            <v>18738.8</v>
          </cell>
          <cell r="AA231">
            <v>18738.8</v>
          </cell>
          <cell r="AB231">
            <v>18738.8</v>
          </cell>
          <cell r="AC231">
            <v>18738.8</v>
          </cell>
          <cell r="AD231">
            <v>18738.8</v>
          </cell>
          <cell r="AE231">
            <v>0</v>
          </cell>
          <cell r="AF231">
            <v>206126.8</v>
          </cell>
          <cell r="AG231">
            <v>4744</v>
          </cell>
          <cell r="AH231">
            <v>4744</v>
          </cell>
          <cell r="AI231">
            <v>4744</v>
          </cell>
          <cell r="AJ231">
            <v>4744</v>
          </cell>
          <cell r="AK231">
            <v>4744</v>
          </cell>
          <cell r="AL231">
            <v>4744</v>
          </cell>
          <cell r="AM231">
            <v>4744</v>
          </cell>
          <cell r="AN231">
            <v>4744</v>
          </cell>
          <cell r="AO231">
            <v>4744</v>
          </cell>
          <cell r="AP231">
            <v>4744</v>
          </cell>
          <cell r="AQ231">
            <v>4744</v>
          </cell>
          <cell r="AR231">
            <v>0</v>
          </cell>
          <cell r="AS231">
            <v>52184</v>
          </cell>
        </row>
        <row r="232">
          <cell r="F232" t="str">
            <v>02-54/55</v>
          </cell>
          <cell r="G232" t="str">
            <v>Commune Lifestyle Pte Ltd (Commune)</v>
          </cell>
          <cell r="H232">
            <v>45627</v>
          </cell>
          <cell r="I232">
            <v>46721</v>
          </cell>
          <cell r="K232" t="str">
            <v>-</v>
          </cell>
          <cell r="L232">
            <v>2372</v>
          </cell>
          <cell r="M232">
            <v>8.3000000000000007</v>
          </cell>
          <cell r="N232">
            <v>2</v>
          </cell>
          <cell r="O232">
            <v>10.3</v>
          </cell>
          <cell r="Q232">
            <v>19687.599999999999</v>
          </cell>
          <cell r="R232">
            <v>4744</v>
          </cell>
          <cell r="S232">
            <v>24431.599999999999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19687.599999999999</v>
          </cell>
          <cell r="AF232">
            <v>19687.599999999999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4744</v>
          </cell>
          <cell r="AS232">
            <v>4744</v>
          </cell>
        </row>
        <row r="233">
          <cell r="E233" t="str">
            <v>t0001460</v>
          </cell>
          <cell r="F233" t="str">
            <v>02-56</v>
          </cell>
          <cell r="G233" t="str">
            <v>Yuan TCM Wellness Pte. Ltd. (Pulse TCM Clinic)</v>
          </cell>
          <cell r="H233">
            <v>45198</v>
          </cell>
          <cell r="I233">
            <v>45563</v>
          </cell>
          <cell r="K233">
            <v>355</v>
          </cell>
          <cell r="L233">
            <v>355</v>
          </cell>
          <cell r="M233">
            <v>8.5</v>
          </cell>
          <cell r="N233">
            <v>2</v>
          </cell>
          <cell r="O233">
            <v>10.5</v>
          </cell>
          <cell r="Q233">
            <v>3017.5</v>
          </cell>
          <cell r="R233">
            <v>710</v>
          </cell>
          <cell r="S233">
            <v>3727.5</v>
          </cell>
          <cell r="T233">
            <v>3017.5</v>
          </cell>
          <cell r="U233">
            <v>3017.5</v>
          </cell>
          <cell r="V233">
            <v>3017.5</v>
          </cell>
          <cell r="W233">
            <v>3017.5</v>
          </cell>
          <cell r="X233">
            <v>3017.5</v>
          </cell>
          <cell r="Y233">
            <v>3017.5</v>
          </cell>
          <cell r="Z233">
            <v>3017.5</v>
          </cell>
          <cell r="AA233">
            <v>3017.5</v>
          </cell>
          <cell r="AB233">
            <v>2816.33</v>
          </cell>
          <cell r="AC233">
            <v>0</v>
          </cell>
          <cell r="AD233">
            <v>0</v>
          </cell>
          <cell r="AE233">
            <v>0</v>
          </cell>
          <cell r="AF233">
            <v>26956.33</v>
          </cell>
          <cell r="AG233">
            <v>710</v>
          </cell>
          <cell r="AH233">
            <v>710</v>
          </cell>
          <cell r="AI233">
            <v>710</v>
          </cell>
          <cell r="AJ233">
            <v>710</v>
          </cell>
          <cell r="AK233">
            <v>710</v>
          </cell>
          <cell r="AL233">
            <v>710</v>
          </cell>
          <cell r="AM233">
            <v>710</v>
          </cell>
          <cell r="AN233">
            <v>710</v>
          </cell>
          <cell r="AO233">
            <v>662.67</v>
          </cell>
          <cell r="AP233">
            <v>0</v>
          </cell>
          <cell r="AQ233">
            <v>0</v>
          </cell>
          <cell r="AR233">
            <v>0</v>
          </cell>
          <cell r="AS233">
            <v>6342.67</v>
          </cell>
        </row>
        <row r="234">
          <cell r="F234" t="str">
            <v>02-56</v>
          </cell>
          <cell r="G234" t="str">
            <v>Yuan TCM Wellness Pte. Ltd. (Pulse TCM Clinic)</v>
          </cell>
          <cell r="H234">
            <v>45564</v>
          </cell>
          <cell r="I234">
            <v>45928</v>
          </cell>
          <cell r="K234">
            <v>0</v>
          </cell>
          <cell r="L234">
            <v>355</v>
          </cell>
          <cell r="M234">
            <v>9.5</v>
          </cell>
          <cell r="N234">
            <v>2</v>
          </cell>
          <cell r="O234">
            <v>11.5</v>
          </cell>
          <cell r="Q234">
            <v>3372.5</v>
          </cell>
          <cell r="R234">
            <v>710</v>
          </cell>
          <cell r="S234">
            <v>4082.5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224.83</v>
          </cell>
          <cell r="AC234">
            <v>3372.5</v>
          </cell>
          <cell r="AD234">
            <v>3372.5</v>
          </cell>
          <cell r="AE234">
            <v>3372.5</v>
          </cell>
          <cell r="AF234">
            <v>10342.33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47.33</v>
          </cell>
          <cell r="AP234">
            <v>710</v>
          </cell>
          <cell r="AQ234">
            <v>710</v>
          </cell>
          <cell r="AR234">
            <v>710</v>
          </cell>
          <cell r="AS234">
            <v>2177.33</v>
          </cell>
        </row>
        <row r="235">
          <cell r="E235" t="str">
            <v>t0001065</v>
          </cell>
          <cell r="F235" t="str">
            <v>02-57/58/59/60/61</v>
          </cell>
          <cell r="G235" t="str">
            <v>Commune Lifestyle Pte Ltd (Alt.o and Grado)</v>
          </cell>
          <cell r="H235">
            <v>45017</v>
          </cell>
          <cell r="I235">
            <v>46112</v>
          </cell>
          <cell r="K235">
            <v>4701</v>
          </cell>
          <cell r="L235">
            <v>4701</v>
          </cell>
          <cell r="M235">
            <v>6.4</v>
          </cell>
          <cell r="N235">
            <v>2</v>
          </cell>
          <cell r="O235">
            <v>8.4</v>
          </cell>
          <cell r="Q235">
            <v>30086.400000000001</v>
          </cell>
          <cell r="R235">
            <v>9402</v>
          </cell>
          <cell r="S235">
            <v>39488.400000000001</v>
          </cell>
          <cell r="T235">
            <v>30086.400000000001</v>
          </cell>
          <cell r="U235">
            <v>30086.400000000001</v>
          </cell>
          <cell r="V235">
            <v>30086.400000000001</v>
          </cell>
          <cell r="W235">
            <v>30086.400000000001</v>
          </cell>
          <cell r="X235">
            <v>30086.400000000001</v>
          </cell>
          <cell r="Y235">
            <v>30086.400000000001</v>
          </cell>
          <cell r="Z235">
            <v>30086.400000000001</v>
          </cell>
          <cell r="AA235">
            <v>30086.400000000001</v>
          </cell>
          <cell r="AB235">
            <v>30086.400000000001</v>
          </cell>
          <cell r="AC235">
            <v>30086.400000000001</v>
          </cell>
          <cell r="AD235">
            <v>30086.400000000001</v>
          </cell>
          <cell r="AE235">
            <v>30086.400000000001</v>
          </cell>
          <cell r="AF235">
            <v>361036.79999999999</v>
          </cell>
          <cell r="AG235">
            <v>9402</v>
          </cell>
          <cell r="AH235">
            <v>9402</v>
          </cell>
          <cell r="AI235">
            <v>9402</v>
          </cell>
          <cell r="AJ235">
            <v>9402</v>
          </cell>
          <cell r="AK235">
            <v>9402</v>
          </cell>
          <cell r="AL235">
            <v>9402</v>
          </cell>
          <cell r="AM235">
            <v>9402</v>
          </cell>
          <cell r="AN235">
            <v>9402</v>
          </cell>
          <cell r="AO235">
            <v>9402</v>
          </cell>
          <cell r="AP235">
            <v>9402</v>
          </cell>
          <cell r="AQ235">
            <v>9402</v>
          </cell>
          <cell r="AR235">
            <v>9402</v>
          </cell>
          <cell r="AS235">
            <v>112824</v>
          </cell>
        </row>
        <row r="236">
          <cell r="E236" t="str">
            <v>t0000989</v>
          </cell>
          <cell r="F236" t="str">
            <v>02-62/62A/62B/62C/03/64/65/66/67/68/69</v>
          </cell>
          <cell r="G236" t="str">
            <v>True Yoga Pte Ltd (True Fitness)</v>
          </cell>
          <cell r="H236">
            <v>45200</v>
          </cell>
          <cell r="I236">
            <v>45565</v>
          </cell>
          <cell r="K236">
            <v>33459</v>
          </cell>
          <cell r="L236">
            <v>33459</v>
          </cell>
          <cell r="M236">
            <v>4.7</v>
          </cell>
          <cell r="N236">
            <v>2</v>
          </cell>
          <cell r="O236">
            <v>6.7</v>
          </cell>
          <cell r="Q236">
            <v>157257.29999999999</v>
          </cell>
          <cell r="R236">
            <v>66918</v>
          </cell>
          <cell r="S236">
            <v>224175.3</v>
          </cell>
          <cell r="T236">
            <v>157257.29999999999</v>
          </cell>
          <cell r="U236">
            <v>157257.29999999999</v>
          </cell>
          <cell r="V236">
            <v>157257.29999999999</v>
          </cell>
          <cell r="W236">
            <v>157257.29999999999</v>
          </cell>
          <cell r="X236">
            <v>157257.29999999999</v>
          </cell>
          <cell r="Y236">
            <v>157257.29999999999</v>
          </cell>
          <cell r="Z236">
            <v>157257.29999999999</v>
          </cell>
          <cell r="AA236">
            <v>157257.29999999999</v>
          </cell>
          <cell r="AB236">
            <v>157257.29999999999</v>
          </cell>
          <cell r="AC236">
            <v>0</v>
          </cell>
          <cell r="AD236">
            <v>0</v>
          </cell>
          <cell r="AE236">
            <v>0</v>
          </cell>
          <cell r="AF236">
            <v>1415315.7</v>
          </cell>
          <cell r="AG236">
            <v>66918</v>
          </cell>
          <cell r="AH236">
            <v>66918</v>
          </cell>
          <cell r="AI236">
            <v>66918</v>
          </cell>
          <cell r="AJ236">
            <v>66918</v>
          </cell>
          <cell r="AK236">
            <v>66918</v>
          </cell>
          <cell r="AL236">
            <v>66918</v>
          </cell>
          <cell r="AM236">
            <v>66918</v>
          </cell>
          <cell r="AN236">
            <v>66918</v>
          </cell>
          <cell r="AO236">
            <v>66918</v>
          </cell>
          <cell r="AP236">
            <v>0</v>
          </cell>
          <cell r="AQ236">
            <v>0</v>
          </cell>
          <cell r="AR236">
            <v>0</v>
          </cell>
          <cell r="AS236">
            <v>602262</v>
          </cell>
        </row>
        <row r="237">
          <cell r="F237" t="str">
            <v>02-62/62A/62B/62C/03/64/65/66/67/68/69</v>
          </cell>
          <cell r="G237" t="str">
            <v>True Yoga Pte Ltd (True Fitness)</v>
          </cell>
          <cell r="H237">
            <v>45566</v>
          </cell>
          <cell r="I237">
            <v>45930</v>
          </cell>
          <cell r="K237">
            <v>0</v>
          </cell>
          <cell r="L237">
            <v>33459</v>
          </cell>
          <cell r="M237">
            <v>5</v>
          </cell>
          <cell r="N237">
            <v>2</v>
          </cell>
          <cell r="O237">
            <v>7</v>
          </cell>
          <cell r="Q237">
            <v>167295</v>
          </cell>
          <cell r="R237">
            <v>66918</v>
          </cell>
          <cell r="S237">
            <v>234213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167295</v>
          </cell>
          <cell r="AD237">
            <v>167295</v>
          </cell>
          <cell r="AE237">
            <v>167295</v>
          </cell>
          <cell r="AF237">
            <v>501885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66918</v>
          </cell>
          <cell r="AQ237">
            <v>66918</v>
          </cell>
          <cell r="AR237">
            <v>66918</v>
          </cell>
          <cell r="AS237">
            <v>200754</v>
          </cell>
        </row>
        <row r="238">
          <cell r="F238" t="str">
            <v>02-62/62A/62B/62C/03/64/65/66/67/68/69</v>
          </cell>
          <cell r="G238" t="str">
            <v>True Yoga Pte Ltd (True Fitness)</v>
          </cell>
          <cell r="H238">
            <v>45931</v>
          </cell>
          <cell r="I238">
            <v>46295</v>
          </cell>
          <cell r="K238">
            <v>0</v>
          </cell>
          <cell r="L238">
            <v>33459</v>
          </cell>
          <cell r="M238">
            <v>5.3</v>
          </cell>
          <cell r="N238">
            <v>2</v>
          </cell>
          <cell r="O238">
            <v>7.3</v>
          </cell>
          <cell r="Q238">
            <v>177332.7</v>
          </cell>
          <cell r="R238">
            <v>66918</v>
          </cell>
          <cell r="S238">
            <v>244250.7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</row>
        <row r="239">
          <cell r="E239" t="str">
            <v>t0000294 - L2</v>
          </cell>
          <cell r="F239" t="str">
            <v>02-37/38/39/40/41</v>
          </cell>
          <cell r="G239" t="str">
            <v>Pertama Merchandising Pte Ltd (Harvey Norman)</v>
          </cell>
          <cell r="H239">
            <v>45276</v>
          </cell>
          <cell r="I239">
            <v>46006</v>
          </cell>
          <cell r="J239">
            <v>81.459999999999994</v>
          </cell>
          <cell r="K239">
            <v>32335</v>
          </cell>
          <cell r="L239">
            <v>32335.06</v>
          </cell>
          <cell r="M239">
            <v>5.41</v>
          </cell>
          <cell r="N239">
            <v>1.2</v>
          </cell>
          <cell r="O239">
            <v>6.61</v>
          </cell>
          <cell r="Q239">
            <v>174932.6746</v>
          </cell>
          <cell r="R239">
            <v>38802.072</v>
          </cell>
          <cell r="S239">
            <v>213734.74660000001</v>
          </cell>
          <cell r="T239">
            <v>174932.6746</v>
          </cell>
          <cell r="U239">
            <v>174932.6746</v>
          </cell>
          <cell r="V239">
            <v>174932.6746</v>
          </cell>
          <cell r="W239">
            <v>174932.6746</v>
          </cell>
          <cell r="X239">
            <v>174932.6746</v>
          </cell>
          <cell r="Y239">
            <v>174932.6746</v>
          </cell>
          <cell r="Z239">
            <v>174932.6746</v>
          </cell>
          <cell r="AA239">
            <v>174932.6746</v>
          </cell>
          <cell r="AB239">
            <v>174932.6746</v>
          </cell>
          <cell r="AC239">
            <v>174932.6746</v>
          </cell>
          <cell r="AD239">
            <v>174932.6746</v>
          </cell>
          <cell r="AE239">
            <v>174932.6746</v>
          </cell>
          <cell r="AF239">
            <v>2099192.0951999999</v>
          </cell>
          <cell r="AG239">
            <v>38802.072</v>
          </cell>
          <cell r="AH239">
            <v>38802.072</v>
          </cell>
          <cell r="AI239">
            <v>38802.072</v>
          </cell>
          <cell r="AJ239">
            <v>38802.072</v>
          </cell>
          <cell r="AK239">
            <v>38802.072</v>
          </cell>
          <cell r="AL239">
            <v>38802.072</v>
          </cell>
          <cell r="AM239">
            <v>38802.072</v>
          </cell>
          <cell r="AN239">
            <v>38802.072</v>
          </cell>
          <cell r="AO239">
            <v>38802.072</v>
          </cell>
          <cell r="AP239">
            <v>38802.072</v>
          </cell>
          <cell r="AQ239">
            <v>38802.072</v>
          </cell>
          <cell r="AR239">
            <v>38802.072</v>
          </cell>
          <cell r="AS239">
            <v>465624.864</v>
          </cell>
        </row>
        <row r="241">
          <cell r="G241" t="str">
            <v>Level 2 Total</v>
          </cell>
          <cell r="K241">
            <v>111710</v>
          </cell>
          <cell r="L241">
            <v>111710.06</v>
          </cell>
          <cell r="P241">
            <v>29520</v>
          </cell>
          <cell r="T241">
            <v>691133.50459999999</v>
          </cell>
          <cell r="U241">
            <v>684895.33459999994</v>
          </cell>
          <cell r="V241">
            <v>684895.33459999994</v>
          </cell>
          <cell r="W241">
            <v>685462.05460000003</v>
          </cell>
          <cell r="X241">
            <v>687249.33459999994</v>
          </cell>
          <cell r="Y241">
            <v>687808.63459999999</v>
          </cell>
          <cell r="Z241">
            <v>659521.30460000003</v>
          </cell>
          <cell r="AA241">
            <v>669058.40460000001</v>
          </cell>
          <cell r="AB241">
            <v>680933.82460000005</v>
          </cell>
          <cell r="AC241">
            <v>692640.91460000002</v>
          </cell>
          <cell r="AD241">
            <v>693627.94460000005</v>
          </cell>
          <cell r="AE241">
            <v>695482.07460000005</v>
          </cell>
          <cell r="AF241">
            <v>8212708.6651999997</v>
          </cell>
          <cell r="AG241">
            <v>189912.20199999999</v>
          </cell>
          <cell r="AH241">
            <v>188056.07199999999</v>
          </cell>
          <cell r="AI241">
            <v>188056.07199999999</v>
          </cell>
          <cell r="AJ241">
            <v>188056.07199999999</v>
          </cell>
          <cell r="AK241">
            <v>188056.07199999999</v>
          </cell>
          <cell r="AL241">
            <v>188056.07199999999</v>
          </cell>
          <cell r="AM241">
            <v>179673.10200000001</v>
          </cell>
          <cell r="AN241">
            <v>181735.75200000001</v>
          </cell>
          <cell r="AO241">
            <v>184402.07199999999</v>
          </cell>
          <cell r="AP241">
            <v>184402.07199999999</v>
          </cell>
          <cell r="AQ241">
            <v>184402.07199999999</v>
          </cell>
          <cell r="AR241">
            <v>184402.07199999999</v>
          </cell>
          <cell r="AS241">
            <v>2229209.7039999999</v>
          </cell>
        </row>
        <row r="243">
          <cell r="F243" t="str">
            <v>3rd Storey</v>
          </cell>
        </row>
        <row r="244">
          <cell r="F244" t="str">
            <v>03-02</v>
          </cell>
          <cell r="G244" t="str">
            <v>Pertama Merchandising Pte Ltd (Harvey Norman)</v>
          </cell>
          <cell r="H244">
            <v>44546</v>
          </cell>
          <cell r="I244">
            <v>45275</v>
          </cell>
          <cell r="J244">
            <v>141.58000000000001</v>
          </cell>
          <cell r="K244">
            <v>30365.24</v>
          </cell>
          <cell r="L244">
            <v>30365.24</v>
          </cell>
          <cell r="M244">
            <v>5.13</v>
          </cell>
          <cell r="N244">
            <v>1.2</v>
          </cell>
          <cell r="O244">
            <v>6.33</v>
          </cell>
          <cell r="Q244">
            <v>155773.68119999999</v>
          </cell>
          <cell r="R244">
            <v>36438.288</v>
          </cell>
          <cell r="S244">
            <v>192211.96919999999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</row>
        <row r="245">
          <cell r="E245" t="str">
            <v>t0000294 - L3</v>
          </cell>
          <cell r="F245" t="str">
            <v>03-02</v>
          </cell>
          <cell r="G245" t="str">
            <v>Pertama Merchandising Pte Ltd (Harvey Norman)</v>
          </cell>
          <cell r="H245">
            <v>45276</v>
          </cell>
          <cell r="I245">
            <v>46006</v>
          </cell>
          <cell r="J245">
            <v>141.58000000000001</v>
          </cell>
          <cell r="K245">
            <v>0</v>
          </cell>
          <cell r="L245">
            <v>30365.24</v>
          </cell>
          <cell r="M245">
            <v>5.41</v>
          </cell>
          <cell r="N245">
            <v>1.2</v>
          </cell>
          <cell r="O245">
            <v>6.61</v>
          </cell>
          <cell r="Q245">
            <v>164275.94839999999</v>
          </cell>
          <cell r="R245">
            <v>36438.288</v>
          </cell>
          <cell r="S245">
            <v>200714.23639999999</v>
          </cell>
          <cell r="T245">
            <v>164275.94839999999</v>
          </cell>
          <cell r="U245">
            <v>164275.94839999999</v>
          </cell>
          <cell r="V245">
            <v>164275.94839999999</v>
          </cell>
          <cell r="W245">
            <v>164275.94839999999</v>
          </cell>
          <cell r="X245">
            <v>164275.94839999999</v>
          </cell>
          <cell r="Y245">
            <v>164275.94839999999</v>
          </cell>
          <cell r="Z245">
            <v>164275.94839999999</v>
          </cell>
          <cell r="AA245">
            <v>164275.94839999999</v>
          </cell>
          <cell r="AB245">
            <v>164275.94839999999</v>
          </cell>
          <cell r="AC245">
            <v>164275.94839999999</v>
          </cell>
          <cell r="AD245">
            <v>164275.94839999999</v>
          </cell>
          <cell r="AE245">
            <v>164275.94839999999</v>
          </cell>
          <cell r="AF245">
            <v>1971311.3807999999</v>
          </cell>
          <cell r="AG245">
            <v>36438.288</v>
          </cell>
          <cell r="AH245">
            <v>36438.288</v>
          </cell>
          <cell r="AI245">
            <v>36438.288</v>
          </cell>
          <cell r="AJ245">
            <v>36438.288</v>
          </cell>
          <cell r="AK245">
            <v>36438.288</v>
          </cell>
          <cell r="AL245">
            <v>36438.288</v>
          </cell>
          <cell r="AM245">
            <v>36438.288</v>
          </cell>
          <cell r="AN245">
            <v>36438.288</v>
          </cell>
          <cell r="AO245">
            <v>36438.288</v>
          </cell>
          <cell r="AP245">
            <v>36438.288</v>
          </cell>
          <cell r="AQ245">
            <v>36438.288</v>
          </cell>
          <cell r="AR245">
            <v>36438.288</v>
          </cell>
          <cell r="AS245">
            <v>437259.45600000001</v>
          </cell>
        </row>
        <row r="247">
          <cell r="G247" t="str">
            <v>Level 3 Total</v>
          </cell>
          <cell r="K247">
            <v>30365.24</v>
          </cell>
          <cell r="L247">
            <v>30365.24</v>
          </cell>
          <cell r="P247">
            <v>0</v>
          </cell>
          <cell r="T247">
            <v>164275.94839999999</v>
          </cell>
          <cell r="U247">
            <v>164275.94839999999</v>
          </cell>
          <cell r="V247">
            <v>164275.94839999999</v>
          </cell>
          <cell r="W247">
            <v>164275.94839999999</v>
          </cell>
          <cell r="X247">
            <v>164275.94839999999</v>
          </cell>
          <cell r="Y247">
            <v>164275.94839999999</v>
          </cell>
          <cell r="Z247">
            <v>164275.94839999999</v>
          </cell>
          <cell r="AA247">
            <v>164275.94839999999</v>
          </cell>
          <cell r="AB247">
            <v>164275.94839999999</v>
          </cell>
          <cell r="AC247">
            <v>164275.94839999999</v>
          </cell>
          <cell r="AD247">
            <v>164275.94839999999</v>
          </cell>
          <cell r="AE247">
            <v>164275.94839999999</v>
          </cell>
          <cell r="AF247">
            <v>1971311.3807999999</v>
          </cell>
          <cell r="AG247">
            <v>36438.288</v>
          </cell>
          <cell r="AH247">
            <v>36438.288</v>
          </cell>
          <cell r="AI247">
            <v>36438.288</v>
          </cell>
          <cell r="AJ247">
            <v>36438.288</v>
          </cell>
          <cell r="AK247">
            <v>36438.288</v>
          </cell>
          <cell r="AL247">
            <v>36438.288</v>
          </cell>
          <cell r="AM247">
            <v>36438.288</v>
          </cell>
          <cell r="AN247">
            <v>36438.288</v>
          </cell>
          <cell r="AO247">
            <v>36438.288</v>
          </cell>
          <cell r="AP247">
            <v>36438.288</v>
          </cell>
          <cell r="AQ247">
            <v>36438.288</v>
          </cell>
          <cell r="AR247">
            <v>36438.288</v>
          </cell>
          <cell r="AS247">
            <v>437259.45600000001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W-Rent 2023"/>
      <sheetName val="Statistics"/>
      <sheetName val="Licence Fee (ORA)"/>
      <sheetName val="Licence Fee"/>
      <sheetName val="Percentage Rent"/>
      <sheetName val="2007 Renewal "/>
      <sheetName val="Leases Due"/>
      <sheetName val="New Leases"/>
      <sheetName val="Renew 07.workl"/>
      <sheetName val="2005"/>
      <sheetName val="2006"/>
      <sheetName val="combine"/>
    </sheetNames>
    <sheetDataSet>
      <sheetData sheetId="0" refreshError="1">
        <row r="11">
          <cell r="E11" t="str">
            <v>t0000293</v>
          </cell>
          <cell r="F11" t="str">
            <v>01-01/02, 02-01, 03-01</v>
          </cell>
          <cell r="G11" t="str">
            <v>Paulaner Brauhaus (Singapore) Pte Ltd</v>
          </cell>
          <cell r="H11">
            <v>44317</v>
          </cell>
          <cell r="I11">
            <v>45046</v>
          </cell>
          <cell r="K11">
            <v>13336</v>
          </cell>
          <cell r="L11">
            <v>13336</v>
          </cell>
          <cell r="M11">
            <v>6.53</v>
          </cell>
          <cell r="N11">
            <v>1.2</v>
          </cell>
          <cell r="O11">
            <v>5.73</v>
          </cell>
          <cell r="P11">
            <v>2</v>
          </cell>
          <cell r="Q11">
            <v>7.73</v>
          </cell>
          <cell r="S11">
            <v>87084.08</v>
          </cell>
          <cell r="T11">
            <v>16003.2</v>
          </cell>
          <cell r="U11">
            <v>103087.28</v>
          </cell>
          <cell r="V11">
            <v>76415.28</v>
          </cell>
          <cell r="W11">
            <v>26672</v>
          </cell>
          <cell r="X11">
            <v>103087.28</v>
          </cell>
          <cell r="Y11">
            <v>87084.08</v>
          </cell>
          <cell r="Z11">
            <v>87084.08</v>
          </cell>
          <cell r="AA11">
            <v>0</v>
          </cell>
          <cell r="AB11">
            <v>87084.08</v>
          </cell>
          <cell r="AC11">
            <v>76415.28</v>
          </cell>
          <cell r="AD11">
            <v>87084.08</v>
          </cell>
          <cell r="AE11">
            <v>-10668.8</v>
          </cell>
          <cell r="AF11">
            <v>87084.08</v>
          </cell>
          <cell r="AG11">
            <v>76415.28</v>
          </cell>
          <cell r="AH11">
            <v>87084.08</v>
          </cell>
          <cell r="AI11">
            <v>-10668.8</v>
          </cell>
          <cell r="AJ11">
            <v>87084.08</v>
          </cell>
          <cell r="AK11">
            <v>76415.28</v>
          </cell>
          <cell r="AL11">
            <v>87084.08</v>
          </cell>
          <cell r="AM11">
            <v>-10668.8</v>
          </cell>
          <cell r="AN11">
            <v>87084.08</v>
          </cell>
          <cell r="AO11">
            <v>0</v>
          </cell>
          <cell r="AP11">
            <v>0</v>
          </cell>
          <cell r="AQ11">
            <v>0</v>
          </cell>
          <cell r="AR11">
            <v>87084.08</v>
          </cell>
          <cell r="AS11">
            <v>0</v>
          </cell>
          <cell r="AT11">
            <v>0</v>
          </cell>
          <cell r="AU11">
            <v>0</v>
          </cell>
          <cell r="AV11">
            <v>87084.08</v>
          </cell>
          <cell r="AW11">
            <v>0</v>
          </cell>
          <cell r="AX11">
            <v>0</v>
          </cell>
          <cell r="AY11">
            <v>0</v>
          </cell>
          <cell r="AZ11">
            <v>87084.08</v>
          </cell>
          <cell r="BA11">
            <v>0</v>
          </cell>
          <cell r="BB11">
            <v>0</v>
          </cell>
          <cell r="BC11">
            <v>0</v>
          </cell>
          <cell r="BD11">
            <v>87084.08</v>
          </cell>
          <cell r="BE11">
            <v>0</v>
          </cell>
          <cell r="BF11">
            <v>0</v>
          </cell>
          <cell r="BG11">
            <v>0</v>
          </cell>
          <cell r="BH11">
            <v>87084.08</v>
          </cell>
          <cell r="BI11">
            <v>0</v>
          </cell>
          <cell r="BJ11">
            <v>0</v>
          </cell>
          <cell r="BK11">
            <v>0</v>
          </cell>
          <cell r="BL11">
            <v>87084.08</v>
          </cell>
          <cell r="BM11">
            <v>0</v>
          </cell>
          <cell r="BN11">
            <v>0</v>
          </cell>
          <cell r="BO11">
            <v>0</v>
          </cell>
          <cell r="BP11">
            <v>87084.08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316329.92</v>
          </cell>
          <cell r="BV11">
            <v>16003.2</v>
          </cell>
          <cell r="BW11">
            <v>16003.2</v>
          </cell>
          <cell r="BX11">
            <v>0</v>
          </cell>
          <cell r="BY11">
            <v>16003.2</v>
          </cell>
          <cell r="BZ11">
            <v>26672</v>
          </cell>
          <cell r="CA11">
            <v>16003.2</v>
          </cell>
          <cell r="CB11">
            <v>10668.8</v>
          </cell>
          <cell r="CC11">
            <v>16003.2</v>
          </cell>
          <cell r="CD11">
            <v>26672</v>
          </cell>
          <cell r="CE11">
            <v>16003.2</v>
          </cell>
          <cell r="CF11">
            <v>10668.8</v>
          </cell>
          <cell r="CG11">
            <v>16003.2</v>
          </cell>
          <cell r="CH11">
            <v>26672</v>
          </cell>
          <cell r="CI11">
            <v>16003.2</v>
          </cell>
          <cell r="CJ11">
            <v>10668.8</v>
          </cell>
          <cell r="CK11">
            <v>16003.2</v>
          </cell>
          <cell r="CL11">
            <v>0</v>
          </cell>
          <cell r="CM11">
            <v>0</v>
          </cell>
          <cell r="CN11">
            <v>0</v>
          </cell>
          <cell r="CO11">
            <v>16003.2</v>
          </cell>
          <cell r="CP11">
            <v>0</v>
          </cell>
          <cell r="CQ11">
            <v>0</v>
          </cell>
          <cell r="CR11">
            <v>0</v>
          </cell>
          <cell r="CS11">
            <v>16003.2</v>
          </cell>
          <cell r="CT11">
            <v>0</v>
          </cell>
          <cell r="CU11">
            <v>0</v>
          </cell>
          <cell r="CV11">
            <v>0</v>
          </cell>
          <cell r="CW11">
            <v>16003.2</v>
          </cell>
          <cell r="CX11">
            <v>0</v>
          </cell>
          <cell r="CY11">
            <v>0</v>
          </cell>
          <cell r="CZ11">
            <v>0</v>
          </cell>
          <cell r="DA11">
            <v>16003.2</v>
          </cell>
          <cell r="DB11">
            <v>0</v>
          </cell>
          <cell r="DC11">
            <v>0</v>
          </cell>
          <cell r="DD11">
            <v>0</v>
          </cell>
          <cell r="DE11">
            <v>16003.2</v>
          </cell>
          <cell r="DF11">
            <v>0</v>
          </cell>
          <cell r="DG11">
            <v>0</v>
          </cell>
          <cell r="DH11">
            <v>0</v>
          </cell>
          <cell r="DI11">
            <v>16003.2</v>
          </cell>
          <cell r="DJ11">
            <v>0</v>
          </cell>
          <cell r="DK11">
            <v>0</v>
          </cell>
          <cell r="DL11">
            <v>0</v>
          </cell>
          <cell r="DM11">
            <v>16003.2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96019.199999999997</v>
          </cell>
        </row>
        <row r="12">
          <cell r="F12" t="str">
            <v>01-01/02, 02-01, 03-01</v>
          </cell>
          <cell r="G12" t="str">
            <v>Paulaner Brauhaus (Singapore) Pte Ltd</v>
          </cell>
          <cell r="H12">
            <v>45047</v>
          </cell>
          <cell r="I12">
            <v>45777</v>
          </cell>
          <cell r="K12">
            <v>0</v>
          </cell>
          <cell r="L12">
            <v>13336</v>
          </cell>
          <cell r="M12">
            <v>6.8</v>
          </cell>
          <cell r="N12">
            <v>1.2</v>
          </cell>
          <cell r="O12">
            <v>6</v>
          </cell>
          <cell r="P12">
            <v>2</v>
          </cell>
          <cell r="Q12">
            <v>8</v>
          </cell>
          <cell r="S12">
            <v>90684.800000000003</v>
          </cell>
          <cell r="T12">
            <v>16003.2</v>
          </cell>
          <cell r="U12">
            <v>106688</v>
          </cell>
          <cell r="V12">
            <v>80016</v>
          </cell>
          <cell r="W12">
            <v>26672</v>
          </cell>
          <cell r="X12">
            <v>106688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80016</v>
          </cell>
          <cell r="AP12">
            <v>90684.800000000003</v>
          </cell>
          <cell r="AQ12">
            <v>-10668.8</v>
          </cell>
          <cell r="AR12">
            <v>0</v>
          </cell>
          <cell r="AS12">
            <v>80016</v>
          </cell>
          <cell r="AT12">
            <v>90684.800000000003</v>
          </cell>
          <cell r="AU12">
            <v>-10668.8</v>
          </cell>
          <cell r="AV12">
            <v>0</v>
          </cell>
          <cell r="AW12">
            <v>80016</v>
          </cell>
          <cell r="AX12">
            <v>90684.800000000003</v>
          </cell>
          <cell r="AY12">
            <v>-10668.8</v>
          </cell>
          <cell r="AZ12">
            <v>0</v>
          </cell>
          <cell r="BA12">
            <v>80016</v>
          </cell>
          <cell r="BB12">
            <v>90684.800000000003</v>
          </cell>
          <cell r="BC12">
            <v>-10668.8</v>
          </cell>
          <cell r="BD12">
            <v>0</v>
          </cell>
          <cell r="BE12">
            <v>80016</v>
          </cell>
          <cell r="BF12">
            <v>90684.800000000003</v>
          </cell>
          <cell r="BG12">
            <v>-10668.8</v>
          </cell>
          <cell r="BH12">
            <v>0</v>
          </cell>
          <cell r="BI12">
            <v>80016</v>
          </cell>
          <cell r="BJ12">
            <v>90684.800000000003</v>
          </cell>
          <cell r="BK12">
            <v>-10668.8</v>
          </cell>
          <cell r="BL12">
            <v>0</v>
          </cell>
          <cell r="BM12">
            <v>80016</v>
          </cell>
          <cell r="BN12">
            <v>90684.800000000003</v>
          </cell>
          <cell r="BO12">
            <v>-10668.8</v>
          </cell>
          <cell r="BP12">
            <v>0</v>
          </cell>
          <cell r="BQ12">
            <v>80016</v>
          </cell>
          <cell r="BR12">
            <v>90684.800000000003</v>
          </cell>
          <cell r="BS12">
            <v>-10668.8</v>
          </cell>
          <cell r="BT12">
            <v>87084.08</v>
          </cell>
          <cell r="BU12">
            <v>640128</v>
          </cell>
          <cell r="BV12">
            <v>0</v>
          </cell>
          <cell r="BW12">
            <v>0</v>
          </cell>
          <cell r="BX12">
            <v>0</v>
          </cell>
          <cell r="BZ12">
            <v>0</v>
          </cell>
          <cell r="CA12">
            <v>0</v>
          </cell>
          <cell r="CB12">
            <v>0</v>
          </cell>
          <cell r="CD12">
            <v>0</v>
          </cell>
          <cell r="CE12">
            <v>0</v>
          </cell>
          <cell r="CF12">
            <v>0</v>
          </cell>
          <cell r="CH12">
            <v>0</v>
          </cell>
          <cell r="CI12">
            <v>0</v>
          </cell>
          <cell r="CJ12">
            <v>0</v>
          </cell>
          <cell r="CL12">
            <v>26672</v>
          </cell>
          <cell r="CM12">
            <v>16003.2</v>
          </cell>
          <cell r="CN12">
            <v>10668.8</v>
          </cell>
          <cell r="CP12">
            <v>26672</v>
          </cell>
          <cell r="CQ12">
            <v>16003.2</v>
          </cell>
          <cell r="CR12">
            <v>10668.8</v>
          </cell>
          <cell r="CT12">
            <v>26672</v>
          </cell>
          <cell r="CU12">
            <v>16003.2</v>
          </cell>
          <cell r="CV12">
            <v>10668.8</v>
          </cell>
          <cell r="CX12">
            <v>26672</v>
          </cell>
          <cell r="CY12">
            <v>16003.2</v>
          </cell>
          <cell r="CZ12">
            <v>10668.8</v>
          </cell>
          <cell r="DB12">
            <v>26672</v>
          </cell>
          <cell r="DC12">
            <v>16003.2</v>
          </cell>
          <cell r="DD12">
            <v>10668.8</v>
          </cell>
          <cell r="DF12">
            <v>26672</v>
          </cell>
          <cell r="DG12">
            <v>16003.2</v>
          </cell>
          <cell r="DH12">
            <v>10668.8</v>
          </cell>
          <cell r="DJ12">
            <v>26672</v>
          </cell>
          <cell r="DK12">
            <v>16003.2</v>
          </cell>
          <cell r="DL12">
            <v>10668.8</v>
          </cell>
          <cell r="DN12">
            <v>26672</v>
          </cell>
          <cell r="DO12">
            <v>16003.2</v>
          </cell>
          <cell r="DP12">
            <v>10668.8</v>
          </cell>
          <cell r="DQ12">
            <v>16003.2</v>
          </cell>
          <cell r="DR12">
            <v>213376</v>
          </cell>
        </row>
        <row r="13">
          <cell r="E13" t="str">
            <v>t0000293 (ORA Licence)</v>
          </cell>
          <cell r="F13" t="str">
            <v>01-01/02, 02-01, 03-01 (Licence)</v>
          </cell>
          <cell r="G13" t="str">
            <v>Paulaner Brauhaus (ORA Licence)</v>
          </cell>
          <cell r="H13">
            <v>44682</v>
          </cell>
          <cell r="I13">
            <v>45412</v>
          </cell>
          <cell r="K13">
            <v>1379</v>
          </cell>
          <cell r="L13">
            <v>1379</v>
          </cell>
          <cell r="M13">
            <v>4.4000000000000004</v>
          </cell>
          <cell r="N13">
            <v>0</v>
          </cell>
          <cell r="O13">
            <v>4.4000000000000004</v>
          </cell>
          <cell r="P13">
            <v>0</v>
          </cell>
          <cell r="Q13">
            <v>4.4000000000000004</v>
          </cell>
          <cell r="S13">
            <v>6067.6</v>
          </cell>
          <cell r="T13">
            <v>0</v>
          </cell>
          <cell r="U13">
            <v>6067.6</v>
          </cell>
          <cell r="V13">
            <v>6067.6</v>
          </cell>
          <cell r="W13">
            <v>0</v>
          </cell>
          <cell r="X13">
            <v>6067.6</v>
          </cell>
          <cell r="Y13">
            <v>6067.6</v>
          </cell>
          <cell r="Z13">
            <v>6067.6</v>
          </cell>
          <cell r="AA13">
            <v>0</v>
          </cell>
          <cell r="AB13">
            <v>5791.8</v>
          </cell>
          <cell r="AC13">
            <v>6067.6</v>
          </cell>
          <cell r="AD13">
            <v>6067.6</v>
          </cell>
          <cell r="AE13">
            <v>0</v>
          </cell>
          <cell r="AF13">
            <v>5791.8</v>
          </cell>
          <cell r="AG13">
            <v>6067.6</v>
          </cell>
          <cell r="AH13">
            <v>6067.6</v>
          </cell>
          <cell r="AI13">
            <v>0</v>
          </cell>
          <cell r="AJ13">
            <v>5791.8</v>
          </cell>
          <cell r="AK13">
            <v>6067.6</v>
          </cell>
          <cell r="AL13">
            <v>6067.6</v>
          </cell>
          <cell r="AM13">
            <v>0</v>
          </cell>
          <cell r="AN13">
            <v>5791.8</v>
          </cell>
          <cell r="AO13">
            <v>6067.6</v>
          </cell>
          <cell r="AP13">
            <v>6067.6</v>
          </cell>
          <cell r="AQ13">
            <v>0</v>
          </cell>
          <cell r="AR13">
            <v>6067.6</v>
          </cell>
          <cell r="AS13">
            <v>6067.6</v>
          </cell>
          <cell r="AT13">
            <v>6067.6</v>
          </cell>
          <cell r="AU13">
            <v>0</v>
          </cell>
          <cell r="AV13">
            <v>6067.6</v>
          </cell>
          <cell r="AW13">
            <v>6067.6</v>
          </cell>
          <cell r="AX13">
            <v>6067.6</v>
          </cell>
          <cell r="AY13">
            <v>0</v>
          </cell>
          <cell r="AZ13">
            <v>6067.6</v>
          </cell>
          <cell r="BA13">
            <v>6067.6</v>
          </cell>
          <cell r="BB13">
            <v>6067.6</v>
          </cell>
          <cell r="BC13">
            <v>0</v>
          </cell>
          <cell r="BD13">
            <v>6067.6</v>
          </cell>
          <cell r="BE13">
            <v>6067.6</v>
          </cell>
          <cell r="BF13">
            <v>6067.6</v>
          </cell>
          <cell r="BG13">
            <v>0</v>
          </cell>
          <cell r="BH13">
            <v>6067.6</v>
          </cell>
          <cell r="BI13">
            <v>6067.6</v>
          </cell>
          <cell r="BJ13">
            <v>6067.6</v>
          </cell>
          <cell r="BK13">
            <v>0</v>
          </cell>
          <cell r="BL13">
            <v>6067.6</v>
          </cell>
          <cell r="BM13">
            <v>6067.6</v>
          </cell>
          <cell r="BN13">
            <v>6067.6</v>
          </cell>
          <cell r="BO13">
            <v>0</v>
          </cell>
          <cell r="BP13">
            <v>6067.6</v>
          </cell>
          <cell r="BQ13">
            <v>6067.6</v>
          </cell>
          <cell r="BR13">
            <v>6067.6</v>
          </cell>
          <cell r="BS13">
            <v>0</v>
          </cell>
          <cell r="BT13">
            <v>6067.6</v>
          </cell>
          <cell r="BU13">
            <v>72811.199999999997</v>
          </cell>
          <cell r="BV13">
            <v>0</v>
          </cell>
          <cell r="BW13">
            <v>0</v>
          </cell>
          <cell r="BX13">
            <v>0</v>
          </cell>
          <cell r="BZ13">
            <v>0</v>
          </cell>
          <cell r="CA13">
            <v>0</v>
          </cell>
          <cell r="CB13">
            <v>0</v>
          </cell>
          <cell r="CD13">
            <v>0</v>
          </cell>
          <cell r="CE13">
            <v>0</v>
          </cell>
          <cell r="CF13">
            <v>0</v>
          </cell>
          <cell r="CH13">
            <v>0</v>
          </cell>
          <cell r="CI13">
            <v>0</v>
          </cell>
          <cell r="CJ13">
            <v>0</v>
          </cell>
          <cell r="CL13">
            <v>0</v>
          </cell>
          <cell r="CM13">
            <v>0</v>
          </cell>
          <cell r="CN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</row>
        <row r="14">
          <cell r="F14" t="str">
            <v>01-01/02, 02-01, 03-01 (Licence)</v>
          </cell>
          <cell r="G14" t="str">
            <v>Paulaner Brauhaus (ORA Licence)</v>
          </cell>
          <cell r="H14">
            <v>45413</v>
          </cell>
          <cell r="I14">
            <v>45777</v>
          </cell>
          <cell r="K14">
            <v>0</v>
          </cell>
          <cell r="L14">
            <v>1379</v>
          </cell>
          <cell r="M14">
            <v>4.5999999999999996</v>
          </cell>
          <cell r="N14">
            <v>0</v>
          </cell>
          <cell r="O14">
            <v>4.5999999999999996</v>
          </cell>
          <cell r="P14">
            <v>0</v>
          </cell>
          <cell r="Q14">
            <v>4.5999999999999996</v>
          </cell>
          <cell r="S14">
            <v>6343.4</v>
          </cell>
          <cell r="T14">
            <v>0</v>
          </cell>
          <cell r="U14">
            <v>6343.4</v>
          </cell>
          <cell r="V14">
            <v>6343.4</v>
          </cell>
          <cell r="W14">
            <v>0</v>
          </cell>
          <cell r="X14">
            <v>6343.4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Z14">
            <v>0</v>
          </cell>
          <cell r="CA14">
            <v>0</v>
          </cell>
          <cell r="CB14">
            <v>0</v>
          </cell>
          <cell r="CD14">
            <v>0</v>
          </cell>
          <cell r="CE14">
            <v>0</v>
          </cell>
          <cell r="CF14">
            <v>0</v>
          </cell>
          <cell r="CH14">
            <v>0</v>
          </cell>
          <cell r="CI14">
            <v>0</v>
          </cell>
          <cell r="CJ14">
            <v>0</v>
          </cell>
          <cell r="CL14">
            <v>0</v>
          </cell>
          <cell r="CM14">
            <v>0</v>
          </cell>
          <cell r="CN14">
            <v>0</v>
          </cell>
          <cell r="CP14">
            <v>0</v>
          </cell>
          <cell r="CQ14">
            <v>0</v>
          </cell>
          <cell r="CR14">
            <v>0</v>
          </cell>
          <cell r="CT14">
            <v>0</v>
          </cell>
          <cell r="CU14">
            <v>0</v>
          </cell>
          <cell r="CV14">
            <v>0</v>
          </cell>
          <cell r="CX14">
            <v>0</v>
          </cell>
          <cell r="CY14">
            <v>0</v>
          </cell>
          <cell r="CZ14">
            <v>0</v>
          </cell>
          <cell r="DB14">
            <v>0</v>
          </cell>
          <cell r="DC14">
            <v>0</v>
          </cell>
          <cell r="DD14">
            <v>0</v>
          </cell>
          <cell r="DF14">
            <v>0</v>
          </cell>
          <cell r="DG14">
            <v>0</v>
          </cell>
          <cell r="DH14">
            <v>0</v>
          </cell>
          <cell r="DJ14">
            <v>0</v>
          </cell>
          <cell r="DK14">
            <v>0</v>
          </cell>
          <cell r="DL14">
            <v>0</v>
          </cell>
          <cell r="DN14">
            <v>0</v>
          </cell>
          <cell r="DO14">
            <v>0</v>
          </cell>
          <cell r="DP14">
            <v>0</v>
          </cell>
          <cell r="DR14">
            <v>0</v>
          </cell>
        </row>
        <row r="15">
          <cell r="E15" t="str">
            <v>t0001491</v>
          </cell>
          <cell r="F15" t="str">
            <v>01-03/04/05</v>
          </cell>
          <cell r="G15" t="str">
            <v>Highlander Bar Pte. Ltd. (Highlander)</v>
          </cell>
          <cell r="H15">
            <v>44835</v>
          </cell>
          <cell r="I15">
            <v>45199</v>
          </cell>
          <cell r="K15">
            <v>2400</v>
          </cell>
          <cell r="L15">
            <v>2400</v>
          </cell>
          <cell r="M15">
            <v>10.3</v>
          </cell>
          <cell r="N15">
            <v>1.2</v>
          </cell>
          <cell r="O15">
            <v>9.5</v>
          </cell>
          <cell r="P15">
            <v>2</v>
          </cell>
          <cell r="Q15">
            <v>11.5</v>
          </cell>
          <cell r="S15">
            <v>24720</v>
          </cell>
          <cell r="T15">
            <v>2880</v>
          </cell>
          <cell r="U15">
            <v>27600</v>
          </cell>
          <cell r="V15">
            <v>22800</v>
          </cell>
          <cell r="W15">
            <v>4800</v>
          </cell>
          <cell r="X15">
            <v>27600</v>
          </cell>
          <cell r="Y15">
            <v>24720</v>
          </cell>
          <cell r="Z15">
            <v>24720</v>
          </cell>
          <cell r="AA15">
            <v>0</v>
          </cell>
          <cell r="AB15">
            <v>18468</v>
          </cell>
          <cell r="AC15">
            <v>22800</v>
          </cell>
          <cell r="AD15">
            <v>24720</v>
          </cell>
          <cell r="AE15">
            <v>-1920</v>
          </cell>
          <cell r="AF15">
            <v>18468</v>
          </cell>
          <cell r="AG15">
            <v>22800</v>
          </cell>
          <cell r="AH15">
            <v>24720</v>
          </cell>
          <cell r="AI15">
            <v>-1920</v>
          </cell>
          <cell r="AJ15">
            <v>1787.23</v>
          </cell>
          <cell r="AK15">
            <v>22800</v>
          </cell>
          <cell r="AL15">
            <v>24720</v>
          </cell>
          <cell r="AM15">
            <v>-1920</v>
          </cell>
          <cell r="AN15">
            <v>0</v>
          </cell>
          <cell r="AO15">
            <v>22800</v>
          </cell>
          <cell r="AP15">
            <v>24720</v>
          </cell>
          <cell r="AQ15">
            <v>-1920</v>
          </cell>
          <cell r="AR15">
            <v>0</v>
          </cell>
          <cell r="AS15">
            <v>22800</v>
          </cell>
          <cell r="AT15">
            <v>24720</v>
          </cell>
          <cell r="AU15">
            <v>-1920</v>
          </cell>
          <cell r="AV15">
            <v>0</v>
          </cell>
          <cell r="AW15">
            <v>22800</v>
          </cell>
          <cell r="AX15">
            <v>24720</v>
          </cell>
          <cell r="AY15">
            <v>-1920</v>
          </cell>
          <cell r="AZ15">
            <v>0</v>
          </cell>
          <cell r="BA15">
            <v>22800</v>
          </cell>
          <cell r="BB15">
            <v>24720</v>
          </cell>
          <cell r="BC15">
            <v>-1920</v>
          </cell>
          <cell r="BD15">
            <v>0</v>
          </cell>
          <cell r="BE15">
            <v>22800</v>
          </cell>
          <cell r="BF15">
            <v>24720</v>
          </cell>
          <cell r="BG15">
            <v>-1920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207120</v>
          </cell>
          <cell r="BV15">
            <v>2880</v>
          </cell>
          <cell r="BW15">
            <v>2880</v>
          </cell>
          <cell r="BX15">
            <v>0</v>
          </cell>
          <cell r="BY15">
            <v>2916</v>
          </cell>
          <cell r="BZ15">
            <v>4800</v>
          </cell>
          <cell r="CA15">
            <v>2880</v>
          </cell>
          <cell r="CB15">
            <v>1920</v>
          </cell>
          <cell r="CC15">
            <v>2916</v>
          </cell>
          <cell r="CD15">
            <v>4800</v>
          </cell>
          <cell r="CE15">
            <v>2880</v>
          </cell>
          <cell r="CF15">
            <v>1920</v>
          </cell>
          <cell r="CG15">
            <v>282.19</v>
          </cell>
          <cell r="CH15">
            <v>4800</v>
          </cell>
          <cell r="CI15">
            <v>2880</v>
          </cell>
          <cell r="CJ15">
            <v>1920</v>
          </cell>
          <cell r="CL15">
            <v>4800</v>
          </cell>
          <cell r="CM15">
            <v>2880</v>
          </cell>
          <cell r="CN15">
            <v>1920</v>
          </cell>
          <cell r="CP15">
            <v>4800</v>
          </cell>
          <cell r="CQ15">
            <v>2880</v>
          </cell>
          <cell r="CR15">
            <v>1920</v>
          </cell>
          <cell r="CT15">
            <v>4800</v>
          </cell>
          <cell r="CU15">
            <v>2880</v>
          </cell>
          <cell r="CV15">
            <v>1920</v>
          </cell>
          <cell r="CX15">
            <v>4800</v>
          </cell>
          <cell r="CY15">
            <v>2880</v>
          </cell>
          <cell r="CZ15">
            <v>1920</v>
          </cell>
          <cell r="DB15">
            <v>4800</v>
          </cell>
          <cell r="DC15">
            <v>2880</v>
          </cell>
          <cell r="DD15">
            <v>1920</v>
          </cell>
          <cell r="DF15">
            <v>0</v>
          </cell>
          <cell r="DG15">
            <v>0</v>
          </cell>
          <cell r="DH15">
            <v>0</v>
          </cell>
          <cell r="DJ15">
            <v>0</v>
          </cell>
          <cell r="DK15">
            <v>0</v>
          </cell>
          <cell r="DL15">
            <v>0</v>
          </cell>
          <cell r="DN15">
            <v>0</v>
          </cell>
          <cell r="DO15">
            <v>0</v>
          </cell>
          <cell r="DP15">
            <v>0</v>
          </cell>
          <cell r="DR15">
            <v>41280</v>
          </cell>
        </row>
        <row r="16">
          <cell r="F16" t="str">
            <v>01-03/04/05</v>
          </cell>
          <cell r="G16" t="str">
            <v>Highlander Bar Pte. Ltd. (Highlander)</v>
          </cell>
          <cell r="H16">
            <v>45200</v>
          </cell>
          <cell r="I16">
            <v>45565</v>
          </cell>
          <cell r="L16">
            <v>2400</v>
          </cell>
          <cell r="M16">
            <v>10.5</v>
          </cell>
          <cell r="N16">
            <v>1.2</v>
          </cell>
          <cell r="O16">
            <v>9.6999999999999993</v>
          </cell>
          <cell r="P16">
            <v>2</v>
          </cell>
          <cell r="Q16">
            <v>11.7</v>
          </cell>
          <cell r="S16">
            <v>25200</v>
          </cell>
          <cell r="T16">
            <v>2880</v>
          </cell>
          <cell r="U16">
            <v>28080</v>
          </cell>
          <cell r="V16">
            <v>23280</v>
          </cell>
          <cell r="W16">
            <v>4800</v>
          </cell>
          <cell r="X16">
            <v>28080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23280</v>
          </cell>
          <cell r="BJ16">
            <v>25200</v>
          </cell>
          <cell r="BK16">
            <v>-1920</v>
          </cell>
          <cell r="BL16">
            <v>24720</v>
          </cell>
          <cell r="BM16">
            <v>23280</v>
          </cell>
          <cell r="BN16">
            <v>25200</v>
          </cell>
          <cell r="BO16">
            <v>-1920</v>
          </cell>
          <cell r="BP16">
            <v>24720</v>
          </cell>
          <cell r="BQ16">
            <v>23280</v>
          </cell>
          <cell r="BR16">
            <v>25200</v>
          </cell>
          <cell r="BS16">
            <v>-1920</v>
          </cell>
          <cell r="BT16">
            <v>24720</v>
          </cell>
          <cell r="BU16">
            <v>69840</v>
          </cell>
          <cell r="BV16">
            <v>0</v>
          </cell>
          <cell r="BW16">
            <v>0</v>
          </cell>
          <cell r="BX16">
            <v>0</v>
          </cell>
          <cell r="BZ16">
            <v>0</v>
          </cell>
          <cell r="CA16">
            <v>0</v>
          </cell>
          <cell r="CB16">
            <v>0</v>
          </cell>
          <cell r="CD16">
            <v>0</v>
          </cell>
          <cell r="CE16">
            <v>0</v>
          </cell>
          <cell r="CF16">
            <v>0</v>
          </cell>
          <cell r="CH16">
            <v>0</v>
          </cell>
          <cell r="CI16">
            <v>0</v>
          </cell>
          <cell r="CJ16">
            <v>0</v>
          </cell>
          <cell r="CL16">
            <v>0</v>
          </cell>
          <cell r="CM16">
            <v>0</v>
          </cell>
          <cell r="CN16">
            <v>0</v>
          </cell>
          <cell r="CP16">
            <v>0</v>
          </cell>
          <cell r="CQ16">
            <v>0</v>
          </cell>
          <cell r="CR16">
            <v>0</v>
          </cell>
          <cell r="CT16">
            <v>0</v>
          </cell>
          <cell r="CU16">
            <v>0</v>
          </cell>
          <cell r="CV16">
            <v>0</v>
          </cell>
          <cell r="CX16">
            <v>0</v>
          </cell>
          <cell r="CY16">
            <v>0</v>
          </cell>
          <cell r="CZ16">
            <v>0</v>
          </cell>
          <cell r="DB16">
            <v>0</v>
          </cell>
          <cell r="DC16">
            <v>0</v>
          </cell>
          <cell r="DD16">
            <v>0</v>
          </cell>
          <cell r="DF16">
            <v>4800</v>
          </cell>
          <cell r="DG16">
            <v>2880</v>
          </cell>
          <cell r="DH16">
            <v>1920</v>
          </cell>
          <cell r="DI16">
            <v>2880</v>
          </cell>
          <cell r="DJ16">
            <v>4800</v>
          </cell>
          <cell r="DK16">
            <v>2880</v>
          </cell>
          <cell r="DL16">
            <v>1920</v>
          </cell>
          <cell r="DM16">
            <v>2880</v>
          </cell>
          <cell r="DN16">
            <v>4800</v>
          </cell>
          <cell r="DO16">
            <v>2880</v>
          </cell>
          <cell r="DP16">
            <v>1920</v>
          </cell>
          <cell r="DQ16">
            <v>2880</v>
          </cell>
          <cell r="DR16">
            <v>14400</v>
          </cell>
        </row>
        <row r="17">
          <cell r="F17" t="str">
            <v>01-03/04/05</v>
          </cell>
          <cell r="G17" t="str">
            <v>Highlander Bar Pte. Ltd. (Highlander)</v>
          </cell>
          <cell r="H17">
            <v>45566</v>
          </cell>
          <cell r="I17">
            <v>45930</v>
          </cell>
          <cell r="L17">
            <v>2400</v>
          </cell>
          <cell r="M17">
            <v>10.85</v>
          </cell>
          <cell r="N17">
            <v>1.2</v>
          </cell>
          <cell r="O17">
            <v>10.050000000000001</v>
          </cell>
          <cell r="P17">
            <v>2</v>
          </cell>
          <cell r="Q17">
            <v>12.05</v>
          </cell>
          <cell r="S17">
            <v>26040</v>
          </cell>
          <cell r="T17">
            <v>2880</v>
          </cell>
          <cell r="U17">
            <v>28920</v>
          </cell>
          <cell r="V17">
            <v>24120</v>
          </cell>
          <cell r="W17">
            <v>4800</v>
          </cell>
          <cell r="X17">
            <v>28920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Z17">
            <v>0</v>
          </cell>
          <cell r="CA17">
            <v>0</v>
          </cell>
          <cell r="CB17">
            <v>0</v>
          </cell>
          <cell r="CD17">
            <v>0</v>
          </cell>
          <cell r="CE17">
            <v>0</v>
          </cell>
          <cell r="CF17">
            <v>0</v>
          </cell>
          <cell r="CH17">
            <v>0</v>
          </cell>
          <cell r="CI17">
            <v>0</v>
          </cell>
          <cell r="CJ17">
            <v>0</v>
          </cell>
          <cell r="CL17">
            <v>0</v>
          </cell>
          <cell r="CM17">
            <v>0</v>
          </cell>
          <cell r="CN17">
            <v>0</v>
          </cell>
          <cell r="CP17">
            <v>0</v>
          </cell>
          <cell r="CQ17">
            <v>0</v>
          </cell>
          <cell r="CR17">
            <v>0</v>
          </cell>
          <cell r="CT17">
            <v>0</v>
          </cell>
          <cell r="CU17">
            <v>0</v>
          </cell>
          <cell r="CV17">
            <v>0</v>
          </cell>
          <cell r="CX17">
            <v>0</v>
          </cell>
          <cell r="CY17">
            <v>0</v>
          </cell>
          <cell r="CZ17">
            <v>0</v>
          </cell>
          <cell r="DB17">
            <v>0</v>
          </cell>
          <cell r="DC17">
            <v>0</v>
          </cell>
          <cell r="DD17">
            <v>0</v>
          </cell>
          <cell r="DF17">
            <v>0</v>
          </cell>
          <cell r="DG17">
            <v>0</v>
          </cell>
          <cell r="DH17">
            <v>0</v>
          </cell>
          <cell r="DJ17">
            <v>0</v>
          </cell>
          <cell r="DK17">
            <v>0</v>
          </cell>
          <cell r="DL17">
            <v>0</v>
          </cell>
          <cell r="DN17">
            <v>0</v>
          </cell>
          <cell r="DO17">
            <v>0</v>
          </cell>
          <cell r="DP17">
            <v>0</v>
          </cell>
          <cell r="DR17">
            <v>0</v>
          </cell>
        </row>
        <row r="18">
          <cell r="F18" t="str">
            <v>01-03/04/05</v>
          </cell>
          <cell r="G18" t="str">
            <v>Highlander Bar Pte. Ltd. (Highlander)</v>
          </cell>
          <cell r="H18">
            <v>45931</v>
          </cell>
          <cell r="I18">
            <v>46295</v>
          </cell>
          <cell r="L18">
            <v>2400</v>
          </cell>
          <cell r="M18">
            <v>11</v>
          </cell>
          <cell r="N18">
            <v>1.2</v>
          </cell>
          <cell r="O18">
            <v>10.199999999999999</v>
          </cell>
          <cell r="P18">
            <v>2</v>
          </cell>
          <cell r="Q18">
            <v>12.2</v>
          </cell>
          <cell r="S18">
            <v>26400</v>
          </cell>
          <cell r="T18">
            <v>2880</v>
          </cell>
          <cell r="U18">
            <v>29280</v>
          </cell>
          <cell r="V18">
            <v>24480</v>
          </cell>
          <cell r="W18">
            <v>4800</v>
          </cell>
          <cell r="X18">
            <v>29280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Z18">
            <v>0</v>
          </cell>
          <cell r="CA18">
            <v>0</v>
          </cell>
          <cell r="CB18">
            <v>0</v>
          </cell>
          <cell r="CD18">
            <v>0</v>
          </cell>
          <cell r="CE18">
            <v>0</v>
          </cell>
          <cell r="CF18">
            <v>0</v>
          </cell>
          <cell r="CH18">
            <v>0</v>
          </cell>
          <cell r="CI18">
            <v>0</v>
          </cell>
          <cell r="CJ18">
            <v>0</v>
          </cell>
          <cell r="CL18">
            <v>0</v>
          </cell>
          <cell r="CM18">
            <v>0</v>
          </cell>
          <cell r="CN18">
            <v>0</v>
          </cell>
          <cell r="CP18">
            <v>0</v>
          </cell>
          <cell r="CQ18">
            <v>0</v>
          </cell>
          <cell r="CR18">
            <v>0</v>
          </cell>
          <cell r="CT18">
            <v>0</v>
          </cell>
          <cell r="CU18">
            <v>0</v>
          </cell>
          <cell r="CV18">
            <v>0</v>
          </cell>
          <cell r="CX18">
            <v>0</v>
          </cell>
          <cell r="CY18">
            <v>0</v>
          </cell>
          <cell r="CZ18">
            <v>0</v>
          </cell>
          <cell r="DB18">
            <v>0</v>
          </cell>
          <cell r="DC18">
            <v>0</v>
          </cell>
          <cell r="DD18">
            <v>0</v>
          </cell>
          <cell r="DF18">
            <v>0</v>
          </cell>
          <cell r="DG18">
            <v>0</v>
          </cell>
          <cell r="DH18">
            <v>0</v>
          </cell>
          <cell r="DJ18">
            <v>0</v>
          </cell>
          <cell r="DK18">
            <v>0</v>
          </cell>
          <cell r="DL18">
            <v>0</v>
          </cell>
          <cell r="DN18">
            <v>0</v>
          </cell>
          <cell r="DO18">
            <v>0</v>
          </cell>
          <cell r="DP18">
            <v>0</v>
          </cell>
          <cell r="DR18">
            <v>0</v>
          </cell>
        </row>
        <row r="19">
          <cell r="E19" t="str">
            <v>t0001061</v>
          </cell>
          <cell r="F19" t="str">
            <v>01-06/07/08</v>
          </cell>
          <cell r="G19" t="str">
            <v>Craft Drinks Pte Ltd (TAP Craft Beer Bar)</v>
          </cell>
          <cell r="H19">
            <v>43873</v>
          </cell>
          <cell r="I19">
            <v>44968</v>
          </cell>
          <cell r="K19">
            <v>0</v>
          </cell>
          <cell r="L19">
            <v>1300</v>
          </cell>
          <cell r="M19">
            <v>11.8</v>
          </cell>
          <cell r="N19">
            <v>1.2</v>
          </cell>
          <cell r="O19">
            <v>11</v>
          </cell>
          <cell r="P19">
            <v>2</v>
          </cell>
          <cell r="Q19">
            <v>13</v>
          </cell>
          <cell r="S19">
            <v>15340</v>
          </cell>
          <cell r="T19">
            <v>1560</v>
          </cell>
          <cell r="U19">
            <v>16900</v>
          </cell>
          <cell r="V19">
            <v>14300</v>
          </cell>
          <cell r="W19">
            <v>2600</v>
          </cell>
          <cell r="X19">
            <v>16900</v>
          </cell>
          <cell r="Y19">
            <v>15340</v>
          </cell>
          <cell r="Z19">
            <v>15340</v>
          </cell>
          <cell r="AA19">
            <v>0</v>
          </cell>
          <cell r="AB19">
            <v>15340</v>
          </cell>
          <cell r="AC19">
            <v>5617.86</v>
          </cell>
          <cell r="AD19">
            <v>6026.43</v>
          </cell>
          <cell r="AE19">
            <v>-408.57000000000102</v>
          </cell>
          <cell r="AF19">
            <v>15340</v>
          </cell>
          <cell r="AG19">
            <v>0</v>
          </cell>
          <cell r="AH19">
            <v>16640</v>
          </cell>
          <cell r="AI19">
            <v>-16640</v>
          </cell>
          <cell r="AJ19">
            <v>15340</v>
          </cell>
          <cell r="AK19">
            <v>0</v>
          </cell>
          <cell r="AL19">
            <v>16640</v>
          </cell>
          <cell r="AM19">
            <v>-16640</v>
          </cell>
          <cell r="AN19">
            <v>15340</v>
          </cell>
          <cell r="AO19">
            <v>0</v>
          </cell>
          <cell r="AP19">
            <v>16640</v>
          </cell>
          <cell r="AQ19">
            <v>-16640</v>
          </cell>
          <cell r="AR19">
            <v>15340</v>
          </cell>
          <cell r="AS19">
            <v>0</v>
          </cell>
          <cell r="AT19">
            <v>16640</v>
          </cell>
          <cell r="AU19">
            <v>-16640</v>
          </cell>
          <cell r="AV19">
            <v>15340</v>
          </cell>
          <cell r="AW19">
            <v>0</v>
          </cell>
          <cell r="AX19">
            <v>16640</v>
          </cell>
          <cell r="AY19">
            <v>-16640</v>
          </cell>
          <cell r="AZ19">
            <v>15340</v>
          </cell>
          <cell r="BA19">
            <v>0</v>
          </cell>
          <cell r="BB19">
            <v>0</v>
          </cell>
          <cell r="BC19">
            <v>0</v>
          </cell>
          <cell r="BD19">
            <v>15340</v>
          </cell>
          <cell r="BE19">
            <v>0</v>
          </cell>
          <cell r="BF19">
            <v>0</v>
          </cell>
          <cell r="BG19">
            <v>0</v>
          </cell>
          <cell r="BH19">
            <v>15340</v>
          </cell>
          <cell r="BI19">
            <v>0</v>
          </cell>
          <cell r="BJ19">
            <v>0</v>
          </cell>
          <cell r="BK19">
            <v>0</v>
          </cell>
          <cell r="BL19">
            <v>15340</v>
          </cell>
          <cell r="BM19">
            <v>0</v>
          </cell>
          <cell r="BN19">
            <v>0</v>
          </cell>
          <cell r="BO19">
            <v>0</v>
          </cell>
          <cell r="BP19">
            <v>15340</v>
          </cell>
          <cell r="BQ19">
            <v>0</v>
          </cell>
          <cell r="BR19">
            <v>0</v>
          </cell>
          <cell r="BS19">
            <v>0</v>
          </cell>
          <cell r="BT19">
            <v>15340</v>
          </cell>
          <cell r="BU19">
            <v>20957.86</v>
          </cell>
          <cell r="BV19">
            <v>1560</v>
          </cell>
          <cell r="BW19">
            <v>1560</v>
          </cell>
          <cell r="BX19">
            <v>0</v>
          </cell>
          <cell r="BY19">
            <v>1560</v>
          </cell>
          <cell r="BZ19">
            <v>1021.43</v>
          </cell>
          <cell r="CA19">
            <v>612.86</v>
          </cell>
          <cell r="CB19">
            <v>408.57</v>
          </cell>
          <cell r="CC19">
            <v>1560</v>
          </cell>
          <cell r="CD19">
            <v>0</v>
          </cell>
          <cell r="CE19">
            <v>1560</v>
          </cell>
          <cell r="CF19">
            <v>-1560</v>
          </cell>
          <cell r="CG19">
            <v>1560</v>
          </cell>
          <cell r="CH19">
            <v>0</v>
          </cell>
          <cell r="CI19">
            <v>1560</v>
          </cell>
          <cell r="CJ19">
            <v>-1560</v>
          </cell>
          <cell r="CK19">
            <v>1560</v>
          </cell>
          <cell r="CL19">
            <v>0</v>
          </cell>
          <cell r="CM19">
            <v>1560</v>
          </cell>
          <cell r="CN19">
            <v>-1560</v>
          </cell>
          <cell r="CO19">
            <v>1560</v>
          </cell>
          <cell r="CP19">
            <v>0</v>
          </cell>
          <cell r="CQ19">
            <v>1560</v>
          </cell>
          <cell r="CR19">
            <v>-1560</v>
          </cell>
          <cell r="CS19">
            <v>1560</v>
          </cell>
          <cell r="CT19">
            <v>0</v>
          </cell>
          <cell r="CU19">
            <v>1560</v>
          </cell>
          <cell r="CV19">
            <v>-1560</v>
          </cell>
          <cell r="CW19">
            <v>1560</v>
          </cell>
          <cell r="CX19">
            <v>0</v>
          </cell>
          <cell r="CY19">
            <v>0</v>
          </cell>
          <cell r="CZ19">
            <v>0</v>
          </cell>
          <cell r="DA19">
            <v>1560</v>
          </cell>
          <cell r="DB19">
            <v>0</v>
          </cell>
          <cell r="DC19">
            <v>0</v>
          </cell>
          <cell r="DD19">
            <v>0</v>
          </cell>
          <cell r="DE19">
            <v>1560</v>
          </cell>
          <cell r="DF19">
            <v>0</v>
          </cell>
          <cell r="DG19">
            <v>0</v>
          </cell>
          <cell r="DH19">
            <v>0</v>
          </cell>
          <cell r="DI19">
            <v>1560</v>
          </cell>
          <cell r="DJ19">
            <v>0</v>
          </cell>
          <cell r="DK19">
            <v>0</v>
          </cell>
          <cell r="DL19">
            <v>0</v>
          </cell>
          <cell r="DM19">
            <v>1560</v>
          </cell>
          <cell r="DN19">
            <v>0</v>
          </cell>
          <cell r="DO19">
            <v>0</v>
          </cell>
          <cell r="DP19">
            <v>0</v>
          </cell>
          <cell r="DQ19">
            <v>1560</v>
          </cell>
          <cell r="DR19">
            <v>2581.4299999999998</v>
          </cell>
        </row>
        <row r="20">
          <cell r="E20" t="str">
            <v>t0001591</v>
          </cell>
          <cell r="F20" t="str">
            <v>01-06/07/08</v>
          </cell>
          <cell r="G20" t="str">
            <v>F1 Autos Pte. Limited (La Casa)</v>
          </cell>
          <cell r="H20">
            <v>45029</v>
          </cell>
          <cell r="I20">
            <v>46124</v>
          </cell>
          <cell r="K20">
            <v>1281</v>
          </cell>
          <cell r="L20">
            <v>1281</v>
          </cell>
          <cell r="M20">
            <v>11.3</v>
          </cell>
          <cell r="N20">
            <v>1.2</v>
          </cell>
          <cell r="O20">
            <v>10.5</v>
          </cell>
          <cell r="P20">
            <v>2</v>
          </cell>
          <cell r="Q20">
            <v>12.5</v>
          </cell>
          <cell r="S20">
            <v>14475.3</v>
          </cell>
          <cell r="T20">
            <v>1537.2</v>
          </cell>
          <cell r="U20">
            <v>16012.5</v>
          </cell>
          <cell r="V20">
            <v>13450.5</v>
          </cell>
          <cell r="W20">
            <v>2562</v>
          </cell>
          <cell r="X20">
            <v>16012.5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10102.86</v>
          </cell>
          <cell r="AE20">
            <v>-10102.86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8190</v>
          </cell>
          <cell r="AL20">
            <v>0</v>
          </cell>
          <cell r="AM20">
            <v>8190</v>
          </cell>
          <cell r="AN20">
            <v>0</v>
          </cell>
          <cell r="AO20">
            <v>13650</v>
          </cell>
          <cell r="AP20">
            <v>0</v>
          </cell>
          <cell r="AQ20">
            <v>13650</v>
          </cell>
          <cell r="AR20">
            <v>0</v>
          </cell>
          <cell r="AS20">
            <v>13650</v>
          </cell>
          <cell r="AT20">
            <v>0</v>
          </cell>
          <cell r="AU20">
            <v>13650</v>
          </cell>
          <cell r="AV20">
            <v>0</v>
          </cell>
          <cell r="AW20">
            <v>13650</v>
          </cell>
          <cell r="AX20">
            <v>0</v>
          </cell>
          <cell r="AY20">
            <v>13650</v>
          </cell>
          <cell r="AZ20">
            <v>0</v>
          </cell>
          <cell r="BA20">
            <v>12732.3</v>
          </cell>
          <cell r="BB20">
            <v>16640</v>
          </cell>
          <cell r="BC20">
            <v>-3907.7</v>
          </cell>
          <cell r="BD20">
            <v>0</v>
          </cell>
          <cell r="BE20">
            <v>-6898.8</v>
          </cell>
          <cell r="BF20">
            <v>16640</v>
          </cell>
          <cell r="BG20">
            <v>-23538.799999999999</v>
          </cell>
          <cell r="BH20">
            <v>0</v>
          </cell>
          <cell r="BI20">
            <v>13450.5</v>
          </cell>
          <cell r="BJ20">
            <v>16640</v>
          </cell>
          <cell r="BK20">
            <v>-3189.5</v>
          </cell>
          <cell r="BL20">
            <v>0</v>
          </cell>
          <cell r="BM20">
            <v>13450.5</v>
          </cell>
          <cell r="BN20">
            <v>16640</v>
          </cell>
          <cell r="BO20">
            <v>-3189.5</v>
          </cell>
          <cell r="BP20">
            <v>0</v>
          </cell>
          <cell r="BQ20">
            <v>13450.5</v>
          </cell>
          <cell r="BR20">
            <v>16640</v>
          </cell>
          <cell r="BS20">
            <v>-3189.5</v>
          </cell>
          <cell r="BT20">
            <v>0</v>
          </cell>
          <cell r="BU20">
            <v>95325</v>
          </cell>
          <cell r="BV20">
            <v>0</v>
          </cell>
          <cell r="BW20">
            <v>0</v>
          </cell>
          <cell r="BX20">
            <v>0</v>
          </cell>
          <cell r="BZ20">
            <v>0</v>
          </cell>
          <cell r="CA20">
            <v>947.14</v>
          </cell>
          <cell r="CB20">
            <v>-947.14</v>
          </cell>
          <cell r="CD20">
            <v>0</v>
          </cell>
          <cell r="CE20">
            <v>0</v>
          </cell>
          <cell r="CF20">
            <v>0</v>
          </cell>
          <cell r="CH20">
            <v>1560</v>
          </cell>
          <cell r="CI20">
            <v>0</v>
          </cell>
          <cell r="CJ20">
            <v>1560</v>
          </cell>
          <cell r="CL20">
            <v>2600</v>
          </cell>
          <cell r="CM20">
            <v>0</v>
          </cell>
          <cell r="CN20">
            <v>2600</v>
          </cell>
          <cell r="CP20">
            <v>2600</v>
          </cell>
          <cell r="CQ20">
            <v>0</v>
          </cell>
          <cell r="CR20">
            <v>2600</v>
          </cell>
          <cell r="CT20">
            <v>2600</v>
          </cell>
          <cell r="CU20">
            <v>0</v>
          </cell>
          <cell r="CV20">
            <v>2600</v>
          </cell>
          <cell r="CX20">
            <v>2425.1999999999998</v>
          </cell>
          <cell r="CY20">
            <v>1560</v>
          </cell>
          <cell r="CZ20">
            <v>865.2</v>
          </cell>
          <cell r="DB20">
            <v>-1314.06</v>
          </cell>
          <cell r="DC20">
            <v>1560</v>
          </cell>
          <cell r="DD20">
            <v>-2874.06</v>
          </cell>
          <cell r="DF20">
            <v>2562</v>
          </cell>
          <cell r="DG20">
            <v>1560</v>
          </cell>
          <cell r="DH20">
            <v>1002</v>
          </cell>
          <cell r="DJ20">
            <v>2562</v>
          </cell>
          <cell r="DK20">
            <v>1560</v>
          </cell>
          <cell r="DL20">
            <v>1002</v>
          </cell>
          <cell r="DN20">
            <v>2562</v>
          </cell>
          <cell r="DO20">
            <v>1560</v>
          </cell>
          <cell r="DP20">
            <v>1002</v>
          </cell>
          <cell r="DR20">
            <v>18157.14</v>
          </cell>
        </row>
        <row r="21">
          <cell r="E21" t="str">
            <v>t0001531</v>
          </cell>
          <cell r="F21" t="str">
            <v>01-09/10</v>
          </cell>
          <cell r="G21" t="str">
            <v>Shinsetsu Pte. Ltd. (Tempura Shima)</v>
          </cell>
          <cell r="H21">
            <v>44973</v>
          </cell>
          <cell r="I21">
            <v>46068</v>
          </cell>
          <cell r="K21">
            <v>1421</v>
          </cell>
          <cell r="L21">
            <v>1421</v>
          </cell>
          <cell r="M21">
            <v>11.3</v>
          </cell>
          <cell r="N21">
            <v>1.2</v>
          </cell>
          <cell r="O21">
            <v>10.5</v>
          </cell>
          <cell r="P21">
            <v>2</v>
          </cell>
          <cell r="Q21">
            <v>12.5</v>
          </cell>
          <cell r="S21">
            <v>16057.3</v>
          </cell>
          <cell r="T21">
            <v>1705.2</v>
          </cell>
          <cell r="U21">
            <v>17762.5</v>
          </cell>
          <cell r="V21">
            <v>14920.5</v>
          </cell>
          <cell r="W21">
            <v>2842</v>
          </cell>
          <cell r="X21">
            <v>17762.5</v>
          </cell>
          <cell r="Y21">
            <v>8287.64</v>
          </cell>
          <cell r="Z21">
            <v>0</v>
          </cell>
          <cell r="AA21">
            <v>8287.64</v>
          </cell>
          <cell r="AB21">
            <v>0</v>
          </cell>
          <cell r="AC21">
            <v>-1360.26</v>
          </cell>
          <cell r="AD21">
            <v>16057.3</v>
          </cell>
          <cell r="AE21">
            <v>-17417.560000000001</v>
          </cell>
          <cell r="AF21">
            <v>0</v>
          </cell>
          <cell r="AG21">
            <v>14920.5</v>
          </cell>
          <cell r="AH21">
            <v>16057.3</v>
          </cell>
          <cell r="AI21">
            <v>-1136.8</v>
          </cell>
          <cell r="AJ21">
            <v>0</v>
          </cell>
          <cell r="AK21">
            <v>14920.5</v>
          </cell>
          <cell r="AL21">
            <v>16057.3</v>
          </cell>
          <cell r="AM21">
            <v>-1136.8</v>
          </cell>
          <cell r="AN21">
            <v>0</v>
          </cell>
          <cell r="AO21">
            <v>14920.5</v>
          </cell>
          <cell r="AP21">
            <v>16057.3</v>
          </cell>
          <cell r="AQ21">
            <v>-1136.8</v>
          </cell>
          <cell r="AR21">
            <v>0</v>
          </cell>
          <cell r="AS21">
            <v>14920.5</v>
          </cell>
          <cell r="AT21">
            <v>16057.3</v>
          </cell>
          <cell r="AU21">
            <v>-1136.8</v>
          </cell>
          <cell r="AV21">
            <v>0</v>
          </cell>
          <cell r="AW21">
            <v>14920.5</v>
          </cell>
          <cell r="AX21">
            <v>16057.3</v>
          </cell>
          <cell r="AY21">
            <v>-1136.8</v>
          </cell>
          <cell r="AZ21">
            <v>0</v>
          </cell>
          <cell r="BA21">
            <v>14920.5</v>
          </cell>
          <cell r="BB21">
            <v>16057.3</v>
          </cell>
          <cell r="BC21">
            <v>-1136.8</v>
          </cell>
          <cell r="BD21">
            <v>0</v>
          </cell>
          <cell r="BE21">
            <v>14920.5</v>
          </cell>
          <cell r="BF21">
            <v>16057.3</v>
          </cell>
          <cell r="BG21">
            <v>-1136.8</v>
          </cell>
          <cell r="BH21">
            <v>0</v>
          </cell>
          <cell r="BI21">
            <v>14920.5</v>
          </cell>
          <cell r="BJ21">
            <v>16057.3</v>
          </cell>
          <cell r="BK21">
            <v>-1136.8</v>
          </cell>
          <cell r="BL21">
            <v>0</v>
          </cell>
          <cell r="BM21">
            <v>14920.5</v>
          </cell>
          <cell r="BN21">
            <v>16057.3</v>
          </cell>
          <cell r="BO21">
            <v>-1136.8</v>
          </cell>
          <cell r="BP21">
            <v>0</v>
          </cell>
          <cell r="BQ21">
            <v>14920.5</v>
          </cell>
          <cell r="BR21">
            <v>16057.3</v>
          </cell>
          <cell r="BS21">
            <v>-1136.8</v>
          </cell>
          <cell r="BT21">
            <v>0</v>
          </cell>
          <cell r="BU21">
            <v>156132.38</v>
          </cell>
          <cell r="BV21">
            <v>880.1</v>
          </cell>
          <cell r="BW21">
            <v>0</v>
          </cell>
          <cell r="BX21">
            <v>880.1</v>
          </cell>
          <cell r="BZ21">
            <v>439.4</v>
          </cell>
          <cell r="CA21">
            <v>1705.2</v>
          </cell>
          <cell r="CB21">
            <v>-1265.8</v>
          </cell>
          <cell r="CD21">
            <v>2842</v>
          </cell>
          <cell r="CE21">
            <v>1705.2</v>
          </cell>
          <cell r="CF21">
            <v>1136.8</v>
          </cell>
          <cell r="CH21">
            <v>2842</v>
          </cell>
          <cell r="CI21">
            <v>1705.2</v>
          </cell>
          <cell r="CJ21">
            <v>1136.8</v>
          </cell>
          <cell r="CL21">
            <v>2842</v>
          </cell>
          <cell r="CM21">
            <v>1705.2</v>
          </cell>
          <cell r="CN21">
            <v>1136.8</v>
          </cell>
          <cell r="CP21">
            <v>2842</v>
          </cell>
          <cell r="CQ21">
            <v>1705.2</v>
          </cell>
          <cell r="CR21">
            <v>1136.8</v>
          </cell>
          <cell r="CT21">
            <v>2842</v>
          </cell>
          <cell r="CU21">
            <v>1705.2</v>
          </cell>
          <cell r="CV21">
            <v>1136.8</v>
          </cell>
          <cell r="CX21">
            <v>2842</v>
          </cell>
          <cell r="CY21">
            <v>1705.2</v>
          </cell>
          <cell r="CZ21">
            <v>1136.8</v>
          </cell>
          <cell r="DB21">
            <v>2842</v>
          </cell>
          <cell r="DC21">
            <v>1705.2</v>
          </cell>
          <cell r="DD21">
            <v>1136.8</v>
          </cell>
          <cell r="DF21">
            <v>2842</v>
          </cell>
          <cell r="DG21">
            <v>1705.2</v>
          </cell>
          <cell r="DH21">
            <v>1136.8</v>
          </cell>
          <cell r="DJ21">
            <v>2842</v>
          </cell>
          <cell r="DK21">
            <v>1705.2</v>
          </cell>
          <cell r="DL21">
            <v>1136.8</v>
          </cell>
          <cell r="DN21">
            <v>2842</v>
          </cell>
          <cell r="DO21">
            <v>1705.2</v>
          </cell>
          <cell r="DP21">
            <v>1136.8</v>
          </cell>
          <cell r="DR21">
            <v>29739.5</v>
          </cell>
        </row>
        <row r="22">
          <cell r="E22" t="str">
            <v>t0001222</v>
          </cell>
          <cell r="F22" t="str">
            <v>01-11/12/13</v>
          </cell>
          <cell r="G22" t="str">
            <v>Kyo-ya Dining Pte Ltd (Kyo-ya Dining)</v>
          </cell>
          <cell r="H22">
            <v>44621</v>
          </cell>
          <cell r="I22">
            <v>44985</v>
          </cell>
          <cell r="K22">
            <v>1401</v>
          </cell>
          <cell r="L22">
            <v>1401</v>
          </cell>
          <cell r="M22">
            <v>9.1999999999999993</v>
          </cell>
          <cell r="N22">
            <v>1.2</v>
          </cell>
          <cell r="O22">
            <v>8.4</v>
          </cell>
          <cell r="P22">
            <v>2</v>
          </cell>
          <cell r="Q22">
            <v>10.4</v>
          </cell>
          <cell r="S22">
            <v>12889.2</v>
          </cell>
          <cell r="T22">
            <v>1681.2</v>
          </cell>
          <cell r="U22">
            <v>14570.4</v>
          </cell>
          <cell r="V22">
            <v>11768.4</v>
          </cell>
          <cell r="W22">
            <v>2802</v>
          </cell>
          <cell r="X22">
            <v>14570.4</v>
          </cell>
          <cell r="Y22">
            <v>12889.2</v>
          </cell>
          <cell r="Z22">
            <v>12889.2</v>
          </cell>
          <cell r="AA22">
            <v>0</v>
          </cell>
          <cell r="AB22">
            <v>12679.05</v>
          </cell>
          <cell r="AC22">
            <v>11768.4</v>
          </cell>
          <cell r="AD22">
            <v>12889.2</v>
          </cell>
          <cell r="AE22">
            <v>-1120.8</v>
          </cell>
          <cell r="AF22">
            <v>12679.05</v>
          </cell>
          <cell r="AG22">
            <v>0</v>
          </cell>
          <cell r="AH22">
            <v>13099</v>
          </cell>
          <cell r="AI22">
            <v>-13099</v>
          </cell>
          <cell r="AJ22">
            <v>12889.2</v>
          </cell>
          <cell r="AK22">
            <v>0</v>
          </cell>
          <cell r="AL22">
            <v>13099</v>
          </cell>
          <cell r="AM22">
            <v>-13099</v>
          </cell>
          <cell r="AN22">
            <v>12889.2</v>
          </cell>
          <cell r="AO22">
            <v>0</v>
          </cell>
          <cell r="AP22">
            <v>13099</v>
          </cell>
          <cell r="AQ22">
            <v>-13099</v>
          </cell>
          <cell r="AR22">
            <v>12889.2</v>
          </cell>
          <cell r="AS22">
            <v>0</v>
          </cell>
          <cell r="AT22">
            <v>13099</v>
          </cell>
          <cell r="AU22">
            <v>-13099</v>
          </cell>
          <cell r="AV22">
            <v>12889.2</v>
          </cell>
          <cell r="AW22">
            <v>0</v>
          </cell>
          <cell r="AX22">
            <v>13099</v>
          </cell>
          <cell r="AY22">
            <v>-13099</v>
          </cell>
          <cell r="AZ22">
            <v>12889.2</v>
          </cell>
          <cell r="BA22">
            <v>0</v>
          </cell>
          <cell r="BB22">
            <v>0</v>
          </cell>
          <cell r="BC22">
            <v>0</v>
          </cell>
          <cell r="BD22">
            <v>12889.2</v>
          </cell>
          <cell r="BE22">
            <v>0</v>
          </cell>
          <cell r="BF22">
            <v>0</v>
          </cell>
          <cell r="BG22">
            <v>0</v>
          </cell>
          <cell r="BH22">
            <v>12889.2</v>
          </cell>
          <cell r="BI22">
            <v>0</v>
          </cell>
          <cell r="BJ22">
            <v>0</v>
          </cell>
          <cell r="BK22">
            <v>0</v>
          </cell>
          <cell r="BL22">
            <v>12889.2</v>
          </cell>
          <cell r="BM22">
            <v>0</v>
          </cell>
          <cell r="BN22">
            <v>0</v>
          </cell>
          <cell r="BO22">
            <v>0</v>
          </cell>
          <cell r="BP22">
            <v>12889.2</v>
          </cell>
          <cell r="BQ22">
            <v>0</v>
          </cell>
          <cell r="BR22">
            <v>0</v>
          </cell>
          <cell r="BS22">
            <v>0</v>
          </cell>
          <cell r="BT22">
            <v>12889.2</v>
          </cell>
          <cell r="BU22">
            <v>24657.599999999999</v>
          </cell>
          <cell r="BV22">
            <v>1681.2</v>
          </cell>
          <cell r="BW22">
            <v>1681.2</v>
          </cell>
          <cell r="BX22">
            <v>0</v>
          </cell>
          <cell r="BY22">
            <v>1681.2</v>
          </cell>
          <cell r="BZ22">
            <v>2802</v>
          </cell>
          <cell r="CA22">
            <v>1681.2</v>
          </cell>
          <cell r="CB22">
            <v>1120.8</v>
          </cell>
          <cell r="CC22">
            <v>1681.2</v>
          </cell>
          <cell r="CD22">
            <v>0</v>
          </cell>
          <cell r="CE22">
            <v>1681.2</v>
          </cell>
          <cell r="CF22">
            <v>-1681.2</v>
          </cell>
          <cell r="CG22">
            <v>1681.2</v>
          </cell>
          <cell r="CH22">
            <v>0</v>
          </cell>
          <cell r="CI22">
            <v>1681.2</v>
          </cell>
          <cell r="CJ22">
            <v>-1681.2</v>
          </cell>
          <cell r="CK22">
            <v>1681.2</v>
          </cell>
          <cell r="CL22">
            <v>0</v>
          </cell>
          <cell r="CM22">
            <v>1681.2</v>
          </cell>
          <cell r="CN22">
            <v>-1681.2</v>
          </cell>
          <cell r="CO22">
            <v>1681.2</v>
          </cell>
          <cell r="CP22">
            <v>0</v>
          </cell>
          <cell r="CQ22">
            <v>1681.2</v>
          </cell>
          <cell r="CR22">
            <v>-1681.2</v>
          </cell>
          <cell r="CS22">
            <v>1681.2</v>
          </cell>
          <cell r="CT22">
            <v>0</v>
          </cell>
          <cell r="CU22">
            <v>1681.2</v>
          </cell>
          <cell r="CV22">
            <v>-1681.2</v>
          </cell>
          <cell r="CW22">
            <v>1681.2</v>
          </cell>
          <cell r="CX22">
            <v>0</v>
          </cell>
          <cell r="CY22">
            <v>0</v>
          </cell>
          <cell r="CZ22">
            <v>0</v>
          </cell>
          <cell r="DA22">
            <v>1681.2</v>
          </cell>
          <cell r="DB22">
            <v>0</v>
          </cell>
          <cell r="DC22">
            <v>0</v>
          </cell>
          <cell r="DD22">
            <v>0</v>
          </cell>
          <cell r="DE22">
            <v>1681.2</v>
          </cell>
          <cell r="DF22">
            <v>0</v>
          </cell>
          <cell r="DG22">
            <v>0</v>
          </cell>
          <cell r="DH22">
            <v>0</v>
          </cell>
          <cell r="DI22">
            <v>1681.2</v>
          </cell>
          <cell r="DJ22">
            <v>0</v>
          </cell>
          <cell r="DK22">
            <v>0</v>
          </cell>
          <cell r="DL22">
            <v>0</v>
          </cell>
          <cell r="DM22">
            <v>1681.2</v>
          </cell>
          <cell r="DN22">
            <v>0</v>
          </cell>
          <cell r="DO22">
            <v>0</v>
          </cell>
          <cell r="DP22">
            <v>0</v>
          </cell>
          <cell r="DQ22">
            <v>1681.2</v>
          </cell>
          <cell r="DR22">
            <v>4483.2</v>
          </cell>
        </row>
        <row r="23">
          <cell r="F23" t="str">
            <v>01-11/12/13</v>
          </cell>
          <cell r="G23" t="str">
            <v>Kyo-ya Dining Pte Ltd (Kyo-ya Dining)</v>
          </cell>
          <cell r="H23">
            <v>44986</v>
          </cell>
          <cell r="I23">
            <v>45351</v>
          </cell>
          <cell r="K23">
            <v>0</v>
          </cell>
          <cell r="L23">
            <v>1401</v>
          </cell>
          <cell r="M23">
            <v>9.35</v>
          </cell>
          <cell r="N23">
            <v>1.2</v>
          </cell>
          <cell r="O23">
            <v>8.5500000000000007</v>
          </cell>
          <cell r="P23">
            <v>2</v>
          </cell>
          <cell r="Q23">
            <v>10.55</v>
          </cell>
          <cell r="S23">
            <v>13099.35</v>
          </cell>
          <cell r="T23">
            <v>1681.2</v>
          </cell>
          <cell r="U23">
            <v>14780.55</v>
          </cell>
          <cell r="V23">
            <v>11978.55</v>
          </cell>
          <cell r="W23">
            <v>2802</v>
          </cell>
          <cell r="X23">
            <v>14780.55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11978.55</v>
          </cell>
          <cell r="AH23">
            <v>0</v>
          </cell>
          <cell r="AI23">
            <v>11978.55</v>
          </cell>
          <cell r="AJ23">
            <v>0</v>
          </cell>
          <cell r="AK23">
            <v>11978.55</v>
          </cell>
          <cell r="AL23">
            <v>0</v>
          </cell>
          <cell r="AM23">
            <v>11978.55</v>
          </cell>
          <cell r="AN23">
            <v>0</v>
          </cell>
          <cell r="AO23">
            <v>11978.55</v>
          </cell>
          <cell r="AP23">
            <v>0</v>
          </cell>
          <cell r="AQ23">
            <v>11978.55</v>
          </cell>
          <cell r="AR23">
            <v>0</v>
          </cell>
          <cell r="AS23">
            <v>11978.55</v>
          </cell>
          <cell r="AT23">
            <v>0</v>
          </cell>
          <cell r="AU23">
            <v>11978.55</v>
          </cell>
          <cell r="AV23">
            <v>0</v>
          </cell>
          <cell r="AW23">
            <v>11978.55</v>
          </cell>
          <cell r="AX23">
            <v>0</v>
          </cell>
          <cell r="AY23">
            <v>11978.55</v>
          </cell>
          <cell r="AZ23">
            <v>0</v>
          </cell>
          <cell r="BA23">
            <v>11978.55</v>
          </cell>
          <cell r="BB23">
            <v>13099</v>
          </cell>
          <cell r="BC23">
            <v>-1120.45</v>
          </cell>
          <cell r="BD23">
            <v>0</v>
          </cell>
          <cell r="BE23">
            <v>11978.55</v>
          </cell>
          <cell r="BF23">
            <v>13099</v>
          </cell>
          <cell r="BG23">
            <v>-1120.45</v>
          </cell>
          <cell r="BH23">
            <v>0</v>
          </cell>
          <cell r="BI23">
            <v>11978.55</v>
          </cell>
          <cell r="BJ23">
            <v>13099</v>
          </cell>
          <cell r="BK23">
            <v>-1120.45</v>
          </cell>
          <cell r="BL23">
            <v>0</v>
          </cell>
          <cell r="BM23">
            <v>11978.55</v>
          </cell>
          <cell r="BN23">
            <v>13099</v>
          </cell>
          <cell r="BO23">
            <v>-1120.45</v>
          </cell>
          <cell r="BP23">
            <v>0</v>
          </cell>
          <cell r="BQ23">
            <v>11978.55</v>
          </cell>
          <cell r="BR23">
            <v>13099</v>
          </cell>
          <cell r="BS23">
            <v>-1120.45</v>
          </cell>
          <cell r="BT23">
            <v>0</v>
          </cell>
          <cell r="BU23">
            <v>119785.5</v>
          </cell>
          <cell r="BV23">
            <v>0</v>
          </cell>
          <cell r="BW23">
            <v>0</v>
          </cell>
          <cell r="BX23">
            <v>0</v>
          </cell>
          <cell r="BZ23">
            <v>0</v>
          </cell>
          <cell r="CA23">
            <v>0</v>
          </cell>
          <cell r="CB23">
            <v>0</v>
          </cell>
          <cell r="CD23">
            <v>2802</v>
          </cell>
          <cell r="CE23">
            <v>0</v>
          </cell>
          <cell r="CF23">
            <v>2802</v>
          </cell>
          <cell r="CH23">
            <v>2802</v>
          </cell>
          <cell r="CI23">
            <v>0</v>
          </cell>
          <cell r="CJ23">
            <v>2802</v>
          </cell>
          <cell r="CL23">
            <v>2802</v>
          </cell>
          <cell r="CM23">
            <v>0</v>
          </cell>
          <cell r="CN23">
            <v>2802</v>
          </cell>
          <cell r="CP23">
            <v>2802</v>
          </cell>
          <cell r="CQ23">
            <v>0</v>
          </cell>
          <cell r="CR23">
            <v>2802</v>
          </cell>
          <cell r="CT23">
            <v>2802</v>
          </cell>
          <cell r="CU23">
            <v>0</v>
          </cell>
          <cell r="CV23">
            <v>2802</v>
          </cell>
          <cell r="CX23">
            <v>2802</v>
          </cell>
          <cell r="CY23">
            <v>1681.2</v>
          </cell>
          <cell r="CZ23">
            <v>1120.8</v>
          </cell>
          <cell r="DB23">
            <v>2802</v>
          </cell>
          <cell r="DC23">
            <v>1681.2</v>
          </cell>
          <cell r="DD23">
            <v>1120.8</v>
          </cell>
          <cell r="DF23">
            <v>2802</v>
          </cell>
          <cell r="DG23">
            <v>1681.2</v>
          </cell>
          <cell r="DH23">
            <v>1120.8</v>
          </cell>
          <cell r="DJ23">
            <v>2802</v>
          </cell>
          <cell r="DK23">
            <v>1681.2</v>
          </cell>
          <cell r="DL23">
            <v>1120.8</v>
          </cell>
          <cell r="DN23">
            <v>2802</v>
          </cell>
          <cell r="DO23">
            <v>1681.2</v>
          </cell>
          <cell r="DP23">
            <v>1120.8</v>
          </cell>
          <cell r="DR23">
            <v>28020</v>
          </cell>
        </row>
        <row r="24">
          <cell r="E24" t="str">
            <v>t0001222 (Licence)</v>
          </cell>
          <cell r="F24" t="str">
            <v>01-11/12/13 (Licence)</v>
          </cell>
          <cell r="G24" t="str">
            <v>Kyo-ya Dining Pte. Ltd. (ORA Licence)</v>
          </cell>
          <cell r="H24">
            <v>44256</v>
          </cell>
          <cell r="I24">
            <v>45351</v>
          </cell>
          <cell r="K24">
            <v>191</v>
          </cell>
          <cell r="L24">
            <v>191</v>
          </cell>
          <cell r="M24">
            <v>6</v>
          </cell>
          <cell r="N24">
            <v>0</v>
          </cell>
          <cell r="O24">
            <v>6</v>
          </cell>
          <cell r="P24">
            <v>0</v>
          </cell>
          <cell r="Q24">
            <v>6</v>
          </cell>
          <cell r="S24">
            <v>1146</v>
          </cell>
          <cell r="T24">
            <v>0</v>
          </cell>
          <cell r="U24">
            <v>1146</v>
          </cell>
          <cell r="V24">
            <v>1146</v>
          </cell>
          <cell r="W24">
            <v>0</v>
          </cell>
          <cell r="X24">
            <v>1146</v>
          </cell>
          <cell r="Y24">
            <v>1146</v>
          </cell>
          <cell r="Z24">
            <v>1146</v>
          </cell>
          <cell r="AA24">
            <v>0</v>
          </cell>
          <cell r="AB24">
            <v>1146</v>
          </cell>
          <cell r="AC24">
            <v>1146</v>
          </cell>
          <cell r="AD24">
            <v>1146</v>
          </cell>
          <cell r="AE24">
            <v>0</v>
          </cell>
          <cell r="AF24">
            <v>1146</v>
          </cell>
          <cell r="AG24">
            <v>1146</v>
          </cell>
          <cell r="AH24">
            <v>1146</v>
          </cell>
          <cell r="AI24">
            <v>0</v>
          </cell>
          <cell r="AJ24">
            <v>1146</v>
          </cell>
          <cell r="AK24">
            <v>1146</v>
          </cell>
          <cell r="AL24">
            <v>1146</v>
          </cell>
          <cell r="AM24">
            <v>0</v>
          </cell>
          <cell r="AN24">
            <v>1146</v>
          </cell>
          <cell r="AO24">
            <v>1146</v>
          </cell>
          <cell r="AP24">
            <v>1146</v>
          </cell>
          <cell r="AQ24">
            <v>0</v>
          </cell>
          <cell r="AR24">
            <v>1146</v>
          </cell>
          <cell r="AS24">
            <v>1146</v>
          </cell>
          <cell r="AT24">
            <v>1146</v>
          </cell>
          <cell r="AU24">
            <v>0</v>
          </cell>
          <cell r="AV24">
            <v>1146</v>
          </cell>
          <cell r="AW24">
            <v>1146</v>
          </cell>
          <cell r="AX24">
            <v>1146</v>
          </cell>
          <cell r="AY24">
            <v>0</v>
          </cell>
          <cell r="AZ24">
            <v>1146</v>
          </cell>
          <cell r="BA24">
            <v>1146</v>
          </cell>
          <cell r="BB24">
            <v>1146</v>
          </cell>
          <cell r="BC24">
            <v>0</v>
          </cell>
          <cell r="BD24">
            <v>1146</v>
          </cell>
          <cell r="BE24">
            <v>1146</v>
          </cell>
          <cell r="BF24">
            <v>1146</v>
          </cell>
          <cell r="BG24">
            <v>0</v>
          </cell>
          <cell r="BH24">
            <v>1146</v>
          </cell>
          <cell r="BI24">
            <v>1146</v>
          </cell>
          <cell r="BJ24">
            <v>1146</v>
          </cell>
          <cell r="BK24">
            <v>0</v>
          </cell>
          <cell r="BL24">
            <v>1146</v>
          </cell>
          <cell r="BM24">
            <v>1146</v>
          </cell>
          <cell r="BN24">
            <v>1146</v>
          </cell>
          <cell r="BO24">
            <v>0</v>
          </cell>
          <cell r="BP24">
            <v>1146</v>
          </cell>
          <cell r="BQ24">
            <v>1146</v>
          </cell>
          <cell r="BR24">
            <v>1146</v>
          </cell>
          <cell r="BS24">
            <v>0</v>
          </cell>
          <cell r="BT24">
            <v>1146</v>
          </cell>
          <cell r="BU24">
            <v>13752</v>
          </cell>
          <cell r="BV24">
            <v>0</v>
          </cell>
          <cell r="BW24">
            <v>0</v>
          </cell>
          <cell r="BX24">
            <v>0</v>
          </cell>
          <cell r="BZ24">
            <v>0</v>
          </cell>
          <cell r="CA24">
            <v>0</v>
          </cell>
          <cell r="CB24">
            <v>0</v>
          </cell>
          <cell r="CD24">
            <v>0</v>
          </cell>
          <cell r="CE24">
            <v>0</v>
          </cell>
          <cell r="CF24">
            <v>0</v>
          </cell>
          <cell r="CH24">
            <v>0</v>
          </cell>
          <cell r="CI24">
            <v>0</v>
          </cell>
          <cell r="CJ24">
            <v>0</v>
          </cell>
          <cell r="CL24">
            <v>0</v>
          </cell>
          <cell r="CM24">
            <v>0</v>
          </cell>
          <cell r="CN24">
            <v>0</v>
          </cell>
          <cell r="CP24">
            <v>0</v>
          </cell>
          <cell r="CQ24">
            <v>0</v>
          </cell>
          <cell r="CR24">
            <v>0</v>
          </cell>
          <cell r="CT24">
            <v>0</v>
          </cell>
          <cell r="CU24">
            <v>0</v>
          </cell>
          <cell r="CV24">
            <v>0</v>
          </cell>
          <cell r="CX24">
            <v>0</v>
          </cell>
          <cell r="CY24">
            <v>0</v>
          </cell>
          <cell r="CZ24">
            <v>0</v>
          </cell>
          <cell r="DB24">
            <v>0</v>
          </cell>
          <cell r="DC24">
            <v>0</v>
          </cell>
          <cell r="DD24">
            <v>0</v>
          </cell>
          <cell r="DF24">
            <v>0</v>
          </cell>
          <cell r="DG24">
            <v>0</v>
          </cell>
          <cell r="DH24">
            <v>0</v>
          </cell>
          <cell r="DJ24">
            <v>0</v>
          </cell>
          <cell r="DK24">
            <v>0</v>
          </cell>
          <cell r="DL24">
            <v>0</v>
          </cell>
          <cell r="DN24">
            <v>0</v>
          </cell>
          <cell r="DO24">
            <v>0</v>
          </cell>
          <cell r="DP24">
            <v>0</v>
          </cell>
          <cell r="DR24">
            <v>0</v>
          </cell>
        </row>
        <row r="25">
          <cell r="E25" t="str">
            <v>t0001722</v>
          </cell>
          <cell r="F25" t="str">
            <v>01-11/12/13</v>
          </cell>
          <cell r="G25" t="str">
            <v>3.Three.F&amp;B. Pte. Ltd. (Aoki)</v>
          </cell>
          <cell r="H25">
            <v>45425</v>
          </cell>
          <cell r="I25">
            <v>46519</v>
          </cell>
          <cell r="K25">
            <v>1378</v>
          </cell>
          <cell r="L25">
            <v>1378</v>
          </cell>
          <cell r="M25">
            <v>0</v>
          </cell>
          <cell r="N25">
            <v>0</v>
          </cell>
          <cell r="O25">
            <v>10</v>
          </cell>
          <cell r="P25">
            <v>2</v>
          </cell>
          <cell r="Q25">
            <v>12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13780</v>
          </cell>
          <cell r="W25">
            <v>2756</v>
          </cell>
          <cell r="X25">
            <v>16536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Z25">
            <v>0</v>
          </cell>
          <cell r="CA25">
            <v>0</v>
          </cell>
          <cell r="CB25">
            <v>0</v>
          </cell>
          <cell r="CD25">
            <v>0</v>
          </cell>
          <cell r="CE25">
            <v>0</v>
          </cell>
          <cell r="CF25">
            <v>0</v>
          </cell>
          <cell r="CH25">
            <v>0</v>
          </cell>
          <cell r="CI25">
            <v>0</v>
          </cell>
          <cell r="CJ25">
            <v>0</v>
          </cell>
          <cell r="CL25">
            <v>0</v>
          </cell>
          <cell r="CM25">
            <v>0</v>
          </cell>
          <cell r="CN25">
            <v>0</v>
          </cell>
          <cell r="CP25">
            <v>0</v>
          </cell>
          <cell r="CQ25">
            <v>0</v>
          </cell>
          <cell r="CR25">
            <v>0</v>
          </cell>
          <cell r="CT25">
            <v>0</v>
          </cell>
          <cell r="CU25">
            <v>0</v>
          </cell>
          <cell r="CV25">
            <v>0</v>
          </cell>
          <cell r="CX25">
            <v>0</v>
          </cell>
          <cell r="CY25">
            <v>0</v>
          </cell>
          <cell r="CZ25">
            <v>0</v>
          </cell>
          <cell r="DB25">
            <v>0</v>
          </cell>
          <cell r="DC25">
            <v>0</v>
          </cell>
          <cell r="DD25">
            <v>0</v>
          </cell>
          <cell r="DF25">
            <v>0</v>
          </cell>
          <cell r="DG25">
            <v>0</v>
          </cell>
          <cell r="DH25">
            <v>0</v>
          </cell>
          <cell r="DJ25">
            <v>0</v>
          </cell>
          <cell r="DK25">
            <v>0</v>
          </cell>
          <cell r="DL25">
            <v>0</v>
          </cell>
          <cell r="DN25">
            <v>0</v>
          </cell>
          <cell r="DO25">
            <v>0</v>
          </cell>
          <cell r="DP25">
            <v>0</v>
          </cell>
          <cell r="DR25">
            <v>0</v>
          </cell>
        </row>
        <row r="26">
          <cell r="F26" t="str">
            <v>01-14/15</v>
          </cell>
          <cell r="G26" t="str">
            <v>Tom Restaurant Japan Pte Ltd [Abezen (Sandaimi Bunji)]</v>
          </cell>
          <cell r="H26">
            <v>44621</v>
          </cell>
          <cell r="I26">
            <v>44985</v>
          </cell>
          <cell r="K26">
            <v>1334</v>
          </cell>
          <cell r="L26">
            <v>1334</v>
          </cell>
          <cell r="M26">
            <v>12.1</v>
          </cell>
          <cell r="N26">
            <v>1.2</v>
          </cell>
          <cell r="O26">
            <v>11.3</v>
          </cell>
          <cell r="P26">
            <v>2</v>
          </cell>
          <cell r="Q26">
            <v>13.3</v>
          </cell>
          <cell r="S26">
            <v>16141.4</v>
          </cell>
          <cell r="T26">
            <v>1600.8</v>
          </cell>
          <cell r="U26">
            <v>17742.2</v>
          </cell>
          <cell r="V26">
            <v>15074.2</v>
          </cell>
          <cell r="W26">
            <v>2668</v>
          </cell>
          <cell r="X26">
            <v>17742.2</v>
          </cell>
          <cell r="Y26">
            <v>16141.4</v>
          </cell>
          <cell r="Z26">
            <v>16141.4</v>
          </cell>
          <cell r="AA26">
            <v>0</v>
          </cell>
          <cell r="AB26">
            <v>15874.6</v>
          </cell>
          <cell r="AC26">
            <v>15074.2</v>
          </cell>
          <cell r="AD26">
            <v>0</v>
          </cell>
          <cell r="AE26">
            <v>15074.2</v>
          </cell>
          <cell r="AF26">
            <v>15874.6</v>
          </cell>
          <cell r="AG26">
            <v>0</v>
          </cell>
          <cell r="AH26">
            <v>0</v>
          </cell>
          <cell r="AI26">
            <v>0</v>
          </cell>
          <cell r="AJ26">
            <v>16141.4</v>
          </cell>
          <cell r="AK26">
            <v>0</v>
          </cell>
          <cell r="AL26">
            <v>0</v>
          </cell>
          <cell r="AM26">
            <v>0</v>
          </cell>
          <cell r="AN26">
            <v>16141.4</v>
          </cell>
          <cell r="AO26">
            <v>0</v>
          </cell>
          <cell r="AP26">
            <v>0</v>
          </cell>
          <cell r="AQ26">
            <v>0</v>
          </cell>
          <cell r="AR26">
            <v>16141.4</v>
          </cell>
          <cell r="AS26">
            <v>0</v>
          </cell>
          <cell r="AT26">
            <v>0</v>
          </cell>
          <cell r="AU26">
            <v>0</v>
          </cell>
          <cell r="AV26">
            <v>16141.4</v>
          </cell>
          <cell r="AW26">
            <v>0</v>
          </cell>
          <cell r="AX26">
            <v>0</v>
          </cell>
          <cell r="AY26">
            <v>0</v>
          </cell>
          <cell r="AZ26">
            <v>16141.4</v>
          </cell>
          <cell r="BA26">
            <v>0</v>
          </cell>
          <cell r="BB26">
            <v>0</v>
          </cell>
          <cell r="BC26">
            <v>0</v>
          </cell>
          <cell r="BD26">
            <v>16141.4</v>
          </cell>
          <cell r="BE26">
            <v>0</v>
          </cell>
          <cell r="BF26">
            <v>0</v>
          </cell>
          <cell r="BG26">
            <v>0</v>
          </cell>
          <cell r="BH26">
            <v>16141.4</v>
          </cell>
          <cell r="BI26">
            <v>0</v>
          </cell>
          <cell r="BJ26">
            <v>0</v>
          </cell>
          <cell r="BK26">
            <v>0</v>
          </cell>
          <cell r="BL26">
            <v>16141.4</v>
          </cell>
          <cell r="BM26">
            <v>0</v>
          </cell>
          <cell r="BN26">
            <v>0</v>
          </cell>
          <cell r="BO26">
            <v>0</v>
          </cell>
          <cell r="BP26">
            <v>16141.4</v>
          </cell>
          <cell r="BQ26">
            <v>0</v>
          </cell>
          <cell r="BR26">
            <v>0</v>
          </cell>
          <cell r="BS26">
            <v>0</v>
          </cell>
          <cell r="BT26">
            <v>16141.4</v>
          </cell>
          <cell r="BU26">
            <v>31215.599999999999</v>
          </cell>
          <cell r="BV26">
            <v>1600.8</v>
          </cell>
          <cell r="BW26">
            <v>1600.8</v>
          </cell>
          <cell r="BX26">
            <v>0</v>
          </cell>
          <cell r="BY26">
            <v>1600.8</v>
          </cell>
          <cell r="BZ26">
            <v>2668</v>
          </cell>
          <cell r="CA26">
            <v>0</v>
          </cell>
          <cell r="CB26">
            <v>2668</v>
          </cell>
          <cell r="CC26">
            <v>1600.8</v>
          </cell>
          <cell r="CD26">
            <v>0</v>
          </cell>
          <cell r="CE26">
            <v>0</v>
          </cell>
          <cell r="CF26">
            <v>0</v>
          </cell>
          <cell r="CG26">
            <v>1600.8</v>
          </cell>
          <cell r="CH26">
            <v>0</v>
          </cell>
          <cell r="CI26">
            <v>0</v>
          </cell>
          <cell r="CJ26">
            <v>0</v>
          </cell>
          <cell r="CK26">
            <v>1600.8</v>
          </cell>
          <cell r="CL26">
            <v>0</v>
          </cell>
          <cell r="CM26">
            <v>0</v>
          </cell>
          <cell r="CN26">
            <v>0</v>
          </cell>
          <cell r="CO26">
            <v>1600.8</v>
          </cell>
          <cell r="CP26">
            <v>0</v>
          </cell>
          <cell r="CQ26">
            <v>0</v>
          </cell>
          <cell r="CR26">
            <v>0</v>
          </cell>
          <cell r="CS26">
            <v>1600.8</v>
          </cell>
          <cell r="CT26">
            <v>0</v>
          </cell>
          <cell r="CU26">
            <v>0</v>
          </cell>
          <cell r="CV26">
            <v>0</v>
          </cell>
          <cell r="CW26">
            <v>1600.8</v>
          </cell>
          <cell r="CX26">
            <v>0</v>
          </cell>
          <cell r="CY26">
            <v>0</v>
          </cell>
          <cell r="CZ26">
            <v>0</v>
          </cell>
          <cell r="DA26">
            <v>1600.8</v>
          </cell>
          <cell r="DB26">
            <v>0</v>
          </cell>
          <cell r="DC26">
            <v>0</v>
          </cell>
          <cell r="DD26">
            <v>0</v>
          </cell>
          <cell r="DE26">
            <v>1600.8</v>
          </cell>
          <cell r="DF26">
            <v>0</v>
          </cell>
          <cell r="DG26">
            <v>0</v>
          </cell>
          <cell r="DH26">
            <v>0</v>
          </cell>
          <cell r="DI26">
            <v>1600.8</v>
          </cell>
          <cell r="DJ26">
            <v>0</v>
          </cell>
          <cell r="DK26">
            <v>0</v>
          </cell>
          <cell r="DL26">
            <v>0</v>
          </cell>
          <cell r="DM26">
            <v>1600.8</v>
          </cell>
          <cell r="DN26">
            <v>0</v>
          </cell>
          <cell r="DO26">
            <v>0</v>
          </cell>
          <cell r="DP26">
            <v>0</v>
          </cell>
          <cell r="DQ26">
            <v>1600.8</v>
          </cell>
          <cell r="DR26">
            <v>4268.8</v>
          </cell>
        </row>
        <row r="27">
          <cell r="E27" t="str">
            <v>t0000266</v>
          </cell>
          <cell r="F27" t="str">
            <v>01-14/15</v>
          </cell>
          <cell r="G27" t="str">
            <v>Tom Restaurant Japan Pte Ltd [Abezen (Sandaimi Bunji)]</v>
          </cell>
          <cell r="H27">
            <v>44986</v>
          </cell>
          <cell r="I27">
            <v>45351</v>
          </cell>
          <cell r="K27">
            <v>0</v>
          </cell>
          <cell r="L27">
            <v>1334</v>
          </cell>
          <cell r="M27">
            <v>0</v>
          </cell>
          <cell r="N27">
            <v>0</v>
          </cell>
          <cell r="O27">
            <v>11.3</v>
          </cell>
          <cell r="P27">
            <v>2</v>
          </cell>
          <cell r="Q27">
            <v>13.3</v>
          </cell>
          <cell r="S27">
            <v>0</v>
          </cell>
          <cell r="T27">
            <v>0</v>
          </cell>
          <cell r="U27">
            <v>0</v>
          </cell>
          <cell r="V27">
            <v>15074.2</v>
          </cell>
          <cell r="W27">
            <v>2668</v>
          </cell>
          <cell r="X27">
            <v>17742.2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16141.4</v>
          </cell>
          <cell r="AE27">
            <v>-16141.4</v>
          </cell>
          <cell r="AF27">
            <v>0</v>
          </cell>
          <cell r="AG27">
            <v>15074.2</v>
          </cell>
          <cell r="AH27">
            <v>16808</v>
          </cell>
          <cell r="AI27">
            <v>-1733.8</v>
          </cell>
          <cell r="AJ27">
            <v>0</v>
          </cell>
          <cell r="AK27">
            <v>15074.2</v>
          </cell>
          <cell r="AL27">
            <v>16808</v>
          </cell>
          <cell r="AM27">
            <v>-1733.8</v>
          </cell>
          <cell r="AN27">
            <v>0</v>
          </cell>
          <cell r="AO27">
            <v>15074.2</v>
          </cell>
          <cell r="AP27">
            <v>16808</v>
          </cell>
          <cell r="AQ27">
            <v>-1733.8</v>
          </cell>
          <cell r="AR27">
            <v>0</v>
          </cell>
          <cell r="AS27">
            <v>15074.2</v>
          </cell>
          <cell r="AT27">
            <v>16808</v>
          </cell>
          <cell r="AU27">
            <v>-1733.8</v>
          </cell>
          <cell r="AV27">
            <v>0</v>
          </cell>
          <cell r="AW27">
            <v>15074.2</v>
          </cell>
          <cell r="AX27">
            <v>16808</v>
          </cell>
          <cell r="AY27">
            <v>-1733.8</v>
          </cell>
          <cell r="AZ27">
            <v>0</v>
          </cell>
          <cell r="BA27">
            <v>15074.2</v>
          </cell>
          <cell r="BB27">
            <v>16808</v>
          </cell>
          <cell r="BC27">
            <v>-1733.8</v>
          </cell>
          <cell r="BD27">
            <v>0</v>
          </cell>
          <cell r="BE27">
            <v>15074.2</v>
          </cell>
          <cell r="BF27">
            <v>16808</v>
          </cell>
          <cell r="BG27">
            <v>-1733.8</v>
          </cell>
          <cell r="BH27">
            <v>0</v>
          </cell>
          <cell r="BI27">
            <v>15074.2</v>
          </cell>
          <cell r="BJ27">
            <v>16808</v>
          </cell>
          <cell r="BK27">
            <v>-1733.8</v>
          </cell>
          <cell r="BL27">
            <v>0</v>
          </cell>
          <cell r="BM27">
            <v>15074.2</v>
          </cell>
          <cell r="BN27">
            <v>16808</v>
          </cell>
          <cell r="BO27">
            <v>-1733.8</v>
          </cell>
          <cell r="BP27">
            <v>0</v>
          </cell>
          <cell r="BQ27">
            <v>15074.2</v>
          </cell>
          <cell r="BR27">
            <v>16808</v>
          </cell>
          <cell r="BS27">
            <v>-1733.8</v>
          </cell>
          <cell r="BT27">
            <v>0</v>
          </cell>
          <cell r="BU27">
            <v>150742</v>
          </cell>
          <cell r="BV27">
            <v>0</v>
          </cell>
          <cell r="BW27">
            <v>0</v>
          </cell>
          <cell r="BX27">
            <v>0</v>
          </cell>
          <cell r="BZ27">
            <v>0</v>
          </cell>
          <cell r="CA27">
            <v>1600.8</v>
          </cell>
          <cell r="CB27">
            <v>-1600.8</v>
          </cell>
          <cell r="CD27">
            <v>2668</v>
          </cell>
          <cell r="CE27">
            <v>1600.8</v>
          </cell>
          <cell r="CF27">
            <v>1067.2</v>
          </cell>
          <cell r="CH27">
            <v>2668</v>
          </cell>
          <cell r="CI27">
            <v>1600.8</v>
          </cell>
          <cell r="CJ27">
            <v>1067.2</v>
          </cell>
          <cell r="CL27">
            <v>2668</v>
          </cell>
          <cell r="CM27">
            <v>1600.8</v>
          </cell>
          <cell r="CN27">
            <v>1067.2</v>
          </cell>
          <cell r="CP27">
            <v>2668</v>
          </cell>
          <cell r="CQ27">
            <v>1600.8</v>
          </cell>
          <cell r="CR27">
            <v>1067.2</v>
          </cell>
          <cell r="CT27">
            <v>2668</v>
          </cell>
          <cell r="CU27">
            <v>1600.8</v>
          </cell>
          <cell r="CV27">
            <v>1067.2</v>
          </cell>
          <cell r="CX27">
            <v>2668</v>
          </cell>
          <cell r="CY27">
            <v>1600.8</v>
          </cell>
          <cell r="CZ27">
            <v>1067.2</v>
          </cell>
          <cell r="DB27">
            <v>2668</v>
          </cell>
          <cell r="DC27">
            <v>1600.8</v>
          </cell>
          <cell r="DD27">
            <v>1067.2</v>
          </cell>
          <cell r="DF27">
            <v>2668</v>
          </cell>
          <cell r="DG27">
            <v>1600.8</v>
          </cell>
          <cell r="DH27">
            <v>1067.2</v>
          </cell>
          <cell r="DJ27">
            <v>2668</v>
          </cell>
          <cell r="DK27">
            <v>1600.8</v>
          </cell>
          <cell r="DL27">
            <v>1067.2</v>
          </cell>
          <cell r="DN27">
            <v>2668</v>
          </cell>
          <cell r="DO27">
            <v>1600.8</v>
          </cell>
          <cell r="DP27">
            <v>1067.2</v>
          </cell>
          <cell r="DR27">
            <v>26680</v>
          </cell>
        </row>
        <row r="28">
          <cell r="F28" t="str">
            <v>01-14/15</v>
          </cell>
          <cell r="G28" t="str">
            <v>Tom Restaurant Japan Pte Ltd [Abezen (Sandaimi Bunji)]</v>
          </cell>
          <cell r="H28">
            <v>45352</v>
          </cell>
          <cell r="I28">
            <v>45716</v>
          </cell>
          <cell r="K28">
            <v>0</v>
          </cell>
          <cell r="L28">
            <v>1334</v>
          </cell>
          <cell r="M28">
            <v>0</v>
          </cell>
          <cell r="N28">
            <v>0</v>
          </cell>
          <cell r="O28">
            <v>11.6</v>
          </cell>
          <cell r="P28">
            <v>2</v>
          </cell>
          <cell r="Q28">
            <v>13.6</v>
          </cell>
          <cell r="S28">
            <v>0</v>
          </cell>
          <cell r="T28">
            <v>0</v>
          </cell>
          <cell r="U28">
            <v>0</v>
          </cell>
          <cell r="V28">
            <v>15474.4</v>
          </cell>
          <cell r="W28">
            <v>2668</v>
          </cell>
          <cell r="X28">
            <v>18142.400000000001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Z28">
            <v>0</v>
          </cell>
          <cell r="CA28">
            <v>0</v>
          </cell>
          <cell r="CB28">
            <v>0</v>
          </cell>
          <cell r="CD28">
            <v>0</v>
          </cell>
          <cell r="CE28">
            <v>0</v>
          </cell>
          <cell r="CF28">
            <v>0</v>
          </cell>
          <cell r="CH28">
            <v>0</v>
          </cell>
          <cell r="CI28">
            <v>0</v>
          </cell>
          <cell r="CJ28">
            <v>0</v>
          </cell>
          <cell r="CL28">
            <v>0</v>
          </cell>
          <cell r="CM28">
            <v>0</v>
          </cell>
          <cell r="CN28">
            <v>0</v>
          </cell>
          <cell r="CP28">
            <v>0</v>
          </cell>
          <cell r="CQ28">
            <v>0</v>
          </cell>
          <cell r="CR28">
            <v>0</v>
          </cell>
          <cell r="CT28">
            <v>0</v>
          </cell>
          <cell r="CU28">
            <v>0</v>
          </cell>
          <cell r="CV28">
            <v>0</v>
          </cell>
          <cell r="CX28">
            <v>0</v>
          </cell>
          <cell r="CY28">
            <v>0</v>
          </cell>
          <cell r="CZ28">
            <v>0</v>
          </cell>
          <cell r="DB28">
            <v>0</v>
          </cell>
          <cell r="DC28">
            <v>0</v>
          </cell>
          <cell r="DD28">
            <v>0</v>
          </cell>
          <cell r="DF28">
            <v>0</v>
          </cell>
          <cell r="DG28">
            <v>0</v>
          </cell>
          <cell r="DH28">
            <v>0</v>
          </cell>
          <cell r="DJ28">
            <v>0</v>
          </cell>
          <cell r="DK28">
            <v>0</v>
          </cell>
          <cell r="DL28">
            <v>0</v>
          </cell>
          <cell r="DN28">
            <v>0</v>
          </cell>
          <cell r="DO28">
            <v>0</v>
          </cell>
          <cell r="DP28">
            <v>0</v>
          </cell>
          <cell r="DR28">
            <v>0</v>
          </cell>
        </row>
        <row r="29">
          <cell r="F29" t="str">
            <v>01-14/15</v>
          </cell>
          <cell r="G29" t="str">
            <v>Tom Restaurant Japan Pte Ltd [Abezen (Sandaimi Bunji)]</v>
          </cell>
          <cell r="H29">
            <v>45717</v>
          </cell>
          <cell r="I29">
            <v>46081</v>
          </cell>
          <cell r="K29">
            <v>0</v>
          </cell>
          <cell r="L29">
            <v>1334</v>
          </cell>
          <cell r="M29">
            <v>0</v>
          </cell>
          <cell r="N29">
            <v>0</v>
          </cell>
          <cell r="O29">
            <v>11.95</v>
          </cell>
          <cell r="P29">
            <v>2</v>
          </cell>
          <cell r="Q29">
            <v>13.95</v>
          </cell>
          <cell r="S29">
            <v>0</v>
          </cell>
          <cell r="T29">
            <v>0</v>
          </cell>
          <cell r="U29">
            <v>0</v>
          </cell>
          <cell r="V29">
            <v>15941.3</v>
          </cell>
          <cell r="W29">
            <v>2668</v>
          </cell>
          <cell r="X29">
            <v>18609.3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Z29">
            <v>0</v>
          </cell>
          <cell r="CA29">
            <v>0</v>
          </cell>
          <cell r="CB29">
            <v>0</v>
          </cell>
          <cell r="CD29">
            <v>0</v>
          </cell>
          <cell r="CE29">
            <v>0</v>
          </cell>
          <cell r="CF29">
            <v>0</v>
          </cell>
          <cell r="CH29">
            <v>0</v>
          </cell>
          <cell r="CI29">
            <v>0</v>
          </cell>
          <cell r="CJ29">
            <v>0</v>
          </cell>
          <cell r="CL29">
            <v>0</v>
          </cell>
          <cell r="CM29">
            <v>0</v>
          </cell>
          <cell r="CN29">
            <v>0</v>
          </cell>
          <cell r="CP29">
            <v>0</v>
          </cell>
          <cell r="CQ29">
            <v>0</v>
          </cell>
          <cell r="CR29">
            <v>0</v>
          </cell>
          <cell r="CT29">
            <v>0</v>
          </cell>
          <cell r="CU29">
            <v>0</v>
          </cell>
          <cell r="CV29">
            <v>0</v>
          </cell>
          <cell r="CX29">
            <v>0</v>
          </cell>
          <cell r="CY29">
            <v>0</v>
          </cell>
          <cell r="CZ29">
            <v>0</v>
          </cell>
          <cell r="DB29">
            <v>0</v>
          </cell>
          <cell r="DC29">
            <v>0</v>
          </cell>
          <cell r="DD29">
            <v>0</v>
          </cell>
          <cell r="DF29">
            <v>0</v>
          </cell>
          <cell r="DG29">
            <v>0</v>
          </cell>
          <cell r="DH29">
            <v>0</v>
          </cell>
          <cell r="DJ29">
            <v>0</v>
          </cell>
          <cell r="DK29">
            <v>0</v>
          </cell>
          <cell r="DL29">
            <v>0</v>
          </cell>
          <cell r="DN29">
            <v>0</v>
          </cell>
          <cell r="DO29">
            <v>0</v>
          </cell>
          <cell r="DP29">
            <v>0</v>
          </cell>
          <cell r="DR29">
            <v>0</v>
          </cell>
        </row>
        <row r="30">
          <cell r="F30" t="str">
            <v>01-14/15</v>
          </cell>
          <cell r="G30" t="str">
            <v>Tom Restaurant Japan Pte Ltd [Abezen (Sandaimi Bunji)]</v>
          </cell>
          <cell r="H30">
            <v>46082</v>
          </cell>
          <cell r="I30">
            <v>46446</v>
          </cell>
          <cell r="K30">
            <v>0</v>
          </cell>
          <cell r="L30">
            <v>1334</v>
          </cell>
          <cell r="M30">
            <v>0</v>
          </cell>
          <cell r="N30">
            <v>0</v>
          </cell>
          <cell r="O30">
            <v>12.35</v>
          </cell>
          <cell r="P30">
            <v>2</v>
          </cell>
          <cell r="Q30">
            <v>14.35</v>
          </cell>
          <cell r="S30">
            <v>0</v>
          </cell>
          <cell r="T30">
            <v>0</v>
          </cell>
          <cell r="U30">
            <v>0</v>
          </cell>
          <cell r="V30">
            <v>16474.900000000001</v>
          </cell>
          <cell r="W30">
            <v>2668</v>
          </cell>
          <cell r="X30">
            <v>19142.900000000001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Z30">
            <v>0</v>
          </cell>
          <cell r="CA30">
            <v>0</v>
          </cell>
          <cell r="CB30">
            <v>0</v>
          </cell>
          <cell r="CD30">
            <v>0</v>
          </cell>
          <cell r="CE30">
            <v>0</v>
          </cell>
          <cell r="CF30">
            <v>0</v>
          </cell>
          <cell r="CH30">
            <v>0</v>
          </cell>
          <cell r="CI30">
            <v>0</v>
          </cell>
          <cell r="CJ30">
            <v>0</v>
          </cell>
          <cell r="CL30">
            <v>0</v>
          </cell>
          <cell r="CM30">
            <v>0</v>
          </cell>
          <cell r="CN30">
            <v>0</v>
          </cell>
          <cell r="CP30">
            <v>0</v>
          </cell>
          <cell r="CQ30">
            <v>0</v>
          </cell>
          <cell r="CR30">
            <v>0</v>
          </cell>
          <cell r="CT30">
            <v>0</v>
          </cell>
          <cell r="CU30">
            <v>0</v>
          </cell>
          <cell r="CV30">
            <v>0</v>
          </cell>
          <cell r="CX30">
            <v>0</v>
          </cell>
          <cell r="CY30">
            <v>0</v>
          </cell>
          <cell r="CZ30">
            <v>0</v>
          </cell>
          <cell r="DB30">
            <v>0</v>
          </cell>
          <cell r="DC30">
            <v>0</v>
          </cell>
          <cell r="DD30">
            <v>0</v>
          </cell>
          <cell r="DF30">
            <v>0</v>
          </cell>
          <cell r="DG30">
            <v>0</v>
          </cell>
          <cell r="DH30">
            <v>0</v>
          </cell>
          <cell r="DJ30">
            <v>0</v>
          </cell>
          <cell r="DK30">
            <v>0</v>
          </cell>
          <cell r="DL30">
            <v>0</v>
          </cell>
          <cell r="DN30">
            <v>0</v>
          </cell>
          <cell r="DO30">
            <v>0</v>
          </cell>
          <cell r="DP30">
            <v>0</v>
          </cell>
          <cell r="DR30">
            <v>0</v>
          </cell>
        </row>
        <row r="31">
          <cell r="E31" t="str">
            <v>t0001472</v>
          </cell>
          <cell r="F31" t="str">
            <v>01-16/17/18/19</v>
          </cell>
          <cell r="G31" t="str">
            <v>Prawn Noodle Bar Pte. Ltd.</v>
          </cell>
          <cell r="H31">
            <v>44866</v>
          </cell>
          <cell r="I31">
            <v>45961</v>
          </cell>
          <cell r="K31">
            <v>2809</v>
          </cell>
          <cell r="L31">
            <v>2809</v>
          </cell>
          <cell r="M31">
            <v>12.56</v>
          </cell>
          <cell r="N31">
            <v>1.2</v>
          </cell>
          <cell r="O31">
            <v>11.76</v>
          </cell>
          <cell r="P31">
            <v>2</v>
          </cell>
          <cell r="Q31">
            <v>13.76</v>
          </cell>
          <cell r="S31">
            <v>35294.199999999997</v>
          </cell>
          <cell r="T31">
            <v>3370.8</v>
          </cell>
          <cell r="U31">
            <v>38665</v>
          </cell>
          <cell r="V31">
            <v>33047</v>
          </cell>
          <cell r="W31">
            <v>5618</v>
          </cell>
          <cell r="X31">
            <v>38665</v>
          </cell>
          <cell r="Y31">
            <v>35294.199999999997</v>
          </cell>
          <cell r="Z31">
            <v>35294.199999999997</v>
          </cell>
          <cell r="AA31">
            <v>0</v>
          </cell>
          <cell r="AB31">
            <v>0</v>
          </cell>
          <cell r="AC31">
            <v>33047</v>
          </cell>
          <cell r="AD31">
            <v>35294.199999999997</v>
          </cell>
          <cell r="AE31">
            <v>-2247.1999999999998</v>
          </cell>
          <cell r="AF31">
            <v>0</v>
          </cell>
          <cell r="AG31">
            <v>33047</v>
          </cell>
          <cell r="AH31">
            <v>35294.199999999997</v>
          </cell>
          <cell r="AI31">
            <v>-2247.1999999999998</v>
          </cell>
          <cell r="AJ31">
            <v>0</v>
          </cell>
          <cell r="AK31">
            <v>33047</v>
          </cell>
          <cell r="AL31">
            <v>35294.199999999997</v>
          </cell>
          <cell r="AM31">
            <v>-2247.1999999999998</v>
          </cell>
          <cell r="AN31">
            <v>0</v>
          </cell>
          <cell r="AO31">
            <v>33047</v>
          </cell>
          <cell r="AP31">
            <v>35294.199999999997</v>
          </cell>
          <cell r="AQ31">
            <v>-2247.1999999999998</v>
          </cell>
          <cell r="AR31">
            <v>0</v>
          </cell>
          <cell r="AS31">
            <v>33047</v>
          </cell>
          <cell r="AT31">
            <v>35294.199999999997</v>
          </cell>
          <cell r="AU31">
            <v>-2247.1999999999998</v>
          </cell>
          <cell r="AV31">
            <v>0</v>
          </cell>
          <cell r="AW31">
            <v>33047</v>
          </cell>
          <cell r="AX31">
            <v>35294.199999999997</v>
          </cell>
          <cell r="AY31">
            <v>-2247.1999999999998</v>
          </cell>
          <cell r="AZ31">
            <v>0</v>
          </cell>
          <cell r="BA31">
            <v>33047</v>
          </cell>
          <cell r="BB31">
            <v>35294.199999999997</v>
          </cell>
          <cell r="BC31">
            <v>-2247.1999999999998</v>
          </cell>
          <cell r="BD31">
            <v>0</v>
          </cell>
          <cell r="BE31">
            <v>33047</v>
          </cell>
          <cell r="BF31">
            <v>35294.199999999997</v>
          </cell>
          <cell r="BG31">
            <v>-2247.1999999999998</v>
          </cell>
          <cell r="BH31">
            <v>0</v>
          </cell>
          <cell r="BI31">
            <v>33047</v>
          </cell>
          <cell r="BJ31">
            <v>35294.199999999997</v>
          </cell>
          <cell r="BK31">
            <v>-2247.1999999999998</v>
          </cell>
          <cell r="BL31">
            <v>0</v>
          </cell>
          <cell r="BM31">
            <v>33047</v>
          </cell>
          <cell r="BN31">
            <v>35294.199999999997</v>
          </cell>
          <cell r="BO31">
            <v>-2247.1999999999998</v>
          </cell>
          <cell r="BP31">
            <v>35294.199999999997</v>
          </cell>
          <cell r="BQ31">
            <v>33047</v>
          </cell>
          <cell r="BR31">
            <v>35294.199999999997</v>
          </cell>
          <cell r="BS31">
            <v>-2247.1999999999998</v>
          </cell>
          <cell r="BT31">
            <v>35294.199999999997</v>
          </cell>
          <cell r="BU31">
            <v>398811.2</v>
          </cell>
          <cell r="BV31">
            <v>3370.8</v>
          </cell>
          <cell r="BW31">
            <v>3370.8</v>
          </cell>
          <cell r="BX31">
            <v>0</v>
          </cell>
          <cell r="BZ31">
            <v>5618</v>
          </cell>
          <cell r="CA31">
            <v>3370.8</v>
          </cell>
          <cell r="CB31">
            <v>2247.1999999999998</v>
          </cell>
          <cell r="CD31">
            <v>5618</v>
          </cell>
          <cell r="CE31">
            <v>3370.8</v>
          </cell>
          <cell r="CF31">
            <v>2247.1999999999998</v>
          </cell>
          <cell r="CH31">
            <v>5618</v>
          </cell>
          <cell r="CI31">
            <v>3370.8</v>
          </cell>
          <cell r="CJ31">
            <v>2247.1999999999998</v>
          </cell>
          <cell r="CL31">
            <v>5618</v>
          </cell>
          <cell r="CM31">
            <v>3370.8</v>
          </cell>
          <cell r="CN31">
            <v>2247.1999999999998</v>
          </cell>
          <cell r="CP31">
            <v>5618</v>
          </cell>
          <cell r="CQ31">
            <v>3370.8</v>
          </cell>
          <cell r="CR31">
            <v>2247.1999999999998</v>
          </cell>
          <cell r="CT31">
            <v>5618</v>
          </cell>
          <cell r="CU31">
            <v>3370.8</v>
          </cell>
          <cell r="CV31">
            <v>2247.1999999999998</v>
          </cell>
          <cell r="CX31">
            <v>5618</v>
          </cell>
          <cell r="CY31">
            <v>3370.8</v>
          </cell>
          <cell r="CZ31">
            <v>2247.1999999999998</v>
          </cell>
          <cell r="DB31">
            <v>5618</v>
          </cell>
          <cell r="DC31">
            <v>3370.8</v>
          </cell>
          <cell r="DD31">
            <v>2247.1999999999998</v>
          </cell>
          <cell r="DF31">
            <v>5618</v>
          </cell>
          <cell r="DG31">
            <v>3370.8</v>
          </cell>
          <cell r="DH31">
            <v>2247.1999999999998</v>
          </cell>
          <cell r="DJ31">
            <v>5618</v>
          </cell>
          <cell r="DK31">
            <v>3370.8</v>
          </cell>
          <cell r="DL31">
            <v>2247.1999999999998</v>
          </cell>
          <cell r="DM31">
            <v>3370.8</v>
          </cell>
          <cell r="DN31">
            <v>5618</v>
          </cell>
          <cell r="DO31">
            <v>3370.8</v>
          </cell>
          <cell r="DP31">
            <v>2247.1999999999998</v>
          </cell>
          <cell r="DQ31">
            <v>3370.8</v>
          </cell>
          <cell r="DR31">
            <v>65168.800000000003</v>
          </cell>
        </row>
        <row r="32">
          <cell r="F32" t="str">
            <v>01-16/17/18/19</v>
          </cell>
          <cell r="G32" t="str">
            <v>Prawn Noodle Bar Pte. Ltd. (ORA Licence)</v>
          </cell>
          <cell r="H32">
            <v>44866</v>
          </cell>
          <cell r="I32">
            <v>45961</v>
          </cell>
          <cell r="K32">
            <v>267</v>
          </cell>
          <cell r="L32">
            <v>267</v>
          </cell>
          <cell r="M32">
            <v>5</v>
          </cell>
          <cell r="N32">
            <v>0</v>
          </cell>
          <cell r="O32">
            <v>5</v>
          </cell>
          <cell r="P32">
            <v>0</v>
          </cell>
          <cell r="Q32">
            <v>5</v>
          </cell>
          <cell r="S32">
            <v>1335</v>
          </cell>
          <cell r="T32">
            <v>0</v>
          </cell>
          <cell r="U32">
            <v>1335</v>
          </cell>
          <cell r="V32">
            <v>1335</v>
          </cell>
          <cell r="W32">
            <v>0</v>
          </cell>
          <cell r="X32">
            <v>1335</v>
          </cell>
          <cell r="Y32">
            <v>1335</v>
          </cell>
          <cell r="Z32">
            <v>1335</v>
          </cell>
          <cell r="AA32">
            <v>0</v>
          </cell>
          <cell r="AB32">
            <v>0</v>
          </cell>
          <cell r="AC32">
            <v>1335</v>
          </cell>
          <cell r="AD32">
            <v>1335</v>
          </cell>
          <cell r="AE32">
            <v>0</v>
          </cell>
          <cell r="AF32">
            <v>0</v>
          </cell>
          <cell r="AG32">
            <v>1335</v>
          </cell>
          <cell r="AH32">
            <v>1335</v>
          </cell>
          <cell r="AI32">
            <v>0</v>
          </cell>
          <cell r="AJ32">
            <v>0</v>
          </cell>
          <cell r="AK32">
            <v>1335</v>
          </cell>
          <cell r="AL32">
            <v>1335</v>
          </cell>
          <cell r="AM32">
            <v>0</v>
          </cell>
          <cell r="AN32">
            <v>0</v>
          </cell>
          <cell r="AO32">
            <v>1335</v>
          </cell>
          <cell r="AP32">
            <v>1335</v>
          </cell>
          <cell r="AQ32">
            <v>0</v>
          </cell>
          <cell r="AR32">
            <v>0</v>
          </cell>
          <cell r="AS32">
            <v>1335</v>
          </cell>
          <cell r="AT32">
            <v>1335</v>
          </cell>
          <cell r="AU32">
            <v>0</v>
          </cell>
          <cell r="AV32">
            <v>0</v>
          </cell>
          <cell r="AW32">
            <v>1335</v>
          </cell>
          <cell r="AX32">
            <v>1335</v>
          </cell>
          <cell r="AY32">
            <v>0</v>
          </cell>
          <cell r="AZ32">
            <v>0</v>
          </cell>
          <cell r="BA32">
            <v>1335</v>
          </cell>
          <cell r="BB32">
            <v>1335</v>
          </cell>
          <cell r="BC32">
            <v>0</v>
          </cell>
          <cell r="BD32">
            <v>0</v>
          </cell>
          <cell r="BE32">
            <v>1335</v>
          </cell>
          <cell r="BF32">
            <v>1335</v>
          </cell>
          <cell r="BG32">
            <v>0</v>
          </cell>
          <cell r="BH32">
            <v>0</v>
          </cell>
          <cell r="BI32">
            <v>1335</v>
          </cell>
          <cell r="BJ32">
            <v>1335</v>
          </cell>
          <cell r="BK32">
            <v>0</v>
          </cell>
          <cell r="BL32">
            <v>0</v>
          </cell>
          <cell r="BM32">
            <v>1335</v>
          </cell>
          <cell r="BN32">
            <v>1335</v>
          </cell>
          <cell r="BO32">
            <v>0</v>
          </cell>
          <cell r="BP32">
            <v>1335</v>
          </cell>
          <cell r="BQ32">
            <v>1335</v>
          </cell>
          <cell r="BR32">
            <v>1335</v>
          </cell>
          <cell r="BS32">
            <v>0</v>
          </cell>
          <cell r="BT32">
            <v>1335</v>
          </cell>
          <cell r="BU32">
            <v>16020</v>
          </cell>
          <cell r="BV32">
            <v>0</v>
          </cell>
          <cell r="BW32">
            <v>0</v>
          </cell>
          <cell r="BX32">
            <v>0</v>
          </cell>
          <cell r="BZ32">
            <v>0</v>
          </cell>
          <cell r="CA32">
            <v>0</v>
          </cell>
          <cell r="CB32">
            <v>0</v>
          </cell>
          <cell r="CD32">
            <v>0</v>
          </cell>
          <cell r="CE32">
            <v>0</v>
          </cell>
          <cell r="CF32">
            <v>0</v>
          </cell>
          <cell r="CH32">
            <v>0</v>
          </cell>
          <cell r="CI32">
            <v>0</v>
          </cell>
          <cell r="CJ32">
            <v>0</v>
          </cell>
          <cell r="CL32">
            <v>0</v>
          </cell>
          <cell r="CM32">
            <v>0</v>
          </cell>
          <cell r="CN32">
            <v>0</v>
          </cell>
          <cell r="CP32">
            <v>0</v>
          </cell>
          <cell r="CQ32">
            <v>0</v>
          </cell>
          <cell r="CR32">
            <v>0</v>
          </cell>
          <cell r="CT32">
            <v>0</v>
          </cell>
          <cell r="CU32">
            <v>0</v>
          </cell>
          <cell r="CV32">
            <v>0</v>
          </cell>
          <cell r="CX32">
            <v>0</v>
          </cell>
          <cell r="CY32">
            <v>0</v>
          </cell>
          <cell r="CZ32">
            <v>0</v>
          </cell>
          <cell r="DB32">
            <v>0</v>
          </cell>
          <cell r="DC32">
            <v>0</v>
          </cell>
          <cell r="DD32">
            <v>0</v>
          </cell>
          <cell r="DF32">
            <v>0</v>
          </cell>
          <cell r="DG32">
            <v>0</v>
          </cell>
          <cell r="DH32">
            <v>0</v>
          </cell>
          <cell r="DJ32">
            <v>0</v>
          </cell>
          <cell r="DK32">
            <v>0</v>
          </cell>
          <cell r="DL32">
            <v>0</v>
          </cell>
          <cell r="DN32">
            <v>0</v>
          </cell>
          <cell r="DO32">
            <v>0</v>
          </cell>
          <cell r="DP32">
            <v>0</v>
          </cell>
          <cell r="DR32">
            <v>0</v>
          </cell>
        </row>
        <row r="33">
          <cell r="F33" t="str">
            <v>01-16/17/18/19</v>
          </cell>
          <cell r="G33" t="str">
            <v>Prawn Noodle Bar Pte. Ltd. (ORA Licence) - Complimentary</v>
          </cell>
          <cell r="H33">
            <v>44866</v>
          </cell>
          <cell r="I33">
            <v>45961</v>
          </cell>
          <cell r="K33">
            <v>317</v>
          </cell>
          <cell r="L33">
            <v>317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Z33">
            <v>0</v>
          </cell>
          <cell r="CA33">
            <v>0</v>
          </cell>
          <cell r="CB33">
            <v>0</v>
          </cell>
          <cell r="CD33">
            <v>0</v>
          </cell>
          <cell r="CE33">
            <v>0</v>
          </cell>
          <cell r="CF33">
            <v>0</v>
          </cell>
          <cell r="CH33">
            <v>0</v>
          </cell>
          <cell r="CI33">
            <v>0</v>
          </cell>
          <cell r="CJ33">
            <v>0</v>
          </cell>
          <cell r="CL33">
            <v>0</v>
          </cell>
          <cell r="CM33">
            <v>0</v>
          </cell>
          <cell r="CN33">
            <v>0</v>
          </cell>
          <cell r="CP33">
            <v>0</v>
          </cell>
          <cell r="CQ33">
            <v>0</v>
          </cell>
          <cell r="CR33">
            <v>0</v>
          </cell>
          <cell r="CT33">
            <v>0</v>
          </cell>
          <cell r="CU33">
            <v>0</v>
          </cell>
          <cell r="CV33">
            <v>0</v>
          </cell>
          <cell r="CX33">
            <v>0</v>
          </cell>
          <cell r="CY33">
            <v>0</v>
          </cell>
          <cell r="CZ33">
            <v>0</v>
          </cell>
          <cell r="DB33">
            <v>0</v>
          </cell>
          <cell r="DC33">
            <v>0</v>
          </cell>
          <cell r="DD33">
            <v>0</v>
          </cell>
          <cell r="DF33">
            <v>0</v>
          </cell>
          <cell r="DG33">
            <v>0</v>
          </cell>
          <cell r="DH33">
            <v>0</v>
          </cell>
          <cell r="DJ33">
            <v>0</v>
          </cell>
          <cell r="DK33">
            <v>0</v>
          </cell>
          <cell r="DL33">
            <v>0</v>
          </cell>
          <cell r="DN33">
            <v>0</v>
          </cell>
          <cell r="DO33">
            <v>0</v>
          </cell>
          <cell r="DP33">
            <v>0</v>
          </cell>
          <cell r="DR33">
            <v>0</v>
          </cell>
        </row>
        <row r="34">
          <cell r="E34" t="str">
            <v>t0001379</v>
          </cell>
          <cell r="F34" t="str">
            <v>01-20/21/22</v>
          </cell>
          <cell r="G34" t="str">
            <v>Quinn's Millenia Pte. Ltd. (Quinn's)</v>
          </cell>
          <cell r="H34">
            <v>44571</v>
          </cell>
          <cell r="I34">
            <v>44935</v>
          </cell>
          <cell r="K34">
            <v>1442</v>
          </cell>
          <cell r="L34">
            <v>1442</v>
          </cell>
          <cell r="M34">
            <v>11.27</v>
          </cell>
          <cell r="N34">
            <v>1.2</v>
          </cell>
          <cell r="O34">
            <v>10.47</v>
          </cell>
          <cell r="P34">
            <v>2</v>
          </cell>
          <cell r="Q34">
            <v>12.47</v>
          </cell>
          <cell r="S34">
            <v>16269.6</v>
          </cell>
          <cell r="T34">
            <v>1730.4</v>
          </cell>
          <cell r="U34">
            <v>18000</v>
          </cell>
          <cell r="V34">
            <v>15097.74</v>
          </cell>
          <cell r="W34">
            <v>2884</v>
          </cell>
          <cell r="X34">
            <v>18000</v>
          </cell>
          <cell r="Y34">
            <v>4723.43</v>
          </cell>
          <cell r="Z34">
            <v>4723.43</v>
          </cell>
          <cell r="AA34">
            <v>0</v>
          </cell>
          <cell r="AB34">
            <v>11546.17</v>
          </cell>
          <cell r="AC34">
            <v>0</v>
          </cell>
          <cell r="AD34">
            <v>0</v>
          </cell>
          <cell r="AE34">
            <v>0</v>
          </cell>
          <cell r="AF34">
            <v>16269.6</v>
          </cell>
          <cell r="AG34">
            <v>0</v>
          </cell>
          <cell r="AH34">
            <v>0</v>
          </cell>
          <cell r="AI34">
            <v>0</v>
          </cell>
          <cell r="AJ34">
            <v>16269.6</v>
          </cell>
          <cell r="AK34">
            <v>0</v>
          </cell>
          <cell r="AL34">
            <v>0</v>
          </cell>
          <cell r="AM34">
            <v>0</v>
          </cell>
          <cell r="AN34">
            <v>16269.6</v>
          </cell>
          <cell r="AO34">
            <v>0</v>
          </cell>
          <cell r="AP34">
            <v>0</v>
          </cell>
          <cell r="AQ34">
            <v>0</v>
          </cell>
          <cell r="AR34">
            <v>16269.6</v>
          </cell>
          <cell r="AS34">
            <v>0</v>
          </cell>
          <cell r="AT34">
            <v>0</v>
          </cell>
          <cell r="AU34">
            <v>0</v>
          </cell>
          <cell r="AV34">
            <v>16269.6</v>
          </cell>
          <cell r="AW34">
            <v>0</v>
          </cell>
          <cell r="AX34">
            <v>0</v>
          </cell>
          <cell r="AY34">
            <v>0</v>
          </cell>
          <cell r="AZ34">
            <v>16269.6</v>
          </cell>
          <cell r="BA34">
            <v>0</v>
          </cell>
          <cell r="BB34">
            <v>0</v>
          </cell>
          <cell r="BC34">
            <v>0</v>
          </cell>
          <cell r="BD34">
            <v>16269.6</v>
          </cell>
          <cell r="BE34">
            <v>0</v>
          </cell>
          <cell r="BF34">
            <v>0</v>
          </cell>
          <cell r="BG34">
            <v>0</v>
          </cell>
          <cell r="BH34">
            <v>16269.6</v>
          </cell>
          <cell r="BI34">
            <v>0</v>
          </cell>
          <cell r="BJ34">
            <v>0</v>
          </cell>
          <cell r="BK34">
            <v>0</v>
          </cell>
          <cell r="BL34">
            <v>16269.6</v>
          </cell>
          <cell r="BM34">
            <v>0</v>
          </cell>
          <cell r="BN34">
            <v>0</v>
          </cell>
          <cell r="BO34">
            <v>0</v>
          </cell>
          <cell r="BP34">
            <v>16269.6</v>
          </cell>
          <cell r="BQ34">
            <v>0</v>
          </cell>
          <cell r="BR34">
            <v>0</v>
          </cell>
          <cell r="BS34">
            <v>0</v>
          </cell>
          <cell r="BT34">
            <v>16269.6</v>
          </cell>
          <cell r="BU34">
            <v>4723.43</v>
          </cell>
          <cell r="BV34">
            <v>502.37</v>
          </cell>
          <cell r="BW34">
            <v>502.37</v>
          </cell>
          <cell r="BX34">
            <v>0</v>
          </cell>
          <cell r="BY34">
            <v>1228.03</v>
          </cell>
          <cell r="BZ34">
            <v>0</v>
          </cell>
          <cell r="CA34">
            <v>0</v>
          </cell>
          <cell r="CB34">
            <v>0</v>
          </cell>
          <cell r="CC34">
            <v>1730.4</v>
          </cell>
          <cell r="CD34">
            <v>0</v>
          </cell>
          <cell r="CE34">
            <v>0</v>
          </cell>
          <cell r="CF34">
            <v>0</v>
          </cell>
          <cell r="CG34">
            <v>1730.4</v>
          </cell>
          <cell r="CH34">
            <v>0</v>
          </cell>
          <cell r="CI34">
            <v>0</v>
          </cell>
          <cell r="CJ34">
            <v>0</v>
          </cell>
          <cell r="CK34">
            <v>1730.4</v>
          </cell>
          <cell r="CL34">
            <v>0</v>
          </cell>
          <cell r="CM34">
            <v>0</v>
          </cell>
          <cell r="CN34">
            <v>0</v>
          </cell>
          <cell r="CO34">
            <v>1730.4</v>
          </cell>
          <cell r="CP34">
            <v>0</v>
          </cell>
          <cell r="CQ34">
            <v>0</v>
          </cell>
          <cell r="CR34">
            <v>0</v>
          </cell>
          <cell r="CS34">
            <v>1730.4</v>
          </cell>
          <cell r="CT34">
            <v>0</v>
          </cell>
          <cell r="CU34">
            <v>0</v>
          </cell>
          <cell r="CV34">
            <v>0</v>
          </cell>
          <cell r="CW34">
            <v>1730.4</v>
          </cell>
          <cell r="CX34">
            <v>0</v>
          </cell>
          <cell r="CY34">
            <v>0</v>
          </cell>
          <cell r="CZ34">
            <v>0</v>
          </cell>
          <cell r="DA34">
            <v>1730.4</v>
          </cell>
          <cell r="DB34">
            <v>0</v>
          </cell>
          <cell r="DC34">
            <v>0</v>
          </cell>
          <cell r="DD34">
            <v>0</v>
          </cell>
          <cell r="DE34">
            <v>1730.4</v>
          </cell>
          <cell r="DF34">
            <v>0</v>
          </cell>
          <cell r="DG34">
            <v>0</v>
          </cell>
          <cell r="DH34">
            <v>0</v>
          </cell>
          <cell r="DI34">
            <v>1730.4</v>
          </cell>
          <cell r="DJ34">
            <v>0</v>
          </cell>
          <cell r="DK34">
            <v>0</v>
          </cell>
          <cell r="DL34">
            <v>0</v>
          </cell>
          <cell r="DM34">
            <v>1730.4</v>
          </cell>
          <cell r="DN34">
            <v>0</v>
          </cell>
          <cell r="DO34">
            <v>0</v>
          </cell>
          <cell r="DP34">
            <v>0</v>
          </cell>
          <cell r="DQ34">
            <v>1730.4</v>
          </cell>
          <cell r="DR34">
            <v>502.37</v>
          </cell>
        </row>
        <row r="35">
          <cell r="F35" t="str">
            <v>01-20/21/22</v>
          </cell>
          <cell r="G35" t="str">
            <v>Quinn's Millenia Pte. Ltd. (Quinn's)</v>
          </cell>
          <cell r="H35">
            <v>44936</v>
          </cell>
          <cell r="I35">
            <v>45300</v>
          </cell>
          <cell r="K35">
            <v>0</v>
          </cell>
          <cell r="L35">
            <v>1442</v>
          </cell>
          <cell r="M35">
            <v>11.62</v>
          </cell>
          <cell r="N35">
            <v>1.2</v>
          </cell>
          <cell r="O35">
            <v>10.82</v>
          </cell>
          <cell r="P35">
            <v>2</v>
          </cell>
          <cell r="Q35">
            <v>12.82</v>
          </cell>
          <cell r="S35">
            <v>16769.599999999999</v>
          </cell>
          <cell r="T35">
            <v>1730.4</v>
          </cell>
          <cell r="U35">
            <v>18500</v>
          </cell>
          <cell r="V35">
            <v>15616</v>
          </cell>
          <cell r="W35">
            <v>2884</v>
          </cell>
          <cell r="X35">
            <v>18500</v>
          </cell>
          <cell r="Y35">
            <v>11901.01</v>
          </cell>
          <cell r="Z35">
            <v>11901.01</v>
          </cell>
          <cell r="AA35">
            <v>0</v>
          </cell>
          <cell r="AB35">
            <v>0</v>
          </cell>
          <cell r="AC35">
            <v>15616</v>
          </cell>
          <cell r="AD35">
            <v>16769.599999999999</v>
          </cell>
          <cell r="AE35">
            <v>-1153.5999999999999</v>
          </cell>
          <cell r="AF35">
            <v>0</v>
          </cell>
          <cell r="AG35">
            <v>15616</v>
          </cell>
          <cell r="AH35">
            <v>16769.599999999999</v>
          </cell>
          <cell r="AI35">
            <v>-1153.5999999999999</v>
          </cell>
          <cell r="AJ35">
            <v>0</v>
          </cell>
          <cell r="AK35">
            <v>15616</v>
          </cell>
          <cell r="AL35">
            <v>16769.599999999999</v>
          </cell>
          <cell r="AM35">
            <v>-1153.5999999999999</v>
          </cell>
          <cell r="AN35">
            <v>0</v>
          </cell>
          <cell r="AO35">
            <v>15616</v>
          </cell>
          <cell r="AP35">
            <v>16769.599999999999</v>
          </cell>
          <cell r="AQ35">
            <v>-1153.5999999999999</v>
          </cell>
          <cell r="AR35">
            <v>0</v>
          </cell>
          <cell r="AS35">
            <v>15616</v>
          </cell>
          <cell r="AT35">
            <v>16769.599999999999</v>
          </cell>
          <cell r="AU35">
            <v>-1153.5999999999999</v>
          </cell>
          <cell r="AV35">
            <v>0</v>
          </cell>
          <cell r="AW35">
            <v>15616</v>
          </cell>
          <cell r="AX35">
            <v>16769.599999999999</v>
          </cell>
          <cell r="AY35">
            <v>-1153.5999999999999</v>
          </cell>
          <cell r="AZ35">
            <v>0</v>
          </cell>
          <cell r="BA35">
            <v>15616</v>
          </cell>
          <cell r="BB35">
            <v>16769.599999999999</v>
          </cell>
          <cell r="BC35">
            <v>-1153.5999999999999</v>
          </cell>
          <cell r="BD35">
            <v>0</v>
          </cell>
          <cell r="BE35">
            <v>15616</v>
          </cell>
          <cell r="BF35">
            <v>16769.599999999999</v>
          </cell>
          <cell r="BG35">
            <v>-1153.5999999999999</v>
          </cell>
          <cell r="BH35">
            <v>0</v>
          </cell>
          <cell r="BI35">
            <v>15616</v>
          </cell>
          <cell r="BJ35">
            <v>16769.599999999999</v>
          </cell>
          <cell r="BK35">
            <v>-1153.5999999999999</v>
          </cell>
          <cell r="BL35">
            <v>0</v>
          </cell>
          <cell r="BM35">
            <v>15616</v>
          </cell>
          <cell r="BN35">
            <v>16769.599999999999</v>
          </cell>
          <cell r="BO35">
            <v>-1153.5999999999999</v>
          </cell>
          <cell r="BP35">
            <v>0</v>
          </cell>
          <cell r="BQ35">
            <v>15616</v>
          </cell>
          <cell r="BR35">
            <v>16769.599999999999</v>
          </cell>
          <cell r="BS35">
            <v>-1153.5999999999999</v>
          </cell>
          <cell r="BT35">
            <v>0</v>
          </cell>
          <cell r="BU35">
            <v>183677.01</v>
          </cell>
          <cell r="BV35">
            <v>1228.03</v>
          </cell>
          <cell r="BW35">
            <v>1228.03</v>
          </cell>
          <cell r="BX35">
            <v>0</v>
          </cell>
          <cell r="BZ35">
            <v>2884</v>
          </cell>
          <cell r="CA35">
            <v>1730.4</v>
          </cell>
          <cell r="CB35">
            <v>1153.5999999999999</v>
          </cell>
          <cell r="CD35">
            <v>2884</v>
          </cell>
          <cell r="CE35">
            <v>1730.4</v>
          </cell>
          <cell r="CF35">
            <v>1153.5999999999999</v>
          </cell>
          <cell r="CH35">
            <v>2884</v>
          </cell>
          <cell r="CI35">
            <v>1730.4</v>
          </cell>
          <cell r="CJ35">
            <v>1153.5999999999999</v>
          </cell>
          <cell r="CL35">
            <v>2884</v>
          </cell>
          <cell r="CM35">
            <v>1730.4</v>
          </cell>
          <cell r="CN35">
            <v>1153.5999999999999</v>
          </cell>
          <cell r="CP35">
            <v>2884</v>
          </cell>
          <cell r="CQ35">
            <v>1730.4</v>
          </cell>
          <cell r="CR35">
            <v>1153.5999999999999</v>
          </cell>
          <cell r="CT35">
            <v>2884</v>
          </cell>
          <cell r="CU35">
            <v>1730.4</v>
          </cell>
          <cell r="CV35">
            <v>1153.5999999999999</v>
          </cell>
          <cell r="CX35">
            <v>2884</v>
          </cell>
          <cell r="CY35">
            <v>1730.4</v>
          </cell>
          <cell r="CZ35">
            <v>1153.5999999999999</v>
          </cell>
          <cell r="DB35">
            <v>2884</v>
          </cell>
          <cell r="DC35">
            <v>1730.4</v>
          </cell>
          <cell r="DD35">
            <v>1153.5999999999999</v>
          </cell>
          <cell r="DF35">
            <v>2884</v>
          </cell>
          <cell r="DG35">
            <v>1730.4</v>
          </cell>
          <cell r="DH35">
            <v>1153.5999999999999</v>
          </cell>
          <cell r="DJ35">
            <v>2884</v>
          </cell>
          <cell r="DK35">
            <v>1730.4</v>
          </cell>
          <cell r="DL35">
            <v>1153.5999999999999</v>
          </cell>
          <cell r="DN35">
            <v>2884</v>
          </cell>
          <cell r="DO35">
            <v>1730.4</v>
          </cell>
          <cell r="DP35">
            <v>1153.5999999999999</v>
          </cell>
          <cell r="DR35">
            <v>32952.03</v>
          </cell>
        </row>
        <row r="36">
          <cell r="F36" t="str">
            <v>01-20/21/22</v>
          </cell>
          <cell r="G36" t="str">
            <v>Quinn's Millenia Pte. Ltd. (Quinn's)</v>
          </cell>
          <cell r="H36">
            <v>45301</v>
          </cell>
          <cell r="I36">
            <v>45666</v>
          </cell>
          <cell r="K36">
            <v>0</v>
          </cell>
          <cell r="L36">
            <v>1442</v>
          </cell>
          <cell r="M36">
            <v>11.97</v>
          </cell>
          <cell r="N36">
            <v>1.2</v>
          </cell>
          <cell r="O36">
            <v>11.17</v>
          </cell>
          <cell r="P36">
            <v>2</v>
          </cell>
          <cell r="Q36">
            <v>13.17</v>
          </cell>
          <cell r="S36">
            <v>17269.599999999999</v>
          </cell>
          <cell r="T36">
            <v>1730.4</v>
          </cell>
          <cell r="U36">
            <v>19000</v>
          </cell>
          <cell r="V36">
            <v>16116</v>
          </cell>
          <cell r="W36">
            <v>2884</v>
          </cell>
          <cell r="X36">
            <v>19000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Z36">
            <v>0</v>
          </cell>
          <cell r="CA36">
            <v>0</v>
          </cell>
          <cell r="CB36">
            <v>0</v>
          </cell>
          <cell r="CD36">
            <v>0</v>
          </cell>
          <cell r="CE36">
            <v>0</v>
          </cell>
          <cell r="CF36">
            <v>0</v>
          </cell>
          <cell r="CH36">
            <v>0</v>
          </cell>
          <cell r="CI36">
            <v>0</v>
          </cell>
          <cell r="CJ36">
            <v>0</v>
          </cell>
          <cell r="CL36">
            <v>0</v>
          </cell>
          <cell r="CM36">
            <v>0</v>
          </cell>
          <cell r="CN36">
            <v>0</v>
          </cell>
          <cell r="CP36">
            <v>0</v>
          </cell>
          <cell r="CQ36">
            <v>0</v>
          </cell>
          <cell r="CR36">
            <v>0</v>
          </cell>
          <cell r="CT36">
            <v>0</v>
          </cell>
          <cell r="CU36">
            <v>0</v>
          </cell>
          <cell r="CV36">
            <v>0</v>
          </cell>
          <cell r="CX36">
            <v>0</v>
          </cell>
          <cell r="CY36">
            <v>0</v>
          </cell>
          <cell r="CZ36">
            <v>0</v>
          </cell>
          <cell r="DB36">
            <v>0</v>
          </cell>
          <cell r="DC36">
            <v>0</v>
          </cell>
          <cell r="DD36">
            <v>0</v>
          </cell>
          <cell r="DF36">
            <v>0</v>
          </cell>
          <cell r="DG36">
            <v>0</v>
          </cell>
          <cell r="DH36">
            <v>0</v>
          </cell>
          <cell r="DJ36">
            <v>0</v>
          </cell>
          <cell r="DK36">
            <v>0</v>
          </cell>
          <cell r="DL36">
            <v>0</v>
          </cell>
          <cell r="DN36">
            <v>0</v>
          </cell>
          <cell r="DO36">
            <v>0</v>
          </cell>
          <cell r="DP36">
            <v>0</v>
          </cell>
          <cell r="DR36">
            <v>0</v>
          </cell>
        </row>
        <row r="37">
          <cell r="E37" t="str">
            <v>t0001218</v>
          </cell>
          <cell r="F37" t="str">
            <v>01-23/24/25</v>
          </cell>
          <cell r="G37" t="str">
            <v>Super Six Pte Ltd (Ole)</v>
          </cell>
          <cell r="H37">
            <v>44625</v>
          </cell>
          <cell r="I37">
            <v>44989</v>
          </cell>
          <cell r="K37">
            <v>1091</v>
          </cell>
          <cell r="L37">
            <v>1091</v>
          </cell>
          <cell r="M37">
            <v>14.8</v>
          </cell>
          <cell r="N37">
            <v>1.2</v>
          </cell>
          <cell r="O37">
            <v>14</v>
          </cell>
          <cell r="P37">
            <v>2</v>
          </cell>
          <cell r="Q37">
            <v>16</v>
          </cell>
          <cell r="S37">
            <v>16146.8</v>
          </cell>
          <cell r="T37">
            <v>1309.2</v>
          </cell>
          <cell r="U37">
            <v>17456</v>
          </cell>
          <cell r="V37">
            <v>15274</v>
          </cell>
          <cell r="W37">
            <v>2182</v>
          </cell>
          <cell r="X37">
            <v>17456</v>
          </cell>
          <cell r="Y37">
            <v>16146.8</v>
          </cell>
          <cell r="Z37">
            <v>16146.8</v>
          </cell>
          <cell r="AA37">
            <v>0</v>
          </cell>
          <cell r="AB37">
            <v>15055.8</v>
          </cell>
          <cell r="AC37">
            <v>15274</v>
          </cell>
          <cell r="AD37">
            <v>16146.8</v>
          </cell>
          <cell r="AE37">
            <v>-872.80000000000098</v>
          </cell>
          <cell r="AF37">
            <v>15055.8</v>
          </cell>
          <cell r="AG37">
            <v>1970.84</v>
          </cell>
          <cell r="AH37">
            <v>2083</v>
          </cell>
          <cell r="AI37">
            <v>-112.16</v>
          </cell>
          <cell r="AJ37">
            <v>1942.68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33391.64</v>
          </cell>
          <cell r="BV37">
            <v>1309.2</v>
          </cell>
          <cell r="BW37">
            <v>1309.2</v>
          </cell>
          <cell r="BX37">
            <v>0</v>
          </cell>
          <cell r="BY37">
            <v>1309.2</v>
          </cell>
          <cell r="BZ37">
            <v>2182</v>
          </cell>
          <cell r="CA37">
            <v>1309.2</v>
          </cell>
          <cell r="CB37">
            <v>872.8</v>
          </cell>
          <cell r="CC37">
            <v>1309.2</v>
          </cell>
          <cell r="CD37">
            <v>281.55</v>
          </cell>
          <cell r="CE37">
            <v>169</v>
          </cell>
          <cell r="CF37">
            <v>112.55</v>
          </cell>
          <cell r="CG37">
            <v>168.93</v>
          </cell>
          <cell r="CH37">
            <v>0</v>
          </cell>
          <cell r="CI37">
            <v>0</v>
          </cell>
          <cell r="CJ37">
            <v>0</v>
          </cell>
          <cell r="CL37">
            <v>0</v>
          </cell>
          <cell r="CM37">
            <v>0</v>
          </cell>
          <cell r="CN37">
            <v>0</v>
          </cell>
          <cell r="CP37">
            <v>0</v>
          </cell>
          <cell r="CQ37">
            <v>0</v>
          </cell>
          <cell r="CR37">
            <v>0</v>
          </cell>
          <cell r="CT37">
            <v>0</v>
          </cell>
          <cell r="CU37">
            <v>0</v>
          </cell>
          <cell r="CV37">
            <v>0</v>
          </cell>
          <cell r="CX37">
            <v>0</v>
          </cell>
          <cell r="CY37">
            <v>0</v>
          </cell>
          <cell r="CZ37">
            <v>0</v>
          </cell>
          <cell r="DB37">
            <v>0</v>
          </cell>
          <cell r="DC37">
            <v>0</v>
          </cell>
          <cell r="DD37">
            <v>0</v>
          </cell>
          <cell r="DF37">
            <v>0</v>
          </cell>
          <cell r="DG37">
            <v>0</v>
          </cell>
          <cell r="DH37">
            <v>0</v>
          </cell>
          <cell r="DJ37">
            <v>0</v>
          </cell>
          <cell r="DK37">
            <v>0</v>
          </cell>
          <cell r="DL37">
            <v>0</v>
          </cell>
          <cell r="DN37">
            <v>0</v>
          </cell>
          <cell r="DO37">
            <v>0</v>
          </cell>
          <cell r="DP37">
            <v>0</v>
          </cell>
          <cell r="DR37">
            <v>3772.75</v>
          </cell>
        </row>
        <row r="38">
          <cell r="F38" t="str">
            <v>01-23/24/25</v>
          </cell>
          <cell r="G38" t="str">
            <v>Super Six Pte Ltd (Ole)</v>
          </cell>
          <cell r="H38">
            <v>44990</v>
          </cell>
          <cell r="I38">
            <v>45355</v>
          </cell>
          <cell r="K38">
            <v>0</v>
          </cell>
          <cell r="L38">
            <v>1091</v>
          </cell>
          <cell r="M38">
            <v>15.8</v>
          </cell>
          <cell r="N38">
            <v>1.2</v>
          </cell>
          <cell r="O38">
            <v>15</v>
          </cell>
          <cell r="P38">
            <v>2</v>
          </cell>
          <cell r="Q38">
            <v>17</v>
          </cell>
          <cell r="S38">
            <v>17237.8</v>
          </cell>
          <cell r="T38">
            <v>1309.2</v>
          </cell>
          <cell r="U38">
            <v>18547</v>
          </cell>
          <cell r="V38">
            <v>16365</v>
          </cell>
          <cell r="W38">
            <v>2182</v>
          </cell>
          <cell r="X38">
            <v>18547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14253.39</v>
          </cell>
          <cell r="AH38">
            <v>15014</v>
          </cell>
          <cell r="AI38">
            <v>-760.61000000000104</v>
          </cell>
          <cell r="AJ38">
            <v>14063.34</v>
          </cell>
          <cell r="AK38">
            <v>16365</v>
          </cell>
          <cell r="AL38">
            <v>17237.8</v>
          </cell>
          <cell r="AM38">
            <v>-872.79999999999905</v>
          </cell>
          <cell r="AN38">
            <v>16146.8</v>
          </cell>
          <cell r="AO38">
            <v>16365</v>
          </cell>
          <cell r="AP38">
            <v>17237.8</v>
          </cell>
          <cell r="AQ38">
            <v>-872.79999999999905</v>
          </cell>
          <cell r="AR38">
            <v>16146.8</v>
          </cell>
          <cell r="AS38">
            <v>16365</v>
          </cell>
          <cell r="AT38">
            <v>17237.8</v>
          </cell>
          <cell r="AU38">
            <v>-872.79999999999905</v>
          </cell>
          <cell r="AV38">
            <v>16146.8</v>
          </cell>
          <cell r="AW38">
            <v>16365</v>
          </cell>
          <cell r="AX38">
            <v>17237.8</v>
          </cell>
          <cell r="AY38">
            <v>-872.79999999999905</v>
          </cell>
          <cell r="AZ38">
            <v>16146.8</v>
          </cell>
          <cell r="BA38">
            <v>16365</v>
          </cell>
          <cell r="BB38">
            <v>17237.8</v>
          </cell>
          <cell r="BC38">
            <v>-872.79999999999905</v>
          </cell>
          <cell r="BD38">
            <v>16146.8</v>
          </cell>
          <cell r="BE38">
            <v>16365</v>
          </cell>
          <cell r="BF38">
            <v>17237.8</v>
          </cell>
          <cell r="BG38">
            <v>-872.79999999999905</v>
          </cell>
          <cell r="BH38">
            <v>16146.8</v>
          </cell>
          <cell r="BI38">
            <v>16365</v>
          </cell>
          <cell r="BJ38">
            <v>17237.8</v>
          </cell>
          <cell r="BK38">
            <v>-872.79999999999905</v>
          </cell>
          <cell r="BL38">
            <v>16146.8</v>
          </cell>
          <cell r="BM38">
            <v>16365</v>
          </cell>
          <cell r="BN38">
            <v>17237.8</v>
          </cell>
          <cell r="BO38">
            <v>-872.79999999999905</v>
          </cell>
          <cell r="BP38">
            <v>16146.8</v>
          </cell>
          <cell r="BQ38">
            <v>16365</v>
          </cell>
          <cell r="BR38">
            <v>17237.8</v>
          </cell>
          <cell r="BS38">
            <v>-872.79999999999905</v>
          </cell>
          <cell r="BT38">
            <v>16146.8</v>
          </cell>
          <cell r="BU38">
            <v>161538.39000000001</v>
          </cell>
          <cell r="BV38">
            <v>0</v>
          </cell>
          <cell r="BW38">
            <v>0</v>
          </cell>
          <cell r="BX38">
            <v>0</v>
          </cell>
          <cell r="BZ38">
            <v>0</v>
          </cell>
          <cell r="CA38">
            <v>0</v>
          </cell>
          <cell r="CB38">
            <v>0</v>
          </cell>
          <cell r="CD38">
            <v>1900.45</v>
          </cell>
          <cell r="CE38">
            <v>1140</v>
          </cell>
          <cell r="CF38">
            <v>760.45</v>
          </cell>
          <cell r="CG38">
            <v>1140.27</v>
          </cell>
          <cell r="CH38">
            <v>2182</v>
          </cell>
          <cell r="CI38">
            <v>1309.2</v>
          </cell>
          <cell r="CJ38">
            <v>872.8</v>
          </cell>
          <cell r="CK38">
            <v>1309.2</v>
          </cell>
          <cell r="CL38">
            <v>2182</v>
          </cell>
          <cell r="CM38">
            <v>1309.2</v>
          </cell>
          <cell r="CN38">
            <v>872.8</v>
          </cell>
          <cell r="CO38">
            <v>1309.2</v>
          </cell>
          <cell r="CP38">
            <v>2182</v>
          </cell>
          <cell r="CQ38">
            <v>1309.2</v>
          </cell>
          <cell r="CR38">
            <v>872.8</v>
          </cell>
          <cell r="CS38">
            <v>1309.2</v>
          </cell>
          <cell r="CT38">
            <v>2182</v>
          </cell>
          <cell r="CU38">
            <v>1309.2</v>
          </cell>
          <cell r="CV38">
            <v>872.8</v>
          </cell>
          <cell r="CW38">
            <v>1309.2</v>
          </cell>
          <cell r="CX38">
            <v>2182</v>
          </cell>
          <cell r="CY38">
            <v>1309.2</v>
          </cell>
          <cell r="CZ38">
            <v>872.8</v>
          </cell>
          <cell r="DA38">
            <v>1309.2</v>
          </cell>
          <cell r="DB38">
            <v>2182</v>
          </cell>
          <cell r="DC38">
            <v>1309.2</v>
          </cell>
          <cell r="DD38">
            <v>872.8</v>
          </cell>
          <cell r="DE38">
            <v>1309.2</v>
          </cell>
          <cell r="DF38">
            <v>2182</v>
          </cell>
          <cell r="DG38">
            <v>1309.2</v>
          </cell>
          <cell r="DH38">
            <v>872.8</v>
          </cell>
          <cell r="DI38">
            <v>1309.2</v>
          </cell>
          <cell r="DJ38">
            <v>2182</v>
          </cell>
          <cell r="DK38">
            <v>1309.2</v>
          </cell>
          <cell r="DL38">
            <v>872.8</v>
          </cell>
          <cell r="DM38">
            <v>1309.2</v>
          </cell>
          <cell r="DN38">
            <v>2182</v>
          </cell>
          <cell r="DO38">
            <v>1309.2</v>
          </cell>
          <cell r="DP38">
            <v>872.8</v>
          </cell>
          <cell r="DQ38">
            <v>1309.2</v>
          </cell>
          <cell r="DR38">
            <v>21538.45</v>
          </cell>
        </row>
        <row r="39">
          <cell r="E39" t="str">
            <v>t0001218 (ORA Licence)</v>
          </cell>
          <cell r="F39" t="str">
            <v>01-23/24/25 (Licence)</v>
          </cell>
          <cell r="G39" t="str">
            <v>Super Six Pte Ltd (ORA Licence)</v>
          </cell>
          <cell r="H39">
            <v>44260</v>
          </cell>
          <cell r="I39">
            <v>45355</v>
          </cell>
          <cell r="K39">
            <v>198</v>
          </cell>
          <cell r="L39">
            <v>198</v>
          </cell>
          <cell r="M39">
            <v>8</v>
          </cell>
          <cell r="N39">
            <v>0</v>
          </cell>
          <cell r="O39">
            <v>8</v>
          </cell>
          <cell r="P39">
            <v>0</v>
          </cell>
          <cell r="Q39">
            <v>8</v>
          </cell>
          <cell r="S39">
            <v>1584</v>
          </cell>
          <cell r="T39">
            <v>0</v>
          </cell>
          <cell r="U39">
            <v>1584</v>
          </cell>
          <cell r="V39">
            <v>1584</v>
          </cell>
          <cell r="W39">
            <v>0</v>
          </cell>
          <cell r="X39">
            <v>1584</v>
          </cell>
          <cell r="Y39">
            <v>1584</v>
          </cell>
          <cell r="Z39">
            <v>1584</v>
          </cell>
          <cell r="AA39">
            <v>0</v>
          </cell>
          <cell r="AB39">
            <v>1584</v>
          </cell>
          <cell r="AC39">
            <v>1584</v>
          </cell>
          <cell r="AD39">
            <v>1584</v>
          </cell>
          <cell r="AE39">
            <v>0</v>
          </cell>
          <cell r="AF39">
            <v>1584</v>
          </cell>
          <cell r="AG39">
            <v>1584</v>
          </cell>
          <cell r="AH39">
            <v>1584</v>
          </cell>
          <cell r="AI39">
            <v>0</v>
          </cell>
          <cell r="AJ39">
            <v>3024</v>
          </cell>
          <cell r="AK39">
            <v>1584</v>
          </cell>
          <cell r="AL39">
            <v>1584</v>
          </cell>
          <cell r="AM39">
            <v>0</v>
          </cell>
          <cell r="AN39">
            <v>1584</v>
          </cell>
          <cell r="AO39">
            <v>1584</v>
          </cell>
          <cell r="AP39">
            <v>1584</v>
          </cell>
          <cell r="AQ39">
            <v>0</v>
          </cell>
          <cell r="AR39">
            <v>1584</v>
          </cell>
          <cell r="AS39">
            <v>1584</v>
          </cell>
          <cell r="AT39">
            <v>1584</v>
          </cell>
          <cell r="AU39">
            <v>0</v>
          </cell>
          <cell r="AV39">
            <v>1584</v>
          </cell>
          <cell r="AW39">
            <v>1584</v>
          </cell>
          <cell r="AX39">
            <v>1584</v>
          </cell>
          <cell r="AY39">
            <v>0</v>
          </cell>
          <cell r="AZ39">
            <v>1584</v>
          </cell>
          <cell r="BA39">
            <v>1584</v>
          </cell>
          <cell r="BB39">
            <v>1584</v>
          </cell>
          <cell r="BC39">
            <v>0</v>
          </cell>
          <cell r="BD39">
            <v>1584</v>
          </cell>
          <cell r="BE39">
            <v>1584</v>
          </cell>
          <cell r="BF39">
            <v>1584</v>
          </cell>
          <cell r="BG39">
            <v>0</v>
          </cell>
          <cell r="BH39">
            <v>1584</v>
          </cell>
          <cell r="BI39">
            <v>1584</v>
          </cell>
          <cell r="BJ39">
            <v>1584</v>
          </cell>
          <cell r="BK39">
            <v>0</v>
          </cell>
          <cell r="BL39">
            <v>1584</v>
          </cell>
          <cell r="BM39">
            <v>1584</v>
          </cell>
          <cell r="BN39">
            <v>1584</v>
          </cell>
          <cell r="BO39">
            <v>0</v>
          </cell>
          <cell r="BP39">
            <v>1584</v>
          </cell>
          <cell r="BQ39">
            <v>1584</v>
          </cell>
          <cell r="BR39">
            <v>1584</v>
          </cell>
          <cell r="BS39">
            <v>0</v>
          </cell>
          <cell r="BT39">
            <v>1584</v>
          </cell>
          <cell r="BU39">
            <v>19008</v>
          </cell>
          <cell r="BV39">
            <v>0</v>
          </cell>
          <cell r="BW39">
            <v>0</v>
          </cell>
          <cell r="BX39">
            <v>0</v>
          </cell>
          <cell r="BZ39">
            <v>0</v>
          </cell>
          <cell r="CA39">
            <v>0</v>
          </cell>
          <cell r="CB39">
            <v>0</v>
          </cell>
          <cell r="CD39">
            <v>0</v>
          </cell>
          <cell r="CE39">
            <v>0</v>
          </cell>
          <cell r="CF39">
            <v>0</v>
          </cell>
          <cell r="CH39">
            <v>0</v>
          </cell>
          <cell r="CI39">
            <v>0</v>
          </cell>
          <cell r="CJ39">
            <v>0</v>
          </cell>
          <cell r="CL39">
            <v>0</v>
          </cell>
          <cell r="CM39">
            <v>0</v>
          </cell>
          <cell r="CN39">
            <v>0</v>
          </cell>
          <cell r="CP39">
            <v>0</v>
          </cell>
          <cell r="CQ39">
            <v>0</v>
          </cell>
          <cell r="CR39">
            <v>0</v>
          </cell>
          <cell r="CT39">
            <v>0</v>
          </cell>
          <cell r="CU39">
            <v>0</v>
          </cell>
          <cell r="CV39">
            <v>0</v>
          </cell>
          <cell r="CX39">
            <v>0</v>
          </cell>
          <cell r="CY39">
            <v>0</v>
          </cell>
          <cell r="CZ39">
            <v>0</v>
          </cell>
          <cell r="DB39">
            <v>0</v>
          </cell>
          <cell r="DC39">
            <v>0</v>
          </cell>
          <cell r="DD39">
            <v>0</v>
          </cell>
          <cell r="DF39">
            <v>0</v>
          </cell>
          <cell r="DG39">
            <v>0</v>
          </cell>
          <cell r="DH39">
            <v>0</v>
          </cell>
          <cell r="DJ39">
            <v>0</v>
          </cell>
          <cell r="DK39">
            <v>0</v>
          </cell>
          <cell r="DL39">
            <v>0</v>
          </cell>
          <cell r="DN39">
            <v>0</v>
          </cell>
          <cell r="DO39">
            <v>0</v>
          </cell>
          <cell r="DP39">
            <v>0</v>
          </cell>
          <cell r="DR39">
            <v>0</v>
          </cell>
        </row>
        <row r="40">
          <cell r="E40" t="str">
            <v>t0001202</v>
          </cell>
          <cell r="F40" t="str">
            <v>01-26/28/K17</v>
          </cell>
          <cell r="G40" t="str">
            <v>The Coffee Academics MW Pte. Ltd.</v>
          </cell>
          <cell r="H40">
            <v>44577</v>
          </cell>
          <cell r="I40">
            <v>44941</v>
          </cell>
          <cell r="K40">
            <v>2040</v>
          </cell>
          <cell r="L40">
            <v>2040</v>
          </cell>
          <cell r="M40">
            <v>10.3</v>
          </cell>
          <cell r="N40">
            <v>1.2</v>
          </cell>
          <cell r="O40">
            <v>9.5</v>
          </cell>
          <cell r="P40">
            <v>2</v>
          </cell>
          <cell r="Q40">
            <v>11.5</v>
          </cell>
          <cell r="S40">
            <v>21012</v>
          </cell>
          <cell r="T40">
            <v>2448</v>
          </cell>
          <cell r="U40">
            <v>23460</v>
          </cell>
          <cell r="V40">
            <v>19380</v>
          </cell>
          <cell r="W40">
            <v>4080</v>
          </cell>
          <cell r="X40">
            <v>23460</v>
          </cell>
          <cell r="Y40">
            <v>10167.1</v>
          </cell>
          <cell r="Z40">
            <v>10167.1</v>
          </cell>
          <cell r="AA40">
            <v>0</v>
          </cell>
          <cell r="AB40">
            <v>20518</v>
          </cell>
          <cell r="AC40">
            <v>0</v>
          </cell>
          <cell r="AD40">
            <v>0</v>
          </cell>
          <cell r="AE40">
            <v>0</v>
          </cell>
          <cell r="AF40">
            <v>21012</v>
          </cell>
          <cell r="AG40">
            <v>0</v>
          </cell>
          <cell r="AH40">
            <v>0</v>
          </cell>
          <cell r="AI40">
            <v>0</v>
          </cell>
          <cell r="AJ40">
            <v>21012</v>
          </cell>
          <cell r="AK40">
            <v>0</v>
          </cell>
          <cell r="AL40">
            <v>0</v>
          </cell>
          <cell r="AM40">
            <v>0</v>
          </cell>
          <cell r="AN40">
            <v>21012</v>
          </cell>
          <cell r="AO40">
            <v>0</v>
          </cell>
          <cell r="AP40">
            <v>0</v>
          </cell>
          <cell r="AQ40">
            <v>0</v>
          </cell>
          <cell r="AR40">
            <v>21012</v>
          </cell>
          <cell r="AS40">
            <v>0</v>
          </cell>
          <cell r="AT40">
            <v>0</v>
          </cell>
          <cell r="AU40">
            <v>0</v>
          </cell>
          <cell r="AV40">
            <v>21012</v>
          </cell>
          <cell r="AW40">
            <v>0</v>
          </cell>
          <cell r="AX40">
            <v>0</v>
          </cell>
          <cell r="AY40">
            <v>0</v>
          </cell>
          <cell r="AZ40">
            <v>21012</v>
          </cell>
          <cell r="BA40">
            <v>0</v>
          </cell>
          <cell r="BB40">
            <v>0</v>
          </cell>
          <cell r="BC40">
            <v>0</v>
          </cell>
          <cell r="BD40">
            <v>21012</v>
          </cell>
          <cell r="BE40">
            <v>0</v>
          </cell>
          <cell r="BF40">
            <v>0</v>
          </cell>
          <cell r="BG40">
            <v>0</v>
          </cell>
          <cell r="BH40">
            <v>21012</v>
          </cell>
          <cell r="BI40">
            <v>0</v>
          </cell>
          <cell r="BJ40">
            <v>0</v>
          </cell>
          <cell r="BK40">
            <v>0</v>
          </cell>
          <cell r="BL40">
            <v>21012</v>
          </cell>
          <cell r="BM40">
            <v>0</v>
          </cell>
          <cell r="BN40">
            <v>0</v>
          </cell>
          <cell r="BO40">
            <v>0</v>
          </cell>
          <cell r="BP40">
            <v>21012</v>
          </cell>
          <cell r="BQ40">
            <v>0</v>
          </cell>
          <cell r="BR40">
            <v>0</v>
          </cell>
          <cell r="BS40">
            <v>0</v>
          </cell>
          <cell r="BT40">
            <v>21012</v>
          </cell>
          <cell r="BU40">
            <v>10167.1</v>
          </cell>
          <cell r="BV40">
            <v>1184.52</v>
          </cell>
          <cell r="BW40">
            <v>1184.52</v>
          </cell>
          <cell r="BX40">
            <v>0</v>
          </cell>
          <cell r="BY40">
            <v>2448</v>
          </cell>
          <cell r="BZ40">
            <v>0</v>
          </cell>
          <cell r="CA40">
            <v>0</v>
          </cell>
          <cell r="CB40">
            <v>0</v>
          </cell>
          <cell r="CC40">
            <v>2448</v>
          </cell>
          <cell r="CD40">
            <v>0</v>
          </cell>
          <cell r="CE40">
            <v>0</v>
          </cell>
          <cell r="CF40">
            <v>0</v>
          </cell>
          <cell r="CG40">
            <v>2448</v>
          </cell>
          <cell r="CH40">
            <v>0</v>
          </cell>
          <cell r="CI40">
            <v>0</v>
          </cell>
          <cell r="CJ40">
            <v>0</v>
          </cell>
          <cell r="CK40">
            <v>2448</v>
          </cell>
          <cell r="CL40">
            <v>0</v>
          </cell>
          <cell r="CM40">
            <v>0</v>
          </cell>
          <cell r="CN40">
            <v>0</v>
          </cell>
          <cell r="CO40">
            <v>2448</v>
          </cell>
          <cell r="CP40">
            <v>0</v>
          </cell>
          <cell r="CQ40">
            <v>0</v>
          </cell>
          <cell r="CR40">
            <v>0</v>
          </cell>
          <cell r="CS40">
            <v>2448</v>
          </cell>
          <cell r="CT40">
            <v>0</v>
          </cell>
          <cell r="CU40">
            <v>0</v>
          </cell>
          <cell r="CV40">
            <v>0</v>
          </cell>
          <cell r="CW40">
            <v>2448</v>
          </cell>
          <cell r="CX40">
            <v>0</v>
          </cell>
          <cell r="CY40">
            <v>0</v>
          </cell>
          <cell r="CZ40">
            <v>0</v>
          </cell>
          <cell r="DA40">
            <v>2448</v>
          </cell>
          <cell r="DB40">
            <v>0</v>
          </cell>
          <cell r="DC40">
            <v>0</v>
          </cell>
          <cell r="DD40">
            <v>0</v>
          </cell>
          <cell r="DE40">
            <v>2448</v>
          </cell>
          <cell r="DF40">
            <v>0</v>
          </cell>
          <cell r="DG40">
            <v>0</v>
          </cell>
          <cell r="DH40">
            <v>0</v>
          </cell>
          <cell r="DI40">
            <v>2448</v>
          </cell>
          <cell r="DJ40">
            <v>0</v>
          </cell>
          <cell r="DK40">
            <v>0</v>
          </cell>
          <cell r="DL40">
            <v>0</v>
          </cell>
          <cell r="DM40">
            <v>2448</v>
          </cell>
          <cell r="DN40">
            <v>0</v>
          </cell>
          <cell r="DO40">
            <v>0</v>
          </cell>
          <cell r="DP40">
            <v>0</v>
          </cell>
          <cell r="DQ40">
            <v>2448</v>
          </cell>
          <cell r="DR40">
            <v>1184.52</v>
          </cell>
        </row>
        <row r="41">
          <cell r="F41" t="str">
            <v>01-26/28/K17</v>
          </cell>
          <cell r="G41" t="str">
            <v>The Coffee Academics MW Pte. Ltd.</v>
          </cell>
          <cell r="H41">
            <v>44942</v>
          </cell>
          <cell r="I41">
            <v>45306</v>
          </cell>
          <cell r="K41">
            <v>0</v>
          </cell>
          <cell r="L41">
            <v>2040</v>
          </cell>
          <cell r="M41">
            <v>10.8</v>
          </cell>
          <cell r="N41">
            <v>1.2</v>
          </cell>
          <cell r="O41">
            <v>10</v>
          </cell>
          <cell r="P41">
            <v>2</v>
          </cell>
          <cell r="Q41">
            <v>12</v>
          </cell>
          <cell r="S41">
            <v>22032</v>
          </cell>
          <cell r="T41">
            <v>2448</v>
          </cell>
          <cell r="U41">
            <v>24480</v>
          </cell>
          <cell r="V41">
            <v>20400</v>
          </cell>
          <cell r="W41">
            <v>4080</v>
          </cell>
          <cell r="X41">
            <v>24480</v>
          </cell>
          <cell r="Y41">
            <v>11371.35</v>
          </cell>
          <cell r="Z41">
            <v>11371.35</v>
          </cell>
          <cell r="AA41">
            <v>0</v>
          </cell>
          <cell r="AB41">
            <v>0</v>
          </cell>
          <cell r="AC41">
            <v>20400</v>
          </cell>
          <cell r="AD41">
            <v>22032</v>
          </cell>
          <cell r="AE41">
            <v>-1632</v>
          </cell>
          <cell r="AF41">
            <v>0</v>
          </cell>
          <cell r="AG41">
            <v>20400</v>
          </cell>
          <cell r="AH41">
            <v>22032</v>
          </cell>
          <cell r="AI41">
            <v>-1632</v>
          </cell>
          <cell r="AJ41">
            <v>0</v>
          </cell>
          <cell r="AK41">
            <v>20400</v>
          </cell>
          <cell r="AL41">
            <v>22032</v>
          </cell>
          <cell r="AM41">
            <v>-1632</v>
          </cell>
          <cell r="AN41">
            <v>0</v>
          </cell>
          <cell r="AO41">
            <v>20400</v>
          </cell>
          <cell r="AP41">
            <v>22032</v>
          </cell>
          <cell r="AQ41">
            <v>-1632</v>
          </cell>
          <cell r="AR41">
            <v>0</v>
          </cell>
          <cell r="AS41">
            <v>20400</v>
          </cell>
          <cell r="AT41">
            <v>22032</v>
          </cell>
          <cell r="AU41">
            <v>-1632</v>
          </cell>
          <cell r="AV41">
            <v>0</v>
          </cell>
          <cell r="AW41">
            <v>20400</v>
          </cell>
          <cell r="AX41">
            <v>22032</v>
          </cell>
          <cell r="AY41">
            <v>-1632</v>
          </cell>
          <cell r="AZ41">
            <v>0</v>
          </cell>
          <cell r="BA41">
            <v>20400</v>
          </cell>
          <cell r="BB41">
            <v>22032</v>
          </cell>
          <cell r="BC41">
            <v>-1632</v>
          </cell>
          <cell r="BD41">
            <v>0</v>
          </cell>
          <cell r="BE41">
            <v>20400</v>
          </cell>
          <cell r="BF41">
            <v>22032</v>
          </cell>
          <cell r="BG41">
            <v>-1632</v>
          </cell>
          <cell r="BH41">
            <v>0</v>
          </cell>
          <cell r="BI41">
            <v>20400</v>
          </cell>
          <cell r="BJ41">
            <v>22032</v>
          </cell>
          <cell r="BK41">
            <v>-1632</v>
          </cell>
          <cell r="BL41">
            <v>0</v>
          </cell>
          <cell r="BM41">
            <v>20400</v>
          </cell>
          <cell r="BN41">
            <v>22032</v>
          </cell>
          <cell r="BO41">
            <v>-1632</v>
          </cell>
          <cell r="BP41">
            <v>0</v>
          </cell>
          <cell r="BQ41">
            <v>20400</v>
          </cell>
          <cell r="BR41">
            <v>22032</v>
          </cell>
          <cell r="BS41">
            <v>-1632</v>
          </cell>
          <cell r="BT41">
            <v>0</v>
          </cell>
          <cell r="BU41">
            <v>235771.35</v>
          </cell>
          <cell r="BV41">
            <v>1263.48</v>
          </cell>
          <cell r="BW41">
            <v>1263.48</v>
          </cell>
          <cell r="BX41">
            <v>0</v>
          </cell>
          <cell r="BZ41">
            <v>4080</v>
          </cell>
          <cell r="CA41">
            <v>2448</v>
          </cell>
          <cell r="CB41">
            <v>1632</v>
          </cell>
          <cell r="CD41">
            <v>4080</v>
          </cell>
          <cell r="CE41">
            <v>2448</v>
          </cell>
          <cell r="CF41">
            <v>1632</v>
          </cell>
          <cell r="CH41">
            <v>4080</v>
          </cell>
          <cell r="CI41">
            <v>2448</v>
          </cell>
          <cell r="CJ41">
            <v>1632</v>
          </cell>
          <cell r="CL41">
            <v>4080</v>
          </cell>
          <cell r="CM41">
            <v>2448</v>
          </cell>
          <cell r="CN41">
            <v>1632</v>
          </cell>
          <cell r="CP41">
            <v>4080</v>
          </cell>
          <cell r="CQ41">
            <v>2448</v>
          </cell>
          <cell r="CR41">
            <v>1632</v>
          </cell>
          <cell r="CT41">
            <v>4080</v>
          </cell>
          <cell r="CU41">
            <v>2448</v>
          </cell>
          <cell r="CV41">
            <v>1632</v>
          </cell>
          <cell r="CX41">
            <v>4080</v>
          </cell>
          <cell r="CY41">
            <v>2448</v>
          </cell>
          <cell r="CZ41">
            <v>1632</v>
          </cell>
          <cell r="DB41">
            <v>4080</v>
          </cell>
          <cell r="DC41">
            <v>2448</v>
          </cell>
          <cell r="DD41">
            <v>1632</v>
          </cell>
          <cell r="DF41">
            <v>4080</v>
          </cell>
          <cell r="DG41">
            <v>2448</v>
          </cell>
          <cell r="DH41">
            <v>1632</v>
          </cell>
          <cell r="DJ41">
            <v>4080</v>
          </cell>
          <cell r="DK41">
            <v>2448</v>
          </cell>
          <cell r="DL41">
            <v>1632</v>
          </cell>
          <cell r="DN41">
            <v>4080</v>
          </cell>
          <cell r="DO41">
            <v>2448</v>
          </cell>
          <cell r="DP41">
            <v>1632</v>
          </cell>
          <cell r="DR41">
            <v>46143.48</v>
          </cell>
        </row>
        <row r="42">
          <cell r="E42" t="str">
            <v>t0000262</v>
          </cell>
          <cell r="F42" t="str">
            <v>01-27</v>
          </cell>
          <cell r="G42" t="str">
            <v>The Hour Glass</v>
          </cell>
          <cell r="H42">
            <v>44663</v>
          </cell>
          <cell r="I42">
            <v>45027</v>
          </cell>
          <cell r="K42">
            <v>1025</v>
          </cell>
          <cell r="L42">
            <v>1025</v>
          </cell>
          <cell r="M42">
            <v>21.8</v>
          </cell>
          <cell r="N42">
            <v>1.2</v>
          </cell>
          <cell r="O42">
            <v>21</v>
          </cell>
          <cell r="P42">
            <v>2</v>
          </cell>
          <cell r="Q42">
            <v>23</v>
          </cell>
          <cell r="S42">
            <v>22345</v>
          </cell>
          <cell r="T42">
            <v>1230</v>
          </cell>
          <cell r="U42">
            <v>23575</v>
          </cell>
          <cell r="V42">
            <v>21525</v>
          </cell>
          <cell r="W42">
            <v>2050</v>
          </cell>
          <cell r="X42">
            <v>23575</v>
          </cell>
          <cell r="Y42">
            <v>22345</v>
          </cell>
          <cell r="Z42">
            <v>22345</v>
          </cell>
          <cell r="AA42">
            <v>0</v>
          </cell>
          <cell r="AB42">
            <v>21012.5</v>
          </cell>
          <cell r="AC42">
            <v>21525</v>
          </cell>
          <cell r="AD42">
            <v>22345</v>
          </cell>
          <cell r="AE42">
            <v>-820</v>
          </cell>
          <cell r="AF42">
            <v>21012.5</v>
          </cell>
          <cell r="AG42">
            <v>21525</v>
          </cell>
          <cell r="AH42">
            <v>22345</v>
          </cell>
          <cell r="AI42">
            <v>-820</v>
          </cell>
          <cell r="AJ42">
            <v>21012.5</v>
          </cell>
          <cell r="AK42">
            <v>7892.5</v>
          </cell>
          <cell r="AL42">
            <v>8193.17</v>
          </cell>
          <cell r="AM42">
            <v>-300.67</v>
          </cell>
          <cell r="AN42">
            <v>7704.58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73287.5</v>
          </cell>
          <cell r="BV42">
            <v>1230</v>
          </cell>
          <cell r="BW42">
            <v>1230</v>
          </cell>
          <cell r="BX42">
            <v>0</v>
          </cell>
          <cell r="BY42">
            <v>1230</v>
          </cell>
          <cell r="BZ42">
            <v>2050</v>
          </cell>
          <cell r="CA42">
            <v>1230</v>
          </cell>
          <cell r="CB42">
            <v>820</v>
          </cell>
          <cell r="CC42">
            <v>1230</v>
          </cell>
          <cell r="CD42">
            <v>2050</v>
          </cell>
          <cell r="CE42">
            <v>1230</v>
          </cell>
          <cell r="CF42">
            <v>820</v>
          </cell>
          <cell r="CG42">
            <v>1230</v>
          </cell>
          <cell r="CH42">
            <v>751.67</v>
          </cell>
          <cell r="CI42">
            <v>451</v>
          </cell>
          <cell r="CJ42">
            <v>300.67</v>
          </cell>
          <cell r="CK42">
            <v>451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6081.67</v>
          </cell>
        </row>
        <row r="43">
          <cell r="F43" t="str">
            <v>01-27</v>
          </cell>
          <cell r="G43" t="str">
            <v>The Hour Glass</v>
          </cell>
          <cell r="H43">
            <v>45028</v>
          </cell>
          <cell r="I43">
            <v>45393</v>
          </cell>
          <cell r="K43">
            <v>0</v>
          </cell>
          <cell r="L43">
            <v>1025</v>
          </cell>
          <cell r="M43">
            <v>22.3</v>
          </cell>
          <cell r="N43">
            <v>1.2</v>
          </cell>
          <cell r="O43">
            <v>21.5</v>
          </cell>
          <cell r="P43">
            <v>2</v>
          </cell>
          <cell r="Q43">
            <v>23.5</v>
          </cell>
          <cell r="S43">
            <v>22857.5</v>
          </cell>
          <cell r="T43">
            <v>1230</v>
          </cell>
          <cell r="U43">
            <v>24087.5</v>
          </cell>
          <cell r="V43">
            <v>22037.5</v>
          </cell>
          <cell r="W43">
            <v>2050</v>
          </cell>
          <cell r="X43">
            <v>24087.5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13957.08</v>
          </cell>
          <cell r="AL43">
            <v>14476.42</v>
          </cell>
          <cell r="AM43">
            <v>-519.34</v>
          </cell>
          <cell r="AN43">
            <v>14151.83</v>
          </cell>
          <cell r="AO43">
            <v>22037.5</v>
          </cell>
          <cell r="AP43">
            <v>22857.5</v>
          </cell>
          <cell r="AQ43">
            <v>-820</v>
          </cell>
          <cell r="AR43">
            <v>22345</v>
          </cell>
          <cell r="AS43">
            <v>22037.5</v>
          </cell>
          <cell r="AT43">
            <v>22857.5</v>
          </cell>
          <cell r="AU43">
            <v>-820</v>
          </cell>
          <cell r="AV43">
            <v>22345</v>
          </cell>
          <cell r="AW43">
            <v>22037.5</v>
          </cell>
          <cell r="AX43">
            <v>22857.5</v>
          </cell>
          <cell r="AY43">
            <v>-820</v>
          </cell>
          <cell r="AZ43">
            <v>22345</v>
          </cell>
          <cell r="BA43">
            <v>22037.5</v>
          </cell>
          <cell r="BB43">
            <v>22857.5</v>
          </cell>
          <cell r="BC43">
            <v>-820</v>
          </cell>
          <cell r="BD43">
            <v>22345</v>
          </cell>
          <cell r="BE43">
            <v>22037.5</v>
          </cell>
          <cell r="BF43">
            <v>22857.5</v>
          </cell>
          <cell r="BG43">
            <v>-820</v>
          </cell>
          <cell r="BH43">
            <v>22345</v>
          </cell>
          <cell r="BI43">
            <v>22037.5</v>
          </cell>
          <cell r="BJ43">
            <v>22857.5</v>
          </cell>
          <cell r="BK43">
            <v>-820</v>
          </cell>
          <cell r="BL43">
            <v>22345</v>
          </cell>
          <cell r="BM43">
            <v>22037.5</v>
          </cell>
          <cell r="BN43">
            <v>22857.5</v>
          </cell>
          <cell r="BO43">
            <v>-820</v>
          </cell>
          <cell r="BP43">
            <v>22345</v>
          </cell>
          <cell r="BQ43">
            <v>22037.5</v>
          </cell>
          <cell r="BR43">
            <v>22857.5</v>
          </cell>
          <cell r="BS43">
            <v>-820</v>
          </cell>
          <cell r="BT43">
            <v>22345</v>
          </cell>
          <cell r="BU43">
            <v>190257.08</v>
          </cell>
          <cell r="BV43">
            <v>0</v>
          </cell>
          <cell r="BW43">
            <v>0</v>
          </cell>
          <cell r="BX43">
            <v>0</v>
          </cell>
          <cell r="BZ43">
            <v>0</v>
          </cell>
          <cell r="CA43">
            <v>0</v>
          </cell>
          <cell r="CB43">
            <v>0</v>
          </cell>
          <cell r="CD43">
            <v>0</v>
          </cell>
          <cell r="CE43">
            <v>0</v>
          </cell>
          <cell r="CF43">
            <v>0</v>
          </cell>
          <cell r="CH43">
            <v>1298.33</v>
          </cell>
          <cell r="CI43">
            <v>779</v>
          </cell>
          <cell r="CJ43">
            <v>519.33000000000004</v>
          </cell>
          <cell r="CK43">
            <v>779</v>
          </cell>
          <cell r="CL43">
            <v>2050</v>
          </cell>
          <cell r="CM43">
            <v>1230</v>
          </cell>
          <cell r="CN43">
            <v>820</v>
          </cell>
          <cell r="CO43">
            <v>1230</v>
          </cell>
          <cell r="CP43">
            <v>2050</v>
          </cell>
          <cell r="CQ43">
            <v>1230</v>
          </cell>
          <cell r="CR43">
            <v>820</v>
          </cell>
          <cell r="CS43">
            <v>1230</v>
          </cell>
          <cell r="CT43">
            <v>2050</v>
          </cell>
          <cell r="CU43">
            <v>1230</v>
          </cell>
          <cell r="CV43">
            <v>820</v>
          </cell>
          <cell r="CW43">
            <v>1230</v>
          </cell>
          <cell r="CX43">
            <v>2050</v>
          </cell>
          <cell r="CY43">
            <v>1230</v>
          </cell>
          <cell r="CZ43">
            <v>820</v>
          </cell>
          <cell r="DA43">
            <v>1230</v>
          </cell>
          <cell r="DB43">
            <v>2050</v>
          </cell>
          <cell r="DC43">
            <v>1230</v>
          </cell>
          <cell r="DD43">
            <v>820</v>
          </cell>
          <cell r="DE43">
            <v>1230</v>
          </cell>
          <cell r="DF43">
            <v>2050</v>
          </cell>
          <cell r="DG43">
            <v>1230</v>
          </cell>
          <cell r="DH43">
            <v>820</v>
          </cell>
          <cell r="DI43">
            <v>1230</v>
          </cell>
          <cell r="DJ43">
            <v>2050</v>
          </cell>
          <cell r="DK43">
            <v>1230</v>
          </cell>
          <cell r="DL43">
            <v>820</v>
          </cell>
          <cell r="DM43">
            <v>1230</v>
          </cell>
          <cell r="DN43">
            <v>2050</v>
          </cell>
          <cell r="DO43">
            <v>1230</v>
          </cell>
          <cell r="DP43">
            <v>820</v>
          </cell>
          <cell r="DQ43">
            <v>1230</v>
          </cell>
          <cell r="DR43">
            <v>17698.330000000002</v>
          </cell>
        </row>
        <row r="44">
          <cell r="F44" t="str">
            <v>01-27</v>
          </cell>
          <cell r="G44" t="str">
            <v>The Hour Glass</v>
          </cell>
          <cell r="H44">
            <v>45394</v>
          </cell>
          <cell r="I44">
            <v>45758</v>
          </cell>
          <cell r="K44">
            <v>0</v>
          </cell>
          <cell r="L44">
            <v>1025</v>
          </cell>
          <cell r="M44">
            <v>22.8</v>
          </cell>
          <cell r="N44">
            <v>1.2</v>
          </cell>
          <cell r="O44">
            <v>22</v>
          </cell>
          <cell r="P44">
            <v>2</v>
          </cell>
          <cell r="Q44">
            <v>24</v>
          </cell>
          <cell r="S44">
            <v>23370</v>
          </cell>
          <cell r="T44">
            <v>1230</v>
          </cell>
          <cell r="U44">
            <v>24600</v>
          </cell>
          <cell r="V44">
            <v>22550</v>
          </cell>
          <cell r="W44">
            <v>2050</v>
          </cell>
          <cell r="X44">
            <v>24600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Z44">
            <v>0</v>
          </cell>
          <cell r="CA44">
            <v>0</v>
          </cell>
          <cell r="CB44">
            <v>0</v>
          </cell>
          <cell r="CD44">
            <v>0</v>
          </cell>
          <cell r="CE44">
            <v>0</v>
          </cell>
          <cell r="CF44">
            <v>0</v>
          </cell>
          <cell r="CH44">
            <v>0</v>
          </cell>
          <cell r="CI44">
            <v>0</v>
          </cell>
          <cell r="CJ44">
            <v>0</v>
          </cell>
          <cell r="CL44">
            <v>0</v>
          </cell>
          <cell r="CM44">
            <v>0</v>
          </cell>
          <cell r="CN44">
            <v>0</v>
          </cell>
          <cell r="CP44">
            <v>0</v>
          </cell>
          <cell r="CQ44">
            <v>0</v>
          </cell>
          <cell r="CR44">
            <v>0</v>
          </cell>
          <cell r="CT44">
            <v>0</v>
          </cell>
          <cell r="CU44">
            <v>0</v>
          </cell>
          <cell r="CV44">
            <v>0</v>
          </cell>
          <cell r="CX44">
            <v>0</v>
          </cell>
          <cell r="CY44">
            <v>0</v>
          </cell>
          <cell r="CZ44">
            <v>0</v>
          </cell>
          <cell r="DB44">
            <v>0</v>
          </cell>
          <cell r="DC44">
            <v>0</v>
          </cell>
          <cell r="DD44">
            <v>0</v>
          </cell>
          <cell r="DF44">
            <v>0</v>
          </cell>
          <cell r="DG44">
            <v>0</v>
          </cell>
          <cell r="DH44">
            <v>0</v>
          </cell>
          <cell r="DJ44">
            <v>0</v>
          </cell>
          <cell r="DK44">
            <v>0</v>
          </cell>
          <cell r="DL44">
            <v>0</v>
          </cell>
          <cell r="DN44">
            <v>0</v>
          </cell>
          <cell r="DO44">
            <v>0</v>
          </cell>
          <cell r="DP44">
            <v>0</v>
          </cell>
          <cell r="DR44">
            <v>0</v>
          </cell>
        </row>
        <row r="45">
          <cell r="E45" t="str">
            <v>t0001089</v>
          </cell>
          <cell r="F45" t="str">
            <v>01-29</v>
          </cell>
          <cell r="G45" t="str">
            <v>WoWork Pte Ltd (Hermetise Professional)</v>
          </cell>
          <cell r="H45">
            <v>44591</v>
          </cell>
          <cell r="I45">
            <v>44955</v>
          </cell>
          <cell r="K45">
            <v>570</v>
          </cell>
          <cell r="L45">
            <v>570</v>
          </cell>
          <cell r="M45">
            <v>13.8</v>
          </cell>
          <cell r="N45">
            <v>1.2</v>
          </cell>
          <cell r="O45">
            <v>13</v>
          </cell>
          <cell r="P45">
            <v>2</v>
          </cell>
          <cell r="Q45">
            <v>15</v>
          </cell>
          <cell r="S45">
            <v>7866</v>
          </cell>
          <cell r="T45">
            <v>684</v>
          </cell>
          <cell r="U45">
            <v>8550</v>
          </cell>
          <cell r="V45">
            <v>7410</v>
          </cell>
          <cell r="W45">
            <v>1140</v>
          </cell>
          <cell r="X45">
            <v>8550</v>
          </cell>
          <cell r="Y45">
            <v>7358.52</v>
          </cell>
          <cell r="Z45">
            <v>7358.52</v>
          </cell>
          <cell r="AA45">
            <v>0</v>
          </cell>
          <cell r="AB45">
            <v>7091.9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7358.52</v>
          </cell>
          <cell r="BV45">
            <v>639.87</v>
          </cell>
          <cell r="BW45">
            <v>639.87</v>
          </cell>
          <cell r="BX45">
            <v>0</v>
          </cell>
          <cell r="BY45">
            <v>639.87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639.87</v>
          </cell>
        </row>
        <row r="46">
          <cell r="F46" t="str">
            <v>01-29</v>
          </cell>
          <cell r="G46" t="str">
            <v>WoWork Pte Ltd (Hermetise Professional)</v>
          </cell>
          <cell r="H46">
            <v>44956</v>
          </cell>
          <cell r="I46">
            <v>45320</v>
          </cell>
          <cell r="K46">
            <v>0</v>
          </cell>
          <cell r="L46">
            <v>570</v>
          </cell>
          <cell r="M46">
            <v>15</v>
          </cell>
          <cell r="N46">
            <v>1.2</v>
          </cell>
          <cell r="O46">
            <v>14.2</v>
          </cell>
          <cell r="P46">
            <v>2</v>
          </cell>
          <cell r="Q46">
            <v>16.2</v>
          </cell>
          <cell r="S46">
            <v>8550</v>
          </cell>
          <cell r="T46">
            <v>684</v>
          </cell>
          <cell r="U46">
            <v>9234</v>
          </cell>
          <cell r="V46">
            <v>8094</v>
          </cell>
          <cell r="W46">
            <v>1140</v>
          </cell>
          <cell r="X46">
            <v>9234</v>
          </cell>
          <cell r="Y46">
            <v>551.61</v>
          </cell>
          <cell r="Z46">
            <v>544.26</v>
          </cell>
          <cell r="AA46">
            <v>7.3500000000000201</v>
          </cell>
          <cell r="AB46">
            <v>507.48</v>
          </cell>
          <cell r="AC46">
            <v>8094</v>
          </cell>
          <cell r="AD46">
            <v>8436</v>
          </cell>
          <cell r="AE46">
            <v>-342</v>
          </cell>
          <cell r="AF46">
            <v>7866</v>
          </cell>
          <cell r="AG46">
            <v>8094</v>
          </cell>
          <cell r="AH46">
            <v>8436</v>
          </cell>
          <cell r="AI46">
            <v>-342</v>
          </cell>
          <cell r="AJ46">
            <v>7866</v>
          </cell>
          <cell r="AK46">
            <v>8094</v>
          </cell>
          <cell r="AL46">
            <v>8436</v>
          </cell>
          <cell r="AM46">
            <v>-342</v>
          </cell>
          <cell r="AN46">
            <v>7866</v>
          </cell>
          <cell r="AO46">
            <v>8094</v>
          </cell>
          <cell r="AP46">
            <v>8436</v>
          </cell>
          <cell r="AQ46">
            <v>-342</v>
          </cell>
          <cell r="AR46">
            <v>7866</v>
          </cell>
          <cell r="AS46">
            <v>8094</v>
          </cell>
          <cell r="AT46">
            <v>8436</v>
          </cell>
          <cell r="AU46">
            <v>-342</v>
          </cell>
          <cell r="AV46">
            <v>7866</v>
          </cell>
          <cell r="AW46">
            <v>8094</v>
          </cell>
          <cell r="AX46">
            <v>8436</v>
          </cell>
          <cell r="AY46">
            <v>-342</v>
          </cell>
          <cell r="AZ46">
            <v>7866</v>
          </cell>
          <cell r="BA46">
            <v>8094</v>
          </cell>
          <cell r="BB46">
            <v>8436</v>
          </cell>
          <cell r="BC46">
            <v>-342</v>
          </cell>
          <cell r="BD46">
            <v>7866</v>
          </cell>
          <cell r="BE46">
            <v>8094</v>
          </cell>
          <cell r="BF46">
            <v>8436</v>
          </cell>
          <cell r="BG46">
            <v>-342</v>
          </cell>
          <cell r="BH46">
            <v>7866</v>
          </cell>
          <cell r="BI46">
            <v>8094</v>
          </cell>
          <cell r="BJ46">
            <v>8436</v>
          </cell>
          <cell r="BK46">
            <v>-342</v>
          </cell>
          <cell r="BL46">
            <v>7866</v>
          </cell>
          <cell r="BM46">
            <v>8094</v>
          </cell>
          <cell r="BN46">
            <v>8436</v>
          </cell>
          <cell r="BO46">
            <v>-342</v>
          </cell>
          <cell r="BP46">
            <v>7866</v>
          </cell>
          <cell r="BQ46">
            <v>8094</v>
          </cell>
          <cell r="BR46">
            <v>8436</v>
          </cell>
          <cell r="BS46">
            <v>-342</v>
          </cell>
          <cell r="BT46">
            <v>7866</v>
          </cell>
          <cell r="BU46">
            <v>89585.61</v>
          </cell>
          <cell r="BV46">
            <v>44.13</v>
          </cell>
          <cell r="BW46">
            <v>44.13</v>
          </cell>
          <cell r="BX46">
            <v>0</v>
          </cell>
          <cell r="BY46">
            <v>44.13</v>
          </cell>
          <cell r="BZ46">
            <v>1140</v>
          </cell>
          <cell r="CA46">
            <v>684</v>
          </cell>
          <cell r="CB46">
            <v>456</v>
          </cell>
          <cell r="CC46">
            <v>684</v>
          </cell>
          <cell r="CD46">
            <v>1140</v>
          </cell>
          <cell r="CE46">
            <v>684</v>
          </cell>
          <cell r="CF46">
            <v>456</v>
          </cell>
          <cell r="CG46">
            <v>684</v>
          </cell>
          <cell r="CH46">
            <v>1140</v>
          </cell>
          <cell r="CI46">
            <v>684</v>
          </cell>
          <cell r="CJ46">
            <v>456</v>
          </cell>
          <cell r="CK46">
            <v>684</v>
          </cell>
          <cell r="CL46">
            <v>1140</v>
          </cell>
          <cell r="CM46">
            <v>684</v>
          </cell>
          <cell r="CN46">
            <v>456</v>
          </cell>
          <cell r="CO46">
            <v>684</v>
          </cell>
          <cell r="CP46">
            <v>1140</v>
          </cell>
          <cell r="CQ46">
            <v>684</v>
          </cell>
          <cell r="CR46">
            <v>456</v>
          </cell>
          <cell r="CS46">
            <v>684</v>
          </cell>
          <cell r="CT46">
            <v>1140</v>
          </cell>
          <cell r="CU46">
            <v>684</v>
          </cell>
          <cell r="CV46">
            <v>456</v>
          </cell>
          <cell r="CW46">
            <v>684</v>
          </cell>
          <cell r="CX46">
            <v>1140</v>
          </cell>
          <cell r="CY46">
            <v>684</v>
          </cell>
          <cell r="CZ46">
            <v>456</v>
          </cell>
          <cell r="DA46">
            <v>684</v>
          </cell>
          <cell r="DB46">
            <v>1140</v>
          </cell>
          <cell r="DC46">
            <v>684</v>
          </cell>
          <cell r="DD46">
            <v>456</v>
          </cell>
          <cell r="DE46">
            <v>684</v>
          </cell>
          <cell r="DF46">
            <v>1140</v>
          </cell>
          <cell r="DG46">
            <v>684</v>
          </cell>
          <cell r="DH46">
            <v>456</v>
          </cell>
          <cell r="DI46">
            <v>684</v>
          </cell>
          <cell r="DJ46">
            <v>1140</v>
          </cell>
          <cell r="DK46">
            <v>684</v>
          </cell>
          <cell r="DL46">
            <v>456</v>
          </cell>
          <cell r="DM46">
            <v>684</v>
          </cell>
          <cell r="DN46">
            <v>1140</v>
          </cell>
          <cell r="DO46">
            <v>684</v>
          </cell>
          <cell r="DP46">
            <v>456</v>
          </cell>
          <cell r="DQ46">
            <v>684</v>
          </cell>
          <cell r="DR46">
            <v>12584.13</v>
          </cell>
        </row>
        <row r="47">
          <cell r="F47" t="str">
            <v>01-29</v>
          </cell>
          <cell r="G47" t="str">
            <v>WoWork Pte Ltd (Hermetise Professional)</v>
          </cell>
          <cell r="H47">
            <v>45321</v>
          </cell>
          <cell r="I47">
            <v>45686</v>
          </cell>
          <cell r="K47">
            <v>0</v>
          </cell>
          <cell r="L47">
            <v>570</v>
          </cell>
          <cell r="M47">
            <v>15.4</v>
          </cell>
          <cell r="N47">
            <v>1.2</v>
          </cell>
          <cell r="O47">
            <v>14.6</v>
          </cell>
          <cell r="P47">
            <v>2</v>
          </cell>
          <cell r="Q47">
            <v>16.600000000000001</v>
          </cell>
          <cell r="S47">
            <v>8778</v>
          </cell>
          <cell r="T47">
            <v>684</v>
          </cell>
          <cell r="U47">
            <v>9462</v>
          </cell>
          <cell r="V47">
            <v>8322</v>
          </cell>
          <cell r="W47">
            <v>1140</v>
          </cell>
          <cell r="X47">
            <v>9462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Z47">
            <v>0</v>
          </cell>
          <cell r="CA47">
            <v>0</v>
          </cell>
          <cell r="CB47">
            <v>0</v>
          </cell>
          <cell r="CD47">
            <v>0</v>
          </cell>
          <cell r="CE47">
            <v>0</v>
          </cell>
          <cell r="CF47">
            <v>0</v>
          </cell>
          <cell r="CH47">
            <v>0</v>
          </cell>
          <cell r="CI47">
            <v>0</v>
          </cell>
          <cell r="CJ47">
            <v>0</v>
          </cell>
          <cell r="CL47">
            <v>0</v>
          </cell>
          <cell r="CM47">
            <v>0</v>
          </cell>
          <cell r="CN47">
            <v>0</v>
          </cell>
          <cell r="CP47">
            <v>0</v>
          </cell>
          <cell r="CQ47">
            <v>0</v>
          </cell>
          <cell r="CR47">
            <v>0</v>
          </cell>
          <cell r="CT47">
            <v>0</v>
          </cell>
          <cell r="CU47">
            <v>0</v>
          </cell>
          <cell r="CV47">
            <v>0</v>
          </cell>
          <cell r="CX47">
            <v>0</v>
          </cell>
          <cell r="CY47">
            <v>0</v>
          </cell>
          <cell r="CZ47">
            <v>0</v>
          </cell>
          <cell r="DB47">
            <v>0</v>
          </cell>
          <cell r="DC47">
            <v>0</v>
          </cell>
          <cell r="DD47">
            <v>0</v>
          </cell>
          <cell r="DF47">
            <v>0</v>
          </cell>
          <cell r="DG47">
            <v>0</v>
          </cell>
          <cell r="DH47">
            <v>0</v>
          </cell>
          <cell r="DJ47">
            <v>0</v>
          </cell>
          <cell r="DK47">
            <v>0</v>
          </cell>
          <cell r="DL47">
            <v>0</v>
          </cell>
          <cell r="DN47">
            <v>0</v>
          </cell>
          <cell r="DO47">
            <v>0</v>
          </cell>
          <cell r="DP47">
            <v>0</v>
          </cell>
          <cell r="DR47">
            <v>0</v>
          </cell>
        </row>
        <row r="48">
          <cell r="F48" t="str">
            <v>01-29</v>
          </cell>
          <cell r="G48" t="str">
            <v>WoWork Pte Ltd (Hermetise Professional)</v>
          </cell>
          <cell r="H48">
            <v>45687</v>
          </cell>
          <cell r="I48">
            <v>46051</v>
          </cell>
          <cell r="K48">
            <v>0</v>
          </cell>
          <cell r="L48">
            <v>570</v>
          </cell>
          <cell r="M48">
            <v>15.8</v>
          </cell>
          <cell r="N48">
            <v>1.2</v>
          </cell>
          <cell r="O48">
            <v>15</v>
          </cell>
          <cell r="P48">
            <v>2</v>
          </cell>
          <cell r="Q48">
            <v>17</v>
          </cell>
          <cell r="S48">
            <v>9006</v>
          </cell>
          <cell r="T48">
            <v>684</v>
          </cell>
          <cell r="U48">
            <v>9690</v>
          </cell>
          <cell r="V48">
            <v>8550</v>
          </cell>
          <cell r="W48">
            <v>1140</v>
          </cell>
          <cell r="X48">
            <v>9690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Z48">
            <v>0</v>
          </cell>
          <cell r="CA48">
            <v>0</v>
          </cell>
          <cell r="CB48">
            <v>0</v>
          </cell>
          <cell r="CD48">
            <v>0</v>
          </cell>
          <cell r="CE48">
            <v>0</v>
          </cell>
          <cell r="CF48">
            <v>0</v>
          </cell>
          <cell r="CH48">
            <v>0</v>
          </cell>
          <cell r="CI48">
            <v>0</v>
          </cell>
          <cell r="CJ48">
            <v>0</v>
          </cell>
          <cell r="CL48">
            <v>0</v>
          </cell>
          <cell r="CM48">
            <v>0</v>
          </cell>
          <cell r="CN48">
            <v>0</v>
          </cell>
          <cell r="CP48">
            <v>0</v>
          </cell>
          <cell r="CQ48">
            <v>0</v>
          </cell>
          <cell r="CR48">
            <v>0</v>
          </cell>
          <cell r="CT48">
            <v>0</v>
          </cell>
          <cell r="CU48">
            <v>0</v>
          </cell>
          <cell r="CV48">
            <v>0</v>
          </cell>
          <cell r="CX48">
            <v>0</v>
          </cell>
          <cell r="CY48">
            <v>0</v>
          </cell>
          <cell r="CZ48">
            <v>0</v>
          </cell>
          <cell r="DB48">
            <v>0</v>
          </cell>
          <cell r="DC48">
            <v>0</v>
          </cell>
          <cell r="DD48">
            <v>0</v>
          </cell>
          <cell r="DF48">
            <v>0</v>
          </cell>
          <cell r="DG48">
            <v>0</v>
          </cell>
          <cell r="DH48">
            <v>0</v>
          </cell>
          <cell r="DJ48">
            <v>0</v>
          </cell>
          <cell r="DK48">
            <v>0</v>
          </cell>
          <cell r="DL48">
            <v>0</v>
          </cell>
          <cell r="DN48">
            <v>0</v>
          </cell>
          <cell r="DO48">
            <v>0</v>
          </cell>
          <cell r="DP48">
            <v>0</v>
          </cell>
          <cell r="DR48">
            <v>0</v>
          </cell>
        </row>
        <row r="49">
          <cell r="E49" t="str">
            <v>t0001141</v>
          </cell>
          <cell r="F49" t="str">
            <v>01-30</v>
          </cell>
          <cell r="G49" t="str">
            <v>Angel Republic</v>
          </cell>
          <cell r="H49">
            <v>44782</v>
          </cell>
          <cell r="I49">
            <v>45146</v>
          </cell>
          <cell r="K49">
            <v>528</v>
          </cell>
          <cell r="L49">
            <v>528</v>
          </cell>
          <cell r="M49">
            <v>12.8</v>
          </cell>
          <cell r="N49">
            <v>1.2</v>
          </cell>
          <cell r="O49">
            <v>12</v>
          </cell>
          <cell r="P49">
            <v>2</v>
          </cell>
          <cell r="Q49">
            <v>14</v>
          </cell>
          <cell r="S49">
            <v>6758.4</v>
          </cell>
          <cell r="T49">
            <v>633.6</v>
          </cell>
          <cell r="U49">
            <v>7392</v>
          </cell>
          <cell r="V49">
            <v>6336</v>
          </cell>
          <cell r="W49">
            <v>1056</v>
          </cell>
          <cell r="X49">
            <v>7392</v>
          </cell>
          <cell r="Y49">
            <v>6758.4</v>
          </cell>
          <cell r="Z49">
            <v>6758.4</v>
          </cell>
          <cell r="AA49">
            <v>0</v>
          </cell>
          <cell r="AB49">
            <v>6547.2</v>
          </cell>
          <cell r="AC49">
            <v>6336</v>
          </cell>
          <cell r="AD49">
            <v>6758.4</v>
          </cell>
          <cell r="AE49">
            <v>-422.400000000001</v>
          </cell>
          <cell r="AF49">
            <v>6547.2</v>
          </cell>
          <cell r="AG49">
            <v>6336</v>
          </cell>
          <cell r="AH49">
            <v>6758.4</v>
          </cell>
          <cell r="AI49">
            <v>-422.400000000001</v>
          </cell>
          <cell r="AJ49">
            <v>6547.2</v>
          </cell>
          <cell r="AK49">
            <v>6336</v>
          </cell>
          <cell r="AL49">
            <v>6758.4</v>
          </cell>
          <cell r="AM49">
            <v>-422.400000000001</v>
          </cell>
          <cell r="AN49">
            <v>6547.2</v>
          </cell>
          <cell r="AO49">
            <v>6336</v>
          </cell>
          <cell r="AP49">
            <v>6758.4</v>
          </cell>
          <cell r="AQ49">
            <v>-422.400000000001</v>
          </cell>
          <cell r="AR49">
            <v>6547.2</v>
          </cell>
          <cell r="AS49">
            <v>6336</v>
          </cell>
          <cell r="AT49">
            <v>6758.4</v>
          </cell>
          <cell r="AU49">
            <v>-422.400000000001</v>
          </cell>
          <cell r="AV49">
            <v>6547.2</v>
          </cell>
          <cell r="AW49">
            <v>6336</v>
          </cell>
          <cell r="AX49">
            <v>6758.4</v>
          </cell>
          <cell r="AY49">
            <v>-422.400000000001</v>
          </cell>
          <cell r="AZ49">
            <v>6547.2</v>
          </cell>
          <cell r="BA49">
            <v>1635.1</v>
          </cell>
          <cell r="BB49">
            <v>1744.1</v>
          </cell>
          <cell r="BC49">
            <v>-109</v>
          </cell>
          <cell r="BD49">
            <v>1689.6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46409.5</v>
          </cell>
          <cell r="BV49">
            <v>633.6</v>
          </cell>
          <cell r="BW49">
            <v>633.6</v>
          </cell>
          <cell r="BX49">
            <v>0</v>
          </cell>
          <cell r="BY49">
            <v>633.6</v>
          </cell>
          <cell r="BZ49">
            <v>1056</v>
          </cell>
          <cell r="CA49">
            <v>633.6</v>
          </cell>
          <cell r="CB49">
            <v>422.4</v>
          </cell>
          <cell r="CC49">
            <v>633.6</v>
          </cell>
          <cell r="CD49">
            <v>1056</v>
          </cell>
          <cell r="CE49">
            <v>633.6</v>
          </cell>
          <cell r="CF49">
            <v>422.4</v>
          </cell>
          <cell r="CG49">
            <v>633.6</v>
          </cell>
          <cell r="CH49">
            <v>1056</v>
          </cell>
          <cell r="CI49">
            <v>633.6</v>
          </cell>
          <cell r="CJ49">
            <v>422.4</v>
          </cell>
          <cell r="CK49">
            <v>633.6</v>
          </cell>
          <cell r="CL49">
            <v>1056</v>
          </cell>
          <cell r="CM49">
            <v>633.6</v>
          </cell>
          <cell r="CN49">
            <v>422.4</v>
          </cell>
          <cell r="CO49">
            <v>633.6</v>
          </cell>
          <cell r="CP49">
            <v>1056</v>
          </cell>
          <cell r="CQ49">
            <v>633.6</v>
          </cell>
          <cell r="CR49">
            <v>422.4</v>
          </cell>
          <cell r="CS49">
            <v>633.6</v>
          </cell>
          <cell r="CT49">
            <v>1056</v>
          </cell>
          <cell r="CU49">
            <v>633.6</v>
          </cell>
          <cell r="CV49">
            <v>422.4</v>
          </cell>
          <cell r="CW49">
            <v>633.6</v>
          </cell>
          <cell r="CX49">
            <v>272.52</v>
          </cell>
          <cell r="CY49">
            <v>163.51</v>
          </cell>
          <cell r="CZ49">
            <v>109.01</v>
          </cell>
          <cell r="DA49">
            <v>163.51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7242.12</v>
          </cell>
        </row>
        <row r="50">
          <cell r="E50" t="str">
            <v>t0001141 (1)</v>
          </cell>
          <cell r="F50" t="str">
            <v>01-30</v>
          </cell>
          <cell r="G50" t="str">
            <v>Angel Republic</v>
          </cell>
          <cell r="H50">
            <v>45147</v>
          </cell>
          <cell r="I50">
            <v>45351</v>
          </cell>
          <cell r="K50">
            <v>0</v>
          </cell>
          <cell r="L50">
            <v>528</v>
          </cell>
          <cell r="M50">
            <v>0</v>
          </cell>
          <cell r="N50">
            <v>0</v>
          </cell>
          <cell r="O50">
            <v>12.6</v>
          </cell>
          <cell r="P50">
            <v>2</v>
          </cell>
          <cell r="Q50">
            <v>14.6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6652.8</v>
          </cell>
          <cell r="W50">
            <v>1056</v>
          </cell>
          <cell r="X50">
            <v>7708.8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4935.95</v>
          </cell>
          <cell r="BB50">
            <v>5249.34</v>
          </cell>
          <cell r="BC50">
            <v>-313.39</v>
          </cell>
          <cell r="BD50">
            <v>5014.3</v>
          </cell>
          <cell r="BE50">
            <v>6652.8</v>
          </cell>
          <cell r="BF50">
            <v>7075.2</v>
          </cell>
          <cell r="BG50">
            <v>-422.4</v>
          </cell>
          <cell r="BH50">
            <v>6758.4</v>
          </cell>
          <cell r="BI50">
            <v>6652.8</v>
          </cell>
          <cell r="BJ50">
            <v>7075.2</v>
          </cell>
          <cell r="BK50">
            <v>-422.4</v>
          </cell>
          <cell r="BL50">
            <v>6758.4</v>
          </cell>
          <cell r="BM50">
            <v>6652.8</v>
          </cell>
          <cell r="BN50">
            <v>7075.2</v>
          </cell>
          <cell r="BO50">
            <v>-422.4</v>
          </cell>
          <cell r="BP50">
            <v>6758.4</v>
          </cell>
          <cell r="BQ50">
            <v>6652.8</v>
          </cell>
          <cell r="BR50">
            <v>7075.2</v>
          </cell>
          <cell r="BS50">
            <v>-422.4</v>
          </cell>
          <cell r="BT50">
            <v>6758.4</v>
          </cell>
          <cell r="BU50">
            <v>31547.15</v>
          </cell>
          <cell r="BV50">
            <v>0</v>
          </cell>
          <cell r="BW50">
            <v>0</v>
          </cell>
          <cell r="BX50">
            <v>0</v>
          </cell>
          <cell r="BZ50">
            <v>0</v>
          </cell>
          <cell r="CA50">
            <v>0</v>
          </cell>
          <cell r="CB50">
            <v>0</v>
          </cell>
          <cell r="CD50">
            <v>0</v>
          </cell>
          <cell r="CE50">
            <v>0</v>
          </cell>
          <cell r="CF50">
            <v>0</v>
          </cell>
          <cell r="CH50">
            <v>0</v>
          </cell>
          <cell r="CI50">
            <v>0</v>
          </cell>
          <cell r="CJ50">
            <v>0</v>
          </cell>
          <cell r="CL50">
            <v>0</v>
          </cell>
          <cell r="CM50">
            <v>0</v>
          </cell>
          <cell r="CN50">
            <v>0</v>
          </cell>
          <cell r="CP50">
            <v>0</v>
          </cell>
          <cell r="CQ50">
            <v>0</v>
          </cell>
          <cell r="CR50">
            <v>0</v>
          </cell>
          <cell r="CT50">
            <v>0</v>
          </cell>
          <cell r="CU50">
            <v>0</v>
          </cell>
          <cell r="CV50">
            <v>0</v>
          </cell>
          <cell r="CX50">
            <v>783.48</v>
          </cell>
          <cell r="CY50">
            <v>470.09</v>
          </cell>
          <cell r="CZ50">
            <v>313.39</v>
          </cell>
          <cell r="DA50">
            <v>470.09</v>
          </cell>
          <cell r="DB50">
            <v>1056</v>
          </cell>
          <cell r="DC50">
            <v>633.6</v>
          </cell>
          <cell r="DD50">
            <v>422.4</v>
          </cell>
          <cell r="DE50">
            <v>633.6</v>
          </cell>
          <cell r="DF50">
            <v>1056</v>
          </cell>
          <cell r="DG50">
            <v>633.6</v>
          </cell>
          <cell r="DH50">
            <v>422.4</v>
          </cell>
          <cell r="DI50">
            <v>633.6</v>
          </cell>
          <cell r="DJ50">
            <v>1056</v>
          </cell>
          <cell r="DK50">
            <v>633.6</v>
          </cell>
          <cell r="DL50">
            <v>422.4</v>
          </cell>
          <cell r="DM50">
            <v>633.6</v>
          </cell>
          <cell r="DN50">
            <v>1056</v>
          </cell>
          <cell r="DO50">
            <v>633.6</v>
          </cell>
          <cell r="DP50">
            <v>422.4</v>
          </cell>
          <cell r="DQ50">
            <v>633.6</v>
          </cell>
          <cell r="DR50">
            <v>5007.4799999999996</v>
          </cell>
        </row>
        <row r="51">
          <cell r="E51" t="str">
            <v>t0001456</v>
          </cell>
          <cell r="F51" t="str">
            <v>01-31</v>
          </cell>
          <cell r="G51" t="str">
            <v>LeCaine Pte. Ltd. (LeCaine Gems)</v>
          </cell>
          <cell r="H51">
            <v>44830</v>
          </cell>
          <cell r="I51">
            <v>45925</v>
          </cell>
          <cell r="K51">
            <v>635</v>
          </cell>
          <cell r="L51">
            <v>635</v>
          </cell>
          <cell r="M51">
            <v>12.8</v>
          </cell>
          <cell r="N51">
            <v>1.2</v>
          </cell>
          <cell r="O51">
            <v>12</v>
          </cell>
          <cell r="P51">
            <v>2</v>
          </cell>
          <cell r="Q51">
            <v>14</v>
          </cell>
          <cell r="S51">
            <v>8128</v>
          </cell>
          <cell r="T51">
            <v>762</v>
          </cell>
          <cell r="U51">
            <v>8890</v>
          </cell>
          <cell r="V51">
            <v>7620</v>
          </cell>
          <cell r="W51">
            <v>1270</v>
          </cell>
          <cell r="X51">
            <v>8890</v>
          </cell>
          <cell r="Y51">
            <v>8128</v>
          </cell>
          <cell r="Z51">
            <v>8128</v>
          </cell>
          <cell r="AA51">
            <v>0</v>
          </cell>
          <cell r="AB51">
            <v>0</v>
          </cell>
          <cell r="AC51">
            <v>7620</v>
          </cell>
          <cell r="AD51">
            <v>8128</v>
          </cell>
          <cell r="AE51">
            <v>-508</v>
          </cell>
          <cell r="AF51">
            <v>0</v>
          </cell>
          <cell r="AG51">
            <v>7620</v>
          </cell>
          <cell r="AH51">
            <v>8128</v>
          </cell>
          <cell r="AI51">
            <v>-508</v>
          </cell>
          <cell r="AJ51">
            <v>0</v>
          </cell>
          <cell r="AK51">
            <v>7620</v>
          </cell>
          <cell r="AL51">
            <v>8128</v>
          </cell>
          <cell r="AM51">
            <v>-508</v>
          </cell>
          <cell r="AN51">
            <v>4425.95</v>
          </cell>
          <cell r="AO51">
            <v>7620</v>
          </cell>
          <cell r="AP51">
            <v>8128</v>
          </cell>
          <cell r="AQ51">
            <v>-508</v>
          </cell>
          <cell r="AR51">
            <v>7810.5</v>
          </cell>
          <cell r="AS51">
            <v>7620</v>
          </cell>
          <cell r="AT51">
            <v>8128</v>
          </cell>
          <cell r="AU51">
            <v>-508</v>
          </cell>
          <cell r="AV51">
            <v>7810.5</v>
          </cell>
          <cell r="AW51">
            <v>7620</v>
          </cell>
          <cell r="AX51">
            <v>8128</v>
          </cell>
          <cell r="AY51">
            <v>-508</v>
          </cell>
          <cell r="AZ51">
            <v>7810.5</v>
          </cell>
          <cell r="BA51">
            <v>7620</v>
          </cell>
          <cell r="BB51">
            <v>8128</v>
          </cell>
          <cell r="BC51">
            <v>-508</v>
          </cell>
          <cell r="BD51">
            <v>3275.37</v>
          </cell>
          <cell r="BE51">
            <v>7620</v>
          </cell>
          <cell r="BF51">
            <v>8128</v>
          </cell>
          <cell r="BG51">
            <v>-508</v>
          </cell>
          <cell r="BH51">
            <v>1354.67</v>
          </cell>
          <cell r="BI51">
            <v>7620</v>
          </cell>
          <cell r="BJ51">
            <v>8128</v>
          </cell>
          <cell r="BK51">
            <v>-508</v>
          </cell>
          <cell r="BL51">
            <v>8128</v>
          </cell>
          <cell r="BM51">
            <v>7620</v>
          </cell>
          <cell r="BN51">
            <v>8128</v>
          </cell>
          <cell r="BO51">
            <v>-508</v>
          </cell>
          <cell r="BP51">
            <v>8128</v>
          </cell>
          <cell r="BQ51">
            <v>7620</v>
          </cell>
          <cell r="BR51">
            <v>8128</v>
          </cell>
          <cell r="BS51">
            <v>-508</v>
          </cell>
          <cell r="BT51">
            <v>8128</v>
          </cell>
          <cell r="BU51">
            <v>91948</v>
          </cell>
          <cell r="BV51">
            <v>762</v>
          </cell>
          <cell r="BW51">
            <v>762</v>
          </cell>
          <cell r="BX51">
            <v>0</v>
          </cell>
          <cell r="BZ51">
            <v>1270</v>
          </cell>
          <cell r="CA51">
            <v>762</v>
          </cell>
          <cell r="CB51">
            <v>508</v>
          </cell>
          <cell r="CD51">
            <v>1270</v>
          </cell>
          <cell r="CE51">
            <v>762</v>
          </cell>
          <cell r="CF51">
            <v>508</v>
          </cell>
          <cell r="CH51">
            <v>1270</v>
          </cell>
          <cell r="CI51">
            <v>762</v>
          </cell>
          <cell r="CJ51">
            <v>508</v>
          </cell>
          <cell r="CK51">
            <v>431.8</v>
          </cell>
          <cell r="CL51">
            <v>1270</v>
          </cell>
          <cell r="CM51">
            <v>762</v>
          </cell>
          <cell r="CN51">
            <v>508</v>
          </cell>
          <cell r="CO51">
            <v>762</v>
          </cell>
          <cell r="CP51">
            <v>1270</v>
          </cell>
          <cell r="CQ51">
            <v>762</v>
          </cell>
          <cell r="CR51">
            <v>508</v>
          </cell>
          <cell r="CS51">
            <v>762</v>
          </cell>
          <cell r="CT51">
            <v>1270</v>
          </cell>
          <cell r="CU51">
            <v>762</v>
          </cell>
          <cell r="CV51">
            <v>508</v>
          </cell>
          <cell r="CW51">
            <v>762</v>
          </cell>
          <cell r="CX51">
            <v>1270</v>
          </cell>
          <cell r="CY51">
            <v>762</v>
          </cell>
          <cell r="CZ51">
            <v>508</v>
          </cell>
          <cell r="DA51">
            <v>319.55</v>
          </cell>
          <cell r="DB51">
            <v>1270</v>
          </cell>
          <cell r="DC51">
            <v>762</v>
          </cell>
          <cell r="DD51">
            <v>508</v>
          </cell>
          <cell r="DE51">
            <v>127</v>
          </cell>
          <cell r="DF51">
            <v>1270</v>
          </cell>
          <cell r="DG51">
            <v>762</v>
          </cell>
          <cell r="DH51">
            <v>508</v>
          </cell>
          <cell r="DI51">
            <v>762</v>
          </cell>
          <cell r="DJ51">
            <v>1270</v>
          </cell>
          <cell r="DK51">
            <v>762</v>
          </cell>
          <cell r="DL51">
            <v>508</v>
          </cell>
          <cell r="DM51">
            <v>762</v>
          </cell>
          <cell r="DN51">
            <v>1270</v>
          </cell>
          <cell r="DO51">
            <v>762</v>
          </cell>
          <cell r="DP51">
            <v>508</v>
          </cell>
          <cell r="DQ51">
            <v>762</v>
          </cell>
          <cell r="DR51">
            <v>14732</v>
          </cell>
        </row>
        <row r="52">
          <cell r="E52" t="str">
            <v>t0001261</v>
          </cell>
          <cell r="F52" t="str">
            <v>01-32</v>
          </cell>
          <cell r="G52" t="str">
            <v>LeCaine Pte. Ltd. (LeCaine Gems)</v>
          </cell>
          <cell r="H52">
            <v>44673</v>
          </cell>
          <cell r="I52">
            <v>45037</v>
          </cell>
          <cell r="K52">
            <v>295</v>
          </cell>
          <cell r="L52">
            <v>295</v>
          </cell>
          <cell r="M52">
            <v>12.36</v>
          </cell>
          <cell r="N52">
            <v>1.2</v>
          </cell>
          <cell r="O52">
            <v>11.56</v>
          </cell>
          <cell r="P52">
            <v>2</v>
          </cell>
          <cell r="Q52">
            <v>13.56</v>
          </cell>
          <cell r="S52">
            <v>3646</v>
          </cell>
          <cell r="T52">
            <v>354</v>
          </cell>
          <cell r="U52">
            <v>4000</v>
          </cell>
          <cell r="V52">
            <v>3410.2</v>
          </cell>
          <cell r="W52">
            <v>590</v>
          </cell>
          <cell r="X52">
            <v>4000.2</v>
          </cell>
          <cell r="Y52">
            <v>3646</v>
          </cell>
          <cell r="Z52">
            <v>3646</v>
          </cell>
          <cell r="AA52">
            <v>0</v>
          </cell>
          <cell r="AB52">
            <v>3146</v>
          </cell>
          <cell r="AC52">
            <v>3410.2</v>
          </cell>
          <cell r="AD52">
            <v>3646</v>
          </cell>
          <cell r="AE52">
            <v>-235.8</v>
          </cell>
          <cell r="AF52">
            <v>3146</v>
          </cell>
          <cell r="AG52">
            <v>3410.2</v>
          </cell>
          <cell r="AH52">
            <v>3646</v>
          </cell>
          <cell r="AI52">
            <v>-235.8</v>
          </cell>
          <cell r="AJ52">
            <v>3146</v>
          </cell>
          <cell r="AK52">
            <v>2387.14</v>
          </cell>
          <cell r="AL52">
            <v>2552.1999999999998</v>
          </cell>
          <cell r="AM52">
            <v>-165.06</v>
          </cell>
          <cell r="AN52">
            <v>2202.1999999999998</v>
          </cell>
          <cell r="AO52">
            <v>0</v>
          </cell>
          <cell r="AP52">
            <v>0</v>
          </cell>
          <cell r="AQ52">
            <v>0</v>
          </cell>
          <cell r="AR52">
            <v>3646</v>
          </cell>
          <cell r="AS52">
            <v>0</v>
          </cell>
          <cell r="AT52">
            <v>0</v>
          </cell>
          <cell r="AU52">
            <v>0</v>
          </cell>
          <cell r="AV52">
            <v>3646</v>
          </cell>
          <cell r="AW52">
            <v>0</v>
          </cell>
          <cell r="AX52">
            <v>0</v>
          </cell>
          <cell r="AY52">
            <v>0</v>
          </cell>
          <cell r="AZ52">
            <v>3646</v>
          </cell>
          <cell r="BA52">
            <v>0</v>
          </cell>
          <cell r="BB52">
            <v>0</v>
          </cell>
          <cell r="BC52">
            <v>0</v>
          </cell>
          <cell r="BD52">
            <v>3646</v>
          </cell>
          <cell r="BE52">
            <v>0</v>
          </cell>
          <cell r="BF52">
            <v>0</v>
          </cell>
          <cell r="BG52">
            <v>0</v>
          </cell>
          <cell r="BH52">
            <v>3646</v>
          </cell>
          <cell r="BI52">
            <v>0</v>
          </cell>
          <cell r="BJ52">
            <v>0</v>
          </cell>
          <cell r="BK52">
            <v>0</v>
          </cell>
          <cell r="BL52">
            <v>3646</v>
          </cell>
          <cell r="BM52">
            <v>0</v>
          </cell>
          <cell r="BN52">
            <v>0</v>
          </cell>
          <cell r="BO52">
            <v>0</v>
          </cell>
          <cell r="BP52">
            <v>3646</v>
          </cell>
          <cell r="BQ52">
            <v>0</v>
          </cell>
          <cell r="BR52">
            <v>0</v>
          </cell>
          <cell r="BS52">
            <v>0</v>
          </cell>
          <cell r="BT52">
            <v>3646</v>
          </cell>
          <cell r="BU52">
            <v>12853.54</v>
          </cell>
          <cell r="BV52">
            <v>354</v>
          </cell>
          <cell r="BW52">
            <v>354</v>
          </cell>
          <cell r="BX52">
            <v>0</v>
          </cell>
          <cell r="BY52">
            <v>354</v>
          </cell>
          <cell r="BZ52">
            <v>590</v>
          </cell>
          <cell r="CA52">
            <v>354</v>
          </cell>
          <cell r="CB52">
            <v>236</v>
          </cell>
          <cell r="CC52">
            <v>354</v>
          </cell>
          <cell r="CD52">
            <v>590</v>
          </cell>
          <cell r="CE52">
            <v>354</v>
          </cell>
          <cell r="CF52">
            <v>236</v>
          </cell>
          <cell r="CG52">
            <v>354</v>
          </cell>
          <cell r="CH52">
            <v>413</v>
          </cell>
          <cell r="CI52">
            <v>247.8</v>
          </cell>
          <cell r="CJ52">
            <v>165.2</v>
          </cell>
          <cell r="CK52">
            <v>247.8</v>
          </cell>
          <cell r="CL52">
            <v>0</v>
          </cell>
          <cell r="CM52">
            <v>0</v>
          </cell>
          <cell r="CN52">
            <v>0</v>
          </cell>
          <cell r="CO52">
            <v>354</v>
          </cell>
          <cell r="CP52">
            <v>0</v>
          </cell>
          <cell r="CQ52">
            <v>0</v>
          </cell>
          <cell r="CR52">
            <v>0</v>
          </cell>
          <cell r="CS52">
            <v>354</v>
          </cell>
          <cell r="CT52">
            <v>0</v>
          </cell>
          <cell r="CU52">
            <v>0</v>
          </cell>
          <cell r="CV52">
            <v>0</v>
          </cell>
          <cell r="CW52">
            <v>354</v>
          </cell>
          <cell r="CX52">
            <v>0</v>
          </cell>
          <cell r="CY52">
            <v>0</v>
          </cell>
          <cell r="CZ52">
            <v>0</v>
          </cell>
          <cell r="DA52">
            <v>354</v>
          </cell>
          <cell r="DB52">
            <v>0</v>
          </cell>
          <cell r="DC52">
            <v>0</v>
          </cell>
          <cell r="DD52">
            <v>0</v>
          </cell>
          <cell r="DE52">
            <v>354</v>
          </cell>
          <cell r="DF52">
            <v>0</v>
          </cell>
          <cell r="DG52">
            <v>0</v>
          </cell>
          <cell r="DH52">
            <v>0</v>
          </cell>
          <cell r="DI52">
            <v>354</v>
          </cell>
          <cell r="DJ52">
            <v>0</v>
          </cell>
          <cell r="DK52">
            <v>0</v>
          </cell>
          <cell r="DL52">
            <v>0</v>
          </cell>
          <cell r="DM52">
            <v>354</v>
          </cell>
          <cell r="DN52">
            <v>0</v>
          </cell>
          <cell r="DO52">
            <v>0</v>
          </cell>
          <cell r="DP52">
            <v>0</v>
          </cell>
          <cell r="DQ52">
            <v>354</v>
          </cell>
          <cell r="DR52">
            <v>1947</v>
          </cell>
        </row>
        <row r="53">
          <cell r="F53" t="str">
            <v>01-32</v>
          </cell>
          <cell r="G53" t="str">
            <v>LeCaine Pte. Ltd. (LeCaine Gems)</v>
          </cell>
          <cell r="H53">
            <v>45038</v>
          </cell>
          <cell r="I53">
            <v>45403</v>
          </cell>
          <cell r="K53">
            <v>0</v>
          </cell>
          <cell r="L53">
            <v>295</v>
          </cell>
          <cell r="M53">
            <v>14.05</v>
          </cell>
          <cell r="N53">
            <v>1.2</v>
          </cell>
          <cell r="O53">
            <v>13.254237288135601</v>
          </cell>
          <cell r="P53">
            <v>2</v>
          </cell>
          <cell r="Q53">
            <v>15.25</v>
          </cell>
          <cell r="S53">
            <v>4146</v>
          </cell>
          <cell r="T53">
            <v>354</v>
          </cell>
          <cell r="U53">
            <v>4500</v>
          </cell>
          <cell r="V53">
            <v>3910</v>
          </cell>
          <cell r="W53">
            <v>590</v>
          </cell>
          <cell r="X53">
            <v>4500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1173</v>
          </cell>
          <cell r="AL53">
            <v>1243.8</v>
          </cell>
          <cell r="AM53">
            <v>-70.8</v>
          </cell>
          <cell r="AN53">
            <v>1093.8</v>
          </cell>
          <cell r="AO53">
            <v>3910</v>
          </cell>
          <cell r="AP53">
            <v>4146</v>
          </cell>
          <cell r="AQ53">
            <v>-236</v>
          </cell>
          <cell r="AR53">
            <v>0</v>
          </cell>
          <cell r="AS53">
            <v>3910</v>
          </cell>
          <cell r="AT53">
            <v>4146</v>
          </cell>
          <cell r="AU53">
            <v>-236</v>
          </cell>
          <cell r="AV53">
            <v>0</v>
          </cell>
          <cell r="AW53">
            <v>3910</v>
          </cell>
          <cell r="AX53">
            <v>4146</v>
          </cell>
          <cell r="AY53">
            <v>-236</v>
          </cell>
          <cell r="AZ53">
            <v>0</v>
          </cell>
          <cell r="BA53">
            <v>3910</v>
          </cell>
          <cell r="BB53">
            <v>4146</v>
          </cell>
          <cell r="BC53">
            <v>-236</v>
          </cell>
          <cell r="BD53">
            <v>0</v>
          </cell>
          <cell r="BE53">
            <v>3910</v>
          </cell>
          <cell r="BF53">
            <v>4146</v>
          </cell>
          <cell r="BG53">
            <v>-236</v>
          </cell>
          <cell r="BH53">
            <v>0</v>
          </cell>
          <cell r="BI53">
            <v>3910</v>
          </cell>
          <cell r="BJ53">
            <v>4146</v>
          </cell>
          <cell r="BK53">
            <v>-236</v>
          </cell>
          <cell r="BL53">
            <v>0</v>
          </cell>
          <cell r="BM53">
            <v>3910</v>
          </cell>
          <cell r="BN53">
            <v>4146</v>
          </cell>
          <cell r="BO53">
            <v>-236</v>
          </cell>
          <cell r="BP53">
            <v>0</v>
          </cell>
          <cell r="BQ53">
            <v>3910</v>
          </cell>
          <cell r="BR53">
            <v>4146</v>
          </cell>
          <cell r="BS53">
            <v>-236</v>
          </cell>
          <cell r="BT53">
            <v>0</v>
          </cell>
          <cell r="BU53">
            <v>32453</v>
          </cell>
          <cell r="BV53">
            <v>0</v>
          </cell>
          <cell r="BW53">
            <v>0</v>
          </cell>
          <cell r="BX53">
            <v>0</v>
          </cell>
          <cell r="BZ53">
            <v>0</v>
          </cell>
          <cell r="CA53">
            <v>0</v>
          </cell>
          <cell r="CB53">
            <v>0</v>
          </cell>
          <cell r="CD53">
            <v>0</v>
          </cell>
          <cell r="CE53">
            <v>0</v>
          </cell>
          <cell r="CF53">
            <v>0</v>
          </cell>
          <cell r="CH53">
            <v>177</v>
          </cell>
          <cell r="CI53">
            <v>106.2</v>
          </cell>
          <cell r="CJ53">
            <v>70.8</v>
          </cell>
          <cell r="CK53">
            <v>106.2</v>
          </cell>
          <cell r="CL53">
            <v>590</v>
          </cell>
          <cell r="CM53">
            <v>354</v>
          </cell>
          <cell r="CN53">
            <v>236</v>
          </cell>
          <cell r="CO53">
            <v>0</v>
          </cell>
          <cell r="CP53">
            <v>590</v>
          </cell>
          <cell r="CQ53">
            <v>354</v>
          </cell>
          <cell r="CR53">
            <v>236</v>
          </cell>
          <cell r="CS53">
            <v>0</v>
          </cell>
          <cell r="CT53">
            <v>590</v>
          </cell>
          <cell r="CU53">
            <v>354</v>
          </cell>
          <cell r="CV53">
            <v>236</v>
          </cell>
          <cell r="CW53">
            <v>0</v>
          </cell>
          <cell r="CX53">
            <v>590</v>
          </cell>
          <cell r="CY53">
            <v>354</v>
          </cell>
          <cell r="CZ53">
            <v>236</v>
          </cell>
          <cell r="DA53">
            <v>0</v>
          </cell>
          <cell r="DB53">
            <v>590</v>
          </cell>
          <cell r="DC53">
            <v>354</v>
          </cell>
          <cell r="DD53">
            <v>236</v>
          </cell>
          <cell r="DE53">
            <v>0</v>
          </cell>
          <cell r="DF53">
            <v>590</v>
          </cell>
          <cell r="DG53">
            <v>354</v>
          </cell>
          <cell r="DH53">
            <v>236</v>
          </cell>
          <cell r="DI53">
            <v>0</v>
          </cell>
          <cell r="DJ53">
            <v>590</v>
          </cell>
          <cell r="DK53">
            <v>354</v>
          </cell>
          <cell r="DL53">
            <v>236</v>
          </cell>
          <cell r="DM53">
            <v>0</v>
          </cell>
          <cell r="DN53">
            <v>590</v>
          </cell>
          <cell r="DO53">
            <v>354</v>
          </cell>
          <cell r="DP53">
            <v>236</v>
          </cell>
          <cell r="DQ53">
            <v>0</v>
          </cell>
          <cell r="DR53">
            <v>4897</v>
          </cell>
        </row>
        <row r="54">
          <cell r="F54" t="str">
            <v>01-33</v>
          </cell>
          <cell r="G54" t="str">
            <v>Goldcourt Jewellery (S) Pte Ltd (Fjord)</v>
          </cell>
          <cell r="H54">
            <v>44823</v>
          </cell>
          <cell r="I54">
            <v>45187</v>
          </cell>
          <cell r="K54">
            <v>0</v>
          </cell>
          <cell r="L54">
            <v>388</v>
          </cell>
          <cell r="M54">
            <v>16.25</v>
          </cell>
          <cell r="N54">
            <v>1.2</v>
          </cell>
          <cell r="O54">
            <v>15.45</v>
          </cell>
          <cell r="P54">
            <v>2</v>
          </cell>
          <cell r="Q54">
            <v>17.45</v>
          </cell>
          <cell r="S54">
            <v>6305</v>
          </cell>
          <cell r="T54">
            <v>465.6</v>
          </cell>
          <cell r="U54">
            <v>6770.6</v>
          </cell>
          <cell r="V54">
            <v>5994.6</v>
          </cell>
          <cell r="W54">
            <v>776</v>
          </cell>
          <cell r="X54">
            <v>6770.6</v>
          </cell>
          <cell r="Y54">
            <v>6305</v>
          </cell>
          <cell r="Z54">
            <v>6305</v>
          </cell>
          <cell r="AA54">
            <v>0</v>
          </cell>
          <cell r="AB54">
            <v>6246.8</v>
          </cell>
          <cell r="AC54">
            <v>5994.6</v>
          </cell>
          <cell r="AD54">
            <v>6305</v>
          </cell>
          <cell r="AE54">
            <v>-310.400000000001</v>
          </cell>
          <cell r="AF54">
            <v>6246.8</v>
          </cell>
          <cell r="AG54">
            <v>5994.6</v>
          </cell>
          <cell r="AH54">
            <v>6305</v>
          </cell>
          <cell r="AI54">
            <v>-310.400000000001</v>
          </cell>
          <cell r="AJ54">
            <v>6246.8</v>
          </cell>
          <cell r="AK54">
            <v>5994.6</v>
          </cell>
          <cell r="AL54">
            <v>6305</v>
          </cell>
          <cell r="AM54">
            <v>-310.400000000001</v>
          </cell>
          <cell r="AN54">
            <v>6246.8</v>
          </cell>
          <cell r="AO54">
            <v>5994.6</v>
          </cell>
          <cell r="AP54">
            <v>6305</v>
          </cell>
          <cell r="AQ54">
            <v>-310.400000000001</v>
          </cell>
          <cell r="AR54">
            <v>6246.8</v>
          </cell>
          <cell r="AS54">
            <v>5994.6</v>
          </cell>
          <cell r="AT54">
            <v>6305</v>
          </cell>
          <cell r="AU54">
            <v>-310.400000000001</v>
          </cell>
          <cell r="AV54">
            <v>6246.8</v>
          </cell>
          <cell r="AW54">
            <v>5994.6</v>
          </cell>
          <cell r="AX54">
            <v>6305</v>
          </cell>
          <cell r="AY54">
            <v>-310.400000000001</v>
          </cell>
          <cell r="AZ54">
            <v>6246.8</v>
          </cell>
          <cell r="BA54">
            <v>5994.6</v>
          </cell>
          <cell r="BB54">
            <v>6305</v>
          </cell>
          <cell r="BC54">
            <v>-310.400000000001</v>
          </cell>
          <cell r="BD54">
            <v>6246.8</v>
          </cell>
          <cell r="BE54">
            <v>3596.76</v>
          </cell>
          <cell r="BF54">
            <v>3783</v>
          </cell>
          <cell r="BG54">
            <v>-186.24</v>
          </cell>
          <cell r="BH54">
            <v>3748.08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51863.96</v>
          </cell>
          <cell r="BV54">
            <v>465.6</v>
          </cell>
          <cell r="BW54">
            <v>465.6</v>
          </cell>
          <cell r="BX54">
            <v>0</v>
          </cell>
          <cell r="BY54">
            <v>465.6</v>
          </cell>
          <cell r="BZ54">
            <v>776</v>
          </cell>
          <cell r="CA54">
            <v>465.6</v>
          </cell>
          <cell r="CB54">
            <v>310.39999999999998</v>
          </cell>
          <cell r="CC54">
            <v>465.6</v>
          </cell>
          <cell r="CD54">
            <v>776</v>
          </cell>
          <cell r="CE54">
            <v>465.6</v>
          </cell>
          <cell r="CF54">
            <v>310.39999999999998</v>
          </cell>
          <cell r="CG54">
            <v>465.6</v>
          </cell>
          <cell r="CH54">
            <v>776</v>
          </cell>
          <cell r="CI54">
            <v>465.6</v>
          </cell>
          <cell r="CJ54">
            <v>310.39999999999998</v>
          </cell>
          <cell r="CK54">
            <v>465.6</v>
          </cell>
          <cell r="CL54">
            <v>776</v>
          </cell>
          <cell r="CM54">
            <v>465.6</v>
          </cell>
          <cell r="CN54">
            <v>310.39999999999998</v>
          </cell>
          <cell r="CO54">
            <v>465.6</v>
          </cell>
          <cell r="CP54">
            <v>776</v>
          </cell>
          <cell r="CQ54">
            <v>465.6</v>
          </cell>
          <cell r="CR54">
            <v>310.39999999999998</v>
          </cell>
          <cell r="CS54">
            <v>465.6</v>
          </cell>
          <cell r="CT54">
            <v>776</v>
          </cell>
          <cell r="CU54">
            <v>465.6</v>
          </cell>
          <cell r="CV54">
            <v>310.39999999999998</v>
          </cell>
          <cell r="CW54">
            <v>465.6</v>
          </cell>
          <cell r="CX54">
            <v>776</v>
          </cell>
          <cell r="CY54">
            <v>465.6</v>
          </cell>
          <cell r="CZ54">
            <v>310.39999999999998</v>
          </cell>
          <cell r="DA54">
            <v>465.6</v>
          </cell>
          <cell r="DB54">
            <v>465.6</v>
          </cell>
          <cell r="DC54">
            <v>279.36</v>
          </cell>
          <cell r="DD54">
            <v>186.24</v>
          </cell>
          <cell r="DE54">
            <v>279.36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6363.2</v>
          </cell>
        </row>
        <row r="55">
          <cell r="E55" t="str">
            <v>t0000219</v>
          </cell>
          <cell r="F55" t="str">
            <v>01-33</v>
          </cell>
          <cell r="G55" t="str">
            <v>Goldcourt Jewellery (S) Pte Ltd (Fjord)</v>
          </cell>
          <cell r="H55">
            <v>45188</v>
          </cell>
          <cell r="I55">
            <v>45553</v>
          </cell>
          <cell r="K55">
            <v>388</v>
          </cell>
          <cell r="L55">
            <v>388</v>
          </cell>
          <cell r="M55">
            <v>0</v>
          </cell>
          <cell r="N55">
            <v>0</v>
          </cell>
          <cell r="O55">
            <v>16.350000000000001</v>
          </cell>
          <cell r="P55">
            <v>2</v>
          </cell>
          <cell r="Q55">
            <v>18.350000000000001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6343.8</v>
          </cell>
          <cell r="W55">
            <v>776</v>
          </cell>
          <cell r="X55">
            <v>7119.8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2537.52</v>
          </cell>
          <cell r="BF55">
            <v>2653.92</v>
          </cell>
          <cell r="BG55">
            <v>-116.4</v>
          </cell>
          <cell r="BH55">
            <v>2522</v>
          </cell>
          <cell r="BI55">
            <v>6343.8</v>
          </cell>
          <cell r="BJ55">
            <v>6634.8</v>
          </cell>
          <cell r="BK55">
            <v>-291</v>
          </cell>
          <cell r="BL55">
            <v>6305</v>
          </cell>
          <cell r="BM55">
            <v>6343.8</v>
          </cell>
          <cell r="BN55">
            <v>6634.8</v>
          </cell>
          <cell r="BO55">
            <v>-291</v>
          </cell>
          <cell r="BP55">
            <v>6305</v>
          </cell>
          <cell r="BQ55">
            <v>6343.8</v>
          </cell>
          <cell r="BR55">
            <v>6634.8</v>
          </cell>
          <cell r="BS55">
            <v>-291</v>
          </cell>
          <cell r="BT55">
            <v>6305</v>
          </cell>
          <cell r="BU55">
            <v>21568.92</v>
          </cell>
          <cell r="BV55">
            <v>0</v>
          </cell>
          <cell r="BW55">
            <v>0</v>
          </cell>
          <cell r="BX55">
            <v>0</v>
          </cell>
          <cell r="BZ55">
            <v>0</v>
          </cell>
          <cell r="CA55">
            <v>0</v>
          </cell>
          <cell r="CB55">
            <v>0</v>
          </cell>
          <cell r="CD55">
            <v>0</v>
          </cell>
          <cell r="CE55">
            <v>0</v>
          </cell>
          <cell r="CF55">
            <v>0</v>
          </cell>
          <cell r="CH55">
            <v>0</v>
          </cell>
          <cell r="CI55">
            <v>0</v>
          </cell>
          <cell r="CJ55">
            <v>0</v>
          </cell>
          <cell r="CL55">
            <v>0</v>
          </cell>
          <cell r="CM55">
            <v>0</v>
          </cell>
          <cell r="CN55">
            <v>0</v>
          </cell>
          <cell r="CP55">
            <v>0</v>
          </cell>
          <cell r="CQ55">
            <v>0</v>
          </cell>
          <cell r="CR55">
            <v>0</v>
          </cell>
          <cell r="CT55">
            <v>0</v>
          </cell>
          <cell r="CU55">
            <v>0</v>
          </cell>
          <cell r="CV55">
            <v>0</v>
          </cell>
          <cell r="CX55">
            <v>0</v>
          </cell>
          <cell r="CY55">
            <v>0</v>
          </cell>
          <cell r="CZ55">
            <v>0</v>
          </cell>
          <cell r="DB55">
            <v>310.39999999999998</v>
          </cell>
          <cell r="DC55">
            <v>186.24</v>
          </cell>
          <cell r="DD55">
            <v>124.16</v>
          </cell>
          <cell r="DE55">
            <v>186.24</v>
          </cell>
          <cell r="DF55">
            <v>776</v>
          </cell>
          <cell r="DG55">
            <v>465.6</v>
          </cell>
          <cell r="DH55">
            <v>310.39999999999998</v>
          </cell>
          <cell r="DI55">
            <v>465.6</v>
          </cell>
          <cell r="DJ55">
            <v>776</v>
          </cell>
          <cell r="DK55">
            <v>465.6</v>
          </cell>
          <cell r="DL55">
            <v>310.39999999999998</v>
          </cell>
          <cell r="DM55">
            <v>465.6</v>
          </cell>
          <cell r="DN55">
            <v>776</v>
          </cell>
          <cell r="DO55">
            <v>465.6</v>
          </cell>
          <cell r="DP55">
            <v>310.39999999999998</v>
          </cell>
          <cell r="DQ55">
            <v>465.6</v>
          </cell>
          <cell r="DR55">
            <v>2638.4</v>
          </cell>
        </row>
        <row r="56">
          <cell r="F56" t="str">
            <v>01-33</v>
          </cell>
          <cell r="G56" t="str">
            <v>Goldcourt Jewellery (S) Pte Ltd (Fjord)</v>
          </cell>
          <cell r="H56">
            <v>45554</v>
          </cell>
          <cell r="I56">
            <v>45918</v>
          </cell>
          <cell r="K56">
            <v>0</v>
          </cell>
          <cell r="L56">
            <v>388</v>
          </cell>
          <cell r="M56">
            <v>0</v>
          </cell>
          <cell r="N56">
            <v>0</v>
          </cell>
          <cell r="O56">
            <v>16.45</v>
          </cell>
          <cell r="P56">
            <v>2</v>
          </cell>
          <cell r="Q56">
            <v>18.45</v>
          </cell>
          <cell r="S56">
            <v>0</v>
          </cell>
          <cell r="T56">
            <v>0</v>
          </cell>
          <cell r="U56">
            <v>0</v>
          </cell>
          <cell r="V56">
            <v>6382.6</v>
          </cell>
          <cell r="W56">
            <v>776</v>
          </cell>
          <cell r="X56">
            <v>7158.6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Z56">
            <v>0</v>
          </cell>
          <cell r="CA56">
            <v>0</v>
          </cell>
          <cell r="CB56">
            <v>0</v>
          </cell>
          <cell r="CD56">
            <v>0</v>
          </cell>
          <cell r="CE56">
            <v>0</v>
          </cell>
          <cell r="CF56">
            <v>0</v>
          </cell>
          <cell r="CH56">
            <v>0</v>
          </cell>
          <cell r="CI56">
            <v>0</v>
          </cell>
          <cell r="CJ56">
            <v>0</v>
          </cell>
          <cell r="CL56">
            <v>0</v>
          </cell>
          <cell r="CM56">
            <v>0</v>
          </cell>
          <cell r="CN56">
            <v>0</v>
          </cell>
          <cell r="CP56">
            <v>0</v>
          </cell>
          <cell r="CQ56">
            <v>0</v>
          </cell>
          <cell r="CR56">
            <v>0</v>
          </cell>
          <cell r="CT56">
            <v>0</v>
          </cell>
          <cell r="CU56">
            <v>0</v>
          </cell>
          <cell r="CV56">
            <v>0</v>
          </cell>
          <cell r="CX56">
            <v>0</v>
          </cell>
          <cell r="CY56">
            <v>0</v>
          </cell>
          <cell r="CZ56">
            <v>0</v>
          </cell>
          <cell r="DB56">
            <v>0</v>
          </cell>
          <cell r="DC56">
            <v>0</v>
          </cell>
          <cell r="DD56">
            <v>0</v>
          </cell>
          <cell r="DF56">
            <v>0</v>
          </cell>
          <cell r="DG56">
            <v>0</v>
          </cell>
          <cell r="DH56">
            <v>0</v>
          </cell>
          <cell r="DJ56">
            <v>0</v>
          </cell>
          <cell r="DK56">
            <v>0</v>
          </cell>
          <cell r="DL56">
            <v>0</v>
          </cell>
          <cell r="DN56">
            <v>0</v>
          </cell>
          <cell r="DO56">
            <v>0</v>
          </cell>
          <cell r="DP56">
            <v>0</v>
          </cell>
          <cell r="DR56">
            <v>0</v>
          </cell>
        </row>
        <row r="57">
          <cell r="F57" t="str">
            <v>01-33</v>
          </cell>
          <cell r="G57" t="str">
            <v>Goldcourt Jewellery (S) Pte Ltd (Fjord)</v>
          </cell>
          <cell r="H57">
            <v>45919</v>
          </cell>
          <cell r="I57">
            <v>46283</v>
          </cell>
          <cell r="K57">
            <v>0</v>
          </cell>
          <cell r="L57">
            <v>388</v>
          </cell>
          <cell r="M57">
            <v>0</v>
          </cell>
          <cell r="N57">
            <v>0</v>
          </cell>
          <cell r="O57">
            <v>16.55</v>
          </cell>
          <cell r="P57">
            <v>2</v>
          </cell>
          <cell r="Q57">
            <v>18.55</v>
          </cell>
          <cell r="S57">
            <v>0</v>
          </cell>
          <cell r="T57">
            <v>0</v>
          </cell>
          <cell r="U57">
            <v>0</v>
          </cell>
          <cell r="V57">
            <v>6421.4</v>
          </cell>
          <cell r="W57">
            <v>776</v>
          </cell>
          <cell r="X57">
            <v>7197.4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Z57">
            <v>0</v>
          </cell>
          <cell r="CA57">
            <v>0</v>
          </cell>
          <cell r="CB57">
            <v>0</v>
          </cell>
          <cell r="CD57">
            <v>0</v>
          </cell>
          <cell r="CE57">
            <v>0</v>
          </cell>
          <cell r="CF57">
            <v>0</v>
          </cell>
          <cell r="CH57">
            <v>0</v>
          </cell>
          <cell r="CI57">
            <v>0</v>
          </cell>
          <cell r="CJ57">
            <v>0</v>
          </cell>
          <cell r="CL57">
            <v>0</v>
          </cell>
          <cell r="CM57">
            <v>0</v>
          </cell>
          <cell r="CN57">
            <v>0</v>
          </cell>
          <cell r="CP57">
            <v>0</v>
          </cell>
          <cell r="CQ57">
            <v>0</v>
          </cell>
          <cell r="CR57">
            <v>0</v>
          </cell>
          <cell r="CT57">
            <v>0</v>
          </cell>
          <cell r="CU57">
            <v>0</v>
          </cell>
          <cell r="CV57">
            <v>0</v>
          </cell>
          <cell r="CX57">
            <v>0</v>
          </cell>
          <cell r="CY57">
            <v>0</v>
          </cell>
          <cell r="CZ57">
            <v>0</v>
          </cell>
          <cell r="DB57">
            <v>0</v>
          </cell>
          <cell r="DC57">
            <v>0</v>
          </cell>
          <cell r="DD57">
            <v>0</v>
          </cell>
          <cell r="DF57">
            <v>0</v>
          </cell>
          <cell r="DG57">
            <v>0</v>
          </cell>
          <cell r="DH57">
            <v>0</v>
          </cell>
          <cell r="DJ57">
            <v>0</v>
          </cell>
          <cell r="DK57">
            <v>0</v>
          </cell>
          <cell r="DL57">
            <v>0</v>
          </cell>
          <cell r="DN57">
            <v>0</v>
          </cell>
          <cell r="DO57">
            <v>0</v>
          </cell>
          <cell r="DP57">
            <v>0</v>
          </cell>
          <cell r="DR57">
            <v>0</v>
          </cell>
        </row>
        <row r="58">
          <cell r="E58" t="str">
            <v>t0001363</v>
          </cell>
          <cell r="F58" t="str">
            <v>01-34</v>
          </cell>
          <cell r="G58" t="str">
            <v>Melchers Music Pte. Ltd. (Pianoland)</v>
          </cell>
          <cell r="H58">
            <v>44593</v>
          </cell>
          <cell r="I58">
            <v>44957</v>
          </cell>
          <cell r="K58">
            <v>1001</v>
          </cell>
          <cell r="L58">
            <v>1001</v>
          </cell>
          <cell r="M58">
            <v>8.8000000000000007</v>
          </cell>
          <cell r="N58">
            <v>1.2</v>
          </cell>
          <cell r="O58">
            <v>8</v>
          </cell>
          <cell r="P58">
            <v>2</v>
          </cell>
          <cell r="Q58">
            <v>10</v>
          </cell>
          <cell r="S58">
            <v>8808.7999999999993</v>
          </cell>
          <cell r="T58">
            <v>1201.2</v>
          </cell>
          <cell r="U58">
            <v>10010</v>
          </cell>
          <cell r="V58">
            <v>8008</v>
          </cell>
          <cell r="W58">
            <v>2002</v>
          </cell>
          <cell r="X58">
            <v>10010</v>
          </cell>
          <cell r="Y58">
            <v>8808.7999999999993</v>
          </cell>
          <cell r="Z58">
            <v>8808.7999999999993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8808.7999999999993</v>
          </cell>
          <cell r="AK58">
            <v>0</v>
          </cell>
          <cell r="AL58">
            <v>0</v>
          </cell>
          <cell r="AM58">
            <v>0</v>
          </cell>
          <cell r="AN58">
            <v>8808.7999999999993</v>
          </cell>
          <cell r="AO58">
            <v>0</v>
          </cell>
          <cell r="AP58">
            <v>0</v>
          </cell>
          <cell r="AQ58">
            <v>0</v>
          </cell>
          <cell r="AR58">
            <v>8808.7999999999993</v>
          </cell>
          <cell r="AS58">
            <v>0</v>
          </cell>
          <cell r="AT58">
            <v>0</v>
          </cell>
          <cell r="AU58">
            <v>0</v>
          </cell>
          <cell r="AV58">
            <v>8808.7999999999993</v>
          </cell>
          <cell r="AW58">
            <v>0</v>
          </cell>
          <cell r="AX58">
            <v>0</v>
          </cell>
          <cell r="AY58">
            <v>0</v>
          </cell>
          <cell r="AZ58">
            <v>8808.7999999999993</v>
          </cell>
          <cell r="BA58">
            <v>0</v>
          </cell>
          <cell r="BB58">
            <v>0</v>
          </cell>
          <cell r="BC58">
            <v>0</v>
          </cell>
          <cell r="BD58">
            <v>8808.7999999999993</v>
          </cell>
          <cell r="BE58">
            <v>0</v>
          </cell>
          <cell r="BF58">
            <v>0</v>
          </cell>
          <cell r="BG58">
            <v>0</v>
          </cell>
          <cell r="BH58">
            <v>8808.7999999999993</v>
          </cell>
          <cell r="BI58">
            <v>0</v>
          </cell>
          <cell r="BJ58">
            <v>0</v>
          </cell>
          <cell r="BK58">
            <v>0</v>
          </cell>
          <cell r="BL58">
            <v>8808.7999999999993</v>
          </cell>
          <cell r="BM58">
            <v>0</v>
          </cell>
          <cell r="BN58">
            <v>0</v>
          </cell>
          <cell r="BO58">
            <v>0</v>
          </cell>
          <cell r="BP58">
            <v>8808.7999999999993</v>
          </cell>
          <cell r="BQ58">
            <v>0</v>
          </cell>
          <cell r="BR58">
            <v>0</v>
          </cell>
          <cell r="BS58">
            <v>0</v>
          </cell>
          <cell r="BT58">
            <v>8808.7999999999993</v>
          </cell>
          <cell r="BU58">
            <v>8808.7999999999993</v>
          </cell>
          <cell r="BV58">
            <v>1201.2</v>
          </cell>
          <cell r="BW58">
            <v>1201.2</v>
          </cell>
          <cell r="BX58">
            <v>0</v>
          </cell>
          <cell r="BZ58">
            <v>0</v>
          </cell>
          <cell r="CA58">
            <v>0</v>
          </cell>
          <cell r="CB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1201.2</v>
          </cell>
          <cell r="CH58">
            <v>0</v>
          </cell>
          <cell r="CI58">
            <v>0</v>
          </cell>
          <cell r="CJ58">
            <v>0</v>
          </cell>
          <cell r="CK58">
            <v>1201.2</v>
          </cell>
          <cell r="CL58">
            <v>0</v>
          </cell>
          <cell r="CM58">
            <v>0</v>
          </cell>
          <cell r="CN58">
            <v>0</v>
          </cell>
          <cell r="CO58">
            <v>1201.2</v>
          </cell>
          <cell r="CP58">
            <v>0</v>
          </cell>
          <cell r="CQ58">
            <v>0</v>
          </cell>
          <cell r="CR58">
            <v>0</v>
          </cell>
          <cell r="CS58">
            <v>1201.2</v>
          </cell>
          <cell r="CT58">
            <v>0</v>
          </cell>
          <cell r="CU58">
            <v>0</v>
          </cell>
          <cell r="CV58">
            <v>0</v>
          </cell>
          <cell r="CW58">
            <v>1201.2</v>
          </cell>
          <cell r="CX58">
            <v>0</v>
          </cell>
          <cell r="CY58">
            <v>0</v>
          </cell>
          <cell r="CZ58">
            <v>0</v>
          </cell>
          <cell r="DA58">
            <v>1201.2</v>
          </cell>
          <cell r="DB58">
            <v>0</v>
          </cell>
          <cell r="DC58">
            <v>0</v>
          </cell>
          <cell r="DD58">
            <v>0</v>
          </cell>
          <cell r="DE58">
            <v>1201.2</v>
          </cell>
          <cell r="DF58">
            <v>0</v>
          </cell>
          <cell r="DG58">
            <v>0</v>
          </cell>
          <cell r="DH58">
            <v>0</v>
          </cell>
          <cell r="DI58">
            <v>1201.2</v>
          </cell>
          <cell r="DJ58">
            <v>0</v>
          </cell>
          <cell r="DK58">
            <v>0</v>
          </cell>
          <cell r="DL58">
            <v>0</v>
          </cell>
          <cell r="DM58">
            <v>1201.2</v>
          </cell>
          <cell r="DN58">
            <v>0</v>
          </cell>
          <cell r="DO58">
            <v>0</v>
          </cell>
          <cell r="DP58">
            <v>0</v>
          </cell>
          <cell r="DQ58">
            <v>1201.2</v>
          </cell>
          <cell r="DR58">
            <v>1201.2</v>
          </cell>
        </row>
        <row r="59">
          <cell r="F59" t="str">
            <v>01-34</v>
          </cell>
          <cell r="G59" t="str">
            <v>Melchers Music Pte. Ltd. (Pianoland)</v>
          </cell>
          <cell r="H59">
            <v>44958</v>
          </cell>
          <cell r="I59">
            <v>45322</v>
          </cell>
          <cell r="K59">
            <v>0</v>
          </cell>
          <cell r="L59">
            <v>1001</v>
          </cell>
          <cell r="M59">
            <v>10.8</v>
          </cell>
          <cell r="N59">
            <v>1.2</v>
          </cell>
          <cell r="O59">
            <v>10</v>
          </cell>
          <cell r="P59">
            <v>2</v>
          </cell>
          <cell r="Q59">
            <v>12</v>
          </cell>
          <cell r="S59">
            <v>10810.8</v>
          </cell>
          <cell r="T59">
            <v>1201.2</v>
          </cell>
          <cell r="U59">
            <v>12012</v>
          </cell>
          <cell r="V59">
            <v>10010</v>
          </cell>
          <cell r="W59">
            <v>2002</v>
          </cell>
          <cell r="X59">
            <v>12012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10010</v>
          </cell>
          <cell r="AD59">
            <v>10810.8</v>
          </cell>
          <cell r="AE59">
            <v>-800.79999999999905</v>
          </cell>
          <cell r="AF59">
            <v>8808.7999999999993</v>
          </cell>
          <cell r="AG59">
            <v>10010</v>
          </cell>
          <cell r="AH59">
            <v>10810.8</v>
          </cell>
          <cell r="AI59">
            <v>-800.79999999999905</v>
          </cell>
          <cell r="AJ59">
            <v>0</v>
          </cell>
          <cell r="AK59">
            <v>10010</v>
          </cell>
          <cell r="AL59">
            <v>10810.8</v>
          </cell>
          <cell r="AM59">
            <v>-800.79999999999905</v>
          </cell>
          <cell r="AN59">
            <v>0</v>
          </cell>
          <cell r="AO59">
            <v>10010</v>
          </cell>
          <cell r="AP59">
            <v>10810.8</v>
          </cell>
          <cell r="AQ59">
            <v>-800.79999999999905</v>
          </cell>
          <cell r="AR59">
            <v>0</v>
          </cell>
          <cell r="AS59">
            <v>10010</v>
          </cell>
          <cell r="AT59">
            <v>10810.8</v>
          </cell>
          <cell r="AU59">
            <v>-800.79999999999905</v>
          </cell>
          <cell r="AV59">
            <v>0</v>
          </cell>
          <cell r="AW59">
            <v>10010</v>
          </cell>
          <cell r="AX59">
            <v>10810.8</v>
          </cell>
          <cell r="AY59">
            <v>-800.79999999999905</v>
          </cell>
          <cell r="AZ59">
            <v>0</v>
          </cell>
          <cell r="BA59">
            <v>10010</v>
          </cell>
          <cell r="BB59">
            <v>10810.8</v>
          </cell>
          <cell r="BC59">
            <v>-800.79999999999905</v>
          </cell>
          <cell r="BD59">
            <v>0</v>
          </cell>
          <cell r="BE59">
            <v>10010</v>
          </cell>
          <cell r="BF59">
            <v>10810.8</v>
          </cell>
          <cell r="BG59">
            <v>-800.79999999999905</v>
          </cell>
          <cell r="BH59">
            <v>0</v>
          </cell>
          <cell r="BI59">
            <v>10010</v>
          </cell>
          <cell r="BJ59">
            <v>10810.8</v>
          </cell>
          <cell r="BK59">
            <v>-800.79999999999905</v>
          </cell>
          <cell r="BL59">
            <v>0</v>
          </cell>
          <cell r="BM59">
            <v>10010</v>
          </cell>
          <cell r="BN59">
            <v>10810.8</v>
          </cell>
          <cell r="BO59">
            <v>-800.79999999999905</v>
          </cell>
          <cell r="BP59">
            <v>0</v>
          </cell>
          <cell r="BQ59">
            <v>10010</v>
          </cell>
          <cell r="BR59">
            <v>10810.8</v>
          </cell>
          <cell r="BS59">
            <v>-800.79999999999905</v>
          </cell>
          <cell r="BT59">
            <v>0</v>
          </cell>
          <cell r="BU59">
            <v>110110</v>
          </cell>
          <cell r="BV59">
            <v>0</v>
          </cell>
          <cell r="BW59">
            <v>0</v>
          </cell>
          <cell r="BX59">
            <v>0</v>
          </cell>
          <cell r="BZ59">
            <v>2002</v>
          </cell>
          <cell r="CA59">
            <v>1201.2</v>
          </cell>
          <cell r="CB59">
            <v>800.8</v>
          </cell>
          <cell r="CC59">
            <v>1201.2</v>
          </cell>
          <cell r="CD59">
            <v>2002</v>
          </cell>
          <cell r="CE59">
            <v>1201.2</v>
          </cell>
          <cell r="CF59">
            <v>800.8</v>
          </cell>
          <cell r="CG59">
            <v>0</v>
          </cell>
          <cell r="CH59">
            <v>2002</v>
          </cell>
          <cell r="CI59">
            <v>1201.2</v>
          </cell>
          <cell r="CJ59">
            <v>800.8</v>
          </cell>
          <cell r="CK59">
            <v>0</v>
          </cell>
          <cell r="CL59">
            <v>2002</v>
          </cell>
          <cell r="CM59">
            <v>1201.2</v>
          </cell>
          <cell r="CN59">
            <v>800.8</v>
          </cell>
          <cell r="CO59">
            <v>0</v>
          </cell>
          <cell r="CP59">
            <v>2002</v>
          </cell>
          <cell r="CQ59">
            <v>1201.2</v>
          </cell>
          <cell r="CR59">
            <v>800.8</v>
          </cell>
          <cell r="CS59">
            <v>0</v>
          </cell>
          <cell r="CT59">
            <v>2002</v>
          </cell>
          <cell r="CU59">
            <v>1201.2</v>
          </cell>
          <cell r="CV59">
            <v>800.8</v>
          </cell>
          <cell r="CW59">
            <v>0</v>
          </cell>
          <cell r="CX59">
            <v>2002</v>
          </cell>
          <cell r="CY59">
            <v>1201.2</v>
          </cell>
          <cell r="CZ59">
            <v>800.8</v>
          </cell>
          <cell r="DA59">
            <v>0</v>
          </cell>
          <cell r="DB59">
            <v>2002</v>
          </cell>
          <cell r="DC59">
            <v>1201.2</v>
          </cell>
          <cell r="DD59">
            <v>800.8</v>
          </cell>
          <cell r="DE59">
            <v>0</v>
          </cell>
          <cell r="DF59">
            <v>2002</v>
          </cell>
          <cell r="DG59">
            <v>1201.2</v>
          </cell>
          <cell r="DH59">
            <v>800.8</v>
          </cell>
          <cell r="DI59">
            <v>0</v>
          </cell>
          <cell r="DJ59">
            <v>2002</v>
          </cell>
          <cell r="DK59">
            <v>1201.2</v>
          </cell>
          <cell r="DL59">
            <v>800.8</v>
          </cell>
          <cell r="DM59">
            <v>0</v>
          </cell>
          <cell r="DN59">
            <v>2002</v>
          </cell>
          <cell r="DO59">
            <v>1201.2</v>
          </cell>
          <cell r="DP59">
            <v>800.8</v>
          </cell>
          <cell r="DQ59">
            <v>0</v>
          </cell>
          <cell r="DR59">
            <v>22022</v>
          </cell>
        </row>
        <row r="60">
          <cell r="F60" t="str">
            <v>01-34</v>
          </cell>
          <cell r="G60" t="str">
            <v>Melchers Music Pte. Ltd. (Pianoland)</v>
          </cell>
          <cell r="H60">
            <v>45323</v>
          </cell>
          <cell r="I60">
            <v>45688</v>
          </cell>
          <cell r="K60">
            <v>0</v>
          </cell>
          <cell r="L60">
            <v>1001</v>
          </cell>
          <cell r="M60">
            <v>11.8</v>
          </cell>
          <cell r="N60">
            <v>1.2</v>
          </cell>
          <cell r="O60">
            <v>11</v>
          </cell>
          <cell r="P60">
            <v>2</v>
          </cell>
          <cell r="Q60">
            <v>13</v>
          </cell>
          <cell r="S60">
            <v>11811.8</v>
          </cell>
          <cell r="T60">
            <v>1201.2</v>
          </cell>
          <cell r="U60">
            <v>13013</v>
          </cell>
          <cell r="V60">
            <v>11011</v>
          </cell>
          <cell r="W60">
            <v>2002</v>
          </cell>
          <cell r="X60">
            <v>13013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Z60">
            <v>0</v>
          </cell>
          <cell r="CA60">
            <v>0</v>
          </cell>
          <cell r="CB60">
            <v>0</v>
          </cell>
          <cell r="CD60">
            <v>0</v>
          </cell>
          <cell r="CE60">
            <v>0</v>
          </cell>
          <cell r="CF60">
            <v>0</v>
          </cell>
          <cell r="CH60">
            <v>0</v>
          </cell>
          <cell r="CI60">
            <v>0</v>
          </cell>
          <cell r="CJ60">
            <v>0</v>
          </cell>
          <cell r="CL60">
            <v>0</v>
          </cell>
          <cell r="CM60">
            <v>0</v>
          </cell>
          <cell r="CN60">
            <v>0</v>
          </cell>
          <cell r="CP60">
            <v>0</v>
          </cell>
          <cell r="CQ60">
            <v>0</v>
          </cell>
          <cell r="CR60">
            <v>0</v>
          </cell>
          <cell r="CT60">
            <v>0</v>
          </cell>
          <cell r="CU60">
            <v>0</v>
          </cell>
          <cell r="CV60">
            <v>0</v>
          </cell>
          <cell r="CX60">
            <v>0</v>
          </cell>
          <cell r="CY60">
            <v>0</v>
          </cell>
          <cell r="CZ60">
            <v>0</v>
          </cell>
          <cell r="DB60">
            <v>0</v>
          </cell>
          <cell r="DC60">
            <v>0</v>
          </cell>
          <cell r="DD60">
            <v>0</v>
          </cell>
          <cell r="DF60">
            <v>0</v>
          </cell>
          <cell r="DG60">
            <v>0</v>
          </cell>
          <cell r="DH60">
            <v>0</v>
          </cell>
          <cell r="DJ60">
            <v>0</v>
          </cell>
          <cell r="DK60">
            <v>0</v>
          </cell>
          <cell r="DL60">
            <v>0</v>
          </cell>
          <cell r="DN60">
            <v>0</v>
          </cell>
          <cell r="DO60">
            <v>0</v>
          </cell>
          <cell r="DP60">
            <v>0</v>
          </cell>
          <cell r="DR60">
            <v>0</v>
          </cell>
        </row>
        <row r="61">
          <cell r="F61" t="str">
            <v>01-34</v>
          </cell>
          <cell r="G61" t="str">
            <v>Melchers Music Pte. Ltd. (Pianoland)</v>
          </cell>
          <cell r="H61">
            <v>45689</v>
          </cell>
          <cell r="I61">
            <v>46053</v>
          </cell>
          <cell r="K61">
            <v>0</v>
          </cell>
          <cell r="L61">
            <v>1001</v>
          </cell>
          <cell r="M61">
            <v>12.8</v>
          </cell>
          <cell r="N61">
            <v>1.2</v>
          </cell>
          <cell r="O61">
            <v>12</v>
          </cell>
          <cell r="P61">
            <v>2</v>
          </cell>
          <cell r="Q61">
            <v>14</v>
          </cell>
          <cell r="S61">
            <v>12812.8</v>
          </cell>
          <cell r="T61">
            <v>1201.2</v>
          </cell>
          <cell r="U61">
            <v>14014</v>
          </cell>
          <cell r="V61">
            <v>12012</v>
          </cell>
          <cell r="W61">
            <v>2002</v>
          </cell>
          <cell r="X61">
            <v>14014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Z61">
            <v>0</v>
          </cell>
          <cell r="CA61">
            <v>0</v>
          </cell>
          <cell r="CB61">
            <v>0</v>
          </cell>
          <cell r="CD61">
            <v>0</v>
          </cell>
          <cell r="CE61">
            <v>0</v>
          </cell>
          <cell r="CF61">
            <v>0</v>
          </cell>
          <cell r="CH61">
            <v>0</v>
          </cell>
          <cell r="CI61">
            <v>0</v>
          </cell>
          <cell r="CJ61">
            <v>0</v>
          </cell>
          <cell r="CL61">
            <v>0</v>
          </cell>
          <cell r="CM61">
            <v>0</v>
          </cell>
          <cell r="CN61">
            <v>0</v>
          </cell>
          <cell r="CP61">
            <v>0</v>
          </cell>
          <cell r="CQ61">
            <v>0</v>
          </cell>
          <cell r="CR61">
            <v>0</v>
          </cell>
          <cell r="CT61">
            <v>0</v>
          </cell>
          <cell r="CU61">
            <v>0</v>
          </cell>
          <cell r="CV61">
            <v>0</v>
          </cell>
          <cell r="CX61">
            <v>0</v>
          </cell>
          <cell r="CY61">
            <v>0</v>
          </cell>
          <cell r="CZ61">
            <v>0</v>
          </cell>
          <cell r="DB61">
            <v>0</v>
          </cell>
          <cell r="DC61">
            <v>0</v>
          </cell>
          <cell r="DD61">
            <v>0</v>
          </cell>
          <cell r="DF61">
            <v>0</v>
          </cell>
          <cell r="DG61">
            <v>0</v>
          </cell>
          <cell r="DH61">
            <v>0</v>
          </cell>
          <cell r="DJ61">
            <v>0</v>
          </cell>
          <cell r="DK61">
            <v>0</v>
          </cell>
          <cell r="DL61">
            <v>0</v>
          </cell>
          <cell r="DN61">
            <v>0</v>
          </cell>
          <cell r="DO61">
            <v>0</v>
          </cell>
          <cell r="DP61">
            <v>0</v>
          </cell>
          <cell r="DR61">
            <v>0</v>
          </cell>
        </row>
        <row r="62">
          <cell r="E62" t="str">
            <v>t0001019</v>
          </cell>
          <cell r="F62" t="str">
            <v>01-35</v>
          </cell>
          <cell r="G62" t="str">
            <v>Lee Chun Mian (Li Junmian) (Patrick Bezalel) (Licence Area)</v>
          </cell>
          <cell r="H62">
            <v>44242</v>
          </cell>
          <cell r="I62">
            <v>44606</v>
          </cell>
          <cell r="K62">
            <v>1318</v>
          </cell>
          <cell r="L62">
            <v>1318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5000</v>
          </cell>
          <cell r="AC62">
            <v>0</v>
          </cell>
          <cell r="AD62">
            <v>0</v>
          </cell>
          <cell r="AE62">
            <v>0</v>
          </cell>
          <cell r="AF62">
            <v>2500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Z62">
            <v>0</v>
          </cell>
          <cell r="CA62">
            <v>0</v>
          </cell>
          <cell r="CB62">
            <v>0</v>
          </cell>
          <cell r="CD62">
            <v>0</v>
          </cell>
          <cell r="CE62">
            <v>0</v>
          </cell>
          <cell r="CF62">
            <v>0</v>
          </cell>
          <cell r="CH62">
            <v>0</v>
          </cell>
          <cell r="CI62">
            <v>0</v>
          </cell>
          <cell r="CJ62">
            <v>0</v>
          </cell>
          <cell r="CL62">
            <v>0</v>
          </cell>
          <cell r="CM62">
            <v>0</v>
          </cell>
          <cell r="CN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X62">
            <v>0</v>
          </cell>
          <cell r="CY62">
            <v>0</v>
          </cell>
          <cell r="CZ62">
            <v>0</v>
          </cell>
          <cell r="DB62">
            <v>0</v>
          </cell>
          <cell r="DC62">
            <v>0</v>
          </cell>
          <cell r="DD62">
            <v>0</v>
          </cell>
          <cell r="DF62">
            <v>0</v>
          </cell>
          <cell r="DG62">
            <v>0</v>
          </cell>
          <cell r="DH62">
            <v>0</v>
          </cell>
          <cell r="DJ62">
            <v>0</v>
          </cell>
          <cell r="DK62">
            <v>0</v>
          </cell>
          <cell r="DL62">
            <v>0</v>
          </cell>
          <cell r="DN62">
            <v>0</v>
          </cell>
          <cell r="DO62">
            <v>0</v>
          </cell>
          <cell r="DP62">
            <v>0</v>
          </cell>
          <cell r="DR62">
            <v>0</v>
          </cell>
        </row>
        <row r="63">
          <cell r="E63" t="str">
            <v>t0001386</v>
          </cell>
          <cell r="F63" t="str">
            <v>01-35</v>
          </cell>
          <cell r="G63" t="str">
            <v>AV One (S) Pte Ltd</v>
          </cell>
          <cell r="H63">
            <v>44697</v>
          </cell>
          <cell r="I63">
            <v>45061</v>
          </cell>
          <cell r="K63">
            <v>1292</v>
          </cell>
          <cell r="L63">
            <v>1292</v>
          </cell>
          <cell r="M63">
            <v>8.8000000000000007</v>
          </cell>
          <cell r="N63">
            <v>1.2</v>
          </cell>
          <cell r="O63">
            <v>8</v>
          </cell>
          <cell r="P63">
            <v>2</v>
          </cell>
          <cell r="Q63">
            <v>10</v>
          </cell>
          <cell r="S63">
            <v>11369.6</v>
          </cell>
          <cell r="T63">
            <v>1550.4</v>
          </cell>
          <cell r="U63">
            <v>12920</v>
          </cell>
          <cell r="V63">
            <v>10336</v>
          </cell>
          <cell r="W63">
            <v>2584</v>
          </cell>
          <cell r="X63">
            <v>12920</v>
          </cell>
          <cell r="Y63">
            <v>11369.6</v>
          </cell>
          <cell r="Z63">
            <v>11369.6</v>
          </cell>
          <cell r="AA63">
            <v>0</v>
          </cell>
          <cell r="AB63">
            <v>0</v>
          </cell>
          <cell r="AC63">
            <v>10336</v>
          </cell>
          <cell r="AD63">
            <v>11369.6</v>
          </cell>
          <cell r="AE63">
            <v>-1033.5999999999999</v>
          </cell>
          <cell r="AF63">
            <v>0</v>
          </cell>
          <cell r="AG63">
            <v>10336</v>
          </cell>
          <cell r="AH63">
            <v>11369.6</v>
          </cell>
          <cell r="AI63">
            <v>-1033.5999999999999</v>
          </cell>
          <cell r="AJ63">
            <v>0</v>
          </cell>
          <cell r="AK63">
            <v>10336</v>
          </cell>
          <cell r="AL63">
            <v>11369.6</v>
          </cell>
          <cell r="AM63">
            <v>-1033.5999999999999</v>
          </cell>
          <cell r="AN63">
            <v>0</v>
          </cell>
          <cell r="AO63">
            <v>5001.29</v>
          </cell>
          <cell r="AP63">
            <v>5501.42</v>
          </cell>
          <cell r="AQ63">
            <v>-500.13</v>
          </cell>
          <cell r="AR63">
            <v>5868.18</v>
          </cell>
          <cell r="AS63">
            <v>0</v>
          </cell>
          <cell r="AT63">
            <v>0</v>
          </cell>
          <cell r="AU63">
            <v>0</v>
          </cell>
          <cell r="AV63">
            <v>5868.18</v>
          </cell>
          <cell r="AW63">
            <v>0</v>
          </cell>
          <cell r="AX63">
            <v>0</v>
          </cell>
          <cell r="AY63">
            <v>0</v>
          </cell>
          <cell r="AZ63">
            <v>11369.6</v>
          </cell>
          <cell r="BA63">
            <v>0</v>
          </cell>
          <cell r="BB63">
            <v>0</v>
          </cell>
          <cell r="BC63">
            <v>0</v>
          </cell>
          <cell r="BD63">
            <v>11369.6</v>
          </cell>
          <cell r="BE63">
            <v>0</v>
          </cell>
          <cell r="BF63">
            <v>0</v>
          </cell>
          <cell r="BG63">
            <v>0</v>
          </cell>
          <cell r="BH63">
            <v>11369.6</v>
          </cell>
          <cell r="BI63">
            <v>0</v>
          </cell>
          <cell r="BJ63">
            <v>0</v>
          </cell>
          <cell r="BK63">
            <v>0</v>
          </cell>
          <cell r="BL63">
            <v>11369.6</v>
          </cell>
          <cell r="BM63">
            <v>0</v>
          </cell>
          <cell r="BN63">
            <v>0</v>
          </cell>
          <cell r="BO63">
            <v>0</v>
          </cell>
          <cell r="BP63">
            <v>11369.6</v>
          </cell>
          <cell r="BQ63">
            <v>0</v>
          </cell>
          <cell r="BR63">
            <v>0</v>
          </cell>
          <cell r="BS63">
            <v>0</v>
          </cell>
          <cell r="BT63">
            <v>11369.6</v>
          </cell>
          <cell r="BU63">
            <v>47378.89</v>
          </cell>
          <cell r="BV63">
            <v>1550.4</v>
          </cell>
          <cell r="BW63">
            <v>1550.4</v>
          </cell>
          <cell r="BX63">
            <v>0</v>
          </cell>
          <cell r="BZ63">
            <v>2584</v>
          </cell>
          <cell r="CA63">
            <v>1550.4</v>
          </cell>
          <cell r="CB63">
            <v>1033.5999999999999</v>
          </cell>
          <cell r="CD63">
            <v>2584</v>
          </cell>
          <cell r="CE63">
            <v>1550.4</v>
          </cell>
          <cell r="CF63">
            <v>1033.5999999999999</v>
          </cell>
          <cell r="CH63">
            <v>2584</v>
          </cell>
          <cell r="CI63">
            <v>1550.4</v>
          </cell>
          <cell r="CJ63">
            <v>1033.5999999999999</v>
          </cell>
          <cell r="CL63">
            <v>1250.32</v>
          </cell>
          <cell r="CM63">
            <v>750.19</v>
          </cell>
          <cell r="CN63">
            <v>500.13</v>
          </cell>
          <cell r="CO63">
            <v>800.21</v>
          </cell>
          <cell r="CP63">
            <v>0</v>
          </cell>
          <cell r="CQ63">
            <v>0</v>
          </cell>
          <cell r="CR63">
            <v>0</v>
          </cell>
          <cell r="CS63">
            <v>1550.4</v>
          </cell>
          <cell r="CT63">
            <v>0</v>
          </cell>
          <cell r="CU63">
            <v>0</v>
          </cell>
          <cell r="CV63">
            <v>0</v>
          </cell>
          <cell r="CW63">
            <v>1550.4</v>
          </cell>
          <cell r="CX63">
            <v>0</v>
          </cell>
          <cell r="CY63">
            <v>0</v>
          </cell>
          <cell r="CZ63">
            <v>0</v>
          </cell>
          <cell r="DA63">
            <v>1550.4</v>
          </cell>
          <cell r="DB63">
            <v>0</v>
          </cell>
          <cell r="DC63">
            <v>0</v>
          </cell>
          <cell r="DD63">
            <v>0</v>
          </cell>
          <cell r="DE63">
            <v>1550.4</v>
          </cell>
          <cell r="DF63">
            <v>0</v>
          </cell>
          <cell r="DG63">
            <v>0</v>
          </cell>
          <cell r="DH63">
            <v>0</v>
          </cell>
          <cell r="DI63">
            <v>1550.4</v>
          </cell>
          <cell r="DJ63">
            <v>0</v>
          </cell>
          <cell r="DK63">
            <v>0</v>
          </cell>
          <cell r="DL63">
            <v>0</v>
          </cell>
          <cell r="DM63">
            <v>1550.4</v>
          </cell>
          <cell r="DN63">
            <v>0</v>
          </cell>
          <cell r="DO63">
            <v>0</v>
          </cell>
          <cell r="DP63">
            <v>0</v>
          </cell>
          <cell r="DQ63">
            <v>1550.4</v>
          </cell>
          <cell r="DR63">
            <v>10552.72</v>
          </cell>
        </row>
        <row r="64">
          <cell r="F64" t="str">
            <v>01-35</v>
          </cell>
          <cell r="G64" t="str">
            <v>AV One (S) Pte Ltd</v>
          </cell>
          <cell r="H64">
            <v>45062</v>
          </cell>
          <cell r="I64">
            <v>45427</v>
          </cell>
          <cell r="K64">
            <v>0</v>
          </cell>
          <cell r="L64">
            <v>1292</v>
          </cell>
          <cell r="M64">
            <v>9.8000000000000007</v>
          </cell>
          <cell r="N64">
            <v>1.2</v>
          </cell>
          <cell r="O64">
            <v>9</v>
          </cell>
          <cell r="P64">
            <v>2</v>
          </cell>
          <cell r="Q64">
            <v>11</v>
          </cell>
          <cell r="S64">
            <v>12661.6</v>
          </cell>
          <cell r="T64">
            <v>1550.4</v>
          </cell>
          <cell r="U64">
            <v>14212</v>
          </cell>
          <cell r="V64">
            <v>11628</v>
          </cell>
          <cell r="W64">
            <v>2584</v>
          </cell>
          <cell r="X64">
            <v>14212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6001.55</v>
          </cell>
          <cell r="AP64">
            <v>6535.02</v>
          </cell>
          <cell r="AQ64">
            <v>-533.47</v>
          </cell>
          <cell r="AR64">
            <v>0</v>
          </cell>
          <cell r="AS64">
            <v>11628</v>
          </cell>
          <cell r="AT64">
            <v>12661.6</v>
          </cell>
          <cell r="AU64">
            <v>-1033.5999999999999</v>
          </cell>
          <cell r="AV64">
            <v>0</v>
          </cell>
          <cell r="AW64">
            <v>11628</v>
          </cell>
          <cell r="AX64">
            <v>12661.6</v>
          </cell>
          <cell r="AY64">
            <v>-1033.5999999999999</v>
          </cell>
          <cell r="AZ64">
            <v>0</v>
          </cell>
          <cell r="BA64">
            <v>11628</v>
          </cell>
          <cell r="BB64">
            <v>12661.6</v>
          </cell>
          <cell r="BC64">
            <v>-1033.5999999999999</v>
          </cell>
          <cell r="BD64">
            <v>0</v>
          </cell>
          <cell r="BE64">
            <v>2713.2</v>
          </cell>
          <cell r="BF64">
            <v>12661.6</v>
          </cell>
          <cell r="BG64">
            <v>-9948.4</v>
          </cell>
          <cell r="BH64">
            <v>0</v>
          </cell>
          <cell r="BI64">
            <v>9002.3225806451592</v>
          </cell>
          <cell r="BJ64">
            <v>12661.6</v>
          </cell>
          <cell r="BK64">
            <v>-3659.2774193548398</v>
          </cell>
          <cell r="BL64">
            <v>0</v>
          </cell>
          <cell r="BM64">
            <v>11628</v>
          </cell>
          <cell r="BN64">
            <v>12661.6</v>
          </cell>
          <cell r="BO64">
            <v>-1033.5999999999999</v>
          </cell>
          <cell r="BP64">
            <v>0</v>
          </cell>
          <cell r="BQ64">
            <v>11628</v>
          </cell>
          <cell r="BR64">
            <v>12661.6</v>
          </cell>
          <cell r="BS64">
            <v>-1033.5999999999999</v>
          </cell>
          <cell r="BT64">
            <v>0</v>
          </cell>
          <cell r="BU64">
            <v>75857.072580645196</v>
          </cell>
          <cell r="BV64">
            <v>0</v>
          </cell>
          <cell r="BW64">
            <v>0</v>
          </cell>
          <cell r="BX64">
            <v>0</v>
          </cell>
          <cell r="BZ64">
            <v>0</v>
          </cell>
          <cell r="CA64">
            <v>0</v>
          </cell>
          <cell r="CB64">
            <v>0</v>
          </cell>
          <cell r="CD64">
            <v>0</v>
          </cell>
          <cell r="CE64">
            <v>0</v>
          </cell>
          <cell r="CF64">
            <v>0</v>
          </cell>
          <cell r="CH64">
            <v>0</v>
          </cell>
          <cell r="CI64">
            <v>0</v>
          </cell>
          <cell r="CJ64">
            <v>0</v>
          </cell>
          <cell r="CL64">
            <v>1333.68</v>
          </cell>
          <cell r="CM64">
            <v>800.21</v>
          </cell>
          <cell r="CN64">
            <v>533.47</v>
          </cell>
          <cell r="CP64">
            <v>2584</v>
          </cell>
          <cell r="CQ64">
            <v>1550.4</v>
          </cell>
          <cell r="CR64">
            <v>1033.5999999999999</v>
          </cell>
          <cell r="CT64">
            <v>2584</v>
          </cell>
          <cell r="CU64">
            <v>1550.4</v>
          </cell>
          <cell r="CV64">
            <v>1033.5999999999999</v>
          </cell>
          <cell r="CX64">
            <v>2584</v>
          </cell>
          <cell r="CY64">
            <v>1550.4</v>
          </cell>
          <cell r="CZ64">
            <v>1033.5999999999999</v>
          </cell>
          <cell r="DB64">
            <v>602.93333333333305</v>
          </cell>
          <cell r="DC64">
            <v>1550.4</v>
          </cell>
          <cell r="DD64">
            <v>-947.46666666666704</v>
          </cell>
          <cell r="DF64">
            <v>2000.5161290322601</v>
          </cell>
          <cell r="DG64">
            <v>1550.4</v>
          </cell>
          <cell r="DH64">
            <v>450.11612903225802</v>
          </cell>
          <cell r="DJ64">
            <v>2584</v>
          </cell>
          <cell r="DK64">
            <v>1550.4</v>
          </cell>
          <cell r="DL64">
            <v>1033.5999999999999</v>
          </cell>
          <cell r="DN64">
            <v>2584</v>
          </cell>
          <cell r="DO64">
            <v>1550.4</v>
          </cell>
          <cell r="DP64">
            <v>1033.5999999999999</v>
          </cell>
          <cell r="DR64">
            <v>16857.129462365599</v>
          </cell>
        </row>
        <row r="65">
          <cell r="F65" t="str">
            <v>01-35</v>
          </cell>
          <cell r="G65" t="str">
            <v>AV One (S) Pte Ltd</v>
          </cell>
          <cell r="H65">
            <v>45428</v>
          </cell>
          <cell r="I65">
            <v>45792</v>
          </cell>
          <cell r="K65">
            <v>0</v>
          </cell>
          <cell r="L65">
            <v>1292</v>
          </cell>
          <cell r="M65">
            <v>10.8</v>
          </cell>
          <cell r="N65">
            <v>1.2</v>
          </cell>
          <cell r="O65">
            <v>10</v>
          </cell>
          <cell r="P65">
            <v>2</v>
          </cell>
          <cell r="Q65">
            <v>12</v>
          </cell>
          <cell r="S65">
            <v>13953.6</v>
          </cell>
          <cell r="T65">
            <v>1550.4</v>
          </cell>
          <cell r="U65">
            <v>15504</v>
          </cell>
          <cell r="V65">
            <v>12920</v>
          </cell>
          <cell r="W65">
            <v>2584</v>
          </cell>
          <cell r="X65">
            <v>15504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Z65">
            <v>0</v>
          </cell>
          <cell r="CA65">
            <v>0</v>
          </cell>
          <cell r="CB65">
            <v>0</v>
          </cell>
          <cell r="CD65">
            <v>0</v>
          </cell>
          <cell r="CE65">
            <v>0</v>
          </cell>
          <cell r="CF65">
            <v>0</v>
          </cell>
          <cell r="CH65">
            <v>0</v>
          </cell>
          <cell r="CI65">
            <v>0</v>
          </cell>
          <cell r="CJ65">
            <v>0</v>
          </cell>
          <cell r="CL65">
            <v>0</v>
          </cell>
          <cell r="CM65">
            <v>0</v>
          </cell>
          <cell r="CN65">
            <v>0</v>
          </cell>
          <cell r="CP65">
            <v>0</v>
          </cell>
          <cell r="CQ65">
            <v>0</v>
          </cell>
          <cell r="CR65">
            <v>0</v>
          </cell>
          <cell r="CT65">
            <v>0</v>
          </cell>
          <cell r="CU65">
            <v>0</v>
          </cell>
          <cell r="CV65">
            <v>0</v>
          </cell>
          <cell r="CX65">
            <v>0</v>
          </cell>
          <cell r="CY65">
            <v>0</v>
          </cell>
          <cell r="CZ65">
            <v>0</v>
          </cell>
          <cell r="DB65">
            <v>0</v>
          </cell>
          <cell r="DC65">
            <v>0</v>
          </cell>
          <cell r="DD65">
            <v>0</v>
          </cell>
          <cell r="DF65">
            <v>0</v>
          </cell>
          <cell r="DG65">
            <v>0</v>
          </cell>
          <cell r="DH65">
            <v>0</v>
          </cell>
          <cell r="DJ65">
            <v>0</v>
          </cell>
          <cell r="DK65">
            <v>0</v>
          </cell>
          <cell r="DL65">
            <v>0</v>
          </cell>
          <cell r="DN65">
            <v>0</v>
          </cell>
          <cell r="DO65">
            <v>0</v>
          </cell>
          <cell r="DP65">
            <v>0</v>
          </cell>
          <cell r="DR65">
            <v>0</v>
          </cell>
        </row>
        <row r="66">
          <cell r="E66" t="str">
            <v>t0001390</v>
          </cell>
          <cell r="F66" t="str">
            <v>01-36/37</v>
          </cell>
          <cell r="G66" t="str">
            <v>Huls Asia Pacific Pte.Ltd. (Huls Gallery)</v>
          </cell>
          <cell r="H66">
            <v>44699</v>
          </cell>
          <cell r="I66">
            <v>45063</v>
          </cell>
          <cell r="K66">
            <v>936</v>
          </cell>
          <cell r="L66">
            <v>936</v>
          </cell>
          <cell r="M66">
            <v>9.3000000000000007</v>
          </cell>
          <cell r="N66">
            <v>1.2</v>
          </cell>
          <cell r="O66">
            <v>8.5</v>
          </cell>
          <cell r="P66">
            <v>2</v>
          </cell>
          <cell r="Q66">
            <v>10.5</v>
          </cell>
          <cell r="S66">
            <v>8704.7999999999993</v>
          </cell>
          <cell r="T66">
            <v>1123.2</v>
          </cell>
          <cell r="U66">
            <v>9828</v>
          </cell>
          <cell r="V66">
            <v>7956</v>
          </cell>
          <cell r="W66">
            <v>1872</v>
          </cell>
          <cell r="X66">
            <v>9828</v>
          </cell>
          <cell r="Y66">
            <v>8704.7999999999993</v>
          </cell>
          <cell r="Z66">
            <v>8704.7999999999993</v>
          </cell>
          <cell r="AA66">
            <v>0</v>
          </cell>
          <cell r="AB66">
            <v>4507.2</v>
          </cell>
          <cell r="AC66">
            <v>7956</v>
          </cell>
          <cell r="AD66">
            <v>8704.7999999999993</v>
          </cell>
          <cell r="AE66">
            <v>-748.80000000000098</v>
          </cell>
          <cell r="AF66">
            <v>3058.46</v>
          </cell>
          <cell r="AG66">
            <v>7956</v>
          </cell>
          <cell r="AH66">
            <v>8704.7999999999993</v>
          </cell>
          <cell r="AI66">
            <v>-748.80000000000098</v>
          </cell>
          <cell r="AJ66">
            <v>0</v>
          </cell>
          <cell r="AK66">
            <v>7956</v>
          </cell>
          <cell r="AL66">
            <v>8704.7999999999993</v>
          </cell>
          <cell r="AM66">
            <v>-748.80000000000098</v>
          </cell>
          <cell r="AN66">
            <v>0</v>
          </cell>
          <cell r="AO66">
            <v>4362.97</v>
          </cell>
          <cell r="AP66">
            <v>4773.6000000000004</v>
          </cell>
          <cell r="AQ66">
            <v>-410.63</v>
          </cell>
          <cell r="AR66">
            <v>3931.2</v>
          </cell>
          <cell r="AS66">
            <v>0</v>
          </cell>
          <cell r="AT66">
            <v>0</v>
          </cell>
          <cell r="AU66">
            <v>0</v>
          </cell>
          <cell r="AV66">
            <v>3931.2</v>
          </cell>
          <cell r="AW66">
            <v>0</v>
          </cell>
          <cell r="AX66">
            <v>0</v>
          </cell>
          <cell r="AY66">
            <v>0</v>
          </cell>
          <cell r="AZ66">
            <v>8704.7999999999993</v>
          </cell>
          <cell r="BA66">
            <v>0</v>
          </cell>
          <cell r="BB66">
            <v>0</v>
          </cell>
          <cell r="BC66">
            <v>0</v>
          </cell>
          <cell r="BD66">
            <v>8704.7999999999993</v>
          </cell>
          <cell r="BE66">
            <v>0</v>
          </cell>
          <cell r="BF66">
            <v>0</v>
          </cell>
          <cell r="BG66">
            <v>0</v>
          </cell>
          <cell r="BH66">
            <v>8704.7999999999993</v>
          </cell>
          <cell r="BI66">
            <v>0</v>
          </cell>
          <cell r="BJ66">
            <v>0</v>
          </cell>
          <cell r="BK66">
            <v>0</v>
          </cell>
          <cell r="BL66">
            <v>8704.7999999999993</v>
          </cell>
          <cell r="BM66">
            <v>0</v>
          </cell>
          <cell r="BN66">
            <v>0</v>
          </cell>
          <cell r="BO66">
            <v>0</v>
          </cell>
          <cell r="BP66">
            <v>8704.7999999999993</v>
          </cell>
          <cell r="BQ66">
            <v>0</v>
          </cell>
          <cell r="BR66">
            <v>0</v>
          </cell>
          <cell r="BS66">
            <v>0</v>
          </cell>
          <cell r="BT66">
            <v>8704.7999999999993</v>
          </cell>
          <cell r="BU66">
            <v>36935.769999999997</v>
          </cell>
          <cell r="BV66">
            <v>1123.2</v>
          </cell>
          <cell r="BW66">
            <v>1123.2</v>
          </cell>
          <cell r="BX66">
            <v>0</v>
          </cell>
          <cell r="BY66">
            <v>1126.8</v>
          </cell>
          <cell r="BZ66">
            <v>1872</v>
          </cell>
          <cell r="CA66">
            <v>1123.2</v>
          </cell>
          <cell r="CB66">
            <v>748.8</v>
          </cell>
          <cell r="CC66">
            <v>764.61</v>
          </cell>
          <cell r="CD66">
            <v>1872</v>
          </cell>
          <cell r="CE66">
            <v>1123.2</v>
          </cell>
          <cell r="CF66">
            <v>748.8</v>
          </cell>
          <cell r="CG66">
            <v>0</v>
          </cell>
          <cell r="CH66">
            <v>1872</v>
          </cell>
          <cell r="CI66">
            <v>1123.2</v>
          </cell>
          <cell r="CJ66">
            <v>748.8</v>
          </cell>
          <cell r="CK66">
            <v>0</v>
          </cell>
          <cell r="CL66">
            <v>1026.58</v>
          </cell>
          <cell r="CM66">
            <v>615.95000000000005</v>
          </cell>
          <cell r="CN66">
            <v>410.63</v>
          </cell>
          <cell r="CO66">
            <v>507.25</v>
          </cell>
          <cell r="CP66">
            <v>0</v>
          </cell>
          <cell r="CQ66">
            <v>0</v>
          </cell>
          <cell r="CR66">
            <v>0</v>
          </cell>
          <cell r="CS66">
            <v>1123.2</v>
          </cell>
          <cell r="CT66">
            <v>0</v>
          </cell>
          <cell r="CU66">
            <v>0</v>
          </cell>
          <cell r="CV66">
            <v>0</v>
          </cell>
          <cell r="CW66">
            <v>1123.2</v>
          </cell>
          <cell r="CX66">
            <v>0</v>
          </cell>
          <cell r="CY66">
            <v>0</v>
          </cell>
          <cell r="CZ66">
            <v>0</v>
          </cell>
          <cell r="DA66">
            <v>1123.2</v>
          </cell>
          <cell r="DB66">
            <v>0</v>
          </cell>
          <cell r="DC66">
            <v>0</v>
          </cell>
          <cell r="DD66">
            <v>0</v>
          </cell>
          <cell r="DE66">
            <v>1123.2</v>
          </cell>
          <cell r="DF66">
            <v>0</v>
          </cell>
          <cell r="DG66">
            <v>0</v>
          </cell>
          <cell r="DH66">
            <v>0</v>
          </cell>
          <cell r="DI66">
            <v>1123.2</v>
          </cell>
          <cell r="DJ66">
            <v>0</v>
          </cell>
          <cell r="DK66">
            <v>0</v>
          </cell>
          <cell r="DL66">
            <v>0</v>
          </cell>
          <cell r="DM66">
            <v>1123.2</v>
          </cell>
          <cell r="DN66">
            <v>0</v>
          </cell>
          <cell r="DO66">
            <v>0</v>
          </cell>
          <cell r="DP66">
            <v>0</v>
          </cell>
          <cell r="DQ66">
            <v>1123.2</v>
          </cell>
          <cell r="DR66">
            <v>7765.78</v>
          </cell>
        </row>
        <row r="67">
          <cell r="F67" t="str">
            <v>01-36/37</v>
          </cell>
          <cell r="G67" t="str">
            <v>Huls Asia Pacific Pte.Ltd. (Huls Gallery)</v>
          </cell>
          <cell r="H67">
            <v>45064</v>
          </cell>
          <cell r="I67">
            <v>45429</v>
          </cell>
          <cell r="K67">
            <v>0</v>
          </cell>
          <cell r="L67">
            <v>936</v>
          </cell>
          <cell r="M67">
            <v>10.8</v>
          </cell>
          <cell r="N67">
            <v>1.2</v>
          </cell>
          <cell r="O67">
            <v>10</v>
          </cell>
          <cell r="P67">
            <v>2</v>
          </cell>
          <cell r="Q67">
            <v>12</v>
          </cell>
          <cell r="S67">
            <v>10108.799999999999</v>
          </cell>
          <cell r="T67">
            <v>1123.2</v>
          </cell>
          <cell r="U67">
            <v>11232</v>
          </cell>
          <cell r="V67">
            <v>9360</v>
          </cell>
          <cell r="W67">
            <v>1872</v>
          </cell>
          <cell r="X67">
            <v>11232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4227.1000000000004</v>
          </cell>
          <cell r="AP67">
            <v>4565.26</v>
          </cell>
          <cell r="AQ67">
            <v>-338.16</v>
          </cell>
          <cell r="AR67">
            <v>0</v>
          </cell>
          <cell r="AS67">
            <v>9360</v>
          </cell>
          <cell r="AT67">
            <v>10108.799999999999</v>
          </cell>
          <cell r="AU67">
            <v>-748.80000000000098</v>
          </cell>
          <cell r="AV67">
            <v>0</v>
          </cell>
          <cell r="AW67">
            <v>9360</v>
          </cell>
          <cell r="AX67">
            <v>10108.799999999999</v>
          </cell>
          <cell r="AY67">
            <v>-748.80000000000098</v>
          </cell>
          <cell r="AZ67">
            <v>0</v>
          </cell>
          <cell r="BA67">
            <v>9360</v>
          </cell>
          <cell r="BB67">
            <v>10108.799999999999</v>
          </cell>
          <cell r="BC67">
            <v>-748.80000000000098</v>
          </cell>
          <cell r="BD67">
            <v>0</v>
          </cell>
          <cell r="BE67">
            <v>9360</v>
          </cell>
          <cell r="BF67">
            <v>10108.799999999999</v>
          </cell>
          <cell r="BG67">
            <v>-748.80000000000098</v>
          </cell>
          <cell r="BH67">
            <v>0</v>
          </cell>
          <cell r="BI67">
            <v>9360</v>
          </cell>
          <cell r="BJ67">
            <v>10108.799999999999</v>
          </cell>
          <cell r="BK67">
            <v>-748.80000000000098</v>
          </cell>
          <cell r="BL67">
            <v>0</v>
          </cell>
          <cell r="BM67">
            <v>9360</v>
          </cell>
          <cell r="BN67">
            <v>10108.799999999999</v>
          </cell>
          <cell r="BO67">
            <v>-748.80000000000098</v>
          </cell>
          <cell r="BP67">
            <v>0</v>
          </cell>
          <cell r="BQ67">
            <v>9360</v>
          </cell>
          <cell r="BR67">
            <v>10108.799999999999</v>
          </cell>
          <cell r="BS67">
            <v>-748.80000000000098</v>
          </cell>
          <cell r="BT67">
            <v>0</v>
          </cell>
          <cell r="BU67">
            <v>69747.100000000006</v>
          </cell>
          <cell r="BV67">
            <v>0</v>
          </cell>
          <cell r="BW67">
            <v>0</v>
          </cell>
          <cell r="BX67">
            <v>0</v>
          </cell>
          <cell r="BZ67">
            <v>0</v>
          </cell>
          <cell r="CA67">
            <v>0</v>
          </cell>
          <cell r="CB67">
            <v>0</v>
          </cell>
          <cell r="CD67">
            <v>0</v>
          </cell>
          <cell r="CE67">
            <v>0</v>
          </cell>
          <cell r="CF67">
            <v>0</v>
          </cell>
          <cell r="CH67">
            <v>0</v>
          </cell>
          <cell r="CI67">
            <v>0</v>
          </cell>
          <cell r="CJ67">
            <v>0</v>
          </cell>
          <cell r="CL67">
            <v>845.42</v>
          </cell>
          <cell r="CM67">
            <v>507.25</v>
          </cell>
          <cell r="CN67">
            <v>338.17</v>
          </cell>
          <cell r="CP67">
            <v>1872</v>
          </cell>
          <cell r="CQ67">
            <v>1123.2</v>
          </cell>
          <cell r="CR67">
            <v>748.8</v>
          </cell>
          <cell r="CT67">
            <v>1872</v>
          </cell>
          <cell r="CU67">
            <v>1123.2</v>
          </cell>
          <cell r="CV67">
            <v>748.8</v>
          </cell>
          <cell r="CX67">
            <v>1872</v>
          </cell>
          <cell r="CY67">
            <v>1123.2</v>
          </cell>
          <cell r="CZ67">
            <v>748.8</v>
          </cell>
          <cell r="DB67">
            <v>1872</v>
          </cell>
          <cell r="DC67">
            <v>1123.2</v>
          </cell>
          <cell r="DD67">
            <v>748.8</v>
          </cell>
          <cell r="DF67">
            <v>1872</v>
          </cell>
          <cell r="DG67">
            <v>1123.2</v>
          </cell>
          <cell r="DH67">
            <v>748.8</v>
          </cell>
          <cell r="DJ67">
            <v>1872</v>
          </cell>
          <cell r="DK67">
            <v>1123.2</v>
          </cell>
          <cell r="DL67">
            <v>748.8</v>
          </cell>
          <cell r="DN67">
            <v>1872</v>
          </cell>
          <cell r="DO67">
            <v>1123.2</v>
          </cell>
          <cell r="DP67">
            <v>748.8</v>
          </cell>
          <cell r="DR67">
            <v>13949.42</v>
          </cell>
        </row>
        <row r="68">
          <cell r="E68" t="str">
            <v>t0000216</v>
          </cell>
          <cell r="F68" t="str">
            <v>01-38/39</v>
          </cell>
          <cell r="G68" t="str">
            <v>Eyes @ Work</v>
          </cell>
          <cell r="H68">
            <v>44774</v>
          </cell>
          <cell r="I68">
            <v>45138</v>
          </cell>
          <cell r="K68">
            <v>1607</v>
          </cell>
          <cell r="L68">
            <v>1607</v>
          </cell>
          <cell r="M68">
            <v>17.7</v>
          </cell>
          <cell r="N68">
            <v>1.2</v>
          </cell>
          <cell r="O68">
            <v>16.899999999999999</v>
          </cell>
          <cell r="P68">
            <v>2</v>
          </cell>
          <cell r="Q68">
            <v>18.899999999999999</v>
          </cell>
          <cell r="S68">
            <v>28443.9</v>
          </cell>
          <cell r="T68">
            <v>1928.4</v>
          </cell>
          <cell r="U68">
            <v>30372.3</v>
          </cell>
          <cell r="V68">
            <v>27158.3</v>
          </cell>
          <cell r="W68">
            <v>3214</v>
          </cell>
          <cell r="X68">
            <v>30372.3</v>
          </cell>
          <cell r="Y68">
            <v>28443.9</v>
          </cell>
          <cell r="Z68">
            <v>28443.9</v>
          </cell>
          <cell r="AA68">
            <v>0</v>
          </cell>
          <cell r="AB68">
            <v>26836.9</v>
          </cell>
          <cell r="AC68">
            <v>27158.3</v>
          </cell>
          <cell r="AD68">
            <v>28443.9</v>
          </cell>
          <cell r="AE68">
            <v>-1285.5999999999999</v>
          </cell>
          <cell r="AF68">
            <v>26836.9</v>
          </cell>
          <cell r="AG68">
            <v>27158.3</v>
          </cell>
          <cell r="AH68">
            <v>28443.9</v>
          </cell>
          <cell r="AI68">
            <v>-1285.5999999999999</v>
          </cell>
          <cell r="AJ68">
            <v>26836.9</v>
          </cell>
          <cell r="AK68">
            <v>27158.3</v>
          </cell>
          <cell r="AL68">
            <v>28443.9</v>
          </cell>
          <cell r="AM68">
            <v>-1285.5999999999999</v>
          </cell>
          <cell r="AN68">
            <v>26836.9</v>
          </cell>
          <cell r="AO68">
            <v>27158.3</v>
          </cell>
          <cell r="AP68">
            <v>28443.9</v>
          </cell>
          <cell r="AQ68">
            <v>-1285.5999999999999</v>
          </cell>
          <cell r="AR68">
            <v>26836.9</v>
          </cell>
          <cell r="AS68">
            <v>27158.3</v>
          </cell>
          <cell r="AT68">
            <v>28443.9</v>
          </cell>
          <cell r="AU68">
            <v>-1285.5999999999999</v>
          </cell>
          <cell r="AV68">
            <v>26836.9</v>
          </cell>
          <cell r="AW68">
            <v>27158.3</v>
          </cell>
          <cell r="AX68">
            <v>28443.9</v>
          </cell>
          <cell r="AY68">
            <v>-1285.5999999999999</v>
          </cell>
          <cell r="AZ68">
            <v>26836.9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191393.7</v>
          </cell>
          <cell r="BV68">
            <v>1928.4</v>
          </cell>
          <cell r="BW68">
            <v>1928.4</v>
          </cell>
          <cell r="BX68">
            <v>0</v>
          </cell>
          <cell r="BY68">
            <v>1928.4</v>
          </cell>
          <cell r="BZ68">
            <v>3214</v>
          </cell>
          <cell r="CA68">
            <v>1928.4</v>
          </cell>
          <cell r="CB68">
            <v>1285.5999999999999</v>
          </cell>
          <cell r="CC68">
            <v>1928.4</v>
          </cell>
          <cell r="CD68">
            <v>3214</v>
          </cell>
          <cell r="CE68">
            <v>1928.4</v>
          </cell>
          <cell r="CF68">
            <v>1285.5999999999999</v>
          </cell>
          <cell r="CG68">
            <v>1928.4</v>
          </cell>
          <cell r="CH68">
            <v>3214</v>
          </cell>
          <cell r="CI68">
            <v>1928.4</v>
          </cell>
          <cell r="CJ68">
            <v>1285.5999999999999</v>
          </cell>
          <cell r="CK68">
            <v>1928.4</v>
          </cell>
          <cell r="CL68">
            <v>3214</v>
          </cell>
          <cell r="CM68">
            <v>1928.4</v>
          </cell>
          <cell r="CN68">
            <v>1285.5999999999999</v>
          </cell>
          <cell r="CO68">
            <v>1928.4</v>
          </cell>
          <cell r="CP68">
            <v>3214</v>
          </cell>
          <cell r="CQ68">
            <v>1928.4</v>
          </cell>
          <cell r="CR68">
            <v>1285.5999999999999</v>
          </cell>
          <cell r="CS68">
            <v>1928.4</v>
          </cell>
          <cell r="CT68">
            <v>3214</v>
          </cell>
          <cell r="CU68">
            <v>1928.4</v>
          </cell>
          <cell r="CV68">
            <v>1285.5999999999999</v>
          </cell>
          <cell r="CW68">
            <v>1928.4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21212.400000000001</v>
          </cell>
        </row>
        <row r="69">
          <cell r="F69" t="str">
            <v>01-38/39</v>
          </cell>
          <cell r="G69" t="str">
            <v>Eyes @ Work</v>
          </cell>
          <cell r="H69">
            <v>45139</v>
          </cell>
          <cell r="I69">
            <v>45504</v>
          </cell>
          <cell r="K69">
            <v>0</v>
          </cell>
          <cell r="L69">
            <v>1607</v>
          </cell>
          <cell r="M69">
            <v>18.2</v>
          </cell>
          <cell r="N69">
            <v>1.2</v>
          </cell>
          <cell r="O69">
            <v>17.399999999999999</v>
          </cell>
          <cell r="P69">
            <v>2</v>
          </cell>
          <cell r="Q69">
            <v>19.399999999999999</v>
          </cell>
          <cell r="S69">
            <v>29247.4</v>
          </cell>
          <cell r="T69">
            <v>1928.4</v>
          </cell>
          <cell r="U69">
            <v>31175.8</v>
          </cell>
          <cell r="V69">
            <v>27961.8</v>
          </cell>
          <cell r="W69">
            <v>3214</v>
          </cell>
          <cell r="X69">
            <v>31175.8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27961.8</v>
          </cell>
          <cell r="BB69">
            <v>29247.4</v>
          </cell>
          <cell r="BC69">
            <v>-1285.5999999999999</v>
          </cell>
          <cell r="BD69">
            <v>28443.9</v>
          </cell>
          <cell r="BE69">
            <v>27961.8</v>
          </cell>
          <cell r="BF69">
            <v>29247.4</v>
          </cell>
          <cell r="BG69">
            <v>-1285.5999999999999</v>
          </cell>
          <cell r="BH69">
            <v>28443.9</v>
          </cell>
          <cell r="BI69">
            <v>27961.8</v>
          </cell>
          <cell r="BJ69">
            <v>29247.4</v>
          </cell>
          <cell r="BK69">
            <v>-1285.5999999999999</v>
          </cell>
          <cell r="BL69">
            <v>28443.9</v>
          </cell>
          <cell r="BM69">
            <v>27961.8</v>
          </cell>
          <cell r="BN69">
            <v>29247.4</v>
          </cell>
          <cell r="BO69">
            <v>-1285.5999999999999</v>
          </cell>
          <cell r="BP69">
            <v>28443.9</v>
          </cell>
          <cell r="BQ69">
            <v>27961.8</v>
          </cell>
          <cell r="BR69">
            <v>29247.4</v>
          </cell>
          <cell r="BS69">
            <v>-1285.5999999999999</v>
          </cell>
          <cell r="BT69">
            <v>28443.9</v>
          </cell>
          <cell r="BU69">
            <v>139809</v>
          </cell>
          <cell r="BV69">
            <v>0</v>
          </cell>
          <cell r="BW69">
            <v>0</v>
          </cell>
          <cell r="BX69">
            <v>0</v>
          </cell>
          <cell r="BZ69">
            <v>0</v>
          </cell>
          <cell r="CA69">
            <v>0</v>
          </cell>
          <cell r="CB69">
            <v>0</v>
          </cell>
          <cell r="CD69">
            <v>0</v>
          </cell>
          <cell r="CE69">
            <v>0</v>
          </cell>
          <cell r="CF69">
            <v>0</v>
          </cell>
          <cell r="CH69">
            <v>0</v>
          </cell>
          <cell r="CI69">
            <v>0</v>
          </cell>
          <cell r="CJ69">
            <v>0</v>
          </cell>
          <cell r="CL69">
            <v>0</v>
          </cell>
          <cell r="CM69">
            <v>0</v>
          </cell>
          <cell r="CN69">
            <v>0</v>
          </cell>
          <cell r="CP69">
            <v>0</v>
          </cell>
          <cell r="CQ69">
            <v>0</v>
          </cell>
          <cell r="CR69">
            <v>0</v>
          </cell>
          <cell r="CT69">
            <v>0</v>
          </cell>
          <cell r="CU69">
            <v>0</v>
          </cell>
          <cell r="CV69">
            <v>0</v>
          </cell>
          <cell r="CX69">
            <v>3214</v>
          </cell>
          <cell r="CY69">
            <v>1928.4</v>
          </cell>
          <cell r="CZ69">
            <v>1285.5999999999999</v>
          </cell>
          <cell r="DA69">
            <v>1928.4</v>
          </cell>
          <cell r="DB69">
            <v>3214</v>
          </cell>
          <cell r="DC69">
            <v>1928.4</v>
          </cell>
          <cell r="DD69">
            <v>1285.5999999999999</v>
          </cell>
          <cell r="DE69">
            <v>1928.4</v>
          </cell>
          <cell r="DF69">
            <v>3214</v>
          </cell>
          <cell r="DG69">
            <v>1928.4</v>
          </cell>
          <cell r="DH69">
            <v>1285.5999999999999</v>
          </cell>
          <cell r="DI69">
            <v>1928.4</v>
          </cell>
          <cell r="DJ69">
            <v>3214</v>
          </cell>
          <cell r="DK69">
            <v>1928.4</v>
          </cell>
          <cell r="DL69">
            <v>1285.5999999999999</v>
          </cell>
          <cell r="DM69">
            <v>1928.4</v>
          </cell>
          <cell r="DN69">
            <v>3214</v>
          </cell>
          <cell r="DO69">
            <v>1928.4</v>
          </cell>
          <cell r="DP69">
            <v>1285.5999999999999</v>
          </cell>
          <cell r="DQ69">
            <v>1928.4</v>
          </cell>
          <cell r="DR69">
            <v>16070</v>
          </cell>
        </row>
        <row r="70">
          <cell r="F70" t="str">
            <v>01-38/39</v>
          </cell>
          <cell r="G70" t="str">
            <v>Eyes @ Work</v>
          </cell>
          <cell r="H70">
            <v>45505</v>
          </cell>
          <cell r="I70">
            <v>45869</v>
          </cell>
          <cell r="K70">
            <v>0</v>
          </cell>
          <cell r="L70">
            <v>1607</v>
          </cell>
          <cell r="M70">
            <v>18.399999999999999</v>
          </cell>
          <cell r="N70">
            <v>1.2</v>
          </cell>
          <cell r="O70">
            <v>17.600000000000001</v>
          </cell>
          <cell r="P70">
            <v>2</v>
          </cell>
          <cell r="Q70">
            <v>19.600000000000001</v>
          </cell>
          <cell r="S70">
            <v>29568.799999999999</v>
          </cell>
          <cell r="T70">
            <v>1928.4</v>
          </cell>
          <cell r="U70">
            <v>31497.200000000001</v>
          </cell>
          <cell r="V70">
            <v>28283.200000000001</v>
          </cell>
          <cell r="W70">
            <v>3214</v>
          </cell>
          <cell r="X70">
            <v>31497.200000000001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Z70">
            <v>0</v>
          </cell>
          <cell r="CA70">
            <v>0</v>
          </cell>
          <cell r="CB70">
            <v>0</v>
          </cell>
          <cell r="CD70">
            <v>0</v>
          </cell>
          <cell r="CE70">
            <v>0</v>
          </cell>
          <cell r="CF70">
            <v>0</v>
          </cell>
          <cell r="CH70">
            <v>0</v>
          </cell>
          <cell r="CI70">
            <v>0</v>
          </cell>
          <cell r="CJ70">
            <v>0</v>
          </cell>
          <cell r="CL70">
            <v>0</v>
          </cell>
          <cell r="CM70">
            <v>0</v>
          </cell>
          <cell r="CN70">
            <v>0</v>
          </cell>
          <cell r="CP70">
            <v>0</v>
          </cell>
          <cell r="CQ70">
            <v>0</v>
          </cell>
          <cell r="CR70">
            <v>0</v>
          </cell>
          <cell r="CT70">
            <v>0</v>
          </cell>
          <cell r="CU70">
            <v>0</v>
          </cell>
          <cell r="CV70">
            <v>0</v>
          </cell>
          <cell r="CX70">
            <v>0</v>
          </cell>
          <cell r="CY70">
            <v>0</v>
          </cell>
          <cell r="CZ70">
            <v>0</v>
          </cell>
          <cell r="DB70">
            <v>0</v>
          </cell>
          <cell r="DC70">
            <v>0</v>
          </cell>
          <cell r="DD70">
            <v>0</v>
          </cell>
          <cell r="DF70">
            <v>0</v>
          </cell>
          <cell r="DG70">
            <v>0</v>
          </cell>
          <cell r="DH70">
            <v>0</v>
          </cell>
          <cell r="DJ70">
            <v>0</v>
          </cell>
          <cell r="DK70">
            <v>0</v>
          </cell>
          <cell r="DL70">
            <v>0</v>
          </cell>
          <cell r="DN70">
            <v>0</v>
          </cell>
          <cell r="DO70">
            <v>0</v>
          </cell>
          <cell r="DP70">
            <v>0</v>
          </cell>
          <cell r="DR70">
            <v>0</v>
          </cell>
        </row>
        <row r="71">
          <cell r="E71" t="str">
            <v>t0000292</v>
          </cell>
          <cell r="F71" t="str">
            <v>01-40</v>
          </cell>
          <cell r="G71" t="str">
            <v>Patisserie G Pte Ltd  (After Subdivision)</v>
          </cell>
          <cell r="H71">
            <v>44576</v>
          </cell>
          <cell r="I71">
            <v>44940</v>
          </cell>
          <cell r="K71">
            <v>816</v>
          </cell>
          <cell r="L71">
            <v>816</v>
          </cell>
          <cell r="M71">
            <v>12</v>
          </cell>
          <cell r="N71">
            <v>1.2</v>
          </cell>
          <cell r="O71">
            <v>11.2</v>
          </cell>
          <cell r="P71">
            <v>2</v>
          </cell>
          <cell r="Q71">
            <v>13.2</v>
          </cell>
          <cell r="S71">
            <v>9792</v>
          </cell>
          <cell r="T71">
            <v>979.2</v>
          </cell>
          <cell r="U71">
            <v>10771.2</v>
          </cell>
          <cell r="V71">
            <v>9139.2000000000007</v>
          </cell>
          <cell r="W71">
            <v>1632</v>
          </cell>
          <cell r="X71">
            <v>10771.2</v>
          </cell>
          <cell r="Y71">
            <v>4422.1899999999996</v>
          </cell>
          <cell r="Z71">
            <v>4422.1899999999996</v>
          </cell>
          <cell r="AA71">
            <v>0</v>
          </cell>
          <cell r="AB71">
            <v>4237.9399999999996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4422.1899999999996</v>
          </cell>
          <cell r="BV71">
            <v>442.22</v>
          </cell>
          <cell r="BW71">
            <v>442.22</v>
          </cell>
          <cell r="BX71">
            <v>0</v>
          </cell>
          <cell r="BY71">
            <v>442.22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442.22</v>
          </cell>
        </row>
        <row r="72">
          <cell r="F72" t="str">
            <v>01-40</v>
          </cell>
          <cell r="G72" t="str">
            <v>Patisserie G Pte Ltd  (After Subdivision)</v>
          </cell>
          <cell r="H72">
            <v>44941</v>
          </cell>
          <cell r="I72">
            <v>45305</v>
          </cell>
          <cell r="K72">
            <v>0</v>
          </cell>
          <cell r="L72">
            <v>816</v>
          </cell>
          <cell r="M72">
            <v>12.8</v>
          </cell>
          <cell r="N72">
            <v>1.2</v>
          </cell>
          <cell r="O72">
            <v>12</v>
          </cell>
          <cell r="P72">
            <v>2</v>
          </cell>
          <cell r="Q72">
            <v>14</v>
          </cell>
          <cell r="S72">
            <v>10444.799999999999</v>
          </cell>
          <cell r="T72">
            <v>979.2</v>
          </cell>
          <cell r="U72">
            <v>11424</v>
          </cell>
          <cell r="V72">
            <v>9792</v>
          </cell>
          <cell r="W72">
            <v>1632</v>
          </cell>
          <cell r="X72">
            <v>11424</v>
          </cell>
          <cell r="Y72">
            <v>0</v>
          </cell>
          <cell r="Z72">
            <v>5593.55</v>
          </cell>
          <cell r="AA72">
            <v>-5593.55</v>
          </cell>
          <cell r="AB72">
            <v>5369.81</v>
          </cell>
          <cell r="AC72">
            <v>5945.14</v>
          </cell>
          <cell r="AD72">
            <v>10200</v>
          </cell>
          <cell r="AE72">
            <v>-4254.8599999999997</v>
          </cell>
          <cell r="AF72">
            <v>9792</v>
          </cell>
          <cell r="AG72">
            <v>9792</v>
          </cell>
          <cell r="AH72">
            <v>10200</v>
          </cell>
          <cell r="AI72">
            <v>-408</v>
          </cell>
          <cell r="AJ72">
            <v>9792</v>
          </cell>
          <cell r="AK72">
            <v>9792</v>
          </cell>
          <cell r="AL72">
            <v>10200</v>
          </cell>
          <cell r="AM72">
            <v>-408</v>
          </cell>
          <cell r="AN72">
            <v>9792</v>
          </cell>
          <cell r="AO72">
            <v>9792</v>
          </cell>
          <cell r="AP72">
            <v>10200</v>
          </cell>
          <cell r="AQ72">
            <v>-408</v>
          </cell>
          <cell r="AR72">
            <v>9792</v>
          </cell>
          <cell r="AS72">
            <v>9792</v>
          </cell>
          <cell r="AT72">
            <v>10200</v>
          </cell>
          <cell r="AU72">
            <v>-408</v>
          </cell>
          <cell r="AV72">
            <v>9792</v>
          </cell>
          <cell r="AW72">
            <v>9792</v>
          </cell>
          <cell r="AX72">
            <v>10200</v>
          </cell>
          <cell r="AY72">
            <v>-408</v>
          </cell>
          <cell r="AZ72">
            <v>9792</v>
          </cell>
          <cell r="BA72">
            <v>9792</v>
          </cell>
          <cell r="BB72">
            <v>10200</v>
          </cell>
          <cell r="BC72">
            <v>-408</v>
          </cell>
          <cell r="BD72">
            <v>9792</v>
          </cell>
          <cell r="BE72">
            <v>9792</v>
          </cell>
          <cell r="BF72">
            <v>10200</v>
          </cell>
          <cell r="BG72">
            <v>-408</v>
          </cell>
          <cell r="BH72">
            <v>9792</v>
          </cell>
          <cell r="BI72">
            <v>9792</v>
          </cell>
          <cell r="BJ72">
            <v>10200</v>
          </cell>
          <cell r="BK72">
            <v>-408</v>
          </cell>
          <cell r="BL72">
            <v>9792</v>
          </cell>
          <cell r="BM72">
            <v>9792</v>
          </cell>
          <cell r="BN72">
            <v>10200</v>
          </cell>
          <cell r="BO72">
            <v>-408</v>
          </cell>
          <cell r="BP72">
            <v>9792</v>
          </cell>
          <cell r="BQ72">
            <v>9792</v>
          </cell>
          <cell r="BR72">
            <v>10200</v>
          </cell>
          <cell r="BS72">
            <v>-408</v>
          </cell>
          <cell r="BT72">
            <v>9792</v>
          </cell>
          <cell r="BU72">
            <v>103865.14</v>
          </cell>
          <cell r="BV72">
            <v>0</v>
          </cell>
          <cell r="BW72">
            <v>536.98</v>
          </cell>
          <cell r="BX72">
            <v>-536.98</v>
          </cell>
          <cell r="BY72">
            <v>536.98</v>
          </cell>
          <cell r="BZ72">
            <v>990.86</v>
          </cell>
          <cell r="CA72">
            <v>979.2</v>
          </cell>
          <cell r="CB72">
            <v>11.6600000000001</v>
          </cell>
          <cell r="CC72">
            <v>979.2</v>
          </cell>
          <cell r="CD72">
            <v>1632</v>
          </cell>
          <cell r="CE72">
            <v>979.2</v>
          </cell>
          <cell r="CF72">
            <v>652.79999999999995</v>
          </cell>
          <cell r="CG72">
            <v>979.2</v>
          </cell>
          <cell r="CH72">
            <v>1632</v>
          </cell>
          <cell r="CI72">
            <v>979.2</v>
          </cell>
          <cell r="CJ72">
            <v>652.79999999999995</v>
          </cell>
          <cell r="CK72">
            <v>979.2</v>
          </cell>
          <cell r="CL72">
            <v>1632</v>
          </cell>
          <cell r="CM72">
            <v>979.2</v>
          </cell>
          <cell r="CN72">
            <v>652.79999999999995</v>
          </cell>
          <cell r="CO72">
            <v>979.2</v>
          </cell>
          <cell r="CP72">
            <v>1632</v>
          </cell>
          <cell r="CQ72">
            <v>979.2</v>
          </cell>
          <cell r="CR72">
            <v>652.79999999999995</v>
          </cell>
          <cell r="CS72">
            <v>979.2</v>
          </cell>
          <cell r="CT72">
            <v>1632</v>
          </cell>
          <cell r="CU72">
            <v>979.2</v>
          </cell>
          <cell r="CV72">
            <v>652.79999999999995</v>
          </cell>
          <cell r="CW72">
            <v>979.2</v>
          </cell>
          <cell r="CX72">
            <v>1632</v>
          </cell>
          <cell r="CY72">
            <v>979.2</v>
          </cell>
          <cell r="CZ72">
            <v>652.79999999999995</v>
          </cell>
          <cell r="DA72">
            <v>979.2</v>
          </cell>
          <cell r="DB72">
            <v>1632</v>
          </cell>
          <cell r="DC72">
            <v>979.2</v>
          </cell>
          <cell r="DD72">
            <v>652.79999999999995</v>
          </cell>
          <cell r="DE72">
            <v>979.2</v>
          </cell>
          <cell r="DF72">
            <v>1632</v>
          </cell>
          <cell r="DG72">
            <v>979.2</v>
          </cell>
          <cell r="DH72">
            <v>652.79999999999995</v>
          </cell>
          <cell r="DI72">
            <v>979.2</v>
          </cell>
          <cell r="DJ72">
            <v>1632</v>
          </cell>
          <cell r="DK72">
            <v>979.2</v>
          </cell>
          <cell r="DL72">
            <v>652.79999999999995</v>
          </cell>
          <cell r="DM72">
            <v>979.2</v>
          </cell>
          <cell r="DN72">
            <v>1632</v>
          </cell>
          <cell r="DO72">
            <v>979.2</v>
          </cell>
          <cell r="DP72">
            <v>652.79999999999995</v>
          </cell>
          <cell r="DQ72">
            <v>979.2</v>
          </cell>
          <cell r="DR72">
            <v>17310.86</v>
          </cell>
        </row>
        <row r="73">
          <cell r="F73" t="str">
            <v>01-40</v>
          </cell>
          <cell r="G73" t="str">
            <v>Patisserie G Pte Ltd  (After Subdivision)</v>
          </cell>
          <cell r="H73">
            <v>45306</v>
          </cell>
          <cell r="I73">
            <v>45671</v>
          </cell>
          <cell r="K73">
            <v>0</v>
          </cell>
          <cell r="L73">
            <v>816</v>
          </cell>
          <cell r="M73">
            <v>13.3</v>
          </cell>
          <cell r="N73">
            <v>1.2</v>
          </cell>
          <cell r="O73">
            <v>12.5</v>
          </cell>
          <cell r="P73">
            <v>2</v>
          </cell>
          <cell r="Q73">
            <v>14.5</v>
          </cell>
          <cell r="S73">
            <v>10852.8</v>
          </cell>
          <cell r="T73">
            <v>979.2</v>
          </cell>
          <cell r="U73">
            <v>11832</v>
          </cell>
          <cell r="V73">
            <v>10200</v>
          </cell>
          <cell r="W73">
            <v>1632</v>
          </cell>
          <cell r="X73">
            <v>11832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Z73">
            <v>0</v>
          </cell>
          <cell r="CA73">
            <v>0</v>
          </cell>
          <cell r="CB73">
            <v>0</v>
          </cell>
          <cell r="CD73">
            <v>0</v>
          </cell>
          <cell r="CE73">
            <v>0</v>
          </cell>
          <cell r="CF73">
            <v>0</v>
          </cell>
          <cell r="CH73">
            <v>0</v>
          </cell>
          <cell r="CI73">
            <v>0</v>
          </cell>
          <cell r="CJ73">
            <v>0</v>
          </cell>
          <cell r="CL73">
            <v>0</v>
          </cell>
          <cell r="CM73">
            <v>0</v>
          </cell>
          <cell r="CN73">
            <v>0</v>
          </cell>
          <cell r="CP73">
            <v>0</v>
          </cell>
          <cell r="CQ73">
            <v>0</v>
          </cell>
          <cell r="CR73">
            <v>0</v>
          </cell>
          <cell r="CT73">
            <v>0</v>
          </cell>
          <cell r="CU73">
            <v>0</v>
          </cell>
          <cell r="CV73">
            <v>0</v>
          </cell>
          <cell r="CX73">
            <v>0</v>
          </cell>
          <cell r="CY73">
            <v>0</v>
          </cell>
          <cell r="CZ73">
            <v>0</v>
          </cell>
          <cell r="DB73">
            <v>0</v>
          </cell>
          <cell r="DC73">
            <v>0</v>
          </cell>
          <cell r="DD73">
            <v>0</v>
          </cell>
          <cell r="DF73">
            <v>0</v>
          </cell>
          <cell r="DG73">
            <v>0</v>
          </cell>
          <cell r="DH73">
            <v>0</v>
          </cell>
          <cell r="DJ73">
            <v>0</v>
          </cell>
          <cell r="DK73">
            <v>0</v>
          </cell>
          <cell r="DL73">
            <v>0</v>
          </cell>
          <cell r="DN73">
            <v>0</v>
          </cell>
          <cell r="DO73">
            <v>0</v>
          </cell>
          <cell r="DP73">
            <v>0</v>
          </cell>
          <cell r="DR73">
            <v>0</v>
          </cell>
        </row>
        <row r="74">
          <cell r="F74" t="str">
            <v>01-40</v>
          </cell>
          <cell r="G74" t="str">
            <v>Patisserie G Pte Ltd  (After Subdivision)</v>
          </cell>
          <cell r="H74">
            <v>45672</v>
          </cell>
          <cell r="I74">
            <v>46036</v>
          </cell>
          <cell r="K74">
            <v>0</v>
          </cell>
          <cell r="L74">
            <v>816</v>
          </cell>
          <cell r="M74">
            <v>13.8</v>
          </cell>
          <cell r="N74">
            <v>1.2</v>
          </cell>
          <cell r="O74">
            <v>13</v>
          </cell>
          <cell r="P74">
            <v>2</v>
          </cell>
          <cell r="Q74">
            <v>15</v>
          </cell>
          <cell r="S74">
            <v>11260.8</v>
          </cell>
          <cell r="T74">
            <v>979.2</v>
          </cell>
          <cell r="U74">
            <v>12240</v>
          </cell>
          <cell r="V74">
            <v>10608</v>
          </cell>
          <cell r="W74">
            <v>1632</v>
          </cell>
          <cell r="X74">
            <v>12240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Z74">
            <v>0</v>
          </cell>
          <cell r="CA74">
            <v>0</v>
          </cell>
          <cell r="CB74">
            <v>0</v>
          </cell>
          <cell r="CD74">
            <v>0</v>
          </cell>
          <cell r="CE74">
            <v>0</v>
          </cell>
          <cell r="CF74">
            <v>0</v>
          </cell>
          <cell r="CH74">
            <v>0</v>
          </cell>
          <cell r="CI74">
            <v>0</v>
          </cell>
          <cell r="CJ74">
            <v>0</v>
          </cell>
          <cell r="CL74">
            <v>0</v>
          </cell>
          <cell r="CM74">
            <v>0</v>
          </cell>
          <cell r="CN74">
            <v>0</v>
          </cell>
          <cell r="CP74">
            <v>0</v>
          </cell>
          <cell r="CQ74">
            <v>0</v>
          </cell>
          <cell r="CR74">
            <v>0</v>
          </cell>
          <cell r="CT74">
            <v>0</v>
          </cell>
          <cell r="CU74">
            <v>0</v>
          </cell>
          <cell r="CV74">
            <v>0</v>
          </cell>
          <cell r="CX74">
            <v>0</v>
          </cell>
          <cell r="CY74">
            <v>0</v>
          </cell>
          <cell r="CZ74">
            <v>0</v>
          </cell>
          <cell r="DB74">
            <v>0</v>
          </cell>
          <cell r="DC74">
            <v>0</v>
          </cell>
          <cell r="DD74">
            <v>0</v>
          </cell>
          <cell r="DF74">
            <v>0</v>
          </cell>
          <cell r="DG74">
            <v>0</v>
          </cell>
          <cell r="DH74">
            <v>0</v>
          </cell>
          <cell r="DJ74">
            <v>0</v>
          </cell>
          <cell r="DK74">
            <v>0</v>
          </cell>
          <cell r="DL74">
            <v>0</v>
          </cell>
          <cell r="DN74">
            <v>0</v>
          </cell>
          <cell r="DO74">
            <v>0</v>
          </cell>
          <cell r="DP74">
            <v>0</v>
          </cell>
          <cell r="DR74">
            <v>0</v>
          </cell>
        </row>
        <row r="75">
          <cell r="E75" t="str">
            <v>t0000292 (Licence)</v>
          </cell>
          <cell r="F75" t="str">
            <v>01-K4</v>
          </cell>
          <cell r="G75" t="str">
            <v>Patisserie G Pte Ltd (Licence)</v>
          </cell>
          <cell r="H75">
            <v>43480</v>
          </cell>
          <cell r="I75">
            <v>44940</v>
          </cell>
          <cell r="K75">
            <v>586</v>
          </cell>
          <cell r="L75">
            <v>586</v>
          </cell>
          <cell r="M75">
            <v>6.5</v>
          </cell>
          <cell r="N75">
            <v>0</v>
          </cell>
          <cell r="O75">
            <v>6.5</v>
          </cell>
          <cell r="P75">
            <v>0</v>
          </cell>
          <cell r="Q75">
            <v>6.5</v>
          </cell>
          <cell r="S75">
            <v>3809</v>
          </cell>
          <cell r="T75">
            <v>0</v>
          </cell>
          <cell r="U75">
            <v>3809</v>
          </cell>
          <cell r="V75">
            <v>3809</v>
          </cell>
          <cell r="W75">
            <v>0</v>
          </cell>
          <cell r="X75">
            <v>3809</v>
          </cell>
          <cell r="Y75">
            <v>1720.19</v>
          </cell>
          <cell r="Z75">
            <v>1720.19</v>
          </cell>
          <cell r="AA75">
            <v>0</v>
          </cell>
          <cell r="AB75">
            <v>3809</v>
          </cell>
          <cell r="AC75">
            <v>0</v>
          </cell>
          <cell r="AD75">
            <v>4102</v>
          </cell>
          <cell r="AE75">
            <v>-4102</v>
          </cell>
          <cell r="AF75">
            <v>3809</v>
          </cell>
          <cell r="AG75">
            <v>0</v>
          </cell>
          <cell r="AH75">
            <v>4102</v>
          </cell>
          <cell r="AI75">
            <v>-4102</v>
          </cell>
          <cell r="AJ75">
            <v>3809</v>
          </cell>
          <cell r="AK75">
            <v>0</v>
          </cell>
          <cell r="AL75">
            <v>4102</v>
          </cell>
          <cell r="AM75">
            <v>-4102</v>
          </cell>
          <cell r="AN75">
            <v>3809</v>
          </cell>
          <cell r="AO75">
            <v>0</v>
          </cell>
          <cell r="AP75">
            <v>4102</v>
          </cell>
          <cell r="AQ75">
            <v>-4102</v>
          </cell>
          <cell r="AR75">
            <v>3809</v>
          </cell>
          <cell r="AS75">
            <v>0</v>
          </cell>
          <cell r="AT75">
            <v>4102</v>
          </cell>
          <cell r="AU75">
            <v>-4102</v>
          </cell>
          <cell r="AV75">
            <v>3809</v>
          </cell>
          <cell r="AW75">
            <v>0</v>
          </cell>
          <cell r="AX75">
            <v>4102</v>
          </cell>
          <cell r="AY75">
            <v>-4102</v>
          </cell>
          <cell r="AZ75">
            <v>3809</v>
          </cell>
          <cell r="BA75">
            <v>0</v>
          </cell>
          <cell r="BB75">
            <v>0</v>
          </cell>
          <cell r="BC75">
            <v>0</v>
          </cell>
          <cell r="BD75">
            <v>3809</v>
          </cell>
          <cell r="BE75">
            <v>0</v>
          </cell>
          <cell r="BF75">
            <v>0</v>
          </cell>
          <cell r="BG75">
            <v>0</v>
          </cell>
          <cell r="BH75">
            <v>3809</v>
          </cell>
          <cell r="BI75">
            <v>0</v>
          </cell>
          <cell r="BJ75">
            <v>0</v>
          </cell>
          <cell r="BK75">
            <v>0</v>
          </cell>
          <cell r="BL75">
            <v>3809</v>
          </cell>
          <cell r="BM75">
            <v>0</v>
          </cell>
          <cell r="BN75">
            <v>0</v>
          </cell>
          <cell r="BO75">
            <v>0</v>
          </cell>
          <cell r="BP75">
            <v>3809</v>
          </cell>
          <cell r="BQ75">
            <v>0</v>
          </cell>
          <cell r="BR75">
            <v>0</v>
          </cell>
          <cell r="BS75">
            <v>0</v>
          </cell>
          <cell r="BT75">
            <v>3809</v>
          </cell>
          <cell r="BU75">
            <v>1720.19</v>
          </cell>
          <cell r="BV75">
            <v>0</v>
          </cell>
          <cell r="BW75">
            <v>0</v>
          </cell>
          <cell r="BX75">
            <v>0</v>
          </cell>
          <cell r="BZ75">
            <v>0</v>
          </cell>
          <cell r="CA75">
            <v>0</v>
          </cell>
          <cell r="CB75">
            <v>0</v>
          </cell>
          <cell r="CD75">
            <v>0</v>
          </cell>
          <cell r="CE75">
            <v>0</v>
          </cell>
          <cell r="CF75">
            <v>0</v>
          </cell>
          <cell r="CH75">
            <v>0</v>
          </cell>
          <cell r="CI75">
            <v>0</v>
          </cell>
          <cell r="CJ75">
            <v>0</v>
          </cell>
          <cell r="CL75">
            <v>0</v>
          </cell>
          <cell r="CM75">
            <v>0</v>
          </cell>
          <cell r="CN75">
            <v>0</v>
          </cell>
          <cell r="CP75">
            <v>0</v>
          </cell>
          <cell r="CQ75">
            <v>0</v>
          </cell>
          <cell r="CR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</row>
        <row r="76">
          <cell r="F76" t="str">
            <v>01-K4</v>
          </cell>
          <cell r="G76" t="str">
            <v>Patisserie G Pte Ltd (Licence)</v>
          </cell>
          <cell r="H76">
            <v>44941</v>
          </cell>
          <cell r="I76">
            <v>46036</v>
          </cell>
          <cell r="K76">
            <v>0</v>
          </cell>
          <cell r="L76">
            <v>586</v>
          </cell>
          <cell r="M76">
            <v>7.63</v>
          </cell>
          <cell r="N76">
            <v>0</v>
          </cell>
          <cell r="O76">
            <v>7.63</v>
          </cell>
          <cell r="P76">
            <v>0</v>
          </cell>
          <cell r="Q76">
            <v>7.63</v>
          </cell>
          <cell r="S76">
            <v>4471.18</v>
          </cell>
          <cell r="T76">
            <v>0</v>
          </cell>
          <cell r="U76">
            <v>4471.18</v>
          </cell>
          <cell r="V76">
            <v>4471.18</v>
          </cell>
          <cell r="W76">
            <v>0</v>
          </cell>
          <cell r="X76">
            <v>4471.18</v>
          </cell>
          <cell r="Y76">
            <v>2451.94</v>
          </cell>
          <cell r="Z76">
            <v>2249.48</v>
          </cell>
          <cell r="AA76">
            <v>202.46</v>
          </cell>
          <cell r="AB76">
            <v>0</v>
          </cell>
          <cell r="AC76">
            <v>4471.18</v>
          </cell>
          <cell r="AD76">
            <v>0</v>
          </cell>
          <cell r="AE76">
            <v>4471.18</v>
          </cell>
          <cell r="AF76">
            <v>0</v>
          </cell>
          <cell r="AG76">
            <v>4471.18</v>
          </cell>
          <cell r="AH76">
            <v>0</v>
          </cell>
          <cell r="AI76">
            <v>4471.18</v>
          </cell>
          <cell r="AJ76">
            <v>0</v>
          </cell>
          <cell r="AK76">
            <v>4471.18</v>
          </cell>
          <cell r="AL76">
            <v>0</v>
          </cell>
          <cell r="AM76">
            <v>4471.18</v>
          </cell>
          <cell r="AN76">
            <v>0</v>
          </cell>
          <cell r="AO76">
            <v>4471.18</v>
          </cell>
          <cell r="AP76">
            <v>0</v>
          </cell>
          <cell r="AQ76">
            <v>4471.18</v>
          </cell>
          <cell r="AR76">
            <v>0</v>
          </cell>
          <cell r="AS76">
            <v>4471.18</v>
          </cell>
          <cell r="AT76">
            <v>0</v>
          </cell>
          <cell r="AU76">
            <v>4471.18</v>
          </cell>
          <cell r="AV76">
            <v>0</v>
          </cell>
          <cell r="AW76">
            <v>4471.18</v>
          </cell>
          <cell r="AX76">
            <v>0</v>
          </cell>
          <cell r="AY76">
            <v>4471.18</v>
          </cell>
          <cell r="AZ76">
            <v>0</v>
          </cell>
          <cell r="BA76">
            <v>4471.18</v>
          </cell>
          <cell r="BB76">
            <v>4102</v>
          </cell>
          <cell r="BC76">
            <v>369.18</v>
          </cell>
          <cell r="BD76">
            <v>0</v>
          </cell>
          <cell r="BE76">
            <v>4471.18</v>
          </cell>
          <cell r="BF76">
            <v>4102</v>
          </cell>
          <cell r="BG76">
            <v>369.18</v>
          </cell>
          <cell r="BH76">
            <v>0</v>
          </cell>
          <cell r="BI76">
            <v>4471.18</v>
          </cell>
          <cell r="BJ76">
            <v>4102</v>
          </cell>
          <cell r="BK76">
            <v>369.18</v>
          </cell>
          <cell r="BL76">
            <v>0</v>
          </cell>
          <cell r="BM76">
            <v>4471.18</v>
          </cell>
          <cell r="BN76">
            <v>4102</v>
          </cell>
          <cell r="BO76">
            <v>369.18</v>
          </cell>
          <cell r="BP76">
            <v>0</v>
          </cell>
          <cell r="BQ76">
            <v>4471.18</v>
          </cell>
          <cell r="BR76">
            <v>4102</v>
          </cell>
          <cell r="BS76">
            <v>369.18</v>
          </cell>
          <cell r="BT76">
            <v>0</v>
          </cell>
          <cell r="BU76">
            <v>51634.92</v>
          </cell>
          <cell r="BV76">
            <v>0</v>
          </cell>
          <cell r="BW76">
            <v>0</v>
          </cell>
          <cell r="BX76">
            <v>0</v>
          </cell>
          <cell r="BZ76">
            <v>0</v>
          </cell>
          <cell r="CA76">
            <v>0</v>
          </cell>
          <cell r="CB76">
            <v>0</v>
          </cell>
          <cell r="CD76">
            <v>0</v>
          </cell>
          <cell r="CE76">
            <v>0</v>
          </cell>
          <cell r="CF76">
            <v>0</v>
          </cell>
          <cell r="CH76">
            <v>0</v>
          </cell>
          <cell r="CI76">
            <v>0</v>
          </cell>
          <cell r="CJ76">
            <v>0</v>
          </cell>
          <cell r="CL76">
            <v>0</v>
          </cell>
          <cell r="CM76">
            <v>0</v>
          </cell>
          <cell r="CN76">
            <v>0</v>
          </cell>
          <cell r="CP76">
            <v>0</v>
          </cell>
          <cell r="CQ76">
            <v>0</v>
          </cell>
          <cell r="CR76">
            <v>0</v>
          </cell>
          <cell r="CT76">
            <v>0</v>
          </cell>
          <cell r="CU76">
            <v>0</v>
          </cell>
          <cell r="CV76">
            <v>0</v>
          </cell>
          <cell r="CX76">
            <v>0</v>
          </cell>
          <cell r="CY76">
            <v>0</v>
          </cell>
          <cell r="CZ76">
            <v>0</v>
          </cell>
          <cell r="DB76">
            <v>0</v>
          </cell>
          <cell r="DC76">
            <v>0</v>
          </cell>
          <cell r="DD76">
            <v>0</v>
          </cell>
          <cell r="DF76">
            <v>0</v>
          </cell>
          <cell r="DG76">
            <v>0</v>
          </cell>
          <cell r="DH76">
            <v>0</v>
          </cell>
          <cell r="DJ76">
            <v>0</v>
          </cell>
          <cell r="DK76">
            <v>0</v>
          </cell>
          <cell r="DL76">
            <v>0</v>
          </cell>
          <cell r="DN76">
            <v>0</v>
          </cell>
          <cell r="DO76">
            <v>0</v>
          </cell>
          <cell r="DP76">
            <v>0</v>
          </cell>
          <cell r="DR76">
            <v>0</v>
          </cell>
        </row>
        <row r="77">
          <cell r="F77" t="str">
            <v>01-41</v>
          </cell>
          <cell r="G77" t="str">
            <v>Unique Fine Pearl &amp; Gem Collections Pte. Ltd.</v>
          </cell>
          <cell r="H77">
            <v>44794</v>
          </cell>
          <cell r="I77">
            <v>44977</v>
          </cell>
          <cell r="K77">
            <v>786</v>
          </cell>
          <cell r="L77">
            <v>786</v>
          </cell>
          <cell r="M77">
            <v>8.98</v>
          </cell>
          <cell r="N77">
            <v>1.2</v>
          </cell>
          <cell r="O77">
            <v>8.18</v>
          </cell>
          <cell r="P77">
            <v>2</v>
          </cell>
          <cell r="Q77">
            <v>10.18</v>
          </cell>
          <cell r="R77">
            <v>0</v>
          </cell>
          <cell r="S77">
            <v>7056.8</v>
          </cell>
          <cell r="T77">
            <v>943.2</v>
          </cell>
          <cell r="U77">
            <v>8000</v>
          </cell>
          <cell r="V77">
            <v>6428</v>
          </cell>
          <cell r="W77">
            <v>1572</v>
          </cell>
          <cell r="X77">
            <v>8000</v>
          </cell>
          <cell r="Y77">
            <v>7056.8</v>
          </cell>
          <cell r="Z77">
            <v>7018.4</v>
          </cell>
          <cell r="AA77">
            <v>38.400000000000503</v>
          </cell>
          <cell r="AB77">
            <v>7198.4</v>
          </cell>
          <cell r="AC77">
            <v>4591.43</v>
          </cell>
          <cell r="AD77">
            <v>5013.1400000000003</v>
          </cell>
          <cell r="AE77">
            <v>-421.71</v>
          </cell>
          <cell r="AF77">
            <v>7198.4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11648.23</v>
          </cell>
          <cell r="BV77">
            <v>943.2</v>
          </cell>
          <cell r="BW77">
            <v>943.2</v>
          </cell>
          <cell r="BX77">
            <v>0</v>
          </cell>
          <cell r="BY77">
            <v>981.6</v>
          </cell>
          <cell r="BZ77">
            <v>1122.8599999999999</v>
          </cell>
          <cell r="CA77">
            <v>673.71</v>
          </cell>
          <cell r="CB77">
            <v>449.15</v>
          </cell>
          <cell r="CC77">
            <v>981.6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2066.06</v>
          </cell>
        </row>
        <row r="78">
          <cell r="E78" t="str">
            <v>t0001510</v>
          </cell>
          <cell r="F78" t="str">
            <v>01-41</v>
          </cell>
          <cell r="G78" t="str">
            <v>Unique Fine Pearl &amp; Gem Collections Pte. Ltd.</v>
          </cell>
          <cell r="H78">
            <v>44978</v>
          </cell>
          <cell r="I78">
            <v>45046</v>
          </cell>
          <cell r="K78">
            <v>0</v>
          </cell>
          <cell r="L78">
            <v>786</v>
          </cell>
          <cell r="M78">
            <v>0</v>
          </cell>
          <cell r="N78">
            <v>0</v>
          </cell>
          <cell r="O78">
            <v>9.5</v>
          </cell>
          <cell r="P78">
            <v>2</v>
          </cell>
          <cell r="Q78">
            <v>11.5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7467</v>
          </cell>
          <cell r="W78">
            <v>1572</v>
          </cell>
          <cell r="X78">
            <v>9039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2133.4299999999998</v>
          </cell>
          <cell r="AD78">
            <v>0</v>
          </cell>
          <cell r="AE78">
            <v>2133.4299999999998</v>
          </cell>
          <cell r="AF78">
            <v>0</v>
          </cell>
          <cell r="AG78">
            <v>7467</v>
          </cell>
          <cell r="AH78">
            <v>0</v>
          </cell>
          <cell r="AI78">
            <v>7467</v>
          </cell>
          <cell r="AJ78">
            <v>0</v>
          </cell>
          <cell r="AK78">
            <v>7467</v>
          </cell>
          <cell r="AL78">
            <v>0</v>
          </cell>
          <cell r="AM78">
            <v>7467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6916.8</v>
          </cell>
          <cell r="AU78">
            <v>-6916.8</v>
          </cell>
          <cell r="AV78">
            <v>0</v>
          </cell>
          <cell r="AW78">
            <v>0</v>
          </cell>
          <cell r="AX78">
            <v>6916.8</v>
          </cell>
          <cell r="AY78">
            <v>-6916.8</v>
          </cell>
          <cell r="AZ78">
            <v>0</v>
          </cell>
          <cell r="BA78">
            <v>0</v>
          </cell>
          <cell r="BB78">
            <v>6916.8</v>
          </cell>
          <cell r="BC78">
            <v>-6916.8</v>
          </cell>
          <cell r="BD78">
            <v>2504.5500000000002</v>
          </cell>
          <cell r="BE78">
            <v>0</v>
          </cell>
          <cell r="BF78">
            <v>6916.8</v>
          </cell>
          <cell r="BG78">
            <v>-6916.8</v>
          </cell>
          <cell r="BH78">
            <v>7058.28</v>
          </cell>
          <cell r="BI78">
            <v>0</v>
          </cell>
          <cell r="BJ78">
            <v>6916.8</v>
          </cell>
          <cell r="BK78">
            <v>-6916.8</v>
          </cell>
          <cell r="BL78">
            <v>7058.28</v>
          </cell>
          <cell r="BM78">
            <v>0</v>
          </cell>
          <cell r="BN78">
            <v>6916.8</v>
          </cell>
          <cell r="BO78">
            <v>-6916.8</v>
          </cell>
          <cell r="BP78">
            <v>7058.28</v>
          </cell>
          <cell r="BQ78">
            <v>0</v>
          </cell>
          <cell r="BR78">
            <v>6916.8</v>
          </cell>
          <cell r="BS78">
            <v>-6916.8</v>
          </cell>
          <cell r="BT78">
            <v>7058.28</v>
          </cell>
          <cell r="BU78">
            <v>17067.43</v>
          </cell>
          <cell r="BV78">
            <v>0</v>
          </cell>
          <cell r="BW78">
            <v>0</v>
          </cell>
          <cell r="BX78">
            <v>0</v>
          </cell>
          <cell r="BZ78">
            <v>449.14</v>
          </cell>
          <cell r="CA78">
            <v>0</v>
          </cell>
          <cell r="CB78">
            <v>449.14</v>
          </cell>
          <cell r="CD78">
            <v>1572</v>
          </cell>
          <cell r="CE78">
            <v>0</v>
          </cell>
          <cell r="CF78">
            <v>1572</v>
          </cell>
          <cell r="CH78">
            <v>1572</v>
          </cell>
          <cell r="CI78">
            <v>0</v>
          </cell>
          <cell r="CJ78">
            <v>1572</v>
          </cell>
          <cell r="CL78">
            <v>0</v>
          </cell>
          <cell r="CM78">
            <v>0</v>
          </cell>
          <cell r="CN78">
            <v>0</v>
          </cell>
          <cell r="CP78">
            <v>0</v>
          </cell>
          <cell r="CQ78">
            <v>943.2</v>
          </cell>
          <cell r="CR78">
            <v>-943.2</v>
          </cell>
          <cell r="CT78">
            <v>0</v>
          </cell>
          <cell r="CU78">
            <v>943.2</v>
          </cell>
          <cell r="CV78">
            <v>-943.2</v>
          </cell>
          <cell r="CX78">
            <v>0</v>
          </cell>
          <cell r="CY78">
            <v>943.2</v>
          </cell>
          <cell r="CZ78">
            <v>-943.2</v>
          </cell>
          <cell r="DA78">
            <v>334.68</v>
          </cell>
          <cell r="DB78">
            <v>0</v>
          </cell>
          <cell r="DC78">
            <v>943.2</v>
          </cell>
          <cell r="DD78">
            <v>-943.2</v>
          </cell>
          <cell r="DE78">
            <v>943.2</v>
          </cell>
          <cell r="DF78">
            <v>0</v>
          </cell>
          <cell r="DG78">
            <v>943.2</v>
          </cell>
          <cell r="DH78">
            <v>-943.2</v>
          </cell>
          <cell r="DI78">
            <v>943.2</v>
          </cell>
          <cell r="DJ78">
            <v>0</v>
          </cell>
          <cell r="DK78">
            <v>943.2</v>
          </cell>
          <cell r="DL78">
            <v>-943.2</v>
          </cell>
          <cell r="DM78">
            <v>943.2</v>
          </cell>
          <cell r="DN78">
            <v>0</v>
          </cell>
          <cell r="DO78">
            <v>943.2</v>
          </cell>
          <cell r="DP78">
            <v>-943.2</v>
          </cell>
          <cell r="DQ78">
            <v>943.2</v>
          </cell>
          <cell r="DR78">
            <v>3593.14</v>
          </cell>
        </row>
        <row r="79">
          <cell r="E79" t="str">
            <v>t0001240 (Licence)</v>
          </cell>
          <cell r="F79" t="str">
            <v>01-42</v>
          </cell>
          <cell r="G79" t="str">
            <v>Hyggerium Pte Ltd (Licence)</v>
          </cell>
          <cell r="H79">
            <v>44682</v>
          </cell>
          <cell r="I79">
            <v>45046</v>
          </cell>
          <cell r="K79">
            <v>996</v>
          </cell>
          <cell r="L79">
            <v>996</v>
          </cell>
          <cell r="M79">
            <v>8.5</v>
          </cell>
          <cell r="N79">
            <v>0</v>
          </cell>
          <cell r="O79">
            <v>8.5</v>
          </cell>
          <cell r="P79">
            <v>0</v>
          </cell>
          <cell r="Q79">
            <v>8.5</v>
          </cell>
          <cell r="S79">
            <v>8466</v>
          </cell>
          <cell r="T79">
            <v>0</v>
          </cell>
          <cell r="U79">
            <v>8466</v>
          </cell>
          <cell r="V79">
            <v>8466</v>
          </cell>
          <cell r="W79">
            <v>0</v>
          </cell>
          <cell r="X79">
            <v>8466</v>
          </cell>
          <cell r="Y79">
            <v>8466</v>
          </cell>
          <cell r="Z79">
            <v>8466</v>
          </cell>
          <cell r="AA79">
            <v>0</v>
          </cell>
          <cell r="AB79">
            <v>6972</v>
          </cell>
          <cell r="AC79">
            <v>8466</v>
          </cell>
          <cell r="AD79">
            <v>8466</v>
          </cell>
          <cell r="AE79">
            <v>0</v>
          </cell>
          <cell r="AF79">
            <v>6972</v>
          </cell>
          <cell r="AG79">
            <v>8466</v>
          </cell>
          <cell r="AH79">
            <v>8466</v>
          </cell>
          <cell r="AI79">
            <v>0</v>
          </cell>
          <cell r="AJ79">
            <v>6972</v>
          </cell>
          <cell r="AK79">
            <v>8466</v>
          </cell>
          <cell r="AL79">
            <v>8466</v>
          </cell>
          <cell r="AM79">
            <v>0</v>
          </cell>
          <cell r="AN79">
            <v>6972</v>
          </cell>
          <cell r="AO79">
            <v>0</v>
          </cell>
          <cell r="AP79">
            <v>0</v>
          </cell>
          <cell r="AQ79">
            <v>0</v>
          </cell>
          <cell r="AR79">
            <v>8466</v>
          </cell>
          <cell r="AS79">
            <v>0</v>
          </cell>
          <cell r="AT79">
            <v>0</v>
          </cell>
          <cell r="AU79">
            <v>0</v>
          </cell>
          <cell r="AV79">
            <v>8466</v>
          </cell>
          <cell r="AW79">
            <v>0</v>
          </cell>
          <cell r="AX79">
            <v>0</v>
          </cell>
          <cell r="AY79">
            <v>0</v>
          </cell>
          <cell r="AZ79">
            <v>8466</v>
          </cell>
          <cell r="BA79">
            <v>0</v>
          </cell>
          <cell r="BB79">
            <v>0</v>
          </cell>
          <cell r="BC79">
            <v>0</v>
          </cell>
          <cell r="BD79">
            <v>8466</v>
          </cell>
          <cell r="BE79">
            <v>0</v>
          </cell>
          <cell r="BF79">
            <v>0</v>
          </cell>
          <cell r="BG79">
            <v>0</v>
          </cell>
          <cell r="BH79">
            <v>8466</v>
          </cell>
          <cell r="BI79">
            <v>0</v>
          </cell>
          <cell r="BJ79">
            <v>0</v>
          </cell>
          <cell r="BK79">
            <v>0</v>
          </cell>
          <cell r="BL79">
            <v>8466</v>
          </cell>
          <cell r="BM79">
            <v>0</v>
          </cell>
          <cell r="BN79">
            <v>0</v>
          </cell>
          <cell r="BO79">
            <v>0</v>
          </cell>
          <cell r="BP79">
            <v>8466</v>
          </cell>
          <cell r="BQ79">
            <v>0</v>
          </cell>
          <cell r="BR79">
            <v>0</v>
          </cell>
          <cell r="BS79">
            <v>0</v>
          </cell>
          <cell r="BT79">
            <v>8466</v>
          </cell>
          <cell r="BU79">
            <v>33864</v>
          </cell>
          <cell r="BV79">
            <v>0</v>
          </cell>
          <cell r="BW79">
            <v>0</v>
          </cell>
          <cell r="BX79">
            <v>0</v>
          </cell>
          <cell r="BZ79">
            <v>0</v>
          </cell>
          <cell r="CA79">
            <v>0</v>
          </cell>
          <cell r="CB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</row>
        <row r="80">
          <cell r="E80" t="str">
            <v>t0001630</v>
          </cell>
          <cell r="F80" t="str">
            <v>01-41/42/42A/43</v>
          </cell>
          <cell r="G80" t="str">
            <v>Shokudo Concepts Pte. Ltd. (Benihana)</v>
          </cell>
          <cell r="H80">
            <v>45145</v>
          </cell>
          <cell r="I80">
            <v>45875</v>
          </cell>
          <cell r="K80">
            <v>2809</v>
          </cell>
          <cell r="L80">
            <v>2809</v>
          </cell>
          <cell r="M80">
            <v>0</v>
          </cell>
          <cell r="N80">
            <v>0</v>
          </cell>
          <cell r="O80">
            <v>4.5</v>
          </cell>
          <cell r="P80">
            <v>2</v>
          </cell>
          <cell r="Q80">
            <v>6.5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12640.5</v>
          </cell>
          <cell r="W80">
            <v>5618</v>
          </cell>
          <cell r="X80">
            <v>18258.5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9405</v>
          </cell>
          <cell r="AY80">
            <v>-9405</v>
          </cell>
          <cell r="AZ80">
            <v>0</v>
          </cell>
          <cell r="BA80">
            <v>10193.950000000001</v>
          </cell>
          <cell r="BB80">
            <v>9405</v>
          </cell>
          <cell r="BC80">
            <v>788.95000000000095</v>
          </cell>
          <cell r="BD80">
            <v>0</v>
          </cell>
          <cell r="BE80">
            <v>12640.5</v>
          </cell>
          <cell r="BF80">
            <v>9405</v>
          </cell>
          <cell r="BG80">
            <v>3235.5</v>
          </cell>
          <cell r="BH80">
            <v>0</v>
          </cell>
          <cell r="BI80">
            <v>12640.5</v>
          </cell>
          <cell r="BJ80">
            <v>9405</v>
          </cell>
          <cell r="BK80">
            <v>3235.5</v>
          </cell>
          <cell r="BL80">
            <v>0</v>
          </cell>
          <cell r="BM80">
            <v>12640.5</v>
          </cell>
          <cell r="BN80">
            <v>9405</v>
          </cell>
          <cell r="BO80">
            <v>3235.5</v>
          </cell>
          <cell r="BP80">
            <v>0</v>
          </cell>
          <cell r="BQ80">
            <v>12640.5</v>
          </cell>
          <cell r="BR80">
            <v>9405</v>
          </cell>
          <cell r="BS80">
            <v>3235.5</v>
          </cell>
          <cell r="BT80">
            <v>0</v>
          </cell>
          <cell r="BU80">
            <v>60755.95</v>
          </cell>
          <cell r="BV80">
            <v>0</v>
          </cell>
          <cell r="BW80">
            <v>0</v>
          </cell>
          <cell r="BX80">
            <v>0</v>
          </cell>
          <cell r="BZ80">
            <v>0</v>
          </cell>
          <cell r="CA80">
            <v>0</v>
          </cell>
          <cell r="CB80">
            <v>0</v>
          </cell>
          <cell r="CD80">
            <v>0</v>
          </cell>
          <cell r="CE80">
            <v>0</v>
          </cell>
          <cell r="CF80">
            <v>0</v>
          </cell>
          <cell r="CH80">
            <v>0</v>
          </cell>
          <cell r="CI80">
            <v>0</v>
          </cell>
          <cell r="CJ80">
            <v>0</v>
          </cell>
          <cell r="CL80">
            <v>0</v>
          </cell>
          <cell r="CM80">
            <v>0</v>
          </cell>
          <cell r="CN80">
            <v>0</v>
          </cell>
          <cell r="CP80">
            <v>0</v>
          </cell>
          <cell r="CQ80">
            <v>0</v>
          </cell>
          <cell r="CR80">
            <v>0</v>
          </cell>
          <cell r="CT80">
            <v>0</v>
          </cell>
          <cell r="CU80">
            <v>0</v>
          </cell>
          <cell r="CV80">
            <v>0</v>
          </cell>
          <cell r="CX80">
            <v>4530.6499999999996</v>
          </cell>
          <cell r="CY80">
            <v>0</v>
          </cell>
          <cell r="CZ80">
            <v>4530.6499999999996</v>
          </cell>
          <cell r="DB80">
            <v>5618</v>
          </cell>
          <cell r="DC80">
            <v>0</v>
          </cell>
          <cell r="DD80">
            <v>5618</v>
          </cell>
          <cell r="DF80">
            <v>5618</v>
          </cell>
          <cell r="DG80">
            <v>0</v>
          </cell>
          <cell r="DH80">
            <v>5618</v>
          </cell>
          <cell r="DJ80">
            <v>5618</v>
          </cell>
          <cell r="DK80">
            <v>0</v>
          </cell>
          <cell r="DL80">
            <v>5618</v>
          </cell>
          <cell r="DN80">
            <v>5618</v>
          </cell>
          <cell r="DO80">
            <v>0</v>
          </cell>
          <cell r="DP80">
            <v>5618</v>
          </cell>
          <cell r="DR80">
            <v>27002.65</v>
          </cell>
        </row>
        <row r="81">
          <cell r="E81" t="str">
            <v>t0001630</v>
          </cell>
          <cell r="F81" t="str">
            <v>01-41/42/42A/43</v>
          </cell>
          <cell r="G81" t="str">
            <v>Shokudo Concepts Pte. Ltd. (Benihana)</v>
          </cell>
          <cell r="H81">
            <v>45876</v>
          </cell>
          <cell r="I81">
            <v>46605</v>
          </cell>
          <cell r="L81">
            <v>2809</v>
          </cell>
          <cell r="M81">
            <v>0</v>
          </cell>
          <cell r="N81">
            <v>0</v>
          </cell>
          <cell r="O81">
            <v>5.5</v>
          </cell>
          <cell r="P81">
            <v>2</v>
          </cell>
          <cell r="Q81">
            <v>7.5</v>
          </cell>
          <cell r="S81">
            <v>0</v>
          </cell>
          <cell r="T81">
            <v>0</v>
          </cell>
          <cell r="U81">
            <v>0</v>
          </cell>
          <cell r="V81">
            <v>15449.5</v>
          </cell>
          <cell r="W81">
            <v>5618</v>
          </cell>
          <cell r="X81">
            <v>21067.5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Z81">
            <v>0</v>
          </cell>
          <cell r="CA81">
            <v>0</v>
          </cell>
          <cell r="CB81">
            <v>0</v>
          </cell>
          <cell r="CD81">
            <v>0</v>
          </cell>
          <cell r="CE81">
            <v>0</v>
          </cell>
          <cell r="CF81">
            <v>0</v>
          </cell>
          <cell r="CH81">
            <v>0</v>
          </cell>
          <cell r="CI81">
            <v>0</v>
          </cell>
          <cell r="CJ81">
            <v>0</v>
          </cell>
          <cell r="CL81">
            <v>0</v>
          </cell>
          <cell r="CM81">
            <v>0</v>
          </cell>
          <cell r="CN81">
            <v>0</v>
          </cell>
          <cell r="CP81">
            <v>0</v>
          </cell>
          <cell r="CQ81">
            <v>0</v>
          </cell>
          <cell r="CR81">
            <v>0</v>
          </cell>
          <cell r="CT81">
            <v>0</v>
          </cell>
          <cell r="CU81">
            <v>0</v>
          </cell>
          <cell r="CV81">
            <v>0</v>
          </cell>
          <cell r="CX81">
            <v>0</v>
          </cell>
          <cell r="CY81">
            <v>0</v>
          </cell>
          <cell r="CZ81">
            <v>0</v>
          </cell>
          <cell r="DB81">
            <v>0</v>
          </cell>
          <cell r="DC81">
            <v>0</v>
          </cell>
          <cell r="DD81">
            <v>0</v>
          </cell>
          <cell r="DF81">
            <v>0</v>
          </cell>
          <cell r="DG81">
            <v>0</v>
          </cell>
          <cell r="DH81">
            <v>0</v>
          </cell>
          <cell r="DJ81">
            <v>0</v>
          </cell>
          <cell r="DK81">
            <v>0</v>
          </cell>
          <cell r="DL81">
            <v>0</v>
          </cell>
          <cell r="DN81">
            <v>0</v>
          </cell>
          <cell r="DO81">
            <v>0</v>
          </cell>
          <cell r="DP81">
            <v>0</v>
          </cell>
          <cell r="DR81">
            <v>0</v>
          </cell>
        </row>
        <row r="82">
          <cell r="E82" t="str">
            <v>t0001537 (Licence)</v>
          </cell>
          <cell r="F82" t="str">
            <v>01-42A/43</v>
          </cell>
          <cell r="G82" t="str">
            <v>J. Keyer Lifestyle Private Limited (J. Keyer+) (Licence)</v>
          </cell>
          <cell r="H82">
            <v>44866</v>
          </cell>
          <cell r="I82">
            <v>45046</v>
          </cell>
          <cell r="K82">
            <v>1033</v>
          </cell>
          <cell r="L82">
            <v>1033</v>
          </cell>
          <cell r="M82">
            <v>6</v>
          </cell>
          <cell r="N82">
            <v>0</v>
          </cell>
          <cell r="O82">
            <v>6</v>
          </cell>
          <cell r="P82">
            <v>0</v>
          </cell>
          <cell r="Q82">
            <v>6</v>
          </cell>
          <cell r="S82">
            <v>6198</v>
          </cell>
          <cell r="T82">
            <v>0</v>
          </cell>
          <cell r="U82">
            <v>6198</v>
          </cell>
          <cell r="V82">
            <v>6198</v>
          </cell>
          <cell r="W82">
            <v>0</v>
          </cell>
          <cell r="X82">
            <v>6198</v>
          </cell>
          <cell r="Y82">
            <v>6198</v>
          </cell>
          <cell r="Z82">
            <v>0</v>
          </cell>
          <cell r="AA82">
            <v>6198</v>
          </cell>
          <cell r="AB82">
            <v>9297</v>
          </cell>
          <cell r="AC82">
            <v>6198</v>
          </cell>
          <cell r="AD82">
            <v>0</v>
          </cell>
          <cell r="AE82">
            <v>6198</v>
          </cell>
          <cell r="AF82">
            <v>9297</v>
          </cell>
          <cell r="AG82">
            <v>6198</v>
          </cell>
          <cell r="AH82">
            <v>0</v>
          </cell>
          <cell r="AI82">
            <v>6198</v>
          </cell>
          <cell r="AJ82">
            <v>8697.19</v>
          </cell>
          <cell r="AK82">
            <v>6198</v>
          </cell>
          <cell r="AL82">
            <v>0</v>
          </cell>
          <cell r="AM82">
            <v>6198</v>
          </cell>
          <cell r="AN82">
            <v>0</v>
          </cell>
          <cell r="AO82">
            <v>0</v>
          </cell>
          <cell r="AP82">
            <v>8573.9</v>
          </cell>
          <cell r="AQ82">
            <v>-8573.9</v>
          </cell>
          <cell r="AR82">
            <v>0</v>
          </cell>
          <cell r="AS82">
            <v>0</v>
          </cell>
          <cell r="AT82">
            <v>8573.9</v>
          </cell>
          <cell r="AU82">
            <v>-8573.9</v>
          </cell>
          <cell r="AV82">
            <v>0</v>
          </cell>
          <cell r="AW82">
            <v>0</v>
          </cell>
          <cell r="AX82">
            <v>8573.9</v>
          </cell>
          <cell r="AY82">
            <v>-8573.9</v>
          </cell>
          <cell r="AZ82">
            <v>0</v>
          </cell>
          <cell r="BA82">
            <v>0</v>
          </cell>
          <cell r="BB82">
            <v>8573.9</v>
          </cell>
          <cell r="BC82">
            <v>-8573.9</v>
          </cell>
          <cell r="BD82">
            <v>0</v>
          </cell>
          <cell r="BE82">
            <v>0</v>
          </cell>
          <cell r="BF82">
            <v>8573.9</v>
          </cell>
          <cell r="BG82">
            <v>-8573.9</v>
          </cell>
          <cell r="BH82">
            <v>0</v>
          </cell>
          <cell r="BI82">
            <v>0</v>
          </cell>
          <cell r="BJ82">
            <v>8573.9</v>
          </cell>
          <cell r="BK82">
            <v>-8573.9</v>
          </cell>
          <cell r="BL82">
            <v>0</v>
          </cell>
          <cell r="BM82">
            <v>0</v>
          </cell>
          <cell r="BN82">
            <v>8573.9</v>
          </cell>
          <cell r="BO82">
            <v>-8573.9</v>
          </cell>
          <cell r="BP82">
            <v>6198</v>
          </cell>
          <cell r="BQ82">
            <v>0</v>
          </cell>
          <cell r="BR82">
            <v>8573.9</v>
          </cell>
          <cell r="BS82">
            <v>-8573.9</v>
          </cell>
          <cell r="BT82">
            <v>6198</v>
          </cell>
          <cell r="BU82">
            <v>24792</v>
          </cell>
          <cell r="BV82">
            <v>0</v>
          </cell>
          <cell r="BW82">
            <v>0</v>
          </cell>
          <cell r="BX82">
            <v>0</v>
          </cell>
          <cell r="BZ82">
            <v>0</v>
          </cell>
          <cell r="CA82">
            <v>0</v>
          </cell>
          <cell r="CB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1239.5999999999999</v>
          </cell>
          <cell r="CN82">
            <v>-1239.5999999999999</v>
          </cell>
          <cell r="CO82">
            <v>0</v>
          </cell>
          <cell r="CP82">
            <v>0</v>
          </cell>
          <cell r="CQ82">
            <v>1239.5999999999999</v>
          </cell>
          <cell r="CR82">
            <v>-1239.5999999999999</v>
          </cell>
          <cell r="CS82">
            <v>0</v>
          </cell>
          <cell r="CT82">
            <v>0</v>
          </cell>
          <cell r="CU82">
            <v>1239.5999999999999</v>
          </cell>
          <cell r="CV82">
            <v>-1239.5999999999999</v>
          </cell>
          <cell r="CW82">
            <v>0</v>
          </cell>
          <cell r="CX82">
            <v>0</v>
          </cell>
          <cell r="CY82">
            <v>1239.5999999999999</v>
          </cell>
          <cell r="CZ82">
            <v>-1239.5999999999999</v>
          </cell>
          <cell r="DA82">
            <v>0</v>
          </cell>
          <cell r="DB82">
            <v>0</v>
          </cell>
          <cell r="DC82">
            <v>1239.5999999999999</v>
          </cell>
          <cell r="DD82">
            <v>-1239.5999999999999</v>
          </cell>
          <cell r="DE82">
            <v>0</v>
          </cell>
          <cell r="DF82">
            <v>0</v>
          </cell>
          <cell r="DG82">
            <v>1239.5999999999999</v>
          </cell>
          <cell r="DH82">
            <v>-1239.5999999999999</v>
          </cell>
          <cell r="DI82">
            <v>0</v>
          </cell>
          <cell r="DJ82">
            <v>0</v>
          </cell>
          <cell r="DK82">
            <v>1239.5999999999999</v>
          </cell>
          <cell r="DL82">
            <v>-1239.5999999999999</v>
          </cell>
          <cell r="DM82">
            <v>0</v>
          </cell>
          <cell r="DN82">
            <v>0</v>
          </cell>
          <cell r="DO82">
            <v>1239.5999999999999</v>
          </cell>
          <cell r="DP82">
            <v>-1239.5999999999999</v>
          </cell>
          <cell r="DQ82">
            <v>0</v>
          </cell>
          <cell r="DR82">
            <v>0</v>
          </cell>
        </row>
        <row r="83">
          <cell r="E83" t="str">
            <v>t0000224</v>
          </cell>
          <cell r="F83" t="str">
            <v>01-44/45</v>
          </cell>
          <cell r="G83" t="str">
            <v>JEJ Pte Ltd (Kith Café)</v>
          </cell>
          <cell r="H83">
            <v>44621</v>
          </cell>
          <cell r="I83">
            <v>45351</v>
          </cell>
          <cell r="K83">
            <v>2855</v>
          </cell>
          <cell r="L83">
            <v>2855</v>
          </cell>
          <cell r="M83">
            <v>10.8</v>
          </cell>
          <cell r="N83">
            <v>1.2</v>
          </cell>
          <cell r="O83">
            <v>10</v>
          </cell>
          <cell r="P83">
            <v>2</v>
          </cell>
          <cell r="Q83">
            <v>12</v>
          </cell>
          <cell r="S83">
            <v>30834</v>
          </cell>
          <cell r="T83">
            <v>3426</v>
          </cell>
          <cell r="U83">
            <v>34260</v>
          </cell>
          <cell r="V83">
            <v>28550</v>
          </cell>
          <cell r="W83">
            <v>5710</v>
          </cell>
          <cell r="X83">
            <v>34260</v>
          </cell>
          <cell r="Y83">
            <v>30834</v>
          </cell>
          <cell r="Z83">
            <v>30834</v>
          </cell>
          <cell r="AA83">
            <v>0</v>
          </cell>
          <cell r="AB83">
            <v>29406.5</v>
          </cell>
          <cell r="AC83">
            <v>28550</v>
          </cell>
          <cell r="AD83">
            <v>30834</v>
          </cell>
          <cell r="AE83">
            <v>-2284</v>
          </cell>
          <cell r="AF83">
            <v>29406.5</v>
          </cell>
          <cell r="AG83">
            <v>28550</v>
          </cell>
          <cell r="AH83">
            <v>30834</v>
          </cell>
          <cell r="AI83">
            <v>-2284</v>
          </cell>
          <cell r="AJ83">
            <v>30834</v>
          </cell>
          <cell r="AK83">
            <v>28550</v>
          </cell>
          <cell r="AL83">
            <v>30834</v>
          </cell>
          <cell r="AM83">
            <v>-2284</v>
          </cell>
          <cell r="AN83">
            <v>30834</v>
          </cell>
          <cell r="AO83">
            <v>28550</v>
          </cell>
          <cell r="AP83">
            <v>30834</v>
          </cell>
          <cell r="AQ83">
            <v>-2284</v>
          </cell>
          <cell r="AR83">
            <v>30834</v>
          </cell>
          <cell r="AS83">
            <v>28550</v>
          </cell>
          <cell r="AT83">
            <v>30834</v>
          </cell>
          <cell r="AU83">
            <v>-2284</v>
          </cell>
          <cell r="AV83">
            <v>30834</v>
          </cell>
          <cell r="AW83">
            <v>28550</v>
          </cell>
          <cell r="AX83">
            <v>30834</v>
          </cell>
          <cell r="AY83">
            <v>-2284</v>
          </cell>
          <cell r="AZ83">
            <v>30834</v>
          </cell>
          <cell r="BA83">
            <v>28550</v>
          </cell>
          <cell r="BB83">
            <v>30834</v>
          </cell>
          <cell r="BC83">
            <v>-2284</v>
          </cell>
          <cell r="BD83">
            <v>30834</v>
          </cell>
          <cell r="BE83">
            <v>28550</v>
          </cell>
          <cell r="BF83">
            <v>30834</v>
          </cell>
          <cell r="BG83">
            <v>-2284</v>
          </cell>
          <cell r="BH83">
            <v>30834</v>
          </cell>
          <cell r="BI83">
            <v>28550</v>
          </cell>
          <cell r="BJ83">
            <v>30834</v>
          </cell>
          <cell r="BK83">
            <v>-2284</v>
          </cell>
          <cell r="BL83">
            <v>30834</v>
          </cell>
          <cell r="BM83">
            <v>28550</v>
          </cell>
          <cell r="BN83">
            <v>30834</v>
          </cell>
          <cell r="BO83">
            <v>-2284</v>
          </cell>
          <cell r="BP83">
            <v>30834</v>
          </cell>
          <cell r="BQ83">
            <v>28550</v>
          </cell>
          <cell r="BR83">
            <v>30834</v>
          </cell>
          <cell r="BS83">
            <v>-2284</v>
          </cell>
          <cell r="BT83">
            <v>30834</v>
          </cell>
          <cell r="BU83">
            <v>344884</v>
          </cell>
          <cell r="BV83">
            <v>3426</v>
          </cell>
          <cell r="BW83">
            <v>3426</v>
          </cell>
          <cell r="BX83">
            <v>0</v>
          </cell>
          <cell r="BY83">
            <v>3426</v>
          </cell>
          <cell r="BZ83">
            <v>5710</v>
          </cell>
          <cell r="CA83">
            <v>3426</v>
          </cell>
          <cell r="CB83">
            <v>2284</v>
          </cell>
          <cell r="CC83">
            <v>3426</v>
          </cell>
          <cell r="CD83">
            <v>5710</v>
          </cell>
          <cell r="CE83">
            <v>3426</v>
          </cell>
          <cell r="CF83">
            <v>2284</v>
          </cell>
          <cell r="CG83">
            <v>3426</v>
          </cell>
          <cell r="CH83">
            <v>5710</v>
          </cell>
          <cell r="CI83">
            <v>3426</v>
          </cell>
          <cell r="CJ83">
            <v>2284</v>
          </cell>
          <cell r="CK83">
            <v>3426</v>
          </cell>
          <cell r="CL83">
            <v>5710</v>
          </cell>
          <cell r="CM83">
            <v>3426</v>
          </cell>
          <cell r="CN83">
            <v>2284</v>
          </cell>
          <cell r="CO83">
            <v>3426</v>
          </cell>
          <cell r="CP83">
            <v>5710</v>
          </cell>
          <cell r="CQ83">
            <v>3426</v>
          </cell>
          <cell r="CR83">
            <v>2284</v>
          </cell>
          <cell r="CS83">
            <v>3426</v>
          </cell>
          <cell r="CT83">
            <v>5710</v>
          </cell>
          <cell r="CU83">
            <v>3426</v>
          </cell>
          <cell r="CV83">
            <v>2284</v>
          </cell>
          <cell r="CW83">
            <v>3426</v>
          </cell>
          <cell r="CX83">
            <v>5710</v>
          </cell>
          <cell r="CY83">
            <v>3426</v>
          </cell>
          <cell r="CZ83">
            <v>2284</v>
          </cell>
          <cell r="DA83">
            <v>3426</v>
          </cell>
          <cell r="DB83">
            <v>5710</v>
          </cell>
          <cell r="DC83">
            <v>3426</v>
          </cell>
          <cell r="DD83">
            <v>2284</v>
          </cell>
          <cell r="DE83">
            <v>3426</v>
          </cell>
          <cell r="DF83">
            <v>5710</v>
          </cell>
          <cell r="DG83">
            <v>3426</v>
          </cell>
          <cell r="DH83">
            <v>2284</v>
          </cell>
          <cell r="DI83">
            <v>3426</v>
          </cell>
          <cell r="DJ83">
            <v>5710</v>
          </cell>
          <cell r="DK83">
            <v>3426</v>
          </cell>
          <cell r="DL83">
            <v>2284</v>
          </cell>
          <cell r="DM83">
            <v>3426</v>
          </cell>
          <cell r="DN83">
            <v>5710</v>
          </cell>
          <cell r="DO83">
            <v>3426</v>
          </cell>
          <cell r="DP83">
            <v>2284</v>
          </cell>
          <cell r="DQ83">
            <v>3426</v>
          </cell>
          <cell r="DR83">
            <v>66236</v>
          </cell>
        </row>
        <row r="84">
          <cell r="F84" t="str">
            <v>01-44/45</v>
          </cell>
          <cell r="G84" t="str">
            <v>JEJ Pte Ltd (Kith Café)</v>
          </cell>
          <cell r="H84">
            <v>45352</v>
          </cell>
          <cell r="I84">
            <v>45716</v>
          </cell>
          <cell r="K84">
            <v>0</v>
          </cell>
          <cell r="L84">
            <v>2855</v>
          </cell>
          <cell r="M84">
            <v>11.05</v>
          </cell>
          <cell r="N84">
            <v>1.2</v>
          </cell>
          <cell r="O84">
            <v>10.25</v>
          </cell>
          <cell r="P84">
            <v>2</v>
          </cell>
          <cell r="Q84">
            <v>12.25</v>
          </cell>
          <cell r="S84">
            <v>31547.75</v>
          </cell>
          <cell r="T84">
            <v>3426</v>
          </cell>
          <cell r="U84">
            <v>34973.75</v>
          </cell>
          <cell r="V84">
            <v>29263.75</v>
          </cell>
          <cell r="W84">
            <v>5710</v>
          </cell>
          <cell r="X84">
            <v>34973.75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Z84">
            <v>0</v>
          </cell>
          <cell r="CA84">
            <v>0</v>
          </cell>
          <cell r="CB84">
            <v>0</v>
          </cell>
          <cell r="CD84">
            <v>0</v>
          </cell>
          <cell r="CE84">
            <v>0</v>
          </cell>
          <cell r="CF84">
            <v>0</v>
          </cell>
          <cell r="CH84">
            <v>0</v>
          </cell>
          <cell r="CI84">
            <v>0</v>
          </cell>
          <cell r="CJ84">
            <v>0</v>
          </cell>
          <cell r="CL84">
            <v>0</v>
          </cell>
          <cell r="CM84">
            <v>0</v>
          </cell>
          <cell r="CN84">
            <v>0</v>
          </cell>
          <cell r="CP84">
            <v>0</v>
          </cell>
          <cell r="CQ84">
            <v>0</v>
          </cell>
          <cell r="CR84">
            <v>0</v>
          </cell>
          <cell r="CT84">
            <v>0</v>
          </cell>
          <cell r="CU84">
            <v>0</v>
          </cell>
          <cell r="CV84">
            <v>0</v>
          </cell>
          <cell r="CX84">
            <v>0</v>
          </cell>
          <cell r="CY84">
            <v>0</v>
          </cell>
          <cell r="CZ84">
            <v>0</v>
          </cell>
          <cell r="DB84">
            <v>0</v>
          </cell>
          <cell r="DC84">
            <v>0</v>
          </cell>
          <cell r="DD84">
            <v>0</v>
          </cell>
          <cell r="DF84">
            <v>0</v>
          </cell>
          <cell r="DG84">
            <v>0</v>
          </cell>
          <cell r="DH84">
            <v>0</v>
          </cell>
          <cell r="DJ84">
            <v>0</v>
          </cell>
          <cell r="DK84">
            <v>0</v>
          </cell>
          <cell r="DL84">
            <v>0</v>
          </cell>
          <cell r="DN84">
            <v>0</v>
          </cell>
          <cell r="DO84">
            <v>0</v>
          </cell>
          <cell r="DP84">
            <v>0</v>
          </cell>
          <cell r="DR84">
            <v>0</v>
          </cell>
        </row>
        <row r="85">
          <cell r="E85" t="str">
            <v>t0000950</v>
          </cell>
          <cell r="F85" t="str">
            <v>01-46/47/48/49/50</v>
          </cell>
          <cell r="G85" t="str">
            <v>Koufu Pte Ltd</v>
          </cell>
          <cell r="H85">
            <v>44786</v>
          </cell>
          <cell r="I85">
            <v>45150</v>
          </cell>
          <cell r="K85">
            <v>5160</v>
          </cell>
          <cell r="L85">
            <v>5160</v>
          </cell>
          <cell r="M85">
            <v>7.75</v>
          </cell>
          <cell r="N85">
            <v>1.2</v>
          </cell>
          <cell r="O85">
            <v>6.95</v>
          </cell>
          <cell r="P85">
            <v>2</v>
          </cell>
          <cell r="Q85">
            <v>8.9499999999999993</v>
          </cell>
          <cell r="S85">
            <v>39990</v>
          </cell>
          <cell r="T85">
            <v>6192</v>
          </cell>
          <cell r="U85">
            <v>46182</v>
          </cell>
          <cell r="V85">
            <v>35862</v>
          </cell>
          <cell r="W85">
            <v>10320</v>
          </cell>
          <cell r="X85">
            <v>46182</v>
          </cell>
          <cell r="Y85">
            <v>39990</v>
          </cell>
          <cell r="Z85">
            <v>39990</v>
          </cell>
          <cell r="AA85">
            <v>0</v>
          </cell>
          <cell r="AB85">
            <v>39474</v>
          </cell>
          <cell r="AC85">
            <v>35862</v>
          </cell>
          <cell r="AD85">
            <v>39990</v>
          </cell>
          <cell r="AE85">
            <v>-4128</v>
          </cell>
          <cell r="AF85">
            <v>39474</v>
          </cell>
          <cell r="AG85">
            <v>35862</v>
          </cell>
          <cell r="AH85">
            <v>39990</v>
          </cell>
          <cell r="AI85">
            <v>-4128</v>
          </cell>
          <cell r="AJ85">
            <v>39474</v>
          </cell>
          <cell r="AK85">
            <v>35862</v>
          </cell>
          <cell r="AL85">
            <v>39990</v>
          </cell>
          <cell r="AM85">
            <v>-4128</v>
          </cell>
          <cell r="AN85">
            <v>39474</v>
          </cell>
          <cell r="AO85">
            <v>35862</v>
          </cell>
          <cell r="AP85">
            <v>39990</v>
          </cell>
          <cell r="AQ85">
            <v>-4128</v>
          </cell>
          <cell r="AR85">
            <v>39474</v>
          </cell>
          <cell r="AS85">
            <v>35862</v>
          </cell>
          <cell r="AT85">
            <v>39990</v>
          </cell>
          <cell r="AU85">
            <v>-4128</v>
          </cell>
          <cell r="AV85">
            <v>39474</v>
          </cell>
          <cell r="AW85">
            <v>35862</v>
          </cell>
          <cell r="AX85">
            <v>39990</v>
          </cell>
          <cell r="AY85">
            <v>-4128</v>
          </cell>
          <cell r="AZ85">
            <v>39474</v>
          </cell>
          <cell r="BA85">
            <v>13882.06</v>
          </cell>
          <cell r="BB85">
            <v>15480</v>
          </cell>
          <cell r="BC85">
            <v>-1597.94</v>
          </cell>
          <cell r="BD85">
            <v>15280.26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269044.06</v>
          </cell>
          <cell r="BV85">
            <v>6192</v>
          </cell>
          <cell r="BW85">
            <v>6192</v>
          </cell>
          <cell r="BX85">
            <v>0</v>
          </cell>
          <cell r="BY85">
            <v>6192</v>
          </cell>
          <cell r="BZ85">
            <v>10320</v>
          </cell>
          <cell r="CA85">
            <v>6192</v>
          </cell>
          <cell r="CB85">
            <v>4128</v>
          </cell>
          <cell r="CC85">
            <v>6192</v>
          </cell>
          <cell r="CD85">
            <v>10320</v>
          </cell>
          <cell r="CE85">
            <v>6192</v>
          </cell>
          <cell r="CF85">
            <v>4128</v>
          </cell>
          <cell r="CG85">
            <v>6192</v>
          </cell>
          <cell r="CH85">
            <v>10320</v>
          </cell>
          <cell r="CI85">
            <v>6192</v>
          </cell>
          <cell r="CJ85">
            <v>4128</v>
          </cell>
          <cell r="CK85">
            <v>6192</v>
          </cell>
          <cell r="CL85">
            <v>10320</v>
          </cell>
          <cell r="CM85">
            <v>6192</v>
          </cell>
          <cell r="CN85">
            <v>4128</v>
          </cell>
          <cell r="CO85">
            <v>6192</v>
          </cell>
          <cell r="CP85">
            <v>10320</v>
          </cell>
          <cell r="CQ85">
            <v>6192</v>
          </cell>
          <cell r="CR85">
            <v>4128</v>
          </cell>
          <cell r="CS85">
            <v>6192</v>
          </cell>
          <cell r="CT85">
            <v>10320</v>
          </cell>
          <cell r="CU85">
            <v>6192</v>
          </cell>
          <cell r="CV85">
            <v>4128</v>
          </cell>
          <cell r="CW85">
            <v>6192</v>
          </cell>
          <cell r="CX85">
            <v>3994.84</v>
          </cell>
          <cell r="CY85">
            <v>2396.9</v>
          </cell>
          <cell r="CZ85">
            <v>1597.94</v>
          </cell>
          <cell r="DA85">
            <v>2396.9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72106.84</v>
          </cell>
        </row>
        <row r="86">
          <cell r="E86" t="str">
            <v>t0000950</v>
          </cell>
          <cell r="F86" t="str">
            <v>01-46/47/48/49/50</v>
          </cell>
          <cell r="G86" t="str">
            <v>Koufu Pte Ltd</v>
          </cell>
          <cell r="H86">
            <v>45151</v>
          </cell>
          <cell r="I86">
            <v>45516</v>
          </cell>
          <cell r="K86">
            <v>0</v>
          </cell>
          <cell r="L86">
            <v>5160</v>
          </cell>
          <cell r="M86">
            <v>0</v>
          </cell>
          <cell r="N86">
            <v>0</v>
          </cell>
          <cell r="O86">
            <v>7.1</v>
          </cell>
          <cell r="P86">
            <v>2</v>
          </cell>
          <cell r="Q86">
            <v>9.1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36636</v>
          </cell>
          <cell r="W86">
            <v>10320</v>
          </cell>
          <cell r="X86">
            <v>46956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22454.32</v>
          </cell>
          <cell r="BB86">
            <v>0</v>
          </cell>
          <cell r="BC86">
            <v>22454.32</v>
          </cell>
          <cell r="BD86">
            <v>24510</v>
          </cell>
          <cell r="BE86">
            <v>36636</v>
          </cell>
          <cell r="BF86">
            <v>0</v>
          </cell>
          <cell r="BG86">
            <v>36636</v>
          </cell>
          <cell r="BH86">
            <v>39990</v>
          </cell>
          <cell r="BI86">
            <v>36636</v>
          </cell>
          <cell r="BJ86">
            <v>0</v>
          </cell>
          <cell r="BK86">
            <v>36636</v>
          </cell>
          <cell r="BL86">
            <v>39990</v>
          </cell>
          <cell r="BM86">
            <v>36636</v>
          </cell>
          <cell r="BN86">
            <v>26316</v>
          </cell>
          <cell r="BO86">
            <v>10320</v>
          </cell>
          <cell r="BP86">
            <v>39990</v>
          </cell>
          <cell r="BQ86">
            <v>36636</v>
          </cell>
          <cell r="BR86">
            <v>43860</v>
          </cell>
          <cell r="BS86">
            <v>-7224</v>
          </cell>
          <cell r="BT86">
            <v>39990</v>
          </cell>
          <cell r="BU86">
            <v>168998.32</v>
          </cell>
          <cell r="BV86">
            <v>0</v>
          </cell>
          <cell r="BW86">
            <v>0</v>
          </cell>
          <cell r="BX86">
            <v>0</v>
          </cell>
          <cell r="BZ86">
            <v>0</v>
          </cell>
          <cell r="CA86">
            <v>0</v>
          </cell>
          <cell r="CB86">
            <v>0</v>
          </cell>
          <cell r="CD86">
            <v>0</v>
          </cell>
          <cell r="CE86">
            <v>0</v>
          </cell>
          <cell r="CF86">
            <v>0</v>
          </cell>
          <cell r="CH86">
            <v>0</v>
          </cell>
          <cell r="CI86">
            <v>0</v>
          </cell>
          <cell r="CJ86">
            <v>0</v>
          </cell>
          <cell r="CL86">
            <v>0</v>
          </cell>
          <cell r="CM86">
            <v>0</v>
          </cell>
          <cell r="CN86">
            <v>0</v>
          </cell>
          <cell r="CP86">
            <v>0</v>
          </cell>
          <cell r="CQ86">
            <v>0</v>
          </cell>
          <cell r="CR86">
            <v>0</v>
          </cell>
          <cell r="CT86">
            <v>0</v>
          </cell>
          <cell r="CU86">
            <v>0</v>
          </cell>
          <cell r="CV86">
            <v>0</v>
          </cell>
          <cell r="CX86">
            <v>6325.16</v>
          </cell>
          <cell r="CY86">
            <v>0</v>
          </cell>
          <cell r="CZ86">
            <v>6325.16</v>
          </cell>
          <cell r="DA86">
            <v>3795.1</v>
          </cell>
          <cell r="DB86">
            <v>10320</v>
          </cell>
          <cell r="DC86">
            <v>0</v>
          </cell>
          <cell r="DD86">
            <v>10320</v>
          </cell>
          <cell r="DE86">
            <v>6192</v>
          </cell>
          <cell r="DF86">
            <v>10320</v>
          </cell>
          <cell r="DG86">
            <v>0</v>
          </cell>
          <cell r="DH86">
            <v>10320</v>
          </cell>
          <cell r="DI86">
            <v>6192</v>
          </cell>
          <cell r="DJ86">
            <v>10320</v>
          </cell>
          <cell r="DK86">
            <v>3715.2</v>
          </cell>
          <cell r="DL86">
            <v>6604.8</v>
          </cell>
          <cell r="DM86">
            <v>6192</v>
          </cell>
          <cell r="DN86">
            <v>10320</v>
          </cell>
          <cell r="DO86">
            <v>6192</v>
          </cell>
          <cell r="DP86">
            <v>4128</v>
          </cell>
          <cell r="DQ86">
            <v>6192</v>
          </cell>
          <cell r="DR86">
            <v>47605.16</v>
          </cell>
        </row>
        <row r="87">
          <cell r="E87" t="str">
            <v>t0001233</v>
          </cell>
          <cell r="F87" t="str">
            <v>01-51/52/53/54/55/56
02-25A/26/27/28/29/30/31/32/33/34/35/36</v>
          </cell>
          <cell r="G87" t="str">
            <v>MEIDI-YA Singapore Co (Pte) Ltd (MEIDI-YA)</v>
          </cell>
          <cell r="H87">
            <v>44880</v>
          </cell>
          <cell r="I87">
            <v>45244</v>
          </cell>
          <cell r="K87">
            <v>21497</v>
          </cell>
          <cell r="L87">
            <v>21497</v>
          </cell>
          <cell r="M87">
            <v>5.3</v>
          </cell>
          <cell r="N87">
            <v>1.2</v>
          </cell>
          <cell r="O87">
            <v>4.5</v>
          </cell>
          <cell r="P87">
            <v>2</v>
          </cell>
          <cell r="Q87">
            <v>6.5</v>
          </cell>
          <cell r="S87">
            <v>113934.1</v>
          </cell>
          <cell r="T87">
            <v>25796.400000000001</v>
          </cell>
          <cell r="U87">
            <v>139730.5</v>
          </cell>
          <cell r="V87">
            <v>96736.5</v>
          </cell>
          <cell r="W87">
            <v>42994</v>
          </cell>
          <cell r="X87">
            <v>139730.5</v>
          </cell>
          <cell r="Y87">
            <v>113934.1</v>
          </cell>
          <cell r="Z87">
            <v>113934.1</v>
          </cell>
          <cell r="AA87">
            <v>0</v>
          </cell>
          <cell r="AB87">
            <v>103185.60000000001</v>
          </cell>
          <cell r="AC87">
            <v>96736.5</v>
          </cell>
          <cell r="AD87">
            <v>113934.1</v>
          </cell>
          <cell r="AE87">
            <v>-17197.599999999999</v>
          </cell>
          <cell r="AF87">
            <v>103185.60000000001</v>
          </cell>
          <cell r="AG87">
            <v>96736.5</v>
          </cell>
          <cell r="AH87">
            <v>113934.1</v>
          </cell>
          <cell r="AI87">
            <v>-17197.599999999999</v>
          </cell>
          <cell r="AJ87">
            <v>103185.60000000001</v>
          </cell>
          <cell r="AK87">
            <v>96736.5</v>
          </cell>
          <cell r="AL87">
            <v>113934.1</v>
          </cell>
          <cell r="AM87">
            <v>-17197.599999999999</v>
          </cell>
          <cell r="AN87">
            <v>103185.60000000001</v>
          </cell>
          <cell r="AO87">
            <v>96736.5</v>
          </cell>
          <cell r="AP87">
            <v>113934.1</v>
          </cell>
          <cell r="AQ87">
            <v>-17197.599999999999</v>
          </cell>
          <cell r="AR87">
            <v>103185.60000000001</v>
          </cell>
          <cell r="AS87">
            <v>96736.5</v>
          </cell>
          <cell r="AT87">
            <v>113934.1</v>
          </cell>
          <cell r="AU87">
            <v>-17197.599999999999</v>
          </cell>
          <cell r="AV87">
            <v>103185.60000000001</v>
          </cell>
          <cell r="AW87">
            <v>96736.5</v>
          </cell>
          <cell r="AX87">
            <v>113934.1</v>
          </cell>
          <cell r="AY87">
            <v>-17197.599999999999</v>
          </cell>
          <cell r="AZ87">
            <v>103185.60000000001</v>
          </cell>
          <cell r="BA87">
            <v>96736.5</v>
          </cell>
          <cell r="BB87">
            <v>113934.1</v>
          </cell>
          <cell r="BC87">
            <v>-17197.599999999999</v>
          </cell>
          <cell r="BD87">
            <v>103185.60000000001</v>
          </cell>
          <cell r="BE87">
            <v>96736.5</v>
          </cell>
          <cell r="BF87">
            <v>113934.1</v>
          </cell>
          <cell r="BG87">
            <v>-17197.599999999999</v>
          </cell>
          <cell r="BH87">
            <v>103185.60000000001</v>
          </cell>
          <cell r="BI87">
            <v>96736.5</v>
          </cell>
          <cell r="BJ87">
            <v>113934.1</v>
          </cell>
          <cell r="BK87">
            <v>-17197.599999999999</v>
          </cell>
          <cell r="BL87">
            <v>103185.60000000001</v>
          </cell>
          <cell r="BM87">
            <v>45143.7</v>
          </cell>
          <cell r="BN87">
            <v>53169.25</v>
          </cell>
          <cell r="BO87">
            <v>-8025.55</v>
          </cell>
          <cell r="BP87">
            <v>48153.279999999999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1029706.3</v>
          </cell>
          <cell r="BV87">
            <v>25796.400000000001</v>
          </cell>
          <cell r="BW87">
            <v>25796.400000000001</v>
          </cell>
          <cell r="BX87">
            <v>0</v>
          </cell>
          <cell r="BY87">
            <v>25796.400000000001</v>
          </cell>
          <cell r="BZ87">
            <v>42994</v>
          </cell>
          <cell r="CA87">
            <v>25796.400000000001</v>
          </cell>
          <cell r="CB87">
            <v>17197.599999999999</v>
          </cell>
          <cell r="CC87">
            <v>25796.400000000001</v>
          </cell>
          <cell r="CD87">
            <v>42994</v>
          </cell>
          <cell r="CE87">
            <v>25796.400000000001</v>
          </cell>
          <cell r="CF87">
            <v>17197.599999999999</v>
          </cell>
          <cell r="CG87">
            <v>25796.400000000001</v>
          </cell>
          <cell r="CH87">
            <v>42994</v>
          </cell>
          <cell r="CI87">
            <v>25796.400000000001</v>
          </cell>
          <cell r="CJ87">
            <v>17197.599999999999</v>
          </cell>
          <cell r="CK87">
            <v>25796.400000000001</v>
          </cell>
          <cell r="CL87">
            <v>42994</v>
          </cell>
          <cell r="CM87">
            <v>25796.400000000001</v>
          </cell>
          <cell r="CN87">
            <v>17197.599999999999</v>
          </cell>
          <cell r="CO87">
            <v>25796.400000000001</v>
          </cell>
          <cell r="CP87">
            <v>42994</v>
          </cell>
          <cell r="CQ87">
            <v>25796.400000000001</v>
          </cell>
          <cell r="CR87">
            <v>17197.599999999999</v>
          </cell>
          <cell r="CS87">
            <v>25796.400000000001</v>
          </cell>
          <cell r="CT87">
            <v>42994</v>
          </cell>
          <cell r="CU87">
            <v>25796.400000000001</v>
          </cell>
          <cell r="CV87">
            <v>17197.599999999999</v>
          </cell>
          <cell r="CW87">
            <v>25796.400000000001</v>
          </cell>
          <cell r="CX87">
            <v>42994</v>
          </cell>
          <cell r="CY87">
            <v>25796.400000000001</v>
          </cell>
          <cell r="CZ87">
            <v>17197.599999999999</v>
          </cell>
          <cell r="DA87">
            <v>25796.400000000001</v>
          </cell>
          <cell r="DB87">
            <v>42994</v>
          </cell>
          <cell r="DC87">
            <v>25796.400000000001</v>
          </cell>
          <cell r="DD87">
            <v>17197.599999999999</v>
          </cell>
          <cell r="DE87">
            <v>25796.400000000001</v>
          </cell>
          <cell r="DF87">
            <v>42994</v>
          </cell>
          <cell r="DG87">
            <v>25796.400000000001</v>
          </cell>
          <cell r="DH87">
            <v>17197.599999999999</v>
          </cell>
          <cell r="DI87">
            <v>25796.400000000001</v>
          </cell>
          <cell r="DJ87">
            <v>20063.87</v>
          </cell>
          <cell r="DK87">
            <v>12038.32</v>
          </cell>
          <cell r="DL87">
            <v>8025.55</v>
          </cell>
          <cell r="DM87">
            <v>12038.32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432806.27</v>
          </cell>
        </row>
        <row r="88">
          <cell r="F88" t="str">
            <v>01-51/52/53/54/55/56
02-25A/26/27/28/29/30/31/32/33/34/35/36</v>
          </cell>
          <cell r="G88" t="str">
            <v>MEIDI-YA Singapore Co (Pte) Ltd (MEIDI-YA)</v>
          </cell>
          <cell r="H88">
            <v>45245</v>
          </cell>
          <cell r="I88">
            <v>45610</v>
          </cell>
          <cell r="K88">
            <v>0</v>
          </cell>
          <cell r="L88">
            <v>21497</v>
          </cell>
          <cell r="M88">
            <v>5.55</v>
          </cell>
          <cell r="N88">
            <v>1.2</v>
          </cell>
          <cell r="O88">
            <v>4.75</v>
          </cell>
          <cell r="P88">
            <v>2</v>
          </cell>
          <cell r="Q88">
            <v>6.75</v>
          </cell>
          <cell r="S88">
            <v>119308.35</v>
          </cell>
          <cell r="T88">
            <v>25796.400000000001</v>
          </cell>
          <cell r="U88">
            <v>145104.75</v>
          </cell>
          <cell r="V88">
            <v>102110.75</v>
          </cell>
          <cell r="W88">
            <v>42994</v>
          </cell>
          <cell r="X88">
            <v>145104.75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54459.07</v>
          </cell>
          <cell r="BN88">
            <v>63631.12</v>
          </cell>
          <cell r="BO88">
            <v>-9172.0499999999993</v>
          </cell>
          <cell r="BP88">
            <v>60764.85</v>
          </cell>
          <cell r="BQ88">
            <v>102110.75</v>
          </cell>
          <cell r="BR88">
            <v>119308.35</v>
          </cell>
          <cell r="BS88">
            <v>-17197.599999999999</v>
          </cell>
          <cell r="BT88">
            <v>113934.1</v>
          </cell>
          <cell r="BU88">
            <v>156569.82</v>
          </cell>
          <cell r="BV88">
            <v>0</v>
          </cell>
          <cell r="BW88">
            <v>0</v>
          </cell>
          <cell r="BX88">
            <v>0</v>
          </cell>
          <cell r="BZ88">
            <v>0</v>
          </cell>
          <cell r="CA88">
            <v>0</v>
          </cell>
          <cell r="CB88">
            <v>0</v>
          </cell>
          <cell r="CD88">
            <v>0</v>
          </cell>
          <cell r="CE88">
            <v>0</v>
          </cell>
          <cell r="CF88">
            <v>0</v>
          </cell>
          <cell r="CH88">
            <v>0</v>
          </cell>
          <cell r="CI88">
            <v>0</v>
          </cell>
          <cell r="CJ88">
            <v>0</v>
          </cell>
          <cell r="CL88">
            <v>0</v>
          </cell>
          <cell r="CM88">
            <v>0</v>
          </cell>
          <cell r="CN88">
            <v>0</v>
          </cell>
          <cell r="CP88">
            <v>0</v>
          </cell>
          <cell r="CQ88">
            <v>0</v>
          </cell>
          <cell r="CR88">
            <v>0</v>
          </cell>
          <cell r="CT88">
            <v>0</v>
          </cell>
          <cell r="CU88">
            <v>0</v>
          </cell>
          <cell r="CV88">
            <v>0</v>
          </cell>
          <cell r="CX88">
            <v>0</v>
          </cell>
          <cell r="CY88">
            <v>0</v>
          </cell>
          <cell r="CZ88">
            <v>0</v>
          </cell>
          <cell r="DB88">
            <v>0</v>
          </cell>
          <cell r="DC88">
            <v>0</v>
          </cell>
          <cell r="DD88">
            <v>0</v>
          </cell>
          <cell r="DF88">
            <v>0</v>
          </cell>
          <cell r="DG88">
            <v>0</v>
          </cell>
          <cell r="DH88">
            <v>0</v>
          </cell>
          <cell r="DJ88">
            <v>22930.13</v>
          </cell>
          <cell r="DK88">
            <v>13758.08</v>
          </cell>
          <cell r="DL88">
            <v>9172.0499999999993</v>
          </cell>
          <cell r="DM88">
            <v>13758.08</v>
          </cell>
          <cell r="DN88">
            <v>42994</v>
          </cell>
          <cell r="DO88">
            <v>25796.400000000001</v>
          </cell>
          <cell r="DP88">
            <v>17197.599999999999</v>
          </cell>
          <cell r="DQ88">
            <v>25796.400000000001</v>
          </cell>
          <cell r="DR88">
            <v>65924.13</v>
          </cell>
        </row>
        <row r="89">
          <cell r="F89" t="str">
            <v>01-51/52/53/54/55/56
02-25A/26/27/28/29/30/31/32/33/34/35/36</v>
          </cell>
          <cell r="G89" t="str">
            <v>MEIDI-YA Singapore Co (Pte) Ltd (MEIDI-YA)</v>
          </cell>
          <cell r="H89">
            <v>45611</v>
          </cell>
          <cell r="I89">
            <v>45975</v>
          </cell>
          <cell r="K89">
            <v>0</v>
          </cell>
          <cell r="L89">
            <v>21497</v>
          </cell>
          <cell r="M89">
            <v>5.8</v>
          </cell>
          <cell r="N89">
            <v>1.2</v>
          </cell>
          <cell r="O89">
            <v>5</v>
          </cell>
          <cell r="P89">
            <v>2</v>
          </cell>
          <cell r="Q89">
            <v>7</v>
          </cell>
          <cell r="S89">
            <v>124682.6</v>
          </cell>
          <cell r="T89">
            <v>25796.400000000001</v>
          </cell>
          <cell r="U89">
            <v>150479</v>
          </cell>
          <cell r="V89">
            <v>107485</v>
          </cell>
          <cell r="W89">
            <v>42994</v>
          </cell>
          <cell r="X89">
            <v>150479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Z89">
            <v>0</v>
          </cell>
          <cell r="CA89">
            <v>0</v>
          </cell>
          <cell r="CB89">
            <v>0</v>
          </cell>
          <cell r="CD89">
            <v>0</v>
          </cell>
          <cell r="CE89">
            <v>0</v>
          </cell>
          <cell r="CF89">
            <v>0</v>
          </cell>
          <cell r="CH89">
            <v>0</v>
          </cell>
          <cell r="CI89">
            <v>0</v>
          </cell>
          <cell r="CJ89">
            <v>0</v>
          </cell>
          <cell r="CL89">
            <v>0</v>
          </cell>
          <cell r="CM89">
            <v>0</v>
          </cell>
          <cell r="CN89">
            <v>0</v>
          </cell>
          <cell r="CP89">
            <v>0</v>
          </cell>
          <cell r="CQ89">
            <v>0</v>
          </cell>
          <cell r="CR89">
            <v>0</v>
          </cell>
          <cell r="CT89">
            <v>0</v>
          </cell>
          <cell r="CU89">
            <v>0</v>
          </cell>
          <cell r="CV89">
            <v>0</v>
          </cell>
          <cell r="CX89">
            <v>0</v>
          </cell>
          <cell r="CY89">
            <v>0</v>
          </cell>
          <cell r="CZ89">
            <v>0</v>
          </cell>
          <cell r="DB89">
            <v>0</v>
          </cell>
          <cell r="DC89">
            <v>0</v>
          </cell>
          <cell r="DD89">
            <v>0</v>
          </cell>
          <cell r="DF89">
            <v>0</v>
          </cell>
          <cell r="DG89">
            <v>0</v>
          </cell>
          <cell r="DH89">
            <v>0</v>
          </cell>
          <cell r="DJ89">
            <v>0</v>
          </cell>
          <cell r="DK89">
            <v>0</v>
          </cell>
          <cell r="DL89">
            <v>0</v>
          </cell>
          <cell r="DN89">
            <v>0</v>
          </cell>
          <cell r="DO89">
            <v>0</v>
          </cell>
          <cell r="DP89">
            <v>0</v>
          </cell>
          <cell r="DR89">
            <v>0</v>
          </cell>
        </row>
        <row r="90">
          <cell r="E90" t="str">
            <v>t0001233 (Storage)</v>
          </cell>
          <cell r="F90" t="str">
            <v>01-51/52/53/54/55/56
02-25A/26/27/28/29/30/31/32/33/34/35/36
(Licence)</v>
          </cell>
          <cell r="G90" t="str">
            <v>MEIDI-YA Singapore Co (Pte) Ltd (MEIDI-YA) (Storage Licence)</v>
          </cell>
          <cell r="H90">
            <v>44880</v>
          </cell>
          <cell r="I90">
            <v>45610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S90">
            <v>990</v>
          </cell>
          <cell r="T90">
            <v>0</v>
          </cell>
          <cell r="U90">
            <v>990</v>
          </cell>
          <cell r="V90">
            <v>990</v>
          </cell>
          <cell r="W90">
            <v>0</v>
          </cell>
          <cell r="X90">
            <v>990</v>
          </cell>
          <cell r="Y90">
            <v>2508</v>
          </cell>
          <cell r="Z90">
            <v>0</v>
          </cell>
          <cell r="AA90">
            <v>2508</v>
          </cell>
          <cell r="AB90">
            <v>800</v>
          </cell>
          <cell r="AC90">
            <v>990</v>
          </cell>
          <cell r="AD90">
            <v>0</v>
          </cell>
          <cell r="AE90">
            <v>990</v>
          </cell>
          <cell r="AF90">
            <v>800</v>
          </cell>
          <cell r="AG90">
            <v>990</v>
          </cell>
          <cell r="AH90">
            <v>0</v>
          </cell>
          <cell r="AI90">
            <v>990</v>
          </cell>
          <cell r="AJ90">
            <v>800</v>
          </cell>
          <cell r="AK90">
            <v>990</v>
          </cell>
          <cell r="AL90">
            <v>0</v>
          </cell>
          <cell r="AM90">
            <v>990</v>
          </cell>
          <cell r="AN90">
            <v>800</v>
          </cell>
          <cell r="AO90">
            <v>990</v>
          </cell>
          <cell r="AP90">
            <v>0</v>
          </cell>
          <cell r="AQ90">
            <v>990</v>
          </cell>
          <cell r="AR90">
            <v>800</v>
          </cell>
          <cell r="AS90">
            <v>990</v>
          </cell>
          <cell r="AT90">
            <v>0</v>
          </cell>
          <cell r="AU90">
            <v>990</v>
          </cell>
          <cell r="AV90">
            <v>800</v>
          </cell>
          <cell r="AW90">
            <v>990</v>
          </cell>
          <cell r="AX90">
            <v>0</v>
          </cell>
          <cell r="AY90">
            <v>990</v>
          </cell>
          <cell r="AZ90">
            <v>800</v>
          </cell>
          <cell r="BA90">
            <v>990</v>
          </cell>
          <cell r="BB90">
            <v>0</v>
          </cell>
          <cell r="BC90">
            <v>990</v>
          </cell>
          <cell r="BD90">
            <v>800</v>
          </cell>
          <cell r="BE90">
            <v>990</v>
          </cell>
          <cell r="BF90">
            <v>0</v>
          </cell>
          <cell r="BG90">
            <v>990</v>
          </cell>
          <cell r="BH90">
            <v>800</v>
          </cell>
          <cell r="BI90">
            <v>990</v>
          </cell>
          <cell r="BJ90">
            <v>0</v>
          </cell>
          <cell r="BK90">
            <v>990</v>
          </cell>
          <cell r="BL90">
            <v>800</v>
          </cell>
          <cell r="BM90">
            <v>990</v>
          </cell>
          <cell r="BN90">
            <v>0</v>
          </cell>
          <cell r="BO90">
            <v>990</v>
          </cell>
          <cell r="BP90">
            <v>373.33</v>
          </cell>
          <cell r="BQ90">
            <v>990</v>
          </cell>
          <cell r="BR90">
            <v>0</v>
          </cell>
          <cell r="BS90">
            <v>990</v>
          </cell>
          <cell r="BT90">
            <v>0</v>
          </cell>
          <cell r="BU90">
            <v>13398</v>
          </cell>
          <cell r="BV90">
            <v>0</v>
          </cell>
          <cell r="BW90">
            <v>0</v>
          </cell>
          <cell r="BX90">
            <v>0</v>
          </cell>
          <cell r="BZ90">
            <v>0</v>
          </cell>
          <cell r="CA90">
            <v>0</v>
          </cell>
          <cell r="CB90">
            <v>0</v>
          </cell>
          <cell r="CD90">
            <v>0</v>
          </cell>
          <cell r="CE90">
            <v>0</v>
          </cell>
          <cell r="CF90">
            <v>0</v>
          </cell>
          <cell r="CH90">
            <v>0</v>
          </cell>
          <cell r="CI90">
            <v>0</v>
          </cell>
          <cell r="CJ90">
            <v>0</v>
          </cell>
          <cell r="CL90">
            <v>0</v>
          </cell>
          <cell r="CM90">
            <v>0</v>
          </cell>
          <cell r="CN90">
            <v>0</v>
          </cell>
          <cell r="CP90">
            <v>0</v>
          </cell>
          <cell r="CQ90">
            <v>0</v>
          </cell>
          <cell r="CR90">
            <v>0</v>
          </cell>
          <cell r="CT90">
            <v>0</v>
          </cell>
          <cell r="CU90">
            <v>0</v>
          </cell>
          <cell r="CV90">
            <v>0</v>
          </cell>
          <cell r="CX90">
            <v>0</v>
          </cell>
          <cell r="CY90">
            <v>0</v>
          </cell>
          <cell r="CZ90">
            <v>0</v>
          </cell>
          <cell r="DB90">
            <v>0</v>
          </cell>
          <cell r="DC90">
            <v>0</v>
          </cell>
          <cell r="DD90">
            <v>0</v>
          </cell>
          <cell r="DF90">
            <v>0</v>
          </cell>
          <cell r="DG90">
            <v>0</v>
          </cell>
          <cell r="DH90">
            <v>0</v>
          </cell>
          <cell r="DJ90">
            <v>0</v>
          </cell>
          <cell r="DK90">
            <v>0</v>
          </cell>
          <cell r="DL90">
            <v>0</v>
          </cell>
          <cell r="DN90">
            <v>0</v>
          </cell>
          <cell r="DO90">
            <v>0</v>
          </cell>
          <cell r="DP90">
            <v>0</v>
          </cell>
          <cell r="DR90">
            <v>0</v>
          </cell>
        </row>
        <row r="91">
          <cell r="E91" t="str">
            <v>t0001233 (ORA Licence)</v>
          </cell>
          <cell r="F91" t="str">
            <v>01-53/54 (ORA Licence)</v>
          </cell>
          <cell r="G91" t="str">
            <v>MEIDI-YA Singapore Co (Pte) Ltd (MEIDI-YA) (ORA Licence)</v>
          </cell>
          <cell r="H91">
            <v>44880</v>
          </cell>
          <cell r="I91">
            <v>45244</v>
          </cell>
          <cell r="K91">
            <v>1558</v>
          </cell>
          <cell r="L91">
            <v>1558</v>
          </cell>
          <cell r="M91">
            <v>5</v>
          </cell>
          <cell r="N91">
            <v>0</v>
          </cell>
          <cell r="O91">
            <v>5</v>
          </cell>
          <cell r="P91">
            <v>0</v>
          </cell>
          <cell r="Q91">
            <v>5</v>
          </cell>
          <cell r="S91">
            <v>7790</v>
          </cell>
          <cell r="T91">
            <v>0</v>
          </cell>
          <cell r="U91">
            <v>7790</v>
          </cell>
          <cell r="V91">
            <v>7790</v>
          </cell>
          <cell r="W91">
            <v>0</v>
          </cell>
          <cell r="X91">
            <v>7790</v>
          </cell>
          <cell r="Y91">
            <v>7790</v>
          </cell>
          <cell r="Z91">
            <v>7790</v>
          </cell>
          <cell r="AA91">
            <v>0</v>
          </cell>
          <cell r="AB91">
            <v>7011</v>
          </cell>
          <cell r="AC91">
            <v>7790</v>
          </cell>
          <cell r="AD91">
            <v>7790</v>
          </cell>
          <cell r="AE91">
            <v>0</v>
          </cell>
          <cell r="AF91">
            <v>7011</v>
          </cell>
          <cell r="AG91">
            <v>7790</v>
          </cell>
          <cell r="AH91">
            <v>7790</v>
          </cell>
          <cell r="AI91">
            <v>0</v>
          </cell>
          <cell r="AJ91">
            <v>7011</v>
          </cell>
          <cell r="AK91">
            <v>7790</v>
          </cell>
          <cell r="AL91">
            <v>7790</v>
          </cell>
          <cell r="AM91">
            <v>0</v>
          </cell>
          <cell r="AN91">
            <v>7011</v>
          </cell>
          <cell r="AO91">
            <v>7790</v>
          </cell>
          <cell r="AP91">
            <v>7790</v>
          </cell>
          <cell r="AQ91">
            <v>0</v>
          </cell>
          <cell r="AR91">
            <v>7011</v>
          </cell>
          <cell r="AS91">
            <v>7790</v>
          </cell>
          <cell r="AT91">
            <v>7790</v>
          </cell>
          <cell r="AU91">
            <v>0</v>
          </cell>
          <cell r="AV91">
            <v>7011</v>
          </cell>
          <cell r="AW91">
            <v>7790</v>
          </cell>
          <cell r="AX91">
            <v>7790</v>
          </cell>
          <cell r="AY91">
            <v>0</v>
          </cell>
          <cell r="AZ91">
            <v>7011</v>
          </cell>
          <cell r="BA91">
            <v>7790</v>
          </cell>
          <cell r="BB91">
            <v>7790</v>
          </cell>
          <cell r="BC91">
            <v>0</v>
          </cell>
          <cell r="BD91">
            <v>7011</v>
          </cell>
          <cell r="BE91">
            <v>7790</v>
          </cell>
          <cell r="BF91">
            <v>7790</v>
          </cell>
          <cell r="BG91">
            <v>0</v>
          </cell>
          <cell r="BH91">
            <v>7011</v>
          </cell>
          <cell r="BI91">
            <v>7790</v>
          </cell>
          <cell r="BJ91">
            <v>7790</v>
          </cell>
          <cell r="BK91">
            <v>0</v>
          </cell>
          <cell r="BL91">
            <v>7011</v>
          </cell>
          <cell r="BM91">
            <v>3635.33</v>
          </cell>
          <cell r="BN91">
            <v>3635.33</v>
          </cell>
          <cell r="BO91">
            <v>0</v>
          </cell>
          <cell r="BP91">
            <v>3271.8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81535.33</v>
          </cell>
          <cell r="BV91">
            <v>0</v>
          </cell>
          <cell r="BW91">
            <v>0</v>
          </cell>
          <cell r="BX91">
            <v>0</v>
          </cell>
          <cell r="BZ91">
            <v>0</v>
          </cell>
          <cell r="CA91">
            <v>0</v>
          </cell>
          <cell r="CB91">
            <v>0</v>
          </cell>
          <cell r="CD91">
            <v>0</v>
          </cell>
          <cell r="CE91">
            <v>0</v>
          </cell>
          <cell r="CF91">
            <v>0</v>
          </cell>
          <cell r="CH91">
            <v>0</v>
          </cell>
          <cell r="CI91">
            <v>0</v>
          </cell>
          <cell r="CJ91">
            <v>0</v>
          </cell>
          <cell r="CL91">
            <v>0</v>
          </cell>
          <cell r="CM91">
            <v>0</v>
          </cell>
          <cell r="CN91">
            <v>0</v>
          </cell>
          <cell r="CP91">
            <v>0</v>
          </cell>
          <cell r="CQ91">
            <v>0</v>
          </cell>
          <cell r="CR91">
            <v>0</v>
          </cell>
          <cell r="CT91">
            <v>0</v>
          </cell>
          <cell r="CU91">
            <v>0</v>
          </cell>
          <cell r="CV91">
            <v>0</v>
          </cell>
          <cell r="CX91">
            <v>0</v>
          </cell>
          <cell r="CY91">
            <v>0</v>
          </cell>
          <cell r="CZ91">
            <v>0</v>
          </cell>
          <cell r="DB91">
            <v>0</v>
          </cell>
          <cell r="DC91">
            <v>0</v>
          </cell>
          <cell r="DD91">
            <v>0</v>
          </cell>
          <cell r="DF91">
            <v>0</v>
          </cell>
          <cell r="DG91">
            <v>0</v>
          </cell>
          <cell r="DH91">
            <v>0</v>
          </cell>
          <cell r="DJ91">
            <v>0</v>
          </cell>
          <cell r="DK91">
            <v>0</v>
          </cell>
          <cell r="DL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</row>
        <row r="92">
          <cell r="F92" t="str">
            <v>01-53/54 (ORA Licence)</v>
          </cell>
          <cell r="G92" t="str">
            <v>MEIDI-YA Singapore Co (Pte) Ltd (MEIDI-YA) (ORA Licence)</v>
          </cell>
          <cell r="H92">
            <v>45245</v>
          </cell>
          <cell r="I92">
            <v>45610</v>
          </cell>
          <cell r="K92">
            <v>0</v>
          </cell>
          <cell r="L92">
            <v>1558</v>
          </cell>
          <cell r="M92">
            <v>5.5</v>
          </cell>
          <cell r="N92">
            <v>0</v>
          </cell>
          <cell r="O92">
            <v>5.5</v>
          </cell>
          <cell r="P92">
            <v>0</v>
          </cell>
          <cell r="Q92">
            <v>5.5</v>
          </cell>
          <cell r="S92">
            <v>8569</v>
          </cell>
          <cell r="T92">
            <v>0</v>
          </cell>
          <cell r="U92">
            <v>8569</v>
          </cell>
          <cell r="V92">
            <v>8569</v>
          </cell>
          <cell r="W92">
            <v>0</v>
          </cell>
          <cell r="X92">
            <v>8569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4570.13</v>
          </cell>
          <cell r="BN92">
            <v>4570.13</v>
          </cell>
          <cell r="BO92">
            <v>0</v>
          </cell>
          <cell r="BP92">
            <v>4154.67</v>
          </cell>
          <cell r="BQ92">
            <v>8569</v>
          </cell>
          <cell r="BR92">
            <v>8569</v>
          </cell>
          <cell r="BS92">
            <v>0</v>
          </cell>
          <cell r="BT92">
            <v>7790</v>
          </cell>
          <cell r="BU92">
            <v>13139.13</v>
          </cell>
          <cell r="BV92">
            <v>0</v>
          </cell>
          <cell r="BW92">
            <v>0</v>
          </cell>
          <cell r="BX92">
            <v>0</v>
          </cell>
          <cell r="BZ92">
            <v>0</v>
          </cell>
          <cell r="CA92">
            <v>0</v>
          </cell>
          <cell r="CB92">
            <v>0</v>
          </cell>
          <cell r="CD92">
            <v>0</v>
          </cell>
          <cell r="CE92">
            <v>0</v>
          </cell>
          <cell r="CF92">
            <v>0</v>
          </cell>
          <cell r="CH92">
            <v>0</v>
          </cell>
          <cell r="CI92">
            <v>0</v>
          </cell>
          <cell r="CJ92">
            <v>0</v>
          </cell>
          <cell r="CL92">
            <v>0</v>
          </cell>
          <cell r="CM92">
            <v>0</v>
          </cell>
          <cell r="CN92">
            <v>0</v>
          </cell>
          <cell r="CP92">
            <v>0</v>
          </cell>
          <cell r="CQ92">
            <v>0</v>
          </cell>
          <cell r="CR92">
            <v>0</v>
          </cell>
          <cell r="CT92">
            <v>0</v>
          </cell>
          <cell r="CU92">
            <v>0</v>
          </cell>
          <cell r="CV92">
            <v>0</v>
          </cell>
          <cell r="CX92">
            <v>0</v>
          </cell>
          <cell r="CY92">
            <v>0</v>
          </cell>
          <cell r="CZ92">
            <v>0</v>
          </cell>
          <cell r="DB92">
            <v>0</v>
          </cell>
          <cell r="DC92">
            <v>0</v>
          </cell>
          <cell r="DD92">
            <v>0</v>
          </cell>
          <cell r="DF92">
            <v>0</v>
          </cell>
          <cell r="DG92">
            <v>0</v>
          </cell>
          <cell r="DH92">
            <v>0</v>
          </cell>
          <cell r="DJ92">
            <v>0</v>
          </cell>
          <cell r="DK92">
            <v>0</v>
          </cell>
          <cell r="DL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</row>
        <row r="93">
          <cell r="F93" t="str">
            <v>01-53/54 (ORA Licence)</v>
          </cell>
          <cell r="G93" t="str">
            <v>MEIDI-YA Singapore Co (Pte) Ltd (MEIDI-YA) (ORA Licence)</v>
          </cell>
          <cell r="H93">
            <v>45611</v>
          </cell>
          <cell r="I93">
            <v>45975</v>
          </cell>
          <cell r="K93">
            <v>0</v>
          </cell>
          <cell r="L93">
            <v>1558</v>
          </cell>
          <cell r="M93">
            <v>6</v>
          </cell>
          <cell r="N93">
            <v>0</v>
          </cell>
          <cell r="O93">
            <v>6</v>
          </cell>
          <cell r="P93">
            <v>0</v>
          </cell>
          <cell r="Q93">
            <v>6</v>
          </cell>
          <cell r="S93">
            <v>9348</v>
          </cell>
          <cell r="T93">
            <v>0</v>
          </cell>
          <cell r="U93">
            <v>9348</v>
          </cell>
          <cell r="V93">
            <v>9348</v>
          </cell>
          <cell r="W93">
            <v>0</v>
          </cell>
          <cell r="X93">
            <v>9348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Z93">
            <v>0</v>
          </cell>
          <cell r="CA93">
            <v>0</v>
          </cell>
          <cell r="CB93">
            <v>0</v>
          </cell>
          <cell r="CD93">
            <v>0</v>
          </cell>
          <cell r="CE93">
            <v>0</v>
          </cell>
          <cell r="CF93">
            <v>0</v>
          </cell>
          <cell r="CH93">
            <v>0</v>
          </cell>
          <cell r="CI93">
            <v>0</v>
          </cell>
          <cell r="CJ93">
            <v>0</v>
          </cell>
          <cell r="CL93">
            <v>0</v>
          </cell>
          <cell r="CM93">
            <v>0</v>
          </cell>
          <cell r="CN93">
            <v>0</v>
          </cell>
          <cell r="CP93">
            <v>0</v>
          </cell>
          <cell r="CQ93">
            <v>0</v>
          </cell>
          <cell r="CR93">
            <v>0</v>
          </cell>
          <cell r="CT93">
            <v>0</v>
          </cell>
          <cell r="CU93">
            <v>0</v>
          </cell>
          <cell r="CV93">
            <v>0</v>
          </cell>
          <cell r="CX93">
            <v>0</v>
          </cell>
          <cell r="CY93">
            <v>0</v>
          </cell>
          <cell r="CZ93">
            <v>0</v>
          </cell>
          <cell r="DB93">
            <v>0</v>
          </cell>
          <cell r="DC93">
            <v>0</v>
          </cell>
          <cell r="DD93">
            <v>0</v>
          </cell>
          <cell r="DF93">
            <v>0</v>
          </cell>
          <cell r="DG93">
            <v>0</v>
          </cell>
          <cell r="DH93">
            <v>0</v>
          </cell>
          <cell r="DJ93">
            <v>0</v>
          </cell>
          <cell r="DK93">
            <v>0</v>
          </cell>
          <cell r="DL93">
            <v>0</v>
          </cell>
          <cell r="DN93">
            <v>0</v>
          </cell>
          <cell r="DO93">
            <v>0</v>
          </cell>
          <cell r="DP93">
            <v>0</v>
          </cell>
          <cell r="DR93">
            <v>0</v>
          </cell>
        </row>
        <row r="94">
          <cell r="E94" t="str">
            <v>t0000294</v>
          </cell>
          <cell r="F94" t="str">
            <v>01-57, 01-58, 01-59, 01-60, 01-61, 01-62, 01-63, 01-64</v>
          </cell>
          <cell r="G94" t="str">
            <v>Pertama Merchandising Pte Ltd (Harvey Norman)</v>
          </cell>
          <cell r="H94">
            <v>44546</v>
          </cell>
          <cell r="I94">
            <v>45275</v>
          </cell>
          <cell r="K94">
            <v>37771</v>
          </cell>
          <cell r="L94">
            <v>37771</v>
          </cell>
          <cell r="M94">
            <v>5.13</v>
          </cell>
          <cell r="N94">
            <v>1.2</v>
          </cell>
          <cell r="O94">
            <v>5.13</v>
          </cell>
          <cell r="P94">
            <v>1.2</v>
          </cell>
          <cell r="Q94">
            <v>6.33</v>
          </cell>
          <cell r="S94">
            <v>193765.23</v>
          </cell>
          <cell r="T94">
            <v>45325.2</v>
          </cell>
          <cell r="U94">
            <v>239090.43</v>
          </cell>
          <cell r="V94">
            <v>193765.23</v>
          </cell>
          <cell r="W94">
            <v>45325.2</v>
          </cell>
          <cell r="X94">
            <v>239090.43</v>
          </cell>
          <cell r="Y94">
            <v>193765.23</v>
          </cell>
          <cell r="Z94">
            <v>193765.23</v>
          </cell>
          <cell r="AA94">
            <v>0</v>
          </cell>
          <cell r="AB94">
            <v>193765.23</v>
          </cell>
          <cell r="AC94">
            <v>193765.23</v>
          </cell>
          <cell r="AD94">
            <v>193765.23</v>
          </cell>
          <cell r="AE94">
            <v>0</v>
          </cell>
          <cell r="AF94">
            <v>193765.23</v>
          </cell>
          <cell r="AG94">
            <v>193765.23</v>
          </cell>
          <cell r="AH94">
            <v>193765.23</v>
          </cell>
          <cell r="AI94">
            <v>0</v>
          </cell>
          <cell r="AJ94">
            <v>193765.23</v>
          </cell>
          <cell r="AK94">
            <v>193765.23</v>
          </cell>
          <cell r="AL94">
            <v>193765.23</v>
          </cell>
          <cell r="AM94">
            <v>0</v>
          </cell>
          <cell r="AN94">
            <v>193765.23</v>
          </cell>
          <cell r="AO94">
            <v>193765.23</v>
          </cell>
          <cell r="AP94">
            <v>193765.23</v>
          </cell>
          <cell r="AQ94">
            <v>0</v>
          </cell>
          <cell r="AR94">
            <v>193765.23</v>
          </cell>
          <cell r="AS94">
            <v>193765.23</v>
          </cell>
          <cell r="AT94">
            <v>193765.23</v>
          </cell>
          <cell r="AU94">
            <v>0</v>
          </cell>
          <cell r="AV94">
            <v>193765.23</v>
          </cell>
          <cell r="AW94">
            <v>193765.23</v>
          </cell>
          <cell r="AX94">
            <v>193765.23</v>
          </cell>
          <cell r="AY94">
            <v>0</v>
          </cell>
          <cell r="AZ94">
            <v>193765.23</v>
          </cell>
          <cell r="BA94">
            <v>193765.23</v>
          </cell>
          <cell r="BB94">
            <v>193765.23</v>
          </cell>
          <cell r="BC94">
            <v>0</v>
          </cell>
          <cell r="BD94">
            <v>193765.23</v>
          </cell>
          <cell r="BE94">
            <v>193765.23</v>
          </cell>
          <cell r="BF94">
            <v>193765.23</v>
          </cell>
          <cell r="BG94">
            <v>0</v>
          </cell>
          <cell r="BH94">
            <v>193765.23</v>
          </cell>
          <cell r="BI94">
            <v>193765.23</v>
          </cell>
          <cell r="BJ94">
            <v>193765.23</v>
          </cell>
          <cell r="BK94">
            <v>0</v>
          </cell>
          <cell r="BL94">
            <v>193765.23</v>
          </cell>
          <cell r="BM94">
            <v>193765.23</v>
          </cell>
          <cell r="BN94">
            <v>193765.23</v>
          </cell>
          <cell r="BO94">
            <v>0</v>
          </cell>
          <cell r="BP94">
            <v>193765.23</v>
          </cell>
          <cell r="BQ94">
            <v>93757.37</v>
          </cell>
          <cell r="BR94">
            <v>93757.37</v>
          </cell>
          <cell r="BS94">
            <v>0</v>
          </cell>
          <cell r="BT94">
            <v>193765.23</v>
          </cell>
          <cell r="BU94">
            <v>2225174.9</v>
          </cell>
          <cell r="BV94">
            <v>45325.2</v>
          </cell>
          <cell r="BW94">
            <v>45325.2</v>
          </cell>
          <cell r="BX94">
            <v>0</v>
          </cell>
          <cell r="BY94">
            <v>45325.2</v>
          </cell>
          <cell r="BZ94">
            <v>45325.2</v>
          </cell>
          <cell r="CA94">
            <v>45325.2</v>
          </cell>
          <cell r="CB94">
            <v>0</v>
          </cell>
          <cell r="CC94">
            <v>45325.2</v>
          </cell>
          <cell r="CD94">
            <v>45325.2</v>
          </cell>
          <cell r="CE94">
            <v>45325.2</v>
          </cell>
          <cell r="CF94">
            <v>0</v>
          </cell>
          <cell r="CG94">
            <v>45325.2</v>
          </cell>
          <cell r="CH94">
            <v>45325.2</v>
          </cell>
          <cell r="CI94">
            <v>45325.2</v>
          </cell>
          <cell r="CJ94">
            <v>0</v>
          </cell>
          <cell r="CK94">
            <v>45325.2</v>
          </cell>
          <cell r="CL94">
            <v>45325.2</v>
          </cell>
          <cell r="CM94">
            <v>45325.2</v>
          </cell>
          <cell r="CN94">
            <v>0</v>
          </cell>
          <cell r="CO94">
            <v>45325.2</v>
          </cell>
          <cell r="CP94">
            <v>45325.2</v>
          </cell>
          <cell r="CQ94">
            <v>45325.2</v>
          </cell>
          <cell r="CR94">
            <v>0</v>
          </cell>
          <cell r="CS94">
            <v>45325.2</v>
          </cell>
          <cell r="CT94">
            <v>45325.2</v>
          </cell>
          <cell r="CU94">
            <v>45325.2</v>
          </cell>
          <cell r="CV94">
            <v>0</v>
          </cell>
          <cell r="CW94">
            <v>45325.2</v>
          </cell>
          <cell r="CX94">
            <v>45325.2</v>
          </cell>
          <cell r="CY94">
            <v>45325.2</v>
          </cell>
          <cell r="CZ94">
            <v>0</v>
          </cell>
          <cell r="DA94">
            <v>45325.2</v>
          </cell>
          <cell r="DB94">
            <v>45325.2</v>
          </cell>
          <cell r="DC94">
            <v>45325.2</v>
          </cell>
          <cell r="DD94">
            <v>0</v>
          </cell>
          <cell r="DE94">
            <v>45325.2</v>
          </cell>
          <cell r="DF94">
            <v>45325.2</v>
          </cell>
          <cell r="DG94">
            <v>45325.2</v>
          </cell>
          <cell r="DH94">
            <v>0</v>
          </cell>
          <cell r="DI94">
            <v>45325.2</v>
          </cell>
          <cell r="DJ94">
            <v>45325.2</v>
          </cell>
          <cell r="DK94">
            <v>45325.2</v>
          </cell>
          <cell r="DL94">
            <v>0</v>
          </cell>
          <cell r="DM94">
            <v>45325.2</v>
          </cell>
          <cell r="DN94">
            <v>21931.55</v>
          </cell>
          <cell r="DO94">
            <v>21931.55</v>
          </cell>
          <cell r="DP94">
            <v>0</v>
          </cell>
          <cell r="DQ94">
            <v>45325.2</v>
          </cell>
          <cell r="DR94">
            <v>520508.75</v>
          </cell>
        </row>
        <row r="95">
          <cell r="F95" t="str">
            <v>01-57, 01-58, 01-59, 01-60, 01-61, 01-62, 01-63, 01-64</v>
          </cell>
          <cell r="G95" t="str">
            <v>Pertama Merchandising Pte Ltd (Harvey Norman)</v>
          </cell>
          <cell r="H95">
            <v>45276</v>
          </cell>
          <cell r="I95">
            <v>46006</v>
          </cell>
          <cell r="K95">
            <v>0</v>
          </cell>
          <cell r="L95">
            <v>37771</v>
          </cell>
          <cell r="M95">
            <v>5.41</v>
          </cell>
          <cell r="N95">
            <v>1.2</v>
          </cell>
          <cell r="O95">
            <v>5.41</v>
          </cell>
          <cell r="P95">
            <v>1.2</v>
          </cell>
          <cell r="Q95">
            <v>6.61</v>
          </cell>
          <cell r="S95">
            <v>204341.11</v>
          </cell>
          <cell r="T95">
            <v>45325.2</v>
          </cell>
          <cell r="U95">
            <v>249666.31</v>
          </cell>
          <cell r="V95">
            <v>204341.11</v>
          </cell>
          <cell r="W95">
            <v>45325.2</v>
          </cell>
          <cell r="X95">
            <v>249666.31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105466.38</v>
          </cell>
          <cell r="BR95">
            <v>105466.38</v>
          </cell>
          <cell r="BS95">
            <v>0</v>
          </cell>
          <cell r="BT95">
            <v>0</v>
          </cell>
          <cell r="BU95">
            <v>105466.38</v>
          </cell>
          <cell r="BV95">
            <v>0</v>
          </cell>
          <cell r="BW95">
            <v>0</v>
          </cell>
          <cell r="BX95">
            <v>0</v>
          </cell>
          <cell r="BZ95">
            <v>0</v>
          </cell>
          <cell r="CA95">
            <v>0</v>
          </cell>
          <cell r="CB95">
            <v>0</v>
          </cell>
          <cell r="CD95">
            <v>0</v>
          </cell>
          <cell r="CE95">
            <v>0</v>
          </cell>
          <cell r="CF95">
            <v>0</v>
          </cell>
          <cell r="CH95">
            <v>0</v>
          </cell>
          <cell r="CI95">
            <v>0</v>
          </cell>
          <cell r="CJ95">
            <v>0</v>
          </cell>
          <cell r="CL95">
            <v>0</v>
          </cell>
          <cell r="CM95">
            <v>0</v>
          </cell>
          <cell r="CN95">
            <v>0</v>
          </cell>
          <cell r="CP95">
            <v>0</v>
          </cell>
          <cell r="CQ95">
            <v>0</v>
          </cell>
          <cell r="CR95">
            <v>0</v>
          </cell>
          <cell r="CT95">
            <v>0</v>
          </cell>
          <cell r="CU95">
            <v>0</v>
          </cell>
          <cell r="CV95">
            <v>0</v>
          </cell>
          <cell r="CX95">
            <v>0</v>
          </cell>
          <cell r="CY95">
            <v>0</v>
          </cell>
          <cell r="CZ95">
            <v>0</v>
          </cell>
          <cell r="DB95">
            <v>0</v>
          </cell>
          <cell r="DC95">
            <v>0</v>
          </cell>
          <cell r="DD95">
            <v>0</v>
          </cell>
          <cell r="DF95">
            <v>0</v>
          </cell>
          <cell r="DG95">
            <v>0</v>
          </cell>
          <cell r="DH95">
            <v>0</v>
          </cell>
          <cell r="DJ95">
            <v>0</v>
          </cell>
          <cell r="DK95">
            <v>0</v>
          </cell>
          <cell r="DL95">
            <v>0</v>
          </cell>
          <cell r="DN95">
            <v>23393.65</v>
          </cell>
          <cell r="DO95">
            <v>23393.65</v>
          </cell>
          <cell r="DP95">
            <v>0</v>
          </cell>
          <cell r="DR95">
            <v>23393.65</v>
          </cell>
        </row>
        <row r="96">
          <cell r="E96" t="str">
            <v>t0001232</v>
          </cell>
          <cell r="F96" t="str">
            <v>01-65</v>
          </cell>
          <cell r="G96" t="str">
            <v>MEIDI-YA Singapore Co (Pte) Ltd (MEIDI-YA)</v>
          </cell>
          <cell r="H96">
            <v>44835</v>
          </cell>
          <cell r="I96">
            <v>45199</v>
          </cell>
          <cell r="K96">
            <v>1188</v>
          </cell>
          <cell r="L96">
            <v>1188</v>
          </cell>
          <cell r="M96">
            <v>5.3</v>
          </cell>
          <cell r="N96">
            <v>1.2</v>
          </cell>
          <cell r="O96">
            <v>4.5</v>
          </cell>
          <cell r="P96">
            <v>2</v>
          </cell>
          <cell r="Q96">
            <v>6.5</v>
          </cell>
          <cell r="S96">
            <v>6296.4</v>
          </cell>
          <cell r="T96">
            <v>1425.6</v>
          </cell>
          <cell r="U96">
            <v>7722</v>
          </cell>
          <cell r="V96">
            <v>5346</v>
          </cell>
          <cell r="W96">
            <v>2376</v>
          </cell>
          <cell r="X96">
            <v>7722</v>
          </cell>
          <cell r="Y96">
            <v>6296.4</v>
          </cell>
          <cell r="Z96">
            <v>6296.4</v>
          </cell>
          <cell r="AA96">
            <v>0</v>
          </cell>
          <cell r="AB96">
            <v>5702.4</v>
          </cell>
          <cell r="AC96">
            <v>5346</v>
          </cell>
          <cell r="AD96">
            <v>6296.4</v>
          </cell>
          <cell r="AE96">
            <v>-950.4</v>
          </cell>
          <cell r="AF96">
            <v>5702.4</v>
          </cell>
          <cell r="AG96">
            <v>5346</v>
          </cell>
          <cell r="AH96">
            <v>6296.4</v>
          </cell>
          <cell r="AI96">
            <v>-950.4</v>
          </cell>
          <cell r="AJ96">
            <v>5702.4</v>
          </cell>
          <cell r="AK96">
            <v>5346</v>
          </cell>
          <cell r="AL96">
            <v>6296.4</v>
          </cell>
          <cell r="AM96">
            <v>-950.4</v>
          </cell>
          <cell r="AN96">
            <v>5702.4</v>
          </cell>
          <cell r="AO96">
            <v>5346</v>
          </cell>
          <cell r="AP96">
            <v>6296.4</v>
          </cell>
          <cell r="AQ96">
            <v>-950.4</v>
          </cell>
          <cell r="AR96">
            <v>5702.4</v>
          </cell>
          <cell r="AS96">
            <v>5346</v>
          </cell>
          <cell r="AT96">
            <v>6296.4</v>
          </cell>
          <cell r="AU96">
            <v>-950.4</v>
          </cell>
          <cell r="AV96">
            <v>5702.4</v>
          </cell>
          <cell r="AW96">
            <v>5346</v>
          </cell>
          <cell r="AX96">
            <v>6296.4</v>
          </cell>
          <cell r="AY96">
            <v>-950.4</v>
          </cell>
          <cell r="AZ96">
            <v>5702.4</v>
          </cell>
          <cell r="BA96">
            <v>5346</v>
          </cell>
          <cell r="BB96">
            <v>6296.4</v>
          </cell>
          <cell r="BC96">
            <v>-950.4</v>
          </cell>
          <cell r="BD96">
            <v>5702.4</v>
          </cell>
          <cell r="BE96">
            <v>5346</v>
          </cell>
          <cell r="BF96">
            <v>6296.4</v>
          </cell>
          <cell r="BG96">
            <v>-950.4</v>
          </cell>
          <cell r="BH96">
            <v>5702.4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49064.4</v>
          </cell>
          <cell r="BV96">
            <v>1425.6</v>
          </cell>
          <cell r="BW96">
            <v>1425.6</v>
          </cell>
          <cell r="BX96">
            <v>0</v>
          </cell>
          <cell r="BY96">
            <v>1425.6</v>
          </cell>
          <cell r="BZ96">
            <v>2376</v>
          </cell>
          <cell r="CA96">
            <v>1425.6</v>
          </cell>
          <cell r="CB96">
            <v>950.4</v>
          </cell>
          <cell r="CC96">
            <v>1425.6</v>
          </cell>
          <cell r="CD96">
            <v>2376</v>
          </cell>
          <cell r="CE96">
            <v>1425.6</v>
          </cell>
          <cell r="CF96">
            <v>950.4</v>
          </cell>
          <cell r="CG96">
            <v>1425.6</v>
          </cell>
          <cell r="CH96">
            <v>2376</v>
          </cell>
          <cell r="CI96">
            <v>1425.6</v>
          </cell>
          <cell r="CJ96">
            <v>950.4</v>
          </cell>
          <cell r="CK96">
            <v>1425.6</v>
          </cell>
          <cell r="CL96">
            <v>2376</v>
          </cell>
          <cell r="CM96">
            <v>1425.6</v>
          </cell>
          <cell r="CN96">
            <v>950.4</v>
          </cell>
          <cell r="CO96">
            <v>1425.6</v>
          </cell>
          <cell r="CP96">
            <v>2376</v>
          </cell>
          <cell r="CQ96">
            <v>1425.6</v>
          </cell>
          <cell r="CR96">
            <v>950.4</v>
          </cell>
          <cell r="CS96">
            <v>1425.6</v>
          </cell>
          <cell r="CT96">
            <v>2376</v>
          </cell>
          <cell r="CU96">
            <v>1425.6</v>
          </cell>
          <cell r="CV96">
            <v>950.4</v>
          </cell>
          <cell r="CW96">
            <v>1425.6</v>
          </cell>
          <cell r="CX96">
            <v>2376</v>
          </cell>
          <cell r="CY96">
            <v>1425.6</v>
          </cell>
          <cell r="CZ96">
            <v>950.4</v>
          </cell>
          <cell r="DA96">
            <v>1425.6</v>
          </cell>
          <cell r="DB96">
            <v>2376</v>
          </cell>
          <cell r="DC96">
            <v>1425.6</v>
          </cell>
          <cell r="DD96">
            <v>950.4</v>
          </cell>
          <cell r="DE96">
            <v>1425.6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20433.599999999999</v>
          </cell>
        </row>
        <row r="97">
          <cell r="F97" t="str">
            <v>01-65</v>
          </cell>
          <cell r="G97" t="str">
            <v>MEIDI-YA Singapore Co (Pte) Ltd (MEIDI-YA)</v>
          </cell>
          <cell r="H97">
            <v>45200</v>
          </cell>
          <cell r="I97">
            <v>45565</v>
          </cell>
          <cell r="K97">
            <v>0</v>
          </cell>
          <cell r="L97">
            <v>1188</v>
          </cell>
          <cell r="M97">
            <v>5.55</v>
          </cell>
          <cell r="N97">
            <v>1.2</v>
          </cell>
          <cell r="O97">
            <v>4.75</v>
          </cell>
          <cell r="P97">
            <v>2</v>
          </cell>
          <cell r="Q97">
            <v>6.75</v>
          </cell>
          <cell r="S97">
            <v>6593.4</v>
          </cell>
          <cell r="T97">
            <v>1425.6</v>
          </cell>
          <cell r="U97">
            <v>8019</v>
          </cell>
          <cell r="V97">
            <v>5643</v>
          </cell>
          <cell r="W97">
            <v>2376</v>
          </cell>
          <cell r="X97">
            <v>8019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5643</v>
          </cell>
          <cell r="BJ97">
            <v>6593.4</v>
          </cell>
          <cell r="BK97">
            <v>-950.4</v>
          </cell>
          <cell r="BL97">
            <v>6296.4</v>
          </cell>
          <cell r="BM97">
            <v>5643</v>
          </cell>
          <cell r="BN97">
            <v>6593.4</v>
          </cell>
          <cell r="BO97">
            <v>-950.4</v>
          </cell>
          <cell r="BP97">
            <v>6296.4</v>
          </cell>
          <cell r="BQ97">
            <v>5643</v>
          </cell>
          <cell r="BR97">
            <v>6593.4</v>
          </cell>
          <cell r="BS97">
            <v>-950.4</v>
          </cell>
          <cell r="BT97">
            <v>6296.4</v>
          </cell>
          <cell r="BU97">
            <v>16929</v>
          </cell>
          <cell r="BV97">
            <v>0</v>
          </cell>
          <cell r="BW97">
            <v>0</v>
          </cell>
          <cell r="BX97">
            <v>0</v>
          </cell>
          <cell r="BZ97">
            <v>0</v>
          </cell>
          <cell r="CA97">
            <v>0</v>
          </cell>
          <cell r="CB97">
            <v>0</v>
          </cell>
          <cell r="CD97">
            <v>0</v>
          </cell>
          <cell r="CE97">
            <v>0</v>
          </cell>
          <cell r="CF97">
            <v>0</v>
          </cell>
          <cell r="CH97">
            <v>0</v>
          </cell>
          <cell r="CI97">
            <v>0</v>
          </cell>
          <cell r="CJ97">
            <v>0</v>
          </cell>
          <cell r="CL97">
            <v>0</v>
          </cell>
          <cell r="CM97">
            <v>0</v>
          </cell>
          <cell r="CN97">
            <v>0</v>
          </cell>
          <cell r="CP97">
            <v>0</v>
          </cell>
          <cell r="CQ97">
            <v>0</v>
          </cell>
          <cell r="CR97">
            <v>0</v>
          </cell>
          <cell r="CT97">
            <v>0</v>
          </cell>
          <cell r="CU97">
            <v>0</v>
          </cell>
          <cell r="CV97">
            <v>0</v>
          </cell>
          <cell r="CX97">
            <v>0</v>
          </cell>
          <cell r="CY97">
            <v>0</v>
          </cell>
          <cell r="CZ97">
            <v>0</v>
          </cell>
          <cell r="DB97">
            <v>0</v>
          </cell>
          <cell r="DC97">
            <v>0</v>
          </cell>
          <cell r="DD97">
            <v>0</v>
          </cell>
          <cell r="DF97">
            <v>2376</v>
          </cell>
          <cell r="DG97">
            <v>1425.6</v>
          </cell>
          <cell r="DH97">
            <v>950.4</v>
          </cell>
          <cell r="DI97">
            <v>1425.6</v>
          </cell>
          <cell r="DJ97">
            <v>2376</v>
          </cell>
          <cell r="DK97">
            <v>1425.6</v>
          </cell>
          <cell r="DL97">
            <v>950.4</v>
          </cell>
          <cell r="DM97">
            <v>1425.6</v>
          </cell>
          <cell r="DN97">
            <v>2376</v>
          </cell>
          <cell r="DO97">
            <v>1425.6</v>
          </cell>
          <cell r="DP97">
            <v>950.4</v>
          </cell>
          <cell r="DQ97">
            <v>1425.6</v>
          </cell>
          <cell r="DR97">
            <v>7128</v>
          </cell>
        </row>
        <row r="98">
          <cell r="F98" t="str">
            <v>01-65</v>
          </cell>
          <cell r="G98" t="str">
            <v>MEIDI-YA Singapore Co (Pte) Ltd (MEIDI-YA)</v>
          </cell>
          <cell r="H98">
            <v>45566</v>
          </cell>
          <cell r="I98">
            <v>45975</v>
          </cell>
          <cell r="K98">
            <v>0</v>
          </cell>
          <cell r="L98">
            <v>1188</v>
          </cell>
          <cell r="M98">
            <v>5.8</v>
          </cell>
          <cell r="N98">
            <v>1.2</v>
          </cell>
          <cell r="O98">
            <v>5</v>
          </cell>
          <cell r="P98">
            <v>2</v>
          </cell>
          <cell r="Q98">
            <v>7</v>
          </cell>
          <cell r="S98">
            <v>6890.4</v>
          </cell>
          <cell r="T98">
            <v>1425.6</v>
          </cell>
          <cell r="U98">
            <v>8316</v>
          </cell>
          <cell r="V98">
            <v>5940</v>
          </cell>
          <cell r="W98">
            <v>2376</v>
          </cell>
          <cell r="X98">
            <v>8316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Z98">
            <v>0</v>
          </cell>
          <cell r="CA98">
            <v>0</v>
          </cell>
          <cell r="CB98">
            <v>0</v>
          </cell>
          <cell r="CD98">
            <v>0</v>
          </cell>
          <cell r="CE98">
            <v>0</v>
          </cell>
          <cell r="CF98">
            <v>0</v>
          </cell>
          <cell r="CH98">
            <v>0</v>
          </cell>
          <cell r="CI98">
            <v>0</v>
          </cell>
          <cell r="CJ98">
            <v>0</v>
          </cell>
          <cell r="CL98">
            <v>0</v>
          </cell>
          <cell r="CM98">
            <v>0</v>
          </cell>
          <cell r="CN98">
            <v>0</v>
          </cell>
          <cell r="CP98">
            <v>0</v>
          </cell>
          <cell r="CQ98">
            <v>0</v>
          </cell>
          <cell r="CR98">
            <v>0</v>
          </cell>
          <cell r="CT98">
            <v>0</v>
          </cell>
          <cell r="CU98">
            <v>0</v>
          </cell>
          <cell r="CV98">
            <v>0</v>
          </cell>
          <cell r="CX98">
            <v>0</v>
          </cell>
          <cell r="CY98">
            <v>0</v>
          </cell>
          <cell r="CZ98">
            <v>0</v>
          </cell>
          <cell r="DB98">
            <v>0</v>
          </cell>
          <cell r="DC98">
            <v>0</v>
          </cell>
          <cell r="DD98">
            <v>0</v>
          </cell>
          <cell r="DF98">
            <v>0</v>
          </cell>
          <cell r="DG98">
            <v>0</v>
          </cell>
          <cell r="DH98">
            <v>0</v>
          </cell>
          <cell r="DJ98">
            <v>0</v>
          </cell>
          <cell r="DK98">
            <v>0</v>
          </cell>
          <cell r="DL98">
            <v>0</v>
          </cell>
          <cell r="DN98">
            <v>0</v>
          </cell>
          <cell r="DO98">
            <v>0</v>
          </cell>
          <cell r="DP98">
            <v>0</v>
          </cell>
          <cell r="DR98">
            <v>0</v>
          </cell>
        </row>
        <row r="99">
          <cell r="E99" t="str">
            <v>t0001400</v>
          </cell>
          <cell r="F99" t="str">
            <v>01-66</v>
          </cell>
          <cell r="G99" t="str">
            <v>Wong Geok Boon (NRIC: S6822815H) trading as a sole proprietor under the trading name of "Jewel Penta".</v>
          </cell>
          <cell r="H99">
            <v>44666</v>
          </cell>
          <cell r="I99">
            <v>45761</v>
          </cell>
          <cell r="K99">
            <v>280</v>
          </cell>
          <cell r="L99">
            <v>280</v>
          </cell>
          <cell r="M99">
            <v>20.23</v>
          </cell>
          <cell r="N99">
            <v>1.2</v>
          </cell>
          <cell r="O99">
            <v>19.43</v>
          </cell>
          <cell r="P99">
            <v>2</v>
          </cell>
          <cell r="Q99">
            <v>21.43</v>
          </cell>
          <cell r="S99">
            <v>5664</v>
          </cell>
          <cell r="T99">
            <v>336</v>
          </cell>
          <cell r="U99">
            <v>6000</v>
          </cell>
          <cell r="V99">
            <v>5440.4</v>
          </cell>
          <cell r="W99">
            <v>560</v>
          </cell>
          <cell r="X99">
            <v>6000.4</v>
          </cell>
          <cell r="Y99">
            <v>5664</v>
          </cell>
          <cell r="Z99">
            <v>5664</v>
          </cell>
          <cell r="AA99">
            <v>0</v>
          </cell>
          <cell r="AB99">
            <v>6266.3</v>
          </cell>
          <cell r="AC99">
            <v>5440.4</v>
          </cell>
          <cell r="AD99">
            <v>5664</v>
          </cell>
          <cell r="AE99">
            <v>-223.6</v>
          </cell>
          <cell r="AF99">
            <v>6266.3</v>
          </cell>
          <cell r="AG99">
            <v>5440.4</v>
          </cell>
          <cell r="AH99">
            <v>5664</v>
          </cell>
          <cell r="AI99">
            <v>-223.6</v>
          </cell>
          <cell r="AJ99">
            <v>6266.3</v>
          </cell>
          <cell r="AK99">
            <v>5440.4</v>
          </cell>
          <cell r="AL99">
            <v>5664</v>
          </cell>
          <cell r="AM99">
            <v>-223.6</v>
          </cell>
          <cell r="AN99">
            <v>3020.8</v>
          </cell>
          <cell r="AO99">
            <v>5440.4</v>
          </cell>
          <cell r="AP99">
            <v>5664</v>
          </cell>
          <cell r="AQ99">
            <v>-223.6</v>
          </cell>
          <cell r="AR99">
            <v>5664</v>
          </cell>
          <cell r="AS99">
            <v>5440.4</v>
          </cell>
          <cell r="AT99">
            <v>5664</v>
          </cell>
          <cell r="AU99">
            <v>-223.6</v>
          </cell>
          <cell r="AV99">
            <v>5664</v>
          </cell>
          <cell r="AW99">
            <v>5440.4</v>
          </cell>
          <cell r="AX99">
            <v>5664</v>
          </cell>
          <cell r="AY99">
            <v>-223.6</v>
          </cell>
          <cell r="AZ99">
            <v>5664</v>
          </cell>
          <cell r="BA99">
            <v>5440.4</v>
          </cell>
          <cell r="BB99">
            <v>5664</v>
          </cell>
          <cell r="BC99">
            <v>-223.6</v>
          </cell>
          <cell r="BD99">
            <v>5664</v>
          </cell>
          <cell r="BE99">
            <v>5440.4</v>
          </cell>
          <cell r="BF99">
            <v>5664</v>
          </cell>
          <cell r="BG99">
            <v>-223.6</v>
          </cell>
          <cell r="BH99">
            <v>5664</v>
          </cell>
          <cell r="BI99">
            <v>5440.4</v>
          </cell>
          <cell r="BJ99">
            <v>5664</v>
          </cell>
          <cell r="BK99">
            <v>-223.6</v>
          </cell>
          <cell r="BL99">
            <v>5664</v>
          </cell>
          <cell r="BM99">
            <v>5440.4</v>
          </cell>
          <cell r="BN99">
            <v>5664</v>
          </cell>
          <cell r="BO99">
            <v>-223.6</v>
          </cell>
          <cell r="BP99">
            <v>5664</v>
          </cell>
          <cell r="BQ99">
            <v>5440.4</v>
          </cell>
          <cell r="BR99">
            <v>5664</v>
          </cell>
          <cell r="BS99">
            <v>-223.6</v>
          </cell>
          <cell r="BT99">
            <v>5664</v>
          </cell>
          <cell r="BU99">
            <v>65508.4</v>
          </cell>
          <cell r="BV99">
            <v>336</v>
          </cell>
          <cell r="BW99">
            <v>336</v>
          </cell>
          <cell r="BX99">
            <v>0</v>
          </cell>
          <cell r="BY99">
            <v>337.2</v>
          </cell>
          <cell r="BZ99">
            <v>560</v>
          </cell>
          <cell r="CA99">
            <v>336</v>
          </cell>
          <cell r="CB99">
            <v>224</v>
          </cell>
          <cell r="CC99">
            <v>337.2</v>
          </cell>
          <cell r="CD99">
            <v>560</v>
          </cell>
          <cell r="CE99">
            <v>336</v>
          </cell>
          <cell r="CF99">
            <v>224</v>
          </cell>
          <cell r="CG99">
            <v>337.2</v>
          </cell>
          <cell r="CH99">
            <v>560</v>
          </cell>
          <cell r="CI99">
            <v>336</v>
          </cell>
          <cell r="CJ99">
            <v>224</v>
          </cell>
          <cell r="CK99">
            <v>179.2</v>
          </cell>
          <cell r="CL99">
            <v>560</v>
          </cell>
          <cell r="CM99">
            <v>336</v>
          </cell>
          <cell r="CN99">
            <v>224</v>
          </cell>
          <cell r="CO99">
            <v>336</v>
          </cell>
          <cell r="CP99">
            <v>560</v>
          </cell>
          <cell r="CQ99">
            <v>336</v>
          </cell>
          <cell r="CR99">
            <v>224</v>
          </cell>
          <cell r="CS99">
            <v>336</v>
          </cell>
          <cell r="CT99">
            <v>560</v>
          </cell>
          <cell r="CU99">
            <v>336</v>
          </cell>
          <cell r="CV99">
            <v>224</v>
          </cell>
          <cell r="CW99">
            <v>336</v>
          </cell>
          <cell r="CX99">
            <v>560</v>
          </cell>
          <cell r="CY99">
            <v>336</v>
          </cell>
          <cell r="CZ99">
            <v>224</v>
          </cell>
          <cell r="DA99">
            <v>336</v>
          </cell>
          <cell r="DB99">
            <v>560</v>
          </cell>
          <cell r="DC99">
            <v>336</v>
          </cell>
          <cell r="DD99">
            <v>224</v>
          </cell>
          <cell r="DE99">
            <v>336</v>
          </cell>
          <cell r="DF99">
            <v>560</v>
          </cell>
          <cell r="DG99">
            <v>336</v>
          </cell>
          <cell r="DH99">
            <v>224</v>
          </cell>
          <cell r="DI99">
            <v>336</v>
          </cell>
          <cell r="DJ99">
            <v>560</v>
          </cell>
          <cell r="DK99">
            <v>336</v>
          </cell>
          <cell r="DL99">
            <v>224</v>
          </cell>
          <cell r="DM99">
            <v>336</v>
          </cell>
          <cell r="DN99">
            <v>560</v>
          </cell>
          <cell r="DO99">
            <v>336</v>
          </cell>
          <cell r="DP99">
            <v>224</v>
          </cell>
          <cell r="DQ99">
            <v>336</v>
          </cell>
          <cell r="DR99">
            <v>6496</v>
          </cell>
        </row>
        <row r="100">
          <cell r="E100" t="str">
            <v>t0000941</v>
          </cell>
          <cell r="F100" t="str">
            <v>01-67 &amp; 68A</v>
          </cell>
          <cell r="G100" t="str">
            <v>CSAR Pte Ltd (Museum Art &amp; Co)</v>
          </cell>
          <cell r="H100">
            <v>44813</v>
          </cell>
          <cell r="I100">
            <v>45402</v>
          </cell>
          <cell r="K100">
            <v>844</v>
          </cell>
          <cell r="L100">
            <v>844</v>
          </cell>
          <cell r="M100">
            <v>13.4</v>
          </cell>
          <cell r="N100">
            <v>1.2</v>
          </cell>
          <cell r="O100">
            <v>12.6</v>
          </cell>
          <cell r="P100">
            <v>2</v>
          </cell>
          <cell r="Q100">
            <v>14.6</v>
          </cell>
          <cell r="S100">
            <v>11309.6</v>
          </cell>
          <cell r="T100">
            <v>1012.8</v>
          </cell>
          <cell r="U100">
            <v>12322.4</v>
          </cell>
          <cell r="V100">
            <v>10634.4</v>
          </cell>
          <cell r="W100">
            <v>1688</v>
          </cell>
          <cell r="X100">
            <v>12322.4</v>
          </cell>
          <cell r="Y100">
            <v>11309.6</v>
          </cell>
          <cell r="Z100">
            <v>11309.6</v>
          </cell>
          <cell r="AA100">
            <v>0</v>
          </cell>
          <cell r="AB100">
            <v>11225.2</v>
          </cell>
          <cell r="AC100">
            <v>10634.4</v>
          </cell>
          <cell r="AD100">
            <v>11309.6</v>
          </cell>
          <cell r="AE100">
            <v>-675.20000000000095</v>
          </cell>
          <cell r="AF100">
            <v>11225.2</v>
          </cell>
          <cell r="AG100">
            <v>10634.4</v>
          </cell>
          <cell r="AH100">
            <v>11309.6</v>
          </cell>
          <cell r="AI100">
            <v>-675.20000000000095</v>
          </cell>
          <cell r="AJ100">
            <v>11225.2</v>
          </cell>
          <cell r="AK100">
            <v>10634.4</v>
          </cell>
          <cell r="AL100">
            <v>11309.6</v>
          </cell>
          <cell r="AM100">
            <v>-675.20000000000095</v>
          </cell>
          <cell r="AN100">
            <v>11225.2</v>
          </cell>
          <cell r="AO100">
            <v>10634.4</v>
          </cell>
          <cell r="AP100">
            <v>11309.6</v>
          </cell>
          <cell r="AQ100">
            <v>-675.20000000000095</v>
          </cell>
          <cell r="AR100">
            <v>11225.2</v>
          </cell>
          <cell r="AS100">
            <v>10634.4</v>
          </cell>
          <cell r="AT100">
            <v>11309.6</v>
          </cell>
          <cell r="AU100">
            <v>-675.20000000000095</v>
          </cell>
          <cell r="AV100">
            <v>11225.2</v>
          </cell>
          <cell r="AW100">
            <v>10634.4</v>
          </cell>
          <cell r="AX100">
            <v>11309.6</v>
          </cell>
          <cell r="AY100">
            <v>-675.20000000000095</v>
          </cell>
          <cell r="AZ100">
            <v>11225.2</v>
          </cell>
          <cell r="BA100">
            <v>10634.4</v>
          </cell>
          <cell r="BB100">
            <v>11309.6</v>
          </cell>
          <cell r="BC100">
            <v>-675.20000000000095</v>
          </cell>
          <cell r="BD100">
            <v>11225.2</v>
          </cell>
          <cell r="BE100">
            <v>10634.4</v>
          </cell>
          <cell r="BF100">
            <v>11309.6</v>
          </cell>
          <cell r="BG100">
            <v>-675.20000000000095</v>
          </cell>
          <cell r="BH100">
            <v>11287</v>
          </cell>
          <cell r="BI100">
            <v>10634.4</v>
          </cell>
          <cell r="BJ100">
            <v>11309.6</v>
          </cell>
          <cell r="BK100">
            <v>-675.20000000000095</v>
          </cell>
          <cell r="BL100">
            <v>11309.6</v>
          </cell>
          <cell r="BM100">
            <v>10634.4</v>
          </cell>
          <cell r="BN100">
            <v>11309.6</v>
          </cell>
          <cell r="BO100">
            <v>-675.20000000000095</v>
          </cell>
          <cell r="BP100">
            <v>11309.6</v>
          </cell>
          <cell r="BQ100">
            <v>10634.4</v>
          </cell>
          <cell r="BR100">
            <v>11309.6</v>
          </cell>
          <cell r="BS100">
            <v>-675.20000000000095</v>
          </cell>
          <cell r="BT100">
            <v>11309.6</v>
          </cell>
          <cell r="BU100">
            <v>128288</v>
          </cell>
          <cell r="BV100">
            <v>1012.8</v>
          </cell>
          <cell r="BW100">
            <v>1012.8</v>
          </cell>
          <cell r="BX100">
            <v>0</v>
          </cell>
          <cell r="BY100">
            <v>1012.8</v>
          </cell>
          <cell r="BZ100">
            <v>1688</v>
          </cell>
          <cell r="CA100">
            <v>1012.8</v>
          </cell>
          <cell r="CB100">
            <v>675.2</v>
          </cell>
          <cell r="CC100">
            <v>1012.8</v>
          </cell>
          <cell r="CD100">
            <v>1688</v>
          </cell>
          <cell r="CE100">
            <v>1012.8</v>
          </cell>
          <cell r="CF100">
            <v>675.2</v>
          </cell>
          <cell r="CG100">
            <v>1012.8</v>
          </cell>
          <cell r="CH100">
            <v>1688</v>
          </cell>
          <cell r="CI100">
            <v>1012.8</v>
          </cell>
          <cell r="CJ100">
            <v>675.2</v>
          </cell>
          <cell r="CK100">
            <v>1012.8</v>
          </cell>
          <cell r="CL100">
            <v>1688</v>
          </cell>
          <cell r="CM100">
            <v>1012.8</v>
          </cell>
          <cell r="CN100">
            <v>675.2</v>
          </cell>
          <cell r="CO100">
            <v>1012.8</v>
          </cell>
          <cell r="CP100">
            <v>1688</v>
          </cell>
          <cell r="CQ100">
            <v>1012.8</v>
          </cell>
          <cell r="CR100">
            <v>675.2</v>
          </cell>
          <cell r="CS100">
            <v>1012.8</v>
          </cell>
          <cell r="CT100">
            <v>1688</v>
          </cell>
          <cell r="CU100">
            <v>1012.8</v>
          </cell>
          <cell r="CV100">
            <v>675.2</v>
          </cell>
          <cell r="CW100">
            <v>1012.8</v>
          </cell>
          <cell r="CX100">
            <v>1688</v>
          </cell>
          <cell r="CY100">
            <v>1012.8</v>
          </cell>
          <cell r="CZ100">
            <v>675.2</v>
          </cell>
          <cell r="DA100">
            <v>1012.8</v>
          </cell>
          <cell r="DB100">
            <v>1688</v>
          </cell>
          <cell r="DC100">
            <v>1012.8</v>
          </cell>
          <cell r="DD100">
            <v>675.2</v>
          </cell>
          <cell r="DE100">
            <v>1012.8</v>
          </cell>
          <cell r="DF100">
            <v>1688</v>
          </cell>
          <cell r="DG100">
            <v>1012.8</v>
          </cell>
          <cell r="DH100">
            <v>675.2</v>
          </cell>
          <cell r="DI100">
            <v>1012.8</v>
          </cell>
          <cell r="DJ100">
            <v>1688</v>
          </cell>
          <cell r="DK100">
            <v>1012.8</v>
          </cell>
          <cell r="DL100">
            <v>675.2</v>
          </cell>
          <cell r="DM100">
            <v>1012.8</v>
          </cell>
          <cell r="DN100">
            <v>1688</v>
          </cell>
          <cell r="DO100">
            <v>1012.8</v>
          </cell>
          <cell r="DP100">
            <v>675.2</v>
          </cell>
          <cell r="DQ100">
            <v>1012.8</v>
          </cell>
          <cell r="DR100">
            <v>19580.8</v>
          </cell>
        </row>
        <row r="101">
          <cell r="E101" t="str">
            <v>t0000231</v>
          </cell>
          <cell r="F101" t="str">
            <v>01-68</v>
          </cell>
          <cell r="G101" t="str">
            <v>Mac. Infinity</v>
          </cell>
          <cell r="H101">
            <v>44307</v>
          </cell>
          <cell r="I101">
            <v>45402</v>
          </cell>
          <cell r="K101">
            <v>343</v>
          </cell>
          <cell r="L101">
            <v>343</v>
          </cell>
          <cell r="M101">
            <v>12.3</v>
          </cell>
          <cell r="N101">
            <v>1.2</v>
          </cell>
          <cell r="O101">
            <v>11.5</v>
          </cell>
          <cell r="P101">
            <v>2</v>
          </cell>
          <cell r="Q101">
            <v>13.5</v>
          </cell>
          <cell r="S101">
            <v>4218.8999999999996</v>
          </cell>
          <cell r="T101">
            <v>411.6</v>
          </cell>
          <cell r="U101">
            <v>4630.5</v>
          </cell>
          <cell r="V101">
            <v>3944.5</v>
          </cell>
          <cell r="W101">
            <v>686</v>
          </cell>
          <cell r="X101">
            <v>4630.5</v>
          </cell>
          <cell r="Y101">
            <v>4218.8999999999996</v>
          </cell>
          <cell r="Z101">
            <v>4218.8999999999996</v>
          </cell>
          <cell r="AA101">
            <v>0</v>
          </cell>
          <cell r="AB101">
            <v>4218.8999999999996</v>
          </cell>
          <cell r="AC101">
            <v>3944.5</v>
          </cell>
          <cell r="AD101">
            <v>4218.8999999999996</v>
          </cell>
          <cell r="AE101">
            <v>-274.400000000001</v>
          </cell>
          <cell r="AF101">
            <v>4218.8999999999996</v>
          </cell>
          <cell r="AG101">
            <v>3944.5</v>
          </cell>
          <cell r="AH101">
            <v>4218.8999999999996</v>
          </cell>
          <cell r="AI101">
            <v>-274.400000000001</v>
          </cell>
          <cell r="AJ101">
            <v>4218.8999999999996</v>
          </cell>
          <cell r="AK101">
            <v>3944.5</v>
          </cell>
          <cell r="AL101">
            <v>4218.8999999999996</v>
          </cell>
          <cell r="AM101">
            <v>-274.400000000001</v>
          </cell>
          <cell r="AN101">
            <v>4218.8999999999996</v>
          </cell>
          <cell r="AO101">
            <v>3944.5</v>
          </cell>
          <cell r="AP101">
            <v>4218.8999999999996</v>
          </cell>
          <cell r="AQ101">
            <v>-274.400000000001</v>
          </cell>
          <cell r="AR101">
            <v>4218.8999999999996</v>
          </cell>
          <cell r="AS101">
            <v>3944.5</v>
          </cell>
          <cell r="AT101">
            <v>4218.8999999999996</v>
          </cell>
          <cell r="AU101">
            <v>-274.400000000001</v>
          </cell>
          <cell r="AV101">
            <v>4218.8999999999996</v>
          </cell>
          <cell r="AW101">
            <v>3944.5</v>
          </cell>
          <cell r="AX101">
            <v>4218.8999999999996</v>
          </cell>
          <cell r="AY101">
            <v>-274.400000000001</v>
          </cell>
          <cell r="AZ101">
            <v>4218.8999999999996</v>
          </cell>
          <cell r="BA101">
            <v>3944.5</v>
          </cell>
          <cell r="BB101">
            <v>4218.8999999999996</v>
          </cell>
          <cell r="BC101">
            <v>-274.400000000001</v>
          </cell>
          <cell r="BD101">
            <v>4218.8999999999996</v>
          </cell>
          <cell r="BE101">
            <v>3944.5</v>
          </cell>
          <cell r="BF101">
            <v>4218.8999999999996</v>
          </cell>
          <cell r="BG101">
            <v>-274.400000000001</v>
          </cell>
          <cell r="BH101">
            <v>4218.8999999999996</v>
          </cell>
          <cell r="BI101">
            <v>3944.5</v>
          </cell>
          <cell r="BJ101">
            <v>4218.8999999999996</v>
          </cell>
          <cell r="BK101">
            <v>-274.400000000001</v>
          </cell>
          <cell r="BL101">
            <v>4218.8999999999996</v>
          </cell>
          <cell r="BM101">
            <v>3944.5</v>
          </cell>
          <cell r="BN101">
            <v>4218.8999999999996</v>
          </cell>
          <cell r="BO101">
            <v>-274.400000000001</v>
          </cell>
          <cell r="BP101">
            <v>4218.8999999999996</v>
          </cell>
          <cell r="BQ101">
            <v>3944.5</v>
          </cell>
          <cell r="BR101">
            <v>4218.8999999999996</v>
          </cell>
          <cell r="BS101">
            <v>-274.400000000001</v>
          </cell>
          <cell r="BT101">
            <v>4218.8999999999996</v>
          </cell>
          <cell r="BU101">
            <v>47608.4</v>
          </cell>
          <cell r="BV101">
            <v>411.6</v>
          </cell>
          <cell r="BW101">
            <v>411.6</v>
          </cell>
          <cell r="BX101">
            <v>0</v>
          </cell>
          <cell r="BY101">
            <v>411.6</v>
          </cell>
          <cell r="BZ101">
            <v>686</v>
          </cell>
          <cell r="CA101">
            <v>411.6</v>
          </cell>
          <cell r="CB101">
            <v>274.39999999999998</v>
          </cell>
          <cell r="CC101">
            <v>411.6</v>
          </cell>
          <cell r="CD101">
            <v>686</v>
          </cell>
          <cell r="CE101">
            <v>411.6</v>
          </cell>
          <cell r="CF101">
            <v>274.39999999999998</v>
          </cell>
          <cell r="CG101">
            <v>411.6</v>
          </cell>
          <cell r="CH101">
            <v>686</v>
          </cell>
          <cell r="CI101">
            <v>411.6</v>
          </cell>
          <cell r="CJ101">
            <v>274.39999999999998</v>
          </cell>
          <cell r="CK101">
            <v>411.6</v>
          </cell>
          <cell r="CL101">
            <v>686</v>
          </cell>
          <cell r="CM101">
            <v>411.6</v>
          </cell>
          <cell r="CN101">
            <v>274.39999999999998</v>
          </cell>
          <cell r="CO101">
            <v>411.6</v>
          </cell>
          <cell r="CP101">
            <v>686</v>
          </cell>
          <cell r="CQ101">
            <v>411.6</v>
          </cell>
          <cell r="CR101">
            <v>274.39999999999998</v>
          </cell>
          <cell r="CS101">
            <v>411.6</v>
          </cell>
          <cell r="CT101">
            <v>686</v>
          </cell>
          <cell r="CU101">
            <v>411.6</v>
          </cell>
          <cell r="CV101">
            <v>274.39999999999998</v>
          </cell>
          <cell r="CW101">
            <v>411.6</v>
          </cell>
          <cell r="CX101">
            <v>686</v>
          </cell>
          <cell r="CY101">
            <v>411.6</v>
          </cell>
          <cell r="CZ101">
            <v>274.39999999999998</v>
          </cell>
          <cell r="DA101">
            <v>411.6</v>
          </cell>
          <cell r="DB101">
            <v>686</v>
          </cell>
          <cell r="DC101">
            <v>411.6</v>
          </cell>
          <cell r="DD101">
            <v>274.39999999999998</v>
          </cell>
          <cell r="DE101">
            <v>411.6</v>
          </cell>
          <cell r="DF101">
            <v>686</v>
          </cell>
          <cell r="DG101">
            <v>411.6</v>
          </cell>
          <cell r="DH101">
            <v>274.39999999999998</v>
          </cell>
          <cell r="DI101">
            <v>411.6</v>
          </cell>
          <cell r="DJ101">
            <v>686</v>
          </cell>
          <cell r="DK101">
            <v>411.6</v>
          </cell>
          <cell r="DL101">
            <v>274.39999999999998</v>
          </cell>
          <cell r="DM101">
            <v>411.6</v>
          </cell>
          <cell r="DN101">
            <v>686</v>
          </cell>
          <cell r="DO101">
            <v>411.6</v>
          </cell>
          <cell r="DP101">
            <v>274.39999999999998</v>
          </cell>
          <cell r="DQ101">
            <v>411.6</v>
          </cell>
          <cell r="DR101">
            <v>7957.6</v>
          </cell>
        </row>
        <row r="102">
          <cell r="E102" t="str">
            <v>t0001144</v>
          </cell>
          <cell r="F102" t="str">
            <v>01-69</v>
          </cell>
          <cell r="G102" t="str">
            <v>Aurahera Pte Ltd (Aurahera)</v>
          </cell>
          <cell r="H102">
            <v>44774</v>
          </cell>
          <cell r="I102">
            <v>44839</v>
          </cell>
          <cell r="K102">
            <v>956</v>
          </cell>
          <cell r="L102">
            <v>956</v>
          </cell>
          <cell r="M102">
            <v>12.8</v>
          </cell>
          <cell r="N102">
            <v>1.2</v>
          </cell>
          <cell r="O102">
            <v>0</v>
          </cell>
          <cell r="P102">
            <v>0</v>
          </cell>
          <cell r="Q102">
            <v>14</v>
          </cell>
          <cell r="S102">
            <v>12236.8</v>
          </cell>
          <cell r="T102">
            <v>1147.2</v>
          </cell>
          <cell r="U102">
            <v>13384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12236.8</v>
          </cell>
          <cell r="AA102">
            <v>-12236.8</v>
          </cell>
          <cell r="AB102">
            <v>11758.8</v>
          </cell>
          <cell r="AC102">
            <v>0</v>
          </cell>
          <cell r="AD102">
            <v>12236.8</v>
          </cell>
          <cell r="AE102">
            <v>-12236.8</v>
          </cell>
          <cell r="AF102">
            <v>5066.8</v>
          </cell>
          <cell r="AG102">
            <v>0</v>
          </cell>
          <cell r="AH102">
            <v>12236.8</v>
          </cell>
          <cell r="AI102">
            <v>-12236.8</v>
          </cell>
          <cell r="AJ102">
            <v>8412.7999999999993</v>
          </cell>
          <cell r="AK102">
            <v>0</v>
          </cell>
          <cell r="AL102">
            <v>12236.8</v>
          </cell>
          <cell r="AM102">
            <v>-12236.8</v>
          </cell>
          <cell r="AN102">
            <v>11758.8</v>
          </cell>
          <cell r="AO102">
            <v>0</v>
          </cell>
          <cell r="AP102">
            <v>12236.8</v>
          </cell>
          <cell r="AQ102">
            <v>-12236.8</v>
          </cell>
          <cell r="AR102">
            <v>11758.8</v>
          </cell>
          <cell r="AS102">
            <v>0</v>
          </cell>
          <cell r="AT102">
            <v>12236.8</v>
          </cell>
          <cell r="AU102">
            <v>-12236.8</v>
          </cell>
          <cell r="AV102">
            <v>11758.8</v>
          </cell>
          <cell r="AW102">
            <v>0</v>
          </cell>
          <cell r="AX102">
            <v>12236.8</v>
          </cell>
          <cell r="AY102">
            <v>-12236.8</v>
          </cell>
          <cell r="AZ102">
            <v>11758.8</v>
          </cell>
          <cell r="BA102">
            <v>0</v>
          </cell>
          <cell r="BB102">
            <v>0</v>
          </cell>
          <cell r="BC102">
            <v>0</v>
          </cell>
          <cell r="BD102">
            <v>12236.8</v>
          </cell>
          <cell r="BE102">
            <v>0</v>
          </cell>
          <cell r="BF102">
            <v>0</v>
          </cell>
          <cell r="BG102">
            <v>0</v>
          </cell>
          <cell r="BH102">
            <v>12236.8</v>
          </cell>
          <cell r="BI102">
            <v>0</v>
          </cell>
          <cell r="BJ102">
            <v>0</v>
          </cell>
          <cell r="BK102">
            <v>0</v>
          </cell>
          <cell r="BL102">
            <v>1973.68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1147.2</v>
          </cell>
          <cell r="BX102">
            <v>-1147.2</v>
          </cell>
          <cell r="BY102">
            <v>1147.2</v>
          </cell>
          <cell r="BZ102">
            <v>0</v>
          </cell>
          <cell r="CA102">
            <v>1147.2</v>
          </cell>
          <cell r="CB102">
            <v>-1147.2</v>
          </cell>
          <cell r="CC102">
            <v>1147.2</v>
          </cell>
          <cell r="CD102">
            <v>0</v>
          </cell>
          <cell r="CE102">
            <v>1147.2</v>
          </cell>
          <cell r="CF102">
            <v>-1147.2</v>
          </cell>
          <cell r="CG102">
            <v>1147.2</v>
          </cell>
          <cell r="CH102">
            <v>0</v>
          </cell>
          <cell r="CI102">
            <v>1147.2</v>
          </cell>
          <cell r="CJ102">
            <v>-1147.2</v>
          </cell>
          <cell r="CK102">
            <v>1147.2</v>
          </cell>
          <cell r="CL102">
            <v>0</v>
          </cell>
          <cell r="CM102">
            <v>1147.2</v>
          </cell>
          <cell r="CN102">
            <v>-1147.2</v>
          </cell>
          <cell r="CO102">
            <v>1147.2</v>
          </cell>
          <cell r="CP102">
            <v>0</v>
          </cell>
          <cell r="CQ102">
            <v>1147.2</v>
          </cell>
          <cell r="CR102">
            <v>-1147.2</v>
          </cell>
          <cell r="CS102">
            <v>1147.2</v>
          </cell>
          <cell r="CT102">
            <v>0</v>
          </cell>
          <cell r="CU102">
            <v>1147.2</v>
          </cell>
          <cell r="CV102">
            <v>-1147.2</v>
          </cell>
          <cell r="CW102">
            <v>1147.2</v>
          </cell>
          <cell r="CX102">
            <v>0</v>
          </cell>
          <cell r="CY102">
            <v>0</v>
          </cell>
          <cell r="CZ102">
            <v>0</v>
          </cell>
          <cell r="DA102">
            <v>1147.2</v>
          </cell>
          <cell r="DB102">
            <v>0</v>
          </cell>
          <cell r="DC102">
            <v>0</v>
          </cell>
          <cell r="DD102">
            <v>0</v>
          </cell>
          <cell r="DE102">
            <v>1147.2</v>
          </cell>
          <cell r="DF102">
            <v>0</v>
          </cell>
          <cell r="DG102">
            <v>0</v>
          </cell>
          <cell r="DH102">
            <v>0</v>
          </cell>
          <cell r="DI102">
            <v>185.03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</row>
        <row r="103">
          <cell r="E103" t="str">
            <v>t0001545 (Licence)</v>
          </cell>
          <cell r="F103" t="str">
            <v>01-69</v>
          </cell>
          <cell r="G103" t="str">
            <v>Enpress Holdings Pte. Ltd. (Honbike) (Licence)</v>
          </cell>
          <cell r="H103">
            <v>44896</v>
          </cell>
          <cell r="I103">
            <v>45169</v>
          </cell>
          <cell r="K103">
            <v>956</v>
          </cell>
          <cell r="L103">
            <v>956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</row>
        <row r="104">
          <cell r="E104" t="str">
            <v>t0001545 (Licence)</v>
          </cell>
          <cell r="F104" t="str">
            <v>01-69</v>
          </cell>
          <cell r="G104" t="str">
            <v>Enpress Holdings Pte. Ltd. (Honbike) (Licence)</v>
          </cell>
          <cell r="H104">
            <v>45170</v>
          </cell>
          <cell r="I104">
            <v>45351</v>
          </cell>
          <cell r="K104">
            <v>0</v>
          </cell>
          <cell r="L104">
            <v>956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10108.799999999999</v>
          </cell>
          <cell r="BG104">
            <v>-10108.799999999999</v>
          </cell>
          <cell r="BH104">
            <v>0</v>
          </cell>
          <cell r="BI104">
            <v>0</v>
          </cell>
          <cell r="BJ104">
            <v>10108.799999999999</v>
          </cell>
          <cell r="BK104">
            <v>-10108.799999999999</v>
          </cell>
          <cell r="BL104">
            <v>0</v>
          </cell>
          <cell r="BM104">
            <v>0</v>
          </cell>
          <cell r="BN104">
            <v>10108.799999999999</v>
          </cell>
          <cell r="BO104">
            <v>-10108.799999999999</v>
          </cell>
          <cell r="BP104">
            <v>0</v>
          </cell>
          <cell r="BQ104">
            <v>0</v>
          </cell>
          <cell r="BR104">
            <v>10108.799999999999</v>
          </cell>
          <cell r="BS104">
            <v>-10108.799999999999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0</v>
          </cell>
          <cell r="DB104">
            <v>0</v>
          </cell>
          <cell r="DC104">
            <v>1123.2</v>
          </cell>
          <cell r="DD104">
            <v>-1123.2</v>
          </cell>
          <cell r="DE104">
            <v>0</v>
          </cell>
          <cell r="DF104">
            <v>0</v>
          </cell>
          <cell r="DG104">
            <v>1123.2</v>
          </cell>
          <cell r="DH104">
            <v>-1123.2</v>
          </cell>
          <cell r="DI104">
            <v>0</v>
          </cell>
          <cell r="DJ104">
            <v>0</v>
          </cell>
          <cell r="DK104">
            <v>1123.2</v>
          </cell>
          <cell r="DL104">
            <v>-1123.2</v>
          </cell>
          <cell r="DM104">
            <v>0</v>
          </cell>
          <cell r="DN104">
            <v>0</v>
          </cell>
          <cell r="DO104">
            <v>1123.2</v>
          </cell>
          <cell r="DP104">
            <v>-1123.2</v>
          </cell>
          <cell r="DQ104">
            <v>0</v>
          </cell>
          <cell r="DR104">
            <v>0</v>
          </cell>
        </row>
        <row r="105">
          <cell r="E105" t="str">
            <v>t0000210</v>
          </cell>
          <cell r="F105" t="str">
            <v>01-70</v>
          </cell>
          <cell r="G105" t="str">
            <v>Deja Vu Vintage</v>
          </cell>
          <cell r="H105">
            <v>44608</v>
          </cell>
          <cell r="I105">
            <v>44972</v>
          </cell>
          <cell r="K105">
            <v>711</v>
          </cell>
          <cell r="L105">
            <v>711</v>
          </cell>
          <cell r="M105">
            <v>8.8000000000000007</v>
          </cell>
          <cell r="N105">
            <v>1.2</v>
          </cell>
          <cell r="O105">
            <v>8</v>
          </cell>
          <cell r="P105">
            <v>2</v>
          </cell>
          <cell r="Q105">
            <v>10</v>
          </cell>
          <cell r="S105">
            <v>6256.8</v>
          </cell>
          <cell r="T105">
            <v>853.2</v>
          </cell>
          <cell r="U105">
            <v>7110</v>
          </cell>
          <cell r="V105">
            <v>5688</v>
          </cell>
          <cell r="W105">
            <v>1422</v>
          </cell>
          <cell r="X105">
            <v>7110</v>
          </cell>
          <cell r="Y105">
            <v>6256.8</v>
          </cell>
          <cell r="Z105">
            <v>6256.8</v>
          </cell>
          <cell r="AA105">
            <v>0</v>
          </cell>
          <cell r="AB105">
            <v>6256.8</v>
          </cell>
          <cell r="AC105">
            <v>3047.14</v>
          </cell>
          <cell r="AD105">
            <v>3351.86</v>
          </cell>
          <cell r="AE105">
            <v>-304.72000000000003</v>
          </cell>
          <cell r="AF105">
            <v>3351.86</v>
          </cell>
          <cell r="AG105">
            <v>0</v>
          </cell>
          <cell r="AH105">
            <v>0</v>
          </cell>
          <cell r="AI105">
            <v>0</v>
          </cell>
          <cell r="AJ105">
            <v>6256.8</v>
          </cell>
          <cell r="AK105">
            <v>0</v>
          </cell>
          <cell r="AL105">
            <v>0</v>
          </cell>
          <cell r="AM105">
            <v>0</v>
          </cell>
          <cell r="AN105">
            <v>6256.8</v>
          </cell>
          <cell r="AO105">
            <v>0</v>
          </cell>
          <cell r="AP105">
            <v>0</v>
          </cell>
          <cell r="AQ105">
            <v>0</v>
          </cell>
          <cell r="AR105">
            <v>6256.8</v>
          </cell>
          <cell r="AS105">
            <v>0</v>
          </cell>
          <cell r="AT105">
            <v>0</v>
          </cell>
          <cell r="AU105">
            <v>0</v>
          </cell>
          <cell r="AV105">
            <v>6256.8</v>
          </cell>
          <cell r="AW105">
            <v>0</v>
          </cell>
          <cell r="AX105">
            <v>0</v>
          </cell>
          <cell r="AY105">
            <v>0</v>
          </cell>
          <cell r="AZ105">
            <v>6256.8</v>
          </cell>
          <cell r="BA105">
            <v>0</v>
          </cell>
          <cell r="BB105">
            <v>0</v>
          </cell>
          <cell r="BC105">
            <v>0</v>
          </cell>
          <cell r="BD105">
            <v>6256.8</v>
          </cell>
          <cell r="BE105">
            <v>0</v>
          </cell>
          <cell r="BF105">
            <v>0</v>
          </cell>
          <cell r="BG105">
            <v>0</v>
          </cell>
          <cell r="BH105">
            <v>6256.8</v>
          </cell>
          <cell r="BI105">
            <v>0</v>
          </cell>
          <cell r="BJ105">
            <v>0</v>
          </cell>
          <cell r="BK105">
            <v>0</v>
          </cell>
          <cell r="BL105">
            <v>6256.8</v>
          </cell>
          <cell r="BM105">
            <v>0</v>
          </cell>
          <cell r="BN105">
            <v>0</v>
          </cell>
          <cell r="BO105">
            <v>0</v>
          </cell>
          <cell r="BP105">
            <v>6256.8</v>
          </cell>
          <cell r="BQ105">
            <v>0</v>
          </cell>
          <cell r="BR105">
            <v>0</v>
          </cell>
          <cell r="BS105">
            <v>0</v>
          </cell>
          <cell r="BT105">
            <v>6256.8</v>
          </cell>
          <cell r="BU105">
            <v>9303.94</v>
          </cell>
          <cell r="BV105">
            <v>853.2</v>
          </cell>
          <cell r="BW105">
            <v>853.2</v>
          </cell>
          <cell r="BX105">
            <v>0</v>
          </cell>
          <cell r="BY105">
            <v>853.2</v>
          </cell>
          <cell r="BZ105">
            <v>761.79</v>
          </cell>
          <cell r="CA105">
            <v>457.07</v>
          </cell>
          <cell r="CB105">
            <v>304.72000000000003</v>
          </cell>
          <cell r="CC105">
            <v>457.07</v>
          </cell>
          <cell r="CD105">
            <v>0</v>
          </cell>
          <cell r="CE105">
            <v>0</v>
          </cell>
          <cell r="CF105">
            <v>0</v>
          </cell>
          <cell r="CG105">
            <v>853.2</v>
          </cell>
          <cell r="CH105">
            <v>0</v>
          </cell>
          <cell r="CI105">
            <v>0</v>
          </cell>
          <cell r="CJ105">
            <v>0</v>
          </cell>
          <cell r="CK105">
            <v>853.2</v>
          </cell>
          <cell r="CL105">
            <v>0</v>
          </cell>
          <cell r="CM105">
            <v>0</v>
          </cell>
          <cell r="CN105">
            <v>0</v>
          </cell>
          <cell r="CO105">
            <v>853.2</v>
          </cell>
          <cell r="CP105">
            <v>0</v>
          </cell>
          <cell r="CQ105">
            <v>0</v>
          </cell>
          <cell r="CR105">
            <v>0</v>
          </cell>
          <cell r="CS105">
            <v>853.2</v>
          </cell>
          <cell r="CT105">
            <v>0</v>
          </cell>
          <cell r="CU105">
            <v>0</v>
          </cell>
          <cell r="CV105">
            <v>0</v>
          </cell>
          <cell r="CW105">
            <v>853.2</v>
          </cell>
          <cell r="CX105">
            <v>0</v>
          </cell>
          <cell r="CY105">
            <v>0</v>
          </cell>
          <cell r="CZ105">
            <v>0</v>
          </cell>
          <cell r="DA105">
            <v>853.2</v>
          </cell>
          <cell r="DB105">
            <v>0</v>
          </cell>
          <cell r="DC105">
            <v>0</v>
          </cell>
          <cell r="DD105">
            <v>0</v>
          </cell>
          <cell r="DE105">
            <v>853.2</v>
          </cell>
          <cell r="DF105">
            <v>0</v>
          </cell>
          <cell r="DG105">
            <v>0</v>
          </cell>
          <cell r="DH105">
            <v>0</v>
          </cell>
          <cell r="DI105">
            <v>853.2</v>
          </cell>
          <cell r="DJ105">
            <v>0</v>
          </cell>
          <cell r="DK105">
            <v>0</v>
          </cell>
          <cell r="DL105">
            <v>0</v>
          </cell>
          <cell r="DM105">
            <v>853.2</v>
          </cell>
          <cell r="DN105">
            <v>0</v>
          </cell>
          <cell r="DO105">
            <v>0</v>
          </cell>
          <cell r="DP105">
            <v>0</v>
          </cell>
          <cell r="DQ105">
            <v>853.2</v>
          </cell>
          <cell r="DR105">
            <v>1614.99</v>
          </cell>
        </row>
        <row r="106">
          <cell r="F106" t="str">
            <v>01-70</v>
          </cell>
          <cell r="G106" t="str">
            <v>Deja Vu Vintage</v>
          </cell>
          <cell r="H106">
            <v>44973</v>
          </cell>
          <cell r="I106">
            <v>45337</v>
          </cell>
          <cell r="K106">
            <v>0</v>
          </cell>
          <cell r="L106">
            <v>711</v>
          </cell>
          <cell r="M106">
            <v>9.1</v>
          </cell>
          <cell r="N106">
            <v>1.2</v>
          </cell>
          <cell r="O106">
            <v>8.3000000000000007</v>
          </cell>
          <cell r="P106">
            <v>2</v>
          </cell>
          <cell r="Q106">
            <v>10.3</v>
          </cell>
          <cell r="S106">
            <v>6470.1</v>
          </cell>
          <cell r="T106">
            <v>853.2</v>
          </cell>
          <cell r="U106">
            <v>7323.3</v>
          </cell>
          <cell r="V106">
            <v>5901.3</v>
          </cell>
          <cell r="W106">
            <v>1422</v>
          </cell>
          <cell r="X106">
            <v>7323.3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2739.89</v>
          </cell>
          <cell r="AD106">
            <v>3003.98</v>
          </cell>
          <cell r="AE106">
            <v>-264.08999999999997</v>
          </cell>
          <cell r="AF106">
            <v>2904.94</v>
          </cell>
          <cell r="AG106">
            <v>5901.3</v>
          </cell>
          <cell r="AH106">
            <v>6470</v>
          </cell>
          <cell r="AI106">
            <v>-568.70000000000095</v>
          </cell>
          <cell r="AJ106">
            <v>0</v>
          </cell>
          <cell r="AK106">
            <v>5901.3</v>
          </cell>
          <cell r="AL106">
            <v>6470</v>
          </cell>
          <cell r="AM106">
            <v>-568.70000000000095</v>
          </cell>
          <cell r="AN106">
            <v>0</v>
          </cell>
          <cell r="AO106">
            <v>5901.3</v>
          </cell>
          <cell r="AP106">
            <v>6470</v>
          </cell>
          <cell r="AQ106">
            <v>-568.70000000000095</v>
          </cell>
          <cell r="AR106">
            <v>0</v>
          </cell>
          <cell r="AS106">
            <v>5901.3</v>
          </cell>
          <cell r="AT106">
            <v>6470</v>
          </cell>
          <cell r="AU106">
            <v>-568.70000000000095</v>
          </cell>
          <cell r="AV106">
            <v>0</v>
          </cell>
          <cell r="AW106">
            <v>5901.3</v>
          </cell>
          <cell r="AX106">
            <v>6470</v>
          </cell>
          <cell r="AY106">
            <v>-568.70000000000095</v>
          </cell>
          <cell r="AZ106">
            <v>0</v>
          </cell>
          <cell r="BA106">
            <v>5901.3</v>
          </cell>
          <cell r="BB106">
            <v>6470</v>
          </cell>
          <cell r="BC106">
            <v>-568.70000000000095</v>
          </cell>
          <cell r="BD106">
            <v>0</v>
          </cell>
          <cell r="BE106">
            <v>5901.3</v>
          </cell>
          <cell r="BF106">
            <v>6470</v>
          </cell>
          <cell r="BG106">
            <v>-568.70000000000095</v>
          </cell>
          <cell r="BH106">
            <v>0</v>
          </cell>
          <cell r="BI106">
            <v>5901.3</v>
          </cell>
          <cell r="BJ106">
            <v>6470</v>
          </cell>
          <cell r="BK106">
            <v>-568.70000000000095</v>
          </cell>
          <cell r="BL106">
            <v>0</v>
          </cell>
          <cell r="BM106">
            <v>5901.3</v>
          </cell>
          <cell r="BN106">
            <v>6470</v>
          </cell>
          <cell r="BO106">
            <v>-568.70000000000095</v>
          </cell>
          <cell r="BP106">
            <v>0</v>
          </cell>
          <cell r="BQ106">
            <v>5901.3</v>
          </cell>
          <cell r="BR106">
            <v>6470</v>
          </cell>
          <cell r="BS106">
            <v>-568.70000000000095</v>
          </cell>
          <cell r="BT106">
            <v>0</v>
          </cell>
          <cell r="BU106">
            <v>61752.89</v>
          </cell>
          <cell r="BV106">
            <v>0</v>
          </cell>
          <cell r="BW106">
            <v>0</v>
          </cell>
          <cell r="BX106">
            <v>0</v>
          </cell>
          <cell r="BZ106">
            <v>660.21</v>
          </cell>
          <cell r="CA106">
            <v>396.13</v>
          </cell>
          <cell r="CB106">
            <v>264.08</v>
          </cell>
          <cell r="CC106">
            <v>396.13</v>
          </cell>
          <cell r="CD106">
            <v>1422</v>
          </cell>
          <cell r="CE106">
            <v>853</v>
          </cell>
          <cell r="CF106">
            <v>569</v>
          </cell>
          <cell r="CG106">
            <v>0</v>
          </cell>
          <cell r="CH106">
            <v>1422</v>
          </cell>
          <cell r="CI106">
            <v>853</v>
          </cell>
          <cell r="CJ106">
            <v>569</v>
          </cell>
          <cell r="CK106">
            <v>0</v>
          </cell>
          <cell r="CL106">
            <v>1422</v>
          </cell>
          <cell r="CM106">
            <v>853</v>
          </cell>
          <cell r="CN106">
            <v>569</v>
          </cell>
          <cell r="CO106">
            <v>0</v>
          </cell>
          <cell r="CP106">
            <v>1422</v>
          </cell>
          <cell r="CQ106">
            <v>853</v>
          </cell>
          <cell r="CR106">
            <v>569</v>
          </cell>
          <cell r="CS106">
            <v>0</v>
          </cell>
          <cell r="CT106">
            <v>1422</v>
          </cell>
          <cell r="CU106">
            <v>853</v>
          </cell>
          <cell r="CV106">
            <v>569</v>
          </cell>
          <cell r="CW106">
            <v>0</v>
          </cell>
          <cell r="CX106">
            <v>1422</v>
          </cell>
          <cell r="CY106">
            <v>853</v>
          </cell>
          <cell r="CZ106">
            <v>569</v>
          </cell>
          <cell r="DA106">
            <v>0</v>
          </cell>
          <cell r="DB106">
            <v>1422</v>
          </cell>
          <cell r="DC106">
            <v>853</v>
          </cell>
          <cell r="DD106">
            <v>569</v>
          </cell>
          <cell r="DE106">
            <v>0</v>
          </cell>
          <cell r="DF106">
            <v>1422</v>
          </cell>
          <cell r="DG106">
            <v>853</v>
          </cell>
          <cell r="DH106">
            <v>569</v>
          </cell>
          <cell r="DI106">
            <v>0</v>
          </cell>
          <cell r="DJ106">
            <v>1422</v>
          </cell>
          <cell r="DK106">
            <v>853</v>
          </cell>
          <cell r="DL106">
            <v>569</v>
          </cell>
          <cell r="DM106">
            <v>0</v>
          </cell>
          <cell r="DN106">
            <v>1422</v>
          </cell>
          <cell r="DO106">
            <v>853</v>
          </cell>
          <cell r="DP106">
            <v>569</v>
          </cell>
          <cell r="DQ106">
            <v>0</v>
          </cell>
          <cell r="DR106">
            <v>14880.21</v>
          </cell>
        </row>
        <row r="107">
          <cell r="E107" t="str">
            <v>t0000200</v>
          </cell>
          <cell r="F107" t="str">
            <v>01-71/72</v>
          </cell>
          <cell r="G107" t="str">
            <v>AV Intelligence Pte Ltd</v>
          </cell>
          <cell r="H107">
            <v>43896</v>
          </cell>
          <cell r="I107">
            <v>44990</v>
          </cell>
          <cell r="K107">
            <v>1533</v>
          </cell>
          <cell r="L107">
            <v>1533</v>
          </cell>
          <cell r="M107">
            <v>14.8</v>
          </cell>
          <cell r="N107">
            <v>1.2</v>
          </cell>
          <cell r="O107">
            <v>14</v>
          </cell>
          <cell r="P107">
            <v>2</v>
          </cell>
          <cell r="Q107">
            <v>16</v>
          </cell>
          <cell r="S107">
            <v>22688.400000000001</v>
          </cell>
          <cell r="T107">
            <v>1839.6</v>
          </cell>
          <cell r="U107">
            <v>24528</v>
          </cell>
          <cell r="V107">
            <v>21462</v>
          </cell>
          <cell r="W107">
            <v>3066</v>
          </cell>
          <cell r="X107">
            <v>24528</v>
          </cell>
          <cell r="Y107">
            <v>22688.400000000001</v>
          </cell>
          <cell r="Z107">
            <v>22688.400000000001</v>
          </cell>
          <cell r="AA107">
            <v>0</v>
          </cell>
          <cell r="AB107">
            <v>22688.400000000001</v>
          </cell>
          <cell r="AC107">
            <v>21462</v>
          </cell>
          <cell r="AD107">
            <v>22688.400000000001</v>
          </cell>
          <cell r="AE107">
            <v>-1226.4000000000001</v>
          </cell>
          <cell r="AF107">
            <v>22688.400000000001</v>
          </cell>
          <cell r="AG107">
            <v>3461.61</v>
          </cell>
          <cell r="AH107">
            <v>24359</v>
          </cell>
          <cell r="AI107">
            <v>-20897.39</v>
          </cell>
          <cell r="AJ107">
            <v>22688.400000000001</v>
          </cell>
          <cell r="AK107">
            <v>0</v>
          </cell>
          <cell r="AL107">
            <v>24681.3</v>
          </cell>
          <cell r="AM107">
            <v>-24681.3</v>
          </cell>
          <cell r="AN107">
            <v>22688.400000000001</v>
          </cell>
          <cell r="AO107">
            <v>0</v>
          </cell>
          <cell r="AP107">
            <v>24681.3</v>
          </cell>
          <cell r="AQ107">
            <v>-24681.3</v>
          </cell>
          <cell r="AR107">
            <v>22688.400000000001</v>
          </cell>
          <cell r="AS107">
            <v>0</v>
          </cell>
          <cell r="AT107">
            <v>24681.3</v>
          </cell>
          <cell r="AU107">
            <v>-24681.3</v>
          </cell>
          <cell r="AV107">
            <v>22688.400000000001</v>
          </cell>
          <cell r="AW107">
            <v>0</v>
          </cell>
          <cell r="AX107">
            <v>24681.3</v>
          </cell>
          <cell r="AY107">
            <v>-24681.3</v>
          </cell>
          <cell r="AZ107">
            <v>22688.400000000001</v>
          </cell>
          <cell r="BA107">
            <v>0</v>
          </cell>
          <cell r="BB107">
            <v>24681.3</v>
          </cell>
          <cell r="BC107">
            <v>-24681.3</v>
          </cell>
          <cell r="BD107">
            <v>22688.400000000001</v>
          </cell>
          <cell r="BE107">
            <v>0</v>
          </cell>
          <cell r="BF107">
            <v>24681.3</v>
          </cell>
          <cell r="BG107">
            <v>-24681.3</v>
          </cell>
          <cell r="BH107">
            <v>22688.400000000001</v>
          </cell>
          <cell r="BI107">
            <v>0</v>
          </cell>
          <cell r="BJ107">
            <v>24681.3</v>
          </cell>
          <cell r="BK107">
            <v>-24681.3</v>
          </cell>
          <cell r="BL107">
            <v>22688.400000000001</v>
          </cell>
          <cell r="BM107">
            <v>0</v>
          </cell>
          <cell r="BN107">
            <v>24681.3</v>
          </cell>
          <cell r="BO107">
            <v>-24681.3</v>
          </cell>
          <cell r="BP107">
            <v>22688.400000000001</v>
          </cell>
          <cell r="BQ107">
            <v>0</v>
          </cell>
          <cell r="BR107">
            <v>24681.3</v>
          </cell>
          <cell r="BS107">
            <v>-24681.3</v>
          </cell>
          <cell r="BT107">
            <v>22688.400000000001</v>
          </cell>
          <cell r="BU107">
            <v>47612.01</v>
          </cell>
          <cell r="BV107">
            <v>1839.6</v>
          </cell>
          <cell r="BW107">
            <v>1839.6</v>
          </cell>
          <cell r="BX107">
            <v>0</v>
          </cell>
          <cell r="BY107">
            <v>1839.6</v>
          </cell>
          <cell r="BZ107">
            <v>3066</v>
          </cell>
          <cell r="CA107">
            <v>1839.6</v>
          </cell>
          <cell r="CB107">
            <v>1226.4000000000001</v>
          </cell>
          <cell r="CC107">
            <v>1839.6</v>
          </cell>
          <cell r="CD107">
            <v>494.52</v>
          </cell>
          <cell r="CE107">
            <v>1840</v>
          </cell>
          <cell r="CF107">
            <v>-1345.48</v>
          </cell>
          <cell r="CG107">
            <v>1839.6</v>
          </cell>
          <cell r="CH107">
            <v>0</v>
          </cell>
          <cell r="CI107">
            <v>1840</v>
          </cell>
          <cell r="CJ107">
            <v>-1840</v>
          </cell>
          <cell r="CK107">
            <v>1839.6</v>
          </cell>
          <cell r="CL107">
            <v>0</v>
          </cell>
          <cell r="CM107">
            <v>1840</v>
          </cell>
          <cell r="CN107">
            <v>-1840</v>
          </cell>
          <cell r="CO107">
            <v>1839.6</v>
          </cell>
          <cell r="CP107">
            <v>0</v>
          </cell>
          <cell r="CQ107">
            <v>1840</v>
          </cell>
          <cell r="CR107">
            <v>-1840</v>
          </cell>
          <cell r="CS107">
            <v>1839.6</v>
          </cell>
          <cell r="CT107">
            <v>0</v>
          </cell>
          <cell r="CU107">
            <v>1840</v>
          </cell>
          <cell r="CV107">
            <v>-1840</v>
          </cell>
          <cell r="CW107">
            <v>1839.6</v>
          </cell>
          <cell r="CX107">
            <v>0</v>
          </cell>
          <cell r="CY107">
            <v>1840</v>
          </cell>
          <cell r="CZ107">
            <v>-1840</v>
          </cell>
          <cell r="DA107">
            <v>1839.6</v>
          </cell>
          <cell r="DB107">
            <v>0</v>
          </cell>
          <cell r="DC107">
            <v>1840</v>
          </cell>
          <cell r="DD107">
            <v>-1840</v>
          </cell>
          <cell r="DE107">
            <v>1839.6</v>
          </cell>
          <cell r="DF107">
            <v>0</v>
          </cell>
          <cell r="DG107">
            <v>1840</v>
          </cell>
          <cell r="DH107">
            <v>-1840</v>
          </cell>
          <cell r="DI107">
            <v>1839.6</v>
          </cell>
          <cell r="DJ107">
            <v>0</v>
          </cell>
          <cell r="DK107">
            <v>1840</v>
          </cell>
          <cell r="DL107">
            <v>-1840</v>
          </cell>
          <cell r="DM107">
            <v>1839.6</v>
          </cell>
          <cell r="DN107">
            <v>0</v>
          </cell>
          <cell r="DO107">
            <v>1840</v>
          </cell>
          <cell r="DP107">
            <v>-1840</v>
          </cell>
          <cell r="DQ107">
            <v>1839.6</v>
          </cell>
          <cell r="DR107">
            <v>5400.12</v>
          </cell>
        </row>
        <row r="108">
          <cell r="E108" t="str">
            <v>t0000218</v>
          </cell>
          <cell r="F108" t="str">
            <v>01-73/74</v>
          </cell>
          <cell r="G108" t="str">
            <v>Gnomon Watches Pte. Ltd. (Gnomon Watches)</v>
          </cell>
          <cell r="H108">
            <v>44831</v>
          </cell>
          <cell r="I108">
            <v>45195</v>
          </cell>
          <cell r="K108">
            <v>681</v>
          </cell>
          <cell r="L108">
            <v>681</v>
          </cell>
          <cell r="M108">
            <v>15.5</v>
          </cell>
          <cell r="N108">
            <v>1.2</v>
          </cell>
          <cell r="O108">
            <v>14.7</v>
          </cell>
          <cell r="P108">
            <v>2</v>
          </cell>
          <cell r="Q108">
            <v>16.7</v>
          </cell>
          <cell r="S108">
            <v>10555.5</v>
          </cell>
          <cell r="T108">
            <v>817.2</v>
          </cell>
          <cell r="U108">
            <v>11372.7</v>
          </cell>
          <cell r="V108">
            <v>10010.700000000001</v>
          </cell>
          <cell r="W108">
            <v>1362</v>
          </cell>
          <cell r="X108">
            <v>11372.7</v>
          </cell>
          <cell r="Y108">
            <v>10555.5</v>
          </cell>
          <cell r="Z108">
            <v>10555.5</v>
          </cell>
          <cell r="AA108">
            <v>0</v>
          </cell>
          <cell r="AB108">
            <v>9908.5499999999993</v>
          </cell>
          <cell r="AC108">
            <v>10010.700000000001</v>
          </cell>
          <cell r="AD108">
            <v>10555.5</v>
          </cell>
          <cell r="AE108">
            <v>-544.80000000000098</v>
          </cell>
          <cell r="AF108">
            <v>9908.5499999999993</v>
          </cell>
          <cell r="AG108">
            <v>10010.700000000001</v>
          </cell>
          <cell r="AH108">
            <v>10555.5</v>
          </cell>
          <cell r="AI108">
            <v>-544.80000000000098</v>
          </cell>
          <cell r="AJ108">
            <v>9908.5499999999993</v>
          </cell>
          <cell r="AK108">
            <v>10010.700000000001</v>
          </cell>
          <cell r="AL108">
            <v>10555.5</v>
          </cell>
          <cell r="AM108">
            <v>-544.80000000000098</v>
          </cell>
          <cell r="AN108">
            <v>9908.5499999999993</v>
          </cell>
          <cell r="AO108">
            <v>10010.700000000001</v>
          </cell>
          <cell r="AP108">
            <v>10555.5</v>
          </cell>
          <cell r="AQ108">
            <v>-544.80000000000098</v>
          </cell>
          <cell r="AR108">
            <v>9908.5499999999993</v>
          </cell>
          <cell r="AS108">
            <v>10010.700000000001</v>
          </cell>
          <cell r="AT108">
            <v>10555.5</v>
          </cell>
          <cell r="AU108">
            <v>-544.80000000000098</v>
          </cell>
          <cell r="AV108">
            <v>9908.5499999999993</v>
          </cell>
          <cell r="AW108">
            <v>10010.700000000001</v>
          </cell>
          <cell r="AX108">
            <v>10555.5</v>
          </cell>
          <cell r="AY108">
            <v>-544.80000000000098</v>
          </cell>
          <cell r="AZ108">
            <v>9908.5499999999993</v>
          </cell>
          <cell r="BA108">
            <v>10010.700000000001</v>
          </cell>
          <cell r="BB108">
            <v>10555.5</v>
          </cell>
          <cell r="BC108">
            <v>-544.80000000000098</v>
          </cell>
          <cell r="BD108">
            <v>9908.5499999999993</v>
          </cell>
          <cell r="BE108">
            <v>8675.94</v>
          </cell>
          <cell r="BF108">
            <v>9148.1</v>
          </cell>
          <cell r="BG108">
            <v>-472.16</v>
          </cell>
          <cell r="BH108">
            <v>8587.41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89306.34</v>
          </cell>
          <cell r="BV108">
            <v>817.2</v>
          </cell>
          <cell r="BW108">
            <v>817.2</v>
          </cell>
          <cell r="BX108">
            <v>0</v>
          </cell>
          <cell r="BY108">
            <v>817.2</v>
          </cell>
          <cell r="BZ108">
            <v>1362</v>
          </cell>
          <cell r="CA108">
            <v>817.2</v>
          </cell>
          <cell r="CB108">
            <v>544.79999999999995</v>
          </cell>
          <cell r="CC108">
            <v>817.2</v>
          </cell>
          <cell r="CD108">
            <v>1362</v>
          </cell>
          <cell r="CE108">
            <v>817.2</v>
          </cell>
          <cell r="CF108">
            <v>544.79999999999995</v>
          </cell>
          <cell r="CG108">
            <v>817.2</v>
          </cell>
          <cell r="CH108">
            <v>1362</v>
          </cell>
          <cell r="CI108">
            <v>817.2</v>
          </cell>
          <cell r="CJ108">
            <v>544.79999999999995</v>
          </cell>
          <cell r="CK108">
            <v>817.2</v>
          </cell>
          <cell r="CL108">
            <v>1362</v>
          </cell>
          <cell r="CM108">
            <v>817.2</v>
          </cell>
          <cell r="CN108">
            <v>544.79999999999995</v>
          </cell>
          <cell r="CO108">
            <v>817.2</v>
          </cell>
          <cell r="CP108">
            <v>1362</v>
          </cell>
          <cell r="CQ108">
            <v>817.2</v>
          </cell>
          <cell r="CR108">
            <v>544.79999999999995</v>
          </cell>
          <cell r="CS108">
            <v>817.2</v>
          </cell>
          <cell r="CT108">
            <v>1362</v>
          </cell>
          <cell r="CU108">
            <v>817.2</v>
          </cell>
          <cell r="CV108">
            <v>544.79999999999995</v>
          </cell>
          <cell r="CW108">
            <v>817.2</v>
          </cell>
          <cell r="CX108">
            <v>1362</v>
          </cell>
          <cell r="CY108">
            <v>817.2</v>
          </cell>
          <cell r="CZ108">
            <v>544.79999999999995</v>
          </cell>
          <cell r="DA108">
            <v>817.2</v>
          </cell>
          <cell r="DB108">
            <v>1180.4000000000001</v>
          </cell>
          <cell r="DC108">
            <v>708.24</v>
          </cell>
          <cell r="DD108">
            <v>472.16</v>
          </cell>
          <cell r="DE108">
            <v>708.24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11531.6</v>
          </cell>
        </row>
        <row r="109">
          <cell r="F109" t="str">
            <v>01-73/74</v>
          </cell>
          <cell r="G109" t="str">
            <v>Gnomon Watches Pte. Ltd. (Gnomon Watches)</v>
          </cell>
          <cell r="H109">
            <v>45196</v>
          </cell>
          <cell r="I109">
            <v>45561</v>
          </cell>
          <cell r="K109">
            <v>0</v>
          </cell>
          <cell r="L109">
            <v>681</v>
          </cell>
          <cell r="M109">
            <v>15.8</v>
          </cell>
          <cell r="N109">
            <v>1.2</v>
          </cell>
          <cell r="O109">
            <v>15</v>
          </cell>
          <cell r="P109">
            <v>2</v>
          </cell>
          <cell r="Q109">
            <v>17</v>
          </cell>
          <cell r="S109">
            <v>10759.8</v>
          </cell>
          <cell r="T109">
            <v>817.2</v>
          </cell>
          <cell r="U109">
            <v>11577</v>
          </cell>
          <cell r="V109">
            <v>10215</v>
          </cell>
          <cell r="W109">
            <v>1362</v>
          </cell>
          <cell r="X109">
            <v>11577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1362</v>
          </cell>
          <cell r="BF109">
            <v>1434.64</v>
          </cell>
          <cell r="BG109">
            <v>-72.6400000000001</v>
          </cell>
          <cell r="BH109">
            <v>1407.4</v>
          </cell>
          <cell r="BI109">
            <v>10215</v>
          </cell>
          <cell r="BJ109">
            <v>10759.8</v>
          </cell>
          <cell r="BK109">
            <v>-544.80000000000098</v>
          </cell>
          <cell r="BL109">
            <v>10555.5</v>
          </cell>
          <cell r="BM109">
            <v>10215</v>
          </cell>
          <cell r="BN109">
            <v>10759.8</v>
          </cell>
          <cell r="BO109">
            <v>-544.80000000000098</v>
          </cell>
          <cell r="BP109">
            <v>10555.5</v>
          </cell>
          <cell r="BQ109">
            <v>10215</v>
          </cell>
          <cell r="BR109">
            <v>10759.8</v>
          </cell>
          <cell r="BS109">
            <v>-544.80000000000098</v>
          </cell>
          <cell r="BT109">
            <v>10555.5</v>
          </cell>
          <cell r="BU109">
            <v>32007</v>
          </cell>
          <cell r="BV109">
            <v>0</v>
          </cell>
          <cell r="BW109">
            <v>0</v>
          </cell>
          <cell r="BX109">
            <v>0</v>
          </cell>
          <cell r="BZ109">
            <v>0</v>
          </cell>
          <cell r="CA109">
            <v>0</v>
          </cell>
          <cell r="CB109">
            <v>0</v>
          </cell>
          <cell r="CD109">
            <v>0</v>
          </cell>
          <cell r="CE109">
            <v>0</v>
          </cell>
          <cell r="CF109">
            <v>0</v>
          </cell>
          <cell r="CH109">
            <v>0</v>
          </cell>
          <cell r="CI109">
            <v>0</v>
          </cell>
          <cell r="CJ109">
            <v>0</v>
          </cell>
          <cell r="CL109">
            <v>0</v>
          </cell>
          <cell r="CM109">
            <v>0</v>
          </cell>
          <cell r="CN109">
            <v>0</v>
          </cell>
          <cell r="CP109">
            <v>0</v>
          </cell>
          <cell r="CQ109">
            <v>0</v>
          </cell>
          <cell r="CR109">
            <v>0</v>
          </cell>
          <cell r="CT109">
            <v>0</v>
          </cell>
          <cell r="CU109">
            <v>0</v>
          </cell>
          <cell r="CV109">
            <v>0</v>
          </cell>
          <cell r="CX109">
            <v>0</v>
          </cell>
          <cell r="CY109">
            <v>0</v>
          </cell>
          <cell r="CZ109">
            <v>0</v>
          </cell>
          <cell r="DB109">
            <v>181.6</v>
          </cell>
          <cell r="DC109">
            <v>108.96</v>
          </cell>
          <cell r="DD109">
            <v>72.64</v>
          </cell>
          <cell r="DE109">
            <v>108.96</v>
          </cell>
          <cell r="DF109">
            <v>1362</v>
          </cell>
          <cell r="DG109">
            <v>817.2</v>
          </cell>
          <cell r="DH109">
            <v>544.79999999999995</v>
          </cell>
          <cell r="DI109">
            <v>817.2</v>
          </cell>
          <cell r="DJ109">
            <v>1362</v>
          </cell>
          <cell r="DK109">
            <v>817.2</v>
          </cell>
          <cell r="DL109">
            <v>544.79999999999995</v>
          </cell>
          <cell r="DM109">
            <v>817.2</v>
          </cell>
          <cell r="DN109">
            <v>1362</v>
          </cell>
          <cell r="DO109">
            <v>817.2</v>
          </cell>
          <cell r="DP109">
            <v>544.79999999999995</v>
          </cell>
          <cell r="DQ109">
            <v>817.2</v>
          </cell>
          <cell r="DR109">
            <v>4267.6000000000004</v>
          </cell>
        </row>
        <row r="110">
          <cell r="F110" t="str">
            <v>01-73/74</v>
          </cell>
          <cell r="G110" t="str">
            <v>Gnomon Watches Pte. Ltd. (Gnomon Watches)</v>
          </cell>
          <cell r="H110">
            <v>45562</v>
          </cell>
          <cell r="I110">
            <v>45926</v>
          </cell>
          <cell r="K110">
            <v>0</v>
          </cell>
          <cell r="L110">
            <v>681</v>
          </cell>
          <cell r="M110">
            <v>16.100000000000001</v>
          </cell>
          <cell r="N110">
            <v>1.2</v>
          </cell>
          <cell r="O110">
            <v>15.3</v>
          </cell>
          <cell r="P110">
            <v>2</v>
          </cell>
          <cell r="Q110">
            <v>17.3</v>
          </cell>
          <cell r="S110">
            <v>10964.1</v>
          </cell>
          <cell r="T110">
            <v>817.2</v>
          </cell>
          <cell r="U110">
            <v>11781.3</v>
          </cell>
          <cell r="V110">
            <v>10419.299999999999</v>
          </cell>
          <cell r="W110">
            <v>1362</v>
          </cell>
          <cell r="X110">
            <v>11781.3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Z110">
            <v>0</v>
          </cell>
          <cell r="CA110">
            <v>0</v>
          </cell>
          <cell r="CB110">
            <v>0</v>
          </cell>
          <cell r="CD110">
            <v>0</v>
          </cell>
          <cell r="CE110">
            <v>0</v>
          </cell>
          <cell r="CF110">
            <v>0</v>
          </cell>
          <cell r="CH110">
            <v>0</v>
          </cell>
          <cell r="CI110">
            <v>0</v>
          </cell>
          <cell r="CJ110">
            <v>0</v>
          </cell>
          <cell r="CL110">
            <v>0</v>
          </cell>
          <cell r="CM110">
            <v>0</v>
          </cell>
          <cell r="CN110">
            <v>0</v>
          </cell>
          <cell r="CP110">
            <v>0</v>
          </cell>
          <cell r="CQ110">
            <v>0</v>
          </cell>
          <cell r="CR110">
            <v>0</v>
          </cell>
          <cell r="CT110">
            <v>0</v>
          </cell>
          <cell r="CU110">
            <v>0</v>
          </cell>
          <cell r="CV110">
            <v>0</v>
          </cell>
          <cell r="CX110">
            <v>0</v>
          </cell>
          <cell r="CY110">
            <v>0</v>
          </cell>
          <cell r="CZ110">
            <v>0</v>
          </cell>
          <cell r="DB110">
            <v>0</v>
          </cell>
          <cell r="DC110">
            <v>0</v>
          </cell>
          <cell r="DD110">
            <v>0</v>
          </cell>
          <cell r="DF110">
            <v>0</v>
          </cell>
          <cell r="DG110">
            <v>0</v>
          </cell>
          <cell r="DH110">
            <v>0</v>
          </cell>
          <cell r="DJ110">
            <v>0</v>
          </cell>
          <cell r="DK110">
            <v>0</v>
          </cell>
          <cell r="DL110">
            <v>0</v>
          </cell>
          <cell r="DN110">
            <v>0</v>
          </cell>
          <cell r="DO110">
            <v>0</v>
          </cell>
          <cell r="DP110">
            <v>0</v>
          </cell>
          <cell r="DR110">
            <v>0</v>
          </cell>
        </row>
        <row r="111">
          <cell r="E111" t="str">
            <v>t0001345</v>
          </cell>
          <cell r="F111" t="str">
            <v>01-75</v>
          </cell>
          <cell r="G111" t="str">
            <v>Elemen F&amp;B Pte Ltd (Elemen) (Koufu Pte Ltd)</v>
          </cell>
          <cell r="H111">
            <v>44442</v>
          </cell>
          <cell r="I111">
            <v>45171</v>
          </cell>
          <cell r="K111">
            <v>511</v>
          </cell>
          <cell r="L111">
            <v>511</v>
          </cell>
          <cell r="M111">
            <v>10.8</v>
          </cell>
          <cell r="N111">
            <v>1.2</v>
          </cell>
          <cell r="O111">
            <v>10</v>
          </cell>
          <cell r="P111">
            <v>2</v>
          </cell>
          <cell r="Q111">
            <v>12</v>
          </cell>
          <cell r="S111">
            <v>5518.8</v>
          </cell>
          <cell r="T111">
            <v>613.20000000000005</v>
          </cell>
          <cell r="U111">
            <v>6132</v>
          </cell>
          <cell r="V111">
            <v>5110</v>
          </cell>
          <cell r="W111">
            <v>1022</v>
          </cell>
          <cell r="X111">
            <v>6132</v>
          </cell>
          <cell r="Y111">
            <v>5518.8</v>
          </cell>
          <cell r="Z111">
            <v>5518.8</v>
          </cell>
          <cell r="AA111">
            <v>0</v>
          </cell>
          <cell r="AB111">
            <v>5518.8</v>
          </cell>
          <cell r="AC111">
            <v>5110</v>
          </cell>
          <cell r="AD111">
            <v>5518.8</v>
          </cell>
          <cell r="AE111">
            <v>-408.8</v>
          </cell>
          <cell r="AF111">
            <v>5518.8</v>
          </cell>
          <cell r="AG111">
            <v>5110</v>
          </cell>
          <cell r="AH111">
            <v>5518.8</v>
          </cell>
          <cell r="AI111">
            <v>-408.8</v>
          </cell>
          <cell r="AJ111">
            <v>5518.8</v>
          </cell>
          <cell r="AK111">
            <v>5110</v>
          </cell>
          <cell r="AL111">
            <v>5518.8</v>
          </cell>
          <cell r="AM111">
            <v>-408.8</v>
          </cell>
          <cell r="AN111">
            <v>5518.8</v>
          </cell>
          <cell r="AO111">
            <v>5110</v>
          </cell>
          <cell r="AP111">
            <v>5518.8</v>
          </cell>
          <cell r="AQ111">
            <v>-408.8</v>
          </cell>
          <cell r="AR111">
            <v>5518.8</v>
          </cell>
          <cell r="AS111">
            <v>5110</v>
          </cell>
          <cell r="AT111">
            <v>5518.8</v>
          </cell>
          <cell r="AU111">
            <v>-408.8</v>
          </cell>
          <cell r="AV111">
            <v>5518.8</v>
          </cell>
          <cell r="AW111">
            <v>5208.91</v>
          </cell>
          <cell r="AX111">
            <v>0</v>
          </cell>
          <cell r="AY111">
            <v>5208.91</v>
          </cell>
          <cell r="AZ111">
            <v>0</v>
          </cell>
          <cell r="BA111">
            <v>5365.5</v>
          </cell>
          <cell r="BB111">
            <v>0</v>
          </cell>
          <cell r="BC111">
            <v>5365.5</v>
          </cell>
          <cell r="BD111">
            <v>0</v>
          </cell>
          <cell r="BE111">
            <v>-13.739999999999799</v>
          </cell>
          <cell r="BF111">
            <v>0</v>
          </cell>
          <cell r="BG111">
            <v>-13.739999999999799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41629.47</v>
          </cell>
          <cell r="BV111">
            <v>613.20000000000005</v>
          </cell>
          <cell r="BW111">
            <v>0</v>
          </cell>
          <cell r="BX111">
            <v>613.20000000000005</v>
          </cell>
          <cell r="BY111">
            <v>0</v>
          </cell>
          <cell r="BZ111">
            <v>1022</v>
          </cell>
          <cell r="CA111">
            <v>0</v>
          </cell>
          <cell r="CB111">
            <v>1022</v>
          </cell>
          <cell r="CC111">
            <v>0</v>
          </cell>
          <cell r="CD111">
            <v>1022</v>
          </cell>
          <cell r="CE111">
            <v>0</v>
          </cell>
          <cell r="CF111">
            <v>1022</v>
          </cell>
          <cell r="CG111">
            <v>0</v>
          </cell>
          <cell r="CH111">
            <v>1022</v>
          </cell>
          <cell r="CI111">
            <v>0</v>
          </cell>
          <cell r="CJ111">
            <v>1022</v>
          </cell>
          <cell r="CK111">
            <v>0</v>
          </cell>
          <cell r="CL111">
            <v>1022</v>
          </cell>
          <cell r="CM111">
            <v>0</v>
          </cell>
          <cell r="CN111">
            <v>1022</v>
          </cell>
          <cell r="CO111">
            <v>0</v>
          </cell>
          <cell r="CP111">
            <v>1022</v>
          </cell>
          <cell r="CQ111">
            <v>0</v>
          </cell>
          <cell r="CR111">
            <v>1022</v>
          </cell>
          <cell r="CS111">
            <v>0</v>
          </cell>
          <cell r="CT111">
            <v>1022</v>
          </cell>
          <cell r="CU111">
            <v>0</v>
          </cell>
          <cell r="CV111">
            <v>1022</v>
          </cell>
          <cell r="CW111">
            <v>0</v>
          </cell>
          <cell r="CX111">
            <v>1022</v>
          </cell>
          <cell r="CY111">
            <v>0</v>
          </cell>
          <cell r="CZ111">
            <v>1022</v>
          </cell>
          <cell r="DA111">
            <v>0</v>
          </cell>
          <cell r="DB111">
            <v>68.13</v>
          </cell>
          <cell r="DC111">
            <v>0</v>
          </cell>
          <cell r="DD111">
            <v>68.13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7835.33</v>
          </cell>
        </row>
        <row r="112">
          <cell r="F112" t="str">
            <v>01-75</v>
          </cell>
          <cell r="G112" t="str">
            <v>Elemen F&amp;B Pte Ltd (Elemen) (Koufu Pte Ltd)</v>
          </cell>
          <cell r="H112">
            <v>45172</v>
          </cell>
          <cell r="I112">
            <v>45857</v>
          </cell>
          <cell r="K112">
            <v>0</v>
          </cell>
          <cell r="L112">
            <v>511</v>
          </cell>
          <cell r="M112">
            <v>11.3</v>
          </cell>
          <cell r="N112">
            <v>1.2</v>
          </cell>
          <cell r="O112">
            <v>10.5</v>
          </cell>
          <cell r="P112">
            <v>2</v>
          </cell>
          <cell r="Q112">
            <v>12.5</v>
          </cell>
          <cell r="S112">
            <v>5774.3</v>
          </cell>
          <cell r="T112">
            <v>613.20000000000005</v>
          </cell>
          <cell r="U112">
            <v>6387.5</v>
          </cell>
          <cell r="V112">
            <v>5365.5</v>
          </cell>
          <cell r="W112">
            <v>1022</v>
          </cell>
          <cell r="X112">
            <v>6387.5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5007.8</v>
          </cell>
          <cell r="BF112">
            <v>0</v>
          </cell>
          <cell r="BG112">
            <v>5007.8</v>
          </cell>
          <cell r="BH112">
            <v>0</v>
          </cell>
          <cell r="BI112">
            <v>5365.5</v>
          </cell>
          <cell r="BJ112">
            <v>0</v>
          </cell>
          <cell r="BK112">
            <v>5365.5</v>
          </cell>
          <cell r="BL112">
            <v>0</v>
          </cell>
          <cell r="BM112">
            <v>5365.5</v>
          </cell>
          <cell r="BN112">
            <v>0</v>
          </cell>
          <cell r="BO112">
            <v>5365.5</v>
          </cell>
          <cell r="BP112">
            <v>0</v>
          </cell>
          <cell r="BQ112">
            <v>5365.5</v>
          </cell>
          <cell r="BR112">
            <v>0</v>
          </cell>
          <cell r="BS112">
            <v>5365.5</v>
          </cell>
          <cell r="BT112">
            <v>0</v>
          </cell>
          <cell r="BU112">
            <v>21104.3</v>
          </cell>
          <cell r="BV112">
            <v>0</v>
          </cell>
          <cell r="BW112">
            <v>0</v>
          </cell>
          <cell r="BX112">
            <v>0</v>
          </cell>
          <cell r="BZ112">
            <v>0</v>
          </cell>
          <cell r="CA112">
            <v>0</v>
          </cell>
          <cell r="CB112">
            <v>0</v>
          </cell>
          <cell r="CD112">
            <v>0</v>
          </cell>
          <cell r="CE112">
            <v>0</v>
          </cell>
          <cell r="CF112">
            <v>0</v>
          </cell>
          <cell r="CH112">
            <v>0</v>
          </cell>
          <cell r="CI112">
            <v>0</v>
          </cell>
          <cell r="CJ112">
            <v>0</v>
          </cell>
          <cell r="CL112">
            <v>0</v>
          </cell>
          <cell r="CM112">
            <v>0</v>
          </cell>
          <cell r="CN112">
            <v>0</v>
          </cell>
          <cell r="CP112">
            <v>0</v>
          </cell>
          <cell r="CQ112">
            <v>0</v>
          </cell>
          <cell r="CR112">
            <v>0</v>
          </cell>
          <cell r="CT112">
            <v>0</v>
          </cell>
          <cell r="CU112">
            <v>0</v>
          </cell>
          <cell r="CV112">
            <v>0</v>
          </cell>
          <cell r="CX112">
            <v>0</v>
          </cell>
          <cell r="CY112">
            <v>0</v>
          </cell>
          <cell r="CZ112">
            <v>0</v>
          </cell>
          <cell r="DB112">
            <v>953.87</v>
          </cell>
          <cell r="DC112">
            <v>0</v>
          </cell>
          <cell r="DD112">
            <v>953.87</v>
          </cell>
          <cell r="DF112">
            <v>1022</v>
          </cell>
          <cell r="DG112">
            <v>0</v>
          </cell>
          <cell r="DH112">
            <v>1022</v>
          </cell>
          <cell r="DJ112">
            <v>1022</v>
          </cell>
          <cell r="DK112">
            <v>0</v>
          </cell>
          <cell r="DL112">
            <v>1022</v>
          </cell>
          <cell r="DN112">
            <v>1022</v>
          </cell>
          <cell r="DO112">
            <v>0</v>
          </cell>
          <cell r="DP112">
            <v>1022</v>
          </cell>
          <cell r="DR112">
            <v>4019.87</v>
          </cell>
        </row>
        <row r="113">
          <cell r="E113" t="str">
            <v>t0001355</v>
          </cell>
          <cell r="F113" t="str">
            <v>01-75A/76</v>
          </cell>
          <cell r="G113" t="str">
            <v>Elemen F&amp;B Pte Ltd (Elemen) (Koufu Pte Ltd)</v>
          </cell>
          <cell r="H113">
            <v>44397</v>
          </cell>
          <cell r="I113">
            <v>45126</v>
          </cell>
          <cell r="K113">
            <v>2723</v>
          </cell>
          <cell r="L113">
            <v>2723</v>
          </cell>
          <cell r="M113">
            <v>10.8</v>
          </cell>
          <cell r="N113">
            <v>1.2</v>
          </cell>
          <cell r="O113">
            <v>10</v>
          </cell>
          <cell r="P113">
            <v>2</v>
          </cell>
          <cell r="Q113">
            <v>12</v>
          </cell>
          <cell r="S113">
            <v>29408.400000000001</v>
          </cell>
          <cell r="T113">
            <v>3267.6</v>
          </cell>
          <cell r="U113">
            <v>32676</v>
          </cell>
          <cell r="V113">
            <v>27230</v>
          </cell>
          <cell r="W113">
            <v>5446</v>
          </cell>
          <cell r="X113">
            <v>32676</v>
          </cell>
          <cell r="Y113">
            <v>29408.400000000001</v>
          </cell>
          <cell r="Z113">
            <v>29408.400000000001</v>
          </cell>
          <cell r="AA113">
            <v>0</v>
          </cell>
          <cell r="AB113">
            <v>29408.400000000001</v>
          </cell>
          <cell r="AC113">
            <v>27230</v>
          </cell>
          <cell r="AD113">
            <v>29408.400000000001</v>
          </cell>
          <cell r="AE113">
            <v>-2178.4</v>
          </cell>
          <cell r="AF113">
            <v>29408.400000000001</v>
          </cell>
          <cell r="AG113">
            <v>27230</v>
          </cell>
          <cell r="AH113">
            <v>29408.400000000001</v>
          </cell>
          <cell r="AI113">
            <v>-2178.4</v>
          </cell>
          <cell r="AJ113">
            <v>29408.400000000001</v>
          </cell>
          <cell r="AK113">
            <v>27230</v>
          </cell>
          <cell r="AL113">
            <v>29408.400000000001</v>
          </cell>
          <cell r="AM113">
            <v>-2178.4</v>
          </cell>
          <cell r="AN113">
            <v>29408.400000000001</v>
          </cell>
          <cell r="AO113">
            <v>27230</v>
          </cell>
          <cell r="AP113">
            <v>29408.400000000001</v>
          </cell>
          <cell r="AQ113">
            <v>-2178.4</v>
          </cell>
          <cell r="AR113">
            <v>29408.400000000001</v>
          </cell>
          <cell r="AS113">
            <v>27230</v>
          </cell>
          <cell r="AT113">
            <v>29408.400000000001</v>
          </cell>
          <cell r="AU113">
            <v>-2178.4</v>
          </cell>
          <cell r="AV113">
            <v>29408.400000000001</v>
          </cell>
          <cell r="AW113">
            <v>16689.349999999999</v>
          </cell>
          <cell r="AX113">
            <v>21406.99</v>
          </cell>
          <cell r="AY113">
            <v>-4717.6400000000003</v>
          </cell>
          <cell r="AZ113">
            <v>34927.199999999997</v>
          </cell>
          <cell r="BA113">
            <v>0</v>
          </cell>
          <cell r="BB113">
            <v>0</v>
          </cell>
          <cell r="BC113">
            <v>0</v>
          </cell>
          <cell r="BD113">
            <v>34927.199999999997</v>
          </cell>
          <cell r="BE113">
            <v>0</v>
          </cell>
          <cell r="BF113">
            <v>0</v>
          </cell>
          <cell r="BG113">
            <v>0</v>
          </cell>
          <cell r="BH113">
            <v>34927.199999999997</v>
          </cell>
          <cell r="BI113">
            <v>0</v>
          </cell>
          <cell r="BJ113">
            <v>0</v>
          </cell>
          <cell r="BK113">
            <v>0</v>
          </cell>
          <cell r="BL113">
            <v>34927.199999999997</v>
          </cell>
          <cell r="BM113">
            <v>0</v>
          </cell>
          <cell r="BN113">
            <v>0</v>
          </cell>
          <cell r="BO113">
            <v>0</v>
          </cell>
          <cell r="BP113">
            <v>34927.199999999997</v>
          </cell>
          <cell r="BQ113">
            <v>0</v>
          </cell>
          <cell r="BR113">
            <v>0</v>
          </cell>
          <cell r="BS113">
            <v>0</v>
          </cell>
          <cell r="BT113">
            <v>34927.199999999997</v>
          </cell>
          <cell r="BU113">
            <v>182247.75</v>
          </cell>
          <cell r="BV113">
            <v>3267.6</v>
          </cell>
          <cell r="BW113">
            <v>3880.8</v>
          </cell>
          <cell r="BX113">
            <v>-613.20000000000005</v>
          </cell>
          <cell r="BY113">
            <v>3880.8</v>
          </cell>
          <cell r="BZ113">
            <v>5446</v>
          </cell>
          <cell r="CA113">
            <v>3880.8</v>
          </cell>
          <cell r="CB113">
            <v>1565.2</v>
          </cell>
          <cell r="CC113">
            <v>3880.8</v>
          </cell>
          <cell r="CD113">
            <v>5446</v>
          </cell>
          <cell r="CE113">
            <v>3880.8</v>
          </cell>
          <cell r="CF113">
            <v>1565.2</v>
          </cell>
          <cell r="CG113">
            <v>3880.8</v>
          </cell>
          <cell r="CH113">
            <v>5446</v>
          </cell>
          <cell r="CI113">
            <v>3880.8</v>
          </cell>
          <cell r="CJ113">
            <v>1565.2</v>
          </cell>
          <cell r="CK113">
            <v>3880.8</v>
          </cell>
          <cell r="CL113">
            <v>5446</v>
          </cell>
          <cell r="CM113">
            <v>3880.8</v>
          </cell>
          <cell r="CN113">
            <v>1565.2</v>
          </cell>
          <cell r="CO113">
            <v>3880.8</v>
          </cell>
          <cell r="CP113">
            <v>5446</v>
          </cell>
          <cell r="CQ113">
            <v>3880.8</v>
          </cell>
          <cell r="CR113">
            <v>1565.2</v>
          </cell>
          <cell r="CS113">
            <v>3880.8</v>
          </cell>
          <cell r="CT113">
            <v>3337.87</v>
          </cell>
          <cell r="CU113">
            <v>2378.5500000000002</v>
          </cell>
          <cell r="CV113">
            <v>959.32</v>
          </cell>
          <cell r="CW113">
            <v>3880.8</v>
          </cell>
          <cell r="CX113">
            <v>0</v>
          </cell>
          <cell r="CY113">
            <v>0</v>
          </cell>
          <cell r="CZ113">
            <v>0</v>
          </cell>
          <cell r="DA113">
            <v>3880.8</v>
          </cell>
          <cell r="DB113">
            <v>0</v>
          </cell>
          <cell r="DC113">
            <v>0</v>
          </cell>
          <cell r="DD113">
            <v>0</v>
          </cell>
          <cell r="DE113">
            <v>3880.8</v>
          </cell>
          <cell r="DF113">
            <v>0</v>
          </cell>
          <cell r="DG113">
            <v>0</v>
          </cell>
          <cell r="DH113">
            <v>0</v>
          </cell>
          <cell r="DI113">
            <v>3880.8</v>
          </cell>
          <cell r="DJ113">
            <v>0</v>
          </cell>
          <cell r="DK113">
            <v>0</v>
          </cell>
          <cell r="DL113">
            <v>0</v>
          </cell>
          <cell r="DM113">
            <v>3880.8</v>
          </cell>
          <cell r="DN113">
            <v>0</v>
          </cell>
          <cell r="DO113">
            <v>0</v>
          </cell>
          <cell r="DP113">
            <v>0</v>
          </cell>
          <cell r="DQ113">
            <v>3880.8</v>
          </cell>
          <cell r="DR113">
            <v>33835.47</v>
          </cell>
        </row>
        <row r="114">
          <cell r="F114" t="str">
            <v>01-75A/76</v>
          </cell>
          <cell r="G114" t="str">
            <v>Elemen F&amp;B Pte Ltd (Elemen) (Koufu Pte Ltd)</v>
          </cell>
          <cell r="H114">
            <v>45127</v>
          </cell>
          <cell r="I114">
            <v>45857</v>
          </cell>
          <cell r="K114">
            <v>0</v>
          </cell>
          <cell r="L114">
            <v>2723</v>
          </cell>
          <cell r="M114">
            <v>11.3</v>
          </cell>
          <cell r="N114">
            <v>1.2</v>
          </cell>
          <cell r="O114">
            <v>10.5</v>
          </cell>
          <cell r="P114">
            <v>2</v>
          </cell>
          <cell r="Q114">
            <v>12.5</v>
          </cell>
          <cell r="S114">
            <v>30769.9</v>
          </cell>
          <cell r="T114">
            <v>3267.6</v>
          </cell>
          <cell r="U114">
            <v>34037.5</v>
          </cell>
          <cell r="V114">
            <v>28591.5</v>
          </cell>
          <cell r="W114">
            <v>5446</v>
          </cell>
          <cell r="X114">
            <v>34037.5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11067.68</v>
          </cell>
          <cell r="AX114">
            <v>14146.14</v>
          </cell>
          <cell r="AY114">
            <v>-3078.46</v>
          </cell>
          <cell r="AZ114">
            <v>0</v>
          </cell>
          <cell r="BA114">
            <v>28591.5</v>
          </cell>
          <cell r="BB114">
            <v>36544.199999999997</v>
          </cell>
          <cell r="BC114">
            <v>-7952.7</v>
          </cell>
          <cell r="BD114">
            <v>0</v>
          </cell>
          <cell r="BE114">
            <v>28591.5</v>
          </cell>
          <cell r="BF114">
            <v>36544.199999999997</v>
          </cell>
          <cell r="BG114">
            <v>-7952.7</v>
          </cell>
          <cell r="BH114">
            <v>0</v>
          </cell>
          <cell r="BI114">
            <v>28591.5</v>
          </cell>
          <cell r="BJ114">
            <v>36544.199999999997</v>
          </cell>
          <cell r="BK114">
            <v>-7952.7</v>
          </cell>
          <cell r="BL114">
            <v>0</v>
          </cell>
          <cell r="BM114">
            <v>28591.5</v>
          </cell>
          <cell r="BN114">
            <v>36544.199999999997</v>
          </cell>
          <cell r="BO114">
            <v>-7952.7</v>
          </cell>
          <cell r="BP114">
            <v>0</v>
          </cell>
          <cell r="BQ114">
            <v>28591.5</v>
          </cell>
          <cell r="BR114">
            <v>36544.199999999997</v>
          </cell>
          <cell r="BS114">
            <v>-7952.7</v>
          </cell>
          <cell r="BT114">
            <v>0</v>
          </cell>
          <cell r="BU114">
            <v>154025.18</v>
          </cell>
          <cell r="BV114">
            <v>0</v>
          </cell>
          <cell r="BW114">
            <v>0</v>
          </cell>
          <cell r="BX114">
            <v>0</v>
          </cell>
          <cell r="BZ114">
            <v>0</v>
          </cell>
          <cell r="CA114">
            <v>0</v>
          </cell>
          <cell r="CB114">
            <v>0</v>
          </cell>
          <cell r="CD114">
            <v>0</v>
          </cell>
          <cell r="CE114">
            <v>0</v>
          </cell>
          <cell r="CF114">
            <v>0</v>
          </cell>
          <cell r="CH114">
            <v>0</v>
          </cell>
          <cell r="CI114">
            <v>0</v>
          </cell>
          <cell r="CJ114">
            <v>0</v>
          </cell>
          <cell r="CL114">
            <v>0</v>
          </cell>
          <cell r="CM114">
            <v>0</v>
          </cell>
          <cell r="CN114">
            <v>0</v>
          </cell>
          <cell r="CP114">
            <v>0</v>
          </cell>
          <cell r="CQ114">
            <v>0</v>
          </cell>
          <cell r="CR114">
            <v>0</v>
          </cell>
          <cell r="CT114">
            <v>2108.13</v>
          </cell>
          <cell r="CU114">
            <v>1502.25</v>
          </cell>
          <cell r="CV114">
            <v>605.88</v>
          </cell>
          <cell r="CX114">
            <v>5446</v>
          </cell>
          <cell r="CY114">
            <v>3880.8</v>
          </cell>
          <cell r="CZ114">
            <v>1565.2</v>
          </cell>
          <cell r="DB114">
            <v>5446</v>
          </cell>
          <cell r="DC114">
            <v>3880.8</v>
          </cell>
          <cell r="DD114">
            <v>1565.2</v>
          </cell>
          <cell r="DF114">
            <v>5446</v>
          </cell>
          <cell r="DG114">
            <v>3880.8</v>
          </cell>
          <cell r="DH114">
            <v>1565.2</v>
          </cell>
          <cell r="DJ114">
            <v>5446</v>
          </cell>
          <cell r="DK114">
            <v>3880.8</v>
          </cell>
          <cell r="DL114">
            <v>1565.2</v>
          </cell>
          <cell r="DN114">
            <v>5446</v>
          </cell>
          <cell r="DO114">
            <v>3880.8</v>
          </cell>
          <cell r="DP114">
            <v>1565.2</v>
          </cell>
          <cell r="DR114">
            <v>29338.13</v>
          </cell>
        </row>
        <row r="115">
          <cell r="E115" t="str">
            <v>t0000281</v>
          </cell>
          <cell r="F115" t="str">
            <v>01-77</v>
          </cell>
          <cell r="G115" t="str">
            <v>Atlas Sound &amp; Vision Pte Ltd</v>
          </cell>
          <cell r="H115">
            <v>44805</v>
          </cell>
          <cell r="I115">
            <v>45169</v>
          </cell>
          <cell r="K115">
            <v>300</v>
          </cell>
          <cell r="L115">
            <v>300</v>
          </cell>
          <cell r="M115">
            <v>19.3</v>
          </cell>
          <cell r="N115">
            <v>1.2</v>
          </cell>
          <cell r="O115">
            <v>18.5</v>
          </cell>
          <cell r="P115">
            <v>2</v>
          </cell>
          <cell r="Q115">
            <v>20.5</v>
          </cell>
          <cell r="S115">
            <v>5790</v>
          </cell>
          <cell r="T115">
            <v>360</v>
          </cell>
          <cell r="U115">
            <v>6150</v>
          </cell>
          <cell r="V115">
            <v>5550</v>
          </cell>
          <cell r="W115">
            <v>600</v>
          </cell>
          <cell r="X115">
            <v>6150</v>
          </cell>
          <cell r="Y115">
            <v>5790</v>
          </cell>
          <cell r="Z115">
            <v>5790</v>
          </cell>
          <cell r="AA115">
            <v>0</v>
          </cell>
          <cell r="AB115">
            <v>5490</v>
          </cell>
          <cell r="AC115">
            <v>5550</v>
          </cell>
          <cell r="AD115">
            <v>5790</v>
          </cell>
          <cell r="AE115">
            <v>-240</v>
          </cell>
          <cell r="AF115">
            <v>5490</v>
          </cell>
          <cell r="AG115">
            <v>5550</v>
          </cell>
          <cell r="AH115">
            <v>5790</v>
          </cell>
          <cell r="AI115">
            <v>-240</v>
          </cell>
          <cell r="AJ115">
            <v>5490</v>
          </cell>
          <cell r="AK115">
            <v>5550</v>
          </cell>
          <cell r="AL115">
            <v>5790</v>
          </cell>
          <cell r="AM115">
            <v>-240</v>
          </cell>
          <cell r="AN115">
            <v>5490</v>
          </cell>
          <cell r="AO115">
            <v>5550</v>
          </cell>
          <cell r="AP115">
            <v>5790</v>
          </cell>
          <cell r="AQ115">
            <v>-240</v>
          </cell>
          <cell r="AR115">
            <v>5490</v>
          </cell>
          <cell r="AS115">
            <v>5550</v>
          </cell>
          <cell r="AT115">
            <v>5790</v>
          </cell>
          <cell r="AU115">
            <v>-240</v>
          </cell>
          <cell r="AV115">
            <v>5490</v>
          </cell>
          <cell r="AW115">
            <v>5550</v>
          </cell>
          <cell r="AX115">
            <v>5790</v>
          </cell>
          <cell r="AY115">
            <v>-240</v>
          </cell>
          <cell r="AZ115">
            <v>5490</v>
          </cell>
          <cell r="BA115">
            <v>5550</v>
          </cell>
          <cell r="BB115">
            <v>5790</v>
          </cell>
          <cell r="BC115">
            <v>-240</v>
          </cell>
          <cell r="BD115">
            <v>5490</v>
          </cell>
          <cell r="BE115">
            <v>0</v>
          </cell>
          <cell r="BF115">
            <v>0</v>
          </cell>
          <cell r="BG115">
            <v>0</v>
          </cell>
          <cell r="BH115">
            <v>5790</v>
          </cell>
          <cell r="BI115">
            <v>0</v>
          </cell>
          <cell r="BJ115">
            <v>0</v>
          </cell>
          <cell r="BK115">
            <v>0</v>
          </cell>
          <cell r="BL115">
            <v>5790</v>
          </cell>
          <cell r="BM115">
            <v>0</v>
          </cell>
          <cell r="BN115">
            <v>0</v>
          </cell>
          <cell r="BO115">
            <v>0</v>
          </cell>
          <cell r="BP115">
            <v>5790</v>
          </cell>
          <cell r="BQ115">
            <v>0</v>
          </cell>
          <cell r="BR115">
            <v>0</v>
          </cell>
          <cell r="BS115">
            <v>0</v>
          </cell>
          <cell r="BT115">
            <v>5790</v>
          </cell>
          <cell r="BU115">
            <v>44640</v>
          </cell>
          <cell r="BV115">
            <v>360</v>
          </cell>
          <cell r="BW115">
            <v>360</v>
          </cell>
          <cell r="BX115">
            <v>0</v>
          </cell>
          <cell r="BY115">
            <v>360</v>
          </cell>
          <cell r="BZ115">
            <v>600</v>
          </cell>
          <cell r="CA115">
            <v>360</v>
          </cell>
          <cell r="CB115">
            <v>240</v>
          </cell>
          <cell r="CC115">
            <v>360</v>
          </cell>
          <cell r="CD115">
            <v>600</v>
          </cell>
          <cell r="CE115">
            <v>360</v>
          </cell>
          <cell r="CF115">
            <v>240</v>
          </cell>
          <cell r="CG115">
            <v>360</v>
          </cell>
          <cell r="CH115">
            <v>600</v>
          </cell>
          <cell r="CI115">
            <v>360</v>
          </cell>
          <cell r="CJ115">
            <v>240</v>
          </cell>
          <cell r="CK115">
            <v>360</v>
          </cell>
          <cell r="CL115">
            <v>600</v>
          </cell>
          <cell r="CM115">
            <v>360</v>
          </cell>
          <cell r="CN115">
            <v>240</v>
          </cell>
          <cell r="CO115">
            <v>360</v>
          </cell>
          <cell r="CP115">
            <v>600</v>
          </cell>
          <cell r="CQ115">
            <v>360</v>
          </cell>
          <cell r="CR115">
            <v>240</v>
          </cell>
          <cell r="CS115">
            <v>360</v>
          </cell>
          <cell r="CT115">
            <v>600</v>
          </cell>
          <cell r="CU115">
            <v>360</v>
          </cell>
          <cell r="CV115">
            <v>240</v>
          </cell>
          <cell r="CW115">
            <v>360</v>
          </cell>
          <cell r="CX115">
            <v>600</v>
          </cell>
          <cell r="CY115">
            <v>360</v>
          </cell>
          <cell r="CZ115">
            <v>240</v>
          </cell>
          <cell r="DA115">
            <v>360</v>
          </cell>
          <cell r="DB115">
            <v>0</v>
          </cell>
          <cell r="DC115">
            <v>0</v>
          </cell>
          <cell r="DD115">
            <v>0</v>
          </cell>
          <cell r="DE115">
            <v>360</v>
          </cell>
          <cell r="DF115">
            <v>0</v>
          </cell>
          <cell r="DG115">
            <v>0</v>
          </cell>
          <cell r="DH115">
            <v>0</v>
          </cell>
          <cell r="DI115">
            <v>360</v>
          </cell>
          <cell r="DJ115">
            <v>0</v>
          </cell>
          <cell r="DK115">
            <v>0</v>
          </cell>
          <cell r="DL115">
            <v>0</v>
          </cell>
          <cell r="DM115">
            <v>360</v>
          </cell>
          <cell r="DN115">
            <v>0</v>
          </cell>
          <cell r="DO115">
            <v>0</v>
          </cell>
          <cell r="DP115">
            <v>0</v>
          </cell>
          <cell r="DQ115">
            <v>360</v>
          </cell>
          <cell r="DR115">
            <v>4560</v>
          </cell>
        </row>
        <row r="116">
          <cell r="F116" t="str">
            <v>01-77</v>
          </cell>
          <cell r="G116" t="str">
            <v>Atlas Sound &amp; Vision Pte Ltd</v>
          </cell>
          <cell r="H116">
            <v>45170</v>
          </cell>
          <cell r="I116">
            <v>45535</v>
          </cell>
          <cell r="K116">
            <v>0</v>
          </cell>
          <cell r="L116">
            <v>300</v>
          </cell>
          <cell r="M116">
            <v>20.3</v>
          </cell>
          <cell r="N116">
            <v>1.2</v>
          </cell>
          <cell r="O116">
            <v>19.5</v>
          </cell>
          <cell r="P116">
            <v>2</v>
          </cell>
          <cell r="Q116">
            <v>21.5</v>
          </cell>
          <cell r="S116">
            <v>6090</v>
          </cell>
          <cell r="T116">
            <v>360</v>
          </cell>
          <cell r="U116">
            <v>6450</v>
          </cell>
          <cell r="V116">
            <v>5850</v>
          </cell>
          <cell r="W116">
            <v>600</v>
          </cell>
          <cell r="X116">
            <v>6450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5850</v>
          </cell>
          <cell r="BF116">
            <v>6090</v>
          </cell>
          <cell r="BG116">
            <v>-240</v>
          </cell>
          <cell r="BH116">
            <v>0</v>
          </cell>
          <cell r="BI116">
            <v>5850</v>
          </cell>
          <cell r="BJ116">
            <v>6090</v>
          </cell>
          <cell r="BK116">
            <v>-240</v>
          </cell>
          <cell r="BL116">
            <v>0</v>
          </cell>
          <cell r="BM116">
            <v>5850</v>
          </cell>
          <cell r="BN116">
            <v>6090</v>
          </cell>
          <cell r="BO116">
            <v>-240</v>
          </cell>
          <cell r="BP116">
            <v>0</v>
          </cell>
          <cell r="BQ116">
            <v>5850</v>
          </cell>
          <cell r="BR116">
            <v>6090</v>
          </cell>
          <cell r="BS116">
            <v>-240</v>
          </cell>
          <cell r="BT116">
            <v>0</v>
          </cell>
          <cell r="BU116">
            <v>23400</v>
          </cell>
          <cell r="BV116">
            <v>0</v>
          </cell>
          <cell r="BW116">
            <v>0</v>
          </cell>
          <cell r="BX116">
            <v>0</v>
          </cell>
          <cell r="BZ116">
            <v>0</v>
          </cell>
          <cell r="CA116">
            <v>0</v>
          </cell>
          <cell r="CB116">
            <v>0</v>
          </cell>
          <cell r="CD116">
            <v>0</v>
          </cell>
          <cell r="CE116">
            <v>0</v>
          </cell>
          <cell r="CF116">
            <v>0</v>
          </cell>
          <cell r="CH116">
            <v>0</v>
          </cell>
          <cell r="CI116">
            <v>0</v>
          </cell>
          <cell r="CJ116">
            <v>0</v>
          </cell>
          <cell r="CL116">
            <v>0</v>
          </cell>
          <cell r="CM116">
            <v>0</v>
          </cell>
          <cell r="CN116">
            <v>0</v>
          </cell>
          <cell r="CP116">
            <v>0</v>
          </cell>
          <cell r="CQ116">
            <v>0</v>
          </cell>
          <cell r="CR116">
            <v>0</v>
          </cell>
          <cell r="CT116">
            <v>0</v>
          </cell>
          <cell r="CU116">
            <v>0</v>
          </cell>
          <cell r="CV116">
            <v>0</v>
          </cell>
          <cell r="CX116">
            <v>0</v>
          </cell>
          <cell r="CY116">
            <v>0</v>
          </cell>
          <cell r="CZ116">
            <v>0</v>
          </cell>
          <cell r="DB116">
            <v>600</v>
          </cell>
          <cell r="DC116">
            <v>360</v>
          </cell>
          <cell r="DD116">
            <v>240</v>
          </cell>
          <cell r="DF116">
            <v>600</v>
          </cell>
          <cell r="DG116">
            <v>360</v>
          </cell>
          <cell r="DH116">
            <v>240</v>
          </cell>
          <cell r="DJ116">
            <v>600</v>
          </cell>
          <cell r="DK116">
            <v>360</v>
          </cell>
          <cell r="DL116">
            <v>240</v>
          </cell>
          <cell r="DN116">
            <v>600</v>
          </cell>
          <cell r="DO116">
            <v>360</v>
          </cell>
          <cell r="DP116">
            <v>240</v>
          </cell>
          <cell r="DR116">
            <v>2400</v>
          </cell>
        </row>
        <row r="117">
          <cell r="E117" t="str">
            <v>t0001272</v>
          </cell>
          <cell r="F117" t="str">
            <v>01-78</v>
          </cell>
          <cell r="G117" t="str">
            <v>Absolute Sound Distribution Pte Ltd</v>
          </cell>
          <cell r="H117">
            <v>44713</v>
          </cell>
          <cell r="I117">
            <v>45077</v>
          </cell>
          <cell r="K117">
            <v>327</v>
          </cell>
          <cell r="L117">
            <v>327</v>
          </cell>
          <cell r="M117">
            <v>14.3</v>
          </cell>
          <cell r="N117">
            <v>1.2</v>
          </cell>
          <cell r="O117">
            <v>13.5</v>
          </cell>
          <cell r="P117">
            <v>2</v>
          </cell>
          <cell r="Q117">
            <v>15.5</v>
          </cell>
          <cell r="S117">
            <v>4676.1000000000004</v>
          </cell>
          <cell r="T117">
            <v>392.4</v>
          </cell>
          <cell r="U117">
            <v>5068.5</v>
          </cell>
          <cell r="V117">
            <v>4414.5</v>
          </cell>
          <cell r="W117">
            <v>654</v>
          </cell>
          <cell r="X117">
            <v>5068.5</v>
          </cell>
          <cell r="Y117">
            <v>4676.1000000000004</v>
          </cell>
          <cell r="Z117">
            <v>4676.1000000000004</v>
          </cell>
          <cell r="AA117">
            <v>0</v>
          </cell>
          <cell r="AB117">
            <v>4512.6000000000004</v>
          </cell>
          <cell r="AC117">
            <v>4414.5</v>
          </cell>
          <cell r="AD117">
            <v>4676.1000000000004</v>
          </cell>
          <cell r="AE117">
            <v>-261.60000000000002</v>
          </cell>
          <cell r="AF117">
            <v>4512.6000000000004</v>
          </cell>
          <cell r="AG117">
            <v>4414.5</v>
          </cell>
          <cell r="AH117">
            <v>4676.1000000000004</v>
          </cell>
          <cell r="AI117">
            <v>-261.60000000000002</v>
          </cell>
          <cell r="AJ117">
            <v>4512.6000000000004</v>
          </cell>
          <cell r="AK117">
            <v>4414.5</v>
          </cell>
          <cell r="AL117">
            <v>4676.1000000000004</v>
          </cell>
          <cell r="AM117">
            <v>-261.60000000000002</v>
          </cell>
          <cell r="AN117">
            <v>4512.6000000000004</v>
          </cell>
          <cell r="AO117">
            <v>4414.5</v>
          </cell>
          <cell r="AP117">
            <v>4676.1000000000004</v>
          </cell>
          <cell r="AQ117">
            <v>-261.60000000000002</v>
          </cell>
          <cell r="AR117">
            <v>4512.6000000000004</v>
          </cell>
          <cell r="AS117">
            <v>0</v>
          </cell>
          <cell r="AT117">
            <v>4839.6000000000004</v>
          </cell>
          <cell r="AU117">
            <v>-4839.6000000000004</v>
          </cell>
          <cell r="AV117">
            <v>4676.1000000000004</v>
          </cell>
          <cell r="AW117">
            <v>0</v>
          </cell>
          <cell r="AX117">
            <v>4839.6000000000004</v>
          </cell>
          <cell r="AY117">
            <v>-4839.6000000000004</v>
          </cell>
          <cell r="AZ117">
            <v>4676.1000000000004</v>
          </cell>
          <cell r="BA117">
            <v>0</v>
          </cell>
          <cell r="BB117">
            <v>4839.6000000000004</v>
          </cell>
          <cell r="BC117">
            <v>-4839.6000000000004</v>
          </cell>
          <cell r="BD117">
            <v>4676.1000000000004</v>
          </cell>
          <cell r="BE117">
            <v>0</v>
          </cell>
          <cell r="BF117">
            <v>0</v>
          </cell>
          <cell r="BG117">
            <v>0</v>
          </cell>
          <cell r="BH117">
            <v>4676.1000000000004</v>
          </cell>
          <cell r="BI117">
            <v>0</v>
          </cell>
          <cell r="BJ117">
            <v>0</v>
          </cell>
          <cell r="BK117">
            <v>0</v>
          </cell>
          <cell r="BL117">
            <v>4676.1000000000004</v>
          </cell>
          <cell r="BM117">
            <v>0</v>
          </cell>
          <cell r="BN117">
            <v>0</v>
          </cell>
          <cell r="BO117">
            <v>0</v>
          </cell>
          <cell r="BP117">
            <v>4676.1000000000004</v>
          </cell>
          <cell r="BQ117">
            <v>0</v>
          </cell>
          <cell r="BR117">
            <v>0</v>
          </cell>
          <cell r="BS117">
            <v>0</v>
          </cell>
          <cell r="BT117">
            <v>4676.1000000000004</v>
          </cell>
          <cell r="BU117">
            <v>22334.1</v>
          </cell>
          <cell r="BV117">
            <v>392.4</v>
          </cell>
          <cell r="BW117">
            <v>392.4</v>
          </cell>
          <cell r="BX117">
            <v>0</v>
          </cell>
          <cell r="BY117">
            <v>392.4</v>
          </cell>
          <cell r="BZ117">
            <v>654</v>
          </cell>
          <cell r="CA117">
            <v>392.4</v>
          </cell>
          <cell r="CB117">
            <v>261.60000000000002</v>
          </cell>
          <cell r="CC117">
            <v>392.4</v>
          </cell>
          <cell r="CD117">
            <v>654</v>
          </cell>
          <cell r="CE117">
            <v>392.4</v>
          </cell>
          <cell r="CF117">
            <v>261.60000000000002</v>
          </cell>
          <cell r="CG117">
            <v>392.4</v>
          </cell>
          <cell r="CH117">
            <v>654</v>
          </cell>
          <cell r="CI117">
            <v>392.4</v>
          </cell>
          <cell r="CJ117">
            <v>261.60000000000002</v>
          </cell>
          <cell r="CK117">
            <v>392.4</v>
          </cell>
          <cell r="CL117">
            <v>654</v>
          </cell>
          <cell r="CM117">
            <v>392.4</v>
          </cell>
          <cell r="CN117">
            <v>261.60000000000002</v>
          </cell>
          <cell r="CO117">
            <v>392.4</v>
          </cell>
          <cell r="CP117">
            <v>0</v>
          </cell>
          <cell r="CQ117">
            <v>392.4</v>
          </cell>
          <cell r="CR117">
            <v>-392.4</v>
          </cell>
          <cell r="CS117">
            <v>392.4</v>
          </cell>
          <cell r="CT117">
            <v>0</v>
          </cell>
          <cell r="CU117">
            <v>392.4</v>
          </cell>
          <cell r="CV117">
            <v>-392.4</v>
          </cell>
          <cell r="CW117">
            <v>392.4</v>
          </cell>
          <cell r="CX117">
            <v>0</v>
          </cell>
          <cell r="CY117">
            <v>392.4</v>
          </cell>
          <cell r="CZ117">
            <v>-392.4</v>
          </cell>
          <cell r="DA117">
            <v>392.4</v>
          </cell>
          <cell r="DB117">
            <v>0</v>
          </cell>
          <cell r="DC117">
            <v>0</v>
          </cell>
          <cell r="DD117">
            <v>0</v>
          </cell>
          <cell r="DE117">
            <v>392.4</v>
          </cell>
          <cell r="DF117">
            <v>0</v>
          </cell>
          <cell r="DG117">
            <v>0</v>
          </cell>
          <cell r="DH117">
            <v>0</v>
          </cell>
          <cell r="DI117">
            <v>392.4</v>
          </cell>
          <cell r="DJ117">
            <v>0</v>
          </cell>
          <cell r="DK117">
            <v>0</v>
          </cell>
          <cell r="DL117">
            <v>0</v>
          </cell>
          <cell r="DM117">
            <v>392.4</v>
          </cell>
          <cell r="DN117">
            <v>0</v>
          </cell>
          <cell r="DO117">
            <v>0</v>
          </cell>
          <cell r="DP117">
            <v>0</v>
          </cell>
          <cell r="DQ117">
            <v>392.4</v>
          </cell>
          <cell r="DR117">
            <v>3008.4</v>
          </cell>
        </row>
        <row r="118">
          <cell r="F118" t="str">
            <v>01-78</v>
          </cell>
          <cell r="G118" t="str">
            <v>Absolute Sound Distribution Pte Ltd</v>
          </cell>
          <cell r="H118">
            <v>45078</v>
          </cell>
          <cell r="I118">
            <v>45443</v>
          </cell>
          <cell r="K118">
            <v>0</v>
          </cell>
          <cell r="L118">
            <v>327</v>
          </cell>
          <cell r="M118">
            <v>14.8</v>
          </cell>
          <cell r="N118">
            <v>1.2</v>
          </cell>
          <cell r="O118">
            <v>14</v>
          </cell>
          <cell r="P118">
            <v>2</v>
          </cell>
          <cell r="Q118">
            <v>16</v>
          </cell>
          <cell r="S118">
            <v>4839.6000000000004</v>
          </cell>
          <cell r="T118">
            <v>392.4</v>
          </cell>
          <cell r="U118">
            <v>5232</v>
          </cell>
          <cell r="V118">
            <v>4578</v>
          </cell>
          <cell r="W118">
            <v>654</v>
          </cell>
          <cell r="X118">
            <v>5232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4578</v>
          </cell>
          <cell r="AT118">
            <v>0</v>
          </cell>
          <cell r="AU118">
            <v>4578</v>
          </cell>
          <cell r="AV118">
            <v>0</v>
          </cell>
          <cell r="AW118">
            <v>4578</v>
          </cell>
          <cell r="AX118">
            <v>0</v>
          </cell>
          <cell r="AY118">
            <v>4578</v>
          </cell>
          <cell r="AZ118">
            <v>0</v>
          </cell>
          <cell r="BA118">
            <v>4578</v>
          </cell>
          <cell r="BB118">
            <v>0</v>
          </cell>
          <cell r="BC118">
            <v>4578</v>
          </cell>
          <cell r="BD118">
            <v>0</v>
          </cell>
          <cell r="BE118">
            <v>4578</v>
          </cell>
          <cell r="BF118">
            <v>4839.6000000000004</v>
          </cell>
          <cell r="BG118">
            <v>-261.60000000000002</v>
          </cell>
          <cell r="BH118">
            <v>0</v>
          </cell>
          <cell r="BI118">
            <v>4578</v>
          </cell>
          <cell r="BJ118">
            <v>4839.6000000000004</v>
          </cell>
          <cell r="BK118">
            <v>-261.60000000000002</v>
          </cell>
          <cell r="BL118">
            <v>0</v>
          </cell>
          <cell r="BM118">
            <v>4578</v>
          </cell>
          <cell r="BN118">
            <v>4839.6000000000004</v>
          </cell>
          <cell r="BO118">
            <v>-261.60000000000002</v>
          </cell>
          <cell r="BP118">
            <v>0</v>
          </cell>
          <cell r="BQ118">
            <v>4578</v>
          </cell>
          <cell r="BR118">
            <v>4839.6000000000004</v>
          </cell>
          <cell r="BS118">
            <v>-261.60000000000002</v>
          </cell>
          <cell r="BT118">
            <v>0</v>
          </cell>
          <cell r="BU118">
            <v>32046</v>
          </cell>
          <cell r="BV118">
            <v>0</v>
          </cell>
          <cell r="BW118">
            <v>0</v>
          </cell>
          <cell r="BX118">
            <v>0</v>
          </cell>
          <cell r="BZ118">
            <v>0</v>
          </cell>
          <cell r="CA118">
            <v>0</v>
          </cell>
          <cell r="CB118">
            <v>0</v>
          </cell>
          <cell r="CD118">
            <v>0</v>
          </cell>
          <cell r="CE118">
            <v>0</v>
          </cell>
          <cell r="CF118">
            <v>0</v>
          </cell>
          <cell r="CH118">
            <v>0</v>
          </cell>
          <cell r="CI118">
            <v>0</v>
          </cell>
          <cell r="CJ118">
            <v>0</v>
          </cell>
          <cell r="CL118">
            <v>0</v>
          </cell>
          <cell r="CM118">
            <v>0</v>
          </cell>
          <cell r="CN118">
            <v>0</v>
          </cell>
          <cell r="CP118">
            <v>654</v>
          </cell>
          <cell r="CQ118">
            <v>0</v>
          </cell>
          <cell r="CR118">
            <v>654</v>
          </cell>
          <cell r="CT118">
            <v>654</v>
          </cell>
          <cell r="CU118">
            <v>0</v>
          </cell>
          <cell r="CV118">
            <v>654</v>
          </cell>
          <cell r="CX118">
            <v>654</v>
          </cell>
          <cell r="CY118">
            <v>0</v>
          </cell>
          <cell r="CZ118">
            <v>654</v>
          </cell>
          <cell r="DB118">
            <v>654</v>
          </cell>
          <cell r="DC118">
            <v>392.4</v>
          </cell>
          <cell r="DD118">
            <v>261.60000000000002</v>
          </cell>
          <cell r="DF118">
            <v>654</v>
          </cell>
          <cell r="DG118">
            <v>392.4</v>
          </cell>
          <cell r="DH118">
            <v>261.60000000000002</v>
          </cell>
          <cell r="DJ118">
            <v>654</v>
          </cell>
          <cell r="DK118">
            <v>392.4</v>
          </cell>
          <cell r="DL118">
            <v>261.60000000000002</v>
          </cell>
          <cell r="DN118">
            <v>654</v>
          </cell>
          <cell r="DO118">
            <v>392.4</v>
          </cell>
          <cell r="DP118">
            <v>261.60000000000002</v>
          </cell>
          <cell r="DR118">
            <v>4578</v>
          </cell>
        </row>
        <row r="119">
          <cell r="E119" t="str">
            <v>t0001182</v>
          </cell>
          <cell r="F119" t="str">
            <v>01-79/80</v>
          </cell>
          <cell r="G119" t="str">
            <v>Patisserie G Pte. Ltd.</v>
          </cell>
          <cell r="H119">
            <v>44923</v>
          </cell>
          <cell r="I119">
            <v>45287</v>
          </cell>
          <cell r="K119">
            <v>4002</v>
          </cell>
          <cell r="L119">
            <v>4002</v>
          </cell>
          <cell r="M119">
            <v>6.3</v>
          </cell>
          <cell r="N119">
            <v>1.2</v>
          </cell>
          <cell r="O119">
            <v>5.5</v>
          </cell>
          <cell r="P119">
            <v>2</v>
          </cell>
          <cell r="Q119">
            <v>7.5</v>
          </cell>
          <cell r="S119">
            <v>25212.6</v>
          </cell>
          <cell r="T119">
            <v>4802.3999999999996</v>
          </cell>
          <cell r="U119">
            <v>30015</v>
          </cell>
          <cell r="V119">
            <v>22011</v>
          </cell>
          <cell r="W119">
            <v>8004</v>
          </cell>
          <cell r="X119">
            <v>30015</v>
          </cell>
          <cell r="Y119">
            <v>25212.6</v>
          </cell>
          <cell r="Z119">
            <v>25212.6</v>
          </cell>
          <cell r="AA119">
            <v>0</v>
          </cell>
          <cell r="AB119">
            <v>0</v>
          </cell>
          <cell r="AC119">
            <v>22011</v>
          </cell>
          <cell r="AD119">
            <v>25212.6</v>
          </cell>
          <cell r="AE119">
            <v>-3201.6</v>
          </cell>
          <cell r="AF119">
            <v>0</v>
          </cell>
          <cell r="AG119">
            <v>22011</v>
          </cell>
          <cell r="AH119">
            <v>25212.6</v>
          </cell>
          <cell r="AI119">
            <v>-3201.6</v>
          </cell>
          <cell r="AJ119">
            <v>0</v>
          </cell>
          <cell r="AK119">
            <v>22011</v>
          </cell>
          <cell r="AL119">
            <v>25212.6</v>
          </cell>
          <cell r="AM119">
            <v>-3201.6</v>
          </cell>
          <cell r="AN119">
            <v>0</v>
          </cell>
          <cell r="AO119">
            <v>22011</v>
          </cell>
          <cell r="AP119">
            <v>25212.6</v>
          </cell>
          <cell r="AQ119">
            <v>-3201.6</v>
          </cell>
          <cell r="AR119">
            <v>0</v>
          </cell>
          <cell r="AS119">
            <v>22011</v>
          </cell>
          <cell r="AT119">
            <v>25212.6</v>
          </cell>
          <cell r="AU119">
            <v>-3201.6</v>
          </cell>
          <cell r="AV119">
            <v>24212.1</v>
          </cell>
          <cell r="AW119">
            <v>22011</v>
          </cell>
          <cell r="AX119">
            <v>25212.6</v>
          </cell>
          <cell r="AY119">
            <v>-3201.6</v>
          </cell>
          <cell r="AZ119">
            <v>24212.1</v>
          </cell>
          <cell r="BA119">
            <v>22011</v>
          </cell>
          <cell r="BB119">
            <v>25212.6</v>
          </cell>
          <cell r="BC119">
            <v>-3201.6</v>
          </cell>
          <cell r="BD119">
            <v>24212.1</v>
          </cell>
          <cell r="BE119">
            <v>22011</v>
          </cell>
          <cell r="BF119">
            <v>25212.6</v>
          </cell>
          <cell r="BG119">
            <v>-3201.6</v>
          </cell>
          <cell r="BH119">
            <v>24212.1</v>
          </cell>
          <cell r="BI119">
            <v>22011</v>
          </cell>
          <cell r="BJ119">
            <v>25212.6</v>
          </cell>
          <cell r="BK119">
            <v>-3201.6</v>
          </cell>
          <cell r="BL119">
            <v>24212.1</v>
          </cell>
          <cell r="BM119">
            <v>22011</v>
          </cell>
          <cell r="BN119">
            <v>25212.6</v>
          </cell>
          <cell r="BO119">
            <v>-3201.6</v>
          </cell>
          <cell r="BP119">
            <v>24212.1</v>
          </cell>
          <cell r="BQ119">
            <v>19170.87</v>
          </cell>
          <cell r="BR119">
            <v>21959.360000000001</v>
          </cell>
          <cell r="BS119">
            <v>-2788.49</v>
          </cell>
          <cell r="BT119">
            <v>21087.96</v>
          </cell>
          <cell r="BU119">
            <v>264493.46999999997</v>
          </cell>
          <cell r="BV119">
            <v>4802.3999999999996</v>
          </cell>
          <cell r="BW119">
            <v>4802.3999999999996</v>
          </cell>
          <cell r="BX119">
            <v>0</v>
          </cell>
          <cell r="BZ119">
            <v>8004</v>
          </cell>
          <cell r="CA119">
            <v>4802.3999999999996</v>
          </cell>
          <cell r="CB119">
            <v>3201.6</v>
          </cell>
          <cell r="CD119">
            <v>8004</v>
          </cell>
          <cell r="CE119">
            <v>4802.3999999999996</v>
          </cell>
          <cell r="CF119">
            <v>3201.6</v>
          </cell>
          <cell r="CH119">
            <v>8004</v>
          </cell>
          <cell r="CI119">
            <v>4802.3999999999996</v>
          </cell>
          <cell r="CJ119">
            <v>3201.6</v>
          </cell>
          <cell r="CL119">
            <v>8004</v>
          </cell>
          <cell r="CM119">
            <v>4802.3999999999996</v>
          </cell>
          <cell r="CN119">
            <v>3201.6</v>
          </cell>
          <cell r="CP119">
            <v>8004</v>
          </cell>
          <cell r="CQ119">
            <v>4802.3999999999996</v>
          </cell>
          <cell r="CR119">
            <v>3201.6</v>
          </cell>
          <cell r="CS119">
            <v>4802.3999999999996</v>
          </cell>
          <cell r="CT119">
            <v>8004</v>
          </cell>
          <cell r="CU119">
            <v>4802.3999999999996</v>
          </cell>
          <cell r="CV119">
            <v>3201.6</v>
          </cell>
          <cell r="CW119">
            <v>4802.3999999999996</v>
          </cell>
          <cell r="CX119">
            <v>8004</v>
          </cell>
          <cell r="CY119">
            <v>4802.3999999999996</v>
          </cell>
          <cell r="CZ119">
            <v>3201.6</v>
          </cell>
          <cell r="DA119">
            <v>4802.3999999999996</v>
          </cell>
          <cell r="DB119">
            <v>8004</v>
          </cell>
          <cell r="DC119">
            <v>4802.3999999999996</v>
          </cell>
          <cell r="DD119">
            <v>3201.6</v>
          </cell>
          <cell r="DE119">
            <v>4802.3999999999996</v>
          </cell>
          <cell r="DF119">
            <v>8004</v>
          </cell>
          <cell r="DG119">
            <v>4802.3999999999996</v>
          </cell>
          <cell r="DH119">
            <v>3201.6</v>
          </cell>
          <cell r="DI119">
            <v>4802.3999999999996</v>
          </cell>
          <cell r="DJ119">
            <v>8004</v>
          </cell>
          <cell r="DK119">
            <v>4802.3999999999996</v>
          </cell>
          <cell r="DL119">
            <v>3201.6</v>
          </cell>
          <cell r="DM119">
            <v>4802.3999999999996</v>
          </cell>
          <cell r="DN119">
            <v>6971.23</v>
          </cell>
          <cell r="DO119">
            <v>4182.74</v>
          </cell>
          <cell r="DP119">
            <v>2788.49</v>
          </cell>
          <cell r="DQ119">
            <v>4182.74</v>
          </cell>
          <cell r="DR119">
            <v>91813.63</v>
          </cell>
        </row>
        <row r="120">
          <cell r="E120" t="str">
            <v>t0001182 (1)</v>
          </cell>
          <cell r="F120" t="str">
            <v>01-79/80</v>
          </cell>
          <cell r="G120" t="str">
            <v>Patisserie G Pte. Ltd.</v>
          </cell>
          <cell r="H120">
            <v>45288</v>
          </cell>
          <cell r="I120">
            <v>46383</v>
          </cell>
          <cell r="K120">
            <v>0</v>
          </cell>
          <cell r="L120">
            <v>4002</v>
          </cell>
          <cell r="M120">
            <v>0</v>
          </cell>
          <cell r="N120">
            <v>0</v>
          </cell>
          <cell r="O120">
            <v>6.5</v>
          </cell>
          <cell r="P120">
            <v>2</v>
          </cell>
          <cell r="Q120">
            <v>8.5</v>
          </cell>
          <cell r="S120">
            <v>0</v>
          </cell>
          <cell r="T120">
            <v>0</v>
          </cell>
          <cell r="U120">
            <v>0</v>
          </cell>
          <cell r="V120">
            <v>26013</v>
          </cell>
          <cell r="W120">
            <v>8004</v>
          </cell>
          <cell r="X120">
            <v>34017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3511.43</v>
          </cell>
          <cell r="BS120">
            <v>-3511.43</v>
          </cell>
          <cell r="BT120">
            <v>3253.24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Z120">
            <v>0</v>
          </cell>
          <cell r="CA120">
            <v>0</v>
          </cell>
          <cell r="CB120">
            <v>0</v>
          </cell>
          <cell r="CD120">
            <v>0</v>
          </cell>
          <cell r="CE120">
            <v>0</v>
          </cell>
          <cell r="CF120">
            <v>0</v>
          </cell>
          <cell r="CH120">
            <v>0</v>
          </cell>
          <cell r="CI120">
            <v>0</v>
          </cell>
          <cell r="CJ120">
            <v>0</v>
          </cell>
          <cell r="CL120">
            <v>0</v>
          </cell>
          <cell r="CM120">
            <v>0</v>
          </cell>
          <cell r="CN120">
            <v>0</v>
          </cell>
          <cell r="CP120">
            <v>0</v>
          </cell>
          <cell r="CQ120">
            <v>0</v>
          </cell>
          <cell r="CR120">
            <v>0</v>
          </cell>
          <cell r="CT120">
            <v>0</v>
          </cell>
          <cell r="CU120">
            <v>0</v>
          </cell>
          <cell r="CV120">
            <v>0</v>
          </cell>
          <cell r="CX120">
            <v>0</v>
          </cell>
          <cell r="CY120">
            <v>0</v>
          </cell>
          <cell r="CZ120">
            <v>0</v>
          </cell>
          <cell r="DB120">
            <v>0</v>
          </cell>
          <cell r="DC120">
            <v>0</v>
          </cell>
          <cell r="DD120">
            <v>0</v>
          </cell>
          <cell r="DF120">
            <v>0</v>
          </cell>
          <cell r="DG120">
            <v>0</v>
          </cell>
          <cell r="DH120">
            <v>0</v>
          </cell>
          <cell r="DJ120">
            <v>0</v>
          </cell>
          <cell r="DK120">
            <v>0</v>
          </cell>
          <cell r="DL120">
            <v>0</v>
          </cell>
          <cell r="DN120">
            <v>0</v>
          </cell>
          <cell r="DO120">
            <v>619.66</v>
          </cell>
          <cell r="DP120">
            <v>-619.66</v>
          </cell>
          <cell r="DQ120">
            <v>619.66</v>
          </cell>
          <cell r="DR120">
            <v>0</v>
          </cell>
        </row>
        <row r="121">
          <cell r="E121" t="str">
            <v>t0000223</v>
          </cell>
          <cell r="F121" t="str">
            <v>01-81</v>
          </cell>
          <cell r="G121" t="str">
            <v>Jace &amp; Co Pte Ltd</v>
          </cell>
          <cell r="H121">
            <v>44902</v>
          </cell>
          <cell r="I121">
            <v>45144</v>
          </cell>
          <cell r="K121">
            <v>413</v>
          </cell>
          <cell r="L121">
            <v>413</v>
          </cell>
          <cell r="M121">
            <v>11.1</v>
          </cell>
          <cell r="N121">
            <v>1.2</v>
          </cell>
          <cell r="O121">
            <v>10.3</v>
          </cell>
          <cell r="P121">
            <v>2</v>
          </cell>
          <cell r="Q121">
            <v>12.3</v>
          </cell>
          <cell r="S121">
            <v>4584.3</v>
          </cell>
          <cell r="T121">
            <v>495.6</v>
          </cell>
          <cell r="U121">
            <v>5079.8999999999996</v>
          </cell>
          <cell r="V121">
            <v>4253.8999999999996</v>
          </cell>
          <cell r="W121">
            <v>826</v>
          </cell>
          <cell r="X121">
            <v>5079.8999999999996</v>
          </cell>
          <cell r="Y121">
            <v>4584.3</v>
          </cell>
          <cell r="Z121">
            <v>4584.3</v>
          </cell>
          <cell r="AA121">
            <v>0</v>
          </cell>
          <cell r="AB121">
            <v>4460.3999999999996</v>
          </cell>
          <cell r="AC121">
            <v>4253.8999999999996</v>
          </cell>
          <cell r="AD121">
            <v>4584.3</v>
          </cell>
          <cell r="AE121">
            <v>-330.400000000001</v>
          </cell>
          <cell r="AF121">
            <v>4460.3999999999996</v>
          </cell>
          <cell r="AG121">
            <v>4253.8999999999996</v>
          </cell>
          <cell r="AH121">
            <v>4584.3</v>
          </cell>
          <cell r="AI121">
            <v>-330.400000000001</v>
          </cell>
          <cell r="AJ121">
            <v>4460.3999999999996</v>
          </cell>
          <cell r="AK121">
            <v>4253.8999999999996</v>
          </cell>
          <cell r="AL121">
            <v>4584.3</v>
          </cell>
          <cell r="AM121">
            <v>-330.400000000001</v>
          </cell>
          <cell r="AN121">
            <v>4460.3999999999996</v>
          </cell>
          <cell r="AO121">
            <v>4253.8999999999996</v>
          </cell>
          <cell r="AP121">
            <v>4584.3</v>
          </cell>
          <cell r="AQ121">
            <v>-330.400000000001</v>
          </cell>
          <cell r="AR121">
            <v>4460.3999999999996</v>
          </cell>
          <cell r="AS121">
            <v>4253.8999999999996</v>
          </cell>
          <cell r="AT121">
            <v>4584.3</v>
          </cell>
          <cell r="AU121">
            <v>-330.400000000001</v>
          </cell>
          <cell r="AV121">
            <v>4460.3999999999996</v>
          </cell>
          <cell r="AW121">
            <v>4253.8999999999996</v>
          </cell>
          <cell r="AX121">
            <v>4584.3</v>
          </cell>
          <cell r="AY121">
            <v>-330.400000000001</v>
          </cell>
          <cell r="AZ121">
            <v>4460.3999999999996</v>
          </cell>
          <cell r="BA121">
            <v>823.34</v>
          </cell>
          <cell r="BB121">
            <v>887.28</v>
          </cell>
          <cell r="BC121">
            <v>-63.939999999999898</v>
          </cell>
          <cell r="BD121">
            <v>4460.3999999999996</v>
          </cell>
          <cell r="BE121">
            <v>0</v>
          </cell>
          <cell r="BF121">
            <v>0</v>
          </cell>
          <cell r="BG121">
            <v>0</v>
          </cell>
          <cell r="BH121">
            <v>4460.3999999999996</v>
          </cell>
          <cell r="BI121">
            <v>0</v>
          </cell>
          <cell r="BJ121">
            <v>0</v>
          </cell>
          <cell r="BK121">
            <v>0</v>
          </cell>
          <cell r="BL121">
            <v>4460.3999999999996</v>
          </cell>
          <cell r="BM121">
            <v>0</v>
          </cell>
          <cell r="BN121">
            <v>0</v>
          </cell>
          <cell r="BO121">
            <v>0</v>
          </cell>
          <cell r="BP121">
            <v>4460.3999999999996</v>
          </cell>
          <cell r="BQ121">
            <v>0</v>
          </cell>
          <cell r="BR121">
            <v>0</v>
          </cell>
          <cell r="BS121">
            <v>0</v>
          </cell>
          <cell r="BT121">
            <v>863.3</v>
          </cell>
          <cell r="BU121">
            <v>30931.040000000001</v>
          </cell>
          <cell r="BV121">
            <v>495.6</v>
          </cell>
          <cell r="BW121">
            <v>495.6</v>
          </cell>
          <cell r="BX121">
            <v>0</v>
          </cell>
          <cell r="BY121">
            <v>495.6</v>
          </cell>
          <cell r="BZ121">
            <v>826</v>
          </cell>
          <cell r="CA121">
            <v>495.6</v>
          </cell>
          <cell r="CB121">
            <v>330.4</v>
          </cell>
          <cell r="CC121">
            <v>495.6</v>
          </cell>
          <cell r="CD121">
            <v>826</v>
          </cell>
          <cell r="CE121">
            <v>495.6</v>
          </cell>
          <cell r="CF121">
            <v>330.4</v>
          </cell>
          <cell r="CG121">
            <v>495.6</v>
          </cell>
          <cell r="CH121">
            <v>826</v>
          </cell>
          <cell r="CI121">
            <v>495.6</v>
          </cell>
          <cell r="CJ121">
            <v>330.4</v>
          </cell>
          <cell r="CK121">
            <v>495.6</v>
          </cell>
          <cell r="CL121">
            <v>826</v>
          </cell>
          <cell r="CM121">
            <v>495.6</v>
          </cell>
          <cell r="CN121">
            <v>330.4</v>
          </cell>
          <cell r="CO121">
            <v>495.6</v>
          </cell>
          <cell r="CP121">
            <v>826</v>
          </cell>
          <cell r="CQ121">
            <v>495.6</v>
          </cell>
          <cell r="CR121">
            <v>330.4</v>
          </cell>
          <cell r="CS121">
            <v>495.6</v>
          </cell>
          <cell r="CT121">
            <v>826</v>
          </cell>
          <cell r="CU121">
            <v>495.6</v>
          </cell>
          <cell r="CV121">
            <v>330.4</v>
          </cell>
          <cell r="CW121">
            <v>495.6</v>
          </cell>
          <cell r="CX121">
            <v>159.87</v>
          </cell>
          <cell r="CY121">
            <v>95.92</v>
          </cell>
          <cell r="CZ121">
            <v>63.95</v>
          </cell>
          <cell r="DA121">
            <v>495.6</v>
          </cell>
          <cell r="DB121">
            <v>0</v>
          </cell>
          <cell r="DC121">
            <v>0</v>
          </cell>
          <cell r="DD121">
            <v>0</v>
          </cell>
          <cell r="DE121">
            <v>495.6</v>
          </cell>
          <cell r="DF121">
            <v>0</v>
          </cell>
          <cell r="DG121">
            <v>0</v>
          </cell>
          <cell r="DH121">
            <v>0</v>
          </cell>
          <cell r="DI121">
            <v>495.6</v>
          </cell>
          <cell r="DJ121">
            <v>0</v>
          </cell>
          <cell r="DK121">
            <v>0</v>
          </cell>
          <cell r="DL121">
            <v>0</v>
          </cell>
          <cell r="DM121">
            <v>495.6</v>
          </cell>
          <cell r="DN121">
            <v>0</v>
          </cell>
          <cell r="DO121">
            <v>0</v>
          </cell>
          <cell r="DP121">
            <v>0</v>
          </cell>
          <cell r="DQ121">
            <v>95.92</v>
          </cell>
          <cell r="DR121">
            <v>5611.47</v>
          </cell>
        </row>
        <row r="122">
          <cell r="E122" t="str">
            <v>t0000223 (1)</v>
          </cell>
          <cell r="F122" t="str">
            <v>01-81</v>
          </cell>
          <cell r="G122" t="str">
            <v>Jace &amp; Co Pte Ltd</v>
          </cell>
          <cell r="H122">
            <v>45145</v>
          </cell>
          <cell r="I122">
            <v>45875</v>
          </cell>
          <cell r="K122">
            <v>0</v>
          </cell>
          <cell r="L122">
            <v>413</v>
          </cell>
          <cell r="M122">
            <v>0</v>
          </cell>
          <cell r="N122">
            <v>0</v>
          </cell>
          <cell r="O122">
            <v>11.2</v>
          </cell>
          <cell r="P122">
            <v>2</v>
          </cell>
          <cell r="Q122">
            <v>13.2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4625.6000000000004</v>
          </cell>
          <cell r="W122">
            <v>826</v>
          </cell>
          <cell r="X122">
            <v>5451.6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3730.32</v>
          </cell>
          <cell r="BB122">
            <v>4030.08</v>
          </cell>
          <cell r="BC122">
            <v>-299.76</v>
          </cell>
          <cell r="BD122">
            <v>0</v>
          </cell>
          <cell r="BE122">
            <v>4625.6000000000004</v>
          </cell>
          <cell r="BF122">
            <v>4997.3</v>
          </cell>
          <cell r="BG122">
            <v>-371.70000000000101</v>
          </cell>
          <cell r="BH122">
            <v>0</v>
          </cell>
          <cell r="BI122">
            <v>4625.6000000000004</v>
          </cell>
          <cell r="BJ122">
            <v>4997.3</v>
          </cell>
          <cell r="BK122">
            <v>-371.70000000000101</v>
          </cell>
          <cell r="BL122">
            <v>0</v>
          </cell>
          <cell r="BM122">
            <v>4625.6000000000004</v>
          </cell>
          <cell r="BN122">
            <v>4997.3</v>
          </cell>
          <cell r="BO122">
            <v>-371.70000000000101</v>
          </cell>
          <cell r="BP122">
            <v>0</v>
          </cell>
          <cell r="BQ122">
            <v>4625.6000000000004</v>
          </cell>
          <cell r="BR122">
            <v>4997.3</v>
          </cell>
          <cell r="BS122">
            <v>-371.70000000000101</v>
          </cell>
          <cell r="BT122">
            <v>3697.02</v>
          </cell>
          <cell r="BU122">
            <v>22232.720000000001</v>
          </cell>
          <cell r="BV122">
            <v>0</v>
          </cell>
          <cell r="BW122">
            <v>0</v>
          </cell>
          <cell r="BX122">
            <v>0</v>
          </cell>
          <cell r="BZ122">
            <v>0</v>
          </cell>
          <cell r="CA122">
            <v>0</v>
          </cell>
          <cell r="CB122">
            <v>0</v>
          </cell>
          <cell r="CD122">
            <v>0</v>
          </cell>
          <cell r="CE122">
            <v>0</v>
          </cell>
          <cell r="CF122">
            <v>0</v>
          </cell>
          <cell r="CH122">
            <v>0</v>
          </cell>
          <cell r="CI122">
            <v>0</v>
          </cell>
          <cell r="CJ122">
            <v>0</v>
          </cell>
          <cell r="CL122">
            <v>0</v>
          </cell>
          <cell r="CM122">
            <v>0</v>
          </cell>
          <cell r="CN122">
            <v>0</v>
          </cell>
          <cell r="CP122">
            <v>0</v>
          </cell>
          <cell r="CQ122">
            <v>0</v>
          </cell>
          <cell r="CR122">
            <v>0</v>
          </cell>
          <cell r="CT122">
            <v>0</v>
          </cell>
          <cell r="CU122">
            <v>0</v>
          </cell>
          <cell r="CV122">
            <v>0</v>
          </cell>
          <cell r="CX122">
            <v>666.13</v>
          </cell>
          <cell r="CY122">
            <v>399.68</v>
          </cell>
          <cell r="CZ122">
            <v>266.45</v>
          </cell>
          <cell r="DB122">
            <v>826</v>
          </cell>
          <cell r="DC122">
            <v>495.6</v>
          </cell>
          <cell r="DD122">
            <v>330.4</v>
          </cell>
          <cell r="DF122">
            <v>826</v>
          </cell>
          <cell r="DG122">
            <v>495.6</v>
          </cell>
          <cell r="DH122">
            <v>330.4</v>
          </cell>
          <cell r="DJ122">
            <v>826</v>
          </cell>
          <cell r="DK122">
            <v>495.6</v>
          </cell>
          <cell r="DL122">
            <v>330.4</v>
          </cell>
          <cell r="DN122">
            <v>826</v>
          </cell>
          <cell r="DO122">
            <v>495.6</v>
          </cell>
          <cell r="DP122">
            <v>330.4</v>
          </cell>
          <cell r="DQ122">
            <v>399.68</v>
          </cell>
          <cell r="DR122">
            <v>3970.13</v>
          </cell>
        </row>
        <row r="123">
          <cell r="E123" t="str">
            <v>t0000977</v>
          </cell>
          <cell r="F123" t="str">
            <v>01-82</v>
          </cell>
          <cell r="G123" t="str">
            <v>Flower Matters</v>
          </cell>
          <cell r="H123">
            <v>44927</v>
          </cell>
          <cell r="I123">
            <v>44938</v>
          </cell>
          <cell r="K123">
            <v>575</v>
          </cell>
          <cell r="L123">
            <v>575</v>
          </cell>
          <cell r="M123">
            <v>15.1</v>
          </cell>
          <cell r="N123">
            <v>1.2</v>
          </cell>
          <cell r="O123">
            <v>0</v>
          </cell>
          <cell r="P123">
            <v>0</v>
          </cell>
          <cell r="Q123">
            <v>16.3</v>
          </cell>
          <cell r="S123">
            <v>8682.5</v>
          </cell>
          <cell r="T123">
            <v>690</v>
          </cell>
          <cell r="U123">
            <v>9372.5</v>
          </cell>
          <cell r="V123">
            <v>0</v>
          </cell>
          <cell r="W123">
            <v>0</v>
          </cell>
          <cell r="X123">
            <v>0</v>
          </cell>
          <cell r="Y123">
            <v>3360.97</v>
          </cell>
          <cell r="Z123">
            <v>0</v>
          </cell>
          <cell r="AA123">
            <v>3360.97</v>
          </cell>
          <cell r="AB123">
            <v>8395</v>
          </cell>
          <cell r="AC123">
            <v>0</v>
          </cell>
          <cell r="AD123">
            <v>0</v>
          </cell>
          <cell r="AE123">
            <v>0</v>
          </cell>
          <cell r="AF123">
            <v>8395</v>
          </cell>
          <cell r="AG123">
            <v>0</v>
          </cell>
          <cell r="AH123">
            <v>0</v>
          </cell>
          <cell r="AI123">
            <v>0</v>
          </cell>
          <cell r="AJ123">
            <v>8395</v>
          </cell>
          <cell r="AK123">
            <v>0</v>
          </cell>
          <cell r="AL123">
            <v>0</v>
          </cell>
          <cell r="AM123">
            <v>0</v>
          </cell>
          <cell r="AN123">
            <v>8395</v>
          </cell>
          <cell r="AO123">
            <v>0</v>
          </cell>
          <cell r="AP123">
            <v>0</v>
          </cell>
          <cell r="AQ123">
            <v>0</v>
          </cell>
          <cell r="AR123">
            <v>8395</v>
          </cell>
          <cell r="AS123">
            <v>0</v>
          </cell>
          <cell r="AT123">
            <v>0</v>
          </cell>
          <cell r="AU123">
            <v>0</v>
          </cell>
          <cell r="AV123">
            <v>8395</v>
          </cell>
          <cell r="AW123">
            <v>0</v>
          </cell>
          <cell r="AX123">
            <v>0</v>
          </cell>
          <cell r="AY123">
            <v>0</v>
          </cell>
          <cell r="AZ123">
            <v>8395</v>
          </cell>
          <cell r="BA123">
            <v>0</v>
          </cell>
          <cell r="BB123">
            <v>0</v>
          </cell>
          <cell r="BC123">
            <v>0</v>
          </cell>
          <cell r="BD123">
            <v>5686.94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3360.97</v>
          </cell>
          <cell r="BV123">
            <v>267.10000000000002</v>
          </cell>
          <cell r="BW123">
            <v>0</v>
          </cell>
          <cell r="BX123">
            <v>267.10000000000002</v>
          </cell>
          <cell r="BY123">
            <v>690</v>
          </cell>
          <cell r="BZ123">
            <v>0</v>
          </cell>
          <cell r="CA123">
            <v>0</v>
          </cell>
          <cell r="CB123">
            <v>0</v>
          </cell>
          <cell r="CC123">
            <v>690</v>
          </cell>
          <cell r="CD123">
            <v>0</v>
          </cell>
          <cell r="CE123">
            <v>0</v>
          </cell>
          <cell r="CF123">
            <v>0</v>
          </cell>
          <cell r="CG123">
            <v>690</v>
          </cell>
          <cell r="CH123">
            <v>0</v>
          </cell>
          <cell r="CI123">
            <v>0</v>
          </cell>
          <cell r="CJ123">
            <v>0</v>
          </cell>
          <cell r="CK123">
            <v>690</v>
          </cell>
          <cell r="CL123">
            <v>0</v>
          </cell>
          <cell r="CM123">
            <v>0</v>
          </cell>
          <cell r="CN123">
            <v>0</v>
          </cell>
          <cell r="CO123">
            <v>690</v>
          </cell>
          <cell r="CP123">
            <v>0</v>
          </cell>
          <cell r="CQ123">
            <v>0</v>
          </cell>
          <cell r="CR123">
            <v>0</v>
          </cell>
          <cell r="CS123">
            <v>690</v>
          </cell>
          <cell r="CT123">
            <v>0</v>
          </cell>
          <cell r="CU123">
            <v>0</v>
          </cell>
          <cell r="CV123">
            <v>0</v>
          </cell>
          <cell r="CW123">
            <v>690</v>
          </cell>
          <cell r="CX123">
            <v>0</v>
          </cell>
          <cell r="CY123">
            <v>0</v>
          </cell>
          <cell r="CZ123">
            <v>0</v>
          </cell>
          <cell r="DA123">
            <v>467.42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267.10000000000002</v>
          </cell>
        </row>
        <row r="124">
          <cell r="E124" t="str">
            <v>t0001634</v>
          </cell>
          <cell r="F124" t="str">
            <v>01-82</v>
          </cell>
          <cell r="G124" t="str">
            <v>Unique Fine Pearl &amp; Gem Collections Pte. Ltd.</v>
          </cell>
          <cell r="H124">
            <v>45050</v>
          </cell>
          <cell r="I124">
            <v>45294</v>
          </cell>
          <cell r="K124">
            <v>560</v>
          </cell>
          <cell r="L124">
            <v>560</v>
          </cell>
          <cell r="M124">
            <v>0</v>
          </cell>
          <cell r="N124">
            <v>0</v>
          </cell>
          <cell r="O124">
            <v>17.6428571428571</v>
          </cell>
          <cell r="P124">
            <v>2</v>
          </cell>
          <cell r="Q124">
            <v>19.6428571428571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9880</v>
          </cell>
          <cell r="W124">
            <v>1120</v>
          </cell>
          <cell r="X124">
            <v>11000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8923.8700000000008</v>
          </cell>
          <cell r="AP124">
            <v>0</v>
          </cell>
          <cell r="AQ124">
            <v>8923.8700000000008</v>
          </cell>
          <cell r="AR124">
            <v>0</v>
          </cell>
          <cell r="AS124">
            <v>9880</v>
          </cell>
          <cell r="AT124">
            <v>4450.13</v>
          </cell>
          <cell r="AU124">
            <v>5429.87</v>
          </cell>
          <cell r="AV124">
            <v>0</v>
          </cell>
          <cell r="AW124">
            <v>9880</v>
          </cell>
          <cell r="AX124">
            <v>8344</v>
          </cell>
          <cell r="AY124">
            <v>1536</v>
          </cell>
          <cell r="AZ124">
            <v>0</v>
          </cell>
          <cell r="BA124">
            <v>9880</v>
          </cell>
          <cell r="BB124">
            <v>8344</v>
          </cell>
          <cell r="BC124">
            <v>1536</v>
          </cell>
          <cell r="BD124">
            <v>2763.71</v>
          </cell>
          <cell r="BE124">
            <v>9880</v>
          </cell>
          <cell r="BF124">
            <v>8344</v>
          </cell>
          <cell r="BG124">
            <v>1536</v>
          </cell>
          <cell r="BH124">
            <v>8567.5</v>
          </cell>
          <cell r="BI124">
            <v>9880</v>
          </cell>
          <cell r="BJ124">
            <v>8344</v>
          </cell>
          <cell r="BK124">
            <v>1536</v>
          </cell>
          <cell r="BL124">
            <v>8567.5</v>
          </cell>
          <cell r="BM124">
            <v>9880</v>
          </cell>
          <cell r="BN124">
            <v>8344</v>
          </cell>
          <cell r="BO124">
            <v>1536</v>
          </cell>
          <cell r="BP124">
            <v>8567.5</v>
          </cell>
          <cell r="BQ124">
            <v>9880</v>
          </cell>
          <cell r="BR124">
            <v>8344</v>
          </cell>
          <cell r="BS124">
            <v>1536</v>
          </cell>
          <cell r="BT124">
            <v>8567.5</v>
          </cell>
          <cell r="BU124">
            <v>78083.87</v>
          </cell>
          <cell r="BV124">
            <v>0</v>
          </cell>
          <cell r="BW124">
            <v>0</v>
          </cell>
          <cell r="BX124">
            <v>0</v>
          </cell>
          <cell r="BZ124">
            <v>0</v>
          </cell>
          <cell r="CA124">
            <v>0</v>
          </cell>
          <cell r="CB124">
            <v>0</v>
          </cell>
          <cell r="CD124">
            <v>0</v>
          </cell>
          <cell r="CE124">
            <v>0</v>
          </cell>
          <cell r="CF124">
            <v>0</v>
          </cell>
          <cell r="CH124">
            <v>0</v>
          </cell>
          <cell r="CI124">
            <v>0</v>
          </cell>
          <cell r="CJ124">
            <v>0</v>
          </cell>
          <cell r="CL124">
            <v>1011.61</v>
          </cell>
          <cell r="CM124">
            <v>0</v>
          </cell>
          <cell r="CN124">
            <v>1011.61</v>
          </cell>
          <cell r="CP124">
            <v>1120</v>
          </cell>
          <cell r="CQ124">
            <v>358.4</v>
          </cell>
          <cell r="CR124">
            <v>761.6</v>
          </cell>
          <cell r="CT124">
            <v>1120</v>
          </cell>
          <cell r="CU124">
            <v>672</v>
          </cell>
          <cell r="CV124">
            <v>448</v>
          </cell>
          <cell r="CX124">
            <v>1120</v>
          </cell>
          <cell r="CY124">
            <v>672</v>
          </cell>
          <cell r="CZ124">
            <v>448</v>
          </cell>
          <cell r="DA124">
            <v>222.58</v>
          </cell>
          <cell r="DB124">
            <v>1120</v>
          </cell>
          <cell r="DC124">
            <v>672</v>
          </cell>
          <cell r="DD124">
            <v>448</v>
          </cell>
          <cell r="DE124">
            <v>690</v>
          </cell>
          <cell r="DF124">
            <v>1120</v>
          </cell>
          <cell r="DG124">
            <v>672</v>
          </cell>
          <cell r="DH124">
            <v>448</v>
          </cell>
          <cell r="DI124">
            <v>690</v>
          </cell>
          <cell r="DJ124">
            <v>1120</v>
          </cell>
          <cell r="DK124">
            <v>672</v>
          </cell>
          <cell r="DL124">
            <v>448</v>
          </cell>
          <cell r="DM124">
            <v>690</v>
          </cell>
          <cell r="DN124">
            <v>1120</v>
          </cell>
          <cell r="DO124">
            <v>672</v>
          </cell>
          <cell r="DP124">
            <v>448</v>
          </cell>
          <cell r="DQ124">
            <v>690</v>
          </cell>
          <cell r="DR124">
            <v>8851.61</v>
          </cell>
        </row>
        <row r="125">
          <cell r="E125" t="str">
            <v>t0001634 (1)</v>
          </cell>
          <cell r="F125" t="str">
            <v>01-82</v>
          </cell>
          <cell r="G125" t="str">
            <v>Unique Fine Pearl &amp; Gem Collections Pte. Ltd.</v>
          </cell>
          <cell r="H125">
            <v>45295</v>
          </cell>
          <cell r="I125">
            <v>45385</v>
          </cell>
          <cell r="K125">
            <v>0</v>
          </cell>
          <cell r="L125">
            <v>560</v>
          </cell>
          <cell r="M125">
            <v>0</v>
          </cell>
          <cell r="N125">
            <v>0</v>
          </cell>
          <cell r="O125">
            <v>17.6428571428571</v>
          </cell>
          <cell r="P125">
            <v>2</v>
          </cell>
          <cell r="Q125">
            <v>19.6428571428571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9880</v>
          </cell>
          <cell r="W125">
            <v>1120</v>
          </cell>
          <cell r="X125">
            <v>11000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4450.13</v>
          </cell>
          <cell r="AU125">
            <v>-4450.13</v>
          </cell>
          <cell r="AV125">
            <v>0</v>
          </cell>
          <cell r="AW125">
            <v>0</v>
          </cell>
          <cell r="AX125">
            <v>8344</v>
          </cell>
          <cell r="AY125">
            <v>-8344</v>
          </cell>
          <cell r="AZ125">
            <v>0</v>
          </cell>
          <cell r="BA125">
            <v>0</v>
          </cell>
          <cell r="BB125">
            <v>8344</v>
          </cell>
          <cell r="BC125">
            <v>-8344</v>
          </cell>
          <cell r="BD125">
            <v>2763.71</v>
          </cell>
          <cell r="BE125">
            <v>0</v>
          </cell>
          <cell r="BF125">
            <v>8344</v>
          </cell>
          <cell r="BG125">
            <v>-8344</v>
          </cell>
          <cell r="BH125">
            <v>8567.5</v>
          </cell>
          <cell r="BI125">
            <v>0</v>
          </cell>
          <cell r="BJ125">
            <v>8344</v>
          </cell>
          <cell r="BK125">
            <v>-8344</v>
          </cell>
          <cell r="BL125">
            <v>8567.5</v>
          </cell>
          <cell r="BM125">
            <v>0</v>
          </cell>
          <cell r="BN125">
            <v>8344</v>
          </cell>
          <cell r="BO125">
            <v>-8344</v>
          </cell>
          <cell r="BP125">
            <v>8567.5</v>
          </cell>
          <cell r="BQ125">
            <v>0</v>
          </cell>
          <cell r="BR125">
            <v>8344</v>
          </cell>
          <cell r="BS125">
            <v>-8344</v>
          </cell>
          <cell r="BT125">
            <v>8567.5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Z125">
            <v>0</v>
          </cell>
          <cell r="CA125">
            <v>0</v>
          </cell>
          <cell r="CB125">
            <v>0</v>
          </cell>
          <cell r="CD125">
            <v>0</v>
          </cell>
          <cell r="CE125">
            <v>0</v>
          </cell>
          <cell r="CF125">
            <v>0</v>
          </cell>
          <cell r="CH125">
            <v>0</v>
          </cell>
          <cell r="CI125">
            <v>0</v>
          </cell>
          <cell r="CJ125">
            <v>0</v>
          </cell>
          <cell r="CL125">
            <v>0</v>
          </cell>
          <cell r="CM125">
            <v>0</v>
          </cell>
          <cell r="CN125">
            <v>0</v>
          </cell>
          <cell r="CP125">
            <v>0</v>
          </cell>
          <cell r="CQ125">
            <v>358.4</v>
          </cell>
          <cell r="CR125">
            <v>-358.4</v>
          </cell>
          <cell r="CT125">
            <v>0</v>
          </cell>
          <cell r="CU125">
            <v>672</v>
          </cell>
          <cell r="CV125">
            <v>-672</v>
          </cell>
          <cell r="CX125">
            <v>0</v>
          </cell>
          <cell r="CY125">
            <v>672</v>
          </cell>
          <cell r="CZ125">
            <v>-672</v>
          </cell>
          <cell r="DA125">
            <v>222.58</v>
          </cell>
          <cell r="DB125">
            <v>0</v>
          </cell>
          <cell r="DC125">
            <v>672</v>
          </cell>
          <cell r="DD125">
            <v>-672</v>
          </cell>
          <cell r="DE125">
            <v>690</v>
          </cell>
          <cell r="DF125">
            <v>0</v>
          </cell>
          <cell r="DG125">
            <v>672</v>
          </cell>
          <cell r="DH125">
            <v>-672</v>
          </cell>
          <cell r="DI125">
            <v>690</v>
          </cell>
          <cell r="DJ125">
            <v>0</v>
          </cell>
          <cell r="DK125">
            <v>672</v>
          </cell>
          <cell r="DL125">
            <v>-672</v>
          </cell>
          <cell r="DM125">
            <v>690</v>
          </cell>
          <cell r="DN125">
            <v>0</v>
          </cell>
          <cell r="DO125">
            <v>672</v>
          </cell>
          <cell r="DP125">
            <v>-672</v>
          </cell>
          <cell r="DQ125">
            <v>690</v>
          </cell>
          <cell r="DR125">
            <v>0</v>
          </cell>
        </row>
        <row r="126">
          <cell r="E126" t="str">
            <v>t0000265</v>
          </cell>
          <cell r="F126" t="str">
            <v>01-83</v>
          </cell>
          <cell r="G126" t="str">
            <v>The Whisky Distillery Pte Ltd</v>
          </cell>
          <cell r="H126">
            <v>44386</v>
          </cell>
          <cell r="I126">
            <v>45481</v>
          </cell>
          <cell r="K126">
            <v>1084</v>
          </cell>
          <cell r="L126">
            <v>1084</v>
          </cell>
          <cell r="M126">
            <v>9.3000000000000007</v>
          </cell>
          <cell r="N126">
            <v>1.2</v>
          </cell>
          <cell r="O126">
            <v>8.5</v>
          </cell>
          <cell r="P126">
            <v>2</v>
          </cell>
          <cell r="Q126">
            <v>10.5</v>
          </cell>
          <cell r="S126">
            <v>10081.200000000001</v>
          </cell>
          <cell r="T126">
            <v>1300.8</v>
          </cell>
          <cell r="U126">
            <v>11382</v>
          </cell>
          <cell r="V126">
            <v>9214</v>
          </cell>
          <cell r="W126">
            <v>2168</v>
          </cell>
          <cell r="X126">
            <v>11382</v>
          </cell>
          <cell r="Y126">
            <v>10081.200000000001</v>
          </cell>
          <cell r="Z126">
            <v>10081.200000000001</v>
          </cell>
          <cell r="AA126">
            <v>0</v>
          </cell>
          <cell r="AB126">
            <v>10081.200000000001</v>
          </cell>
          <cell r="AC126">
            <v>9214</v>
          </cell>
          <cell r="AD126">
            <v>10081.200000000001</v>
          </cell>
          <cell r="AE126">
            <v>-867.20000000000095</v>
          </cell>
          <cell r="AF126">
            <v>10081.200000000001</v>
          </cell>
          <cell r="AG126">
            <v>9214</v>
          </cell>
          <cell r="AH126">
            <v>10081.200000000001</v>
          </cell>
          <cell r="AI126">
            <v>-867.20000000000095</v>
          </cell>
          <cell r="AJ126">
            <v>10081.200000000001</v>
          </cell>
          <cell r="AK126">
            <v>9214</v>
          </cell>
          <cell r="AL126">
            <v>10081.200000000001</v>
          </cell>
          <cell r="AM126">
            <v>-867.20000000000095</v>
          </cell>
          <cell r="AN126">
            <v>10081.200000000001</v>
          </cell>
          <cell r="AO126">
            <v>9214</v>
          </cell>
          <cell r="AP126">
            <v>10081.200000000001</v>
          </cell>
          <cell r="AQ126">
            <v>-867.20000000000095</v>
          </cell>
          <cell r="AR126">
            <v>10081.200000000001</v>
          </cell>
          <cell r="AS126">
            <v>9214</v>
          </cell>
          <cell r="AT126">
            <v>10081.200000000001</v>
          </cell>
          <cell r="AU126">
            <v>-867.20000000000095</v>
          </cell>
          <cell r="AV126">
            <v>10081.200000000001</v>
          </cell>
          <cell r="AW126">
            <v>9214</v>
          </cell>
          <cell r="AX126">
            <v>10081.200000000001</v>
          </cell>
          <cell r="AY126">
            <v>-867.20000000000095</v>
          </cell>
          <cell r="AZ126">
            <v>10081.200000000001</v>
          </cell>
          <cell r="BA126">
            <v>9214</v>
          </cell>
          <cell r="BB126">
            <v>10081.200000000001</v>
          </cell>
          <cell r="BC126">
            <v>-867.20000000000095</v>
          </cell>
          <cell r="BD126">
            <v>10081.200000000001</v>
          </cell>
          <cell r="BE126">
            <v>9214</v>
          </cell>
          <cell r="BF126">
            <v>10081.200000000001</v>
          </cell>
          <cell r="BG126">
            <v>-867.20000000000095</v>
          </cell>
          <cell r="BH126">
            <v>10081.200000000001</v>
          </cell>
          <cell r="BI126">
            <v>9214</v>
          </cell>
          <cell r="BJ126">
            <v>10081.200000000001</v>
          </cell>
          <cell r="BK126">
            <v>-867.20000000000095</v>
          </cell>
          <cell r="BL126">
            <v>10081.200000000001</v>
          </cell>
          <cell r="BM126">
            <v>9214</v>
          </cell>
          <cell r="BN126">
            <v>10081.200000000001</v>
          </cell>
          <cell r="BO126">
            <v>-867.20000000000095</v>
          </cell>
          <cell r="BP126">
            <v>10081.200000000001</v>
          </cell>
          <cell r="BQ126">
            <v>9214</v>
          </cell>
          <cell r="BR126">
            <v>10081.200000000001</v>
          </cell>
          <cell r="BS126">
            <v>-867.20000000000095</v>
          </cell>
          <cell r="BT126">
            <v>10081.200000000001</v>
          </cell>
          <cell r="BU126">
            <v>111435.2</v>
          </cell>
          <cell r="BV126">
            <v>1300.8</v>
          </cell>
          <cell r="BW126">
            <v>1300.8</v>
          </cell>
          <cell r="BX126">
            <v>0</v>
          </cell>
          <cell r="BY126">
            <v>1300.8</v>
          </cell>
          <cell r="BZ126">
            <v>2168</v>
          </cell>
          <cell r="CA126">
            <v>1300.8</v>
          </cell>
          <cell r="CB126">
            <v>867.2</v>
          </cell>
          <cell r="CC126">
            <v>1300.8</v>
          </cell>
          <cell r="CD126">
            <v>2168</v>
          </cell>
          <cell r="CE126">
            <v>1300.8</v>
          </cell>
          <cell r="CF126">
            <v>867.2</v>
          </cell>
          <cell r="CG126">
            <v>1300.8</v>
          </cell>
          <cell r="CH126">
            <v>2168</v>
          </cell>
          <cell r="CI126">
            <v>1300.8</v>
          </cell>
          <cell r="CJ126">
            <v>867.2</v>
          </cell>
          <cell r="CK126">
            <v>1300.8</v>
          </cell>
          <cell r="CL126">
            <v>2168</v>
          </cell>
          <cell r="CM126">
            <v>1300.8</v>
          </cell>
          <cell r="CN126">
            <v>867.2</v>
          </cell>
          <cell r="CO126">
            <v>1300.8</v>
          </cell>
          <cell r="CP126">
            <v>2168</v>
          </cell>
          <cell r="CQ126">
            <v>1300.8</v>
          </cell>
          <cell r="CR126">
            <v>867.2</v>
          </cell>
          <cell r="CS126">
            <v>1300.8</v>
          </cell>
          <cell r="CT126">
            <v>2168</v>
          </cell>
          <cell r="CU126">
            <v>1300.8</v>
          </cell>
          <cell r="CV126">
            <v>867.2</v>
          </cell>
          <cell r="CW126">
            <v>1300.8</v>
          </cell>
          <cell r="CX126">
            <v>2168</v>
          </cell>
          <cell r="CY126">
            <v>1300.8</v>
          </cell>
          <cell r="CZ126">
            <v>867.2</v>
          </cell>
          <cell r="DA126">
            <v>1300.8</v>
          </cell>
          <cell r="DB126">
            <v>2168</v>
          </cell>
          <cell r="DC126">
            <v>1300.8</v>
          </cell>
          <cell r="DD126">
            <v>867.2</v>
          </cell>
          <cell r="DE126">
            <v>1300.8</v>
          </cell>
          <cell r="DF126">
            <v>2168</v>
          </cell>
          <cell r="DG126">
            <v>1300.8</v>
          </cell>
          <cell r="DH126">
            <v>867.2</v>
          </cell>
          <cell r="DI126">
            <v>1300.8</v>
          </cell>
          <cell r="DJ126">
            <v>2168</v>
          </cell>
          <cell r="DK126">
            <v>1300.8</v>
          </cell>
          <cell r="DL126">
            <v>867.2</v>
          </cell>
          <cell r="DM126">
            <v>1300.8</v>
          </cell>
          <cell r="DN126">
            <v>2168</v>
          </cell>
          <cell r="DO126">
            <v>1300.8</v>
          </cell>
          <cell r="DP126">
            <v>867.2</v>
          </cell>
          <cell r="DQ126">
            <v>1300.8</v>
          </cell>
          <cell r="DR126">
            <v>25148.799999999999</v>
          </cell>
        </row>
        <row r="127">
          <cell r="E127" t="str">
            <v>t0001387</v>
          </cell>
          <cell r="F127" t="str">
            <v>01-84</v>
          </cell>
          <cell r="G127" t="str">
            <v>Tesla Motors Singapore Private Limited (Tesla)</v>
          </cell>
          <cell r="H127">
            <v>44586</v>
          </cell>
          <cell r="I127">
            <v>44950</v>
          </cell>
          <cell r="K127">
            <v>1066</v>
          </cell>
          <cell r="L127">
            <v>1066</v>
          </cell>
          <cell r="M127">
            <v>14.75</v>
          </cell>
          <cell r="N127">
            <v>1.2</v>
          </cell>
          <cell r="O127">
            <v>0</v>
          </cell>
          <cell r="P127">
            <v>0</v>
          </cell>
          <cell r="Q127">
            <v>15.95</v>
          </cell>
          <cell r="S127">
            <v>15720.8</v>
          </cell>
          <cell r="T127">
            <v>1279.2</v>
          </cell>
          <cell r="U127">
            <v>17000</v>
          </cell>
          <cell r="V127">
            <v>0</v>
          </cell>
          <cell r="W127">
            <v>0</v>
          </cell>
          <cell r="X127">
            <v>17000</v>
          </cell>
          <cell r="Y127">
            <v>12170.94</v>
          </cell>
          <cell r="Z127">
            <v>12170.94</v>
          </cell>
          <cell r="AA127">
            <v>0</v>
          </cell>
          <cell r="AB127">
            <v>3549.86</v>
          </cell>
          <cell r="AC127">
            <v>0</v>
          </cell>
          <cell r="AD127">
            <v>0</v>
          </cell>
          <cell r="AE127">
            <v>0</v>
          </cell>
          <cell r="AF127">
            <v>15720.8</v>
          </cell>
          <cell r="AG127">
            <v>0</v>
          </cell>
          <cell r="AH127">
            <v>0</v>
          </cell>
          <cell r="AI127">
            <v>0</v>
          </cell>
          <cell r="AJ127">
            <v>15720.8</v>
          </cell>
          <cell r="AK127">
            <v>0</v>
          </cell>
          <cell r="AL127">
            <v>0</v>
          </cell>
          <cell r="AM127">
            <v>0</v>
          </cell>
          <cell r="AN127">
            <v>15720.8</v>
          </cell>
          <cell r="AO127">
            <v>0</v>
          </cell>
          <cell r="AP127">
            <v>0</v>
          </cell>
          <cell r="AQ127">
            <v>0</v>
          </cell>
          <cell r="AR127">
            <v>15720.8</v>
          </cell>
          <cell r="AS127">
            <v>0</v>
          </cell>
          <cell r="AT127">
            <v>0</v>
          </cell>
          <cell r="AU127">
            <v>0</v>
          </cell>
          <cell r="AV127">
            <v>15720.8</v>
          </cell>
          <cell r="AW127">
            <v>0</v>
          </cell>
          <cell r="AX127">
            <v>0</v>
          </cell>
          <cell r="AY127">
            <v>0</v>
          </cell>
          <cell r="AZ127">
            <v>15720.8</v>
          </cell>
          <cell r="BA127">
            <v>0</v>
          </cell>
          <cell r="BB127">
            <v>0</v>
          </cell>
          <cell r="BC127">
            <v>0</v>
          </cell>
          <cell r="BD127">
            <v>15720.8</v>
          </cell>
          <cell r="BE127">
            <v>0</v>
          </cell>
          <cell r="BF127">
            <v>0</v>
          </cell>
          <cell r="BG127">
            <v>0</v>
          </cell>
          <cell r="BH127">
            <v>15720.8</v>
          </cell>
          <cell r="BI127">
            <v>0</v>
          </cell>
          <cell r="BJ127">
            <v>0</v>
          </cell>
          <cell r="BK127">
            <v>0</v>
          </cell>
          <cell r="BL127">
            <v>15720.8</v>
          </cell>
          <cell r="BM127">
            <v>0</v>
          </cell>
          <cell r="BN127">
            <v>0</v>
          </cell>
          <cell r="BO127">
            <v>0</v>
          </cell>
          <cell r="BP127">
            <v>15720.8</v>
          </cell>
          <cell r="BQ127">
            <v>0</v>
          </cell>
          <cell r="BR127">
            <v>0</v>
          </cell>
          <cell r="BS127">
            <v>0</v>
          </cell>
          <cell r="BT127">
            <v>15720.8</v>
          </cell>
          <cell r="BU127">
            <v>12170.94</v>
          </cell>
          <cell r="BV127">
            <v>990.35</v>
          </cell>
          <cell r="BW127">
            <v>990.35</v>
          </cell>
          <cell r="BX127">
            <v>0</v>
          </cell>
          <cell r="BY127">
            <v>288.85000000000002</v>
          </cell>
          <cell r="BZ127">
            <v>0</v>
          </cell>
          <cell r="CA127">
            <v>0</v>
          </cell>
          <cell r="CB127">
            <v>0</v>
          </cell>
          <cell r="CC127">
            <v>1279.2</v>
          </cell>
          <cell r="CD127">
            <v>0</v>
          </cell>
          <cell r="CE127">
            <v>0</v>
          </cell>
          <cell r="CF127">
            <v>0</v>
          </cell>
          <cell r="CG127">
            <v>1279.2</v>
          </cell>
          <cell r="CH127">
            <v>0</v>
          </cell>
          <cell r="CI127">
            <v>0</v>
          </cell>
          <cell r="CJ127">
            <v>0</v>
          </cell>
          <cell r="CK127">
            <v>1279.2</v>
          </cell>
          <cell r="CL127">
            <v>0</v>
          </cell>
          <cell r="CM127">
            <v>0</v>
          </cell>
          <cell r="CN127">
            <v>0</v>
          </cell>
          <cell r="CO127">
            <v>1279.2</v>
          </cell>
          <cell r="CP127">
            <v>0</v>
          </cell>
          <cell r="CQ127">
            <v>0</v>
          </cell>
          <cell r="CR127">
            <v>0</v>
          </cell>
          <cell r="CS127">
            <v>1279.2</v>
          </cell>
          <cell r="CT127">
            <v>0</v>
          </cell>
          <cell r="CU127">
            <v>0</v>
          </cell>
          <cell r="CV127">
            <v>0</v>
          </cell>
          <cell r="CW127">
            <v>1279.2</v>
          </cell>
          <cell r="CX127">
            <v>0</v>
          </cell>
          <cell r="CY127">
            <v>0</v>
          </cell>
          <cell r="CZ127">
            <v>0</v>
          </cell>
          <cell r="DA127">
            <v>1279.2</v>
          </cell>
          <cell r="DB127">
            <v>0</v>
          </cell>
          <cell r="DC127">
            <v>0</v>
          </cell>
          <cell r="DD127">
            <v>0</v>
          </cell>
          <cell r="DE127">
            <v>1279.2</v>
          </cell>
          <cell r="DF127">
            <v>0</v>
          </cell>
          <cell r="DG127">
            <v>0</v>
          </cell>
          <cell r="DH127">
            <v>0</v>
          </cell>
          <cell r="DI127">
            <v>1279.2</v>
          </cell>
          <cell r="DJ127">
            <v>0</v>
          </cell>
          <cell r="DK127">
            <v>0</v>
          </cell>
          <cell r="DL127">
            <v>0</v>
          </cell>
          <cell r="DM127">
            <v>1279.2</v>
          </cell>
          <cell r="DN127">
            <v>0</v>
          </cell>
          <cell r="DO127">
            <v>0</v>
          </cell>
          <cell r="DP127">
            <v>0</v>
          </cell>
          <cell r="DQ127">
            <v>1279.2</v>
          </cell>
          <cell r="DR127">
            <v>990.35</v>
          </cell>
        </row>
        <row r="128">
          <cell r="F128" t="str">
            <v>01-84</v>
          </cell>
          <cell r="G128" t="str">
            <v>Tesla Motors Singapore Private Limited (Tesla)</v>
          </cell>
          <cell r="H128">
            <v>44951</v>
          </cell>
          <cell r="I128">
            <v>45681</v>
          </cell>
          <cell r="K128">
            <v>0</v>
          </cell>
          <cell r="L128">
            <v>1066</v>
          </cell>
          <cell r="M128">
            <v>15.5</v>
          </cell>
          <cell r="N128">
            <v>1.2</v>
          </cell>
          <cell r="O128">
            <v>14.7</v>
          </cell>
          <cell r="P128">
            <v>2</v>
          </cell>
          <cell r="Q128">
            <v>16.7</v>
          </cell>
          <cell r="S128">
            <v>16520.3</v>
          </cell>
          <cell r="T128">
            <v>1279.2</v>
          </cell>
          <cell r="U128">
            <v>17799.5</v>
          </cell>
          <cell r="V128">
            <v>15667.5</v>
          </cell>
          <cell r="W128">
            <v>2132</v>
          </cell>
          <cell r="X128">
            <v>17799.5</v>
          </cell>
          <cell r="Y128">
            <v>3730.39</v>
          </cell>
          <cell r="Z128">
            <v>3549.86</v>
          </cell>
          <cell r="AA128">
            <v>180.53</v>
          </cell>
          <cell r="AB128">
            <v>0</v>
          </cell>
          <cell r="AC128">
            <v>15667.5</v>
          </cell>
          <cell r="AD128">
            <v>15720.8</v>
          </cell>
          <cell r="AE128">
            <v>-53.299999999999301</v>
          </cell>
          <cell r="AF128">
            <v>0</v>
          </cell>
          <cell r="AG128">
            <v>15667.5</v>
          </cell>
          <cell r="AH128">
            <v>15720.8</v>
          </cell>
          <cell r="AI128">
            <v>-53.299999999999301</v>
          </cell>
          <cell r="AJ128">
            <v>0</v>
          </cell>
          <cell r="AK128">
            <v>15667.5</v>
          </cell>
          <cell r="AL128">
            <v>15720.8</v>
          </cell>
          <cell r="AM128">
            <v>-53.299999999999301</v>
          </cell>
          <cell r="AN128">
            <v>0</v>
          </cell>
          <cell r="AO128">
            <v>15667.5</v>
          </cell>
          <cell r="AP128">
            <v>15720.8</v>
          </cell>
          <cell r="AQ128">
            <v>-53.299999999999301</v>
          </cell>
          <cell r="AR128">
            <v>0</v>
          </cell>
          <cell r="AS128">
            <v>15667.5</v>
          </cell>
          <cell r="AT128">
            <v>15720.8</v>
          </cell>
          <cell r="AU128">
            <v>-53.299999999999301</v>
          </cell>
          <cell r="AV128">
            <v>0</v>
          </cell>
          <cell r="AW128">
            <v>15667.5</v>
          </cell>
          <cell r="AX128">
            <v>15720.8</v>
          </cell>
          <cell r="AY128">
            <v>-53.299999999999301</v>
          </cell>
          <cell r="AZ128">
            <v>0</v>
          </cell>
          <cell r="BA128">
            <v>15667.5</v>
          </cell>
          <cell r="BB128">
            <v>15720.8</v>
          </cell>
          <cell r="BC128">
            <v>-53.299999999999301</v>
          </cell>
          <cell r="BD128">
            <v>0</v>
          </cell>
          <cell r="BE128">
            <v>15667.5</v>
          </cell>
          <cell r="BF128">
            <v>15720.8</v>
          </cell>
          <cell r="BG128">
            <v>-53.299999999999301</v>
          </cell>
          <cell r="BH128">
            <v>0</v>
          </cell>
          <cell r="BI128">
            <v>15667.5</v>
          </cell>
          <cell r="BJ128">
            <v>15720.8</v>
          </cell>
          <cell r="BK128">
            <v>-53.299999999999301</v>
          </cell>
          <cell r="BL128">
            <v>0</v>
          </cell>
          <cell r="BM128">
            <v>15667.5</v>
          </cell>
          <cell r="BN128">
            <v>15720.8</v>
          </cell>
          <cell r="BO128">
            <v>-53.299999999999301</v>
          </cell>
          <cell r="BP128">
            <v>0</v>
          </cell>
          <cell r="BQ128">
            <v>15667.5</v>
          </cell>
          <cell r="BR128">
            <v>15720.8</v>
          </cell>
          <cell r="BS128">
            <v>-53.299999999999301</v>
          </cell>
          <cell r="BT128">
            <v>0</v>
          </cell>
          <cell r="BU128">
            <v>176072.89</v>
          </cell>
          <cell r="BV128">
            <v>288.85000000000002</v>
          </cell>
          <cell r="BW128">
            <v>288.85000000000002</v>
          </cell>
          <cell r="BX128">
            <v>0</v>
          </cell>
          <cell r="BZ128">
            <v>2132</v>
          </cell>
          <cell r="CA128">
            <v>1279.2</v>
          </cell>
          <cell r="CB128">
            <v>852.8</v>
          </cell>
          <cell r="CD128">
            <v>2132</v>
          </cell>
          <cell r="CE128">
            <v>1279.2</v>
          </cell>
          <cell r="CF128">
            <v>852.8</v>
          </cell>
          <cell r="CH128">
            <v>2132</v>
          </cell>
          <cell r="CI128">
            <v>1279.2</v>
          </cell>
          <cell r="CJ128">
            <v>852.8</v>
          </cell>
          <cell r="CL128">
            <v>2132</v>
          </cell>
          <cell r="CM128">
            <v>1279.2</v>
          </cell>
          <cell r="CN128">
            <v>852.8</v>
          </cell>
          <cell r="CP128">
            <v>2132</v>
          </cell>
          <cell r="CQ128">
            <v>1279.2</v>
          </cell>
          <cell r="CR128">
            <v>852.8</v>
          </cell>
          <cell r="CT128">
            <v>2132</v>
          </cell>
          <cell r="CU128">
            <v>1279.2</v>
          </cell>
          <cell r="CV128">
            <v>852.8</v>
          </cell>
          <cell r="CX128">
            <v>2132</v>
          </cell>
          <cell r="CY128">
            <v>1279.2</v>
          </cell>
          <cell r="CZ128">
            <v>852.8</v>
          </cell>
          <cell r="DB128">
            <v>2132</v>
          </cell>
          <cell r="DC128">
            <v>1279.2</v>
          </cell>
          <cell r="DD128">
            <v>852.8</v>
          </cell>
          <cell r="DF128">
            <v>2132</v>
          </cell>
          <cell r="DG128">
            <v>1279.2</v>
          </cell>
          <cell r="DH128">
            <v>852.8</v>
          </cell>
          <cell r="DJ128">
            <v>2132</v>
          </cell>
          <cell r="DK128">
            <v>1279.2</v>
          </cell>
          <cell r="DL128">
            <v>852.8</v>
          </cell>
          <cell r="DN128">
            <v>2132</v>
          </cell>
          <cell r="DO128">
            <v>1279.2</v>
          </cell>
          <cell r="DP128">
            <v>852.8</v>
          </cell>
          <cell r="DR128">
            <v>23740.85</v>
          </cell>
        </row>
        <row r="129">
          <cell r="E129" t="str">
            <v>t0000228</v>
          </cell>
          <cell r="F129" t="str">
            <v>01-85</v>
          </cell>
          <cell r="G129" t="str">
            <v>Koi The Singapore Pte. Ltd. (Koi Café)</v>
          </cell>
          <cell r="H129">
            <v>44731</v>
          </cell>
          <cell r="I129">
            <v>45095</v>
          </cell>
          <cell r="K129">
            <v>281</v>
          </cell>
          <cell r="L129">
            <v>281</v>
          </cell>
          <cell r="M129">
            <v>19.100000000000001</v>
          </cell>
          <cell r="N129">
            <v>1.2</v>
          </cell>
          <cell r="O129">
            <v>18.3</v>
          </cell>
          <cell r="P129">
            <v>2</v>
          </cell>
          <cell r="Q129">
            <v>20.3</v>
          </cell>
          <cell r="S129">
            <v>5367.1</v>
          </cell>
          <cell r="T129">
            <v>337.2</v>
          </cell>
          <cell r="U129">
            <v>5704.3</v>
          </cell>
          <cell r="V129">
            <v>5142.3</v>
          </cell>
          <cell r="W129">
            <v>562</v>
          </cell>
          <cell r="X129">
            <v>5704.3</v>
          </cell>
          <cell r="Y129">
            <v>5367.1</v>
          </cell>
          <cell r="Z129">
            <v>5367.1</v>
          </cell>
          <cell r="AA129">
            <v>0</v>
          </cell>
          <cell r="AB129">
            <v>5086.1000000000004</v>
          </cell>
          <cell r="AC129">
            <v>5142.3</v>
          </cell>
          <cell r="AD129">
            <v>5367.1</v>
          </cell>
          <cell r="AE129">
            <v>-224.8</v>
          </cell>
          <cell r="AF129">
            <v>5086.1000000000004</v>
          </cell>
          <cell r="AG129">
            <v>5142.3</v>
          </cell>
          <cell r="AH129">
            <v>5367.1</v>
          </cell>
          <cell r="AI129">
            <v>-224.8</v>
          </cell>
          <cell r="AJ129">
            <v>5086.1000000000004</v>
          </cell>
          <cell r="AK129">
            <v>5142.3</v>
          </cell>
          <cell r="AL129">
            <v>5367.1</v>
          </cell>
          <cell r="AM129">
            <v>-224.8</v>
          </cell>
          <cell r="AN129">
            <v>5086.1000000000004</v>
          </cell>
          <cell r="AO129">
            <v>5142.3</v>
          </cell>
          <cell r="AP129">
            <v>5367.1</v>
          </cell>
          <cell r="AQ129">
            <v>-224.8</v>
          </cell>
          <cell r="AR129">
            <v>5086.1000000000004</v>
          </cell>
          <cell r="AS129">
            <v>3085.38</v>
          </cell>
          <cell r="AT129">
            <v>3220.26</v>
          </cell>
          <cell r="AU129">
            <v>-134.88</v>
          </cell>
          <cell r="AV129">
            <v>3051.66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29021.68</v>
          </cell>
          <cell r="BV129">
            <v>337.2</v>
          </cell>
          <cell r="BW129">
            <v>0</v>
          </cell>
          <cell r="BX129">
            <v>337.2</v>
          </cell>
          <cell r="BY129">
            <v>337.2</v>
          </cell>
          <cell r="BZ129">
            <v>562</v>
          </cell>
          <cell r="CA129">
            <v>337.2</v>
          </cell>
          <cell r="CB129">
            <v>224.8</v>
          </cell>
          <cell r="CC129">
            <v>337.2</v>
          </cell>
          <cell r="CD129">
            <v>562</v>
          </cell>
          <cell r="CE129">
            <v>337.2</v>
          </cell>
          <cell r="CF129">
            <v>224.8</v>
          </cell>
          <cell r="CG129">
            <v>337.2</v>
          </cell>
          <cell r="CH129">
            <v>562</v>
          </cell>
          <cell r="CI129">
            <v>337.2</v>
          </cell>
          <cell r="CJ129">
            <v>224.8</v>
          </cell>
          <cell r="CK129">
            <v>337.2</v>
          </cell>
          <cell r="CL129">
            <v>562</v>
          </cell>
          <cell r="CM129">
            <v>337.2</v>
          </cell>
          <cell r="CN129">
            <v>224.8</v>
          </cell>
          <cell r="CO129">
            <v>337.2</v>
          </cell>
          <cell r="CP129">
            <v>337.2</v>
          </cell>
          <cell r="CQ129">
            <v>202.32</v>
          </cell>
          <cell r="CR129">
            <v>134.88</v>
          </cell>
          <cell r="CS129">
            <v>202.32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0</v>
          </cell>
          <cell r="DB129">
            <v>0</v>
          </cell>
          <cell r="DC129">
            <v>0</v>
          </cell>
          <cell r="DD129">
            <v>0</v>
          </cell>
          <cell r="DE129">
            <v>0</v>
          </cell>
          <cell r="DF129">
            <v>0</v>
          </cell>
          <cell r="DG129">
            <v>0</v>
          </cell>
          <cell r="DH129">
            <v>0</v>
          </cell>
          <cell r="DI129">
            <v>0</v>
          </cell>
          <cell r="DJ129">
            <v>0</v>
          </cell>
          <cell r="DK129">
            <v>0</v>
          </cell>
          <cell r="DL129">
            <v>0</v>
          </cell>
          <cell r="DM129">
            <v>0</v>
          </cell>
          <cell r="DN129">
            <v>0</v>
          </cell>
          <cell r="DO129">
            <v>0</v>
          </cell>
          <cell r="DP129">
            <v>0</v>
          </cell>
          <cell r="DQ129">
            <v>0</v>
          </cell>
          <cell r="DR129">
            <v>2922.4</v>
          </cell>
        </row>
        <row r="130">
          <cell r="E130" t="str">
            <v>t0000228 (1)</v>
          </cell>
          <cell r="F130" t="str">
            <v>01-85</v>
          </cell>
          <cell r="G130" t="str">
            <v>Koi The Singapore Pte. Ltd. (Koi Café)</v>
          </cell>
          <cell r="H130">
            <v>45096</v>
          </cell>
          <cell r="I130">
            <v>45644</v>
          </cell>
          <cell r="K130">
            <v>0</v>
          </cell>
          <cell r="L130">
            <v>281</v>
          </cell>
          <cell r="M130">
            <v>0</v>
          </cell>
          <cell r="N130">
            <v>0</v>
          </cell>
          <cell r="O130">
            <v>18.3</v>
          </cell>
          <cell r="P130">
            <v>2</v>
          </cell>
          <cell r="Q130">
            <v>20.3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5142.3</v>
          </cell>
          <cell r="W130">
            <v>562</v>
          </cell>
          <cell r="X130">
            <v>5704.3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2056.92</v>
          </cell>
          <cell r="AT130">
            <v>0</v>
          </cell>
          <cell r="AU130">
            <v>2056.92</v>
          </cell>
          <cell r="AV130">
            <v>2146.84</v>
          </cell>
          <cell r="AW130">
            <v>5142.3</v>
          </cell>
          <cell r="AX130">
            <v>0</v>
          </cell>
          <cell r="AY130">
            <v>5142.3</v>
          </cell>
          <cell r="AZ130">
            <v>5367.1</v>
          </cell>
          <cell r="BA130">
            <v>5142.3</v>
          </cell>
          <cell r="BB130">
            <v>5844.8</v>
          </cell>
          <cell r="BC130">
            <v>-702.5</v>
          </cell>
          <cell r="BD130">
            <v>5367.1</v>
          </cell>
          <cell r="BE130">
            <v>5142.3</v>
          </cell>
          <cell r="BF130">
            <v>5844.8</v>
          </cell>
          <cell r="BG130">
            <v>-702.5</v>
          </cell>
          <cell r="BH130">
            <v>5367.1</v>
          </cell>
          <cell r="BI130">
            <v>5142.3</v>
          </cell>
          <cell r="BJ130">
            <v>5844.8</v>
          </cell>
          <cell r="BK130">
            <v>-702.5</v>
          </cell>
          <cell r="BL130">
            <v>5367.1</v>
          </cell>
          <cell r="BM130">
            <v>5142.3</v>
          </cell>
          <cell r="BN130">
            <v>5844.8</v>
          </cell>
          <cell r="BO130">
            <v>-702.5</v>
          </cell>
          <cell r="BP130">
            <v>5367.1</v>
          </cell>
          <cell r="BQ130">
            <v>5142.3</v>
          </cell>
          <cell r="BR130">
            <v>5844.8</v>
          </cell>
          <cell r="BS130">
            <v>-702.5</v>
          </cell>
          <cell r="BT130">
            <v>5367.1</v>
          </cell>
          <cell r="BU130">
            <v>32910.720000000001</v>
          </cell>
          <cell r="BV130">
            <v>0</v>
          </cell>
          <cell r="BW130">
            <v>337.2</v>
          </cell>
          <cell r="BX130">
            <v>-337.2</v>
          </cell>
          <cell r="BZ130">
            <v>0</v>
          </cell>
          <cell r="CA130">
            <v>0</v>
          </cell>
          <cell r="CB130">
            <v>0</v>
          </cell>
          <cell r="CD130">
            <v>0</v>
          </cell>
          <cell r="CE130">
            <v>0</v>
          </cell>
          <cell r="CF130">
            <v>0</v>
          </cell>
          <cell r="CH130">
            <v>0</v>
          </cell>
          <cell r="CI130">
            <v>0</v>
          </cell>
          <cell r="CJ130">
            <v>0</v>
          </cell>
          <cell r="CL130">
            <v>0</v>
          </cell>
          <cell r="CM130">
            <v>0</v>
          </cell>
          <cell r="CN130">
            <v>0</v>
          </cell>
          <cell r="CP130">
            <v>224.8</v>
          </cell>
          <cell r="CQ130">
            <v>0</v>
          </cell>
          <cell r="CR130">
            <v>224.8</v>
          </cell>
          <cell r="CS130">
            <v>134.88</v>
          </cell>
          <cell r="CT130">
            <v>562</v>
          </cell>
          <cell r="CU130">
            <v>0</v>
          </cell>
          <cell r="CV130">
            <v>562</v>
          </cell>
          <cell r="CW130">
            <v>337.2</v>
          </cell>
          <cell r="CX130">
            <v>562</v>
          </cell>
          <cell r="CY130">
            <v>337.2</v>
          </cell>
          <cell r="CZ130">
            <v>224.8</v>
          </cell>
          <cell r="DA130">
            <v>337.2</v>
          </cell>
          <cell r="DB130">
            <v>562</v>
          </cell>
          <cell r="DC130">
            <v>337.2</v>
          </cell>
          <cell r="DD130">
            <v>224.8</v>
          </cell>
          <cell r="DE130">
            <v>337.2</v>
          </cell>
          <cell r="DF130">
            <v>562</v>
          </cell>
          <cell r="DG130">
            <v>337.2</v>
          </cell>
          <cell r="DH130">
            <v>224.8</v>
          </cell>
          <cell r="DI130">
            <v>337.2</v>
          </cell>
          <cell r="DJ130">
            <v>562</v>
          </cell>
          <cell r="DK130">
            <v>337.2</v>
          </cell>
          <cell r="DL130">
            <v>224.8</v>
          </cell>
          <cell r="DM130">
            <v>337.2</v>
          </cell>
          <cell r="DN130">
            <v>562</v>
          </cell>
          <cell r="DO130">
            <v>337.2</v>
          </cell>
          <cell r="DP130">
            <v>224.8</v>
          </cell>
          <cell r="DQ130">
            <v>337.2</v>
          </cell>
          <cell r="DR130">
            <v>3596.8</v>
          </cell>
        </row>
        <row r="131">
          <cell r="E131" t="str">
            <v>t0000705</v>
          </cell>
          <cell r="F131" t="str">
            <v>01-86/87</v>
          </cell>
          <cell r="G131" t="str">
            <v>Loh S+B Pte Ltd (Joe &amp; Dough)</v>
          </cell>
          <cell r="H131">
            <v>44774</v>
          </cell>
          <cell r="I131">
            <v>45138</v>
          </cell>
          <cell r="K131">
            <v>797</v>
          </cell>
          <cell r="L131">
            <v>797</v>
          </cell>
          <cell r="M131">
            <v>11.8</v>
          </cell>
          <cell r="N131">
            <v>1.2</v>
          </cell>
          <cell r="O131">
            <v>11</v>
          </cell>
          <cell r="P131">
            <v>2</v>
          </cell>
          <cell r="Q131">
            <v>13</v>
          </cell>
          <cell r="S131">
            <v>9404.6</v>
          </cell>
          <cell r="T131">
            <v>956.4</v>
          </cell>
          <cell r="U131">
            <v>10361</v>
          </cell>
          <cell r="V131">
            <v>8767</v>
          </cell>
          <cell r="W131">
            <v>1594</v>
          </cell>
          <cell r="X131">
            <v>10361</v>
          </cell>
          <cell r="Y131">
            <v>9404.6</v>
          </cell>
          <cell r="Z131">
            <v>9404.6</v>
          </cell>
          <cell r="AA131">
            <v>0</v>
          </cell>
          <cell r="AB131">
            <v>7066.4</v>
          </cell>
          <cell r="AC131">
            <v>8767</v>
          </cell>
          <cell r="AD131">
            <v>9404.6</v>
          </cell>
          <cell r="AE131">
            <v>-637.6</v>
          </cell>
          <cell r="AF131">
            <v>7066.4</v>
          </cell>
          <cell r="AG131">
            <v>8767</v>
          </cell>
          <cell r="AH131">
            <v>9404.6</v>
          </cell>
          <cell r="AI131">
            <v>-637.6</v>
          </cell>
          <cell r="AJ131">
            <v>7066.4</v>
          </cell>
          <cell r="AK131">
            <v>8767</v>
          </cell>
          <cell r="AL131">
            <v>9404.6</v>
          </cell>
          <cell r="AM131">
            <v>-637.6</v>
          </cell>
          <cell r="AN131">
            <v>8551.9500000000007</v>
          </cell>
          <cell r="AO131">
            <v>8767</v>
          </cell>
          <cell r="AP131">
            <v>9404.6</v>
          </cell>
          <cell r="AQ131">
            <v>-637.6</v>
          </cell>
          <cell r="AR131">
            <v>8551.9500000000007</v>
          </cell>
          <cell r="AS131">
            <v>8767</v>
          </cell>
          <cell r="AT131">
            <v>9404.6</v>
          </cell>
          <cell r="AU131">
            <v>-637.6</v>
          </cell>
          <cell r="AV131">
            <v>8551.9500000000007</v>
          </cell>
          <cell r="AW131">
            <v>8767</v>
          </cell>
          <cell r="AX131">
            <v>9404.6</v>
          </cell>
          <cell r="AY131">
            <v>-637.6</v>
          </cell>
          <cell r="AZ131">
            <v>8551.9500000000007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62006.6</v>
          </cell>
          <cell r="BV131">
            <v>956.4</v>
          </cell>
          <cell r="BW131">
            <v>956.4</v>
          </cell>
          <cell r="BX131">
            <v>0</v>
          </cell>
          <cell r="BY131">
            <v>963.6</v>
          </cell>
          <cell r="BZ131">
            <v>1594</v>
          </cell>
          <cell r="CA131">
            <v>956.4</v>
          </cell>
          <cell r="CB131">
            <v>637.6</v>
          </cell>
          <cell r="CC131">
            <v>963.6</v>
          </cell>
          <cell r="CD131">
            <v>1594</v>
          </cell>
          <cell r="CE131">
            <v>956.4</v>
          </cell>
          <cell r="CF131">
            <v>637.6</v>
          </cell>
          <cell r="CG131">
            <v>963.6</v>
          </cell>
          <cell r="CH131">
            <v>1594</v>
          </cell>
          <cell r="CI131">
            <v>956.4</v>
          </cell>
          <cell r="CJ131">
            <v>637.6</v>
          </cell>
          <cell r="CK131">
            <v>963.6</v>
          </cell>
          <cell r="CL131">
            <v>1594</v>
          </cell>
          <cell r="CM131">
            <v>956.4</v>
          </cell>
          <cell r="CN131">
            <v>637.6</v>
          </cell>
          <cell r="CO131">
            <v>963.6</v>
          </cell>
          <cell r="CP131">
            <v>1594</v>
          </cell>
          <cell r="CQ131">
            <v>956.4</v>
          </cell>
          <cell r="CR131">
            <v>637.6</v>
          </cell>
          <cell r="CS131">
            <v>963.6</v>
          </cell>
          <cell r="CT131">
            <v>1594</v>
          </cell>
          <cell r="CU131">
            <v>956.4</v>
          </cell>
          <cell r="CV131">
            <v>637.6</v>
          </cell>
          <cell r="CW131">
            <v>963.6</v>
          </cell>
          <cell r="CX131">
            <v>0</v>
          </cell>
          <cell r="CY131">
            <v>0</v>
          </cell>
          <cell r="CZ131">
            <v>0</v>
          </cell>
          <cell r="DA131">
            <v>0</v>
          </cell>
          <cell r="DB131">
            <v>0</v>
          </cell>
          <cell r="DC131">
            <v>0</v>
          </cell>
          <cell r="DD131">
            <v>0</v>
          </cell>
          <cell r="DE131">
            <v>0</v>
          </cell>
          <cell r="DF131">
            <v>0</v>
          </cell>
          <cell r="DG131">
            <v>0</v>
          </cell>
          <cell r="DH131">
            <v>0</v>
          </cell>
          <cell r="DI131">
            <v>0</v>
          </cell>
          <cell r="DJ131">
            <v>0</v>
          </cell>
          <cell r="DK131">
            <v>0</v>
          </cell>
          <cell r="DL131">
            <v>0</v>
          </cell>
          <cell r="DM131">
            <v>0</v>
          </cell>
          <cell r="DN131">
            <v>0</v>
          </cell>
          <cell r="DO131">
            <v>0</v>
          </cell>
          <cell r="DP131">
            <v>0</v>
          </cell>
          <cell r="DQ131">
            <v>0</v>
          </cell>
          <cell r="DR131">
            <v>10520.4</v>
          </cell>
        </row>
        <row r="132">
          <cell r="F132" t="str">
            <v>01-86/87</v>
          </cell>
          <cell r="G132" t="str">
            <v>Loh S+B Pte Ltd (Joe &amp; Dough)</v>
          </cell>
          <cell r="H132">
            <v>45139</v>
          </cell>
          <cell r="I132">
            <v>45504</v>
          </cell>
          <cell r="K132">
            <v>0</v>
          </cell>
          <cell r="L132">
            <v>797</v>
          </cell>
          <cell r="M132">
            <v>12.2</v>
          </cell>
          <cell r="N132">
            <v>1.2</v>
          </cell>
          <cell r="O132">
            <v>11.4</v>
          </cell>
          <cell r="P132">
            <v>2</v>
          </cell>
          <cell r="Q132">
            <v>13.4</v>
          </cell>
          <cell r="S132">
            <v>9723.4</v>
          </cell>
          <cell r="T132">
            <v>956.4</v>
          </cell>
          <cell r="U132">
            <v>10679.8</v>
          </cell>
          <cell r="V132">
            <v>9085.7999999999993</v>
          </cell>
          <cell r="W132">
            <v>1594</v>
          </cell>
          <cell r="X132">
            <v>10679.8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9085.7999999999993</v>
          </cell>
          <cell r="BB132">
            <v>9723.4</v>
          </cell>
          <cell r="BC132">
            <v>-637.6</v>
          </cell>
          <cell r="BD132">
            <v>3033.7419354838698</v>
          </cell>
          <cell r="BE132">
            <v>9085.7999999999993</v>
          </cell>
          <cell r="BF132">
            <v>9723.4</v>
          </cell>
          <cell r="BG132">
            <v>-637.6</v>
          </cell>
          <cell r="BH132">
            <v>9404.6</v>
          </cell>
          <cell r="BI132">
            <v>9085.7999999999993</v>
          </cell>
          <cell r="BJ132">
            <v>9723.4</v>
          </cell>
          <cell r="BK132">
            <v>-637.6</v>
          </cell>
          <cell r="BL132">
            <v>9404.6</v>
          </cell>
          <cell r="BM132">
            <v>9085.7999999999993</v>
          </cell>
          <cell r="BN132">
            <v>9723.4</v>
          </cell>
          <cell r="BO132">
            <v>-637.6</v>
          </cell>
          <cell r="BP132">
            <v>9404.6</v>
          </cell>
          <cell r="BQ132">
            <v>9085.7999999999993</v>
          </cell>
          <cell r="BR132">
            <v>9723.4</v>
          </cell>
          <cell r="BS132">
            <v>-637.6</v>
          </cell>
          <cell r="BT132">
            <v>9404.6</v>
          </cell>
          <cell r="BU132">
            <v>45429</v>
          </cell>
          <cell r="BV132">
            <v>0</v>
          </cell>
          <cell r="BW132">
            <v>0</v>
          </cell>
          <cell r="BX132">
            <v>0</v>
          </cell>
          <cell r="BZ132">
            <v>0</v>
          </cell>
          <cell r="CA132">
            <v>0</v>
          </cell>
          <cell r="CB132">
            <v>0</v>
          </cell>
          <cell r="CD132">
            <v>0</v>
          </cell>
          <cell r="CE132">
            <v>0</v>
          </cell>
          <cell r="CF132">
            <v>0</v>
          </cell>
          <cell r="CH132">
            <v>0</v>
          </cell>
          <cell r="CI132">
            <v>0</v>
          </cell>
          <cell r="CJ132">
            <v>0</v>
          </cell>
          <cell r="CL132">
            <v>0</v>
          </cell>
          <cell r="CM132">
            <v>0</v>
          </cell>
          <cell r="CN132">
            <v>0</v>
          </cell>
          <cell r="CP132">
            <v>0</v>
          </cell>
          <cell r="CQ132">
            <v>0</v>
          </cell>
          <cell r="CR132">
            <v>0</v>
          </cell>
          <cell r="CT132">
            <v>0</v>
          </cell>
          <cell r="CU132">
            <v>0</v>
          </cell>
          <cell r="CV132">
            <v>0</v>
          </cell>
          <cell r="CX132">
            <v>1594</v>
          </cell>
          <cell r="CY132">
            <v>956.4</v>
          </cell>
          <cell r="CZ132">
            <v>637.6</v>
          </cell>
          <cell r="DA132">
            <v>308.52</v>
          </cell>
          <cell r="DB132">
            <v>1594</v>
          </cell>
          <cell r="DC132">
            <v>956.4</v>
          </cell>
          <cell r="DD132">
            <v>637.6</v>
          </cell>
          <cell r="DE132">
            <v>956.4</v>
          </cell>
          <cell r="DF132">
            <v>1594</v>
          </cell>
          <cell r="DG132">
            <v>956.4</v>
          </cell>
          <cell r="DH132">
            <v>637.6</v>
          </cell>
          <cell r="DI132">
            <v>956.4</v>
          </cell>
          <cell r="DJ132">
            <v>1594</v>
          </cell>
          <cell r="DK132">
            <v>956.4</v>
          </cell>
          <cell r="DL132">
            <v>637.6</v>
          </cell>
          <cell r="DM132">
            <v>956.4</v>
          </cell>
          <cell r="DN132">
            <v>1594</v>
          </cell>
          <cell r="DO132">
            <v>956.4</v>
          </cell>
          <cell r="DP132">
            <v>637.6</v>
          </cell>
          <cell r="DQ132">
            <v>956.4</v>
          </cell>
          <cell r="DR132">
            <v>7970</v>
          </cell>
        </row>
        <row r="133">
          <cell r="F133" t="str">
            <v>01-86/87</v>
          </cell>
          <cell r="G133" t="str">
            <v>Loh S+B Pte Ltd (Joe &amp; Dough)</v>
          </cell>
          <cell r="H133">
            <v>45505</v>
          </cell>
          <cell r="I133">
            <v>45869</v>
          </cell>
          <cell r="K133">
            <v>0</v>
          </cell>
          <cell r="L133">
            <v>797</v>
          </cell>
          <cell r="M133">
            <v>12.6</v>
          </cell>
          <cell r="N133">
            <v>1.2</v>
          </cell>
          <cell r="O133">
            <v>11.8</v>
          </cell>
          <cell r="P133">
            <v>2</v>
          </cell>
          <cell r="Q133">
            <v>13.8</v>
          </cell>
          <cell r="S133">
            <v>10042.200000000001</v>
          </cell>
          <cell r="T133">
            <v>956.4</v>
          </cell>
          <cell r="U133">
            <v>10998.6</v>
          </cell>
          <cell r="V133">
            <v>9404.6</v>
          </cell>
          <cell r="W133">
            <v>1594</v>
          </cell>
          <cell r="X133">
            <v>10998.6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Z133">
            <v>0</v>
          </cell>
          <cell r="CA133">
            <v>0</v>
          </cell>
          <cell r="CB133">
            <v>0</v>
          </cell>
          <cell r="CD133">
            <v>0</v>
          </cell>
          <cell r="CE133">
            <v>0</v>
          </cell>
          <cell r="CF133">
            <v>0</v>
          </cell>
          <cell r="CH133">
            <v>0</v>
          </cell>
          <cell r="CI133">
            <v>0</v>
          </cell>
          <cell r="CJ133">
            <v>0</v>
          </cell>
          <cell r="CL133">
            <v>0</v>
          </cell>
          <cell r="CM133">
            <v>0</v>
          </cell>
          <cell r="CN133">
            <v>0</v>
          </cell>
          <cell r="CP133">
            <v>0</v>
          </cell>
          <cell r="CQ133">
            <v>0</v>
          </cell>
          <cell r="CR133">
            <v>0</v>
          </cell>
          <cell r="CT133">
            <v>0</v>
          </cell>
          <cell r="CU133">
            <v>0</v>
          </cell>
          <cell r="CV133">
            <v>0</v>
          </cell>
          <cell r="CX133">
            <v>0</v>
          </cell>
          <cell r="CY133">
            <v>0</v>
          </cell>
          <cell r="CZ133">
            <v>0</v>
          </cell>
          <cell r="DB133">
            <v>0</v>
          </cell>
          <cell r="DC133">
            <v>0</v>
          </cell>
          <cell r="DD133">
            <v>0</v>
          </cell>
          <cell r="DF133">
            <v>0</v>
          </cell>
          <cell r="DG133">
            <v>0</v>
          </cell>
          <cell r="DH133">
            <v>0</v>
          </cell>
          <cell r="DJ133">
            <v>0</v>
          </cell>
          <cell r="DK133">
            <v>0</v>
          </cell>
          <cell r="DL133">
            <v>0</v>
          </cell>
          <cell r="DN133">
            <v>0</v>
          </cell>
          <cell r="DO133">
            <v>0</v>
          </cell>
          <cell r="DP133">
            <v>0</v>
          </cell>
          <cell r="DR133">
            <v>0</v>
          </cell>
        </row>
        <row r="134">
          <cell r="E134" t="str">
            <v>t0001203</v>
          </cell>
          <cell r="F134" t="str">
            <v>01-88/89</v>
          </cell>
          <cell r="G134" t="str">
            <v>Romankan Yokohama Pte. Ltd. (Romankan Yokohama)</v>
          </cell>
          <cell r="H134">
            <v>44923</v>
          </cell>
          <cell r="I134">
            <v>44938</v>
          </cell>
          <cell r="K134">
            <v>975</v>
          </cell>
          <cell r="L134">
            <v>975</v>
          </cell>
          <cell r="M134">
            <v>13</v>
          </cell>
          <cell r="N134">
            <v>1.2</v>
          </cell>
          <cell r="O134">
            <v>0</v>
          </cell>
          <cell r="P134">
            <v>0</v>
          </cell>
          <cell r="Q134">
            <v>14.2</v>
          </cell>
          <cell r="S134">
            <v>12675</v>
          </cell>
          <cell r="T134">
            <v>1170</v>
          </cell>
          <cell r="U134">
            <v>13845</v>
          </cell>
          <cell r="V134">
            <v>0</v>
          </cell>
          <cell r="W134">
            <v>0</v>
          </cell>
          <cell r="X134">
            <v>0</v>
          </cell>
          <cell r="Y134">
            <v>4906.45</v>
          </cell>
          <cell r="Z134">
            <v>0</v>
          </cell>
          <cell r="AA134">
            <v>4906.45</v>
          </cell>
          <cell r="AB134">
            <v>12480</v>
          </cell>
          <cell r="AC134">
            <v>0</v>
          </cell>
          <cell r="AD134">
            <v>0</v>
          </cell>
          <cell r="AE134">
            <v>0</v>
          </cell>
          <cell r="AF134">
            <v>12480</v>
          </cell>
          <cell r="AG134">
            <v>0</v>
          </cell>
          <cell r="AH134">
            <v>0</v>
          </cell>
          <cell r="AI134">
            <v>0</v>
          </cell>
          <cell r="AJ134">
            <v>12480</v>
          </cell>
          <cell r="AK134">
            <v>0</v>
          </cell>
          <cell r="AL134">
            <v>0</v>
          </cell>
          <cell r="AM134">
            <v>0</v>
          </cell>
          <cell r="AN134">
            <v>12480</v>
          </cell>
          <cell r="AO134">
            <v>0</v>
          </cell>
          <cell r="AP134">
            <v>0</v>
          </cell>
          <cell r="AQ134">
            <v>0</v>
          </cell>
          <cell r="AR134">
            <v>12480</v>
          </cell>
          <cell r="AS134">
            <v>0</v>
          </cell>
          <cell r="AT134">
            <v>0</v>
          </cell>
          <cell r="AU134">
            <v>0</v>
          </cell>
          <cell r="AV134">
            <v>12480</v>
          </cell>
          <cell r="AW134">
            <v>0</v>
          </cell>
          <cell r="AX134">
            <v>0</v>
          </cell>
          <cell r="AY134">
            <v>0</v>
          </cell>
          <cell r="AZ134">
            <v>12480</v>
          </cell>
          <cell r="BA134">
            <v>0</v>
          </cell>
          <cell r="BB134">
            <v>0</v>
          </cell>
          <cell r="BC134">
            <v>0</v>
          </cell>
          <cell r="BD134">
            <v>12480</v>
          </cell>
          <cell r="BE134">
            <v>0</v>
          </cell>
          <cell r="BF134">
            <v>0</v>
          </cell>
          <cell r="BG134">
            <v>0</v>
          </cell>
          <cell r="BH134">
            <v>12480</v>
          </cell>
          <cell r="BI134">
            <v>0</v>
          </cell>
          <cell r="BJ134">
            <v>0</v>
          </cell>
          <cell r="BK134">
            <v>0</v>
          </cell>
          <cell r="BL134">
            <v>12480</v>
          </cell>
          <cell r="BM134">
            <v>0</v>
          </cell>
          <cell r="BN134">
            <v>0</v>
          </cell>
          <cell r="BO134">
            <v>0</v>
          </cell>
          <cell r="BP134">
            <v>12480</v>
          </cell>
          <cell r="BQ134">
            <v>0</v>
          </cell>
          <cell r="BR134">
            <v>0</v>
          </cell>
          <cell r="BS134">
            <v>0</v>
          </cell>
          <cell r="BT134">
            <v>10869.68</v>
          </cell>
          <cell r="BU134">
            <v>4906.45</v>
          </cell>
          <cell r="BV134">
            <v>452.9</v>
          </cell>
          <cell r="BW134">
            <v>0</v>
          </cell>
          <cell r="BX134">
            <v>452.9</v>
          </cell>
          <cell r="BY134">
            <v>1170</v>
          </cell>
          <cell r="BZ134">
            <v>0</v>
          </cell>
          <cell r="CA134">
            <v>0</v>
          </cell>
          <cell r="CB134">
            <v>0</v>
          </cell>
          <cell r="CC134">
            <v>1170</v>
          </cell>
          <cell r="CD134">
            <v>0</v>
          </cell>
          <cell r="CE134">
            <v>0</v>
          </cell>
          <cell r="CF134">
            <v>0</v>
          </cell>
          <cell r="CG134">
            <v>1170</v>
          </cell>
          <cell r="CH134">
            <v>0</v>
          </cell>
          <cell r="CI134">
            <v>0</v>
          </cell>
          <cell r="CJ134">
            <v>0</v>
          </cell>
          <cell r="CK134">
            <v>1170</v>
          </cell>
          <cell r="CL134">
            <v>0</v>
          </cell>
          <cell r="CM134">
            <v>0</v>
          </cell>
          <cell r="CN134">
            <v>0</v>
          </cell>
          <cell r="CO134">
            <v>1170</v>
          </cell>
          <cell r="CP134">
            <v>0</v>
          </cell>
          <cell r="CQ134">
            <v>0</v>
          </cell>
          <cell r="CR134">
            <v>0</v>
          </cell>
          <cell r="CS134">
            <v>1170</v>
          </cell>
          <cell r="CT134">
            <v>0</v>
          </cell>
          <cell r="CU134">
            <v>0</v>
          </cell>
          <cell r="CV134">
            <v>0</v>
          </cell>
          <cell r="CW134">
            <v>1170</v>
          </cell>
          <cell r="CX134">
            <v>0</v>
          </cell>
          <cell r="CY134">
            <v>0</v>
          </cell>
          <cell r="CZ134">
            <v>0</v>
          </cell>
          <cell r="DA134">
            <v>1170</v>
          </cell>
          <cell r="DB134">
            <v>0</v>
          </cell>
          <cell r="DC134">
            <v>0</v>
          </cell>
          <cell r="DD134">
            <v>0</v>
          </cell>
          <cell r="DE134">
            <v>1170</v>
          </cell>
          <cell r="DF134">
            <v>0</v>
          </cell>
          <cell r="DG134">
            <v>0</v>
          </cell>
          <cell r="DH134">
            <v>0</v>
          </cell>
          <cell r="DI134">
            <v>1170</v>
          </cell>
          <cell r="DJ134">
            <v>0</v>
          </cell>
          <cell r="DK134">
            <v>0</v>
          </cell>
          <cell r="DL134">
            <v>0</v>
          </cell>
          <cell r="DM134">
            <v>1170</v>
          </cell>
          <cell r="DN134">
            <v>0</v>
          </cell>
          <cell r="DO134">
            <v>0</v>
          </cell>
          <cell r="DP134">
            <v>0</v>
          </cell>
          <cell r="DQ134">
            <v>1019.03</v>
          </cell>
          <cell r="DR134">
            <v>452.9</v>
          </cell>
        </row>
        <row r="135">
          <cell r="E135" t="str">
            <v>t0001568</v>
          </cell>
          <cell r="F135" t="str">
            <v>01-88/89/90</v>
          </cell>
          <cell r="G135" t="str">
            <v>TES 07 Pte. Ltd. (VietSmith)</v>
          </cell>
          <cell r="H135">
            <v>45019</v>
          </cell>
          <cell r="I135">
            <v>45384</v>
          </cell>
          <cell r="K135">
            <v>1507</v>
          </cell>
          <cell r="L135">
            <v>1507</v>
          </cell>
          <cell r="M135">
            <v>8.6</v>
          </cell>
          <cell r="N135">
            <v>2</v>
          </cell>
          <cell r="O135">
            <v>8.6</v>
          </cell>
          <cell r="P135">
            <v>2</v>
          </cell>
          <cell r="Q135">
            <v>10.6</v>
          </cell>
          <cell r="R135">
            <v>0</v>
          </cell>
          <cell r="S135">
            <v>12960.2</v>
          </cell>
          <cell r="T135">
            <v>3014</v>
          </cell>
          <cell r="U135">
            <v>15974.2</v>
          </cell>
          <cell r="V135">
            <v>12960.2</v>
          </cell>
          <cell r="W135">
            <v>3014</v>
          </cell>
          <cell r="X135">
            <v>15974.2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12096.19</v>
          </cell>
          <cell r="AL135">
            <v>0</v>
          </cell>
          <cell r="AM135">
            <v>12096.19</v>
          </cell>
          <cell r="AN135">
            <v>0</v>
          </cell>
          <cell r="AO135">
            <v>12960.2</v>
          </cell>
          <cell r="AP135">
            <v>0</v>
          </cell>
          <cell r="AQ135">
            <v>12960.2</v>
          </cell>
          <cell r="AR135">
            <v>0</v>
          </cell>
          <cell r="AS135">
            <v>12960.2</v>
          </cell>
          <cell r="AT135">
            <v>12597</v>
          </cell>
          <cell r="AU135">
            <v>363.19999999999902</v>
          </cell>
          <cell r="AV135">
            <v>0</v>
          </cell>
          <cell r="AW135">
            <v>12960.2</v>
          </cell>
          <cell r="AX135">
            <v>12597</v>
          </cell>
          <cell r="AY135">
            <v>363.19999999999902</v>
          </cell>
          <cell r="AZ135">
            <v>0</v>
          </cell>
          <cell r="BA135">
            <v>12960.2</v>
          </cell>
          <cell r="BB135">
            <v>12597</v>
          </cell>
          <cell r="BC135">
            <v>363.19999999999902</v>
          </cell>
          <cell r="BD135">
            <v>0</v>
          </cell>
          <cell r="BE135">
            <v>12960.2</v>
          </cell>
          <cell r="BF135">
            <v>12597</v>
          </cell>
          <cell r="BG135">
            <v>363.19999999999902</v>
          </cell>
          <cell r="BH135">
            <v>0</v>
          </cell>
          <cell r="BI135">
            <v>12960.2</v>
          </cell>
          <cell r="BJ135">
            <v>12597</v>
          </cell>
          <cell r="BK135">
            <v>363.19999999999902</v>
          </cell>
          <cell r="BL135">
            <v>0</v>
          </cell>
          <cell r="BM135">
            <v>12960.2</v>
          </cell>
          <cell r="BN135">
            <v>12597</v>
          </cell>
          <cell r="BO135">
            <v>363.19999999999902</v>
          </cell>
          <cell r="BP135">
            <v>0</v>
          </cell>
          <cell r="BQ135">
            <v>12960.2</v>
          </cell>
          <cell r="BR135">
            <v>12597</v>
          </cell>
          <cell r="BS135">
            <v>363.19999999999902</v>
          </cell>
          <cell r="BT135">
            <v>1635.48</v>
          </cell>
          <cell r="BU135">
            <v>115777.79</v>
          </cell>
          <cell r="BV135">
            <v>0</v>
          </cell>
          <cell r="BW135">
            <v>0</v>
          </cell>
          <cell r="BX135">
            <v>0</v>
          </cell>
          <cell r="BZ135">
            <v>0</v>
          </cell>
          <cell r="CA135">
            <v>0</v>
          </cell>
          <cell r="CB135">
            <v>0</v>
          </cell>
          <cell r="CD135">
            <v>0</v>
          </cell>
          <cell r="CE135">
            <v>0</v>
          </cell>
          <cell r="CF135">
            <v>0</v>
          </cell>
          <cell r="CH135">
            <v>2813.07</v>
          </cell>
          <cell r="CI135">
            <v>0</v>
          </cell>
          <cell r="CJ135">
            <v>2813.07</v>
          </cell>
          <cell r="CL135">
            <v>3014</v>
          </cell>
          <cell r="CM135">
            <v>0</v>
          </cell>
          <cell r="CN135">
            <v>3014</v>
          </cell>
          <cell r="CP135">
            <v>3014</v>
          </cell>
          <cell r="CQ135">
            <v>1170</v>
          </cell>
          <cell r="CR135">
            <v>1844</v>
          </cell>
          <cell r="CT135">
            <v>3014</v>
          </cell>
          <cell r="CU135">
            <v>1170</v>
          </cell>
          <cell r="CV135">
            <v>1844</v>
          </cell>
          <cell r="CX135">
            <v>3014</v>
          </cell>
          <cell r="CY135">
            <v>1170</v>
          </cell>
          <cell r="CZ135">
            <v>1844</v>
          </cell>
          <cell r="DB135">
            <v>3014</v>
          </cell>
          <cell r="DC135">
            <v>1162.8</v>
          </cell>
          <cell r="DD135">
            <v>1851.2</v>
          </cell>
          <cell r="DF135">
            <v>3014</v>
          </cell>
          <cell r="DG135">
            <v>1162.8</v>
          </cell>
          <cell r="DH135">
            <v>1851.2</v>
          </cell>
          <cell r="DJ135">
            <v>3014</v>
          </cell>
          <cell r="DK135">
            <v>1162.8</v>
          </cell>
          <cell r="DL135">
            <v>1851.2</v>
          </cell>
          <cell r="DN135">
            <v>3014</v>
          </cell>
          <cell r="DO135">
            <v>1162.8</v>
          </cell>
          <cell r="DP135">
            <v>1851.2</v>
          </cell>
          <cell r="DQ135">
            <v>150.97</v>
          </cell>
          <cell r="DR135">
            <v>26925.07</v>
          </cell>
        </row>
        <row r="136">
          <cell r="F136" t="str">
            <v>01-88/89/90</v>
          </cell>
          <cell r="G136" t="str">
            <v>TES 07 Pte. Ltd. (VietSmith)</v>
          </cell>
          <cell r="H136">
            <v>45385</v>
          </cell>
          <cell r="I136">
            <v>45749</v>
          </cell>
          <cell r="K136">
            <v>0</v>
          </cell>
          <cell r="L136">
            <v>1507</v>
          </cell>
          <cell r="M136">
            <v>9.1</v>
          </cell>
          <cell r="N136">
            <v>2</v>
          </cell>
          <cell r="O136">
            <v>9.1</v>
          </cell>
          <cell r="P136">
            <v>2</v>
          </cell>
          <cell r="Q136">
            <v>11.1</v>
          </cell>
          <cell r="S136">
            <v>13713.7</v>
          </cell>
          <cell r="T136">
            <v>3014</v>
          </cell>
          <cell r="U136">
            <v>16727.7</v>
          </cell>
          <cell r="V136">
            <v>13713.7</v>
          </cell>
          <cell r="W136">
            <v>3014</v>
          </cell>
          <cell r="X136">
            <v>16727.7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Z136">
            <v>0</v>
          </cell>
          <cell r="CA136">
            <v>0</v>
          </cell>
          <cell r="CB136">
            <v>0</v>
          </cell>
          <cell r="CD136">
            <v>0</v>
          </cell>
          <cell r="CE136">
            <v>0</v>
          </cell>
          <cell r="CF136">
            <v>0</v>
          </cell>
          <cell r="CH136">
            <v>0</v>
          </cell>
          <cell r="CI136">
            <v>0</v>
          </cell>
          <cell r="CJ136">
            <v>0</v>
          </cell>
          <cell r="CL136">
            <v>0</v>
          </cell>
          <cell r="CM136">
            <v>0</v>
          </cell>
          <cell r="CN136">
            <v>0</v>
          </cell>
          <cell r="CP136">
            <v>0</v>
          </cell>
          <cell r="CQ136">
            <v>0</v>
          </cell>
          <cell r="CR136">
            <v>0</v>
          </cell>
          <cell r="CT136">
            <v>0</v>
          </cell>
          <cell r="CU136">
            <v>0</v>
          </cell>
          <cell r="CV136">
            <v>0</v>
          </cell>
          <cell r="CX136">
            <v>0</v>
          </cell>
          <cell r="CY136">
            <v>0</v>
          </cell>
          <cell r="CZ136">
            <v>0</v>
          </cell>
          <cell r="DB136">
            <v>0</v>
          </cell>
          <cell r="DC136">
            <v>0</v>
          </cell>
          <cell r="DD136">
            <v>0</v>
          </cell>
          <cell r="DF136">
            <v>0</v>
          </cell>
          <cell r="DG136">
            <v>0</v>
          </cell>
          <cell r="DH136">
            <v>0</v>
          </cell>
          <cell r="DJ136">
            <v>0</v>
          </cell>
          <cell r="DK136">
            <v>0</v>
          </cell>
          <cell r="DL136">
            <v>0</v>
          </cell>
          <cell r="DN136">
            <v>0</v>
          </cell>
          <cell r="DO136">
            <v>0</v>
          </cell>
          <cell r="DP136">
            <v>0</v>
          </cell>
          <cell r="DR136">
            <v>0</v>
          </cell>
        </row>
        <row r="137">
          <cell r="F137" t="str">
            <v>01-88/89/90</v>
          </cell>
          <cell r="G137" t="str">
            <v>TES 07 Pte. Ltd. (VietSmith)</v>
          </cell>
          <cell r="H137">
            <v>45750</v>
          </cell>
          <cell r="I137">
            <v>46114</v>
          </cell>
          <cell r="K137">
            <v>0</v>
          </cell>
          <cell r="L137">
            <v>1507</v>
          </cell>
          <cell r="M137">
            <v>9.5</v>
          </cell>
          <cell r="N137">
            <v>2</v>
          </cell>
          <cell r="O137">
            <v>9.5</v>
          </cell>
          <cell r="P137">
            <v>2</v>
          </cell>
          <cell r="Q137">
            <v>11.5</v>
          </cell>
          <cell r="S137">
            <v>14316.5</v>
          </cell>
          <cell r="T137">
            <v>3014</v>
          </cell>
          <cell r="U137">
            <v>17330.5</v>
          </cell>
          <cell r="V137">
            <v>14316.5</v>
          </cell>
          <cell r="W137">
            <v>3014</v>
          </cell>
          <cell r="X137">
            <v>17330.5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Z137">
            <v>0</v>
          </cell>
          <cell r="CA137">
            <v>0</v>
          </cell>
          <cell r="CB137">
            <v>0</v>
          </cell>
          <cell r="CD137">
            <v>0</v>
          </cell>
          <cell r="CE137">
            <v>0</v>
          </cell>
          <cell r="CF137">
            <v>0</v>
          </cell>
          <cell r="CH137">
            <v>0</v>
          </cell>
          <cell r="CI137">
            <v>0</v>
          </cell>
          <cell r="CJ137">
            <v>0</v>
          </cell>
          <cell r="CL137">
            <v>0</v>
          </cell>
          <cell r="CM137">
            <v>0</v>
          </cell>
          <cell r="CN137">
            <v>0</v>
          </cell>
          <cell r="CP137">
            <v>0</v>
          </cell>
          <cell r="CQ137">
            <v>0</v>
          </cell>
          <cell r="CR137">
            <v>0</v>
          </cell>
          <cell r="CT137">
            <v>0</v>
          </cell>
          <cell r="CU137">
            <v>0</v>
          </cell>
          <cell r="CV137">
            <v>0</v>
          </cell>
          <cell r="CX137">
            <v>0</v>
          </cell>
          <cell r="CY137">
            <v>0</v>
          </cell>
          <cell r="CZ137">
            <v>0</v>
          </cell>
          <cell r="DB137">
            <v>0</v>
          </cell>
          <cell r="DC137">
            <v>0</v>
          </cell>
          <cell r="DD137">
            <v>0</v>
          </cell>
          <cell r="DF137">
            <v>0</v>
          </cell>
          <cell r="DG137">
            <v>0</v>
          </cell>
          <cell r="DH137">
            <v>0</v>
          </cell>
          <cell r="DJ137">
            <v>0</v>
          </cell>
          <cell r="DK137">
            <v>0</v>
          </cell>
          <cell r="DL137">
            <v>0</v>
          </cell>
          <cell r="DN137">
            <v>0</v>
          </cell>
          <cell r="DO137">
            <v>0</v>
          </cell>
          <cell r="DP137">
            <v>0</v>
          </cell>
          <cell r="DR137">
            <v>0</v>
          </cell>
        </row>
        <row r="138">
          <cell r="F138" t="str">
            <v>01-88/89/90</v>
          </cell>
          <cell r="G138" t="str">
            <v>TES 07 Pte. Ltd. (VietSmith)</v>
          </cell>
          <cell r="H138">
            <v>46115</v>
          </cell>
          <cell r="I138">
            <v>46479</v>
          </cell>
          <cell r="K138">
            <v>0</v>
          </cell>
          <cell r="L138">
            <v>1507</v>
          </cell>
          <cell r="M138">
            <v>9.8000000000000007</v>
          </cell>
          <cell r="N138">
            <v>2</v>
          </cell>
          <cell r="O138">
            <v>9.8000000000000007</v>
          </cell>
          <cell r="P138">
            <v>2</v>
          </cell>
          <cell r="Q138">
            <v>11.8</v>
          </cell>
          <cell r="S138">
            <v>14768.6</v>
          </cell>
          <cell r="T138">
            <v>3014</v>
          </cell>
          <cell r="U138">
            <v>17782.599999999999</v>
          </cell>
          <cell r="V138">
            <v>14768.6</v>
          </cell>
          <cell r="W138">
            <v>3014</v>
          </cell>
          <cell r="X138">
            <v>17782.599999999999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Z138">
            <v>0</v>
          </cell>
          <cell r="CA138">
            <v>0</v>
          </cell>
          <cell r="CB138">
            <v>0</v>
          </cell>
          <cell r="CD138">
            <v>0</v>
          </cell>
          <cell r="CE138">
            <v>0</v>
          </cell>
          <cell r="CF138">
            <v>0</v>
          </cell>
          <cell r="CH138">
            <v>0</v>
          </cell>
          <cell r="CI138">
            <v>0</v>
          </cell>
          <cell r="CJ138">
            <v>0</v>
          </cell>
          <cell r="CL138">
            <v>0</v>
          </cell>
          <cell r="CM138">
            <v>0</v>
          </cell>
          <cell r="CN138">
            <v>0</v>
          </cell>
          <cell r="CP138">
            <v>0</v>
          </cell>
          <cell r="CQ138">
            <v>0</v>
          </cell>
          <cell r="CR138">
            <v>0</v>
          </cell>
          <cell r="CT138">
            <v>0</v>
          </cell>
          <cell r="CU138">
            <v>0</v>
          </cell>
          <cell r="CV138">
            <v>0</v>
          </cell>
          <cell r="CX138">
            <v>0</v>
          </cell>
          <cell r="CY138">
            <v>0</v>
          </cell>
          <cell r="CZ138">
            <v>0</v>
          </cell>
          <cell r="DB138">
            <v>0</v>
          </cell>
          <cell r="DC138">
            <v>0</v>
          </cell>
          <cell r="DD138">
            <v>0</v>
          </cell>
          <cell r="DF138">
            <v>0</v>
          </cell>
          <cell r="DG138">
            <v>0</v>
          </cell>
          <cell r="DH138">
            <v>0</v>
          </cell>
          <cell r="DJ138">
            <v>0</v>
          </cell>
          <cell r="DK138">
            <v>0</v>
          </cell>
          <cell r="DL138">
            <v>0</v>
          </cell>
          <cell r="DN138">
            <v>0</v>
          </cell>
          <cell r="DO138">
            <v>0</v>
          </cell>
          <cell r="DP138">
            <v>0</v>
          </cell>
          <cell r="DR138">
            <v>0</v>
          </cell>
        </row>
        <row r="139">
          <cell r="E139" t="str">
            <v>t0000199</v>
          </cell>
          <cell r="F139" t="str">
            <v>01-90</v>
          </cell>
          <cell r="G139" t="str">
            <v>Donergy Pte Ltd (Authentic Turkish Kebab)</v>
          </cell>
          <cell r="H139">
            <v>44927</v>
          </cell>
          <cell r="I139">
            <v>44938</v>
          </cell>
          <cell r="K139">
            <v>540</v>
          </cell>
          <cell r="L139">
            <v>540</v>
          </cell>
          <cell r="M139">
            <v>14.1</v>
          </cell>
          <cell r="N139">
            <v>1.2</v>
          </cell>
          <cell r="O139">
            <v>0</v>
          </cell>
          <cell r="P139">
            <v>0</v>
          </cell>
          <cell r="Q139">
            <v>15.3</v>
          </cell>
          <cell r="R139">
            <v>0</v>
          </cell>
          <cell r="S139">
            <v>7614</v>
          </cell>
          <cell r="T139">
            <v>648</v>
          </cell>
          <cell r="U139">
            <v>8262</v>
          </cell>
          <cell r="V139">
            <v>0</v>
          </cell>
          <cell r="W139">
            <v>0</v>
          </cell>
          <cell r="X139">
            <v>0</v>
          </cell>
          <cell r="Y139">
            <v>2947.35</v>
          </cell>
          <cell r="Z139">
            <v>0</v>
          </cell>
          <cell r="AA139">
            <v>2947.35</v>
          </cell>
          <cell r="AB139">
            <v>7506</v>
          </cell>
          <cell r="AC139">
            <v>0</v>
          </cell>
          <cell r="AD139">
            <v>0</v>
          </cell>
          <cell r="AE139">
            <v>0</v>
          </cell>
          <cell r="AF139">
            <v>7506</v>
          </cell>
          <cell r="AG139">
            <v>0</v>
          </cell>
          <cell r="AH139">
            <v>0</v>
          </cell>
          <cell r="AI139">
            <v>0</v>
          </cell>
          <cell r="AJ139">
            <v>7506</v>
          </cell>
          <cell r="AK139">
            <v>0</v>
          </cell>
          <cell r="AL139">
            <v>0</v>
          </cell>
          <cell r="AM139">
            <v>0</v>
          </cell>
          <cell r="AN139">
            <v>7506</v>
          </cell>
          <cell r="AO139">
            <v>0</v>
          </cell>
          <cell r="AP139">
            <v>0</v>
          </cell>
          <cell r="AQ139">
            <v>0</v>
          </cell>
          <cell r="AR139">
            <v>7506</v>
          </cell>
          <cell r="AS139">
            <v>0</v>
          </cell>
          <cell r="AT139">
            <v>0</v>
          </cell>
          <cell r="AU139">
            <v>0</v>
          </cell>
          <cell r="AV139">
            <v>7506</v>
          </cell>
          <cell r="AW139">
            <v>0</v>
          </cell>
          <cell r="AX139">
            <v>0</v>
          </cell>
          <cell r="AY139">
            <v>0</v>
          </cell>
          <cell r="AZ139">
            <v>7506</v>
          </cell>
          <cell r="BA139">
            <v>0</v>
          </cell>
          <cell r="BB139">
            <v>0</v>
          </cell>
          <cell r="BC139">
            <v>0</v>
          </cell>
          <cell r="BD139">
            <v>7506</v>
          </cell>
          <cell r="BE139">
            <v>0</v>
          </cell>
          <cell r="BF139">
            <v>0</v>
          </cell>
          <cell r="BG139">
            <v>0</v>
          </cell>
          <cell r="BH139">
            <v>7506</v>
          </cell>
          <cell r="BI139">
            <v>0</v>
          </cell>
          <cell r="BJ139">
            <v>7430.7</v>
          </cell>
          <cell r="BK139">
            <v>-7430.7</v>
          </cell>
          <cell r="BL139">
            <v>7506</v>
          </cell>
          <cell r="BM139">
            <v>0</v>
          </cell>
          <cell r="BN139">
            <v>7430.7</v>
          </cell>
          <cell r="BO139">
            <v>-7430.7</v>
          </cell>
          <cell r="BP139">
            <v>7506</v>
          </cell>
          <cell r="BQ139">
            <v>0</v>
          </cell>
          <cell r="BR139">
            <v>7430.7</v>
          </cell>
          <cell r="BS139">
            <v>-7430.7</v>
          </cell>
          <cell r="BT139">
            <v>7506</v>
          </cell>
          <cell r="BU139">
            <v>2947.35</v>
          </cell>
          <cell r="BV139">
            <v>250.84</v>
          </cell>
          <cell r="BW139">
            <v>0</v>
          </cell>
          <cell r="BX139">
            <v>250.84</v>
          </cell>
          <cell r="BY139">
            <v>648</v>
          </cell>
          <cell r="BZ139">
            <v>0</v>
          </cell>
          <cell r="CA139">
            <v>0</v>
          </cell>
          <cell r="CB139">
            <v>0</v>
          </cell>
          <cell r="CC139">
            <v>648</v>
          </cell>
          <cell r="CD139">
            <v>0</v>
          </cell>
          <cell r="CE139">
            <v>0</v>
          </cell>
          <cell r="CF139">
            <v>0</v>
          </cell>
          <cell r="CG139">
            <v>648</v>
          </cell>
          <cell r="CH139">
            <v>0</v>
          </cell>
          <cell r="CI139">
            <v>0</v>
          </cell>
          <cell r="CJ139">
            <v>0</v>
          </cell>
          <cell r="CK139">
            <v>648</v>
          </cell>
          <cell r="CL139">
            <v>0</v>
          </cell>
          <cell r="CM139">
            <v>0</v>
          </cell>
          <cell r="CN139">
            <v>0</v>
          </cell>
          <cell r="CO139">
            <v>648</v>
          </cell>
          <cell r="CP139">
            <v>0</v>
          </cell>
          <cell r="CQ139">
            <v>0</v>
          </cell>
          <cell r="CR139">
            <v>0</v>
          </cell>
          <cell r="CS139">
            <v>648</v>
          </cell>
          <cell r="CT139">
            <v>0</v>
          </cell>
          <cell r="CU139">
            <v>0</v>
          </cell>
          <cell r="CV139">
            <v>0</v>
          </cell>
          <cell r="CW139">
            <v>648</v>
          </cell>
          <cell r="CX139">
            <v>0</v>
          </cell>
          <cell r="CY139">
            <v>0</v>
          </cell>
          <cell r="CZ139">
            <v>0</v>
          </cell>
          <cell r="DA139">
            <v>648</v>
          </cell>
          <cell r="DB139">
            <v>0</v>
          </cell>
          <cell r="DC139">
            <v>0</v>
          </cell>
          <cell r="DD139">
            <v>0</v>
          </cell>
          <cell r="DE139">
            <v>648</v>
          </cell>
          <cell r="DF139">
            <v>0</v>
          </cell>
          <cell r="DG139">
            <v>632.4</v>
          </cell>
          <cell r="DH139">
            <v>-632.4</v>
          </cell>
          <cell r="DI139">
            <v>648</v>
          </cell>
          <cell r="DJ139">
            <v>0</v>
          </cell>
          <cell r="DK139">
            <v>632.4</v>
          </cell>
          <cell r="DL139">
            <v>-632.4</v>
          </cell>
          <cell r="DM139">
            <v>648</v>
          </cell>
          <cell r="DN139">
            <v>0</v>
          </cell>
          <cell r="DO139">
            <v>632.4</v>
          </cell>
          <cell r="DP139">
            <v>-632.4</v>
          </cell>
          <cell r="DQ139">
            <v>648</v>
          </cell>
          <cell r="DR139">
            <v>250.84</v>
          </cell>
        </row>
        <row r="140">
          <cell r="E140" t="str">
            <v>t0001308</v>
          </cell>
          <cell r="F140" t="str">
            <v>01-91</v>
          </cell>
          <cell r="G140" t="str">
            <v>Shiok! Retail Concepts Pte. Ltd. (Heavenly Wang)</v>
          </cell>
          <cell r="H140">
            <v>44792</v>
          </cell>
          <cell r="I140">
            <v>45156</v>
          </cell>
          <cell r="K140">
            <v>614</v>
          </cell>
          <cell r="L140">
            <v>614</v>
          </cell>
          <cell r="M140">
            <v>13.8</v>
          </cell>
          <cell r="N140">
            <v>1.2</v>
          </cell>
          <cell r="O140">
            <v>13</v>
          </cell>
          <cell r="P140">
            <v>2</v>
          </cell>
          <cell r="Q140">
            <v>15</v>
          </cell>
          <cell r="S140">
            <v>8473.2000000000007</v>
          </cell>
          <cell r="T140">
            <v>736.8</v>
          </cell>
          <cell r="U140">
            <v>9210</v>
          </cell>
          <cell r="V140">
            <v>7982</v>
          </cell>
          <cell r="W140">
            <v>1228</v>
          </cell>
          <cell r="X140">
            <v>9210</v>
          </cell>
          <cell r="Y140">
            <v>8473.2000000000007</v>
          </cell>
          <cell r="Z140">
            <v>8473.2000000000007</v>
          </cell>
          <cell r="AA140">
            <v>0</v>
          </cell>
          <cell r="AB140">
            <v>7859.2</v>
          </cell>
          <cell r="AC140">
            <v>7982</v>
          </cell>
          <cell r="AD140">
            <v>8473.2000000000007</v>
          </cell>
          <cell r="AE140">
            <v>-491.20000000000101</v>
          </cell>
          <cell r="AF140">
            <v>7859.2</v>
          </cell>
          <cell r="AG140">
            <v>7982</v>
          </cell>
          <cell r="AH140">
            <v>8473.2000000000007</v>
          </cell>
          <cell r="AI140">
            <v>-491.20000000000101</v>
          </cell>
          <cell r="AJ140">
            <v>7859.2</v>
          </cell>
          <cell r="AK140">
            <v>7982</v>
          </cell>
          <cell r="AL140">
            <v>8473.2000000000007</v>
          </cell>
          <cell r="AM140">
            <v>-491.20000000000101</v>
          </cell>
          <cell r="AN140">
            <v>7859.2</v>
          </cell>
          <cell r="AO140">
            <v>7982</v>
          </cell>
          <cell r="AP140">
            <v>8473.2000000000007</v>
          </cell>
          <cell r="AQ140">
            <v>-491.20000000000101</v>
          </cell>
          <cell r="AR140">
            <v>7859.2</v>
          </cell>
          <cell r="AS140">
            <v>7982</v>
          </cell>
          <cell r="AT140">
            <v>8473.2000000000007</v>
          </cell>
          <cell r="AU140">
            <v>-491.20000000000101</v>
          </cell>
          <cell r="AV140">
            <v>7859.2</v>
          </cell>
          <cell r="AW140">
            <v>7982</v>
          </cell>
          <cell r="AX140">
            <v>8473.2000000000007</v>
          </cell>
          <cell r="AY140">
            <v>-491.20000000000101</v>
          </cell>
          <cell r="AZ140">
            <v>7859.2</v>
          </cell>
          <cell r="BA140">
            <v>4634.71</v>
          </cell>
          <cell r="BB140">
            <v>4919.92</v>
          </cell>
          <cell r="BC140">
            <v>-285.20999999999998</v>
          </cell>
          <cell r="BD140">
            <v>4563.41</v>
          </cell>
          <cell r="BE140">
            <v>0</v>
          </cell>
          <cell r="BF140">
            <v>0</v>
          </cell>
          <cell r="BG140">
            <v>0</v>
          </cell>
          <cell r="BH140">
            <v>4563.41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60999.91</v>
          </cell>
          <cell r="BV140">
            <v>736.8</v>
          </cell>
          <cell r="BW140">
            <v>736.8</v>
          </cell>
          <cell r="BX140">
            <v>0</v>
          </cell>
          <cell r="BY140">
            <v>736.8</v>
          </cell>
          <cell r="BZ140">
            <v>1228</v>
          </cell>
          <cell r="CA140">
            <v>736.8</v>
          </cell>
          <cell r="CB140">
            <v>491.2</v>
          </cell>
          <cell r="CC140">
            <v>736.8</v>
          </cell>
          <cell r="CD140">
            <v>1228</v>
          </cell>
          <cell r="CE140">
            <v>736.8</v>
          </cell>
          <cell r="CF140">
            <v>491.2</v>
          </cell>
          <cell r="CG140">
            <v>736.8</v>
          </cell>
          <cell r="CH140">
            <v>1228</v>
          </cell>
          <cell r="CI140">
            <v>736.8</v>
          </cell>
          <cell r="CJ140">
            <v>491.2</v>
          </cell>
          <cell r="CK140">
            <v>736.8</v>
          </cell>
          <cell r="CL140">
            <v>1228</v>
          </cell>
          <cell r="CM140">
            <v>736.8</v>
          </cell>
          <cell r="CN140">
            <v>491.2</v>
          </cell>
          <cell r="CO140">
            <v>736.8</v>
          </cell>
          <cell r="CP140">
            <v>1228</v>
          </cell>
          <cell r="CQ140">
            <v>736.8</v>
          </cell>
          <cell r="CR140">
            <v>491.2</v>
          </cell>
          <cell r="CS140">
            <v>736.8</v>
          </cell>
          <cell r="CT140">
            <v>1228</v>
          </cell>
          <cell r="CU140">
            <v>736.8</v>
          </cell>
          <cell r="CV140">
            <v>491.2</v>
          </cell>
          <cell r="CW140">
            <v>736.8</v>
          </cell>
          <cell r="CX140">
            <v>713.03</v>
          </cell>
          <cell r="CY140">
            <v>427.82</v>
          </cell>
          <cell r="CZ140">
            <v>285.20999999999998</v>
          </cell>
          <cell r="DA140">
            <v>427.82</v>
          </cell>
          <cell r="DB140">
            <v>0</v>
          </cell>
          <cell r="DC140">
            <v>0</v>
          </cell>
          <cell r="DD140">
            <v>0</v>
          </cell>
          <cell r="DE140">
            <v>427.82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8817.83</v>
          </cell>
        </row>
        <row r="141">
          <cell r="F141" t="str">
            <v>01-91</v>
          </cell>
          <cell r="G141" t="str">
            <v>Shiok! Retail Concepts Pte. Ltd. (Heavenly Wang)</v>
          </cell>
          <cell r="H141">
            <v>45157</v>
          </cell>
          <cell r="I141">
            <v>45522</v>
          </cell>
          <cell r="K141">
            <v>0</v>
          </cell>
          <cell r="L141">
            <v>614</v>
          </cell>
          <cell r="M141">
            <v>14.8</v>
          </cell>
          <cell r="N141">
            <v>1.2</v>
          </cell>
          <cell r="O141">
            <v>14</v>
          </cell>
          <cell r="P141">
            <v>2</v>
          </cell>
          <cell r="Q141">
            <v>16</v>
          </cell>
          <cell r="S141">
            <v>9087.2000000000007</v>
          </cell>
          <cell r="T141">
            <v>736.8</v>
          </cell>
          <cell r="U141">
            <v>9824</v>
          </cell>
          <cell r="V141">
            <v>8596</v>
          </cell>
          <cell r="W141">
            <v>1228</v>
          </cell>
          <cell r="X141">
            <v>9824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3604.77</v>
          </cell>
          <cell r="BB141">
            <v>3810.76</v>
          </cell>
          <cell r="BC141">
            <v>-205.99</v>
          </cell>
          <cell r="BD141">
            <v>3553.28</v>
          </cell>
          <cell r="BE141">
            <v>8596</v>
          </cell>
          <cell r="BF141">
            <v>9087.2000000000007</v>
          </cell>
          <cell r="BG141">
            <v>-491.20000000000101</v>
          </cell>
          <cell r="BH141">
            <v>3553.28</v>
          </cell>
          <cell r="BI141">
            <v>8596</v>
          </cell>
          <cell r="BJ141">
            <v>9087.2000000000007</v>
          </cell>
          <cell r="BK141">
            <v>-491.20000000000101</v>
          </cell>
          <cell r="BL141">
            <v>8473.2000000000007</v>
          </cell>
          <cell r="BM141">
            <v>8596</v>
          </cell>
          <cell r="BN141">
            <v>9087.2000000000007</v>
          </cell>
          <cell r="BO141">
            <v>-491.20000000000101</v>
          </cell>
          <cell r="BP141">
            <v>8473.2000000000007</v>
          </cell>
          <cell r="BQ141">
            <v>8596</v>
          </cell>
          <cell r="BR141">
            <v>9087.2000000000007</v>
          </cell>
          <cell r="BS141">
            <v>-491.20000000000101</v>
          </cell>
          <cell r="BT141">
            <v>8473.2000000000007</v>
          </cell>
          <cell r="BU141">
            <v>37988.769999999997</v>
          </cell>
          <cell r="BV141">
            <v>0</v>
          </cell>
          <cell r="BW141">
            <v>0</v>
          </cell>
          <cell r="BX141">
            <v>0</v>
          </cell>
          <cell r="BZ141">
            <v>0</v>
          </cell>
          <cell r="CA141">
            <v>0</v>
          </cell>
          <cell r="CB141">
            <v>0</v>
          </cell>
          <cell r="CD141">
            <v>0</v>
          </cell>
          <cell r="CE141">
            <v>0</v>
          </cell>
          <cell r="CF141">
            <v>0</v>
          </cell>
          <cell r="CH141">
            <v>0</v>
          </cell>
          <cell r="CI141">
            <v>0</v>
          </cell>
          <cell r="CJ141">
            <v>0</v>
          </cell>
          <cell r="CL141">
            <v>0</v>
          </cell>
          <cell r="CM141">
            <v>0</v>
          </cell>
          <cell r="CN141">
            <v>0</v>
          </cell>
          <cell r="CP141">
            <v>0</v>
          </cell>
          <cell r="CQ141">
            <v>0</v>
          </cell>
          <cell r="CR141">
            <v>0</v>
          </cell>
          <cell r="CT141">
            <v>0</v>
          </cell>
          <cell r="CU141">
            <v>0</v>
          </cell>
          <cell r="CV141">
            <v>0</v>
          </cell>
          <cell r="CX141">
            <v>514.97</v>
          </cell>
          <cell r="CY141">
            <v>308.98</v>
          </cell>
          <cell r="CZ141">
            <v>205.99</v>
          </cell>
          <cell r="DA141">
            <v>308.98</v>
          </cell>
          <cell r="DB141">
            <v>1228</v>
          </cell>
          <cell r="DC141">
            <v>736.8</v>
          </cell>
          <cell r="DD141">
            <v>491.2</v>
          </cell>
          <cell r="DE141">
            <v>308.98</v>
          </cell>
          <cell r="DF141">
            <v>1228</v>
          </cell>
          <cell r="DG141">
            <v>736.8</v>
          </cell>
          <cell r="DH141">
            <v>491.2</v>
          </cell>
          <cell r="DI141">
            <v>736.8</v>
          </cell>
          <cell r="DJ141">
            <v>1228</v>
          </cell>
          <cell r="DK141">
            <v>736.8</v>
          </cell>
          <cell r="DL141">
            <v>491.2</v>
          </cell>
          <cell r="DM141">
            <v>736.8</v>
          </cell>
          <cell r="DN141">
            <v>1228</v>
          </cell>
          <cell r="DO141">
            <v>736.8</v>
          </cell>
          <cell r="DP141">
            <v>491.2</v>
          </cell>
          <cell r="DQ141">
            <v>736.8</v>
          </cell>
          <cell r="DR141">
            <v>5426.97</v>
          </cell>
        </row>
        <row r="142">
          <cell r="E142" t="str">
            <v>t0001546</v>
          </cell>
          <cell r="F142" t="str">
            <v>01-91A</v>
          </cell>
          <cell r="G142" t="str">
            <v>Gong Cha (Singapore) Pte. Ltd. (Gong Cha / Coconut Queen)</v>
          </cell>
          <cell r="H142">
            <v>44903</v>
          </cell>
          <cell r="I142">
            <v>45267</v>
          </cell>
          <cell r="K142">
            <v>250</v>
          </cell>
          <cell r="L142">
            <v>250</v>
          </cell>
          <cell r="M142">
            <v>27.888000000000002</v>
          </cell>
          <cell r="N142">
            <v>1.2</v>
          </cell>
          <cell r="O142">
            <v>27.088000000000001</v>
          </cell>
          <cell r="P142">
            <v>2</v>
          </cell>
          <cell r="Q142">
            <v>29.088000000000001</v>
          </cell>
          <cell r="S142">
            <v>6972</v>
          </cell>
          <cell r="T142">
            <v>300</v>
          </cell>
          <cell r="U142">
            <v>7272</v>
          </cell>
          <cell r="V142">
            <v>6772</v>
          </cell>
          <cell r="W142">
            <v>500</v>
          </cell>
          <cell r="X142">
            <v>7272</v>
          </cell>
          <cell r="Y142">
            <v>6972</v>
          </cell>
          <cell r="Z142">
            <v>0</v>
          </cell>
          <cell r="AA142">
            <v>6972</v>
          </cell>
          <cell r="AB142">
            <v>7050</v>
          </cell>
          <cell r="AC142">
            <v>6772</v>
          </cell>
          <cell r="AD142">
            <v>0</v>
          </cell>
          <cell r="AE142">
            <v>6772</v>
          </cell>
          <cell r="AF142">
            <v>7050</v>
          </cell>
          <cell r="AG142">
            <v>6772</v>
          </cell>
          <cell r="AH142">
            <v>0</v>
          </cell>
          <cell r="AI142">
            <v>6772</v>
          </cell>
          <cell r="AJ142">
            <v>7050</v>
          </cell>
          <cell r="AK142">
            <v>6772</v>
          </cell>
          <cell r="AL142">
            <v>0</v>
          </cell>
          <cell r="AM142">
            <v>6772</v>
          </cell>
          <cell r="AN142">
            <v>7050</v>
          </cell>
          <cell r="AO142">
            <v>6772</v>
          </cell>
          <cell r="AP142">
            <v>0</v>
          </cell>
          <cell r="AQ142">
            <v>6772</v>
          </cell>
          <cell r="AR142">
            <v>7050</v>
          </cell>
          <cell r="AS142">
            <v>6772</v>
          </cell>
          <cell r="AT142">
            <v>0</v>
          </cell>
          <cell r="AU142">
            <v>6772</v>
          </cell>
          <cell r="AV142">
            <v>7050</v>
          </cell>
          <cell r="AW142">
            <v>6772</v>
          </cell>
          <cell r="AX142">
            <v>0</v>
          </cell>
          <cell r="AY142">
            <v>6772</v>
          </cell>
          <cell r="AZ142">
            <v>7050</v>
          </cell>
          <cell r="BA142">
            <v>6772</v>
          </cell>
          <cell r="BB142">
            <v>0</v>
          </cell>
          <cell r="BC142">
            <v>6772</v>
          </cell>
          <cell r="BD142">
            <v>7050</v>
          </cell>
          <cell r="BE142">
            <v>6772</v>
          </cell>
          <cell r="BF142">
            <v>0</v>
          </cell>
          <cell r="BG142">
            <v>6772</v>
          </cell>
          <cell r="BH142">
            <v>7050</v>
          </cell>
          <cell r="BI142">
            <v>6772</v>
          </cell>
          <cell r="BJ142">
            <v>7075</v>
          </cell>
          <cell r="BK142">
            <v>-303</v>
          </cell>
          <cell r="BL142">
            <v>4548.3900000000003</v>
          </cell>
          <cell r="BM142">
            <v>6772</v>
          </cell>
          <cell r="BN142">
            <v>7075</v>
          </cell>
          <cell r="BO142">
            <v>-303</v>
          </cell>
          <cell r="BP142">
            <v>0</v>
          </cell>
          <cell r="BQ142">
            <v>1529.16</v>
          </cell>
          <cell r="BR142">
            <v>7075</v>
          </cell>
          <cell r="BS142">
            <v>-5545.84</v>
          </cell>
          <cell r="BT142">
            <v>5397.68</v>
          </cell>
          <cell r="BU142">
            <v>76221.16</v>
          </cell>
          <cell r="BV142">
            <v>300</v>
          </cell>
          <cell r="BW142">
            <v>0</v>
          </cell>
          <cell r="BX142">
            <v>300</v>
          </cell>
          <cell r="BY142">
            <v>300</v>
          </cell>
          <cell r="BZ142">
            <v>500</v>
          </cell>
          <cell r="CA142">
            <v>0</v>
          </cell>
          <cell r="CB142">
            <v>500</v>
          </cell>
          <cell r="CC142">
            <v>300</v>
          </cell>
          <cell r="CD142">
            <v>500</v>
          </cell>
          <cell r="CE142">
            <v>0</v>
          </cell>
          <cell r="CF142">
            <v>500</v>
          </cell>
          <cell r="CG142">
            <v>300</v>
          </cell>
          <cell r="CH142">
            <v>500</v>
          </cell>
          <cell r="CI142">
            <v>0</v>
          </cell>
          <cell r="CJ142">
            <v>500</v>
          </cell>
          <cell r="CK142">
            <v>300</v>
          </cell>
          <cell r="CL142">
            <v>500</v>
          </cell>
          <cell r="CM142">
            <v>0</v>
          </cell>
          <cell r="CN142">
            <v>500</v>
          </cell>
          <cell r="CO142">
            <v>300</v>
          </cell>
          <cell r="CP142">
            <v>500</v>
          </cell>
          <cell r="CQ142">
            <v>0</v>
          </cell>
          <cell r="CR142">
            <v>500</v>
          </cell>
          <cell r="CS142">
            <v>300</v>
          </cell>
          <cell r="CT142">
            <v>500</v>
          </cell>
          <cell r="CU142">
            <v>0</v>
          </cell>
          <cell r="CV142">
            <v>500</v>
          </cell>
          <cell r="CW142">
            <v>300</v>
          </cell>
          <cell r="CX142">
            <v>500</v>
          </cell>
          <cell r="CY142">
            <v>0</v>
          </cell>
          <cell r="CZ142">
            <v>500</v>
          </cell>
          <cell r="DA142">
            <v>300</v>
          </cell>
          <cell r="DB142">
            <v>500</v>
          </cell>
          <cell r="DC142">
            <v>0</v>
          </cell>
          <cell r="DD142">
            <v>500</v>
          </cell>
          <cell r="DE142">
            <v>300</v>
          </cell>
          <cell r="DF142">
            <v>500</v>
          </cell>
          <cell r="DG142">
            <v>300</v>
          </cell>
          <cell r="DH142">
            <v>200</v>
          </cell>
          <cell r="DI142">
            <v>193.55</v>
          </cell>
          <cell r="DJ142">
            <v>500</v>
          </cell>
          <cell r="DK142">
            <v>300</v>
          </cell>
          <cell r="DL142">
            <v>200</v>
          </cell>
          <cell r="DM142">
            <v>0</v>
          </cell>
          <cell r="DN142">
            <v>112.9</v>
          </cell>
          <cell r="DO142">
            <v>300</v>
          </cell>
          <cell r="DP142">
            <v>-187.1</v>
          </cell>
          <cell r="DQ142">
            <v>232.26</v>
          </cell>
          <cell r="DR142">
            <v>5412.9</v>
          </cell>
        </row>
        <row r="143">
          <cell r="F143" t="str">
            <v>01-91A</v>
          </cell>
          <cell r="G143" t="str">
            <v>Gong Cha (Singapore) Pte. Ltd. (Gong Cha / Coconut Queen)</v>
          </cell>
          <cell r="H143">
            <v>45268</v>
          </cell>
          <cell r="I143">
            <v>45633</v>
          </cell>
          <cell r="K143">
            <v>0</v>
          </cell>
          <cell r="L143">
            <v>250</v>
          </cell>
          <cell r="M143">
            <v>28.7</v>
          </cell>
          <cell r="N143">
            <v>1.2</v>
          </cell>
          <cell r="O143">
            <v>27.9</v>
          </cell>
          <cell r="P143">
            <v>2</v>
          </cell>
          <cell r="Q143">
            <v>29.9</v>
          </cell>
          <cell r="S143">
            <v>7175</v>
          </cell>
          <cell r="T143">
            <v>300</v>
          </cell>
          <cell r="U143">
            <v>7475</v>
          </cell>
          <cell r="V143">
            <v>6975</v>
          </cell>
          <cell r="W143">
            <v>500</v>
          </cell>
          <cell r="X143">
            <v>7475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5400</v>
          </cell>
          <cell r="BR143">
            <v>0</v>
          </cell>
          <cell r="BS143">
            <v>5400</v>
          </cell>
          <cell r="BT143">
            <v>0</v>
          </cell>
          <cell r="BU143">
            <v>5400</v>
          </cell>
          <cell r="BV143">
            <v>0</v>
          </cell>
          <cell r="BW143">
            <v>0</v>
          </cell>
          <cell r="BX143">
            <v>0</v>
          </cell>
          <cell r="BZ143">
            <v>0</v>
          </cell>
          <cell r="CA143">
            <v>0</v>
          </cell>
          <cell r="CB143">
            <v>0</v>
          </cell>
          <cell r="CD143">
            <v>0</v>
          </cell>
          <cell r="CE143">
            <v>0</v>
          </cell>
          <cell r="CF143">
            <v>0</v>
          </cell>
          <cell r="CH143">
            <v>0</v>
          </cell>
          <cell r="CI143">
            <v>0</v>
          </cell>
          <cell r="CJ143">
            <v>0</v>
          </cell>
          <cell r="CL143">
            <v>0</v>
          </cell>
          <cell r="CM143">
            <v>0</v>
          </cell>
          <cell r="CN143">
            <v>0</v>
          </cell>
          <cell r="CP143">
            <v>0</v>
          </cell>
          <cell r="CQ143">
            <v>0</v>
          </cell>
          <cell r="CR143">
            <v>0</v>
          </cell>
          <cell r="CT143">
            <v>0</v>
          </cell>
          <cell r="CU143">
            <v>0</v>
          </cell>
          <cell r="CV143">
            <v>0</v>
          </cell>
          <cell r="CX143">
            <v>0</v>
          </cell>
          <cell r="CY143">
            <v>0</v>
          </cell>
          <cell r="CZ143">
            <v>0</v>
          </cell>
          <cell r="DB143">
            <v>0</v>
          </cell>
          <cell r="DC143">
            <v>0</v>
          </cell>
          <cell r="DD143">
            <v>0</v>
          </cell>
          <cell r="DF143">
            <v>0</v>
          </cell>
          <cell r="DG143">
            <v>0</v>
          </cell>
          <cell r="DH143">
            <v>0</v>
          </cell>
          <cell r="DJ143">
            <v>0</v>
          </cell>
          <cell r="DK143">
            <v>0</v>
          </cell>
          <cell r="DL143">
            <v>0</v>
          </cell>
          <cell r="DN143">
            <v>387.1</v>
          </cell>
          <cell r="DO143">
            <v>0</v>
          </cell>
          <cell r="DP143">
            <v>387.1</v>
          </cell>
          <cell r="DR143">
            <v>387.1</v>
          </cell>
        </row>
        <row r="144">
          <cell r="F144" t="str">
            <v>01-91A</v>
          </cell>
          <cell r="G144" t="str">
            <v>Gong Cha (Singapore) Pte. Ltd. (Gong Cha / Coconut Queen)</v>
          </cell>
          <cell r="H144">
            <v>45634</v>
          </cell>
          <cell r="I144">
            <v>45998</v>
          </cell>
          <cell r="K144">
            <v>0</v>
          </cell>
          <cell r="L144">
            <v>250</v>
          </cell>
          <cell r="M144">
            <v>29.5</v>
          </cell>
          <cell r="N144">
            <v>1.2</v>
          </cell>
          <cell r="O144">
            <v>28.7</v>
          </cell>
          <cell r="P144">
            <v>2</v>
          </cell>
          <cell r="Q144">
            <v>30.7</v>
          </cell>
          <cell r="S144">
            <v>7375</v>
          </cell>
          <cell r="T144">
            <v>300</v>
          </cell>
          <cell r="U144">
            <v>7675</v>
          </cell>
          <cell r="V144">
            <v>7175</v>
          </cell>
          <cell r="W144">
            <v>500</v>
          </cell>
          <cell r="X144">
            <v>7675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Z144">
            <v>0</v>
          </cell>
          <cell r="CA144">
            <v>0</v>
          </cell>
          <cell r="CB144">
            <v>0</v>
          </cell>
          <cell r="CD144">
            <v>0</v>
          </cell>
          <cell r="CE144">
            <v>0</v>
          </cell>
          <cell r="CF144">
            <v>0</v>
          </cell>
          <cell r="CH144">
            <v>0</v>
          </cell>
          <cell r="CI144">
            <v>0</v>
          </cell>
          <cell r="CJ144">
            <v>0</v>
          </cell>
          <cell r="CL144">
            <v>0</v>
          </cell>
          <cell r="CM144">
            <v>0</v>
          </cell>
          <cell r="CN144">
            <v>0</v>
          </cell>
          <cell r="CP144">
            <v>0</v>
          </cell>
          <cell r="CQ144">
            <v>0</v>
          </cell>
          <cell r="CR144">
            <v>0</v>
          </cell>
          <cell r="CT144">
            <v>0</v>
          </cell>
          <cell r="CU144">
            <v>0</v>
          </cell>
          <cell r="CV144">
            <v>0</v>
          </cell>
          <cell r="CX144">
            <v>0</v>
          </cell>
          <cell r="CY144">
            <v>0</v>
          </cell>
          <cell r="CZ144">
            <v>0</v>
          </cell>
          <cell r="DB144">
            <v>0</v>
          </cell>
          <cell r="DC144">
            <v>0</v>
          </cell>
          <cell r="DD144">
            <v>0</v>
          </cell>
          <cell r="DF144">
            <v>0</v>
          </cell>
          <cell r="DG144">
            <v>0</v>
          </cell>
          <cell r="DH144">
            <v>0</v>
          </cell>
          <cell r="DJ144">
            <v>0</v>
          </cell>
          <cell r="DK144">
            <v>0</v>
          </cell>
          <cell r="DL144">
            <v>0</v>
          </cell>
          <cell r="DN144">
            <v>0</v>
          </cell>
          <cell r="DO144">
            <v>0</v>
          </cell>
          <cell r="DP144">
            <v>0</v>
          </cell>
          <cell r="DR144">
            <v>0</v>
          </cell>
        </row>
        <row r="145">
          <cell r="E145" t="str">
            <v>t0001511</v>
          </cell>
          <cell r="F145" t="str">
            <v>01-91B</v>
          </cell>
          <cell r="G145" t="str">
            <v>Donergy Pte. Ltd.</v>
          </cell>
          <cell r="H145">
            <v>44941</v>
          </cell>
          <cell r="I145">
            <v>45305</v>
          </cell>
          <cell r="K145">
            <v>1098</v>
          </cell>
          <cell r="L145">
            <v>1098</v>
          </cell>
          <cell r="M145">
            <v>12.3</v>
          </cell>
          <cell r="N145">
            <v>1.2</v>
          </cell>
          <cell r="O145">
            <v>11.5</v>
          </cell>
          <cell r="P145">
            <v>2</v>
          </cell>
          <cell r="Q145">
            <v>13.5</v>
          </cell>
          <cell r="S145">
            <v>13505.4</v>
          </cell>
          <cell r="T145">
            <v>1317.6</v>
          </cell>
          <cell r="U145">
            <v>14823</v>
          </cell>
          <cell r="V145">
            <v>12627</v>
          </cell>
          <cell r="W145">
            <v>2196</v>
          </cell>
          <cell r="X145">
            <v>14823</v>
          </cell>
          <cell r="Y145">
            <v>7406.19</v>
          </cell>
          <cell r="Z145">
            <v>7406.19</v>
          </cell>
          <cell r="AA145">
            <v>0</v>
          </cell>
          <cell r="AB145">
            <v>13412.5</v>
          </cell>
          <cell r="AC145">
            <v>12627</v>
          </cell>
          <cell r="AD145">
            <v>13505.4</v>
          </cell>
          <cell r="AE145">
            <v>-878.400000000001</v>
          </cell>
          <cell r="AF145">
            <v>13412.5</v>
          </cell>
          <cell r="AG145">
            <v>12627</v>
          </cell>
          <cell r="AH145">
            <v>13505.4</v>
          </cell>
          <cell r="AI145">
            <v>-878.400000000001</v>
          </cell>
          <cell r="AJ145">
            <v>13412.5</v>
          </cell>
          <cell r="AK145">
            <v>12627</v>
          </cell>
          <cell r="AL145">
            <v>13505.4</v>
          </cell>
          <cell r="AM145">
            <v>-878.400000000001</v>
          </cell>
          <cell r="AN145">
            <v>13412.5</v>
          </cell>
          <cell r="AO145">
            <v>12627</v>
          </cell>
          <cell r="AP145">
            <v>13505.4</v>
          </cell>
          <cell r="AQ145">
            <v>-878.400000000001</v>
          </cell>
          <cell r="AR145">
            <v>13412.5</v>
          </cell>
          <cell r="AS145">
            <v>12627</v>
          </cell>
          <cell r="AT145">
            <v>13505.4</v>
          </cell>
          <cell r="AU145">
            <v>-878.400000000001</v>
          </cell>
          <cell r="AV145">
            <v>13412.5</v>
          </cell>
          <cell r="AW145">
            <v>12627</v>
          </cell>
          <cell r="AX145">
            <v>13505.4</v>
          </cell>
          <cell r="AY145">
            <v>-878.400000000001</v>
          </cell>
          <cell r="AZ145">
            <v>13412.5</v>
          </cell>
          <cell r="BA145">
            <v>12627</v>
          </cell>
          <cell r="BB145">
            <v>13505.4</v>
          </cell>
          <cell r="BC145">
            <v>-878.400000000001</v>
          </cell>
          <cell r="BD145">
            <v>1730.65</v>
          </cell>
          <cell r="BE145">
            <v>12627</v>
          </cell>
          <cell r="BF145">
            <v>13505.4</v>
          </cell>
          <cell r="BG145">
            <v>-878.400000000001</v>
          </cell>
          <cell r="BH145">
            <v>1730.65</v>
          </cell>
          <cell r="BI145">
            <v>12627</v>
          </cell>
          <cell r="BJ145">
            <v>13505.4</v>
          </cell>
          <cell r="BK145">
            <v>-878.400000000001</v>
          </cell>
          <cell r="BL145">
            <v>0</v>
          </cell>
          <cell r="BM145">
            <v>12627</v>
          </cell>
          <cell r="BN145">
            <v>13505.4</v>
          </cell>
          <cell r="BO145">
            <v>-878.400000000001</v>
          </cell>
          <cell r="BP145">
            <v>1258.99</v>
          </cell>
          <cell r="BQ145">
            <v>12627</v>
          </cell>
          <cell r="BR145">
            <v>13505.4</v>
          </cell>
          <cell r="BS145">
            <v>-878.400000000001</v>
          </cell>
          <cell r="BT145">
            <v>0</v>
          </cell>
          <cell r="BU145">
            <v>146303.19</v>
          </cell>
          <cell r="BV145">
            <v>722.55</v>
          </cell>
          <cell r="BW145">
            <v>722.55</v>
          </cell>
          <cell r="BX145">
            <v>0</v>
          </cell>
          <cell r="BY145">
            <v>1287.5999999999999</v>
          </cell>
          <cell r="BZ145">
            <v>2196</v>
          </cell>
          <cell r="CA145">
            <v>1317.6</v>
          </cell>
          <cell r="CB145">
            <v>878.4</v>
          </cell>
          <cell r="CC145">
            <v>1287.5999999999999</v>
          </cell>
          <cell r="CD145">
            <v>2196</v>
          </cell>
          <cell r="CE145">
            <v>1317.6</v>
          </cell>
          <cell r="CF145">
            <v>878.4</v>
          </cell>
          <cell r="CG145">
            <v>1287.5999999999999</v>
          </cell>
          <cell r="CH145">
            <v>2196</v>
          </cell>
          <cell r="CI145">
            <v>1317.6</v>
          </cell>
          <cell r="CJ145">
            <v>878.4</v>
          </cell>
          <cell r="CK145">
            <v>1287.5999999999999</v>
          </cell>
          <cell r="CL145">
            <v>2196</v>
          </cell>
          <cell r="CM145">
            <v>1317.6</v>
          </cell>
          <cell r="CN145">
            <v>878.4</v>
          </cell>
          <cell r="CO145">
            <v>1287.5999999999999</v>
          </cell>
          <cell r="CP145">
            <v>2196</v>
          </cell>
          <cell r="CQ145">
            <v>1317.6</v>
          </cell>
          <cell r="CR145">
            <v>878.4</v>
          </cell>
          <cell r="CS145">
            <v>1287.5999999999999</v>
          </cell>
          <cell r="CT145">
            <v>2196</v>
          </cell>
          <cell r="CU145">
            <v>1317.6</v>
          </cell>
          <cell r="CV145">
            <v>878.4</v>
          </cell>
          <cell r="CW145">
            <v>1287.5999999999999</v>
          </cell>
          <cell r="CX145">
            <v>2196</v>
          </cell>
          <cell r="CY145">
            <v>1317.6</v>
          </cell>
          <cell r="CZ145">
            <v>878.4</v>
          </cell>
          <cell r="DA145">
            <v>166.14</v>
          </cell>
          <cell r="DB145">
            <v>2196</v>
          </cell>
          <cell r="DC145">
            <v>1317.6</v>
          </cell>
          <cell r="DD145">
            <v>878.4</v>
          </cell>
          <cell r="DE145">
            <v>166.14</v>
          </cell>
          <cell r="DF145">
            <v>2196</v>
          </cell>
          <cell r="DG145">
            <v>1317.6</v>
          </cell>
          <cell r="DH145">
            <v>878.4</v>
          </cell>
          <cell r="DI145">
            <v>0</v>
          </cell>
          <cell r="DJ145">
            <v>2196</v>
          </cell>
          <cell r="DK145">
            <v>1317.6</v>
          </cell>
          <cell r="DL145">
            <v>878.4</v>
          </cell>
          <cell r="DM145">
            <v>171.68</v>
          </cell>
          <cell r="DN145">
            <v>2196</v>
          </cell>
          <cell r="DO145">
            <v>1317.6</v>
          </cell>
          <cell r="DP145">
            <v>878.4</v>
          </cell>
          <cell r="DQ145">
            <v>0</v>
          </cell>
          <cell r="DR145">
            <v>24878.55</v>
          </cell>
        </row>
        <row r="146">
          <cell r="F146" t="str">
            <v>01-91B</v>
          </cell>
          <cell r="G146" t="str">
            <v>Donergy Pte. Ltd.</v>
          </cell>
          <cell r="H146">
            <v>45306</v>
          </cell>
          <cell r="I146">
            <v>45671</v>
          </cell>
          <cell r="K146">
            <v>0</v>
          </cell>
          <cell r="L146">
            <v>1098</v>
          </cell>
          <cell r="M146">
            <v>12.8</v>
          </cell>
          <cell r="N146">
            <v>1.2</v>
          </cell>
          <cell r="O146">
            <v>12</v>
          </cell>
          <cell r="P146">
            <v>2</v>
          </cell>
          <cell r="Q146">
            <v>14</v>
          </cell>
          <cell r="S146">
            <v>14054.4</v>
          </cell>
          <cell r="T146">
            <v>1317.6</v>
          </cell>
          <cell r="U146">
            <v>15372</v>
          </cell>
          <cell r="V146">
            <v>13176</v>
          </cell>
          <cell r="W146">
            <v>2196</v>
          </cell>
          <cell r="X146">
            <v>15372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8224.0300000000007</v>
          </cell>
          <cell r="BE146">
            <v>0</v>
          </cell>
          <cell r="BF146">
            <v>0</v>
          </cell>
          <cell r="BG146">
            <v>0</v>
          </cell>
          <cell r="BH146">
            <v>8224.0300000000007</v>
          </cell>
          <cell r="BI146">
            <v>0</v>
          </cell>
          <cell r="BJ146">
            <v>0</v>
          </cell>
          <cell r="BK146">
            <v>0</v>
          </cell>
          <cell r="BL146">
            <v>9442.4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Z146">
            <v>0</v>
          </cell>
          <cell r="CA146">
            <v>0</v>
          </cell>
          <cell r="CB146">
            <v>0</v>
          </cell>
          <cell r="CD146">
            <v>0</v>
          </cell>
          <cell r="CE146">
            <v>0</v>
          </cell>
          <cell r="CF146">
            <v>0</v>
          </cell>
          <cell r="CH146">
            <v>0</v>
          </cell>
          <cell r="CI146">
            <v>0</v>
          </cell>
          <cell r="CJ146">
            <v>0</v>
          </cell>
          <cell r="CL146">
            <v>0</v>
          </cell>
          <cell r="CM146">
            <v>0</v>
          </cell>
          <cell r="CN146">
            <v>0</v>
          </cell>
          <cell r="CP146">
            <v>0</v>
          </cell>
          <cell r="CQ146">
            <v>0</v>
          </cell>
          <cell r="CR146">
            <v>0</v>
          </cell>
          <cell r="CT146">
            <v>0</v>
          </cell>
          <cell r="CU146">
            <v>0</v>
          </cell>
          <cell r="CV146">
            <v>0</v>
          </cell>
          <cell r="CX146">
            <v>0</v>
          </cell>
          <cell r="CY146">
            <v>0</v>
          </cell>
          <cell r="CZ146">
            <v>0</v>
          </cell>
          <cell r="DA146">
            <v>1121.46</v>
          </cell>
          <cell r="DB146">
            <v>0</v>
          </cell>
          <cell r="DC146">
            <v>0</v>
          </cell>
          <cell r="DD146">
            <v>0</v>
          </cell>
          <cell r="DE146">
            <v>1121.46</v>
          </cell>
          <cell r="DF146">
            <v>0</v>
          </cell>
          <cell r="DG146">
            <v>0</v>
          </cell>
          <cell r="DH146">
            <v>0</v>
          </cell>
          <cell r="DI146">
            <v>1287.5999999999999</v>
          </cell>
          <cell r="DJ146">
            <v>0</v>
          </cell>
          <cell r="DK146">
            <v>0</v>
          </cell>
          <cell r="DL146">
            <v>0</v>
          </cell>
          <cell r="DM146">
            <v>0</v>
          </cell>
          <cell r="DN146">
            <v>0</v>
          </cell>
          <cell r="DO146">
            <v>0</v>
          </cell>
          <cell r="DP146">
            <v>0</v>
          </cell>
          <cell r="DQ146">
            <v>0</v>
          </cell>
          <cell r="DR146">
            <v>0</v>
          </cell>
        </row>
        <row r="147">
          <cell r="F147" t="str">
            <v>01-91B</v>
          </cell>
          <cell r="G147" t="str">
            <v>Donergy Pte. Ltd.</v>
          </cell>
          <cell r="H147">
            <v>45672</v>
          </cell>
          <cell r="I147">
            <v>46401</v>
          </cell>
          <cell r="K147">
            <v>0</v>
          </cell>
          <cell r="L147">
            <v>1098</v>
          </cell>
          <cell r="M147">
            <v>13.8</v>
          </cell>
          <cell r="N147">
            <v>1.2</v>
          </cell>
          <cell r="O147">
            <v>13</v>
          </cell>
          <cell r="P147">
            <v>2</v>
          </cell>
          <cell r="Q147">
            <v>15</v>
          </cell>
          <cell r="S147">
            <v>15152.4</v>
          </cell>
          <cell r="T147">
            <v>1317.6</v>
          </cell>
          <cell r="U147">
            <v>16470</v>
          </cell>
          <cell r="V147">
            <v>14274</v>
          </cell>
          <cell r="W147">
            <v>2196</v>
          </cell>
          <cell r="X147">
            <v>16470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Z147">
            <v>0</v>
          </cell>
          <cell r="CA147">
            <v>0</v>
          </cell>
          <cell r="CB147">
            <v>0</v>
          </cell>
          <cell r="CD147">
            <v>0</v>
          </cell>
          <cell r="CE147">
            <v>0</v>
          </cell>
          <cell r="CF147">
            <v>0</v>
          </cell>
          <cell r="CH147">
            <v>0</v>
          </cell>
          <cell r="CI147">
            <v>0</v>
          </cell>
          <cell r="CJ147">
            <v>0</v>
          </cell>
          <cell r="CL147">
            <v>0</v>
          </cell>
          <cell r="CM147">
            <v>0</v>
          </cell>
          <cell r="CN147">
            <v>0</v>
          </cell>
          <cell r="CP147">
            <v>0</v>
          </cell>
          <cell r="CQ147">
            <v>0</v>
          </cell>
          <cell r="CR147">
            <v>0</v>
          </cell>
          <cell r="CT147">
            <v>0</v>
          </cell>
          <cell r="CU147">
            <v>0</v>
          </cell>
          <cell r="CV147">
            <v>0</v>
          </cell>
          <cell r="CX147">
            <v>0</v>
          </cell>
          <cell r="CY147">
            <v>0</v>
          </cell>
          <cell r="CZ147">
            <v>0</v>
          </cell>
          <cell r="DB147">
            <v>0</v>
          </cell>
          <cell r="DC147">
            <v>0</v>
          </cell>
          <cell r="DD147">
            <v>0</v>
          </cell>
          <cell r="DF147">
            <v>0</v>
          </cell>
          <cell r="DG147">
            <v>0</v>
          </cell>
          <cell r="DH147">
            <v>0</v>
          </cell>
          <cell r="DJ147">
            <v>0</v>
          </cell>
          <cell r="DK147">
            <v>0</v>
          </cell>
          <cell r="DL147">
            <v>0</v>
          </cell>
          <cell r="DN147">
            <v>0</v>
          </cell>
          <cell r="DO147">
            <v>0</v>
          </cell>
          <cell r="DP147">
            <v>0</v>
          </cell>
          <cell r="DR147">
            <v>0</v>
          </cell>
        </row>
        <row r="148">
          <cell r="E148" t="str">
            <v>t0000901</v>
          </cell>
          <cell r="F148" t="str">
            <v>01-92</v>
          </cell>
          <cell r="G148" t="str">
            <v>Huggs Coffee Pte Ltd (Huggs Coffee)</v>
          </cell>
          <cell r="H148">
            <v>44847</v>
          </cell>
          <cell r="I148">
            <v>45211</v>
          </cell>
          <cell r="K148">
            <v>754</v>
          </cell>
          <cell r="L148">
            <v>754</v>
          </cell>
          <cell r="M148">
            <v>12.1</v>
          </cell>
          <cell r="N148">
            <v>1.2</v>
          </cell>
          <cell r="O148">
            <v>11.3</v>
          </cell>
          <cell r="P148">
            <v>2</v>
          </cell>
          <cell r="Q148">
            <v>13.3</v>
          </cell>
          <cell r="S148">
            <v>9123.4</v>
          </cell>
          <cell r="T148">
            <v>904.8</v>
          </cell>
          <cell r="U148">
            <v>10028.200000000001</v>
          </cell>
          <cell r="V148">
            <v>8520.2000000000007</v>
          </cell>
          <cell r="W148">
            <v>1508</v>
          </cell>
          <cell r="X148">
            <v>10028.200000000001</v>
          </cell>
          <cell r="Y148">
            <v>9123.4</v>
          </cell>
          <cell r="Z148">
            <v>0</v>
          </cell>
          <cell r="AA148">
            <v>9123.4</v>
          </cell>
          <cell r="AB148">
            <v>9123.4</v>
          </cell>
          <cell r="AC148">
            <v>8520.2000000000007</v>
          </cell>
          <cell r="AD148">
            <v>0</v>
          </cell>
          <cell r="AE148">
            <v>8520.2000000000007</v>
          </cell>
          <cell r="AF148">
            <v>9123.4</v>
          </cell>
          <cell r="AG148">
            <v>8520.2000000000007</v>
          </cell>
          <cell r="AH148">
            <v>0</v>
          </cell>
          <cell r="AI148">
            <v>8520.2000000000007</v>
          </cell>
          <cell r="AJ148">
            <v>9123.4</v>
          </cell>
          <cell r="AK148">
            <v>8520.2000000000007</v>
          </cell>
          <cell r="AL148">
            <v>0</v>
          </cell>
          <cell r="AM148">
            <v>8520.2000000000007</v>
          </cell>
          <cell r="AN148">
            <v>9123.4</v>
          </cell>
          <cell r="AO148">
            <v>8520.2000000000007</v>
          </cell>
          <cell r="AP148">
            <v>0</v>
          </cell>
          <cell r="AQ148">
            <v>8520.2000000000007</v>
          </cell>
          <cell r="AR148">
            <v>9123.4</v>
          </cell>
          <cell r="AS148">
            <v>8520.2000000000007</v>
          </cell>
          <cell r="AT148">
            <v>0</v>
          </cell>
          <cell r="AU148">
            <v>8520.2000000000007</v>
          </cell>
          <cell r="AV148">
            <v>9123.4</v>
          </cell>
          <cell r="AW148">
            <v>8520.2000000000007</v>
          </cell>
          <cell r="AX148">
            <v>0</v>
          </cell>
          <cell r="AY148">
            <v>8520.2000000000007</v>
          </cell>
          <cell r="AZ148">
            <v>9123.4</v>
          </cell>
          <cell r="BA148">
            <v>8520.2000000000007</v>
          </cell>
          <cell r="BB148">
            <v>0</v>
          </cell>
          <cell r="BC148">
            <v>8520.2000000000007</v>
          </cell>
          <cell r="BD148">
            <v>9123.4</v>
          </cell>
          <cell r="BE148">
            <v>8520.2000000000007</v>
          </cell>
          <cell r="BF148">
            <v>0</v>
          </cell>
          <cell r="BG148">
            <v>8520.2000000000007</v>
          </cell>
          <cell r="BH148">
            <v>9123.4</v>
          </cell>
          <cell r="BI148">
            <v>3298.14</v>
          </cell>
          <cell r="BJ148">
            <v>0</v>
          </cell>
          <cell r="BK148">
            <v>3298.14</v>
          </cell>
          <cell r="BL148">
            <v>3531.64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80583.14</v>
          </cell>
          <cell r="BV148">
            <v>904.8</v>
          </cell>
          <cell r="BW148">
            <v>0</v>
          </cell>
          <cell r="BX148">
            <v>904.8</v>
          </cell>
          <cell r="BY148">
            <v>904.8</v>
          </cell>
          <cell r="BZ148">
            <v>1508</v>
          </cell>
          <cell r="CA148">
            <v>0</v>
          </cell>
          <cell r="CB148">
            <v>1508</v>
          </cell>
          <cell r="CC148">
            <v>904.8</v>
          </cell>
          <cell r="CD148">
            <v>1508</v>
          </cell>
          <cell r="CE148">
            <v>0</v>
          </cell>
          <cell r="CF148">
            <v>1508</v>
          </cell>
          <cell r="CG148">
            <v>904.8</v>
          </cell>
          <cell r="CH148">
            <v>1508</v>
          </cell>
          <cell r="CI148">
            <v>0</v>
          </cell>
          <cell r="CJ148">
            <v>1508</v>
          </cell>
          <cell r="CK148">
            <v>904.8</v>
          </cell>
          <cell r="CL148">
            <v>1508</v>
          </cell>
          <cell r="CM148">
            <v>0</v>
          </cell>
          <cell r="CN148">
            <v>1508</v>
          </cell>
          <cell r="CO148">
            <v>904.8</v>
          </cell>
          <cell r="CP148">
            <v>1508</v>
          </cell>
          <cell r="CQ148">
            <v>0</v>
          </cell>
          <cell r="CR148">
            <v>1508</v>
          </cell>
          <cell r="CS148">
            <v>904.8</v>
          </cell>
          <cell r="CT148">
            <v>1508</v>
          </cell>
          <cell r="CU148">
            <v>0</v>
          </cell>
          <cell r="CV148">
            <v>1508</v>
          </cell>
          <cell r="CW148">
            <v>904.8</v>
          </cell>
          <cell r="CX148">
            <v>1508</v>
          </cell>
          <cell r="CY148">
            <v>0</v>
          </cell>
          <cell r="CZ148">
            <v>1508</v>
          </cell>
          <cell r="DA148">
            <v>904.8</v>
          </cell>
          <cell r="DB148">
            <v>1508</v>
          </cell>
          <cell r="DC148">
            <v>0</v>
          </cell>
          <cell r="DD148">
            <v>1508</v>
          </cell>
          <cell r="DE148">
            <v>904.8</v>
          </cell>
          <cell r="DF148">
            <v>583.74</v>
          </cell>
          <cell r="DG148">
            <v>0</v>
          </cell>
          <cell r="DH148">
            <v>583.74</v>
          </cell>
          <cell r="DI148">
            <v>350.25</v>
          </cell>
          <cell r="DJ148">
            <v>0</v>
          </cell>
          <cell r="DK148">
            <v>0</v>
          </cell>
          <cell r="DL148">
            <v>0</v>
          </cell>
          <cell r="DM148">
            <v>0</v>
          </cell>
          <cell r="DN148">
            <v>0</v>
          </cell>
          <cell r="DO148">
            <v>0</v>
          </cell>
          <cell r="DP148">
            <v>0</v>
          </cell>
          <cell r="DQ148">
            <v>0</v>
          </cell>
          <cell r="DR148">
            <v>13552.54</v>
          </cell>
        </row>
        <row r="149">
          <cell r="F149" t="str">
            <v>01-92</v>
          </cell>
          <cell r="G149" t="str">
            <v>Huggs Coffee Pte Ltd (Huggs Coffee)</v>
          </cell>
          <cell r="H149">
            <v>45212</v>
          </cell>
          <cell r="I149">
            <v>45577</v>
          </cell>
          <cell r="K149">
            <v>0</v>
          </cell>
          <cell r="L149">
            <v>754</v>
          </cell>
          <cell r="M149">
            <v>12.3</v>
          </cell>
          <cell r="N149">
            <v>1.2</v>
          </cell>
          <cell r="O149">
            <v>11.5</v>
          </cell>
          <cell r="P149">
            <v>2</v>
          </cell>
          <cell r="Q149">
            <v>13.5</v>
          </cell>
          <cell r="S149">
            <v>9274.2000000000007</v>
          </cell>
          <cell r="T149">
            <v>904.8</v>
          </cell>
          <cell r="U149">
            <v>10179</v>
          </cell>
          <cell r="V149">
            <v>8671</v>
          </cell>
          <cell r="W149">
            <v>1508</v>
          </cell>
          <cell r="X149">
            <v>10179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5314.48</v>
          </cell>
          <cell r="BJ149">
            <v>9349.6</v>
          </cell>
          <cell r="BK149">
            <v>-4035.12</v>
          </cell>
          <cell r="BL149">
            <v>5591.76</v>
          </cell>
          <cell r="BM149">
            <v>8671</v>
          </cell>
          <cell r="BN149">
            <v>9349.6</v>
          </cell>
          <cell r="BO149">
            <v>-678.6</v>
          </cell>
          <cell r="BP149">
            <v>9123.4</v>
          </cell>
          <cell r="BQ149">
            <v>8671</v>
          </cell>
          <cell r="BR149">
            <v>9349.6</v>
          </cell>
          <cell r="BS149">
            <v>-678.6</v>
          </cell>
          <cell r="BT149">
            <v>9123.4</v>
          </cell>
          <cell r="BU149">
            <v>22656.48</v>
          </cell>
          <cell r="BV149">
            <v>0</v>
          </cell>
          <cell r="BW149">
            <v>0</v>
          </cell>
          <cell r="BX149">
            <v>0</v>
          </cell>
          <cell r="BZ149">
            <v>0</v>
          </cell>
          <cell r="CA149">
            <v>0</v>
          </cell>
          <cell r="CB149">
            <v>0</v>
          </cell>
          <cell r="CD149">
            <v>0</v>
          </cell>
          <cell r="CE149">
            <v>0</v>
          </cell>
          <cell r="CF149">
            <v>0</v>
          </cell>
          <cell r="CH149">
            <v>0</v>
          </cell>
          <cell r="CI149">
            <v>0</v>
          </cell>
          <cell r="CJ149">
            <v>0</v>
          </cell>
          <cell r="CL149">
            <v>0</v>
          </cell>
          <cell r="CM149">
            <v>0</v>
          </cell>
          <cell r="CN149">
            <v>0</v>
          </cell>
          <cell r="CP149">
            <v>0</v>
          </cell>
          <cell r="CQ149">
            <v>0</v>
          </cell>
          <cell r="CR149">
            <v>0</v>
          </cell>
          <cell r="CT149">
            <v>0</v>
          </cell>
          <cell r="CU149">
            <v>0</v>
          </cell>
          <cell r="CV149">
            <v>0</v>
          </cell>
          <cell r="CX149">
            <v>0</v>
          </cell>
          <cell r="CY149">
            <v>0</v>
          </cell>
          <cell r="CZ149">
            <v>0</v>
          </cell>
          <cell r="DB149">
            <v>0</v>
          </cell>
          <cell r="DC149">
            <v>0</v>
          </cell>
          <cell r="DD149">
            <v>0</v>
          </cell>
          <cell r="DF149">
            <v>924.26</v>
          </cell>
          <cell r="DG149">
            <v>905</v>
          </cell>
          <cell r="DH149">
            <v>19.260000000000002</v>
          </cell>
          <cell r="DI149">
            <v>554.54999999999995</v>
          </cell>
          <cell r="DJ149">
            <v>1508</v>
          </cell>
          <cell r="DK149">
            <v>905</v>
          </cell>
          <cell r="DL149">
            <v>603</v>
          </cell>
          <cell r="DM149">
            <v>904.8</v>
          </cell>
          <cell r="DN149">
            <v>1508</v>
          </cell>
          <cell r="DO149">
            <v>905</v>
          </cell>
          <cell r="DP149">
            <v>603</v>
          </cell>
          <cell r="DQ149">
            <v>904.8</v>
          </cell>
          <cell r="DR149">
            <v>3940.26</v>
          </cell>
        </row>
        <row r="150">
          <cell r="F150" t="str">
            <v>01-92</v>
          </cell>
          <cell r="G150" t="str">
            <v>Huggs Coffee Pte Ltd (Huggs Coffee)</v>
          </cell>
          <cell r="H150">
            <v>45578</v>
          </cell>
          <cell r="I150">
            <v>45942</v>
          </cell>
          <cell r="K150">
            <v>0</v>
          </cell>
          <cell r="L150">
            <v>754</v>
          </cell>
          <cell r="M150">
            <v>12.6</v>
          </cell>
          <cell r="N150">
            <v>1.2</v>
          </cell>
          <cell r="O150">
            <v>11.8</v>
          </cell>
          <cell r="P150">
            <v>2</v>
          </cell>
          <cell r="Q150">
            <v>13.8</v>
          </cell>
          <cell r="S150">
            <v>9500.4</v>
          </cell>
          <cell r="T150">
            <v>904.8</v>
          </cell>
          <cell r="U150">
            <v>10405.200000000001</v>
          </cell>
          <cell r="V150">
            <v>8897.2000000000007</v>
          </cell>
          <cell r="W150">
            <v>1508</v>
          </cell>
          <cell r="X150">
            <v>10405.200000000001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Z150">
            <v>0</v>
          </cell>
          <cell r="CA150">
            <v>0</v>
          </cell>
          <cell r="CB150">
            <v>0</v>
          </cell>
          <cell r="CD150">
            <v>0</v>
          </cell>
          <cell r="CE150">
            <v>0</v>
          </cell>
          <cell r="CF150">
            <v>0</v>
          </cell>
          <cell r="CH150">
            <v>0</v>
          </cell>
          <cell r="CI150">
            <v>0</v>
          </cell>
          <cell r="CJ150">
            <v>0</v>
          </cell>
          <cell r="CL150">
            <v>0</v>
          </cell>
          <cell r="CM150">
            <v>0</v>
          </cell>
          <cell r="CN150">
            <v>0</v>
          </cell>
          <cell r="CP150">
            <v>0</v>
          </cell>
          <cell r="CQ150">
            <v>0</v>
          </cell>
          <cell r="CR150">
            <v>0</v>
          </cell>
          <cell r="CT150">
            <v>0</v>
          </cell>
          <cell r="CU150">
            <v>0</v>
          </cell>
          <cell r="CV150">
            <v>0</v>
          </cell>
          <cell r="CX150">
            <v>0</v>
          </cell>
          <cell r="CY150">
            <v>0</v>
          </cell>
          <cell r="CZ150">
            <v>0</v>
          </cell>
          <cell r="DB150">
            <v>0</v>
          </cell>
          <cell r="DC150">
            <v>0</v>
          </cell>
          <cell r="DD150">
            <v>0</v>
          </cell>
          <cell r="DF150">
            <v>0</v>
          </cell>
          <cell r="DG150">
            <v>0</v>
          </cell>
          <cell r="DH150">
            <v>0</v>
          </cell>
          <cell r="DJ150">
            <v>0</v>
          </cell>
          <cell r="DK150">
            <v>0</v>
          </cell>
          <cell r="DL150">
            <v>0</v>
          </cell>
          <cell r="DN150">
            <v>0</v>
          </cell>
          <cell r="DO150">
            <v>0</v>
          </cell>
          <cell r="DP150">
            <v>0</v>
          </cell>
          <cell r="DR150">
            <v>0</v>
          </cell>
        </row>
        <row r="151">
          <cell r="F151" t="str">
            <v>01-92</v>
          </cell>
          <cell r="G151" t="str">
            <v>Huggs Coffee Pte Ltd (Huggs Coffee)</v>
          </cell>
          <cell r="H151">
            <v>45943</v>
          </cell>
          <cell r="I151">
            <v>46307</v>
          </cell>
          <cell r="K151">
            <v>0</v>
          </cell>
          <cell r="L151">
            <v>754</v>
          </cell>
          <cell r="M151">
            <v>13.1</v>
          </cell>
          <cell r="N151">
            <v>1.2</v>
          </cell>
          <cell r="O151">
            <v>12.3</v>
          </cell>
          <cell r="P151">
            <v>2</v>
          </cell>
          <cell r="Q151">
            <v>14.3</v>
          </cell>
          <cell r="S151">
            <v>9877.4</v>
          </cell>
          <cell r="T151">
            <v>904.8</v>
          </cell>
          <cell r="U151">
            <v>10782.2</v>
          </cell>
          <cell r="V151">
            <v>9274.2000000000007</v>
          </cell>
          <cell r="W151">
            <v>1508</v>
          </cell>
          <cell r="X151">
            <v>10782.2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Z151">
            <v>0</v>
          </cell>
          <cell r="CA151">
            <v>0</v>
          </cell>
          <cell r="CB151">
            <v>0</v>
          </cell>
          <cell r="CD151">
            <v>0</v>
          </cell>
          <cell r="CE151">
            <v>0</v>
          </cell>
          <cell r="CF151">
            <v>0</v>
          </cell>
          <cell r="CH151">
            <v>0</v>
          </cell>
          <cell r="CI151">
            <v>0</v>
          </cell>
          <cell r="CJ151">
            <v>0</v>
          </cell>
          <cell r="CL151">
            <v>0</v>
          </cell>
          <cell r="CM151">
            <v>0</v>
          </cell>
          <cell r="CN151">
            <v>0</v>
          </cell>
          <cell r="CP151">
            <v>0</v>
          </cell>
          <cell r="CQ151">
            <v>0</v>
          </cell>
          <cell r="CR151">
            <v>0</v>
          </cell>
          <cell r="CT151">
            <v>0</v>
          </cell>
          <cell r="CU151">
            <v>0</v>
          </cell>
          <cell r="CV151">
            <v>0</v>
          </cell>
          <cell r="CX151">
            <v>0</v>
          </cell>
          <cell r="CY151">
            <v>0</v>
          </cell>
          <cell r="CZ151">
            <v>0</v>
          </cell>
          <cell r="DB151">
            <v>0</v>
          </cell>
          <cell r="DC151">
            <v>0</v>
          </cell>
          <cell r="DD151">
            <v>0</v>
          </cell>
          <cell r="DF151">
            <v>0</v>
          </cell>
          <cell r="DG151">
            <v>0</v>
          </cell>
          <cell r="DH151">
            <v>0</v>
          </cell>
          <cell r="DJ151">
            <v>0</v>
          </cell>
          <cell r="DK151">
            <v>0</v>
          </cell>
          <cell r="DL151">
            <v>0</v>
          </cell>
          <cell r="DN151">
            <v>0</v>
          </cell>
          <cell r="DO151">
            <v>0</v>
          </cell>
          <cell r="DP151">
            <v>0</v>
          </cell>
          <cell r="DR151">
            <v>0</v>
          </cell>
        </row>
        <row r="152">
          <cell r="E152" t="str">
            <v>t0001438</v>
          </cell>
          <cell r="F152" t="str">
            <v>01-93/94</v>
          </cell>
          <cell r="G152" t="str">
            <v>Chateraise (Singapore) Pte. Ltd. (Yatsudoki)</v>
          </cell>
          <cell r="H152">
            <v>44769</v>
          </cell>
          <cell r="I152">
            <v>45133</v>
          </cell>
          <cell r="K152">
            <v>1055</v>
          </cell>
          <cell r="L152">
            <v>1055</v>
          </cell>
          <cell r="M152">
            <v>10.3</v>
          </cell>
          <cell r="N152">
            <v>1.2</v>
          </cell>
          <cell r="O152">
            <v>9.5</v>
          </cell>
          <cell r="P152">
            <v>2</v>
          </cell>
          <cell r="Q152">
            <v>11.5</v>
          </cell>
          <cell r="S152">
            <v>10866.5</v>
          </cell>
          <cell r="T152">
            <v>1266</v>
          </cell>
          <cell r="U152">
            <v>12132.5</v>
          </cell>
          <cell r="V152">
            <v>10022.5</v>
          </cell>
          <cell r="W152">
            <v>2110</v>
          </cell>
          <cell r="X152">
            <v>12132.5</v>
          </cell>
          <cell r="Y152">
            <v>10866.5</v>
          </cell>
          <cell r="Z152">
            <v>10866.5</v>
          </cell>
          <cell r="AA152">
            <v>0</v>
          </cell>
          <cell r="AB152">
            <v>17418.099999999999</v>
          </cell>
          <cell r="AC152">
            <v>10022.5</v>
          </cell>
          <cell r="AD152">
            <v>10866.5</v>
          </cell>
          <cell r="AE152">
            <v>-844</v>
          </cell>
          <cell r="AF152">
            <v>17418.099999999999</v>
          </cell>
          <cell r="AG152">
            <v>10022.5</v>
          </cell>
          <cell r="AH152">
            <v>10866.5</v>
          </cell>
          <cell r="AI152">
            <v>-844</v>
          </cell>
          <cell r="AJ152">
            <v>17418.099999999999</v>
          </cell>
          <cell r="AK152">
            <v>10022.5</v>
          </cell>
          <cell r="AL152">
            <v>10866.5</v>
          </cell>
          <cell r="AM152">
            <v>-844</v>
          </cell>
          <cell r="AN152">
            <v>6386.64</v>
          </cell>
          <cell r="AO152">
            <v>10022.5</v>
          </cell>
          <cell r="AP152">
            <v>10866.5</v>
          </cell>
          <cell r="AQ152">
            <v>-844</v>
          </cell>
          <cell r="AR152">
            <v>0</v>
          </cell>
          <cell r="AS152">
            <v>10022.5</v>
          </cell>
          <cell r="AT152">
            <v>10866.5</v>
          </cell>
          <cell r="AU152">
            <v>-844</v>
          </cell>
          <cell r="AV152">
            <v>0</v>
          </cell>
          <cell r="AW152">
            <v>8405.9699999999993</v>
          </cell>
          <cell r="AX152">
            <v>9113.84</v>
          </cell>
          <cell r="AY152">
            <v>-707.87000000000103</v>
          </cell>
          <cell r="AZ152">
            <v>1942.05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69384.97</v>
          </cell>
          <cell r="BV152">
            <v>1266</v>
          </cell>
          <cell r="BW152">
            <v>1266</v>
          </cell>
          <cell r="BX152">
            <v>0</v>
          </cell>
          <cell r="BY152">
            <v>1402.8</v>
          </cell>
          <cell r="BZ152">
            <v>2110</v>
          </cell>
          <cell r="CA152">
            <v>1266</v>
          </cell>
          <cell r="CB152">
            <v>844</v>
          </cell>
          <cell r="CC152">
            <v>1402.8</v>
          </cell>
          <cell r="CD152">
            <v>2110</v>
          </cell>
          <cell r="CE152">
            <v>1266</v>
          </cell>
          <cell r="CF152">
            <v>844</v>
          </cell>
          <cell r="CG152">
            <v>1402.8</v>
          </cell>
          <cell r="CH152">
            <v>2110</v>
          </cell>
          <cell r="CI152">
            <v>1266</v>
          </cell>
          <cell r="CJ152">
            <v>844</v>
          </cell>
          <cell r="CK152">
            <v>514.36</v>
          </cell>
          <cell r="CL152">
            <v>2110</v>
          </cell>
          <cell r="CM152">
            <v>1266</v>
          </cell>
          <cell r="CN152">
            <v>844</v>
          </cell>
          <cell r="CO152">
            <v>0</v>
          </cell>
          <cell r="CP152">
            <v>2110</v>
          </cell>
          <cell r="CQ152">
            <v>1266</v>
          </cell>
          <cell r="CR152">
            <v>844</v>
          </cell>
          <cell r="CS152">
            <v>0</v>
          </cell>
          <cell r="CT152">
            <v>1769.68</v>
          </cell>
          <cell r="CU152">
            <v>1061.81</v>
          </cell>
          <cell r="CV152">
            <v>707.87</v>
          </cell>
          <cell r="CW152">
            <v>226.26</v>
          </cell>
          <cell r="CX152">
            <v>0</v>
          </cell>
          <cell r="CY152">
            <v>0</v>
          </cell>
          <cell r="CZ152">
            <v>0</v>
          </cell>
          <cell r="DA152">
            <v>0</v>
          </cell>
          <cell r="DB152">
            <v>0</v>
          </cell>
          <cell r="DC152">
            <v>0</v>
          </cell>
          <cell r="DD152">
            <v>0</v>
          </cell>
          <cell r="DE152">
            <v>0</v>
          </cell>
          <cell r="DF152">
            <v>0</v>
          </cell>
          <cell r="DG152">
            <v>0</v>
          </cell>
          <cell r="DH152">
            <v>0</v>
          </cell>
          <cell r="DI152">
            <v>0</v>
          </cell>
          <cell r="DJ152">
            <v>0</v>
          </cell>
          <cell r="DK152">
            <v>0</v>
          </cell>
          <cell r="DL152">
            <v>0</v>
          </cell>
          <cell r="DM152">
            <v>0</v>
          </cell>
          <cell r="DN152">
            <v>0</v>
          </cell>
          <cell r="DO152">
            <v>0</v>
          </cell>
          <cell r="DP152">
            <v>0</v>
          </cell>
          <cell r="DQ152">
            <v>0</v>
          </cell>
          <cell r="DR152">
            <v>13585.68</v>
          </cell>
        </row>
        <row r="153">
          <cell r="F153" t="str">
            <v>01-93/94</v>
          </cell>
          <cell r="G153" t="str">
            <v>Chateraise (Singapore) Pte. Ltd. (Yatsudoki)</v>
          </cell>
          <cell r="H153">
            <v>45134</v>
          </cell>
          <cell r="I153">
            <v>45499</v>
          </cell>
          <cell r="K153">
            <v>0</v>
          </cell>
          <cell r="L153">
            <v>1055</v>
          </cell>
          <cell r="M153">
            <v>10.8</v>
          </cell>
          <cell r="N153">
            <v>1.2</v>
          </cell>
          <cell r="O153">
            <v>10</v>
          </cell>
          <cell r="P153">
            <v>2</v>
          </cell>
          <cell r="Q153">
            <v>12</v>
          </cell>
          <cell r="S153">
            <v>11394</v>
          </cell>
          <cell r="T153">
            <v>1266</v>
          </cell>
          <cell r="U153">
            <v>12660</v>
          </cell>
          <cell r="V153">
            <v>10550</v>
          </cell>
          <cell r="W153">
            <v>2110</v>
          </cell>
          <cell r="X153">
            <v>12660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1701.61</v>
          </cell>
          <cell r="AX153">
            <v>1837.74</v>
          </cell>
          <cell r="AY153">
            <v>-136.13</v>
          </cell>
          <cell r="AZ153">
            <v>0</v>
          </cell>
          <cell r="BA153">
            <v>10550</v>
          </cell>
          <cell r="BB153">
            <v>11394</v>
          </cell>
          <cell r="BC153">
            <v>-844</v>
          </cell>
          <cell r="BD153">
            <v>10677.11</v>
          </cell>
          <cell r="BE153">
            <v>10550</v>
          </cell>
          <cell r="BF153">
            <v>11394</v>
          </cell>
          <cell r="BG153">
            <v>-844</v>
          </cell>
          <cell r="BH153">
            <v>10677.11</v>
          </cell>
          <cell r="BI153">
            <v>10550</v>
          </cell>
          <cell r="BJ153">
            <v>11394</v>
          </cell>
          <cell r="BK153">
            <v>-844</v>
          </cell>
          <cell r="BL153">
            <v>10866.5</v>
          </cell>
          <cell r="BM153">
            <v>10550</v>
          </cell>
          <cell r="BN153">
            <v>11394</v>
          </cell>
          <cell r="BO153">
            <v>-844</v>
          </cell>
          <cell r="BP153">
            <v>10866.5</v>
          </cell>
          <cell r="BQ153">
            <v>10550</v>
          </cell>
          <cell r="BR153">
            <v>11394</v>
          </cell>
          <cell r="BS153">
            <v>-844</v>
          </cell>
          <cell r="BT153">
            <v>10866.5</v>
          </cell>
          <cell r="BU153">
            <v>54451.61</v>
          </cell>
          <cell r="BV153">
            <v>0</v>
          </cell>
          <cell r="BW153">
            <v>0</v>
          </cell>
          <cell r="BX153">
            <v>0</v>
          </cell>
          <cell r="BZ153">
            <v>0</v>
          </cell>
          <cell r="CA153">
            <v>0</v>
          </cell>
          <cell r="CB153">
            <v>0</v>
          </cell>
          <cell r="CD153">
            <v>0</v>
          </cell>
          <cell r="CE153">
            <v>0</v>
          </cell>
          <cell r="CF153">
            <v>0</v>
          </cell>
          <cell r="CH153">
            <v>0</v>
          </cell>
          <cell r="CI153">
            <v>0</v>
          </cell>
          <cell r="CJ153">
            <v>0</v>
          </cell>
          <cell r="CL153">
            <v>0</v>
          </cell>
          <cell r="CM153">
            <v>0</v>
          </cell>
          <cell r="CN153">
            <v>0</v>
          </cell>
          <cell r="CP153">
            <v>0</v>
          </cell>
          <cell r="CQ153">
            <v>0</v>
          </cell>
          <cell r="CR153">
            <v>0</v>
          </cell>
          <cell r="CT153">
            <v>340.32</v>
          </cell>
          <cell r="CU153">
            <v>204.19</v>
          </cell>
          <cell r="CV153">
            <v>136.13</v>
          </cell>
          <cell r="CX153">
            <v>2110</v>
          </cell>
          <cell r="CY153">
            <v>1266</v>
          </cell>
          <cell r="CZ153">
            <v>844</v>
          </cell>
          <cell r="DA153">
            <v>1243.94</v>
          </cell>
          <cell r="DB153">
            <v>2110</v>
          </cell>
          <cell r="DC153">
            <v>1266</v>
          </cell>
          <cell r="DD153">
            <v>844</v>
          </cell>
          <cell r="DE153">
            <v>1266</v>
          </cell>
          <cell r="DF153">
            <v>2110</v>
          </cell>
          <cell r="DG153">
            <v>1266</v>
          </cell>
          <cell r="DH153">
            <v>844</v>
          </cell>
          <cell r="DI153">
            <v>1266</v>
          </cell>
          <cell r="DJ153">
            <v>2110</v>
          </cell>
          <cell r="DK153">
            <v>1266</v>
          </cell>
          <cell r="DL153">
            <v>844</v>
          </cell>
          <cell r="DM153">
            <v>1266</v>
          </cell>
          <cell r="DN153">
            <v>2110</v>
          </cell>
          <cell r="DO153">
            <v>1266</v>
          </cell>
          <cell r="DP153">
            <v>844</v>
          </cell>
          <cell r="DQ153">
            <v>1266</v>
          </cell>
          <cell r="DR153">
            <v>10890.32</v>
          </cell>
        </row>
        <row r="154">
          <cell r="F154" t="str">
            <v>01-93/94</v>
          </cell>
          <cell r="G154" t="str">
            <v>Chateraise (Singapore) Pte. Ltd. (Yatsudoki)</v>
          </cell>
          <cell r="H154">
            <v>45500</v>
          </cell>
          <cell r="I154">
            <v>45864</v>
          </cell>
          <cell r="K154">
            <v>0</v>
          </cell>
          <cell r="L154">
            <v>1055</v>
          </cell>
          <cell r="M154">
            <v>11.3</v>
          </cell>
          <cell r="N154">
            <v>1.2</v>
          </cell>
          <cell r="O154">
            <v>10.5</v>
          </cell>
          <cell r="P154">
            <v>2</v>
          </cell>
          <cell r="Q154">
            <v>12.5</v>
          </cell>
          <cell r="S154">
            <v>11921.5</v>
          </cell>
          <cell r="T154">
            <v>1266</v>
          </cell>
          <cell r="U154">
            <v>13187.5</v>
          </cell>
          <cell r="V154">
            <v>11077.5</v>
          </cell>
          <cell r="W154">
            <v>2110</v>
          </cell>
          <cell r="X154">
            <v>13187.5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Z154">
            <v>0</v>
          </cell>
          <cell r="CA154">
            <v>0</v>
          </cell>
          <cell r="CB154">
            <v>0</v>
          </cell>
          <cell r="CD154">
            <v>0</v>
          </cell>
          <cell r="CE154">
            <v>0</v>
          </cell>
          <cell r="CF154">
            <v>0</v>
          </cell>
          <cell r="CH154">
            <v>0</v>
          </cell>
          <cell r="CI154">
            <v>0</v>
          </cell>
          <cell r="CJ154">
            <v>0</v>
          </cell>
          <cell r="CL154">
            <v>0</v>
          </cell>
          <cell r="CM154">
            <v>0</v>
          </cell>
          <cell r="CN154">
            <v>0</v>
          </cell>
          <cell r="CP154">
            <v>0</v>
          </cell>
          <cell r="CQ154">
            <v>0</v>
          </cell>
          <cell r="CR154">
            <v>0</v>
          </cell>
          <cell r="CT154">
            <v>0</v>
          </cell>
          <cell r="CU154">
            <v>0</v>
          </cell>
          <cell r="CV154">
            <v>0</v>
          </cell>
          <cell r="CX154">
            <v>0</v>
          </cell>
          <cell r="CY154">
            <v>0</v>
          </cell>
          <cell r="CZ154">
            <v>0</v>
          </cell>
          <cell r="DB154">
            <v>0</v>
          </cell>
          <cell r="DC154">
            <v>0</v>
          </cell>
          <cell r="DD154">
            <v>0</v>
          </cell>
          <cell r="DF154">
            <v>0</v>
          </cell>
          <cell r="DG154">
            <v>0</v>
          </cell>
          <cell r="DH154">
            <v>0</v>
          </cell>
          <cell r="DJ154">
            <v>0</v>
          </cell>
          <cell r="DK154">
            <v>0</v>
          </cell>
          <cell r="DL154">
            <v>0</v>
          </cell>
          <cell r="DN154">
            <v>0</v>
          </cell>
          <cell r="DO154">
            <v>0</v>
          </cell>
          <cell r="DP154">
            <v>0</v>
          </cell>
          <cell r="DR154">
            <v>0</v>
          </cell>
        </row>
        <row r="155">
          <cell r="E155" t="str">
            <v>t0000243</v>
          </cell>
          <cell r="F155" t="str">
            <v>01-95</v>
          </cell>
          <cell r="G155" t="str">
            <v>Poke Doke Pte Ltd</v>
          </cell>
          <cell r="H155">
            <v>44597</v>
          </cell>
          <cell r="I155">
            <v>44961</v>
          </cell>
          <cell r="K155">
            <v>593</v>
          </cell>
          <cell r="L155">
            <v>593</v>
          </cell>
          <cell r="M155">
            <v>15.7</v>
          </cell>
          <cell r="N155">
            <v>1.2</v>
          </cell>
          <cell r="O155">
            <v>14.9</v>
          </cell>
          <cell r="P155">
            <v>2</v>
          </cell>
          <cell r="Q155">
            <v>16.899999999999999</v>
          </cell>
          <cell r="S155">
            <v>9310.1</v>
          </cell>
          <cell r="T155">
            <v>711.6</v>
          </cell>
          <cell r="U155">
            <v>10021.700000000001</v>
          </cell>
          <cell r="V155">
            <v>8835.7000000000007</v>
          </cell>
          <cell r="W155">
            <v>1186</v>
          </cell>
          <cell r="X155">
            <v>10021.700000000001</v>
          </cell>
          <cell r="Y155">
            <v>9310.1</v>
          </cell>
          <cell r="Z155">
            <v>9310.1</v>
          </cell>
          <cell r="AA155">
            <v>0</v>
          </cell>
          <cell r="AB155">
            <v>9132.2000000000007</v>
          </cell>
          <cell r="AC155">
            <v>1262.24</v>
          </cell>
          <cell r="AD155">
            <v>1330.01</v>
          </cell>
          <cell r="AE155">
            <v>-67.77</v>
          </cell>
          <cell r="AF155">
            <v>9284.69</v>
          </cell>
          <cell r="AG155">
            <v>0</v>
          </cell>
          <cell r="AH155">
            <v>0</v>
          </cell>
          <cell r="AI155">
            <v>0</v>
          </cell>
          <cell r="AJ155">
            <v>9310.1</v>
          </cell>
          <cell r="AK155">
            <v>0</v>
          </cell>
          <cell r="AL155">
            <v>0</v>
          </cell>
          <cell r="AM155">
            <v>0</v>
          </cell>
          <cell r="AN155">
            <v>9310.1</v>
          </cell>
          <cell r="AO155">
            <v>0</v>
          </cell>
          <cell r="AP155">
            <v>0</v>
          </cell>
          <cell r="AQ155">
            <v>0</v>
          </cell>
          <cell r="AR155">
            <v>9310.1</v>
          </cell>
          <cell r="AS155">
            <v>0</v>
          </cell>
          <cell r="AT155">
            <v>0</v>
          </cell>
          <cell r="AU155">
            <v>0</v>
          </cell>
          <cell r="AV155">
            <v>9310.1</v>
          </cell>
          <cell r="AW155">
            <v>0</v>
          </cell>
          <cell r="AX155">
            <v>0</v>
          </cell>
          <cell r="AY155">
            <v>0</v>
          </cell>
          <cell r="AZ155">
            <v>9310.1</v>
          </cell>
          <cell r="BA155">
            <v>0</v>
          </cell>
          <cell r="BB155">
            <v>0</v>
          </cell>
          <cell r="BC155">
            <v>0</v>
          </cell>
          <cell r="BD155">
            <v>9310.1</v>
          </cell>
          <cell r="BE155">
            <v>0</v>
          </cell>
          <cell r="BF155">
            <v>0</v>
          </cell>
          <cell r="BG155">
            <v>0</v>
          </cell>
          <cell r="BH155">
            <v>9310.1</v>
          </cell>
          <cell r="BI155">
            <v>0</v>
          </cell>
          <cell r="BJ155">
            <v>0</v>
          </cell>
          <cell r="BK155">
            <v>0</v>
          </cell>
          <cell r="BL155">
            <v>9310.1</v>
          </cell>
          <cell r="BM155">
            <v>0</v>
          </cell>
          <cell r="BN155">
            <v>0</v>
          </cell>
          <cell r="BO155">
            <v>0</v>
          </cell>
          <cell r="BP155">
            <v>9310.1</v>
          </cell>
          <cell r="BQ155">
            <v>0</v>
          </cell>
          <cell r="BR155">
            <v>0</v>
          </cell>
          <cell r="BS155">
            <v>0</v>
          </cell>
          <cell r="BT155">
            <v>9310.1</v>
          </cell>
          <cell r="BU155">
            <v>10572.34</v>
          </cell>
          <cell r="BV155">
            <v>711.6</v>
          </cell>
          <cell r="BW155">
            <v>711.6</v>
          </cell>
          <cell r="BX155">
            <v>0</v>
          </cell>
          <cell r="BY155">
            <v>711.6</v>
          </cell>
          <cell r="BZ155">
            <v>169.43</v>
          </cell>
          <cell r="CA155">
            <v>101.66</v>
          </cell>
          <cell r="CB155">
            <v>67.77</v>
          </cell>
          <cell r="CC155">
            <v>711.6</v>
          </cell>
          <cell r="CD155">
            <v>0</v>
          </cell>
          <cell r="CE155">
            <v>0</v>
          </cell>
          <cell r="CF155">
            <v>0</v>
          </cell>
          <cell r="CG155">
            <v>711.6</v>
          </cell>
          <cell r="CH155">
            <v>0</v>
          </cell>
          <cell r="CI155">
            <v>0</v>
          </cell>
          <cell r="CJ155">
            <v>0</v>
          </cell>
          <cell r="CK155">
            <v>711.6</v>
          </cell>
          <cell r="CL155">
            <v>0</v>
          </cell>
          <cell r="CM155">
            <v>0</v>
          </cell>
          <cell r="CN155">
            <v>0</v>
          </cell>
          <cell r="CO155">
            <v>711.6</v>
          </cell>
          <cell r="CP155">
            <v>0</v>
          </cell>
          <cell r="CQ155">
            <v>0</v>
          </cell>
          <cell r="CR155">
            <v>0</v>
          </cell>
          <cell r="CS155">
            <v>711.6</v>
          </cell>
          <cell r="CT155">
            <v>0</v>
          </cell>
          <cell r="CU155">
            <v>0</v>
          </cell>
          <cell r="CV155">
            <v>0</v>
          </cell>
          <cell r="CW155">
            <v>711.6</v>
          </cell>
          <cell r="CX155">
            <v>0</v>
          </cell>
          <cell r="CY155">
            <v>0</v>
          </cell>
          <cell r="CZ155">
            <v>0</v>
          </cell>
          <cell r="DA155">
            <v>711.6</v>
          </cell>
          <cell r="DB155">
            <v>0</v>
          </cell>
          <cell r="DC155">
            <v>0</v>
          </cell>
          <cell r="DD155">
            <v>0</v>
          </cell>
          <cell r="DE155">
            <v>711.6</v>
          </cell>
          <cell r="DF155">
            <v>0</v>
          </cell>
          <cell r="DG155">
            <v>0</v>
          </cell>
          <cell r="DH155">
            <v>0</v>
          </cell>
          <cell r="DI155">
            <v>711.6</v>
          </cell>
          <cell r="DJ155">
            <v>0</v>
          </cell>
          <cell r="DK155">
            <v>0</v>
          </cell>
          <cell r="DL155">
            <v>0</v>
          </cell>
          <cell r="DM155">
            <v>711.6</v>
          </cell>
          <cell r="DN155">
            <v>0</v>
          </cell>
          <cell r="DO155">
            <v>0</v>
          </cell>
          <cell r="DP155">
            <v>0</v>
          </cell>
          <cell r="DQ155">
            <v>711.6</v>
          </cell>
          <cell r="DR155">
            <v>881.03</v>
          </cell>
        </row>
        <row r="156">
          <cell r="E156" t="str">
            <v>t0001618</v>
          </cell>
          <cell r="F156" t="str">
            <v>01-95/96</v>
          </cell>
          <cell r="G156" t="str">
            <v>Hesed Emunah Pte. Ltd. (Hibiscus Tree)</v>
          </cell>
          <cell r="H156">
            <v>45100</v>
          </cell>
          <cell r="I156">
            <v>46195</v>
          </cell>
          <cell r="K156">
            <v>1248</v>
          </cell>
          <cell r="L156">
            <v>1248</v>
          </cell>
          <cell r="M156">
            <v>0</v>
          </cell>
          <cell r="N156">
            <v>0</v>
          </cell>
          <cell r="O156">
            <v>8</v>
          </cell>
          <cell r="P156">
            <v>2</v>
          </cell>
          <cell r="Q156">
            <v>10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9984</v>
          </cell>
          <cell r="W156">
            <v>2496</v>
          </cell>
          <cell r="X156">
            <v>12480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2662.4</v>
          </cell>
          <cell r="AT156">
            <v>0</v>
          </cell>
          <cell r="AU156">
            <v>2662.4</v>
          </cell>
          <cell r="AV156">
            <v>0</v>
          </cell>
          <cell r="AW156">
            <v>9984</v>
          </cell>
          <cell r="AX156">
            <v>7995.31</v>
          </cell>
          <cell r="AY156">
            <v>1988.69</v>
          </cell>
          <cell r="AZ156">
            <v>0</v>
          </cell>
          <cell r="BA156">
            <v>9984</v>
          </cell>
          <cell r="BB156">
            <v>9179.7999999999993</v>
          </cell>
          <cell r="BC156">
            <v>804.19999999999902</v>
          </cell>
          <cell r="BD156">
            <v>0</v>
          </cell>
          <cell r="BE156">
            <v>9984</v>
          </cell>
          <cell r="BF156">
            <v>9179.7999999999993</v>
          </cell>
          <cell r="BG156">
            <v>804.19999999999902</v>
          </cell>
          <cell r="BH156">
            <v>0</v>
          </cell>
          <cell r="BI156">
            <v>9984</v>
          </cell>
          <cell r="BJ156">
            <v>9179.7999999999993</v>
          </cell>
          <cell r="BK156">
            <v>804.19999999999902</v>
          </cell>
          <cell r="BL156">
            <v>0</v>
          </cell>
          <cell r="BM156">
            <v>9984</v>
          </cell>
          <cell r="BN156">
            <v>9179.7999999999993</v>
          </cell>
          <cell r="BO156">
            <v>804.19999999999902</v>
          </cell>
          <cell r="BP156">
            <v>0</v>
          </cell>
          <cell r="BQ156">
            <v>9984</v>
          </cell>
          <cell r="BR156">
            <v>9179.7999999999993</v>
          </cell>
          <cell r="BS156">
            <v>804.19999999999902</v>
          </cell>
          <cell r="BT156">
            <v>0</v>
          </cell>
          <cell r="BU156">
            <v>62566.400000000001</v>
          </cell>
          <cell r="BV156">
            <v>0</v>
          </cell>
          <cell r="BW156">
            <v>0</v>
          </cell>
          <cell r="BX156">
            <v>0</v>
          </cell>
          <cell r="BZ156">
            <v>0</v>
          </cell>
          <cell r="CA156">
            <v>0</v>
          </cell>
          <cell r="CB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665.6</v>
          </cell>
          <cell r="CQ156">
            <v>0</v>
          </cell>
          <cell r="CR156">
            <v>665.6</v>
          </cell>
          <cell r="CS156">
            <v>0</v>
          </cell>
          <cell r="CT156">
            <v>2496</v>
          </cell>
          <cell r="CU156">
            <v>607.24</v>
          </cell>
          <cell r="CV156">
            <v>1888.76</v>
          </cell>
          <cell r="CW156">
            <v>0</v>
          </cell>
          <cell r="CX156">
            <v>2496</v>
          </cell>
          <cell r="CY156">
            <v>697.2</v>
          </cell>
          <cell r="CZ156">
            <v>1798.8</v>
          </cell>
          <cell r="DA156">
            <v>0</v>
          </cell>
          <cell r="DB156">
            <v>2496</v>
          </cell>
          <cell r="DC156">
            <v>697.2</v>
          </cell>
          <cell r="DD156">
            <v>1798.8</v>
          </cell>
          <cell r="DE156">
            <v>0</v>
          </cell>
          <cell r="DF156">
            <v>2496</v>
          </cell>
          <cell r="DG156">
            <v>697.2</v>
          </cell>
          <cell r="DH156">
            <v>1798.8</v>
          </cell>
          <cell r="DI156">
            <v>0</v>
          </cell>
          <cell r="DJ156">
            <v>2496</v>
          </cell>
          <cell r="DK156">
            <v>697.2</v>
          </cell>
          <cell r="DL156">
            <v>1798.8</v>
          </cell>
          <cell r="DM156">
            <v>0</v>
          </cell>
          <cell r="DN156">
            <v>2496</v>
          </cell>
          <cell r="DO156">
            <v>697.2</v>
          </cell>
          <cell r="DP156">
            <v>1798.8</v>
          </cell>
          <cell r="DQ156">
            <v>0</v>
          </cell>
          <cell r="DR156">
            <v>15641.6</v>
          </cell>
        </row>
        <row r="157">
          <cell r="E157" t="str">
            <v>t0000296</v>
          </cell>
          <cell r="F157" t="str">
            <v>01-96/97/98</v>
          </cell>
          <cell r="G157" t="str">
            <v>Pullman Bakery (Pullman Bakery and Tachihara Coffee)</v>
          </cell>
          <cell r="H157">
            <v>43877</v>
          </cell>
          <cell r="I157">
            <v>44972</v>
          </cell>
          <cell r="K157">
            <v>1653</v>
          </cell>
          <cell r="L157">
            <v>1653</v>
          </cell>
          <cell r="M157">
            <v>13.8</v>
          </cell>
          <cell r="N157">
            <v>1.2</v>
          </cell>
          <cell r="O157">
            <v>13</v>
          </cell>
          <cell r="P157">
            <v>2</v>
          </cell>
          <cell r="Q157">
            <v>15</v>
          </cell>
          <cell r="S157">
            <v>22811.4</v>
          </cell>
          <cell r="T157">
            <v>1983.6</v>
          </cell>
          <cell r="U157">
            <v>24795</v>
          </cell>
          <cell r="V157">
            <v>21489</v>
          </cell>
          <cell r="W157">
            <v>3306</v>
          </cell>
          <cell r="X157">
            <v>24795</v>
          </cell>
          <cell r="Y157">
            <v>22811.4</v>
          </cell>
          <cell r="Z157">
            <v>22811.4</v>
          </cell>
          <cell r="AA157">
            <v>0</v>
          </cell>
          <cell r="AB157">
            <v>22811.4</v>
          </cell>
          <cell r="AC157">
            <v>11511.96</v>
          </cell>
          <cell r="AD157">
            <v>12220.39</v>
          </cell>
          <cell r="AE157">
            <v>-708.43</v>
          </cell>
          <cell r="AF157">
            <v>22811.4</v>
          </cell>
          <cell r="AG157">
            <v>0</v>
          </cell>
          <cell r="AH157">
            <v>0</v>
          </cell>
          <cell r="AI157">
            <v>0</v>
          </cell>
          <cell r="AJ157">
            <v>22811.4</v>
          </cell>
          <cell r="AK157">
            <v>0</v>
          </cell>
          <cell r="AL157">
            <v>0</v>
          </cell>
          <cell r="AM157">
            <v>0</v>
          </cell>
          <cell r="AN157">
            <v>22811.4</v>
          </cell>
          <cell r="AO157">
            <v>0</v>
          </cell>
          <cell r="AP157">
            <v>0</v>
          </cell>
          <cell r="AQ157">
            <v>0</v>
          </cell>
          <cell r="AR157">
            <v>22811.4</v>
          </cell>
          <cell r="AS157">
            <v>0</v>
          </cell>
          <cell r="AT157">
            <v>5264.85</v>
          </cell>
          <cell r="AU157">
            <v>-5264.85</v>
          </cell>
          <cell r="AV157">
            <v>22811.4</v>
          </cell>
          <cell r="AW157">
            <v>0</v>
          </cell>
          <cell r="AX157">
            <v>9871.6</v>
          </cell>
          <cell r="AY157">
            <v>-9871.6</v>
          </cell>
          <cell r="AZ157">
            <v>22811.4</v>
          </cell>
          <cell r="BA157">
            <v>0</v>
          </cell>
          <cell r="BB157">
            <v>9871.6</v>
          </cell>
          <cell r="BC157">
            <v>-9871.6</v>
          </cell>
          <cell r="BD157">
            <v>22811.4</v>
          </cell>
          <cell r="BE157">
            <v>0</v>
          </cell>
          <cell r="BF157">
            <v>9871.6</v>
          </cell>
          <cell r="BG157">
            <v>-9871.6</v>
          </cell>
          <cell r="BH157">
            <v>22811.4</v>
          </cell>
          <cell r="BI157">
            <v>0</v>
          </cell>
          <cell r="BJ157">
            <v>9871.6</v>
          </cell>
          <cell r="BK157">
            <v>-9871.6</v>
          </cell>
          <cell r="BL157">
            <v>22811.4</v>
          </cell>
          <cell r="BM157">
            <v>0</v>
          </cell>
          <cell r="BN157">
            <v>9871.6</v>
          </cell>
          <cell r="BO157">
            <v>-9871.6</v>
          </cell>
          <cell r="BP157">
            <v>22811.4</v>
          </cell>
          <cell r="BQ157">
            <v>0</v>
          </cell>
          <cell r="BR157">
            <v>9871.6</v>
          </cell>
          <cell r="BS157">
            <v>-9871.6</v>
          </cell>
          <cell r="BT157">
            <v>22811.4</v>
          </cell>
          <cell r="BU157">
            <v>34323.360000000001</v>
          </cell>
          <cell r="BV157">
            <v>1983.6</v>
          </cell>
          <cell r="BW157">
            <v>1983.6</v>
          </cell>
          <cell r="BX157">
            <v>0</v>
          </cell>
          <cell r="BY157">
            <v>1983.6</v>
          </cell>
          <cell r="BZ157">
            <v>1771.07</v>
          </cell>
          <cell r="CA157">
            <v>1062.6400000000001</v>
          </cell>
          <cell r="CB157">
            <v>708.43</v>
          </cell>
          <cell r="CC157">
            <v>1983.6</v>
          </cell>
          <cell r="CD157">
            <v>0</v>
          </cell>
          <cell r="CE157">
            <v>0</v>
          </cell>
          <cell r="CF157">
            <v>0</v>
          </cell>
          <cell r="CG157">
            <v>1983.6</v>
          </cell>
          <cell r="CH157">
            <v>0</v>
          </cell>
          <cell r="CI157">
            <v>0</v>
          </cell>
          <cell r="CJ157">
            <v>0</v>
          </cell>
          <cell r="CK157">
            <v>1983.6</v>
          </cell>
          <cell r="CL157">
            <v>0</v>
          </cell>
          <cell r="CM157">
            <v>0</v>
          </cell>
          <cell r="CN157">
            <v>0</v>
          </cell>
          <cell r="CO157">
            <v>1983.6</v>
          </cell>
          <cell r="CP157">
            <v>0</v>
          </cell>
          <cell r="CQ157">
            <v>426.88</v>
          </cell>
          <cell r="CR157">
            <v>-426.88</v>
          </cell>
          <cell r="CS157">
            <v>1983.6</v>
          </cell>
          <cell r="CT157">
            <v>0</v>
          </cell>
          <cell r="CU157">
            <v>800.4</v>
          </cell>
          <cell r="CV157">
            <v>-800.4</v>
          </cell>
          <cell r="CW157">
            <v>1983.6</v>
          </cell>
          <cell r="CX157">
            <v>0</v>
          </cell>
          <cell r="CY157">
            <v>800.4</v>
          </cell>
          <cell r="CZ157">
            <v>-800.4</v>
          </cell>
          <cell r="DA157">
            <v>1983.6</v>
          </cell>
          <cell r="DB157">
            <v>0</v>
          </cell>
          <cell r="DC157">
            <v>800.4</v>
          </cell>
          <cell r="DD157">
            <v>-800.4</v>
          </cell>
          <cell r="DE157">
            <v>1983.6</v>
          </cell>
          <cell r="DF157">
            <v>0</v>
          </cell>
          <cell r="DG157">
            <v>800.4</v>
          </cell>
          <cell r="DH157">
            <v>-800.4</v>
          </cell>
          <cell r="DI157">
            <v>1983.6</v>
          </cell>
          <cell r="DJ157">
            <v>0</v>
          </cell>
          <cell r="DK157">
            <v>800.4</v>
          </cell>
          <cell r="DL157">
            <v>-800.4</v>
          </cell>
          <cell r="DM157">
            <v>1983.6</v>
          </cell>
          <cell r="DN157">
            <v>0</v>
          </cell>
          <cell r="DO157">
            <v>800.4</v>
          </cell>
          <cell r="DP157">
            <v>-800.4</v>
          </cell>
          <cell r="DQ157">
            <v>1983.6</v>
          </cell>
          <cell r="DR157">
            <v>3754.67</v>
          </cell>
        </row>
        <row r="158">
          <cell r="E158" t="str">
            <v>t0000296</v>
          </cell>
          <cell r="F158" t="str">
            <v>01-97/98</v>
          </cell>
          <cell r="G158" t="str">
            <v>Pullman Singapore Pte Ltd (Pullman Bakery)</v>
          </cell>
          <cell r="H158">
            <v>44973</v>
          </cell>
          <cell r="I158">
            <v>46068</v>
          </cell>
          <cell r="K158">
            <v>994</v>
          </cell>
          <cell r="L158">
            <v>994</v>
          </cell>
          <cell r="M158">
            <v>0</v>
          </cell>
          <cell r="N158">
            <v>0</v>
          </cell>
          <cell r="O158">
            <v>14</v>
          </cell>
          <cell r="P158">
            <v>2</v>
          </cell>
          <cell r="Q158">
            <v>16</v>
          </cell>
          <cell r="S158">
            <v>0</v>
          </cell>
          <cell r="T158">
            <v>0</v>
          </cell>
          <cell r="U158">
            <v>0</v>
          </cell>
          <cell r="V158">
            <v>13916</v>
          </cell>
          <cell r="W158">
            <v>1988</v>
          </cell>
          <cell r="X158">
            <v>15904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6830.2</v>
          </cell>
          <cell r="AE158">
            <v>-6830.2</v>
          </cell>
          <cell r="AF158">
            <v>0</v>
          </cell>
          <cell r="AG158">
            <v>13467.1</v>
          </cell>
          <cell r="AH158">
            <v>14711</v>
          </cell>
          <cell r="AI158">
            <v>-1243.9000000000001</v>
          </cell>
          <cell r="AJ158">
            <v>0</v>
          </cell>
          <cell r="AK158">
            <v>13916</v>
          </cell>
          <cell r="AL158">
            <v>14711</v>
          </cell>
          <cell r="AM158">
            <v>-795</v>
          </cell>
          <cell r="AN158">
            <v>0</v>
          </cell>
          <cell r="AO158">
            <v>13916</v>
          </cell>
          <cell r="AP158">
            <v>14711</v>
          </cell>
          <cell r="AQ158">
            <v>-795</v>
          </cell>
          <cell r="AR158">
            <v>0</v>
          </cell>
          <cell r="AS158">
            <v>13916</v>
          </cell>
          <cell r="AT158">
            <v>14711</v>
          </cell>
          <cell r="AU158">
            <v>-795</v>
          </cell>
          <cell r="AV158">
            <v>0</v>
          </cell>
          <cell r="AW158">
            <v>13916</v>
          </cell>
          <cell r="AX158">
            <v>14711.2</v>
          </cell>
          <cell r="AY158">
            <v>-795.20000000000095</v>
          </cell>
          <cell r="AZ158">
            <v>0</v>
          </cell>
          <cell r="BA158">
            <v>13916</v>
          </cell>
          <cell r="BB158">
            <v>14711.2</v>
          </cell>
          <cell r="BC158">
            <v>-795.20000000000095</v>
          </cell>
          <cell r="BD158">
            <v>0</v>
          </cell>
          <cell r="BE158">
            <v>13916</v>
          </cell>
          <cell r="BF158">
            <v>14711.2</v>
          </cell>
          <cell r="BG158">
            <v>-795.20000000000095</v>
          </cell>
          <cell r="BH158">
            <v>0</v>
          </cell>
          <cell r="BI158">
            <v>13916</v>
          </cell>
          <cell r="BJ158">
            <v>14711.2</v>
          </cell>
          <cell r="BK158">
            <v>-795.20000000000095</v>
          </cell>
          <cell r="BL158">
            <v>0</v>
          </cell>
          <cell r="BM158">
            <v>13916</v>
          </cell>
          <cell r="BN158">
            <v>14711.2</v>
          </cell>
          <cell r="BO158">
            <v>-795.20000000000095</v>
          </cell>
          <cell r="BP158">
            <v>0</v>
          </cell>
          <cell r="BQ158">
            <v>13916</v>
          </cell>
          <cell r="BR158">
            <v>14711.2</v>
          </cell>
          <cell r="BS158">
            <v>-795.20000000000095</v>
          </cell>
          <cell r="BT158">
            <v>0</v>
          </cell>
          <cell r="BU158">
            <v>138711.1</v>
          </cell>
          <cell r="BV158">
            <v>0</v>
          </cell>
          <cell r="BW158">
            <v>0</v>
          </cell>
          <cell r="BX158">
            <v>0</v>
          </cell>
          <cell r="BZ158">
            <v>0</v>
          </cell>
          <cell r="CA158">
            <v>553.79999999999995</v>
          </cell>
          <cell r="CB158">
            <v>-553.79999999999995</v>
          </cell>
          <cell r="CD158">
            <v>1923.87</v>
          </cell>
          <cell r="CE158">
            <v>1193</v>
          </cell>
          <cell r="CF158">
            <v>730.87</v>
          </cell>
          <cell r="CH158">
            <v>1988</v>
          </cell>
          <cell r="CI158">
            <v>1193</v>
          </cell>
          <cell r="CJ158">
            <v>795</v>
          </cell>
          <cell r="CL158">
            <v>1988</v>
          </cell>
          <cell r="CM158">
            <v>1193</v>
          </cell>
          <cell r="CN158">
            <v>795</v>
          </cell>
          <cell r="CP158">
            <v>1988</v>
          </cell>
          <cell r="CQ158">
            <v>1193</v>
          </cell>
          <cell r="CR158">
            <v>795</v>
          </cell>
          <cell r="CT158">
            <v>1988</v>
          </cell>
          <cell r="CU158">
            <v>1192.8</v>
          </cell>
          <cell r="CV158">
            <v>795.2</v>
          </cell>
          <cell r="CX158">
            <v>1988</v>
          </cell>
          <cell r="CY158">
            <v>1192.8</v>
          </cell>
          <cell r="CZ158">
            <v>795.2</v>
          </cell>
          <cell r="DB158">
            <v>1988</v>
          </cell>
          <cell r="DC158">
            <v>1192.8</v>
          </cell>
          <cell r="DD158">
            <v>795.2</v>
          </cell>
          <cell r="DF158">
            <v>1988</v>
          </cell>
          <cell r="DG158">
            <v>1192.8</v>
          </cell>
          <cell r="DH158">
            <v>795.2</v>
          </cell>
          <cell r="DJ158">
            <v>1988</v>
          </cell>
          <cell r="DK158">
            <v>1192.8</v>
          </cell>
          <cell r="DL158">
            <v>795.2</v>
          </cell>
          <cell r="DN158">
            <v>1988</v>
          </cell>
          <cell r="DO158">
            <v>1192.8</v>
          </cell>
          <cell r="DP158">
            <v>795.2</v>
          </cell>
          <cell r="DR158">
            <v>19815.87</v>
          </cell>
        </row>
        <row r="159">
          <cell r="E159" t="str">
            <v>t0000235</v>
          </cell>
          <cell r="F159" t="str">
            <v>01-99/100</v>
          </cell>
          <cell r="G159" t="str">
            <v>MOS Foods Singapore Pte Ltd (MOS Burger)</v>
          </cell>
          <cell r="H159">
            <v>44835</v>
          </cell>
          <cell r="I159">
            <v>45016</v>
          </cell>
          <cell r="K159">
            <v>897</v>
          </cell>
          <cell r="L159">
            <v>897</v>
          </cell>
          <cell r="M159">
            <v>12.1</v>
          </cell>
          <cell r="N159">
            <v>1.2</v>
          </cell>
          <cell r="O159">
            <v>11.3</v>
          </cell>
          <cell r="P159">
            <v>2</v>
          </cell>
          <cell r="Q159">
            <v>13.3</v>
          </cell>
          <cell r="S159">
            <v>10853.7</v>
          </cell>
          <cell r="T159">
            <v>1076.4000000000001</v>
          </cell>
          <cell r="U159">
            <v>11930.1</v>
          </cell>
          <cell r="V159">
            <v>10136.1</v>
          </cell>
          <cell r="W159">
            <v>1794</v>
          </cell>
          <cell r="X159">
            <v>11930.1</v>
          </cell>
          <cell r="Y159">
            <v>10853.7</v>
          </cell>
          <cell r="Z159">
            <v>10853.7</v>
          </cell>
          <cell r="AA159">
            <v>0</v>
          </cell>
          <cell r="AB159">
            <v>10853.7</v>
          </cell>
          <cell r="AC159">
            <v>10136.1</v>
          </cell>
          <cell r="AD159">
            <v>10853.7</v>
          </cell>
          <cell r="AE159">
            <v>-717.6</v>
          </cell>
          <cell r="AF159">
            <v>10853.7</v>
          </cell>
          <cell r="AG159">
            <v>10136.1</v>
          </cell>
          <cell r="AH159">
            <v>10853.7</v>
          </cell>
          <cell r="AI159">
            <v>-717.599999999999</v>
          </cell>
          <cell r="AJ159">
            <v>10853.7</v>
          </cell>
          <cell r="AK159">
            <v>0</v>
          </cell>
          <cell r="AL159">
            <v>11212.5</v>
          </cell>
          <cell r="AM159">
            <v>-11212.5</v>
          </cell>
          <cell r="AN159">
            <v>10853.7</v>
          </cell>
          <cell r="AO159">
            <v>0</v>
          </cell>
          <cell r="AP159">
            <v>11212.5</v>
          </cell>
          <cell r="AQ159">
            <v>-11212.5</v>
          </cell>
          <cell r="AR159">
            <v>10853.7</v>
          </cell>
          <cell r="AS159">
            <v>0</v>
          </cell>
          <cell r="AT159">
            <v>11212.5</v>
          </cell>
          <cell r="AU159">
            <v>-11212.5</v>
          </cell>
          <cell r="AV159">
            <v>10853.7</v>
          </cell>
          <cell r="AW159">
            <v>0</v>
          </cell>
          <cell r="AX159">
            <v>11212.5</v>
          </cell>
          <cell r="AY159">
            <v>-11212.5</v>
          </cell>
          <cell r="AZ159">
            <v>10853.7</v>
          </cell>
          <cell r="BA159">
            <v>0</v>
          </cell>
          <cell r="BB159">
            <v>11212.5</v>
          </cell>
          <cell r="BC159">
            <v>-11212.5</v>
          </cell>
          <cell r="BD159">
            <v>10853.7</v>
          </cell>
          <cell r="BE159">
            <v>0</v>
          </cell>
          <cell r="BF159">
            <v>0</v>
          </cell>
          <cell r="BG159">
            <v>0</v>
          </cell>
          <cell r="BH159">
            <v>10853.7</v>
          </cell>
          <cell r="BI159">
            <v>0</v>
          </cell>
          <cell r="BJ159">
            <v>0</v>
          </cell>
          <cell r="BK159">
            <v>0</v>
          </cell>
          <cell r="BL159">
            <v>10853.7</v>
          </cell>
          <cell r="BM159">
            <v>0</v>
          </cell>
          <cell r="BN159">
            <v>0</v>
          </cell>
          <cell r="BO159">
            <v>0</v>
          </cell>
          <cell r="BP159">
            <v>10853.7</v>
          </cell>
          <cell r="BQ159">
            <v>0</v>
          </cell>
          <cell r="BR159">
            <v>0</v>
          </cell>
          <cell r="BS159">
            <v>0</v>
          </cell>
          <cell r="BT159">
            <v>10853.7</v>
          </cell>
          <cell r="BU159">
            <v>31125.9</v>
          </cell>
          <cell r="BV159">
            <v>1076.4000000000001</v>
          </cell>
          <cell r="BW159">
            <v>1076.4000000000001</v>
          </cell>
          <cell r="BX159">
            <v>0</v>
          </cell>
          <cell r="BY159">
            <v>1076.4000000000001</v>
          </cell>
          <cell r="BZ159">
            <v>1794</v>
          </cell>
          <cell r="CA159">
            <v>1076.4000000000001</v>
          </cell>
          <cell r="CB159">
            <v>717.6</v>
          </cell>
          <cell r="CC159">
            <v>1076.4000000000001</v>
          </cell>
          <cell r="CD159">
            <v>1794</v>
          </cell>
          <cell r="CE159">
            <v>1076.4000000000001</v>
          </cell>
          <cell r="CF159">
            <v>717.6</v>
          </cell>
          <cell r="CG159">
            <v>1076.4000000000001</v>
          </cell>
          <cell r="CH159">
            <v>0</v>
          </cell>
          <cell r="CI159">
            <v>1076.4000000000001</v>
          </cell>
          <cell r="CJ159">
            <v>-1076.4000000000001</v>
          </cell>
          <cell r="CK159">
            <v>1076.4000000000001</v>
          </cell>
          <cell r="CL159">
            <v>0</v>
          </cell>
          <cell r="CM159">
            <v>1076.4000000000001</v>
          </cell>
          <cell r="CN159">
            <v>-1076.4000000000001</v>
          </cell>
          <cell r="CO159">
            <v>1076.4000000000001</v>
          </cell>
          <cell r="CP159">
            <v>0</v>
          </cell>
          <cell r="CQ159">
            <v>1076.4000000000001</v>
          </cell>
          <cell r="CR159">
            <v>-1076.4000000000001</v>
          </cell>
          <cell r="CS159">
            <v>1076.4000000000001</v>
          </cell>
          <cell r="CT159">
            <v>0</v>
          </cell>
          <cell r="CU159">
            <v>1076.4000000000001</v>
          </cell>
          <cell r="CV159">
            <v>-1076.4000000000001</v>
          </cell>
          <cell r="CW159">
            <v>1076.4000000000001</v>
          </cell>
          <cell r="CX159">
            <v>0</v>
          </cell>
          <cell r="CY159">
            <v>1076.4000000000001</v>
          </cell>
          <cell r="CZ159">
            <v>-1076.4000000000001</v>
          </cell>
          <cell r="DA159">
            <v>1076.4000000000001</v>
          </cell>
          <cell r="DB159">
            <v>0</v>
          </cell>
          <cell r="DC159">
            <v>0</v>
          </cell>
          <cell r="DD159">
            <v>0</v>
          </cell>
          <cell r="DE159">
            <v>1076.4000000000001</v>
          </cell>
          <cell r="DF159">
            <v>0</v>
          </cell>
          <cell r="DG159">
            <v>0</v>
          </cell>
          <cell r="DH159">
            <v>0</v>
          </cell>
          <cell r="DI159">
            <v>1076.4000000000001</v>
          </cell>
          <cell r="DJ159">
            <v>0</v>
          </cell>
          <cell r="DK159">
            <v>0</v>
          </cell>
          <cell r="DL159">
            <v>0</v>
          </cell>
          <cell r="DM159">
            <v>1076.4000000000001</v>
          </cell>
          <cell r="DN159">
            <v>0</v>
          </cell>
          <cell r="DO159">
            <v>0</v>
          </cell>
          <cell r="DP159">
            <v>0</v>
          </cell>
          <cell r="DQ159">
            <v>1076.4000000000001</v>
          </cell>
          <cell r="DR159">
            <v>4664.3999999999996</v>
          </cell>
        </row>
        <row r="160">
          <cell r="F160" t="str">
            <v>01-99/100</v>
          </cell>
          <cell r="G160" t="str">
            <v>MOS Foods Singapore Pte Ltd (MOS Burger)</v>
          </cell>
          <cell r="H160">
            <v>45017</v>
          </cell>
          <cell r="I160">
            <v>45199</v>
          </cell>
          <cell r="K160">
            <v>0</v>
          </cell>
          <cell r="L160">
            <v>897</v>
          </cell>
          <cell r="M160">
            <v>12.5</v>
          </cell>
          <cell r="N160">
            <v>1.2</v>
          </cell>
          <cell r="O160">
            <v>11.7</v>
          </cell>
          <cell r="P160">
            <v>2</v>
          </cell>
          <cell r="Q160">
            <v>13.7</v>
          </cell>
          <cell r="S160">
            <v>11212.5</v>
          </cell>
          <cell r="T160">
            <v>1076.4000000000001</v>
          </cell>
          <cell r="U160">
            <v>12288.9</v>
          </cell>
          <cell r="V160">
            <v>10494.9</v>
          </cell>
          <cell r="W160">
            <v>1794</v>
          </cell>
          <cell r="X160">
            <v>12288.9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10494.9</v>
          </cell>
          <cell r="AL160">
            <v>0</v>
          </cell>
          <cell r="AM160">
            <v>10494.9</v>
          </cell>
          <cell r="AN160">
            <v>0</v>
          </cell>
          <cell r="AO160">
            <v>10494.9</v>
          </cell>
          <cell r="AP160">
            <v>0</v>
          </cell>
          <cell r="AQ160">
            <v>10494.9</v>
          </cell>
          <cell r="AR160">
            <v>0</v>
          </cell>
          <cell r="AS160">
            <v>10494.9</v>
          </cell>
          <cell r="AT160">
            <v>0</v>
          </cell>
          <cell r="AU160">
            <v>10494.9</v>
          </cell>
          <cell r="AV160">
            <v>0</v>
          </cell>
          <cell r="AW160">
            <v>10494.9</v>
          </cell>
          <cell r="AX160">
            <v>0</v>
          </cell>
          <cell r="AY160">
            <v>10494.9</v>
          </cell>
          <cell r="AZ160">
            <v>0</v>
          </cell>
          <cell r="BA160">
            <v>10494.9</v>
          </cell>
          <cell r="BB160">
            <v>0</v>
          </cell>
          <cell r="BC160">
            <v>10494.9</v>
          </cell>
          <cell r="BD160">
            <v>0</v>
          </cell>
          <cell r="BE160">
            <v>10494.9</v>
          </cell>
          <cell r="BF160">
            <v>11212.5</v>
          </cell>
          <cell r="BG160">
            <v>-717.6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62969.4</v>
          </cell>
          <cell r="BV160">
            <v>0</v>
          </cell>
          <cell r="BW160">
            <v>0</v>
          </cell>
          <cell r="BX160">
            <v>0</v>
          </cell>
          <cell r="BZ160">
            <v>0</v>
          </cell>
          <cell r="CA160">
            <v>0</v>
          </cell>
          <cell r="CB160">
            <v>0</v>
          </cell>
          <cell r="CD160">
            <v>0</v>
          </cell>
          <cell r="CE160">
            <v>0</v>
          </cell>
          <cell r="CF160">
            <v>0</v>
          </cell>
          <cell r="CH160">
            <v>1794</v>
          </cell>
          <cell r="CI160">
            <v>0</v>
          </cell>
          <cell r="CJ160">
            <v>1794</v>
          </cell>
          <cell r="CL160">
            <v>1794</v>
          </cell>
          <cell r="CM160">
            <v>0</v>
          </cell>
          <cell r="CN160">
            <v>1794</v>
          </cell>
          <cell r="CP160">
            <v>1794</v>
          </cell>
          <cell r="CQ160">
            <v>0</v>
          </cell>
          <cell r="CR160">
            <v>1794</v>
          </cell>
          <cell r="CT160">
            <v>1794</v>
          </cell>
          <cell r="CU160">
            <v>0</v>
          </cell>
          <cell r="CV160">
            <v>1794</v>
          </cell>
          <cell r="CX160">
            <v>1794</v>
          </cell>
          <cell r="CY160">
            <v>0</v>
          </cell>
          <cell r="CZ160">
            <v>1794</v>
          </cell>
          <cell r="DB160">
            <v>1794</v>
          </cell>
          <cell r="DC160">
            <v>1076.4000000000001</v>
          </cell>
          <cell r="DD160">
            <v>717.6</v>
          </cell>
          <cell r="DF160">
            <v>0</v>
          </cell>
          <cell r="DG160">
            <v>0</v>
          </cell>
          <cell r="DH160">
            <v>0</v>
          </cell>
          <cell r="DJ160">
            <v>0</v>
          </cell>
          <cell r="DK160">
            <v>0</v>
          </cell>
          <cell r="DL160">
            <v>0</v>
          </cell>
          <cell r="DN160">
            <v>0</v>
          </cell>
          <cell r="DO160">
            <v>0</v>
          </cell>
          <cell r="DP160">
            <v>0</v>
          </cell>
          <cell r="DR160">
            <v>10764</v>
          </cell>
        </row>
        <row r="161">
          <cell r="F161" t="str">
            <v>01-99/100</v>
          </cell>
          <cell r="G161" t="str">
            <v>MOS Foods Singapore Pte Ltd (MOS Burger)</v>
          </cell>
          <cell r="H161">
            <v>45200</v>
          </cell>
          <cell r="I161">
            <v>45565</v>
          </cell>
          <cell r="K161">
            <v>0</v>
          </cell>
          <cell r="L161">
            <v>897</v>
          </cell>
          <cell r="M161">
            <v>13.3</v>
          </cell>
          <cell r="N161">
            <v>1.2</v>
          </cell>
          <cell r="O161">
            <v>12.5</v>
          </cell>
          <cell r="P161">
            <v>2</v>
          </cell>
          <cell r="Q161">
            <v>14.5</v>
          </cell>
          <cell r="S161">
            <v>11930.1</v>
          </cell>
          <cell r="T161">
            <v>1076.4000000000001</v>
          </cell>
          <cell r="U161">
            <v>13006.5</v>
          </cell>
          <cell r="V161">
            <v>11212.5</v>
          </cell>
          <cell r="W161">
            <v>1794</v>
          </cell>
          <cell r="X161">
            <v>13006.5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11212.5</v>
          </cell>
          <cell r="BJ161">
            <v>11930.1</v>
          </cell>
          <cell r="BK161">
            <v>-717.6</v>
          </cell>
          <cell r="BL161">
            <v>0</v>
          </cell>
          <cell r="BM161">
            <v>11212.5</v>
          </cell>
          <cell r="BN161">
            <v>11930.1</v>
          </cell>
          <cell r="BO161">
            <v>-717.6</v>
          </cell>
          <cell r="BP161">
            <v>0</v>
          </cell>
          <cell r="BQ161">
            <v>11212.5</v>
          </cell>
          <cell r="BR161">
            <v>11930.1</v>
          </cell>
          <cell r="BS161">
            <v>-717.6</v>
          </cell>
          <cell r="BT161">
            <v>0</v>
          </cell>
          <cell r="BU161">
            <v>33637.5</v>
          </cell>
          <cell r="BV161">
            <v>0</v>
          </cell>
          <cell r="BW161">
            <v>0</v>
          </cell>
          <cell r="BX161">
            <v>0</v>
          </cell>
          <cell r="BZ161">
            <v>0</v>
          </cell>
          <cell r="CA161">
            <v>0</v>
          </cell>
          <cell r="CB161">
            <v>0</v>
          </cell>
          <cell r="CD161">
            <v>0</v>
          </cell>
          <cell r="CE161">
            <v>0</v>
          </cell>
          <cell r="CF161">
            <v>0</v>
          </cell>
          <cell r="CH161">
            <v>0</v>
          </cell>
          <cell r="CI161">
            <v>0</v>
          </cell>
          <cell r="CJ161">
            <v>0</v>
          </cell>
          <cell r="CL161">
            <v>0</v>
          </cell>
          <cell r="CM161">
            <v>0</v>
          </cell>
          <cell r="CN161">
            <v>0</v>
          </cell>
          <cell r="CP161">
            <v>0</v>
          </cell>
          <cell r="CQ161">
            <v>0</v>
          </cell>
          <cell r="CR161">
            <v>0</v>
          </cell>
          <cell r="CT161">
            <v>0</v>
          </cell>
          <cell r="CU161">
            <v>0</v>
          </cell>
          <cell r="CV161">
            <v>0</v>
          </cell>
          <cell r="CX161">
            <v>0</v>
          </cell>
          <cell r="CY161">
            <v>0</v>
          </cell>
          <cell r="CZ161">
            <v>0</v>
          </cell>
          <cell r="DB161">
            <v>0</v>
          </cell>
          <cell r="DC161">
            <v>0</v>
          </cell>
          <cell r="DD161">
            <v>0</v>
          </cell>
          <cell r="DF161">
            <v>1794</v>
          </cell>
          <cell r="DG161">
            <v>1076.4000000000001</v>
          </cell>
          <cell r="DH161">
            <v>717.6</v>
          </cell>
          <cell r="DJ161">
            <v>1794</v>
          </cell>
          <cell r="DK161">
            <v>1076.4000000000001</v>
          </cell>
          <cell r="DL161">
            <v>717.6</v>
          </cell>
          <cell r="DN161">
            <v>1794</v>
          </cell>
          <cell r="DO161">
            <v>1076.4000000000001</v>
          </cell>
          <cell r="DP161">
            <v>717.6</v>
          </cell>
          <cell r="DR161">
            <v>5382</v>
          </cell>
        </row>
        <row r="162">
          <cell r="F162" t="str">
            <v>01-99/100</v>
          </cell>
          <cell r="G162" t="str">
            <v>MOS Foods Singapore Pte Ltd (MOS Burger)</v>
          </cell>
          <cell r="H162">
            <v>45566</v>
          </cell>
          <cell r="I162">
            <v>45930</v>
          </cell>
          <cell r="K162">
            <v>0</v>
          </cell>
          <cell r="L162">
            <v>897</v>
          </cell>
          <cell r="M162">
            <v>13.8</v>
          </cell>
          <cell r="N162">
            <v>1.2</v>
          </cell>
          <cell r="O162">
            <v>13</v>
          </cell>
          <cell r="P162">
            <v>2</v>
          </cell>
          <cell r="Q162">
            <v>15</v>
          </cell>
          <cell r="S162">
            <v>12378.6</v>
          </cell>
          <cell r="T162">
            <v>1076.4000000000001</v>
          </cell>
          <cell r="U162">
            <v>13455</v>
          </cell>
          <cell r="V162">
            <v>11661</v>
          </cell>
          <cell r="W162">
            <v>1794</v>
          </cell>
          <cell r="X162">
            <v>13455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Z162">
            <v>0</v>
          </cell>
          <cell r="CA162">
            <v>0</v>
          </cell>
          <cell r="CB162">
            <v>0</v>
          </cell>
          <cell r="CD162">
            <v>0</v>
          </cell>
          <cell r="CE162">
            <v>0</v>
          </cell>
          <cell r="CF162">
            <v>0</v>
          </cell>
          <cell r="CH162">
            <v>0</v>
          </cell>
          <cell r="CI162">
            <v>0</v>
          </cell>
          <cell r="CJ162">
            <v>0</v>
          </cell>
          <cell r="CL162">
            <v>0</v>
          </cell>
          <cell r="CM162">
            <v>0</v>
          </cell>
          <cell r="CN162">
            <v>0</v>
          </cell>
          <cell r="CP162">
            <v>0</v>
          </cell>
          <cell r="CQ162">
            <v>0</v>
          </cell>
          <cell r="CR162">
            <v>0</v>
          </cell>
          <cell r="CT162">
            <v>0</v>
          </cell>
          <cell r="CU162">
            <v>0</v>
          </cell>
          <cell r="CV162">
            <v>0</v>
          </cell>
          <cell r="CX162">
            <v>0</v>
          </cell>
          <cell r="CY162">
            <v>0</v>
          </cell>
          <cell r="CZ162">
            <v>0</v>
          </cell>
          <cell r="DB162">
            <v>0</v>
          </cell>
          <cell r="DC162">
            <v>0</v>
          </cell>
          <cell r="DD162">
            <v>0</v>
          </cell>
          <cell r="DF162">
            <v>0</v>
          </cell>
          <cell r="DG162">
            <v>0</v>
          </cell>
          <cell r="DH162">
            <v>0</v>
          </cell>
          <cell r="DJ162">
            <v>0</v>
          </cell>
          <cell r="DK162">
            <v>0</v>
          </cell>
          <cell r="DL162">
            <v>0</v>
          </cell>
          <cell r="DN162">
            <v>0</v>
          </cell>
          <cell r="DO162">
            <v>0</v>
          </cell>
          <cell r="DP162">
            <v>0</v>
          </cell>
          <cell r="DR162">
            <v>0</v>
          </cell>
        </row>
        <row r="163">
          <cell r="E163" t="str">
            <v>t0001616</v>
          </cell>
          <cell r="F163" t="str">
            <v>01-101</v>
          </cell>
          <cell r="G163" t="str">
            <v>Gatherfood Pte. Ltd. (Nature's Nutrition)</v>
          </cell>
          <cell r="H163">
            <v>45055</v>
          </cell>
          <cell r="I163">
            <v>45420</v>
          </cell>
          <cell r="K163">
            <v>764</v>
          </cell>
          <cell r="L163">
            <v>764</v>
          </cell>
          <cell r="M163">
            <v>0</v>
          </cell>
          <cell r="N163">
            <v>0</v>
          </cell>
          <cell r="O163">
            <v>10.5</v>
          </cell>
          <cell r="P163">
            <v>2</v>
          </cell>
          <cell r="Q163">
            <v>12.5</v>
          </cell>
          <cell r="R163">
            <v>9839.73</v>
          </cell>
          <cell r="S163">
            <v>0</v>
          </cell>
          <cell r="T163">
            <v>0</v>
          </cell>
          <cell r="U163">
            <v>0</v>
          </cell>
          <cell r="V163">
            <v>8022</v>
          </cell>
          <cell r="W163">
            <v>1528</v>
          </cell>
          <cell r="X163">
            <v>9550</v>
          </cell>
          <cell r="Y163">
            <v>0</v>
          </cell>
          <cell r="Z163">
            <v>0</v>
          </cell>
          <cell r="AA163">
            <v>0</v>
          </cell>
          <cell r="AB163">
            <v>8371</v>
          </cell>
          <cell r="AC163">
            <v>0</v>
          </cell>
          <cell r="AD163">
            <v>0</v>
          </cell>
          <cell r="AE163">
            <v>0</v>
          </cell>
          <cell r="AF163">
            <v>8371</v>
          </cell>
          <cell r="AG163">
            <v>0</v>
          </cell>
          <cell r="AH163">
            <v>0</v>
          </cell>
          <cell r="AI163">
            <v>0</v>
          </cell>
          <cell r="AJ163">
            <v>8371</v>
          </cell>
          <cell r="AK163">
            <v>0</v>
          </cell>
          <cell r="AL163">
            <v>0</v>
          </cell>
          <cell r="AM163">
            <v>0</v>
          </cell>
          <cell r="AN163">
            <v>8371</v>
          </cell>
          <cell r="AO163">
            <v>5951.81</v>
          </cell>
          <cell r="AP163">
            <v>0</v>
          </cell>
          <cell r="AQ163">
            <v>5951.81</v>
          </cell>
          <cell r="AR163">
            <v>8371</v>
          </cell>
          <cell r="AS163">
            <v>8022</v>
          </cell>
          <cell r="AT163">
            <v>0</v>
          </cell>
          <cell r="AU163">
            <v>8022</v>
          </cell>
          <cell r="AV163">
            <v>8371</v>
          </cell>
          <cell r="AW163">
            <v>8022</v>
          </cell>
          <cell r="AX163">
            <v>7457.8</v>
          </cell>
          <cell r="AY163">
            <v>564.20000000000005</v>
          </cell>
          <cell r="AZ163">
            <v>8371</v>
          </cell>
          <cell r="BA163">
            <v>8022</v>
          </cell>
          <cell r="BB163">
            <v>7457.8</v>
          </cell>
          <cell r="BC163">
            <v>564.20000000000005</v>
          </cell>
          <cell r="BD163">
            <v>8371</v>
          </cell>
          <cell r="BE163">
            <v>8022</v>
          </cell>
          <cell r="BF163">
            <v>7457.8</v>
          </cell>
          <cell r="BG163">
            <v>564.20000000000005</v>
          </cell>
          <cell r="BH163">
            <v>8371</v>
          </cell>
          <cell r="BI163">
            <v>8022</v>
          </cell>
          <cell r="BJ163">
            <v>7457.8</v>
          </cell>
          <cell r="BK163">
            <v>564.20000000000005</v>
          </cell>
          <cell r="BL163">
            <v>8371</v>
          </cell>
          <cell r="BM163">
            <v>8022</v>
          </cell>
          <cell r="BN163">
            <v>7457.8</v>
          </cell>
          <cell r="BO163">
            <v>564.20000000000005</v>
          </cell>
          <cell r="BP163">
            <v>8371</v>
          </cell>
          <cell r="BQ163">
            <v>8022</v>
          </cell>
          <cell r="BR163">
            <v>7457.8</v>
          </cell>
          <cell r="BS163">
            <v>564.20000000000005</v>
          </cell>
          <cell r="BT163">
            <v>1620.19</v>
          </cell>
          <cell r="BU163">
            <v>62105.81</v>
          </cell>
          <cell r="BV163">
            <v>0</v>
          </cell>
          <cell r="BW163">
            <v>0</v>
          </cell>
          <cell r="BX163">
            <v>0</v>
          </cell>
          <cell r="BY163">
            <v>913.2</v>
          </cell>
          <cell r="BZ163">
            <v>0</v>
          </cell>
          <cell r="CA163">
            <v>0</v>
          </cell>
          <cell r="CB163">
            <v>0</v>
          </cell>
          <cell r="CC163">
            <v>913.2</v>
          </cell>
          <cell r="CD163">
            <v>0</v>
          </cell>
          <cell r="CE163">
            <v>0</v>
          </cell>
          <cell r="CF163">
            <v>0</v>
          </cell>
          <cell r="CG163">
            <v>913.2</v>
          </cell>
          <cell r="CH163">
            <v>0</v>
          </cell>
          <cell r="CI163">
            <v>0</v>
          </cell>
          <cell r="CJ163">
            <v>0</v>
          </cell>
          <cell r="CK163">
            <v>913.2</v>
          </cell>
          <cell r="CL163">
            <v>1133.68</v>
          </cell>
          <cell r="CM163">
            <v>0</v>
          </cell>
          <cell r="CN163">
            <v>1133.68</v>
          </cell>
          <cell r="CO163">
            <v>913.2</v>
          </cell>
          <cell r="CP163">
            <v>1528</v>
          </cell>
          <cell r="CQ163">
            <v>0</v>
          </cell>
          <cell r="CR163">
            <v>1528</v>
          </cell>
          <cell r="CS163">
            <v>913.2</v>
          </cell>
          <cell r="CT163">
            <v>1528</v>
          </cell>
          <cell r="CU163">
            <v>913.2</v>
          </cell>
          <cell r="CV163">
            <v>614.79999999999995</v>
          </cell>
          <cell r="CW163">
            <v>913.2</v>
          </cell>
          <cell r="CX163">
            <v>1528</v>
          </cell>
          <cell r="CY163">
            <v>913.2</v>
          </cell>
          <cell r="CZ163">
            <v>614.79999999999995</v>
          </cell>
          <cell r="DA163">
            <v>913.2</v>
          </cell>
          <cell r="DB163">
            <v>1528</v>
          </cell>
          <cell r="DC163">
            <v>913.2</v>
          </cell>
          <cell r="DD163">
            <v>614.79999999999995</v>
          </cell>
          <cell r="DE163">
            <v>913.2</v>
          </cell>
          <cell r="DF163">
            <v>1528</v>
          </cell>
          <cell r="DG163">
            <v>913.2</v>
          </cell>
          <cell r="DH163">
            <v>614.79999999999995</v>
          </cell>
          <cell r="DI163">
            <v>913.2</v>
          </cell>
          <cell r="DJ163">
            <v>1528</v>
          </cell>
          <cell r="DK163">
            <v>913.2</v>
          </cell>
          <cell r="DL163">
            <v>614.79999999999995</v>
          </cell>
          <cell r="DM163">
            <v>913.2</v>
          </cell>
          <cell r="DN163">
            <v>1528</v>
          </cell>
          <cell r="DO163">
            <v>913.2</v>
          </cell>
          <cell r="DP163">
            <v>614.79999999999995</v>
          </cell>
          <cell r="DQ163">
            <v>176.75</v>
          </cell>
          <cell r="DR163">
            <v>11829.68</v>
          </cell>
        </row>
        <row r="164">
          <cell r="F164" t="str">
            <v>01-101</v>
          </cell>
          <cell r="G164" t="str">
            <v>Gatherfood Pte. Ltd. (Nature's Nutrition)</v>
          </cell>
          <cell r="H164">
            <v>45421</v>
          </cell>
          <cell r="I164">
            <v>45785</v>
          </cell>
          <cell r="K164">
            <v>0</v>
          </cell>
          <cell r="L164">
            <v>764</v>
          </cell>
          <cell r="M164">
            <v>0</v>
          </cell>
          <cell r="N164">
            <v>0</v>
          </cell>
          <cell r="O164">
            <v>10.8</v>
          </cell>
          <cell r="P164">
            <v>2</v>
          </cell>
          <cell r="Q164">
            <v>12.8</v>
          </cell>
          <cell r="S164">
            <v>0</v>
          </cell>
          <cell r="T164">
            <v>0</v>
          </cell>
          <cell r="U164">
            <v>0</v>
          </cell>
          <cell r="V164">
            <v>8251.2000000000007</v>
          </cell>
          <cell r="W164">
            <v>1528</v>
          </cell>
          <cell r="X164">
            <v>9779.2000000000007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O164">
            <v>0</v>
          </cell>
          <cell r="AP164">
            <v>0</v>
          </cell>
          <cell r="AQ164">
            <v>0</v>
          </cell>
          <cell r="AS164">
            <v>0</v>
          </cell>
          <cell r="AT164">
            <v>0</v>
          </cell>
          <cell r="AU164">
            <v>0</v>
          </cell>
          <cell r="AW164">
            <v>0</v>
          </cell>
          <cell r="AX164">
            <v>0</v>
          </cell>
          <cell r="AY164">
            <v>0</v>
          </cell>
          <cell r="BA164">
            <v>0</v>
          </cell>
          <cell r="BB164">
            <v>0</v>
          </cell>
          <cell r="BC164">
            <v>0</v>
          </cell>
          <cell r="BE164">
            <v>0</v>
          </cell>
          <cell r="BF164">
            <v>0</v>
          </cell>
          <cell r="BG164">
            <v>0</v>
          </cell>
          <cell r="BI164">
            <v>0</v>
          </cell>
          <cell r="BJ164">
            <v>0</v>
          </cell>
          <cell r="BK164">
            <v>0</v>
          </cell>
          <cell r="BM164">
            <v>0</v>
          </cell>
          <cell r="BN164">
            <v>0</v>
          </cell>
          <cell r="BO164">
            <v>0</v>
          </cell>
          <cell r="BQ164">
            <v>0</v>
          </cell>
          <cell r="BR164">
            <v>0</v>
          </cell>
          <cell r="BS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Z164">
            <v>0</v>
          </cell>
          <cell r="CA164">
            <v>0</v>
          </cell>
          <cell r="CB164">
            <v>0</v>
          </cell>
          <cell r="CD164">
            <v>0</v>
          </cell>
          <cell r="CE164">
            <v>0</v>
          </cell>
          <cell r="CF164">
            <v>0</v>
          </cell>
          <cell r="CH164">
            <v>0</v>
          </cell>
          <cell r="CI164">
            <v>0</v>
          </cell>
          <cell r="CJ164">
            <v>0</v>
          </cell>
          <cell r="CL164">
            <v>0</v>
          </cell>
          <cell r="CM164">
            <v>0</v>
          </cell>
          <cell r="CN164">
            <v>0</v>
          </cell>
          <cell r="CP164">
            <v>0</v>
          </cell>
          <cell r="CQ164">
            <v>0</v>
          </cell>
          <cell r="CR164">
            <v>0</v>
          </cell>
          <cell r="CT164">
            <v>0</v>
          </cell>
          <cell r="CU164">
            <v>0</v>
          </cell>
          <cell r="CV164">
            <v>0</v>
          </cell>
          <cell r="CX164">
            <v>0</v>
          </cell>
          <cell r="CY164">
            <v>0</v>
          </cell>
          <cell r="CZ164">
            <v>0</v>
          </cell>
          <cell r="DB164">
            <v>0</v>
          </cell>
          <cell r="DC164">
            <v>0</v>
          </cell>
          <cell r="DD164">
            <v>0</v>
          </cell>
          <cell r="DF164">
            <v>0</v>
          </cell>
          <cell r="DG164">
            <v>0</v>
          </cell>
          <cell r="DH164">
            <v>0</v>
          </cell>
          <cell r="DJ164">
            <v>0</v>
          </cell>
          <cell r="DK164">
            <v>0</v>
          </cell>
          <cell r="DL164">
            <v>0</v>
          </cell>
          <cell r="DN164">
            <v>0</v>
          </cell>
          <cell r="DO164">
            <v>0</v>
          </cell>
          <cell r="DP164">
            <v>0</v>
          </cell>
          <cell r="DR164">
            <v>0</v>
          </cell>
        </row>
        <row r="165">
          <cell r="F165" t="str">
            <v>01-101</v>
          </cell>
          <cell r="G165" t="str">
            <v>Gatherfood Pte. Ltd. (Nature's Nutrition)</v>
          </cell>
          <cell r="H165">
            <v>45786</v>
          </cell>
          <cell r="I165">
            <v>46150</v>
          </cell>
          <cell r="K165">
            <v>0</v>
          </cell>
          <cell r="L165">
            <v>764</v>
          </cell>
          <cell r="M165">
            <v>0</v>
          </cell>
          <cell r="N165">
            <v>0</v>
          </cell>
          <cell r="O165">
            <v>11.5</v>
          </cell>
          <cell r="P165">
            <v>2</v>
          </cell>
          <cell r="Q165">
            <v>13.5</v>
          </cell>
          <cell r="S165">
            <v>0</v>
          </cell>
          <cell r="T165">
            <v>0</v>
          </cell>
          <cell r="U165">
            <v>0</v>
          </cell>
          <cell r="V165">
            <v>8786</v>
          </cell>
          <cell r="W165">
            <v>1528</v>
          </cell>
          <cell r="X165">
            <v>10314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O165">
            <v>0</v>
          </cell>
          <cell r="AP165">
            <v>0</v>
          </cell>
          <cell r="AQ165">
            <v>0</v>
          </cell>
          <cell r="AS165">
            <v>0</v>
          </cell>
          <cell r="AT165">
            <v>0</v>
          </cell>
          <cell r="AU165">
            <v>0</v>
          </cell>
          <cell r="AW165">
            <v>0</v>
          </cell>
          <cell r="AX165">
            <v>0</v>
          </cell>
          <cell r="AY165">
            <v>0</v>
          </cell>
          <cell r="BA165">
            <v>0</v>
          </cell>
          <cell r="BB165">
            <v>0</v>
          </cell>
          <cell r="BC165">
            <v>0</v>
          </cell>
          <cell r="BE165">
            <v>0</v>
          </cell>
          <cell r="BF165">
            <v>0</v>
          </cell>
          <cell r="BG165">
            <v>0</v>
          </cell>
          <cell r="BI165">
            <v>0</v>
          </cell>
          <cell r="BJ165">
            <v>0</v>
          </cell>
          <cell r="BK165">
            <v>0</v>
          </cell>
          <cell r="BM165">
            <v>0</v>
          </cell>
          <cell r="BN165">
            <v>0</v>
          </cell>
          <cell r="BO165">
            <v>0</v>
          </cell>
          <cell r="BQ165">
            <v>0</v>
          </cell>
          <cell r="BR165">
            <v>0</v>
          </cell>
          <cell r="BS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Z165">
            <v>0</v>
          </cell>
          <cell r="CA165">
            <v>0</v>
          </cell>
          <cell r="CB165">
            <v>0</v>
          </cell>
          <cell r="CD165">
            <v>0</v>
          </cell>
          <cell r="CE165">
            <v>0</v>
          </cell>
          <cell r="CF165">
            <v>0</v>
          </cell>
          <cell r="CH165">
            <v>0</v>
          </cell>
          <cell r="CI165">
            <v>0</v>
          </cell>
          <cell r="CJ165">
            <v>0</v>
          </cell>
          <cell r="CL165">
            <v>0</v>
          </cell>
          <cell r="CM165">
            <v>0</v>
          </cell>
          <cell r="CN165">
            <v>0</v>
          </cell>
          <cell r="CP165">
            <v>0</v>
          </cell>
          <cell r="CQ165">
            <v>0</v>
          </cell>
          <cell r="CR165">
            <v>0</v>
          </cell>
          <cell r="CT165">
            <v>0</v>
          </cell>
          <cell r="CU165">
            <v>0</v>
          </cell>
          <cell r="CV165">
            <v>0</v>
          </cell>
          <cell r="CX165">
            <v>0</v>
          </cell>
          <cell r="CY165">
            <v>0</v>
          </cell>
          <cell r="CZ165">
            <v>0</v>
          </cell>
          <cell r="DB165">
            <v>0</v>
          </cell>
          <cell r="DC165">
            <v>0</v>
          </cell>
          <cell r="DD165">
            <v>0</v>
          </cell>
          <cell r="DF165">
            <v>0</v>
          </cell>
          <cell r="DG165">
            <v>0</v>
          </cell>
          <cell r="DH165">
            <v>0</v>
          </cell>
          <cell r="DJ165">
            <v>0</v>
          </cell>
          <cell r="DK165">
            <v>0</v>
          </cell>
          <cell r="DL165">
            <v>0</v>
          </cell>
          <cell r="DN165">
            <v>0</v>
          </cell>
          <cell r="DO165">
            <v>0</v>
          </cell>
          <cell r="DP165">
            <v>0</v>
          </cell>
          <cell r="DR165">
            <v>0</v>
          </cell>
        </row>
        <row r="166">
          <cell r="E166" t="str">
            <v>t0001528</v>
          </cell>
          <cell r="F166" t="str">
            <v>01-102</v>
          </cell>
          <cell r="G166" t="str">
            <v>Flower Matters [Relocate from #01-82]</v>
          </cell>
          <cell r="H166">
            <v>44928</v>
          </cell>
          <cell r="I166">
            <v>45292</v>
          </cell>
          <cell r="K166">
            <v>388</v>
          </cell>
          <cell r="L166">
            <v>388</v>
          </cell>
          <cell r="M166">
            <v>15.1</v>
          </cell>
          <cell r="N166">
            <v>1.2</v>
          </cell>
          <cell r="O166">
            <v>14.3</v>
          </cell>
          <cell r="P166">
            <v>2</v>
          </cell>
          <cell r="Q166">
            <v>16.3</v>
          </cell>
          <cell r="S166">
            <v>5858.8</v>
          </cell>
          <cell r="T166">
            <v>465.6</v>
          </cell>
          <cell r="U166">
            <v>6324.4</v>
          </cell>
          <cell r="V166">
            <v>5548.4</v>
          </cell>
          <cell r="W166">
            <v>776</v>
          </cell>
          <cell r="X166">
            <v>6324.4</v>
          </cell>
          <cell r="Y166">
            <v>5669.81</v>
          </cell>
          <cell r="Z166">
            <v>5283.05</v>
          </cell>
          <cell r="AA166">
            <v>386.76</v>
          </cell>
          <cell r="AB166">
            <v>5236</v>
          </cell>
          <cell r="AC166">
            <v>5548.4</v>
          </cell>
          <cell r="AD166">
            <v>5647.4</v>
          </cell>
          <cell r="AE166">
            <v>-99</v>
          </cell>
          <cell r="AF166">
            <v>5236</v>
          </cell>
          <cell r="AG166">
            <v>5548.4</v>
          </cell>
          <cell r="AH166">
            <v>5647.4</v>
          </cell>
          <cell r="AI166">
            <v>-99</v>
          </cell>
          <cell r="AJ166">
            <v>5236</v>
          </cell>
          <cell r="AK166">
            <v>5548.4</v>
          </cell>
          <cell r="AL166">
            <v>5647.4</v>
          </cell>
          <cell r="AM166">
            <v>-99</v>
          </cell>
          <cell r="AN166">
            <v>5236</v>
          </cell>
          <cell r="AO166">
            <v>5548.4</v>
          </cell>
          <cell r="AP166">
            <v>5647.4</v>
          </cell>
          <cell r="AQ166">
            <v>-99</v>
          </cell>
          <cell r="AR166">
            <v>5236</v>
          </cell>
          <cell r="AS166">
            <v>5548.4</v>
          </cell>
          <cell r="AT166">
            <v>5647.4</v>
          </cell>
          <cell r="AU166">
            <v>-99</v>
          </cell>
          <cell r="AV166">
            <v>5236</v>
          </cell>
          <cell r="AW166">
            <v>5548.4</v>
          </cell>
          <cell r="AX166">
            <v>5647.4</v>
          </cell>
          <cell r="AY166">
            <v>-99</v>
          </cell>
          <cell r="AZ166">
            <v>5236</v>
          </cell>
          <cell r="BA166">
            <v>5548.4</v>
          </cell>
          <cell r="BB166">
            <v>5647.4</v>
          </cell>
          <cell r="BC166">
            <v>-99</v>
          </cell>
          <cell r="BD166">
            <v>5236</v>
          </cell>
          <cell r="BE166">
            <v>5548.4</v>
          </cell>
          <cell r="BF166">
            <v>5647.4</v>
          </cell>
          <cell r="BG166">
            <v>-99</v>
          </cell>
          <cell r="BH166">
            <v>5236</v>
          </cell>
          <cell r="BI166">
            <v>5548.4</v>
          </cell>
          <cell r="BJ166">
            <v>5647.4</v>
          </cell>
          <cell r="BK166">
            <v>-99</v>
          </cell>
          <cell r="BL166">
            <v>5236</v>
          </cell>
          <cell r="BM166">
            <v>5548.4</v>
          </cell>
          <cell r="BN166">
            <v>5647.4</v>
          </cell>
          <cell r="BO166">
            <v>-99</v>
          </cell>
          <cell r="BP166">
            <v>5236</v>
          </cell>
          <cell r="BQ166">
            <v>5548.4</v>
          </cell>
          <cell r="BR166">
            <v>5647.4</v>
          </cell>
          <cell r="BS166">
            <v>-99</v>
          </cell>
          <cell r="BT166">
            <v>1857.94</v>
          </cell>
          <cell r="BU166">
            <v>66702.210000000006</v>
          </cell>
          <cell r="BV166">
            <v>450.58</v>
          </cell>
          <cell r="BW166">
            <v>419.85</v>
          </cell>
          <cell r="BX166">
            <v>30.73</v>
          </cell>
          <cell r="BY166">
            <v>448.8</v>
          </cell>
          <cell r="BZ166">
            <v>776</v>
          </cell>
          <cell r="CA166">
            <v>448.8</v>
          </cell>
          <cell r="CB166">
            <v>327.2</v>
          </cell>
          <cell r="CC166">
            <v>448.8</v>
          </cell>
          <cell r="CD166">
            <v>776</v>
          </cell>
          <cell r="CE166">
            <v>448.8</v>
          </cell>
          <cell r="CF166">
            <v>327.2</v>
          </cell>
          <cell r="CG166">
            <v>448.8</v>
          </cell>
          <cell r="CH166">
            <v>776</v>
          </cell>
          <cell r="CI166">
            <v>448.8</v>
          </cell>
          <cell r="CJ166">
            <v>327.2</v>
          </cell>
          <cell r="CK166">
            <v>448.8</v>
          </cell>
          <cell r="CL166">
            <v>776</v>
          </cell>
          <cell r="CM166">
            <v>448.8</v>
          </cell>
          <cell r="CN166">
            <v>327.2</v>
          </cell>
          <cell r="CO166">
            <v>448.8</v>
          </cell>
          <cell r="CP166">
            <v>776</v>
          </cell>
          <cell r="CQ166">
            <v>448.8</v>
          </cell>
          <cell r="CR166">
            <v>327.2</v>
          </cell>
          <cell r="CS166">
            <v>448.8</v>
          </cell>
          <cell r="CT166">
            <v>776</v>
          </cell>
          <cell r="CU166">
            <v>448.8</v>
          </cell>
          <cell r="CV166">
            <v>327.2</v>
          </cell>
          <cell r="CW166">
            <v>448.8</v>
          </cell>
          <cell r="CX166">
            <v>776</v>
          </cell>
          <cell r="CY166">
            <v>448.8</v>
          </cell>
          <cell r="CZ166">
            <v>327.2</v>
          </cell>
          <cell r="DA166">
            <v>448.8</v>
          </cell>
          <cell r="DB166">
            <v>776</v>
          </cell>
          <cell r="DC166">
            <v>448.8</v>
          </cell>
          <cell r="DD166">
            <v>327.2</v>
          </cell>
          <cell r="DE166">
            <v>448.8</v>
          </cell>
          <cell r="DF166">
            <v>776</v>
          </cell>
          <cell r="DG166">
            <v>448.8</v>
          </cell>
          <cell r="DH166">
            <v>327.2</v>
          </cell>
          <cell r="DI166">
            <v>448.8</v>
          </cell>
          <cell r="DJ166">
            <v>776</v>
          </cell>
          <cell r="DK166">
            <v>448.8</v>
          </cell>
          <cell r="DL166">
            <v>327.2</v>
          </cell>
          <cell r="DM166">
            <v>448.8</v>
          </cell>
          <cell r="DN166">
            <v>776</v>
          </cell>
          <cell r="DO166">
            <v>448.8</v>
          </cell>
          <cell r="DP166">
            <v>327.2</v>
          </cell>
          <cell r="DQ166">
            <v>159.25</v>
          </cell>
          <cell r="DR166">
            <v>8986.58</v>
          </cell>
        </row>
        <row r="167">
          <cell r="F167" t="str">
            <v>01-102</v>
          </cell>
          <cell r="G167" t="str">
            <v>Flower Matters</v>
          </cell>
          <cell r="H167">
            <v>45293</v>
          </cell>
          <cell r="I167">
            <v>45658</v>
          </cell>
          <cell r="K167">
            <v>0</v>
          </cell>
          <cell r="L167">
            <v>388</v>
          </cell>
          <cell r="M167">
            <v>15.3</v>
          </cell>
          <cell r="N167">
            <v>1.2</v>
          </cell>
          <cell r="O167">
            <v>14.5</v>
          </cell>
          <cell r="P167">
            <v>2</v>
          </cell>
          <cell r="Q167">
            <v>16.5</v>
          </cell>
          <cell r="S167">
            <v>5936.4</v>
          </cell>
          <cell r="T167">
            <v>465.6</v>
          </cell>
          <cell r="U167">
            <v>6402</v>
          </cell>
          <cell r="V167">
            <v>5626</v>
          </cell>
          <cell r="W167">
            <v>776</v>
          </cell>
          <cell r="X167">
            <v>6402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Z167">
            <v>0</v>
          </cell>
          <cell r="CA167">
            <v>0</v>
          </cell>
          <cell r="CB167">
            <v>0</v>
          </cell>
          <cell r="CD167">
            <v>0</v>
          </cell>
          <cell r="CE167">
            <v>0</v>
          </cell>
          <cell r="CF167">
            <v>0</v>
          </cell>
          <cell r="CH167">
            <v>0</v>
          </cell>
          <cell r="CI167">
            <v>0</v>
          </cell>
          <cell r="CJ167">
            <v>0</v>
          </cell>
          <cell r="CL167">
            <v>0</v>
          </cell>
          <cell r="CM167">
            <v>0</v>
          </cell>
          <cell r="CN167">
            <v>0</v>
          </cell>
          <cell r="CP167">
            <v>0</v>
          </cell>
          <cell r="CQ167">
            <v>0</v>
          </cell>
          <cell r="CR167">
            <v>0</v>
          </cell>
          <cell r="CT167">
            <v>0</v>
          </cell>
          <cell r="CU167">
            <v>0</v>
          </cell>
          <cell r="CV167">
            <v>0</v>
          </cell>
          <cell r="CX167">
            <v>0</v>
          </cell>
          <cell r="CY167">
            <v>0</v>
          </cell>
          <cell r="CZ167">
            <v>0</v>
          </cell>
          <cell r="DB167">
            <v>0</v>
          </cell>
          <cell r="DC167">
            <v>0</v>
          </cell>
          <cell r="DD167">
            <v>0</v>
          </cell>
          <cell r="DF167">
            <v>0</v>
          </cell>
          <cell r="DG167">
            <v>0</v>
          </cell>
          <cell r="DH167">
            <v>0</v>
          </cell>
          <cell r="DJ167">
            <v>0</v>
          </cell>
          <cell r="DK167">
            <v>0</v>
          </cell>
          <cell r="DL167">
            <v>0</v>
          </cell>
          <cell r="DN167">
            <v>0</v>
          </cell>
          <cell r="DO167">
            <v>0</v>
          </cell>
          <cell r="DP167">
            <v>0</v>
          </cell>
          <cell r="DR167">
            <v>0</v>
          </cell>
        </row>
        <row r="168">
          <cell r="F168" t="str">
            <v>01-102</v>
          </cell>
          <cell r="G168" t="str">
            <v>Flower Matters</v>
          </cell>
          <cell r="H168">
            <v>45659</v>
          </cell>
          <cell r="I168">
            <v>46023</v>
          </cell>
          <cell r="K168">
            <v>0</v>
          </cell>
          <cell r="L168">
            <v>388</v>
          </cell>
          <cell r="M168">
            <v>15.4</v>
          </cell>
          <cell r="N168">
            <v>1.2</v>
          </cell>
          <cell r="O168">
            <v>14.6</v>
          </cell>
          <cell r="P168">
            <v>2</v>
          </cell>
          <cell r="Q168">
            <v>16.600000000000001</v>
          </cell>
          <cell r="S168">
            <v>5975.2</v>
          </cell>
          <cell r="T168">
            <v>465.6</v>
          </cell>
          <cell r="U168">
            <v>6440.8</v>
          </cell>
          <cell r="V168">
            <v>5664.8</v>
          </cell>
          <cell r="W168">
            <v>776</v>
          </cell>
          <cell r="X168">
            <v>6440.8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Z168">
            <v>0</v>
          </cell>
          <cell r="CA168">
            <v>0</v>
          </cell>
          <cell r="CB168">
            <v>0</v>
          </cell>
          <cell r="CD168">
            <v>0</v>
          </cell>
          <cell r="CE168">
            <v>0</v>
          </cell>
          <cell r="CF168">
            <v>0</v>
          </cell>
          <cell r="CH168">
            <v>0</v>
          </cell>
          <cell r="CI168">
            <v>0</v>
          </cell>
          <cell r="CJ168">
            <v>0</v>
          </cell>
          <cell r="CL168">
            <v>0</v>
          </cell>
          <cell r="CM168">
            <v>0</v>
          </cell>
          <cell r="CN168">
            <v>0</v>
          </cell>
          <cell r="CP168">
            <v>0</v>
          </cell>
          <cell r="CQ168">
            <v>0</v>
          </cell>
          <cell r="CR168">
            <v>0</v>
          </cell>
          <cell r="CT168">
            <v>0</v>
          </cell>
          <cell r="CU168">
            <v>0</v>
          </cell>
          <cell r="CV168">
            <v>0</v>
          </cell>
          <cell r="CX168">
            <v>0</v>
          </cell>
          <cell r="CY168">
            <v>0</v>
          </cell>
          <cell r="CZ168">
            <v>0</v>
          </cell>
          <cell r="DB168">
            <v>0</v>
          </cell>
          <cell r="DC168">
            <v>0</v>
          </cell>
          <cell r="DD168">
            <v>0</v>
          </cell>
          <cell r="DF168">
            <v>0</v>
          </cell>
          <cell r="DG168">
            <v>0</v>
          </cell>
          <cell r="DH168">
            <v>0</v>
          </cell>
          <cell r="DJ168">
            <v>0</v>
          </cell>
          <cell r="DK168">
            <v>0</v>
          </cell>
          <cell r="DL168">
            <v>0</v>
          </cell>
          <cell r="DN168">
            <v>0</v>
          </cell>
          <cell r="DO168">
            <v>0</v>
          </cell>
          <cell r="DP168">
            <v>0</v>
          </cell>
          <cell r="DR168">
            <v>0</v>
          </cell>
        </row>
        <row r="169">
          <cell r="F169" t="str">
            <v>01-102</v>
          </cell>
          <cell r="G169" t="str">
            <v>Flower Matters</v>
          </cell>
          <cell r="H169">
            <v>46024</v>
          </cell>
          <cell r="I169">
            <v>46388</v>
          </cell>
          <cell r="K169">
            <v>0</v>
          </cell>
          <cell r="L169">
            <v>388</v>
          </cell>
          <cell r="M169">
            <v>15.6</v>
          </cell>
          <cell r="N169">
            <v>1.2</v>
          </cell>
          <cell r="O169">
            <v>14.8</v>
          </cell>
          <cell r="P169">
            <v>2</v>
          </cell>
          <cell r="Q169">
            <v>16.8</v>
          </cell>
          <cell r="S169">
            <v>6052.8</v>
          </cell>
          <cell r="T169">
            <v>465.6</v>
          </cell>
          <cell r="U169">
            <v>6518.4</v>
          </cell>
          <cell r="V169">
            <v>5742.4</v>
          </cell>
          <cell r="W169">
            <v>776</v>
          </cell>
          <cell r="X169">
            <v>6518.4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Z169">
            <v>0</v>
          </cell>
          <cell r="CA169">
            <v>0</v>
          </cell>
          <cell r="CB169">
            <v>0</v>
          </cell>
          <cell r="CD169">
            <v>0</v>
          </cell>
          <cell r="CE169">
            <v>0</v>
          </cell>
          <cell r="CF169">
            <v>0</v>
          </cell>
          <cell r="CH169">
            <v>0</v>
          </cell>
          <cell r="CI169">
            <v>0</v>
          </cell>
          <cell r="CJ169">
            <v>0</v>
          </cell>
          <cell r="CL169">
            <v>0</v>
          </cell>
          <cell r="CM169">
            <v>0</v>
          </cell>
          <cell r="CN169">
            <v>0</v>
          </cell>
          <cell r="CP169">
            <v>0</v>
          </cell>
          <cell r="CQ169">
            <v>0</v>
          </cell>
          <cell r="CR169">
            <v>0</v>
          </cell>
          <cell r="CT169">
            <v>0</v>
          </cell>
          <cell r="CU169">
            <v>0</v>
          </cell>
          <cell r="CV169">
            <v>0</v>
          </cell>
          <cell r="CX169">
            <v>0</v>
          </cell>
          <cell r="CY169">
            <v>0</v>
          </cell>
          <cell r="CZ169">
            <v>0</v>
          </cell>
          <cell r="DB169">
            <v>0</v>
          </cell>
          <cell r="DC169">
            <v>0</v>
          </cell>
          <cell r="DD169">
            <v>0</v>
          </cell>
          <cell r="DF169">
            <v>0</v>
          </cell>
          <cell r="DG169">
            <v>0</v>
          </cell>
          <cell r="DH169">
            <v>0</v>
          </cell>
          <cell r="DJ169">
            <v>0</v>
          </cell>
          <cell r="DK169">
            <v>0</v>
          </cell>
          <cell r="DL169">
            <v>0</v>
          </cell>
          <cell r="DN169">
            <v>0</v>
          </cell>
          <cell r="DO169">
            <v>0</v>
          </cell>
          <cell r="DP169">
            <v>0</v>
          </cell>
          <cell r="DR169">
            <v>0</v>
          </cell>
        </row>
        <row r="170">
          <cell r="F170" t="str">
            <v>01-103</v>
          </cell>
          <cell r="G170" t="str">
            <v>Thai Affair Pte Ltd</v>
          </cell>
          <cell r="H170">
            <v>44569</v>
          </cell>
          <cell r="I170">
            <v>44933</v>
          </cell>
          <cell r="K170">
            <v>505</v>
          </cell>
          <cell r="L170">
            <v>505</v>
          </cell>
          <cell r="M170">
            <v>13.8</v>
          </cell>
          <cell r="N170">
            <v>1.2</v>
          </cell>
          <cell r="O170">
            <v>13</v>
          </cell>
          <cell r="P170">
            <v>2</v>
          </cell>
          <cell r="Q170">
            <v>15</v>
          </cell>
          <cell r="S170">
            <v>6969</v>
          </cell>
          <cell r="T170">
            <v>606</v>
          </cell>
          <cell r="U170">
            <v>7575</v>
          </cell>
          <cell r="V170">
            <v>6565</v>
          </cell>
          <cell r="W170">
            <v>1010</v>
          </cell>
          <cell r="X170">
            <v>7575</v>
          </cell>
          <cell r="Y170">
            <v>1573.65</v>
          </cell>
          <cell r="Z170">
            <v>1573.65</v>
          </cell>
          <cell r="AA170">
            <v>0</v>
          </cell>
          <cell r="AB170">
            <v>1402.6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1573.65</v>
          </cell>
          <cell r="BV170">
            <v>136.84</v>
          </cell>
          <cell r="BW170">
            <v>136.84</v>
          </cell>
          <cell r="BX170">
            <v>0</v>
          </cell>
          <cell r="BY170">
            <v>136.84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>
            <v>0</v>
          </cell>
          <cell r="CR170">
            <v>0</v>
          </cell>
          <cell r="CS170">
            <v>0</v>
          </cell>
          <cell r="CT170">
            <v>0</v>
          </cell>
          <cell r="CU170">
            <v>0</v>
          </cell>
          <cell r="CV170">
            <v>0</v>
          </cell>
          <cell r="CW170">
            <v>0</v>
          </cell>
          <cell r="CX170">
            <v>0</v>
          </cell>
          <cell r="CY170">
            <v>0</v>
          </cell>
          <cell r="CZ170">
            <v>0</v>
          </cell>
          <cell r="DA170">
            <v>0</v>
          </cell>
          <cell r="DB170">
            <v>0</v>
          </cell>
          <cell r="DC170">
            <v>0</v>
          </cell>
          <cell r="DD170">
            <v>0</v>
          </cell>
          <cell r="DE170">
            <v>0</v>
          </cell>
          <cell r="DF170">
            <v>0</v>
          </cell>
          <cell r="DG170">
            <v>0</v>
          </cell>
          <cell r="DH170">
            <v>0</v>
          </cell>
          <cell r="DI170">
            <v>0</v>
          </cell>
          <cell r="DJ170">
            <v>0</v>
          </cell>
          <cell r="DK170">
            <v>0</v>
          </cell>
          <cell r="DL170">
            <v>0</v>
          </cell>
          <cell r="DM170">
            <v>0</v>
          </cell>
          <cell r="DN170">
            <v>0</v>
          </cell>
          <cell r="DO170">
            <v>0</v>
          </cell>
          <cell r="DP170">
            <v>0</v>
          </cell>
          <cell r="DQ170">
            <v>0</v>
          </cell>
          <cell r="DR170">
            <v>136.84</v>
          </cell>
        </row>
        <row r="171">
          <cell r="F171" t="str">
            <v>01-103</v>
          </cell>
          <cell r="G171" t="str">
            <v>Thai Affair Pte Ltd</v>
          </cell>
          <cell r="H171">
            <v>44934</v>
          </cell>
          <cell r="I171">
            <v>45298</v>
          </cell>
          <cell r="K171">
            <v>0</v>
          </cell>
          <cell r="L171">
            <v>505</v>
          </cell>
          <cell r="M171">
            <v>15.3</v>
          </cell>
          <cell r="N171">
            <v>1.2</v>
          </cell>
          <cell r="O171">
            <v>14.5</v>
          </cell>
          <cell r="P171">
            <v>2</v>
          </cell>
          <cell r="Q171">
            <v>16.5</v>
          </cell>
          <cell r="S171">
            <v>7726.5</v>
          </cell>
          <cell r="T171">
            <v>606</v>
          </cell>
          <cell r="U171">
            <v>8332.5</v>
          </cell>
          <cell r="V171">
            <v>7322.5</v>
          </cell>
          <cell r="W171">
            <v>1010</v>
          </cell>
          <cell r="X171">
            <v>8332.5</v>
          </cell>
          <cell r="Y171">
            <v>5981.81</v>
          </cell>
          <cell r="Z171">
            <v>5981.81</v>
          </cell>
          <cell r="AA171">
            <v>0</v>
          </cell>
          <cell r="AB171">
            <v>5395.35</v>
          </cell>
          <cell r="AC171">
            <v>7322.5</v>
          </cell>
          <cell r="AD171">
            <v>7726.5</v>
          </cell>
          <cell r="AE171">
            <v>-404</v>
          </cell>
          <cell r="AF171">
            <v>6969</v>
          </cell>
          <cell r="AG171">
            <v>7322.5</v>
          </cell>
          <cell r="AH171">
            <v>7726.5</v>
          </cell>
          <cell r="AI171">
            <v>-404</v>
          </cell>
          <cell r="AJ171">
            <v>6969</v>
          </cell>
          <cell r="AK171">
            <v>7322.5</v>
          </cell>
          <cell r="AL171">
            <v>7726.5</v>
          </cell>
          <cell r="AM171">
            <v>-404</v>
          </cell>
          <cell r="AN171">
            <v>6969</v>
          </cell>
          <cell r="AO171">
            <v>7322.5</v>
          </cell>
          <cell r="AP171">
            <v>7726.5</v>
          </cell>
          <cell r="AQ171">
            <v>-404</v>
          </cell>
          <cell r="AR171">
            <v>6969</v>
          </cell>
          <cell r="AS171">
            <v>7322.5</v>
          </cell>
          <cell r="AT171">
            <v>7726.5</v>
          </cell>
          <cell r="AU171">
            <v>-404</v>
          </cell>
          <cell r="AV171">
            <v>6969</v>
          </cell>
          <cell r="AW171">
            <v>7322.5</v>
          </cell>
          <cell r="AX171">
            <v>7726.5</v>
          </cell>
          <cell r="AY171">
            <v>-404</v>
          </cell>
          <cell r="AZ171">
            <v>6969</v>
          </cell>
          <cell r="BA171">
            <v>7322.5</v>
          </cell>
          <cell r="BB171">
            <v>7726.5</v>
          </cell>
          <cell r="BC171">
            <v>-404</v>
          </cell>
          <cell r="BD171">
            <v>6969</v>
          </cell>
          <cell r="BE171">
            <v>7322.5</v>
          </cell>
          <cell r="BF171">
            <v>7726.5</v>
          </cell>
          <cell r="BG171">
            <v>-404</v>
          </cell>
          <cell r="BH171">
            <v>6969</v>
          </cell>
          <cell r="BI171">
            <v>7322.5</v>
          </cell>
          <cell r="BJ171">
            <v>7726.5</v>
          </cell>
          <cell r="BK171">
            <v>-404</v>
          </cell>
          <cell r="BL171">
            <v>6969</v>
          </cell>
          <cell r="BM171">
            <v>7322.5</v>
          </cell>
          <cell r="BN171">
            <v>7726.5</v>
          </cell>
          <cell r="BO171">
            <v>-404</v>
          </cell>
          <cell r="BP171">
            <v>6969</v>
          </cell>
          <cell r="BQ171">
            <v>7322.5</v>
          </cell>
          <cell r="BR171">
            <v>7726.5</v>
          </cell>
          <cell r="BS171">
            <v>-404</v>
          </cell>
          <cell r="BT171">
            <v>6969</v>
          </cell>
          <cell r="BU171">
            <v>86529.31</v>
          </cell>
          <cell r="BV171">
            <v>469.16</v>
          </cell>
          <cell r="BW171">
            <v>469.16</v>
          </cell>
          <cell r="BX171">
            <v>0</v>
          </cell>
          <cell r="BY171">
            <v>469.16</v>
          </cell>
          <cell r="BZ171">
            <v>1010</v>
          </cell>
          <cell r="CA171">
            <v>606</v>
          </cell>
          <cell r="CB171">
            <v>404</v>
          </cell>
          <cell r="CC171">
            <v>606</v>
          </cell>
          <cell r="CD171">
            <v>1010</v>
          </cell>
          <cell r="CE171">
            <v>606</v>
          </cell>
          <cell r="CF171">
            <v>404</v>
          </cell>
          <cell r="CG171">
            <v>606</v>
          </cell>
          <cell r="CH171">
            <v>1010</v>
          </cell>
          <cell r="CI171">
            <v>606</v>
          </cell>
          <cell r="CJ171">
            <v>404</v>
          </cell>
          <cell r="CK171">
            <v>606</v>
          </cell>
          <cell r="CL171">
            <v>1010</v>
          </cell>
          <cell r="CM171">
            <v>606</v>
          </cell>
          <cell r="CN171">
            <v>404</v>
          </cell>
          <cell r="CO171">
            <v>606</v>
          </cell>
          <cell r="CP171">
            <v>1010</v>
          </cell>
          <cell r="CQ171">
            <v>606</v>
          </cell>
          <cell r="CR171">
            <v>404</v>
          </cell>
          <cell r="CS171">
            <v>606</v>
          </cell>
          <cell r="CT171">
            <v>1010</v>
          </cell>
          <cell r="CU171">
            <v>606</v>
          </cell>
          <cell r="CV171">
            <v>404</v>
          </cell>
          <cell r="CW171">
            <v>606</v>
          </cell>
          <cell r="CX171">
            <v>1010</v>
          </cell>
          <cell r="CY171">
            <v>606</v>
          </cell>
          <cell r="CZ171">
            <v>404</v>
          </cell>
          <cell r="DA171">
            <v>606</v>
          </cell>
          <cell r="DB171">
            <v>1010</v>
          </cell>
          <cell r="DC171">
            <v>606</v>
          </cell>
          <cell r="DD171">
            <v>404</v>
          </cell>
          <cell r="DE171">
            <v>606</v>
          </cell>
          <cell r="DF171">
            <v>1010</v>
          </cell>
          <cell r="DG171">
            <v>606</v>
          </cell>
          <cell r="DH171">
            <v>404</v>
          </cell>
          <cell r="DI171">
            <v>606</v>
          </cell>
          <cell r="DJ171">
            <v>1010</v>
          </cell>
          <cell r="DK171">
            <v>606</v>
          </cell>
          <cell r="DL171">
            <v>404</v>
          </cell>
          <cell r="DM171">
            <v>606</v>
          </cell>
          <cell r="DN171">
            <v>1010</v>
          </cell>
          <cell r="DO171">
            <v>606</v>
          </cell>
          <cell r="DP171">
            <v>404</v>
          </cell>
          <cell r="DQ171">
            <v>606</v>
          </cell>
          <cell r="DR171">
            <v>11579.16</v>
          </cell>
        </row>
        <row r="172">
          <cell r="E172" t="str">
            <v>t0000257</v>
          </cell>
          <cell r="F172" t="str">
            <v>01-103</v>
          </cell>
          <cell r="G172" t="str">
            <v>Thai Affair Pte Ltd</v>
          </cell>
          <cell r="H172">
            <v>45299</v>
          </cell>
          <cell r="I172">
            <v>45664</v>
          </cell>
          <cell r="K172">
            <v>0</v>
          </cell>
          <cell r="L172">
            <v>505</v>
          </cell>
          <cell r="M172">
            <v>0</v>
          </cell>
          <cell r="N172">
            <v>0</v>
          </cell>
          <cell r="O172">
            <v>15</v>
          </cell>
          <cell r="P172">
            <v>2</v>
          </cell>
          <cell r="Q172">
            <v>17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7575</v>
          </cell>
          <cell r="W172">
            <v>1010</v>
          </cell>
          <cell r="X172">
            <v>8585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CO172">
            <v>0</v>
          </cell>
          <cell r="CP172">
            <v>0</v>
          </cell>
          <cell r="CQ172">
            <v>0</v>
          </cell>
          <cell r="CR172">
            <v>0</v>
          </cell>
          <cell r="CS172">
            <v>0</v>
          </cell>
          <cell r="CT172">
            <v>0</v>
          </cell>
          <cell r="CU172">
            <v>0</v>
          </cell>
          <cell r="CV172">
            <v>0</v>
          </cell>
          <cell r="CW172">
            <v>0</v>
          </cell>
          <cell r="CX172">
            <v>0</v>
          </cell>
          <cell r="CY172">
            <v>0</v>
          </cell>
          <cell r="CZ172">
            <v>0</v>
          </cell>
          <cell r="DA172">
            <v>0</v>
          </cell>
          <cell r="DB172">
            <v>0</v>
          </cell>
          <cell r="DC172">
            <v>0</v>
          </cell>
          <cell r="DD172">
            <v>0</v>
          </cell>
          <cell r="DE172">
            <v>0</v>
          </cell>
          <cell r="DF172">
            <v>0</v>
          </cell>
          <cell r="DG172">
            <v>0</v>
          </cell>
          <cell r="DH172">
            <v>0</v>
          </cell>
          <cell r="DI172">
            <v>0</v>
          </cell>
          <cell r="DJ172">
            <v>0</v>
          </cell>
          <cell r="DK172">
            <v>0</v>
          </cell>
          <cell r="DL172">
            <v>0</v>
          </cell>
          <cell r="DM172">
            <v>0</v>
          </cell>
          <cell r="DN172">
            <v>0</v>
          </cell>
          <cell r="DO172">
            <v>0</v>
          </cell>
          <cell r="DP172">
            <v>0</v>
          </cell>
          <cell r="DQ172">
            <v>0</v>
          </cell>
          <cell r="DR172">
            <v>0</v>
          </cell>
        </row>
        <row r="173">
          <cell r="F173" t="str">
            <v>01-103</v>
          </cell>
          <cell r="G173" t="str">
            <v>Thai Affair Pte Ltd</v>
          </cell>
          <cell r="H173">
            <v>45665</v>
          </cell>
          <cell r="I173">
            <v>46029</v>
          </cell>
          <cell r="K173">
            <v>0</v>
          </cell>
          <cell r="L173">
            <v>505</v>
          </cell>
          <cell r="M173">
            <v>0</v>
          </cell>
          <cell r="N173">
            <v>0</v>
          </cell>
          <cell r="O173">
            <v>15.3</v>
          </cell>
          <cell r="P173">
            <v>2</v>
          </cell>
          <cell r="Q173">
            <v>17.3</v>
          </cell>
          <cell r="S173">
            <v>0</v>
          </cell>
          <cell r="T173">
            <v>0</v>
          </cell>
          <cell r="U173">
            <v>0</v>
          </cell>
          <cell r="V173">
            <v>7726.5</v>
          </cell>
          <cell r="W173">
            <v>1010</v>
          </cell>
          <cell r="X173">
            <v>8736.5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>
            <v>0</v>
          </cell>
          <cell r="CR173">
            <v>0</v>
          </cell>
          <cell r="CS173">
            <v>0</v>
          </cell>
          <cell r="CT173">
            <v>0</v>
          </cell>
          <cell r="CU173">
            <v>0</v>
          </cell>
          <cell r="CV173">
            <v>0</v>
          </cell>
          <cell r="CW173">
            <v>0</v>
          </cell>
          <cell r="CX173">
            <v>0</v>
          </cell>
          <cell r="CY173">
            <v>0</v>
          </cell>
          <cell r="CZ173">
            <v>0</v>
          </cell>
          <cell r="DA173">
            <v>0</v>
          </cell>
          <cell r="DB173">
            <v>0</v>
          </cell>
          <cell r="DC173">
            <v>0</v>
          </cell>
          <cell r="DD173">
            <v>0</v>
          </cell>
          <cell r="DE173">
            <v>0</v>
          </cell>
          <cell r="DF173">
            <v>0</v>
          </cell>
          <cell r="DG173">
            <v>0</v>
          </cell>
          <cell r="DH173">
            <v>0</v>
          </cell>
          <cell r="DI173">
            <v>0</v>
          </cell>
          <cell r="DJ173">
            <v>0</v>
          </cell>
          <cell r="DK173">
            <v>0</v>
          </cell>
          <cell r="DL173">
            <v>0</v>
          </cell>
          <cell r="DM173">
            <v>0</v>
          </cell>
          <cell r="DN173">
            <v>0</v>
          </cell>
          <cell r="DO173">
            <v>0</v>
          </cell>
          <cell r="DP173">
            <v>0</v>
          </cell>
          <cell r="DQ173">
            <v>0</v>
          </cell>
          <cell r="DR173">
            <v>0</v>
          </cell>
        </row>
        <row r="174">
          <cell r="F174" t="str">
            <v>01-103</v>
          </cell>
          <cell r="G174" t="str">
            <v>Thai Affair Pte Ltd</v>
          </cell>
          <cell r="H174">
            <v>46030</v>
          </cell>
          <cell r="I174">
            <v>46394</v>
          </cell>
          <cell r="K174">
            <v>0</v>
          </cell>
          <cell r="L174">
            <v>505</v>
          </cell>
          <cell r="M174">
            <v>0</v>
          </cell>
          <cell r="N174">
            <v>0</v>
          </cell>
          <cell r="O174">
            <v>15.5</v>
          </cell>
          <cell r="P174">
            <v>2</v>
          </cell>
          <cell r="Q174">
            <v>17.5</v>
          </cell>
          <cell r="S174">
            <v>0</v>
          </cell>
          <cell r="T174">
            <v>0</v>
          </cell>
          <cell r="U174">
            <v>0</v>
          </cell>
          <cell r="V174">
            <v>7827.5</v>
          </cell>
          <cell r="W174">
            <v>1010</v>
          </cell>
          <cell r="X174">
            <v>8837.5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CO174">
            <v>0</v>
          </cell>
          <cell r="CP174">
            <v>0</v>
          </cell>
          <cell r="CQ174">
            <v>0</v>
          </cell>
          <cell r="CR174">
            <v>0</v>
          </cell>
          <cell r="CS174">
            <v>0</v>
          </cell>
          <cell r="CT174">
            <v>0</v>
          </cell>
          <cell r="CU174">
            <v>0</v>
          </cell>
          <cell r="CV174">
            <v>0</v>
          </cell>
          <cell r="CW174">
            <v>0</v>
          </cell>
          <cell r="CX174">
            <v>0</v>
          </cell>
          <cell r="CY174">
            <v>0</v>
          </cell>
          <cell r="CZ174">
            <v>0</v>
          </cell>
          <cell r="DA174">
            <v>0</v>
          </cell>
          <cell r="DB174">
            <v>0</v>
          </cell>
          <cell r="DC174">
            <v>0</v>
          </cell>
          <cell r="DD174">
            <v>0</v>
          </cell>
          <cell r="DE174">
            <v>0</v>
          </cell>
          <cell r="DF174">
            <v>0</v>
          </cell>
          <cell r="DG174">
            <v>0</v>
          </cell>
          <cell r="DH174">
            <v>0</v>
          </cell>
          <cell r="DI174">
            <v>0</v>
          </cell>
          <cell r="DJ174">
            <v>0</v>
          </cell>
          <cell r="DK174">
            <v>0</v>
          </cell>
          <cell r="DL174">
            <v>0</v>
          </cell>
          <cell r="DM174">
            <v>0</v>
          </cell>
          <cell r="DN174">
            <v>0</v>
          </cell>
          <cell r="DO174">
            <v>0</v>
          </cell>
          <cell r="DP174">
            <v>0</v>
          </cell>
          <cell r="DQ174">
            <v>0</v>
          </cell>
          <cell r="DR174">
            <v>0</v>
          </cell>
        </row>
        <row r="175">
          <cell r="E175" t="str">
            <v>t0000297</v>
          </cell>
          <cell r="F175" t="str">
            <v>01-103A</v>
          </cell>
          <cell r="G175" t="str">
            <v>QB Net International Pte Ltd (QB House)</v>
          </cell>
          <cell r="H175">
            <v>44844</v>
          </cell>
          <cell r="I175">
            <v>45208</v>
          </cell>
          <cell r="K175">
            <v>359</v>
          </cell>
          <cell r="L175">
            <v>359</v>
          </cell>
          <cell r="M175">
            <v>17.600000000000001</v>
          </cell>
          <cell r="N175">
            <v>1.2</v>
          </cell>
          <cell r="O175">
            <v>16.8</v>
          </cell>
          <cell r="P175">
            <v>2</v>
          </cell>
          <cell r="Q175">
            <v>18.8</v>
          </cell>
          <cell r="S175">
            <v>6318.4</v>
          </cell>
          <cell r="T175">
            <v>430.8</v>
          </cell>
          <cell r="U175">
            <v>6749.2</v>
          </cell>
          <cell r="V175">
            <v>6031.2</v>
          </cell>
          <cell r="W175">
            <v>718</v>
          </cell>
          <cell r="X175">
            <v>6749.2</v>
          </cell>
          <cell r="Y175">
            <v>6318.4</v>
          </cell>
          <cell r="Z175">
            <v>6318.4</v>
          </cell>
          <cell r="AA175">
            <v>0</v>
          </cell>
          <cell r="AB175">
            <v>5851.7</v>
          </cell>
          <cell r="AC175">
            <v>6031.2</v>
          </cell>
          <cell r="AD175">
            <v>6318.4</v>
          </cell>
          <cell r="AE175">
            <v>-287.20000000000101</v>
          </cell>
          <cell r="AF175">
            <v>5851.7</v>
          </cell>
          <cell r="AG175">
            <v>6031.2</v>
          </cell>
          <cell r="AH175">
            <v>6318.4</v>
          </cell>
          <cell r="AI175">
            <v>-287.20000000000101</v>
          </cell>
          <cell r="AJ175">
            <v>5851.7</v>
          </cell>
          <cell r="AK175">
            <v>6031.2</v>
          </cell>
          <cell r="AL175">
            <v>6318.4</v>
          </cell>
          <cell r="AM175">
            <v>-287.20000000000101</v>
          </cell>
          <cell r="AN175">
            <v>5851.7</v>
          </cell>
          <cell r="AO175">
            <v>6031.2</v>
          </cell>
          <cell r="AP175">
            <v>6318.4</v>
          </cell>
          <cell r="AQ175">
            <v>-287.20000000000101</v>
          </cell>
          <cell r="AR175">
            <v>5851.7</v>
          </cell>
          <cell r="AS175">
            <v>6031.2</v>
          </cell>
          <cell r="AT175">
            <v>6318.4</v>
          </cell>
          <cell r="AU175">
            <v>-287.20000000000101</v>
          </cell>
          <cell r="AV175">
            <v>5851.7</v>
          </cell>
          <cell r="AW175">
            <v>6031.2</v>
          </cell>
          <cell r="AX175">
            <v>6318.4</v>
          </cell>
          <cell r="AY175">
            <v>-287.20000000000101</v>
          </cell>
          <cell r="AZ175">
            <v>5851.7</v>
          </cell>
          <cell r="BA175">
            <v>6031.2</v>
          </cell>
          <cell r="BB175">
            <v>6318.4</v>
          </cell>
          <cell r="BC175">
            <v>-287.20000000000101</v>
          </cell>
          <cell r="BD175">
            <v>5851.7</v>
          </cell>
          <cell r="BE175">
            <v>6031.2</v>
          </cell>
          <cell r="BF175">
            <v>6318.4</v>
          </cell>
          <cell r="BG175">
            <v>-287.20000000000101</v>
          </cell>
          <cell r="BH175">
            <v>5851.7</v>
          </cell>
          <cell r="BI175">
            <v>1750.99</v>
          </cell>
          <cell r="BJ175">
            <v>1834.37</v>
          </cell>
          <cell r="BK175">
            <v>-83.379999999999896</v>
          </cell>
          <cell r="BL175">
            <v>1698.88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56318.99</v>
          </cell>
          <cell r="BV175">
            <v>430.8</v>
          </cell>
          <cell r="BW175">
            <v>430.8</v>
          </cell>
          <cell r="BX175">
            <v>0</v>
          </cell>
          <cell r="BY175">
            <v>430.8</v>
          </cell>
          <cell r="BZ175">
            <v>718</v>
          </cell>
          <cell r="CA175">
            <v>430.8</v>
          </cell>
          <cell r="CB175">
            <v>287.2</v>
          </cell>
          <cell r="CC175">
            <v>430.8</v>
          </cell>
          <cell r="CD175">
            <v>718</v>
          </cell>
          <cell r="CE175">
            <v>430.8</v>
          </cell>
          <cell r="CF175">
            <v>287.2</v>
          </cell>
          <cell r="CG175">
            <v>430.8</v>
          </cell>
          <cell r="CH175">
            <v>718</v>
          </cell>
          <cell r="CI175">
            <v>430.8</v>
          </cell>
          <cell r="CJ175">
            <v>287.2</v>
          </cell>
          <cell r="CK175">
            <v>430.8</v>
          </cell>
          <cell r="CL175">
            <v>718</v>
          </cell>
          <cell r="CM175">
            <v>430.8</v>
          </cell>
          <cell r="CN175">
            <v>287.2</v>
          </cell>
          <cell r="CO175">
            <v>430.8</v>
          </cell>
          <cell r="CP175">
            <v>718</v>
          </cell>
          <cell r="CQ175">
            <v>430.8</v>
          </cell>
          <cell r="CR175">
            <v>287.2</v>
          </cell>
          <cell r="CS175">
            <v>430.8</v>
          </cell>
          <cell r="CT175">
            <v>718</v>
          </cell>
          <cell r="CU175">
            <v>430.8</v>
          </cell>
          <cell r="CV175">
            <v>287.2</v>
          </cell>
          <cell r="CW175">
            <v>430.8</v>
          </cell>
          <cell r="CX175">
            <v>718</v>
          </cell>
          <cell r="CY175">
            <v>430.8</v>
          </cell>
          <cell r="CZ175">
            <v>287.2</v>
          </cell>
          <cell r="DA175">
            <v>430.8</v>
          </cell>
          <cell r="DB175">
            <v>718</v>
          </cell>
          <cell r="DC175">
            <v>430.8</v>
          </cell>
          <cell r="DD175">
            <v>287.2</v>
          </cell>
          <cell r="DE175">
            <v>430.8</v>
          </cell>
          <cell r="DF175">
            <v>208.45</v>
          </cell>
          <cell r="DG175">
            <v>125.07</v>
          </cell>
          <cell r="DH175">
            <v>83.38</v>
          </cell>
          <cell r="DI175">
            <v>125.07</v>
          </cell>
          <cell r="DJ175">
            <v>0</v>
          </cell>
          <cell r="DK175">
            <v>0</v>
          </cell>
          <cell r="DL175">
            <v>0</v>
          </cell>
          <cell r="DM175">
            <v>0</v>
          </cell>
          <cell r="DN175">
            <v>0</v>
          </cell>
          <cell r="DO175">
            <v>0</v>
          </cell>
          <cell r="DP175">
            <v>0</v>
          </cell>
          <cell r="DQ175">
            <v>0</v>
          </cell>
          <cell r="DR175">
            <v>6383.25</v>
          </cell>
        </row>
        <row r="176">
          <cell r="F176" t="str">
            <v>01-103A</v>
          </cell>
          <cell r="G176" t="str">
            <v>QB Net International Pte Ltd (QB House)</v>
          </cell>
          <cell r="H176">
            <v>45209</v>
          </cell>
          <cell r="I176">
            <v>45574</v>
          </cell>
          <cell r="K176">
            <v>0</v>
          </cell>
          <cell r="L176">
            <v>359</v>
          </cell>
          <cell r="M176">
            <v>17.899999999999999</v>
          </cell>
          <cell r="N176">
            <v>1.2</v>
          </cell>
          <cell r="O176">
            <v>17.100000000000001</v>
          </cell>
          <cell r="P176">
            <v>2</v>
          </cell>
          <cell r="Q176">
            <v>19.100000000000001</v>
          </cell>
          <cell r="S176">
            <v>6426.1</v>
          </cell>
          <cell r="T176">
            <v>430.8</v>
          </cell>
          <cell r="U176">
            <v>6856.9</v>
          </cell>
          <cell r="V176">
            <v>6138.9</v>
          </cell>
          <cell r="W176">
            <v>718</v>
          </cell>
          <cell r="X176">
            <v>6856.9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4356.6400000000003</v>
          </cell>
          <cell r="BJ176">
            <v>4560.46</v>
          </cell>
          <cell r="BK176">
            <v>-203.82</v>
          </cell>
          <cell r="BL176">
            <v>4484.03</v>
          </cell>
          <cell r="BM176">
            <v>6138.9</v>
          </cell>
          <cell r="BN176">
            <v>6426.1</v>
          </cell>
          <cell r="BO176">
            <v>-287.2</v>
          </cell>
          <cell r="BP176">
            <v>6318.4</v>
          </cell>
          <cell r="BQ176">
            <v>6138.9</v>
          </cell>
          <cell r="BR176">
            <v>6426.1</v>
          </cell>
          <cell r="BS176">
            <v>-287.2</v>
          </cell>
          <cell r="BT176">
            <v>6318.4</v>
          </cell>
          <cell r="BU176">
            <v>16634.439999999999</v>
          </cell>
          <cell r="BV176">
            <v>0</v>
          </cell>
          <cell r="BW176">
            <v>0</v>
          </cell>
          <cell r="BX176">
            <v>0</v>
          </cell>
          <cell r="BZ176">
            <v>0</v>
          </cell>
          <cell r="CA176">
            <v>0</v>
          </cell>
          <cell r="CB176">
            <v>0</v>
          </cell>
          <cell r="CD176">
            <v>0</v>
          </cell>
          <cell r="CE176">
            <v>0</v>
          </cell>
          <cell r="CF176">
            <v>0</v>
          </cell>
          <cell r="CH176">
            <v>0</v>
          </cell>
          <cell r="CI176">
            <v>0</v>
          </cell>
          <cell r="CJ176">
            <v>0</v>
          </cell>
          <cell r="CL176">
            <v>0</v>
          </cell>
          <cell r="CM176">
            <v>0</v>
          </cell>
          <cell r="CN176">
            <v>0</v>
          </cell>
          <cell r="CP176">
            <v>0</v>
          </cell>
          <cell r="CQ176">
            <v>0</v>
          </cell>
          <cell r="CR176">
            <v>0</v>
          </cell>
          <cell r="CT176">
            <v>0</v>
          </cell>
          <cell r="CU176">
            <v>0</v>
          </cell>
          <cell r="CV176">
            <v>0</v>
          </cell>
          <cell r="CX176">
            <v>0</v>
          </cell>
          <cell r="CY176">
            <v>0</v>
          </cell>
          <cell r="CZ176">
            <v>0</v>
          </cell>
          <cell r="DB176">
            <v>0</v>
          </cell>
          <cell r="DC176">
            <v>0</v>
          </cell>
          <cell r="DD176">
            <v>0</v>
          </cell>
          <cell r="DF176">
            <v>509.55</v>
          </cell>
          <cell r="DG176">
            <v>305.73</v>
          </cell>
          <cell r="DH176">
            <v>203.82</v>
          </cell>
          <cell r="DI176">
            <v>305.73</v>
          </cell>
          <cell r="DJ176">
            <v>718</v>
          </cell>
          <cell r="DK176">
            <v>430.8</v>
          </cell>
          <cell r="DL176">
            <v>287.2</v>
          </cell>
          <cell r="DM176">
            <v>430.8</v>
          </cell>
          <cell r="DN176">
            <v>718</v>
          </cell>
          <cell r="DO176">
            <v>430.8</v>
          </cell>
          <cell r="DP176">
            <v>287.2</v>
          </cell>
          <cell r="DQ176">
            <v>430.8</v>
          </cell>
          <cell r="DR176">
            <v>1945.55</v>
          </cell>
        </row>
        <row r="177">
          <cell r="F177" t="str">
            <v>01-104</v>
          </cell>
          <cell r="G177" t="str">
            <v>Cold Storage Singapore (1983) Pte Ltd (Guardian)</v>
          </cell>
          <cell r="H177">
            <v>44849</v>
          </cell>
          <cell r="I177">
            <v>45213</v>
          </cell>
          <cell r="K177">
            <v>0</v>
          </cell>
          <cell r="L177">
            <v>1230</v>
          </cell>
          <cell r="M177">
            <v>8.6</v>
          </cell>
          <cell r="N177">
            <v>1.2</v>
          </cell>
          <cell r="O177">
            <v>7.8</v>
          </cell>
          <cell r="P177">
            <v>2</v>
          </cell>
          <cell r="Q177">
            <v>9.8000000000000007</v>
          </cell>
          <cell r="S177">
            <v>10578</v>
          </cell>
          <cell r="T177">
            <v>1476</v>
          </cell>
          <cell r="U177">
            <v>12054</v>
          </cell>
          <cell r="V177">
            <v>9594</v>
          </cell>
          <cell r="W177">
            <v>2460</v>
          </cell>
          <cell r="X177">
            <v>12054</v>
          </cell>
          <cell r="Y177">
            <v>10578</v>
          </cell>
          <cell r="Z177">
            <v>10578</v>
          </cell>
          <cell r="AA177">
            <v>0</v>
          </cell>
          <cell r="AB177">
            <v>10332</v>
          </cell>
          <cell r="AC177">
            <v>9594</v>
          </cell>
          <cell r="AD177">
            <v>10578</v>
          </cell>
          <cell r="AE177">
            <v>-984</v>
          </cell>
          <cell r="AF177">
            <v>10332</v>
          </cell>
          <cell r="AG177">
            <v>9594</v>
          </cell>
          <cell r="AH177">
            <v>10578</v>
          </cell>
          <cell r="AI177">
            <v>-984</v>
          </cell>
          <cell r="AJ177">
            <v>10332</v>
          </cell>
          <cell r="AK177">
            <v>9594</v>
          </cell>
          <cell r="AL177">
            <v>10578</v>
          </cell>
          <cell r="AM177">
            <v>-984</v>
          </cell>
          <cell r="AN177">
            <v>10332</v>
          </cell>
          <cell r="AO177">
            <v>9594</v>
          </cell>
          <cell r="AP177">
            <v>10578</v>
          </cell>
          <cell r="AQ177">
            <v>-984</v>
          </cell>
          <cell r="AR177">
            <v>10332</v>
          </cell>
          <cell r="AS177">
            <v>9594</v>
          </cell>
          <cell r="AT177">
            <v>10578</v>
          </cell>
          <cell r="AU177">
            <v>-984</v>
          </cell>
          <cell r="AV177">
            <v>10332</v>
          </cell>
          <cell r="AW177">
            <v>9594</v>
          </cell>
          <cell r="AX177">
            <v>10578</v>
          </cell>
          <cell r="AY177">
            <v>-984</v>
          </cell>
          <cell r="AZ177">
            <v>10332</v>
          </cell>
          <cell r="BA177">
            <v>9594</v>
          </cell>
          <cell r="BB177">
            <v>10578</v>
          </cell>
          <cell r="BC177">
            <v>-984</v>
          </cell>
          <cell r="BD177">
            <v>10332</v>
          </cell>
          <cell r="BE177">
            <v>9594</v>
          </cell>
          <cell r="BF177">
            <v>10578</v>
          </cell>
          <cell r="BG177">
            <v>-984</v>
          </cell>
          <cell r="BH177">
            <v>10332</v>
          </cell>
          <cell r="BI177">
            <v>4332.7700000000004</v>
          </cell>
          <cell r="BJ177">
            <v>4777.16</v>
          </cell>
          <cell r="BK177">
            <v>-444.38999999999902</v>
          </cell>
          <cell r="BL177">
            <v>4666.0600000000004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91662.77</v>
          </cell>
          <cell r="BV177">
            <v>1476</v>
          </cell>
          <cell r="BW177">
            <v>1476</v>
          </cell>
          <cell r="BX177">
            <v>0</v>
          </cell>
          <cell r="BY177">
            <v>1476</v>
          </cell>
          <cell r="BZ177">
            <v>2460</v>
          </cell>
          <cell r="CA177">
            <v>1476</v>
          </cell>
          <cell r="CB177">
            <v>984</v>
          </cell>
          <cell r="CC177">
            <v>1476</v>
          </cell>
          <cell r="CD177">
            <v>2460</v>
          </cell>
          <cell r="CE177">
            <v>1476</v>
          </cell>
          <cell r="CF177">
            <v>984</v>
          </cell>
          <cell r="CG177">
            <v>1476</v>
          </cell>
          <cell r="CH177">
            <v>2460</v>
          </cell>
          <cell r="CI177">
            <v>1476</v>
          </cell>
          <cell r="CJ177">
            <v>984</v>
          </cell>
          <cell r="CK177">
            <v>1476</v>
          </cell>
          <cell r="CL177">
            <v>2460</v>
          </cell>
          <cell r="CM177">
            <v>1476</v>
          </cell>
          <cell r="CN177">
            <v>984</v>
          </cell>
          <cell r="CO177">
            <v>1476</v>
          </cell>
          <cell r="CP177">
            <v>2460</v>
          </cell>
          <cell r="CQ177">
            <v>1476</v>
          </cell>
          <cell r="CR177">
            <v>984</v>
          </cell>
          <cell r="CS177">
            <v>1476</v>
          </cell>
          <cell r="CT177">
            <v>2460</v>
          </cell>
          <cell r="CU177">
            <v>1476</v>
          </cell>
          <cell r="CV177">
            <v>984</v>
          </cell>
          <cell r="CW177">
            <v>1476</v>
          </cell>
          <cell r="CX177">
            <v>2460</v>
          </cell>
          <cell r="CY177">
            <v>1476</v>
          </cell>
          <cell r="CZ177">
            <v>984</v>
          </cell>
          <cell r="DA177">
            <v>1476</v>
          </cell>
          <cell r="DB177">
            <v>2460</v>
          </cell>
          <cell r="DC177">
            <v>1476</v>
          </cell>
          <cell r="DD177">
            <v>984</v>
          </cell>
          <cell r="DE177">
            <v>1476</v>
          </cell>
          <cell r="DF177">
            <v>1110.97</v>
          </cell>
          <cell r="DG177">
            <v>666.58</v>
          </cell>
          <cell r="DH177">
            <v>444.39</v>
          </cell>
          <cell r="DI177">
            <v>666.58</v>
          </cell>
          <cell r="DJ177">
            <v>0</v>
          </cell>
          <cell r="DK177">
            <v>0</v>
          </cell>
          <cell r="DL177">
            <v>0</v>
          </cell>
          <cell r="DM177">
            <v>0</v>
          </cell>
          <cell r="DN177">
            <v>0</v>
          </cell>
          <cell r="DO177">
            <v>0</v>
          </cell>
          <cell r="DP177">
            <v>0</v>
          </cell>
          <cell r="DQ177">
            <v>0</v>
          </cell>
          <cell r="DR177">
            <v>22266.97</v>
          </cell>
        </row>
        <row r="178">
          <cell r="E178" t="str">
            <v>t0000208</v>
          </cell>
          <cell r="F178" t="str">
            <v>01-104</v>
          </cell>
          <cell r="G178" t="str">
            <v>Cold Storage Singapore (1983) Pte Ltd (Guardian)</v>
          </cell>
          <cell r="H178">
            <v>45214</v>
          </cell>
          <cell r="I178">
            <v>45579</v>
          </cell>
          <cell r="K178">
            <v>1230</v>
          </cell>
          <cell r="L178">
            <v>1230</v>
          </cell>
          <cell r="M178">
            <v>0</v>
          </cell>
          <cell r="N178">
            <v>0</v>
          </cell>
          <cell r="O178">
            <v>8</v>
          </cell>
          <cell r="P178">
            <v>2</v>
          </cell>
          <cell r="Q178">
            <v>10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9840</v>
          </cell>
          <cell r="W178">
            <v>2460</v>
          </cell>
          <cell r="X178">
            <v>12300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5396.13</v>
          </cell>
          <cell r="BJ178">
            <v>6340.45</v>
          </cell>
          <cell r="BK178">
            <v>-944.32</v>
          </cell>
          <cell r="BL178">
            <v>5800.84</v>
          </cell>
          <cell r="BM178">
            <v>9840</v>
          </cell>
          <cell r="BN178">
            <v>11562</v>
          </cell>
          <cell r="BO178">
            <v>-1722</v>
          </cell>
          <cell r="BP178">
            <v>10578</v>
          </cell>
          <cell r="BQ178">
            <v>9840</v>
          </cell>
          <cell r="BR178">
            <v>11562</v>
          </cell>
          <cell r="BS178">
            <v>-1722</v>
          </cell>
          <cell r="BT178">
            <v>10578</v>
          </cell>
          <cell r="BU178">
            <v>25076.13</v>
          </cell>
          <cell r="BV178">
            <v>0</v>
          </cell>
          <cell r="BW178">
            <v>0</v>
          </cell>
          <cell r="BX178">
            <v>0</v>
          </cell>
          <cell r="BZ178">
            <v>0</v>
          </cell>
          <cell r="CA178">
            <v>0</v>
          </cell>
          <cell r="CB178">
            <v>0</v>
          </cell>
          <cell r="CD178">
            <v>0</v>
          </cell>
          <cell r="CE178">
            <v>0</v>
          </cell>
          <cell r="CF178">
            <v>0</v>
          </cell>
          <cell r="CH178">
            <v>0</v>
          </cell>
          <cell r="CI178">
            <v>0</v>
          </cell>
          <cell r="CJ178">
            <v>0</v>
          </cell>
          <cell r="CL178">
            <v>0</v>
          </cell>
          <cell r="CM178">
            <v>0</v>
          </cell>
          <cell r="CN178">
            <v>0</v>
          </cell>
          <cell r="CP178">
            <v>0</v>
          </cell>
          <cell r="CQ178">
            <v>0</v>
          </cell>
          <cell r="CR178">
            <v>0</v>
          </cell>
          <cell r="CT178">
            <v>0</v>
          </cell>
          <cell r="CU178">
            <v>0</v>
          </cell>
          <cell r="CV178">
            <v>0</v>
          </cell>
          <cell r="CX178">
            <v>0</v>
          </cell>
          <cell r="CY178">
            <v>0</v>
          </cell>
          <cell r="CZ178">
            <v>0</v>
          </cell>
          <cell r="DB178">
            <v>0</v>
          </cell>
          <cell r="DC178">
            <v>0</v>
          </cell>
          <cell r="DD178">
            <v>0</v>
          </cell>
          <cell r="DF178">
            <v>1349.03</v>
          </cell>
          <cell r="DG178">
            <v>809.42</v>
          </cell>
          <cell r="DH178">
            <v>539.61</v>
          </cell>
          <cell r="DI178">
            <v>809.42</v>
          </cell>
          <cell r="DJ178">
            <v>2460</v>
          </cell>
          <cell r="DK178">
            <v>1476</v>
          </cell>
          <cell r="DL178">
            <v>984</v>
          </cell>
          <cell r="DM178">
            <v>1476</v>
          </cell>
          <cell r="DN178">
            <v>2460</v>
          </cell>
          <cell r="DO178">
            <v>1476</v>
          </cell>
          <cell r="DP178">
            <v>984</v>
          </cell>
          <cell r="DQ178">
            <v>1476</v>
          </cell>
          <cell r="DR178">
            <v>6269.03</v>
          </cell>
        </row>
        <row r="179">
          <cell r="F179" t="str">
            <v>01-104</v>
          </cell>
          <cell r="G179" t="str">
            <v>Cold Storage Singapore (1983) Pte Ltd (Guardian)</v>
          </cell>
          <cell r="H179">
            <v>45580</v>
          </cell>
          <cell r="I179">
            <v>45944</v>
          </cell>
          <cell r="K179">
            <v>0</v>
          </cell>
          <cell r="L179">
            <v>1230</v>
          </cell>
          <cell r="M179">
            <v>0</v>
          </cell>
          <cell r="N179">
            <v>0</v>
          </cell>
          <cell r="O179">
            <v>8.1</v>
          </cell>
          <cell r="P179">
            <v>2</v>
          </cell>
          <cell r="Q179">
            <v>10.1</v>
          </cell>
          <cell r="S179">
            <v>0</v>
          </cell>
          <cell r="T179">
            <v>0</v>
          </cell>
          <cell r="U179">
            <v>0</v>
          </cell>
          <cell r="V179">
            <v>9963</v>
          </cell>
          <cell r="W179">
            <v>2460</v>
          </cell>
          <cell r="X179">
            <v>12423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Z179">
            <v>0</v>
          </cell>
          <cell r="CA179">
            <v>0</v>
          </cell>
          <cell r="CB179">
            <v>0</v>
          </cell>
          <cell r="CD179">
            <v>0</v>
          </cell>
          <cell r="CE179">
            <v>0</v>
          </cell>
          <cell r="CF179">
            <v>0</v>
          </cell>
          <cell r="CH179">
            <v>0</v>
          </cell>
          <cell r="CI179">
            <v>0</v>
          </cell>
          <cell r="CJ179">
            <v>0</v>
          </cell>
          <cell r="CL179">
            <v>0</v>
          </cell>
          <cell r="CM179">
            <v>0</v>
          </cell>
          <cell r="CN179">
            <v>0</v>
          </cell>
          <cell r="CP179">
            <v>0</v>
          </cell>
          <cell r="CQ179">
            <v>0</v>
          </cell>
          <cell r="CR179">
            <v>0</v>
          </cell>
          <cell r="CT179">
            <v>0</v>
          </cell>
          <cell r="CU179">
            <v>0</v>
          </cell>
          <cell r="CV179">
            <v>0</v>
          </cell>
          <cell r="CX179">
            <v>0</v>
          </cell>
          <cell r="CY179">
            <v>0</v>
          </cell>
          <cell r="CZ179">
            <v>0</v>
          </cell>
          <cell r="DB179">
            <v>0</v>
          </cell>
          <cell r="DC179">
            <v>0</v>
          </cell>
          <cell r="DD179">
            <v>0</v>
          </cell>
          <cell r="DF179">
            <v>0</v>
          </cell>
          <cell r="DG179">
            <v>0</v>
          </cell>
          <cell r="DH179">
            <v>0</v>
          </cell>
          <cell r="DJ179">
            <v>0</v>
          </cell>
          <cell r="DK179">
            <v>0</v>
          </cell>
          <cell r="DL179">
            <v>0</v>
          </cell>
          <cell r="DN179">
            <v>0</v>
          </cell>
          <cell r="DO179">
            <v>0</v>
          </cell>
          <cell r="DP179">
            <v>0</v>
          </cell>
          <cell r="DR179">
            <v>0</v>
          </cell>
        </row>
        <row r="180">
          <cell r="F180" t="str">
            <v>01-104</v>
          </cell>
          <cell r="G180" t="str">
            <v>Cold Storage Singapore (1983) Pte Ltd (Guardian)</v>
          </cell>
          <cell r="H180">
            <v>45945</v>
          </cell>
          <cell r="I180">
            <v>46309</v>
          </cell>
          <cell r="K180">
            <v>0</v>
          </cell>
          <cell r="L180">
            <v>1230</v>
          </cell>
          <cell r="M180">
            <v>0</v>
          </cell>
          <cell r="N180">
            <v>0</v>
          </cell>
          <cell r="O180">
            <v>8.1999999999999993</v>
          </cell>
          <cell r="P180">
            <v>2</v>
          </cell>
          <cell r="Q180">
            <v>10.199999999999999</v>
          </cell>
          <cell r="S180">
            <v>0</v>
          </cell>
          <cell r="T180">
            <v>0</v>
          </cell>
          <cell r="U180">
            <v>0</v>
          </cell>
          <cell r="V180">
            <v>10086</v>
          </cell>
          <cell r="W180">
            <v>2460</v>
          </cell>
          <cell r="X180">
            <v>12546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Z180">
            <v>0</v>
          </cell>
          <cell r="CA180">
            <v>0</v>
          </cell>
          <cell r="CB180">
            <v>0</v>
          </cell>
          <cell r="CD180">
            <v>0</v>
          </cell>
          <cell r="CE180">
            <v>0</v>
          </cell>
          <cell r="CF180">
            <v>0</v>
          </cell>
          <cell r="CH180">
            <v>0</v>
          </cell>
          <cell r="CI180">
            <v>0</v>
          </cell>
          <cell r="CJ180">
            <v>0</v>
          </cell>
          <cell r="CL180">
            <v>0</v>
          </cell>
          <cell r="CM180">
            <v>0</v>
          </cell>
          <cell r="CN180">
            <v>0</v>
          </cell>
          <cell r="CP180">
            <v>0</v>
          </cell>
          <cell r="CQ180">
            <v>0</v>
          </cell>
          <cell r="CR180">
            <v>0</v>
          </cell>
          <cell r="CT180">
            <v>0</v>
          </cell>
          <cell r="CU180">
            <v>0</v>
          </cell>
          <cell r="CV180">
            <v>0</v>
          </cell>
          <cell r="CX180">
            <v>0</v>
          </cell>
          <cell r="CY180">
            <v>0</v>
          </cell>
          <cell r="CZ180">
            <v>0</v>
          </cell>
          <cell r="DB180">
            <v>0</v>
          </cell>
          <cell r="DC180">
            <v>0</v>
          </cell>
          <cell r="DD180">
            <v>0</v>
          </cell>
          <cell r="DF180">
            <v>0</v>
          </cell>
          <cell r="DG180">
            <v>0</v>
          </cell>
          <cell r="DH180">
            <v>0</v>
          </cell>
          <cell r="DJ180">
            <v>0</v>
          </cell>
          <cell r="DK180">
            <v>0</v>
          </cell>
          <cell r="DL180">
            <v>0</v>
          </cell>
          <cell r="DN180">
            <v>0</v>
          </cell>
          <cell r="DO180">
            <v>0</v>
          </cell>
          <cell r="DP180">
            <v>0</v>
          </cell>
          <cell r="DR180">
            <v>0</v>
          </cell>
        </row>
        <row r="181">
          <cell r="E181" t="str">
            <v>t0000274</v>
          </cell>
          <cell r="F181" t="str">
            <v>01-105</v>
          </cell>
          <cell r="G181" t="str">
            <v>YCP Dining Singapore Pte. Ltd. (Teppei Syokudo)</v>
          </cell>
          <cell r="H181">
            <v>44580</v>
          </cell>
          <cell r="I181">
            <v>44944</v>
          </cell>
          <cell r="K181">
            <v>392</v>
          </cell>
          <cell r="L181">
            <v>392</v>
          </cell>
          <cell r="M181">
            <v>12.6</v>
          </cell>
          <cell r="N181">
            <v>1.2</v>
          </cell>
          <cell r="O181">
            <v>11.8</v>
          </cell>
          <cell r="P181">
            <v>2</v>
          </cell>
          <cell r="Q181">
            <v>13.8</v>
          </cell>
          <cell r="S181">
            <v>4939.2</v>
          </cell>
          <cell r="T181">
            <v>470.4</v>
          </cell>
          <cell r="U181">
            <v>5409.6</v>
          </cell>
          <cell r="V181">
            <v>4625.6000000000004</v>
          </cell>
          <cell r="W181">
            <v>784</v>
          </cell>
          <cell r="X181">
            <v>5409.6</v>
          </cell>
          <cell r="Y181">
            <v>2867.92</v>
          </cell>
          <cell r="Z181">
            <v>2867.92</v>
          </cell>
          <cell r="AA181">
            <v>0</v>
          </cell>
          <cell r="AB181">
            <v>2071.2800000000002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2867.92</v>
          </cell>
          <cell r="BV181">
            <v>273.14</v>
          </cell>
          <cell r="BW181">
            <v>273.14</v>
          </cell>
          <cell r="BX181">
            <v>0</v>
          </cell>
          <cell r="BY181">
            <v>273.14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>
            <v>0</v>
          </cell>
          <cell r="CR181">
            <v>0</v>
          </cell>
          <cell r="CS181">
            <v>0</v>
          </cell>
          <cell r="CT181">
            <v>0</v>
          </cell>
          <cell r="CU181">
            <v>0</v>
          </cell>
          <cell r="CV181">
            <v>0</v>
          </cell>
          <cell r="CW181">
            <v>0</v>
          </cell>
          <cell r="CX181">
            <v>0</v>
          </cell>
          <cell r="CY181">
            <v>0</v>
          </cell>
          <cell r="CZ181">
            <v>0</v>
          </cell>
          <cell r="DA181">
            <v>0</v>
          </cell>
          <cell r="DB181">
            <v>0</v>
          </cell>
          <cell r="DC181">
            <v>0</v>
          </cell>
          <cell r="DD181">
            <v>0</v>
          </cell>
          <cell r="DE181">
            <v>0</v>
          </cell>
          <cell r="DF181">
            <v>0</v>
          </cell>
          <cell r="DG181">
            <v>0</v>
          </cell>
          <cell r="DH181">
            <v>0</v>
          </cell>
          <cell r="DI181">
            <v>0</v>
          </cell>
          <cell r="DJ181">
            <v>0</v>
          </cell>
          <cell r="DK181">
            <v>0</v>
          </cell>
          <cell r="DL181">
            <v>0</v>
          </cell>
          <cell r="DM181">
            <v>0</v>
          </cell>
          <cell r="DN181">
            <v>0</v>
          </cell>
          <cell r="DO181">
            <v>0</v>
          </cell>
          <cell r="DP181">
            <v>0</v>
          </cell>
          <cell r="DQ181">
            <v>0</v>
          </cell>
          <cell r="DR181">
            <v>273.14</v>
          </cell>
        </row>
        <row r="182">
          <cell r="F182" t="str">
            <v>01-105</v>
          </cell>
          <cell r="G182" t="str">
            <v>YCP Dining Singapore Pte. Ltd. (Teppei Syokudo)</v>
          </cell>
          <cell r="H182">
            <v>44945</v>
          </cell>
          <cell r="I182">
            <v>45309</v>
          </cell>
          <cell r="K182">
            <v>0</v>
          </cell>
          <cell r="L182">
            <v>392</v>
          </cell>
          <cell r="M182">
            <v>13.3</v>
          </cell>
          <cell r="N182">
            <v>1.2</v>
          </cell>
          <cell r="O182">
            <v>12.5</v>
          </cell>
          <cell r="P182">
            <v>2</v>
          </cell>
          <cell r="Q182">
            <v>14.5</v>
          </cell>
          <cell r="S182">
            <v>5213.6000000000004</v>
          </cell>
          <cell r="T182">
            <v>470.4</v>
          </cell>
          <cell r="U182">
            <v>5684</v>
          </cell>
          <cell r="V182">
            <v>4900</v>
          </cell>
          <cell r="W182">
            <v>784</v>
          </cell>
          <cell r="X182">
            <v>5684</v>
          </cell>
          <cell r="Y182">
            <v>2186.35</v>
          </cell>
          <cell r="Z182">
            <v>2186.35</v>
          </cell>
          <cell r="AA182">
            <v>0</v>
          </cell>
          <cell r="AB182">
            <v>2549.2600000000002</v>
          </cell>
          <cell r="AC182">
            <v>4900</v>
          </cell>
          <cell r="AD182">
            <v>5213.6000000000004</v>
          </cell>
          <cell r="AE182">
            <v>-313.60000000000002</v>
          </cell>
          <cell r="AF182">
            <v>4939.2</v>
          </cell>
          <cell r="AG182">
            <v>4900</v>
          </cell>
          <cell r="AH182">
            <v>5213.6000000000004</v>
          </cell>
          <cell r="AI182">
            <v>-313.60000000000002</v>
          </cell>
          <cell r="AJ182">
            <v>4939.2</v>
          </cell>
          <cell r="AK182">
            <v>4900</v>
          </cell>
          <cell r="AL182">
            <v>5213.6000000000004</v>
          </cell>
          <cell r="AM182">
            <v>-313.60000000000002</v>
          </cell>
          <cell r="AN182">
            <v>4939.2</v>
          </cell>
          <cell r="AO182">
            <v>4900</v>
          </cell>
          <cell r="AP182">
            <v>5213.6000000000004</v>
          </cell>
          <cell r="AQ182">
            <v>-313.60000000000002</v>
          </cell>
          <cell r="AR182">
            <v>4939.2</v>
          </cell>
          <cell r="AS182">
            <v>4900</v>
          </cell>
          <cell r="AT182">
            <v>5213.6000000000004</v>
          </cell>
          <cell r="AU182">
            <v>-313.60000000000002</v>
          </cell>
          <cell r="AV182">
            <v>4939.2</v>
          </cell>
          <cell r="AW182">
            <v>4900</v>
          </cell>
          <cell r="AX182">
            <v>5213.6000000000004</v>
          </cell>
          <cell r="AY182">
            <v>-313.60000000000002</v>
          </cell>
          <cell r="AZ182">
            <v>4939.2</v>
          </cell>
          <cell r="BA182">
            <v>4900</v>
          </cell>
          <cell r="BB182">
            <v>5213.6000000000004</v>
          </cell>
          <cell r="BC182">
            <v>-313.60000000000002</v>
          </cell>
          <cell r="BD182">
            <v>4939.2</v>
          </cell>
          <cell r="BE182">
            <v>4900</v>
          </cell>
          <cell r="BF182">
            <v>5213.6000000000004</v>
          </cell>
          <cell r="BG182">
            <v>-313.60000000000002</v>
          </cell>
          <cell r="BH182">
            <v>4939.2</v>
          </cell>
          <cell r="BI182">
            <v>4900</v>
          </cell>
          <cell r="BJ182">
            <v>5213.6000000000004</v>
          </cell>
          <cell r="BK182">
            <v>-313.60000000000002</v>
          </cell>
          <cell r="BL182">
            <v>4939.2</v>
          </cell>
          <cell r="BM182">
            <v>4900</v>
          </cell>
          <cell r="BN182">
            <v>5213.6000000000004</v>
          </cell>
          <cell r="BO182">
            <v>-313.60000000000002</v>
          </cell>
          <cell r="BP182">
            <v>4939.2</v>
          </cell>
          <cell r="BQ182">
            <v>4900</v>
          </cell>
          <cell r="BR182">
            <v>5213.6000000000004</v>
          </cell>
          <cell r="BS182">
            <v>-313.60000000000002</v>
          </cell>
          <cell r="BT182">
            <v>4939.2</v>
          </cell>
          <cell r="BU182">
            <v>56086.35</v>
          </cell>
          <cell r="BV182">
            <v>197.26</v>
          </cell>
          <cell r="BW182">
            <v>197.26</v>
          </cell>
          <cell r="BX182">
            <v>0</v>
          </cell>
          <cell r="BY182">
            <v>197.26</v>
          </cell>
          <cell r="BZ182">
            <v>784</v>
          </cell>
          <cell r="CA182">
            <v>470.4</v>
          </cell>
          <cell r="CB182">
            <v>313.60000000000002</v>
          </cell>
          <cell r="CC182">
            <v>470.4</v>
          </cell>
          <cell r="CD182">
            <v>784</v>
          </cell>
          <cell r="CE182">
            <v>470.4</v>
          </cell>
          <cell r="CF182">
            <v>313.60000000000002</v>
          </cell>
          <cell r="CG182">
            <v>470.4</v>
          </cell>
          <cell r="CH182">
            <v>784</v>
          </cell>
          <cell r="CI182">
            <v>470.4</v>
          </cell>
          <cell r="CJ182">
            <v>313.60000000000002</v>
          </cell>
          <cell r="CK182">
            <v>470.4</v>
          </cell>
          <cell r="CL182">
            <v>784</v>
          </cell>
          <cell r="CM182">
            <v>470.4</v>
          </cell>
          <cell r="CN182">
            <v>313.60000000000002</v>
          </cell>
          <cell r="CO182">
            <v>470.4</v>
          </cell>
          <cell r="CP182">
            <v>784</v>
          </cell>
          <cell r="CQ182">
            <v>470.4</v>
          </cell>
          <cell r="CR182">
            <v>313.60000000000002</v>
          </cell>
          <cell r="CS182">
            <v>470.4</v>
          </cell>
          <cell r="CT182">
            <v>784</v>
          </cell>
          <cell r="CU182">
            <v>470.4</v>
          </cell>
          <cell r="CV182">
            <v>313.60000000000002</v>
          </cell>
          <cell r="CW182">
            <v>470.4</v>
          </cell>
          <cell r="CX182">
            <v>784</v>
          </cell>
          <cell r="CY182">
            <v>470.4</v>
          </cell>
          <cell r="CZ182">
            <v>313.60000000000002</v>
          </cell>
          <cell r="DA182">
            <v>470.4</v>
          </cell>
          <cell r="DB182">
            <v>784</v>
          </cell>
          <cell r="DC182">
            <v>470.4</v>
          </cell>
          <cell r="DD182">
            <v>313.60000000000002</v>
          </cell>
          <cell r="DE182">
            <v>470.4</v>
          </cell>
          <cell r="DF182">
            <v>784</v>
          </cell>
          <cell r="DG182">
            <v>470.4</v>
          </cell>
          <cell r="DH182">
            <v>313.60000000000002</v>
          </cell>
          <cell r="DI182">
            <v>470.4</v>
          </cell>
          <cell r="DJ182">
            <v>784</v>
          </cell>
          <cell r="DK182">
            <v>470.4</v>
          </cell>
          <cell r="DL182">
            <v>313.60000000000002</v>
          </cell>
          <cell r="DM182">
            <v>470.4</v>
          </cell>
          <cell r="DN182">
            <v>784</v>
          </cell>
          <cell r="DO182">
            <v>470.4</v>
          </cell>
          <cell r="DP182">
            <v>313.60000000000002</v>
          </cell>
          <cell r="DQ182">
            <v>470.4</v>
          </cell>
          <cell r="DR182">
            <v>8821.26</v>
          </cell>
        </row>
        <row r="183">
          <cell r="F183" t="str">
            <v>01-105</v>
          </cell>
          <cell r="G183" t="str">
            <v>YCP Dining Singapore Pte. Ltd. (Teppei Syokudo)</v>
          </cell>
          <cell r="H183">
            <v>45310</v>
          </cell>
          <cell r="I183">
            <v>45675</v>
          </cell>
          <cell r="K183">
            <v>0</v>
          </cell>
          <cell r="L183">
            <v>392</v>
          </cell>
          <cell r="M183">
            <v>13.8</v>
          </cell>
          <cell r="N183">
            <v>1.2</v>
          </cell>
          <cell r="O183">
            <v>13</v>
          </cell>
          <cell r="P183">
            <v>2</v>
          </cell>
          <cell r="Q183">
            <v>15</v>
          </cell>
          <cell r="S183">
            <v>5409.6</v>
          </cell>
          <cell r="T183">
            <v>470.4</v>
          </cell>
          <cell r="U183">
            <v>5880</v>
          </cell>
          <cell r="V183">
            <v>5096</v>
          </cell>
          <cell r="W183">
            <v>784</v>
          </cell>
          <cell r="X183">
            <v>5880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Z183">
            <v>0</v>
          </cell>
          <cell r="CA183">
            <v>0</v>
          </cell>
          <cell r="CB183">
            <v>0</v>
          </cell>
          <cell r="CD183">
            <v>0</v>
          </cell>
          <cell r="CE183">
            <v>0</v>
          </cell>
          <cell r="CF183">
            <v>0</v>
          </cell>
          <cell r="CH183">
            <v>0</v>
          </cell>
          <cell r="CI183">
            <v>0</v>
          </cell>
          <cell r="CJ183">
            <v>0</v>
          </cell>
          <cell r="CL183">
            <v>0</v>
          </cell>
          <cell r="CM183">
            <v>0</v>
          </cell>
          <cell r="CN183">
            <v>0</v>
          </cell>
          <cell r="CP183">
            <v>0</v>
          </cell>
          <cell r="CQ183">
            <v>0</v>
          </cell>
          <cell r="CR183">
            <v>0</v>
          </cell>
          <cell r="CT183">
            <v>0</v>
          </cell>
          <cell r="CU183">
            <v>0</v>
          </cell>
          <cell r="CV183">
            <v>0</v>
          </cell>
          <cell r="CX183">
            <v>0</v>
          </cell>
          <cell r="CY183">
            <v>0</v>
          </cell>
          <cell r="CZ183">
            <v>0</v>
          </cell>
          <cell r="DB183">
            <v>0</v>
          </cell>
          <cell r="DC183">
            <v>0</v>
          </cell>
          <cell r="DD183">
            <v>0</v>
          </cell>
          <cell r="DF183">
            <v>0</v>
          </cell>
          <cell r="DG183">
            <v>0</v>
          </cell>
          <cell r="DH183">
            <v>0</v>
          </cell>
          <cell r="DJ183">
            <v>0</v>
          </cell>
          <cell r="DK183">
            <v>0</v>
          </cell>
          <cell r="DL183">
            <v>0</v>
          </cell>
          <cell r="DN183">
            <v>0</v>
          </cell>
          <cell r="DO183">
            <v>0</v>
          </cell>
          <cell r="DP183">
            <v>0</v>
          </cell>
          <cell r="DR183">
            <v>0</v>
          </cell>
        </row>
        <row r="184">
          <cell r="E184" t="str">
            <v>t0001313</v>
          </cell>
          <cell r="F184" t="str">
            <v>01-106</v>
          </cell>
          <cell r="G184" t="str">
            <v>Proper Catering Co. Pte. Ltd. (Milkfish)</v>
          </cell>
          <cell r="H184">
            <v>44818</v>
          </cell>
          <cell r="I184">
            <v>45182</v>
          </cell>
          <cell r="K184">
            <v>1173</v>
          </cell>
          <cell r="L184">
            <v>1173</v>
          </cell>
          <cell r="M184">
            <v>10.3</v>
          </cell>
          <cell r="N184">
            <v>1.2</v>
          </cell>
          <cell r="O184">
            <v>9.5</v>
          </cell>
          <cell r="P184">
            <v>2</v>
          </cell>
          <cell r="Q184">
            <v>11.5</v>
          </cell>
          <cell r="S184">
            <v>12081.9</v>
          </cell>
          <cell r="T184">
            <v>1407.6</v>
          </cell>
          <cell r="U184">
            <v>13489.5</v>
          </cell>
          <cell r="V184">
            <v>11143.5</v>
          </cell>
          <cell r="W184">
            <v>2346</v>
          </cell>
          <cell r="X184">
            <v>13489.5</v>
          </cell>
          <cell r="Y184">
            <v>12081.9</v>
          </cell>
          <cell r="Z184">
            <v>12081.9</v>
          </cell>
          <cell r="AA184">
            <v>0</v>
          </cell>
          <cell r="AB184">
            <v>11495.4</v>
          </cell>
          <cell r="AC184">
            <v>11143.5</v>
          </cell>
          <cell r="AD184">
            <v>12081.9</v>
          </cell>
          <cell r="AE184">
            <v>-938.400000000001</v>
          </cell>
          <cell r="AF184">
            <v>11495.4</v>
          </cell>
          <cell r="AG184">
            <v>11143.5</v>
          </cell>
          <cell r="AH184">
            <v>12081.9</v>
          </cell>
          <cell r="AI184">
            <v>-938.400000000001</v>
          </cell>
          <cell r="AJ184">
            <v>11495.4</v>
          </cell>
          <cell r="AK184">
            <v>11143.5</v>
          </cell>
          <cell r="AL184">
            <v>12081.9</v>
          </cell>
          <cell r="AM184">
            <v>-938.400000000001</v>
          </cell>
          <cell r="AN184">
            <v>11495.4</v>
          </cell>
          <cell r="AO184">
            <v>11143.5</v>
          </cell>
          <cell r="AP184">
            <v>12081.9</v>
          </cell>
          <cell r="AQ184">
            <v>-938.400000000001</v>
          </cell>
          <cell r="AR184">
            <v>11495.4</v>
          </cell>
          <cell r="AS184">
            <v>11143.5</v>
          </cell>
          <cell r="AT184">
            <v>12081.9</v>
          </cell>
          <cell r="AU184">
            <v>-938.400000000001</v>
          </cell>
          <cell r="AV184">
            <v>11495.4</v>
          </cell>
          <cell r="AW184">
            <v>11143.5</v>
          </cell>
          <cell r="AX184">
            <v>12081.9</v>
          </cell>
          <cell r="AY184">
            <v>-938.400000000001</v>
          </cell>
          <cell r="AZ184">
            <v>11495.4</v>
          </cell>
          <cell r="BA184">
            <v>11143.5</v>
          </cell>
          <cell r="BB184">
            <v>12081.9</v>
          </cell>
          <cell r="BC184">
            <v>-938.400000000001</v>
          </cell>
          <cell r="BD184">
            <v>11495.4</v>
          </cell>
          <cell r="BE184">
            <v>4828.8500000000004</v>
          </cell>
          <cell r="BF184">
            <v>5235.49</v>
          </cell>
          <cell r="BG184">
            <v>-406.63999999999902</v>
          </cell>
          <cell r="BH184">
            <v>4981.34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94915.25</v>
          </cell>
          <cell r="BV184">
            <v>1407.6</v>
          </cell>
          <cell r="BW184">
            <v>1407.6</v>
          </cell>
          <cell r="BX184">
            <v>0</v>
          </cell>
          <cell r="BY184">
            <v>1407.6</v>
          </cell>
          <cell r="BZ184">
            <v>2346</v>
          </cell>
          <cell r="CA184">
            <v>1407.6</v>
          </cell>
          <cell r="CB184">
            <v>938.4</v>
          </cell>
          <cell r="CC184">
            <v>1407.6</v>
          </cell>
          <cell r="CD184">
            <v>2346</v>
          </cell>
          <cell r="CE184">
            <v>1407.6</v>
          </cell>
          <cell r="CF184">
            <v>938.4</v>
          </cell>
          <cell r="CG184">
            <v>1407.6</v>
          </cell>
          <cell r="CH184">
            <v>2346</v>
          </cell>
          <cell r="CI184">
            <v>1407.6</v>
          </cell>
          <cell r="CJ184">
            <v>938.4</v>
          </cell>
          <cell r="CK184">
            <v>1407.6</v>
          </cell>
          <cell r="CL184">
            <v>2346</v>
          </cell>
          <cell r="CM184">
            <v>1407.6</v>
          </cell>
          <cell r="CN184">
            <v>938.4</v>
          </cell>
          <cell r="CO184">
            <v>1407.6</v>
          </cell>
          <cell r="CP184">
            <v>2346</v>
          </cell>
          <cell r="CQ184">
            <v>1407.6</v>
          </cell>
          <cell r="CR184">
            <v>938.4</v>
          </cell>
          <cell r="CS184">
            <v>1407.6</v>
          </cell>
          <cell r="CT184">
            <v>2346</v>
          </cell>
          <cell r="CU184">
            <v>1407.6</v>
          </cell>
          <cell r="CV184">
            <v>938.4</v>
          </cell>
          <cell r="CW184">
            <v>1407.6</v>
          </cell>
          <cell r="CX184">
            <v>2346</v>
          </cell>
          <cell r="CY184">
            <v>1407.6</v>
          </cell>
          <cell r="CZ184">
            <v>938.4</v>
          </cell>
          <cell r="DA184">
            <v>1407.6</v>
          </cell>
          <cell r="DB184">
            <v>1016.6</v>
          </cell>
          <cell r="DC184">
            <v>609.96</v>
          </cell>
          <cell r="DD184">
            <v>406.64</v>
          </cell>
          <cell r="DE184">
            <v>609.96</v>
          </cell>
          <cell r="DF184">
            <v>0</v>
          </cell>
          <cell r="DG184">
            <v>0</v>
          </cell>
          <cell r="DH184">
            <v>0</v>
          </cell>
          <cell r="DI184">
            <v>0</v>
          </cell>
          <cell r="DJ184">
            <v>0</v>
          </cell>
          <cell r="DK184">
            <v>0</v>
          </cell>
          <cell r="DL184">
            <v>0</v>
          </cell>
          <cell r="DM184">
            <v>0</v>
          </cell>
          <cell r="DN184">
            <v>0</v>
          </cell>
          <cell r="DO184">
            <v>0</v>
          </cell>
          <cell r="DP184">
            <v>0</v>
          </cell>
          <cell r="DQ184">
            <v>0</v>
          </cell>
          <cell r="DR184">
            <v>18846.2</v>
          </cell>
        </row>
        <row r="185">
          <cell r="F185" t="str">
            <v>01-106</v>
          </cell>
          <cell r="G185" t="str">
            <v>Proper Catering Co. Pte. Ltd. (Milkfish)</v>
          </cell>
          <cell r="H185">
            <v>45183</v>
          </cell>
          <cell r="I185">
            <v>45548</v>
          </cell>
          <cell r="K185">
            <v>0</v>
          </cell>
          <cell r="L185">
            <v>1173</v>
          </cell>
          <cell r="M185">
            <v>10.8</v>
          </cell>
          <cell r="N185">
            <v>1.2</v>
          </cell>
          <cell r="O185">
            <v>10</v>
          </cell>
          <cell r="P185">
            <v>2</v>
          </cell>
          <cell r="Q185">
            <v>12</v>
          </cell>
          <cell r="S185">
            <v>12668.4</v>
          </cell>
          <cell r="T185">
            <v>1407.6</v>
          </cell>
          <cell r="U185">
            <v>14076</v>
          </cell>
          <cell r="V185">
            <v>11730</v>
          </cell>
          <cell r="W185">
            <v>2346</v>
          </cell>
          <cell r="X185">
            <v>14076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6647</v>
          </cell>
          <cell r="BF185">
            <v>7178.76</v>
          </cell>
          <cell r="BG185">
            <v>-531.76</v>
          </cell>
          <cell r="BH185">
            <v>6846.41</v>
          </cell>
          <cell r="BI185">
            <v>11730</v>
          </cell>
          <cell r="BJ185">
            <v>12668.4</v>
          </cell>
          <cell r="BK185">
            <v>-938.400000000001</v>
          </cell>
          <cell r="BL185">
            <v>12081.9</v>
          </cell>
          <cell r="BM185">
            <v>11730</v>
          </cell>
          <cell r="BN185">
            <v>12668.4</v>
          </cell>
          <cell r="BO185">
            <v>-938.400000000001</v>
          </cell>
          <cell r="BP185">
            <v>12081.9</v>
          </cell>
          <cell r="BQ185">
            <v>11730</v>
          </cell>
          <cell r="BR185">
            <v>12668.4</v>
          </cell>
          <cell r="BS185">
            <v>-938.400000000001</v>
          </cell>
          <cell r="BT185">
            <v>12081.9</v>
          </cell>
          <cell r="BU185">
            <v>41837</v>
          </cell>
          <cell r="BV185">
            <v>0</v>
          </cell>
          <cell r="BW185">
            <v>0</v>
          </cell>
          <cell r="BX185">
            <v>0</v>
          </cell>
          <cell r="BZ185">
            <v>0</v>
          </cell>
          <cell r="CA185">
            <v>0</v>
          </cell>
          <cell r="CB185">
            <v>0</v>
          </cell>
          <cell r="CD185">
            <v>0</v>
          </cell>
          <cell r="CE185">
            <v>0</v>
          </cell>
          <cell r="CF185">
            <v>0</v>
          </cell>
          <cell r="CH185">
            <v>0</v>
          </cell>
          <cell r="CI185">
            <v>0</v>
          </cell>
          <cell r="CJ185">
            <v>0</v>
          </cell>
          <cell r="CL185">
            <v>0</v>
          </cell>
          <cell r="CM185">
            <v>0</v>
          </cell>
          <cell r="CN185">
            <v>0</v>
          </cell>
          <cell r="CP185">
            <v>0</v>
          </cell>
          <cell r="CQ185">
            <v>0</v>
          </cell>
          <cell r="CR185">
            <v>0</v>
          </cell>
          <cell r="CT185">
            <v>0</v>
          </cell>
          <cell r="CU185">
            <v>0</v>
          </cell>
          <cell r="CV185">
            <v>0</v>
          </cell>
          <cell r="CX185">
            <v>0</v>
          </cell>
          <cell r="CY185">
            <v>0</v>
          </cell>
          <cell r="CZ185">
            <v>0</v>
          </cell>
          <cell r="DB185">
            <v>1329.4</v>
          </cell>
          <cell r="DC185">
            <v>797.64</v>
          </cell>
          <cell r="DD185">
            <v>531.76</v>
          </cell>
          <cell r="DE185">
            <v>797.64</v>
          </cell>
          <cell r="DF185">
            <v>2346</v>
          </cell>
          <cell r="DG185">
            <v>1407.6</v>
          </cell>
          <cell r="DH185">
            <v>938.4</v>
          </cell>
          <cell r="DI185">
            <v>1407.6</v>
          </cell>
          <cell r="DJ185">
            <v>2346</v>
          </cell>
          <cell r="DK185">
            <v>1407.6</v>
          </cell>
          <cell r="DL185">
            <v>938.4</v>
          </cell>
          <cell r="DM185">
            <v>1407.6</v>
          </cell>
          <cell r="DN185">
            <v>2346</v>
          </cell>
          <cell r="DO185">
            <v>1407.6</v>
          </cell>
          <cell r="DP185">
            <v>938.4</v>
          </cell>
          <cell r="DQ185">
            <v>1407.6</v>
          </cell>
          <cell r="DR185">
            <v>8367.4</v>
          </cell>
        </row>
        <row r="186">
          <cell r="E186" t="str">
            <v>t0000278</v>
          </cell>
          <cell r="F186" t="str">
            <v>01-107</v>
          </cell>
          <cell r="G186" t="str">
            <v>Cold Storage Singapore (1983) Pte Ltd (7-Eleven)</v>
          </cell>
          <cell r="H186">
            <v>44746</v>
          </cell>
          <cell r="I186">
            <v>45110</v>
          </cell>
          <cell r="K186">
            <v>460</v>
          </cell>
          <cell r="L186">
            <v>460</v>
          </cell>
          <cell r="M186">
            <v>20.3</v>
          </cell>
          <cell r="N186">
            <v>1.2</v>
          </cell>
          <cell r="O186">
            <v>19.5</v>
          </cell>
          <cell r="P186">
            <v>2</v>
          </cell>
          <cell r="Q186">
            <v>21.5</v>
          </cell>
          <cell r="S186">
            <v>9338</v>
          </cell>
          <cell r="T186">
            <v>552</v>
          </cell>
          <cell r="U186">
            <v>9890</v>
          </cell>
          <cell r="V186">
            <v>8970</v>
          </cell>
          <cell r="W186">
            <v>920</v>
          </cell>
          <cell r="X186">
            <v>9890</v>
          </cell>
          <cell r="Y186">
            <v>9338</v>
          </cell>
          <cell r="Z186">
            <v>9338</v>
          </cell>
          <cell r="AA186">
            <v>0</v>
          </cell>
          <cell r="AB186">
            <v>8188</v>
          </cell>
          <cell r="AC186">
            <v>8970</v>
          </cell>
          <cell r="AD186">
            <v>9338</v>
          </cell>
          <cell r="AE186">
            <v>-368</v>
          </cell>
          <cell r="AF186">
            <v>8188</v>
          </cell>
          <cell r="AG186">
            <v>8970</v>
          </cell>
          <cell r="AH186">
            <v>9338</v>
          </cell>
          <cell r="AI186">
            <v>-368</v>
          </cell>
          <cell r="AJ186">
            <v>8188</v>
          </cell>
          <cell r="AK186">
            <v>8970</v>
          </cell>
          <cell r="AL186">
            <v>9338</v>
          </cell>
          <cell r="AM186">
            <v>-368</v>
          </cell>
          <cell r="AN186">
            <v>8188</v>
          </cell>
          <cell r="AO186">
            <v>8970</v>
          </cell>
          <cell r="AP186">
            <v>9338</v>
          </cell>
          <cell r="AQ186">
            <v>-368</v>
          </cell>
          <cell r="AR186">
            <v>8188</v>
          </cell>
          <cell r="AS186">
            <v>8970</v>
          </cell>
          <cell r="AT186">
            <v>9338</v>
          </cell>
          <cell r="AU186">
            <v>-368</v>
          </cell>
          <cell r="AV186">
            <v>8188</v>
          </cell>
          <cell r="AW186">
            <v>868.06</v>
          </cell>
          <cell r="AX186">
            <v>903.68</v>
          </cell>
          <cell r="AY186">
            <v>-35.619999999999997</v>
          </cell>
          <cell r="AZ186">
            <v>792.39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55056.06</v>
          </cell>
          <cell r="BV186">
            <v>552</v>
          </cell>
          <cell r="BW186">
            <v>552</v>
          </cell>
          <cell r="BX186">
            <v>0</v>
          </cell>
          <cell r="BY186">
            <v>552</v>
          </cell>
          <cell r="BZ186">
            <v>920</v>
          </cell>
          <cell r="CA186">
            <v>552</v>
          </cell>
          <cell r="CB186">
            <v>368</v>
          </cell>
          <cell r="CC186">
            <v>552</v>
          </cell>
          <cell r="CD186">
            <v>920</v>
          </cell>
          <cell r="CE186">
            <v>552</v>
          </cell>
          <cell r="CF186">
            <v>368</v>
          </cell>
          <cell r="CG186">
            <v>552</v>
          </cell>
          <cell r="CH186">
            <v>920</v>
          </cell>
          <cell r="CI186">
            <v>552</v>
          </cell>
          <cell r="CJ186">
            <v>368</v>
          </cell>
          <cell r="CK186">
            <v>552</v>
          </cell>
          <cell r="CL186">
            <v>920</v>
          </cell>
          <cell r="CM186">
            <v>552</v>
          </cell>
          <cell r="CN186">
            <v>368</v>
          </cell>
          <cell r="CO186">
            <v>552</v>
          </cell>
          <cell r="CP186">
            <v>920</v>
          </cell>
          <cell r="CQ186">
            <v>552</v>
          </cell>
          <cell r="CR186">
            <v>368</v>
          </cell>
          <cell r="CS186">
            <v>552</v>
          </cell>
          <cell r="CT186">
            <v>89.03</v>
          </cell>
          <cell r="CU186">
            <v>53.42</v>
          </cell>
          <cell r="CV186">
            <v>35.61</v>
          </cell>
          <cell r="CW186">
            <v>53.42</v>
          </cell>
          <cell r="CX186">
            <v>0</v>
          </cell>
          <cell r="CY186">
            <v>0</v>
          </cell>
          <cell r="CZ186">
            <v>0</v>
          </cell>
          <cell r="DA186">
            <v>0</v>
          </cell>
          <cell r="DB186">
            <v>0</v>
          </cell>
          <cell r="DC186">
            <v>0</v>
          </cell>
          <cell r="DD186">
            <v>0</v>
          </cell>
          <cell r="DE186">
            <v>0</v>
          </cell>
          <cell r="DF186">
            <v>0</v>
          </cell>
          <cell r="DG186">
            <v>0</v>
          </cell>
          <cell r="DH186">
            <v>0</v>
          </cell>
          <cell r="DI186">
            <v>0</v>
          </cell>
          <cell r="DJ186">
            <v>0</v>
          </cell>
          <cell r="DK186">
            <v>0</v>
          </cell>
          <cell r="DL186">
            <v>0</v>
          </cell>
          <cell r="DM186">
            <v>0</v>
          </cell>
          <cell r="DN186">
            <v>0</v>
          </cell>
          <cell r="DO186">
            <v>0</v>
          </cell>
          <cell r="DP186">
            <v>0</v>
          </cell>
          <cell r="DQ186">
            <v>0</v>
          </cell>
          <cell r="DR186">
            <v>5241.03</v>
          </cell>
        </row>
        <row r="187">
          <cell r="F187" t="str">
            <v>01-107</v>
          </cell>
          <cell r="G187" t="str">
            <v>Cold Storage Singapore (1983) Pte Ltd (7-Eleven)</v>
          </cell>
          <cell r="H187">
            <v>45111</v>
          </cell>
          <cell r="I187">
            <v>45476</v>
          </cell>
          <cell r="K187">
            <v>0</v>
          </cell>
          <cell r="L187">
            <v>460</v>
          </cell>
          <cell r="M187">
            <v>21.3</v>
          </cell>
          <cell r="N187">
            <v>1.2</v>
          </cell>
          <cell r="O187">
            <v>20.5</v>
          </cell>
          <cell r="P187">
            <v>2</v>
          </cell>
          <cell r="Q187">
            <v>22.5</v>
          </cell>
          <cell r="S187">
            <v>9798</v>
          </cell>
          <cell r="T187">
            <v>552</v>
          </cell>
          <cell r="U187">
            <v>10350</v>
          </cell>
          <cell r="V187">
            <v>9430</v>
          </cell>
          <cell r="W187">
            <v>920</v>
          </cell>
          <cell r="X187">
            <v>10350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8517.42</v>
          </cell>
          <cell r="AX187">
            <v>8849.81</v>
          </cell>
          <cell r="AY187">
            <v>-332.38999999999902</v>
          </cell>
          <cell r="AZ187">
            <v>8434.32</v>
          </cell>
          <cell r="BA187">
            <v>9430</v>
          </cell>
          <cell r="BB187">
            <v>9798</v>
          </cell>
          <cell r="BC187">
            <v>-368</v>
          </cell>
          <cell r="BD187">
            <v>9338</v>
          </cell>
          <cell r="BE187">
            <v>9430</v>
          </cell>
          <cell r="BF187">
            <v>9798</v>
          </cell>
          <cell r="BG187">
            <v>-368</v>
          </cell>
          <cell r="BH187">
            <v>9338</v>
          </cell>
          <cell r="BI187">
            <v>9430</v>
          </cell>
          <cell r="BJ187">
            <v>9798</v>
          </cell>
          <cell r="BK187">
            <v>-368</v>
          </cell>
          <cell r="BL187">
            <v>9338</v>
          </cell>
          <cell r="BM187">
            <v>9430</v>
          </cell>
          <cell r="BN187">
            <v>9798</v>
          </cell>
          <cell r="BO187">
            <v>-368</v>
          </cell>
          <cell r="BP187">
            <v>9338</v>
          </cell>
          <cell r="BQ187">
            <v>9430</v>
          </cell>
          <cell r="BR187">
            <v>9798</v>
          </cell>
          <cell r="BS187">
            <v>-368</v>
          </cell>
          <cell r="BT187">
            <v>9338</v>
          </cell>
          <cell r="BU187">
            <v>55667.42</v>
          </cell>
          <cell r="BV187">
            <v>0</v>
          </cell>
          <cell r="BW187">
            <v>0</v>
          </cell>
          <cell r="BX187">
            <v>0</v>
          </cell>
          <cell r="BZ187">
            <v>0</v>
          </cell>
          <cell r="CA187">
            <v>0</v>
          </cell>
          <cell r="CB187">
            <v>0</v>
          </cell>
          <cell r="CD187">
            <v>0</v>
          </cell>
          <cell r="CE187">
            <v>0</v>
          </cell>
          <cell r="CF187">
            <v>0</v>
          </cell>
          <cell r="CH187">
            <v>0</v>
          </cell>
          <cell r="CI187">
            <v>0</v>
          </cell>
          <cell r="CJ187">
            <v>0</v>
          </cell>
          <cell r="CL187">
            <v>0</v>
          </cell>
          <cell r="CM187">
            <v>0</v>
          </cell>
          <cell r="CN187">
            <v>0</v>
          </cell>
          <cell r="CP187">
            <v>0</v>
          </cell>
          <cell r="CQ187">
            <v>0</v>
          </cell>
          <cell r="CR187">
            <v>0</v>
          </cell>
          <cell r="CT187">
            <v>830.97</v>
          </cell>
          <cell r="CU187">
            <v>498.58</v>
          </cell>
          <cell r="CV187">
            <v>332.39</v>
          </cell>
          <cell r="CW187">
            <v>498.58</v>
          </cell>
          <cell r="CX187">
            <v>920</v>
          </cell>
          <cell r="CY187">
            <v>552</v>
          </cell>
          <cell r="CZ187">
            <v>368</v>
          </cell>
          <cell r="DA187">
            <v>552</v>
          </cell>
          <cell r="DB187">
            <v>920</v>
          </cell>
          <cell r="DC187">
            <v>552</v>
          </cell>
          <cell r="DD187">
            <v>368</v>
          </cell>
          <cell r="DE187">
            <v>552</v>
          </cell>
          <cell r="DF187">
            <v>920</v>
          </cell>
          <cell r="DG187">
            <v>552</v>
          </cell>
          <cell r="DH187">
            <v>368</v>
          </cell>
          <cell r="DI187">
            <v>552</v>
          </cell>
          <cell r="DJ187">
            <v>920</v>
          </cell>
          <cell r="DK187">
            <v>552</v>
          </cell>
          <cell r="DL187">
            <v>368</v>
          </cell>
          <cell r="DM187">
            <v>552</v>
          </cell>
          <cell r="DN187">
            <v>920</v>
          </cell>
          <cell r="DO187">
            <v>552</v>
          </cell>
          <cell r="DP187">
            <v>368</v>
          </cell>
          <cell r="DQ187">
            <v>552</v>
          </cell>
          <cell r="DR187">
            <v>5430.97</v>
          </cell>
        </row>
        <row r="188">
          <cell r="E188" t="str">
            <v>t0000277</v>
          </cell>
          <cell r="F188" t="str">
            <v>01-107A</v>
          </cell>
          <cell r="G188" t="str">
            <v>Lovelife Ventures Pte Ltd (Boost)</v>
          </cell>
          <cell r="H188">
            <v>44927</v>
          </cell>
          <cell r="I188">
            <v>45291</v>
          </cell>
          <cell r="K188">
            <v>241</v>
          </cell>
          <cell r="L188">
            <v>241</v>
          </cell>
          <cell r="M188">
            <v>16.100000000000001</v>
          </cell>
          <cell r="N188">
            <v>1.2</v>
          </cell>
          <cell r="O188">
            <v>15.3</v>
          </cell>
          <cell r="P188">
            <v>2</v>
          </cell>
          <cell r="Q188">
            <v>17.3</v>
          </cell>
          <cell r="S188">
            <v>3880.1</v>
          </cell>
          <cell r="T188">
            <v>289.2</v>
          </cell>
          <cell r="U188">
            <v>4169.3</v>
          </cell>
          <cell r="V188">
            <v>3687.3</v>
          </cell>
          <cell r="W188">
            <v>482</v>
          </cell>
          <cell r="X188">
            <v>4169.3</v>
          </cell>
          <cell r="Y188">
            <v>3880.1</v>
          </cell>
          <cell r="Z188">
            <v>3807.8</v>
          </cell>
          <cell r="AA188">
            <v>72.299999999999699</v>
          </cell>
          <cell r="AB188">
            <v>3566.8</v>
          </cell>
          <cell r="AC188">
            <v>3687.3</v>
          </cell>
          <cell r="AD188">
            <v>3807.8</v>
          </cell>
          <cell r="AE188">
            <v>-120.5</v>
          </cell>
          <cell r="AF188">
            <v>3566.8</v>
          </cell>
          <cell r="AG188">
            <v>3687.3</v>
          </cell>
          <cell r="AH188">
            <v>3807.8</v>
          </cell>
          <cell r="AI188">
            <v>-120.5</v>
          </cell>
          <cell r="AJ188">
            <v>3566.8</v>
          </cell>
          <cell r="AK188">
            <v>3687.3</v>
          </cell>
          <cell r="AL188">
            <v>3807.8</v>
          </cell>
          <cell r="AM188">
            <v>-120.5</v>
          </cell>
          <cell r="AN188">
            <v>3566.8</v>
          </cell>
          <cell r="AO188">
            <v>3687.3</v>
          </cell>
          <cell r="AP188">
            <v>3807.8</v>
          </cell>
          <cell r="AQ188">
            <v>-120.5</v>
          </cell>
          <cell r="AR188">
            <v>3566.8</v>
          </cell>
          <cell r="AS188">
            <v>3687.3</v>
          </cell>
          <cell r="AT188">
            <v>3807.8</v>
          </cell>
          <cell r="AU188">
            <v>-120.5</v>
          </cell>
          <cell r="AV188">
            <v>3566.8</v>
          </cell>
          <cell r="AW188">
            <v>3687.3</v>
          </cell>
          <cell r="AX188">
            <v>3807.8</v>
          </cell>
          <cell r="AY188">
            <v>-120.5</v>
          </cell>
          <cell r="AZ188">
            <v>3566.8</v>
          </cell>
          <cell r="BA188">
            <v>3687.3</v>
          </cell>
          <cell r="BB188">
            <v>3807.8</v>
          </cell>
          <cell r="BC188">
            <v>-120.5</v>
          </cell>
          <cell r="BD188">
            <v>3566.8</v>
          </cell>
          <cell r="BE188">
            <v>3687.3</v>
          </cell>
          <cell r="BF188">
            <v>3807.8</v>
          </cell>
          <cell r="BG188">
            <v>-120.5</v>
          </cell>
          <cell r="BH188">
            <v>3566.8</v>
          </cell>
          <cell r="BI188">
            <v>3687.3</v>
          </cell>
          <cell r="BJ188">
            <v>3807.8</v>
          </cell>
          <cell r="BK188">
            <v>-120.5</v>
          </cell>
          <cell r="BL188">
            <v>3566.8</v>
          </cell>
          <cell r="BM188">
            <v>3687.3</v>
          </cell>
          <cell r="BN188">
            <v>3807.8</v>
          </cell>
          <cell r="BO188">
            <v>-120.5</v>
          </cell>
          <cell r="BP188">
            <v>3566.8</v>
          </cell>
          <cell r="BQ188">
            <v>3687.3</v>
          </cell>
          <cell r="BR188">
            <v>3807.8</v>
          </cell>
          <cell r="BS188">
            <v>-120.5</v>
          </cell>
          <cell r="BT188">
            <v>3566.8</v>
          </cell>
          <cell r="BU188">
            <v>44440.4</v>
          </cell>
          <cell r="BV188">
            <v>289.2</v>
          </cell>
          <cell r="BW188">
            <v>289.2</v>
          </cell>
          <cell r="BX188">
            <v>0</v>
          </cell>
          <cell r="BY188">
            <v>289.2</v>
          </cell>
          <cell r="BZ188">
            <v>482</v>
          </cell>
          <cell r="CA188">
            <v>289.2</v>
          </cell>
          <cell r="CB188">
            <v>192.8</v>
          </cell>
          <cell r="CC188">
            <v>289.2</v>
          </cell>
          <cell r="CD188">
            <v>482</v>
          </cell>
          <cell r="CE188">
            <v>289.2</v>
          </cell>
          <cell r="CF188">
            <v>192.8</v>
          </cell>
          <cell r="CG188">
            <v>289.2</v>
          </cell>
          <cell r="CH188">
            <v>482</v>
          </cell>
          <cell r="CI188">
            <v>289.2</v>
          </cell>
          <cell r="CJ188">
            <v>192.8</v>
          </cell>
          <cell r="CK188">
            <v>289.2</v>
          </cell>
          <cell r="CL188">
            <v>482</v>
          </cell>
          <cell r="CM188">
            <v>289.2</v>
          </cell>
          <cell r="CN188">
            <v>192.8</v>
          </cell>
          <cell r="CO188">
            <v>289.2</v>
          </cell>
          <cell r="CP188">
            <v>482</v>
          </cell>
          <cell r="CQ188">
            <v>289.2</v>
          </cell>
          <cell r="CR188">
            <v>192.8</v>
          </cell>
          <cell r="CS188">
            <v>289.2</v>
          </cell>
          <cell r="CT188">
            <v>482</v>
          </cell>
          <cell r="CU188">
            <v>289.2</v>
          </cell>
          <cell r="CV188">
            <v>192.8</v>
          </cell>
          <cell r="CW188">
            <v>289.2</v>
          </cell>
          <cell r="CX188">
            <v>482</v>
          </cell>
          <cell r="CY188">
            <v>289.2</v>
          </cell>
          <cell r="CZ188">
            <v>192.8</v>
          </cell>
          <cell r="DA188">
            <v>289.2</v>
          </cell>
          <cell r="DB188">
            <v>482</v>
          </cell>
          <cell r="DC188">
            <v>289.2</v>
          </cell>
          <cell r="DD188">
            <v>192.8</v>
          </cell>
          <cell r="DE188">
            <v>289.2</v>
          </cell>
          <cell r="DF188">
            <v>482</v>
          </cell>
          <cell r="DG188">
            <v>289.2</v>
          </cell>
          <cell r="DH188">
            <v>192.8</v>
          </cell>
          <cell r="DI188">
            <v>289.2</v>
          </cell>
          <cell r="DJ188">
            <v>482</v>
          </cell>
          <cell r="DK188">
            <v>289.2</v>
          </cell>
          <cell r="DL188">
            <v>192.8</v>
          </cell>
          <cell r="DM188">
            <v>289.2</v>
          </cell>
          <cell r="DN188">
            <v>482</v>
          </cell>
          <cell r="DO188">
            <v>289.2</v>
          </cell>
          <cell r="DP188">
            <v>192.8</v>
          </cell>
          <cell r="DQ188">
            <v>289.2</v>
          </cell>
          <cell r="DR188">
            <v>5591.2</v>
          </cell>
        </row>
        <row r="189">
          <cell r="F189" t="str">
            <v>01-107A</v>
          </cell>
          <cell r="G189" t="str">
            <v>Lovelife Ventures Pte Ltd (Boost)</v>
          </cell>
          <cell r="H189">
            <v>45292</v>
          </cell>
          <cell r="I189">
            <v>45657</v>
          </cell>
          <cell r="K189">
            <v>0</v>
          </cell>
          <cell r="L189">
            <v>241</v>
          </cell>
          <cell r="M189">
            <v>17.100000000000001</v>
          </cell>
          <cell r="N189">
            <v>1.2</v>
          </cell>
          <cell r="O189">
            <v>16.3</v>
          </cell>
          <cell r="P189">
            <v>2</v>
          </cell>
          <cell r="Q189">
            <v>18.3</v>
          </cell>
          <cell r="S189">
            <v>4121.1000000000004</v>
          </cell>
          <cell r="T189">
            <v>289.2</v>
          </cell>
          <cell r="U189">
            <v>4410.3</v>
          </cell>
          <cell r="V189">
            <v>3928.3</v>
          </cell>
          <cell r="W189">
            <v>482</v>
          </cell>
          <cell r="X189">
            <v>4410.3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Z189">
            <v>0</v>
          </cell>
          <cell r="CA189">
            <v>0</v>
          </cell>
          <cell r="CB189">
            <v>0</v>
          </cell>
          <cell r="CD189">
            <v>0</v>
          </cell>
          <cell r="CE189">
            <v>0</v>
          </cell>
          <cell r="CF189">
            <v>0</v>
          </cell>
          <cell r="CH189">
            <v>0</v>
          </cell>
          <cell r="CI189">
            <v>0</v>
          </cell>
          <cell r="CJ189">
            <v>0</v>
          </cell>
          <cell r="CL189">
            <v>0</v>
          </cell>
          <cell r="CM189">
            <v>0</v>
          </cell>
          <cell r="CN189">
            <v>0</v>
          </cell>
          <cell r="CP189">
            <v>0</v>
          </cell>
          <cell r="CQ189">
            <v>0</v>
          </cell>
          <cell r="CR189">
            <v>0</v>
          </cell>
          <cell r="CT189">
            <v>0</v>
          </cell>
          <cell r="CU189">
            <v>0</v>
          </cell>
          <cell r="CV189">
            <v>0</v>
          </cell>
          <cell r="CX189">
            <v>0</v>
          </cell>
          <cell r="CY189">
            <v>0</v>
          </cell>
          <cell r="CZ189">
            <v>0</v>
          </cell>
          <cell r="DB189">
            <v>0</v>
          </cell>
          <cell r="DC189">
            <v>0</v>
          </cell>
          <cell r="DD189">
            <v>0</v>
          </cell>
          <cell r="DF189">
            <v>0</v>
          </cell>
          <cell r="DG189">
            <v>0</v>
          </cell>
          <cell r="DH189">
            <v>0</v>
          </cell>
          <cell r="DJ189">
            <v>0</v>
          </cell>
          <cell r="DK189">
            <v>0</v>
          </cell>
          <cell r="DL189">
            <v>0</v>
          </cell>
          <cell r="DN189">
            <v>0</v>
          </cell>
          <cell r="DO189">
            <v>0</v>
          </cell>
          <cell r="DP189">
            <v>0</v>
          </cell>
          <cell r="DR189">
            <v>0</v>
          </cell>
        </row>
        <row r="190">
          <cell r="F190" t="str">
            <v>01-107A</v>
          </cell>
          <cell r="G190" t="str">
            <v>Lovelife Ventures Pte Ltd (Boost)</v>
          </cell>
          <cell r="H190">
            <v>45658</v>
          </cell>
          <cell r="I190">
            <v>46022</v>
          </cell>
          <cell r="K190">
            <v>0</v>
          </cell>
          <cell r="L190">
            <v>241</v>
          </cell>
          <cell r="M190">
            <v>18.100000000000001</v>
          </cell>
          <cell r="N190">
            <v>1.2</v>
          </cell>
          <cell r="O190">
            <v>17.3</v>
          </cell>
          <cell r="P190">
            <v>2</v>
          </cell>
          <cell r="Q190">
            <v>19.3</v>
          </cell>
          <cell r="S190">
            <v>4362.1000000000004</v>
          </cell>
          <cell r="T190">
            <v>289.2</v>
          </cell>
          <cell r="U190">
            <v>4651.3</v>
          </cell>
          <cell r="V190">
            <v>4169.3</v>
          </cell>
          <cell r="W190">
            <v>482</v>
          </cell>
          <cell r="X190">
            <v>4651.3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Z190">
            <v>0</v>
          </cell>
          <cell r="CA190">
            <v>0</v>
          </cell>
          <cell r="CB190">
            <v>0</v>
          </cell>
          <cell r="CD190">
            <v>0</v>
          </cell>
          <cell r="CE190">
            <v>0</v>
          </cell>
          <cell r="CF190">
            <v>0</v>
          </cell>
          <cell r="CH190">
            <v>0</v>
          </cell>
          <cell r="CI190">
            <v>0</v>
          </cell>
          <cell r="CJ190">
            <v>0</v>
          </cell>
          <cell r="CL190">
            <v>0</v>
          </cell>
          <cell r="CM190">
            <v>0</v>
          </cell>
          <cell r="CN190">
            <v>0</v>
          </cell>
          <cell r="CP190">
            <v>0</v>
          </cell>
          <cell r="CQ190">
            <v>0</v>
          </cell>
          <cell r="CR190">
            <v>0</v>
          </cell>
          <cell r="CT190">
            <v>0</v>
          </cell>
          <cell r="CU190">
            <v>0</v>
          </cell>
          <cell r="CV190">
            <v>0</v>
          </cell>
          <cell r="CX190">
            <v>0</v>
          </cell>
          <cell r="CY190">
            <v>0</v>
          </cell>
          <cell r="CZ190">
            <v>0</v>
          </cell>
          <cell r="DB190">
            <v>0</v>
          </cell>
          <cell r="DC190">
            <v>0</v>
          </cell>
          <cell r="DD190">
            <v>0</v>
          </cell>
          <cell r="DF190">
            <v>0</v>
          </cell>
          <cell r="DG190">
            <v>0</v>
          </cell>
          <cell r="DH190">
            <v>0</v>
          </cell>
          <cell r="DJ190">
            <v>0</v>
          </cell>
          <cell r="DK190">
            <v>0</v>
          </cell>
          <cell r="DL190">
            <v>0</v>
          </cell>
          <cell r="DN190">
            <v>0</v>
          </cell>
          <cell r="DO190">
            <v>0</v>
          </cell>
          <cell r="DP190">
            <v>0</v>
          </cell>
          <cell r="DR190">
            <v>0</v>
          </cell>
        </row>
        <row r="191">
          <cell r="E191" t="str">
            <v>t0001306</v>
          </cell>
          <cell r="F191" t="str">
            <v>01-108</v>
          </cell>
          <cell r="G191" t="str">
            <v>Silver Bullion Pte Ltd</v>
          </cell>
          <cell r="H191">
            <v>44813</v>
          </cell>
          <cell r="I191">
            <v>45177</v>
          </cell>
          <cell r="K191">
            <v>1044</v>
          </cell>
          <cell r="L191">
            <v>1044</v>
          </cell>
          <cell r="M191">
            <v>14.9</v>
          </cell>
          <cell r="N191">
            <v>1.2</v>
          </cell>
          <cell r="O191">
            <v>14.1</v>
          </cell>
          <cell r="P191">
            <v>2</v>
          </cell>
          <cell r="Q191">
            <v>16.100000000000001</v>
          </cell>
          <cell r="S191">
            <v>15555.6</v>
          </cell>
          <cell r="T191">
            <v>1252.8</v>
          </cell>
          <cell r="U191">
            <v>16808.400000000001</v>
          </cell>
          <cell r="V191">
            <v>14720.4</v>
          </cell>
          <cell r="W191">
            <v>2088</v>
          </cell>
          <cell r="X191">
            <v>16808.400000000001</v>
          </cell>
          <cell r="Y191">
            <v>15555.6</v>
          </cell>
          <cell r="Z191">
            <v>15555.6</v>
          </cell>
          <cell r="AA191">
            <v>0</v>
          </cell>
          <cell r="AB191">
            <v>15033.6</v>
          </cell>
          <cell r="AC191">
            <v>14720.4</v>
          </cell>
          <cell r="AD191">
            <v>15555.6</v>
          </cell>
          <cell r="AE191">
            <v>-835.20000000000095</v>
          </cell>
          <cell r="AF191">
            <v>15033.6</v>
          </cell>
          <cell r="AG191">
            <v>14720.4</v>
          </cell>
          <cell r="AH191">
            <v>15555.6</v>
          </cell>
          <cell r="AI191">
            <v>-835.20000000000095</v>
          </cell>
          <cell r="AJ191">
            <v>15033.6</v>
          </cell>
          <cell r="AK191">
            <v>14720.4</v>
          </cell>
          <cell r="AL191">
            <v>15555.6</v>
          </cell>
          <cell r="AM191">
            <v>-835.20000000000095</v>
          </cell>
          <cell r="AN191">
            <v>15033.6</v>
          </cell>
          <cell r="AO191">
            <v>14720.4</v>
          </cell>
          <cell r="AP191">
            <v>15555.6</v>
          </cell>
          <cell r="AQ191">
            <v>-835.20000000000095</v>
          </cell>
          <cell r="AR191">
            <v>15033.6</v>
          </cell>
          <cell r="AS191">
            <v>14720.4</v>
          </cell>
          <cell r="AT191">
            <v>15555.6</v>
          </cell>
          <cell r="AU191">
            <v>-835.20000000000095</v>
          </cell>
          <cell r="AV191">
            <v>15033.6</v>
          </cell>
          <cell r="AW191">
            <v>14720.4</v>
          </cell>
          <cell r="AX191">
            <v>15555.6</v>
          </cell>
          <cell r="AY191">
            <v>-835.20000000000095</v>
          </cell>
          <cell r="AZ191">
            <v>15033.6</v>
          </cell>
          <cell r="BA191">
            <v>14720.4</v>
          </cell>
          <cell r="BB191">
            <v>15555.6</v>
          </cell>
          <cell r="BC191">
            <v>-835.20000000000095</v>
          </cell>
          <cell r="BD191">
            <v>15033.6</v>
          </cell>
          <cell r="BE191">
            <v>3925.44</v>
          </cell>
          <cell r="BF191">
            <v>4148.16</v>
          </cell>
          <cell r="BG191">
            <v>-222.72</v>
          </cell>
          <cell r="BH191">
            <v>4008.96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122523.84</v>
          </cell>
          <cell r="BV191">
            <v>1252.8</v>
          </cell>
          <cell r="BW191">
            <v>1252.8</v>
          </cell>
          <cell r="BX191">
            <v>0</v>
          </cell>
          <cell r="BY191">
            <v>1252.8</v>
          </cell>
          <cell r="BZ191">
            <v>2088</v>
          </cell>
          <cell r="CA191">
            <v>1252.8</v>
          </cell>
          <cell r="CB191">
            <v>835.2</v>
          </cell>
          <cell r="CC191">
            <v>1252.8</v>
          </cell>
          <cell r="CD191">
            <v>2088</v>
          </cell>
          <cell r="CE191">
            <v>1252.8</v>
          </cell>
          <cell r="CF191">
            <v>835.2</v>
          </cell>
          <cell r="CG191">
            <v>1252.8</v>
          </cell>
          <cell r="CH191">
            <v>2088</v>
          </cell>
          <cell r="CI191">
            <v>1252.8</v>
          </cell>
          <cell r="CJ191">
            <v>835.2</v>
          </cell>
          <cell r="CK191">
            <v>1252.8</v>
          </cell>
          <cell r="CL191">
            <v>2088</v>
          </cell>
          <cell r="CM191">
            <v>1252.8</v>
          </cell>
          <cell r="CN191">
            <v>835.2</v>
          </cell>
          <cell r="CO191">
            <v>1252.8</v>
          </cell>
          <cell r="CP191">
            <v>2088</v>
          </cell>
          <cell r="CQ191">
            <v>1252.8</v>
          </cell>
          <cell r="CR191">
            <v>835.2</v>
          </cell>
          <cell r="CS191">
            <v>1252.8</v>
          </cell>
          <cell r="CT191">
            <v>2088</v>
          </cell>
          <cell r="CU191">
            <v>1252.8</v>
          </cell>
          <cell r="CV191">
            <v>835.2</v>
          </cell>
          <cell r="CW191">
            <v>1252.8</v>
          </cell>
          <cell r="CX191">
            <v>2088</v>
          </cell>
          <cell r="CY191">
            <v>1252.8</v>
          </cell>
          <cell r="CZ191">
            <v>835.2</v>
          </cell>
          <cell r="DA191">
            <v>1252.8</v>
          </cell>
          <cell r="DB191">
            <v>556.79999999999995</v>
          </cell>
          <cell r="DC191">
            <v>334.08</v>
          </cell>
          <cell r="DD191">
            <v>222.72</v>
          </cell>
          <cell r="DE191">
            <v>334.08</v>
          </cell>
          <cell r="DF191">
            <v>0</v>
          </cell>
          <cell r="DG191">
            <v>0</v>
          </cell>
          <cell r="DH191">
            <v>0</v>
          </cell>
          <cell r="DI191">
            <v>0</v>
          </cell>
          <cell r="DJ191">
            <v>0</v>
          </cell>
          <cell r="DK191">
            <v>0</v>
          </cell>
          <cell r="DL191">
            <v>0</v>
          </cell>
          <cell r="DM191">
            <v>0</v>
          </cell>
          <cell r="DN191">
            <v>0</v>
          </cell>
          <cell r="DO191">
            <v>0</v>
          </cell>
          <cell r="DP191">
            <v>0</v>
          </cell>
          <cell r="DQ191">
            <v>0</v>
          </cell>
          <cell r="DR191">
            <v>16425.599999999999</v>
          </cell>
        </row>
        <row r="192">
          <cell r="F192" t="str">
            <v>01-108</v>
          </cell>
          <cell r="G192" t="str">
            <v>Silver Bullion Pte Ltd</v>
          </cell>
          <cell r="H192">
            <v>45178</v>
          </cell>
          <cell r="I192">
            <v>45543</v>
          </cell>
          <cell r="K192">
            <v>0</v>
          </cell>
          <cell r="L192">
            <v>1044</v>
          </cell>
          <cell r="M192">
            <v>15.4</v>
          </cell>
          <cell r="N192">
            <v>1.2</v>
          </cell>
          <cell r="O192">
            <v>14.6</v>
          </cell>
          <cell r="P192">
            <v>2</v>
          </cell>
          <cell r="Q192">
            <v>16.600000000000001</v>
          </cell>
          <cell r="S192">
            <v>16077.6</v>
          </cell>
          <cell r="T192">
            <v>1252.8</v>
          </cell>
          <cell r="U192">
            <v>17330.400000000001</v>
          </cell>
          <cell r="V192">
            <v>15242.4</v>
          </cell>
          <cell r="W192">
            <v>2088</v>
          </cell>
          <cell r="X192">
            <v>17330.400000000001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11177.76</v>
          </cell>
          <cell r="BF192">
            <v>11790.24</v>
          </cell>
          <cell r="BG192">
            <v>-612.48</v>
          </cell>
          <cell r="BH192">
            <v>11407.44</v>
          </cell>
          <cell r="BI192">
            <v>15242.4</v>
          </cell>
          <cell r="BJ192">
            <v>16077.6</v>
          </cell>
          <cell r="BK192">
            <v>-835.20000000000095</v>
          </cell>
          <cell r="BL192">
            <v>15555.6</v>
          </cell>
          <cell r="BM192">
            <v>15242.4</v>
          </cell>
          <cell r="BN192">
            <v>16077.6</v>
          </cell>
          <cell r="BO192">
            <v>-835.20000000000095</v>
          </cell>
          <cell r="BP192">
            <v>15555.6</v>
          </cell>
          <cell r="BQ192">
            <v>15242.4</v>
          </cell>
          <cell r="BR192">
            <v>16077.6</v>
          </cell>
          <cell r="BS192">
            <v>-835.20000000000095</v>
          </cell>
          <cell r="BT192">
            <v>15555.6</v>
          </cell>
          <cell r="BU192">
            <v>56904.959999999999</v>
          </cell>
          <cell r="BV192">
            <v>0</v>
          </cell>
          <cell r="BW192">
            <v>0</v>
          </cell>
          <cell r="BX192">
            <v>0</v>
          </cell>
          <cell r="BZ192">
            <v>0</v>
          </cell>
          <cell r="CA192">
            <v>0</v>
          </cell>
          <cell r="CB192">
            <v>0</v>
          </cell>
          <cell r="CD192">
            <v>0</v>
          </cell>
          <cell r="CE192">
            <v>0</v>
          </cell>
          <cell r="CF192">
            <v>0</v>
          </cell>
          <cell r="CH192">
            <v>0</v>
          </cell>
          <cell r="CI192">
            <v>0</v>
          </cell>
          <cell r="CJ192">
            <v>0</v>
          </cell>
          <cell r="CL192">
            <v>0</v>
          </cell>
          <cell r="CM192">
            <v>0</v>
          </cell>
          <cell r="CN192">
            <v>0</v>
          </cell>
          <cell r="CP192">
            <v>0</v>
          </cell>
          <cell r="CQ192">
            <v>0</v>
          </cell>
          <cell r="CR192">
            <v>0</v>
          </cell>
          <cell r="CT192">
            <v>0</v>
          </cell>
          <cell r="CU192">
            <v>0</v>
          </cell>
          <cell r="CV192">
            <v>0</v>
          </cell>
          <cell r="CX192">
            <v>0</v>
          </cell>
          <cell r="CY192">
            <v>0</v>
          </cell>
          <cell r="CZ192">
            <v>0</v>
          </cell>
          <cell r="DB192">
            <v>1531.2</v>
          </cell>
          <cell r="DC192">
            <v>918.72</v>
          </cell>
          <cell r="DD192">
            <v>612.48</v>
          </cell>
          <cell r="DE192">
            <v>918.72</v>
          </cell>
          <cell r="DF192">
            <v>2088</v>
          </cell>
          <cell r="DG192">
            <v>1252.8</v>
          </cell>
          <cell r="DH192">
            <v>835.2</v>
          </cell>
          <cell r="DI192">
            <v>1252.8</v>
          </cell>
          <cell r="DJ192">
            <v>2088</v>
          </cell>
          <cell r="DK192">
            <v>1252.8</v>
          </cell>
          <cell r="DL192">
            <v>835.2</v>
          </cell>
          <cell r="DM192">
            <v>1252.8</v>
          </cell>
          <cell r="DN192">
            <v>2088</v>
          </cell>
          <cell r="DO192">
            <v>1252.8</v>
          </cell>
          <cell r="DP192">
            <v>835.2</v>
          </cell>
          <cell r="DQ192">
            <v>1252.8</v>
          </cell>
          <cell r="DR192">
            <v>7795.2</v>
          </cell>
        </row>
        <row r="193">
          <cell r="E193" t="str">
            <v>t0000301</v>
          </cell>
          <cell r="F193" t="str">
            <v>01-109 to 113</v>
          </cell>
          <cell r="G193" t="str">
            <v>Wine Universe Singapore Pte Ltd</v>
          </cell>
          <cell r="H193">
            <v>44743</v>
          </cell>
          <cell r="I193">
            <v>45107</v>
          </cell>
          <cell r="K193">
            <v>2348</v>
          </cell>
          <cell r="L193">
            <v>2348</v>
          </cell>
          <cell r="M193">
            <v>10.1</v>
          </cell>
          <cell r="N193">
            <v>1.2</v>
          </cell>
          <cell r="O193">
            <v>9.3000000000000007</v>
          </cell>
          <cell r="P193">
            <v>2</v>
          </cell>
          <cell r="Q193">
            <v>11.3</v>
          </cell>
          <cell r="S193">
            <v>23714.799999999999</v>
          </cell>
          <cell r="T193">
            <v>2817.6</v>
          </cell>
          <cell r="U193">
            <v>26532.400000000001</v>
          </cell>
          <cell r="V193">
            <v>21836.400000000001</v>
          </cell>
          <cell r="W193">
            <v>4696</v>
          </cell>
          <cell r="X193">
            <v>26532.400000000001</v>
          </cell>
          <cell r="Y193">
            <v>23714.799999999999</v>
          </cell>
          <cell r="Z193">
            <v>23714.799999999999</v>
          </cell>
          <cell r="AA193">
            <v>0</v>
          </cell>
          <cell r="AB193">
            <v>22306</v>
          </cell>
          <cell r="AC193">
            <v>21836.400000000001</v>
          </cell>
          <cell r="AD193">
            <v>23714.799999999999</v>
          </cell>
          <cell r="AE193">
            <v>-1878.4</v>
          </cell>
          <cell r="AF193">
            <v>22306</v>
          </cell>
          <cell r="AG193">
            <v>21836.400000000001</v>
          </cell>
          <cell r="AH193">
            <v>23714.799999999999</v>
          </cell>
          <cell r="AI193">
            <v>-1878.4</v>
          </cell>
          <cell r="AJ193">
            <v>22306</v>
          </cell>
          <cell r="AK193">
            <v>21836.400000000001</v>
          </cell>
          <cell r="AL193">
            <v>23714.799999999999</v>
          </cell>
          <cell r="AM193">
            <v>-1878.4</v>
          </cell>
          <cell r="AN193">
            <v>22306</v>
          </cell>
          <cell r="AO193">
            <v>21836.400000000001</v>
          </cell>
          <cell r="AP193">
            <v>23714.799999999999</v>
          </cell>
          <cell r="AQ193">
            <v>-1878.4</v>
          </cell>
          <cell r="AR193">
            <v>22306</v>
          </cell>
          <cell r="AS193">
            <v>21836.400000000001</v>
          </cell>
          <cell r="AT193">
            <v>23714.799999999999</v>
          </cell>
          <cell r="AU193">
            <v>-1878.4</v>
          </cell>
          <cell r="AV193">
            <v>22306</v>
          </cell>
          <cell r="AW193">
            <v>0</v>
          </cell>
          <cell r="AX193">
            <v>0</v>
          </cell>
          <cell r="AY193">
            <v>0</v>
          </cell>
          <cell r="AZ193">
            <v>23714.799999999999</v>
          </cell>
          <cell r="BA193">
            <v>0</v>
          </cell>
          <cell r="BB193">
            <v>0</v>
          </cell>
          <cell r="BC193">
            <v>0</v>
          </cell>
          <cell r="BD193">
            <v>23714.799999999999</v>
          </cell>
          <cell r="BE193">
            <v>0</v>
          </cell>
          <cell r="BF193">
            <v>0</v>
          </cell>
          <cell r="BG193">
            <v>0</v>
          </cell>
          <cell r="BH193">
            <v>23714.799999999999</v>
          </cell>
          <cell r="BI193">
            <v>0</v>
          </cell>
          <cell r="BJ193">
            <v>0</v>
          </cell>
          <cell r="BK193">
            <v>0</v>
          </cell>
          <cell r="BL193">
            <v>23714.799999999999</v>
          </cell>
          <cell r="BM193">
            <v>0</v>
          </cell>
          <cell r="BN193">
            <v>0</v>
          </cell>
          <cell r="BO193">
            <v>0</v>
          </cell>
          <cell r="BP193">
            <v>23714.799999999999</v>
          </cell>
          <cell r="BQ193">
            <v>0</v>
          </cell>
          <cell r="BR193">
            <v>0</v>
          </cell>
          <cell r="BS193">
            <v>0</v>
          </cell>
          <cell r="BT193">
            <v>23714.799999999999</v>
          </cell>
          <cell r="BU193">
            <v>132896.79999999999</v>
          </cell>
          <cell r="BV193">
            <v>2817.6</v>
          </cell>
          <cell r="BW193">
            <v>2817.6</v>
          </cell>
          <cell r="BX193">
            <v>0</v>
          </cell>
          <cell r="BY193">
            <v>2817.6</v>
          </cell>
          <cell r="BZ193">
            <v>4696</v>
          </cell>
          <cell r="CA193">
            <v>2817.6</v>
          </cell>
          <cell r="CB193">
            <v>1878.4</v>
          </cell>
          <cell r="CC193">
            <v>2817.6</v>
          </cell>
          <cell r="CD193">
            <v>4696</v>
          </cell>
          <cell r="CE193">
            <v>2817.6</v>
          </cell>
          <cell r="CF193">
            <v>1878.4</v>
          </cell>
          <cell r="CG193">
            <v>2817.6</v>
          </cell>
          <cell r="CH193">
            <v>4696</v>
          </cell>
          <cell r="CI193">
            <v>2817.6</v>
          </cell>
          <cell r="CJ193">
            <v>1878.4</v>
          </cell>
          <cell r="CK193">
            <v>2817.6</v>
          </cell>
          <cell r="CL193">
            <v>4696</v>
          </cell>
          <cell r="CM193">
            <v>2817.6</v>
          </cell>
          <cell r="CN193">
            <v>1878.4</v>
          </cell>
          <cell r="CO193">
            <v>2817.6</v>
          </cell>
          <cell r="CP193">
            <v>4696</v>
          </cell>
          <cell r="CQ193">
            <v>2817.6</v>
          </cell>
          <cell r="CR193">
            <v>1878.4</v>
          </cell>
          <cell r="CS193">
            <v>2817.6</v>
          </cell>
          <cell r="CT193">
            <v>0</v>
          </cell>
          <cell r="CU193">
            <v>0</v>
          </cell>
          <cell r="CV193">
            <v>0</v>
          </cell>
          <cell r="CW193">
            <v>2817.6</v>
          </cell>
          <cell r="CX193">
            <v>0</v>
          </cell>
          <cell r="CY193">
            <v>0</v>
          </cell>
          <cell r="CZ193">
            <v>0</v>
          </cell>
          <cell r="DA193">
            <v>2817.6</v>
          </cell>
          <cell r="DB193">
            <v>0</v>
          </cell>
          <cell r="DC193">
            <v>0</v>
          </cell>
          <cell r="DD193">
            <v>0</v>
          </cell>
          <cell r="DE193">
            <v>2817.6</v>
          </cell>
          <cell r="DF193">
            <v>0</v>
          </cell>
          <cell r="DG193">
            <v>0</v>
          </cell>
          <cell r="DH193">
            <v>0</v>
          </cell>
          <cell r="DI193">
            <v>2817.6</v>
          </cell>
          <cell r="DJ193">
            <v>0</v>
          </cell>
          <cell r="DK193">
            <v>0</v>
          </cell>
          <cell r="DL193">
            <v>0</v>
          </cell>
          <cell r="DM193">
            <v>2817.6</v>
          </cell>
          <cell r="DN193">
            <v>0</v>
          </cell>
          <cell r="DO193">
            <v>0</v>
          </cell>
          <cell r="DP193">
            <v>0</v>
          </cell>
          <cell r="DQ193">
            <v>2817.6</v>
          </cell>
          <cell r="DR193">
            <v>26297.599999999999</v>
          </cell>
        </row>
        <row r="194">
          <cell r="F194" t="str">
            <v>01-109 to 113</v>
          </cell>
          <cell r="G194" t="str">
            <v>Wine Universe Singapore Pte Ltd</v>
          </cell>
          <cell r="H194">
            <v>45108</v>
          </cell>
          <cell r="I194">
            <v>45473</v>
          </cell>
          <cell r="K194">
            <v>0</v>
          </cell>
          <cell r="L194">
            <v>2348</v>
          </cell>
          <cell r="M194">
            <v>10.7</v>
          </cell>
          <cell r="N194">
            <v>1.2</v>
          </cell>
          <cell r="O194">
            <v>9.9</v>
          </cell>
          <cell r="P194">
            <v>2</v>
          </cell>
          <cell r="Q194">
            <v>11.9</v>
          </cell>
          <cell r="S194">
            <v>25123.599999999999</v>
          </cell>
          <cell r="T194">
            <v>2817.6</v>
          </cell>
          <cell r="U194">
            <v>27941.200000000001</v>
          </cell>
          <cell r="V194">
            <v>23245.200000000001</v>
          </cell>
          <cell r="W194">
            <v>4696</v>
          </cell>
          <cell r="X194">
            <v>27941.200000000001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23245.200000000001</v>
          </cell>
          <cell r="AX194">
            <v>25123.599999999999</v>
          </cell>
          <cell r="AY194">
            <v>-1878.4</v>
          </cell>
          <cell r="AZ194">
            <v>0</v>
          </cell>
          <cell r="BA194">
            <v>23245.200000000001</v>
          </cell>
          <cell r="BB194">
            <v>25123.599999999999</v>
          </cell>
          <cell r="BC194">
            <v>-1878.4</v>
          </cell>
          <cell r="BD194">
            <v>0</v>
          </cell>
          <cell r="BE194">
            <v>23245.200000000001</v>
          </cell>
          <cell r="BF194">
            <v>25123.599999999999</v>
          </cell>
          <cell r="BG194">
            <v>-1878.4</v>
          </cell>
          <cell r="BH194">
            <v>0</v>
          </cell>
          <cell r="BI194">
            <v>23245.200000000001</v>
          </cell>
          <cell r="BJ194">
            <v>25123.599999999999</v>
          </cell>
          <cell r="BK194">
            <v>-1878.4</v>
          </cell>
          <cell r="BL194">
            <v>0</v>
          </cell>
          <cell r="BM194">
            <v>23245.200000000001</v>
          </cell>
          <cell r="BN194">
            <v>25123.599999999999</v>
          </cell>
          <cell r="BO194">
            <v>-1878.4</v>
          </cell>
          <cell r="BP194">
            <v>0</v>
          </cell>
          <cell r="BQ194">
            <v>23245.200000000001</v>
          </cell>
          <cell r="BR194">
            <v>25123.599999999999</v>
          </cell>
          <cell r="BS194">
            <v>-1878.4</v>
          </cell>
          <cell r="BT194">
            <v>0</v>
          </cell>
          <cell r="BU194">
            <v>139471.20000000001</v>
          </cell>
          <cell r="BV194">
            <v>0</v>
          </cell>
          <cell r="BW194">
            <v>0</v>
          </cell>
          <cell r="BX194">
            <v>0</v>
          </cell>
          <cell r="BZ194">
            <v>0</v>
          </cell>
          <cell r="CA194">
            <v>0</v>
          </cell>
          <cell r="CB194">
            <v>0</v>
          </cell>
          <cell r="CD194">
            <v>0</v>
          </cell>
          <cell r="CE194">
            <v>0</v>
          </cell>
          <cell r="CF194">
            <v>0</v>
          </cell>
          <cell r="CH194">
            <v>0</v>
          </cell>
          <cell r="CI194">
            <v>0</v>
          </cell>
          <cell r="CJ194">
            <v>0</v>
          </cell>
          <cell r="CL194">
            <v>0</v>
          </cell>
          <cell r="CM194">
            <v>0</v>
          </cell>
          <cell r="CN194">
            <v>0</v>
          </cell>
          <cell r="CP194">
            <v>0</v>
          </cell>
          <cell r="CQ194">
            <v>0</v>
          </cell>
          <cell r="CR194">
            <v>0</v>
          </cell>
          <cell r="CT194">
            <v>4696</v>
          </cell>
          <cell r="CU194">
            <v>2817.6</v>
          </cell>
          <cell r="CV194">
            <v>1878.4</v>
          </cell>
          <cell r="CX194">
            <v>4696</v>
          </cell>
          <cell r="CY194">
            <v>2817.6</v>
          </cell>
          <cell r="CZ194">
            <v>1878.4</v>
          </cell>
          <cell r="DB194">
            <v>4696</v>
          </cell>
          <cell r="DC194">
            <v>2817.6</v>
          </cell>
          <cell r="DD194">
            <v>1878.4</v>
          </cell>
          <cell r="DF194">
            <v>4696</v>
          </cell>
          <cell r="DG194">
            <v>2817.6</v>
          </cell>
          <cell r="DH194">
            <v>1878.4</v>
          </cell>
          <cell r="DJ194">
            <v>4696</v>
          </cell>
          <cell r="DK194">
            <v>2817.6</v>
          </cell>
          <cell r="DL194">
            <v>1878.4</v>
          </cell>
          <cell r="DN194">
            <v>4696</v>
          </cell>
          <cell r="DO194">
            <v>2817.6</v>
          </cell>
          <cell r="DP194">
            <v>1878.4</v>
          </cell>
          <cell r="DR194">
            <v>28176</v>
          </cell>
        </row>
        <row r="195">
          <cell r="E195" t="str">
            <v>t0000251</v>
          </cell>
          <cell r="F195" t="str">
            <v>01-114 to 120</v>
          </cell>
          <cell r="G195" t="str">
            <v>SBCD MW Pte Ltd</v>
          </cell>
          <cell r="H195">
            <v>44896</v>
          </cell>
          <cell r="I195">
            <v>45260</v>
          </cell>
          <cell r="K195">
            <v>4281</v>
          </cell>
          <cell r="L195">
            <v>4281</v>
          </cell>
          <cell r="M195">
            <v>9.8000000000000007</v>
          </cell>
          <cell r="N195">
            <v>1.2</v>
          </cell>
          <cell r="O195">
            <v>9</v>
          </cell>
          <cell r="P195">
            <v>2</v>
          </cell>
          <cell r="Q195">
            <v>11</v>
          </cell>
          <cell r="S195">
            <v>41953.8</v>
          </cell>
          <cell r="T195">
            <v>5137.2</v>
          </cell>
          <cell r="U195">
            <v>47091</v>
          </cell>
          <cell r="V195">
            <v>38529</v>
          </cell>
          <cell r="W195">
            <v>8562</v>
          </cell>
          <cell r="X195">
            <v>47091</v>
          </cell>
          <cell r="Y195">
            <v>41953.8</v>
          </cell>
          <cell r="Z195">
            <v>41953.8</v>
          </cell>
          <cell r="AA195">
            <v>0</v>
          </cell>
          <cell r="AB195">
            <v>37672.800000000003</v>
          </cell>
          <cell r="AC195">
            <v>38529</v>
          </cell>
          <cell r="AD195">
            <v>41953.8</v>
          </cell>
          <cell r="AE195">
            <v>-3424.8</v>
          </cell>
          <cell r="AF195">
            <v>37672.800000000003</v>
          </cell>
          <cell r="AG195">
            <v>38529</v>
          </cell>
          <cell r="AH195">
            <v>41953.8</v>
          </cell>
          <cell r="AI195">
            <v>-3424.8</v>
          </cell>
          <cell r="AJ195">
            <v>37672.800000000003</v>
          </cell>
          <cell r="AK195">
            <v>38529</v>
          </cell>
          <cell r="AL195">
            <v>41953.8</v>
          </cell>
          <cell r="AM195">
            <v>-3424.8</v>
          </cell>
          <cell r="AN195">
            <v>37672.800000000003</v>
          </cell>
          <cell r="AO195">
            <v>38529</v>
          </cell>
          <cell r="AP195">
            <v>41953.8</v>
          </cell>
          <cell r="AQ195">
            <v>-3424.8</v>
          </cell>
          <cell r="AR195">
            <v>37672.800000000003</v>
          </cell>
          <cell r="AS195">
            <v>38529</v>
          </cell>
          <cell r="AT195">
            <v>41953.8</v>
          </cell>
          <cell r="AU195">
            <v>-3424.8</v>
          </cell>
          <cell r="AV195">
            <v>37672.800000000003</v>
          </cell>
          <cell r="AW195">
            <v>38529</v>
          </cell>
          <cell r="AX195">
            <v>41953.8</v>
          </cell>
          <cell r="AY195">
            <v>-3424.8</v>
          </cell>
          <cell r="AZ195">
            <v>37672.800000000003</v>
          </cell>
          <cell r="BA195">
            <v>38529</v>
          </cell>
          <cell r="BB195">
            <v>41953.8</v>
          </cell>
          <cell r="BC195">
            <v>-3424.8</v>
          </cell>
          <cell r="BD195">
            <v>37672.800000000003</v>
          </cell>
          <cell r="BE195">
            <v>38529</v>
          </cell>
          <cell r="BF195">
            <v>41953.8</v>
          </cell>
          <cell r="BG195">
            <v>-3424.8</v>
          </cell>
          <cell r="BH195">
            <v>37672.800000000003</v>
          </cell>
          <cell r="BI195">
            <v>38529</v>
          </cell>
          <cell r="BJ195">
            <v>41953.8</v>
          </cell>
          <cell r="BK195">
            <v>-3424.8</v>
          </cell>
          <cell r="BL195">
            <v>37672.800000000003</v>
          </cell>
          <cell r="BM195">
            <v>38529</v>
          </cell>
          <cell r="BN195">
            <v>41953.8</v>
          </cell>
          <cell r="BO195">
            <v>-3424.8</v>
          </cell>
          <cell r="BP195">
            <v>37672.800000000003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427243.8</v>
          </cell>
          <cell r="BV195">
            <v>5137.2</v>
          </cell>
          <cell r="BW195">
            <v>5137.2</v>
          </cell>
          <cell r="BX195">
            <v>0</v>
          </cell>
          <cell r="BY195">
            <v>5137.2</v>
          </cell>
          <cell r="BZ195">
            <v>8562</v>
          </cell>
          <cell r="CA195">
            <v>5137.2</v>
          </cell>
          <cell r="CB195">
            <v>3424.8</v>
          </cell>
          <cell r="CC195">
            <v>5137.2</v>
          </cell>
          <cell r="CD195">
            <v>8562</v>
          </cell>
          <cell r="CE195">
            <v>5137.2</v>
          </cell>
          <cell r="CF195">
            <v>3424.8</v>
          </cell>
          <cell r="CG195">
            <v>5137.2</v>
          </cell>
          <cell r="CH195">
            <v>8562</v>
          </cell>
          <cell r="CI195">
            <v>5137.2</v>
          </cell>
          <cell r="CJ195">
            <v>3424.8</v>
          </cell>
          <cell r="CK195">
            <v>5137.2</v>
          </cell>
          <cell r="CL195">
            <v>8562</v>
          </cell>
          <cell r="CM195">
            <v>5137.2</v>
          </cell>
          <cell r="CN195">
            <v>3424.8</v>
          </cell>
          <cell r="CO195">
            <v>5137.2</v>
          </cell>
          <cell r="CP195">
            <v>8562</v>
          </cell>
          <cell r="CQ195">
            <v>5137.2</v>
          </cell>
          <cell r="CR195">
            <v>3424.8</v>
          </cell>
          <cell r="CS195">
            <v>5137.2</v>
          </cell>
          <cell r="CT195">
            <v>8562</v>
          </cell>
          <cell r="CU195">
            <v>5137.2</v>
          </cell>
          <cell r="CV195">
            <v>3424.8</v>
          </cell>
          <cell r="CW195">
            <v>5137.2</v>
          </cell>
          <cell r="CX195">
            <v>8562</v>
          </cell>
          <cell r="CY195">
            <v>5137.2</v>
          </cell>
          <cell r="CZ195">
            <v>3424.8</v>
          </cell>
          <cell r="DA195">
            <v>5137.2</v>
          </cell>
          <cell r="DB195">
            <v>8562</v>
          </cell>
          <cell r="DC195">
            <v>5137.2</v>
          </cell>
          <cell r="DD195">
            <v>3424.8</v>
          </cell>
          <cell r="DE195">
            <v>5137.2</v>
          </cell>
          <cell r="DF195">
            <v>8562</v>
          </cell>
          <cell r="DG195">
            <v>5137.2</v>
          </cell>
          <cell r="DH195">
            <v>3424.8</v>
          </cell>
          <cell r="DI195">
            <v>5137.2</v>
          </cell>
          <cell r="DJ195">
            <v>8562</v>
          </cell>
          <cell r="DK195">
            <v>5137.2</v>
          </cell>
          <cell r="DL195">
            <v>3424.8</v>
          </cell>
          <cell r="DM195">
            <v>5137.2</v>
          </cell>
          <cell r="DN195">
            <v>0</v>
          </cell>
          <cell r="DO195">
            <v>0</v>
          </cell>
          <cell r="DP195">
            <v>0</v>
          </cell>
          <cell r="DQ195">
            <v>0</v>
          </cell>
          <cell r="DR195">
            <v>90757.2</v>
          </cell>
        </row>
        <row r="196">
          <cell r="F196" t="str">
            <v>01-114 to 120</v>
          </cell>
          <cell r="G196" t="str">
            <v>SBCD MW Pte Ltd</v>
          </cell>
          <cell r="H196">
            <v>45261</v>
          </cell>
          <cell r="I196">
            <v>45626</v>
          </cell>
          <cell r="K196">
            <v>0</v>
          </cell>
          <cell r="L196">
            <v>4281</v>
          </cell>
          <cell r="M196">
            <v>10.1</v>
          </cell>
          <cell r="N196">
            <v>1.2</v>
          </cell>
          <cell r="O196">
            <v>9.3000000000000007</v>
          </cell>
          <cell r="P196">
            <v>2</v>
          </cell>
          <cell r="Q196">
            <v>11.3</v>
          </cell>
          <cell r="S196">
            <v>43238.1</v>
          </cell>
          <cell r="T196">
            <v>5137.2</v>
          </cell>
          <cell r="U196">
            <v>48375.3</v>
          </cell>
          <cell r="V196">
            <v>39813.300000000003</v>
          </cell>
          <cell r="W196">
            <v>8562</v>
          </cell>
          <cell r="X196">
            <v>48375.3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39813.300000000003</v>
          </cell>
          <cell r="BR196">
            <v>43238.1</v>
          </cell>
          <cell r="BS196">
            <v>-3424.8</v>
          </cell>
          <cell r="BT196">
            <v>41953.8</v>
          </cell>
          <cell r="BU196">
            <v>39813.300000000003</v>
          </cell>
          <cell r="BV196">
            <v>0</v>
          </cell>
          <cell r="BW196">
            <v>0</v>
          </cell>
          <cell r="BX196">
            <v>0</v>
          </cell>
          <cell r="BZ196">
            <v>0</v>
          </cell>
          <cell r="CA196">
            <v>0</v>
          </cell>
          <cell r="CB196">
            <v>0</v>
          </cell>
          <cell r="CD196">
            <v>0</v>
          </cell>
          <cell r="CE196">
            <v>0</v>
          </cell>
          <cell r="CF196">
            <v>0</v>
          </cell>
          <cell r="CH196">
            <v>0</v>
          </cell>
          <cell r="CI196">
            <v>0</v>
          </cell>
          <cell r="CJ196">
            <v>0</v>
          </cell>
          <cell r="CL196">
            <v>0</v>
          </cell>
          <cell r="CM196">
            <v>0</v>
          </cell>
          <cell r="CN196">
            <v>0</v>
          </cell>
          <cell r="CP196">
            <v>0</v>
          </cell>
          <cell r="CQ196">
            <v>0</v>
          </cell>
          <cell r="CR196">
            <v>0</v>
          </cell>
          <cell r="CT196">
            <v>0</v>
          </cell>
          <cell r="CU196">
            <v>0</v>
          </cell>
          <cell r="CV196">
            <v>0</v>
          </cell>
          <cell r="CX196">
            <v>0</v>
          </cell>
          <cell r="CY196">
            <v>0</v>
          </cell>
          <cell r="CZ196">
            <v>0</v>
          </cell>
          <cell r="DB196">
            <v>0</v>
          </cell>
          <cell r="DC196">
            <v>0</v>
          </cell>
          <cell r="DD196">
            <v>0</v>
          </cell>
          <cell r="DF196">
            <v>0</v>
          </cell>
          <cell r="DG196">
            <v>0</v>
          </cell>
          <cell r="DH196">
            <v>0</v>
          </cell>
          <cell r="DJ196">
            <v>0</v>
          </cell>
          <cell r="DK196">
            <v>0</v>
          </cell>
          <cell r="DL196">
            <v>0</v>
          </cell>
          <cell r="DN196">
            <v>8562</v>
          </cell>
          <cell r="DO196">
            <v>5137.2</v>
          </cell>
          <cell r="DP196">
            <v>3424.8</v>
          </cell>
          <cell r="DQ196">
            <v>5137.2</v>
          </cell>
          <cell r="DR196">
            <v>8562</v>
          </cell>
        </row>
        <row r="197">
          <cell r="F197" t="str">
            <v>01-114 to 120</v>
          </cell>
          <cell r="G197" t="str">
            <v>SBCD MW Pte Ltd</v>
          </cell>
          <cell r="H197">
            <v>45627</v>
          </cell>
          <cell r="I197">
            <v>45991</v>
          </cell>
          <cell r="K197">
            <v>0</v>
          </cell>
          <cell r="L197">
            <v>4281</v>
          </cell>
          <cell r="M197">
            <v>10.3</v>
          </cell>
          <cell r="N197">
            <v>1.2</v>
          </cell>
          <cell r="O197">
            <v>9.5</v>
          </cell>
          <cell r="P197">
            <v>2</v>
          </cell>
          <cell r="Q197">
            <v>11.5</v>
          </cell>
          <cell r="S197">
            <v>44094.3</v>
          </cell>
          <cell r="T197">
            <v>5137.2</v>
          </cell>
          <cell r="U197">
            <v>49231.5</v>
          </cell>
          <cell r="V197">
            <v>40669.5</v>
          </cell>
          <cell r="W197">
            <v>8562</v>
          </cell>
          <cell r="X197">
            <v>49231.5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Z197">
            <v>0</v>
          </cell>
          <cell r="CA197">
            <v>0</v>
          </cell>
          <cell r="CB197">
            <v>0</v>
          </cell>
          <cell r="CD197">
            <v>0</v>
          </cell>
          <cell r="CE197">
            <v>0</v>
          </cell>
          <cell r="CF197">
            <v>0</v>
          </cell>
          <cell r="CH197">
            <v>0</v>
          </cell>
          <cell r="CI197">
            <v>0</v>
          </cell>
          <cell r="CJ197">
            <v>0</v>
          </cell>
          <cell r="CL197">
            <v>0</v>
          </cell>
          <cell r="CM197">
            <v>0</v>
          </cell>
          <cell r="CN197">
            <v>0</v>
          </cell>
          <cell r="CP197">
            <v>0</v>
          </cell>
          <cell r="CQ197">
            <v>0</v>
          </cell>
          <cell r="CR197">
            <v>0</v>
          </cell>
          <cell r="CT197">
            <v>0</v>
          </cell>
          <cell r="CU197">
            <v>0</v>
          </cell>
          <cell r="CV197">
            <v>0</v>
          </cell>
          <cell r="CX197">
            <v>0</v>
          </cell>
          <cell r="CY197">
            <v>0</v>
          </cell>
          <cell r="CZ197">
            <v>0</v>
          </cell>
          <cell r="DB197">
            <v>0</v>
          </cell>
          <cell r="DC197">
            <v>0</v>
          </cell>
          <cell r="DD197">
            <v>0</v>
          </cell>
          <cell r="DF197">
            <v>0</v>
          </cell>
          <cell r="DG197">
            <v>0</v>
          </cell>
          <cell r="DH197">
            <v>0</v>
          </cell>
          <cell r="DJ197">
            <v>0</v>
          </cell>
          <cell r="DK197">
            <v>0</v>
          </cell>
          <cell r="DL197">
            <v>0</v>
          </cell>
          <cell r="DN197">
            <v>0</v>
          </cell>
          <cell r="DO197">
            <v>0</v>
          </cell>
          <cell r="DP197">
            <v>0</v>
          </cell>
          <cell r="DR197">
            <v>0</v>
          </cell>
        </row>
        <row r="198">
          <cell r="F198" t="str">
            <v>01-114 to 120</v>
          </cell>
          <cell r="G198" t="str">
            <v>SBCD MW Pte Ltd</v>
          </cell>
          <cell r="H198">
            <v>45992</v>
          </cell>
          <cell r="I198">
            <v>46356</v>
          </cell>
          <cell r="K198">
            <v>0</v>
          </cell>
          <cell r="L198">
            <v>4281</v>
          </cell>
          <cell r="M198">
            <v>10.5</v>
          </cell>
          <cell r="N198">
            <v>1.2</v>
          </cell>
          <cell r="O198">
            <v>9.6999999999999993</v>
          </cell>
          <cell r="P198">
            <v>2</v>
          </cell>
          <cell r="Q198">
            <v>11.7</v>
          </cell>
          <cell r="S198">
            <v>44950.5</v>
          </cell>
          <cell r="T198">
            <v>5137.2</v>
          </cell>
          <cell r="U198">
            <v>50087.7</v>
          </cell>
          <cell r="V198">
            <v>41525.699999999997</v>
          </cell>
          <cell r="W198">
            <v>8562</v>
          </cell>
          <cell r="X198">
            <v>50087.7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Z198">
            <v>0</v>
          </cell>
          <cell r="CA198">
            <v>0</v>
          </cell>
          <cell r="CB198">
            <v>0</v>
          </cell>
          <cell r="CD198">
            <v>0</v>
          </cell>
          <cell r="CE198">
            <v>0</v>
          </cell>
          <cell r="CF198">
            <v>0</v>
          </cell>
          <cell r="CH198">
            <v>0</v>
          </cell>
          <cell r="CI198">
            <v>0</v>
          </cell>
          <cell r="CJ198">
            <v>0</v>
          </cell>
          <cell r="CL198">
            <v>0</v>
          </cell>
          <cell r="CM198">
            <v>0</v>
          </cell>
          <cell r="CN198">
            <v>0</v>
          </cell>
          <cell r="CP198">
            <v>0</v>
          </cell>
          <cell r="CQ198">
            <v>0</v>
          </cell>
          <cell r="CR198">
            <v>0</v>
          </cell>
          <cell r="CT198">
            <v>0</v>
          </cell>
          <cell r="CU198">
            <v>0</v>
          </cell>
          <cell r="CV198">
            <v>0</v>
          </cell>
          <cell r="CX198">
            <v>0</v>
          </cell>
          <cell r="CY198">
            <v>0</v>
          </cell>
          <cell r="CZ198">
            <v>0</v>
          </cell>
          <cell r="DB198">
            <v>0</v>
          </cell>
          <cell r="DC198">
            <v>0</v>
          </cell>
          <cell r="DD198">
            <v>0</v>
          </cell>
          <cell r="DF198">
            <v>0</v>
          </cell>
          <cell r="DG198">
            <v>0</v>
          </cell>
          <cell r="DH198">
            <v>0</v>
          </cell>
          <cell r="DJ198">
            <v>0</v>
          </cell>
          <cell r="DK198">
            <v>0</v>
          </cell>
          <cell r="DL198">
            <v>0</v>
          </cell>
          <cell r="DN198">
            <v>0</v>
          </cell>
          <cell r="DO198">
            <v>0</v>
          </cell>
          <cell r="DP198">
            <v>0</v>
          </cell>
          <cell r="DR198">
            <v>0</v>
          </cell>
        </row>
        <row r="199">
          <cell r="E199" t="str">
            <v>t0001506 (Licence)</v>
          </cell>
          <cell r="F199" t="str">
            <v>01-K2</v>
          </cell>
          <cell r="G199" t="str">
            <v>AXS Pte. Ltd. (Licence)</v>
          </cell>
          <cell r="H199">
            <v>44819</v>
          </cell>
          <cell r="I199">
            <v>45183</v>
          </cell>
          <cell r="K199">
            <v>5</v>
          </cell>
          <cell r="L199">
            <v>5</v>
          </cell>
          <cell r="M199">
            <v>64</v>
          </cell>
          <cell r="N199">
            <v>0</v>
          </cell>
          <cell r="O199">
            <v>64</v>
          </cell>
          <cell r="P199">
            <v>0</v>
          </cell>
          <cell r="Q199">
            <v>64</v>
          </cell>
          <cell r="S199">
            <v>320</v>
          </cell>
          <cell r="T199">
            <v>0</v>
          </cell>
          <cell r="U199">
            <v>320</v>
          </cell>
          <cell r="V199">
            <v>320</v>
          </cell>
          <cell r="W199">
            <v>0</v>
          </cell>
          <cell r="X199">
            <v>320</v>
          </cell>
          <cell r="Y199">
            <v>320</v>
          </cell>
          <cell r="Z199">
            <v>320</v>
          </cell>
          <cell r="AA199">
            <v>0</v>
          </cell>
          <cell r="AB199">
            <v>0</v>
          </cell>
          <cell r="AC199">
            <v>320</v>
          </cell>
          <cell r="AD199">
            <v>320</v>
          </cell>
          <cell r="AE199">
            <v>0</v>
          </cell>
          <cell r="AF199">
            <v>0</v>
          </cell>
          <cell r="AG199">
            <v>320</v>
          </cell>
          <cell r="AH199">
            <v>320</v>
          </cell>
          <cell r="AI199">
            <v>0</v>
          </cell>
          <cell r="AJ199">
            <v>0</v>
          </cell>
          <cell r="AK199">
            <v>320</v>
          </cell>
          <cell r="AL199">
            <v>320</v>
          </cell>
          <cell r="AM199">
            <v>0</v>
          </cell>
          <cell r="AN199">
            <v>0</v>
          </cell>
          <cell r="AO199">
            <v>320</v>
          </cell>
          <cell r="AP199">
            <v>320</v>
          </cell>
          <cell r="AQ199">
            <v>0</v>
          </cell>
          <cell r="AR199">
            <v>0</v>
          </cell>
          <cell r="AS199">
            <v>320</v>
          </cell>
          <cell r="AT199">
            <v>320</v>
          </cell>
          <cell r="AU199">
            <v>0</v>
          </cell>
          <cell r="AV199">
            <v>0</v>
          </cell>
          <cell r="AW199">
            <v>320</v>
          </cell>
          <cell r="AX199">
            <v>320</v>
          </cell>
          <cell r="AY199">
            <v>0</v>
          </cell>
          <cell r="AZ199">
            <v>0</v>
          </cell>
          <cell r="BA199">
            <v>320</v>
          </cell>
          <cell r="BB199">
            <v>320</v>
          </cell>
          <cell r="BC199">
            <v>0</v>
          </cell>
          <cell r="BD199">
            <v>0</v>
          </cell>
          <cell r="BE199">
            <v>149.33000000000001</v>
          </cell>
          <cell r="BF199">
            <v>149.33000000000001</v>
          </cell>
          <cell r="BG199">
            <v>0</v>
          </cell>
          <cell r="BH199">
            <v>170.67</v>
          </cell>
          <cell r="BI199">
            <v>0</v>
          </cell>
          <cell r="BJ199">
            <v>0</v>
          </cell>
          <cell r="BK199">
            <v>0</v>
          </cell>
          <cell r="BL199">
            <v>320</v>
          </cell>
          <cell r="BM199">
            <v>0</v>
          </cell>
          <cell r="BN199">
            <v>0</v>
          </cell>
          <cell r="BO199">
            <v>0</v>
          </cell>
          <cell r="BP199">
            <v>320</v>
          </cell>
          <cell r="BQ199">
            <v>0</v>
          </cell>
          <cell r="BR199">
            <v>0</v>
          </cell>
          <cell r="BS199">
            <v>0</v>
          </cell>
          <cell r="BT199">
            <v>320</v>
          </cell>
          <cell r="BU199">
            <v>2709.33</v>
          </cell>
          <cell r="BV199">
            <v>0</v>
          </cell>
          <cell r="BW199">
            <v>0</v>
          </cell>
          <cell r="BX199">
            <v>0</v>
          </cell>
          <cell r="BZ199">
            <v>0</v>
          </cell>
          <cell r="CA199">
            <v>0</v>
          </cell>
          <cell r="CB199">
            <v>0</v>
          </cell>
          <cell r="CD199">
            <v>0</v>
          </cell>
          <cell r="CE199">
            <v>0</v>
          </cell>
          <cell r="CF199">
            <v>0</v>
          </cell>
          <cell r="CH199">
            <v>0</v>
          </cell>
          <cell r="CI199">
            <v>0</v>
          </cell>
          <cell r="CJ199">
            <v>0</v>
          </cell>
          <cell r="CL199">
            <v>0</v>
          </cell>
          <cell r="CM199">
            <v>0</v>
          </cell>
          <cell r="CN199">
            <v>0</v>
          </cell>
          <cell r="CP199">
            <v>0</v>
          </cell>
          <cell r="CQ199">
            <v>0</v>
          </cell>
          <cell r="CR199">
            <v>0</v>
          </cell>
          <cell r="CT199">
            <v>0</v>
          </cell>
          <cell r="CU199">
            <v>0</v>
          </cell>
          <cell r="CV199">
            <v>0</v>
          </cell>
          <cell r="CX199">
            <v>0</v>
          </cell>
          <cell r="CY199">
            <v>0</v>
          </cell>
          <cell r="CZ199">
            <v>0</v>
          </cell>
          <cell r="DB199">
            <v>0</v>
          </cell>
          <cell r="DC199">
            <v>0</v>
          </cell>
          <cell r="DD199">
            <v>0</v>
          </cell>
          <cell r="DF199">
            <v>0</v>
          </cell>
          <cell r="DG199">
            <v>0</v>
          </cell>
          <cell r="DH199">
            <v>0</v>
          </cell>
          <cell r="DJ199">
            <v>0</v>
          </cell>
          <cell r="DK199">
            <v>0</v>
          </cell>
          <cell r="DL199">
            <v>0</v>
          </cell>
          <cell r="DN199">
            <v>0</v>
          </cell>
          <cell r="DO199">
            <v>0</v>
          </cell>
          <cell r="DP199">
            <v>0</v>
          </cell>
          <cell r="DR199">
            <v>0</v>
          </cell>
        </row>
        <row r="200">
          <cell r="F200" t="str">
            <v>01-K2</v>
          </cell>
          <cell r="G200" t="str">
            <v>AXS Pte. Ltd. (Licence)</v>
          </cell>
          <cell r="H200">
            <v>45184</v>
          </cell>
          <cell r="I200">
            <v>45549</v>
          </cell>
          <cell r="K200">
            <v>0</v>
          </cell>
          <cell r="L200">
            <v>5</v>
          </cell>
          <cell r="M200">
            <v>66</v>
          </cell>
          <cell r="N200">
            <v>0</v>
          </cell>
          <cell r="O200">
            <v>66</v>
          </cell>
          <cell r="P200">
            <v>0</v>
          </cell>
          <cell r="Q200">
            <v>66</v>
          </cell>
          <cell r="S200">
            <v>330</v>
          </cell>
          <cell r="T200">
            <v>0</v>
          </cell>
          <cell r="U200">
            <v>330</v>
          </cell>
          <cell r="V200">
            <v>330</v>
          </cell>
          <cell r="W200">
            <v>0</v>
          </cell>
          <cell r="X200">
            <v>330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176</v>
          </cell>
          <cell r="BF200">
            <v>176</v>
          </cell>
          <cell r="BG200">
            <v>0</v>
          </cell>
          <cell r="BH200">
            <v>0</v>
          </cell>
          <cell r="BI200">
            <v>330</v>
          </cell>
          <cell r="BJ200">
            <v>330</v>
          </cell>
          <cell r="BK200">
            <v>0</v>
          </cell>
          <cell r="BL200">
            <v>0</v>
          </cell>
          <cell r="BM200">
            <v>330</v>
          </cell>
          <cell r="BN200">
            <v>330</v>
          </cell>
          <cell r="BO200">
            <v>0</v>
          </cell>
          <cell r="BP200">
            <v>0</v>
          </cell>
          <cell r="BQ200">
            <v>330</v>
          </cell>
          <cell r="BR200">
            <v>330</v>
          </cell>
          <cell r="BS200">
            <v>0</v>
          </cell>
          <cell r="BT200">
            <v>0</v>
          </cell>
          <cell r="BU200">
            <v>1166</v>
          </cell>
          <cell r="BV200">
            <v>0</v>
          </cell>
          <cell r="BW200">
            <v>0</v>
          </cell>
          <cell r="BX200">
            <v>0</v>
          </cell>
          <cell r="BZ200">
            <v>0</v>
          </cell>
          <cell r="CA200">
            <v>0</v>
          </cell>
          <cell r="CB200">
            <v>0</v>
          </cell>
          <cell r="CD200">
            <v>0</v>
          </cell>
          <cell r="CE200">
            <v>0</v>
          </cell>
          <cell r="CF200">
            <v>0</v>
          </cell>
          <cell r="CH200">
            <v>0</v>
          </cell>
          <cell r="CI200">
            <v>0</v>
          </cell>
          <cell r="CJ200">
            <v>0</v>
          </cell>
          <cell r="CL200">
            <v>0</v>
          </cell>
          <cell r="CM200">
            <v>0</v>
          </cell>
          <cell r="CN200">
            <v>0</v>
          </cell>
          <cell r="CP200">
            <v>0</v>
          </cell>
          <cell r="CQ200">
            <v>0</v>
          </cell>
          <cell r="CR200">
            <v>0</v>
          </cell>
          <cell r="CT200">
            <v>0</v>
          </cell>
          <cell r="CU200">
            <v>0</v>
          </cell>
          <cell r="CV200">
            <v>0</v>
          </cell>
          <cell r="CX200">
            <v>0</v>
          </cell>
          <cell r="CY200">
            <v>0</v>
          </cell>
          <cell r="CZ200">
            <v>0</v>
          </cell>
          <cell r="DB200">
            <v>0</v>
          </cell>
          <cell r="DC200">
            <v>0</v>
          </cell>
          <cell r="DD200">
            <v>0</v>
          </cell>
          <cell r="DF200">
            <v>0</v>
          </cell>
          <cell r="DG200">
            <v>0</v>
          </cell>
          <cell r="DH200">
            <v>0</v>
          </cell>
          <cell r="DJ200">
            <v>0</v>
          </cell>
          <cell r="DK200">
            <v>0</v>
          </cell>
          <cell r="DL200">
            <v>0</v>
          </cell>
          <cell r="DN200">
            <v>0</v>
          </cell>
          <cell r="DO200">
            <v>0</v>
          </cell>
          <cell r="DP200">
            <v>0</v>
          </cell>
          <cell r="DR200">
            <v>0</v>
          </cell>
        </row>
        <row r="201">
          <cell r="F201" t="str">
            <v>01-K2</v>
          </cell>
          <cell r="G201" t="str">
            <v>AXS Pte. Ltd. (Licence)</v>
          </cell>
          <cell r="H201">
            <v>45550</v>
          </cell>
          <cell r="I201">
            <v>45914</v>
          </cell>
          <cell r="K201">
            <v>0</v>
          </cell>
          <cell r="L201">
            <v>5</v>
          </cell>
          <cell r="M201">
            <v>68</v>
          </cell>
          <cell r="N201">
            <v>0</v>
          </cell>
          <cell r="O201">
            <v>68</v>
          </cell>
          <cell r="P201">
            <v>0</v>
          </cell>
          <cell r="Q201">
            <v>68</v>
          </cell>
          <cell r="S201">
            <v>340</v>
          </cell>
          <cell r="T201">
            <v>0</v>
          </cell>
          <cell r="U201">
            <v>340</v>
          </cell>
          <cell r="V201">
            <v>340</v>
          </cell>
          <cell r="W201">
            <v>0</v>
          </cell>
          <cell r="X201">
            <v>340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Z201">
            <v>0</v>
          </cell>
          <cell r="CA201">
            <v>0</v>
          </cell>
          <cell r="CB201">
            <v>0</v>
          </cell>
          <cell r="CD201">
            <v>0</v>
          </cell>
          <cell r="CE201">
            <v>0</v>
          </cell>
          <cell r="CF201">
            <v>0</v>
          </cell>
          <cell r="CH201">
            <v>0</v>
          </cell>
          <cell r="CI201">
            <v>0</v>
          </cell>
          <cell r="CJ201">
            <v>0</v>
          </cell>
          <cell r="CL201">
            <v>0</v>
          </cell>
          <cell r="CM201">
            <v>0</v>
          </cell>
          <cell r="CN201">
            <v>0</v>
          </cell>
          <cell r="CP201">
            <v>0</v>
          </cell>
          <cell r="CQ201">
            <v>0</v>
          </cell>
          <cell r="CR201">
            <v>0</v>
          </cell>
          <cell r="CT201">
            <v>0</v>
          </cell>
          <cell r="CU201">
            <v>0</v>
          </cell>
          <cell r="CV201">
            <v>0</v>
          </cell>
          <cell r="CX201">
            <v>0</v>
          </cell>
          <cell r="CY201">
            <v>0</v>
          </cell>
          <cell r="CZ201">
            <v>0</v>
          </cell>
          <cell r="DB201">
            <v>0</v>
          </cell>
          <cell r="DC201">
            <v>0</v>
          </cell>
          <cell r="DD201">
            <v>0</v>
          </cell>
          <cell r="DF201">
            <v>0</v>
          </cell>
          <cell r="DG201">
            <v>0</v>
          </cell>
          <cell r="DH201">
            <v>0</v>
          </cell>
          <cell r="DJ201">
            <v>0</v>
          </cell>
          <cell r="DK201">
            <v>0</v>
          </cell>
          <cell r="DL201">
            <v>0</v>
          </cell>
          <cell r="DN201">
            <v>0</v>
          </cell>
          <cell r="DO201">
            <v>0</v>
          </cell>
          <cell r="DP201">
            <v>0</v>
          </cell>
          <cell r="DR201">
            <v>0</v>
          </cell>
        </row>
        <row r="202">
          <cell r="E202" t="str">
            <v>t0000259</v>
          </cell>
          <cell r="F202" t="str">
            <v>01-K5</v>
          </cell>
          <cell r="G202" t="str">
            <v>The Dark Gallery Pte Ltd</v>
          </cell>
          <cell r="H202">
            <v>44783</v>
          </cell>
          <cell r="I202">
            <v>45147</v>
          </cell>
          <cell r="K202">
            <v>586</v>
          </cell>
          <cell r="L202">
            <v>586</v>
          </cell>
          <cell r="M202">
            <v>11.8</v>
          </cell>
          <cell r="N202">
            <v>1.2</v>
          </cell>
          <cell r="O202">
            <v>11</v>
          </cell>
          <cell r="P202">
            <v>2</v>
          </cell>
          <cell r="Q202">
            <v>13</v>
          </cell>
          <cell r="S202">
            <v>6914.8</v>
          </cell>
          <cell r="T202">
            <v>703.2</v>
          </cell>
          <cell r="U202">
            <v>7618</v>
          </cell>
          <cell r="V202">
            <v>6446</v>
          </cell>
          <cell r="W202">
            <v>1172</v>
          </cell>
          <cell r="X202">
            <v>7618</v>
          </cell>
          <cell r="Y202">
            <v>6914.8</v>
          </cell>
          <cell r="Z202">
            <v>6914.8</v>
          </cell>
          <cell r="AA202">
            <v>0</v>
          </cell>
          <cell r="AB202">
            <v>6797.6</v>
          </cell>
          <cell r="AC202">
            <v>6446</v>
          </cell>
          <cell r="AD202">
            <v>6914.8</v>
          </cell>
          <cell r="AE202">
            <v>-468.8</v>
          </cell>
          <cell r="AF202">
            <v>6797.6</v>
          </cell>
          <cell r="AG202">
            <v>6446</v>
          </cell>
          <cell r="AH202">
            <v>6914.8</v>
          </cell>
          <cell r="AI202">
            <v>-468.8</v>
          </cell>
          <cell r="AJ202">
            <v>6797.6</v>
          </cell>
          <cell r="AK202">
            <v>6446</v>
          </cell>
          <cell r="AL202">
            <v>6914.8</v>
          </cell>
          <cell r="AM202">
            <v>-468.8</v>
          </cell>
          <cell r="AN202">
            <v>6797.6</v>
          </cell>
          <cell r="AO202">
            <v>6446</v>
          </cell>
          <cell r="AP202">
            <v>6914.8</v>
          </cell>
          <cell r="AQ202">
            <v>-468.8</v>
          </cell>
          <cell r="AR202">
            <v>6797.6</v>
          </cell>
          <cell r="AS202">
            <v>6446</v>
          </cell>
          <cell r="AT202">
            <v>6914.8</v>
          </cell>
          <cell r="AU202">
            <v>-468.8</v>
          </cell>
          <cell r="AV202">
            <v>6797.6</v>
          </cell>
          <cell r="AW202">
            <v>6446</v>
          </cell>
          <cell r="AX202">
            <v>6914.8</v>
          </cell>
          <cell r="AY202">
            <v>-468.8</v>
          </cell>
          <cell r="AZ202">
            <v>6797.6</v>
          </cell>
          <cell r="BA202">
            <v>1871.42</v>
          </cell>
          <cell r="BB202">
            <v>2007.52</v>
          </cell>
          <cell r="BC202">
            <v>-136.1</v>
          </cell>
          <cell r="BD202">
            <v>1973.5</v>
          </cell>
          <cell r="BE202">
            <v>0</v>
          </cell>
          <cell r="BF202">
            <v>0</v>
          </cell>
          <cell r="BG202">
            <v>0</v>
          </cell>
          <cell r="BH202">
            <v>6914.8</v>
          </cell>
          <cell r="BI202">
            <v>0</v>
          </cell>
          <cell r="BJ202">
            <v>0</v>
          </cell>
          <cell r="BK202">
            <v>0</v>
          </cell>
          <cell r="BL202">
            <v>6914.8</v>
          </cell>
          <cell r="BM202">
            <v>0</v>
          </cell>
          <cell r="BN202">
            <v>0</v>
          </cell>
          <cell r="BO202">
            <v>0</v>
          </cell>
          <cell r="BP202">
            <v>6914.8</v>
          </cell>
          <cell r="BQ202">
            <v>0</v>
          </cell>
          <cell r="BR202">
            <v>0</v>
          </cell>
          <cell r="BS202">
            <v>0</v>
          </cell>
          <cell r="BT202">
            <v>6914.8</v>
          </cell>
          <cell r="BU202">
            <v>47462.22</v>
          </cell>
          <cell r="BV202">
            <v>703.2</v>
          </cell>
          <cell r="BW202">
            <v>703.2</v>
          </cell>
          <cell r="BX202">
            <v>0</v>
          </cell>
          <cell r="BY202">
            <v>703.2</v>
          </cell>
          <cell r="BZ202">
            <v>1172</v>
          </cell>
          <cell r="CA202">
            <v>703.2</v>
          </cell>
          <cell r="CB202">
            <v>468.8</v>
          </cell>
          <cell r="CC202">
            <v>703.2</v>
          </cell>
          <cell r="CD202">
            <v>1172</v>
          </cell>
          <cell r="CE202">
            <v>703.2</v>
          </cell>
          <cell r="CF202">
            <v>468.8</v>
          </cell>
          <cell r="CG202">
            <v>703.2</v>
          </cell>
          <cell r="CH202">
            <v>1172</v>
          </cell>
          <cell r="CI202">
            <v>703.2</v>
          </cell>
          <cell r="CJ202">
            <v>468.8</v>
          </cell>
          <cell r="CK202">
            <v>703.2</v>
          </cell>
          <cell r="CL202">
            <v>1172</v>
          </cell>
          <cell r="CM202">
            <v>703.2</v>
          </cell>
          <cell r="CN202">
            <v>468.8</v>
          </cell>
          <cell r="CO202">
            <v>703.2</v>
          </cell>
          <cell r="CP202">
            <v>1172</v>
          </cell>
          <cell r="CQ202">
            <v>703.2</v>
          </cell>
          <cell r="CR202">
            <v>468.8</v>
          </cell>
          <cell r="CS202">
            <v>703.2</v>
          </cell>
          <cell r="CT202">
            <v>1172</v>
          </cell>
          <cell r="CU202">
            <v>703.2</v>
          </cell>
          <cell r="CV202">
            <v>468.8</v>
          </cell>
          <cell r="CW202">
            <v>703.2</v>
          </cell>
          <cell r="CX202">
            <v>340.26</v>
          </cell>
          <cell r="CY202">
            <v>204.15</v>
          </cell>
          <cell r="CZ202">
            <v>136.11000000000001</v>
          </cell>
          <cell r="DA202">
            <v>204.15</v>
          </cell>
          <cell r="DB202">
            <v>0</v>
          </cell>
          <cell r="DC202">
            <v>0</v>
          </cell>
          <cell r="DD202">
            <v>0</v>
          </cell>
          <cell r="DE202">
            <v>703.2</v>
          </cell>
          <cell r="DF202">
            <v>0</v>
          </cell>
          <cell r="DG202">
            <v>0</v>
          </cell>
          <cell r="DH202">
            <v>0</v>
          </cell>
          <cell r="DI202">
            <v>703.2</v>
          </cell>
          <cell r="DJ202">
            <v>0</v>
          </cell>
          <cell r="DK202">
            <v>0</v>
          </cell>
          <cell r="DL202">
            <v>0</v>
          </cell>
          <cell r="DM202">
            <v>703.2</v>
          </cell>
          <cell r="DN202">
            <v>0</v>
          </cell>
          <cell r="DO202">
            <v>0</v>
          </cell>
          <cell r="DP202">
            <v>0</v>
          </cell>
          <cell r="DQ202">
            <v>703.2</v>
          </cell>
          <cell r="DR202">
            <v>8075.46</v>
          </cell>
        </row>
        <row r="203">
          <cell r="E203" t="str">
            <v>t0000259 (1)</v>
          </cell>
          <cell r="F203" t="str">
            <v>01-K5</v>
          </cell>
          <cell r="G203" t="str">
            <v>The Dark Gallery Pte Ltd</v>
          </cell>
          <cell r="H203">
            <v>45148</v>
          </cell>
          <cell r="I203">
            <v>45513</v>
          </cell>
          <cell r="K203">
            <v>0</v>
          </cell>
          <cell r="L203">
            <v>586</v>
          </cell>
          <cell r="M203">
            <v>0</v>
          </cell>
          <cell r="N203">
            <v>0</v>
          </cell>
          <cell r="O203">
            <v>12.2</v>
          </cell>
          <cell r="P203">
            <v>2</v>
          </cell>
          <cell r="Q203">
            <v>14.2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7149.2</v>
          </cell>
          <cell r="W203">
            <v>1172</v>
          </cell>
          <cell r="X203">
            <v>8321.2000000000007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5073.63</v>
          </cell>
          <cell r="BB203">
            <v>5323.15</v>
          </cell>
          <cell r="BC203">
            <v>-249.52</v>
          </cell>
          <cell r="BD203">
            <v>4907.28</v>
          </cell>
          <cell r="BE203">
            <v>7149.2</v>
          </cell>
          <cell r="BF203">
            <v>7500.8</v>
          </cell>
          <cell r="BG203">
            <v>-351.6</v>
          </cell>
          <cell r="BH203">
            <v>0</v>
          </cell>
          <cell r="BI203">
            <v>7149.2</v>
          </cell>
          <cell r="BJ203">
            <v>7500.8</v>
          </cell>
          <cell r="BK203">
            <v>-351.6</v>
          </cell>
          <cell r="BL203">
            <v>0</v>
          </cell>
          <cell r="BM203">
            <v>7149.2</v>
          </cell>
          <cell r="BN203">
            <v>7500.8</v>
          </cell>
          <cell r="BO203">
            <v>-351.6</v>
          </cell>
          <cell r="BP203">
            <v>0</v>
          </cell>
          <cell r="BQ203">
            <v>7149.2</v>
          </cell>
          <cell r="BR203">
            <v>7500.8</v>
          </cell>
          <cell r="BS203">
            <v>-351.6</v>
          </cell>
          <cell r="BT203">
            <v>0</v>
          </cell>
          <cell r="BU203">
            <v>33670.43</v>
          </cell>
          <cell r="BV203">
            <v>0</v>
          </cell>
          <cell r="BW203">
            <v>0</v>
          </cell>
          <cell r="BX203">
            <v>0</v>
          </cell>
          <cell r="BZ203">
            <v>0</v>
          </cell>
          <cell r="CA203">
            <v>0</v>
          </cell>
          <cell r="CB203">
            <v>0</v>
          </cell>
          <cell r="CD203">
            <v>0</v>
          </cell>
          <cell r="CE203">
            <v>0</v>
          </cell>
          <cell r="CF203">
            <v>0</v>
          </cell>
          <cell r="CH203">
            <v>0</v>
          </cell>
          <cell r="CI203">
            <v>0</v>
          </cell>
          <cell r="CJ203">
            <v>0</v>
          </cell>
          <cell r="CL203">
            <v>0</v>
          </cell>
          <cell r="CM203">
            <v>0</v>
          </cell>
          <cell r="CN203">
            <v>0</v>
          </cell>
          <cell r="CP203">
            <v>0</v>
          </cell>
          <cell r="CQ203">
            <v>0</v>
          </cell>
          <cell r="CR203">
            <v>0</v>
          </cell>
          <cell r="CT203">
            <v>0</v>
          </cell>
          <cell r="CU203">
            <v>0</v>
          </cell>
          <cell r="CV203">
            <v>0</v>
          </cell>
          <cell r="CX203">
            <v>831.74</v>
          </cell>
          <cell r="CY203">
            <v>499.05</v>
          </cell>
          <cell r="CZ203">
            <v>332.69</v>
          </cell>
          <cell r="DA203">
            <v>499.05</v>
          </cell>
          <cell r="DB203">
            <v>1172</v>
          </cell>
          <cell r="DC203">
            <v>703.2</v>
          </cell>
          <cell r="DD203">
            <v>468.8</v>
          </cell>
          <cell r="DE203">
            <v>0</v>
          </cell>
          <cell r="DF203">
            <v>1172</v>
          </cell>
          <cell r="DG203">
            <v>703.2</v>
          </cell>
          <cell r="DH203">
            <v>468.8</v>
          </cell>
          <cell r="DI203">
            <v>0</v>
          </cell>
          <cell r="DJ203">
            <v>1172</v>
          </cell>
          <cell r="DK203">
            <v>703.2</v>
          </cell>
          <cell r="DL203">
            <v>468.8</v>
          </cell>
          <cell r="DM203">
            <v>0</v>
          </cell>
          <cell r="DN203">
            <v>1172</v>
          </cell>
          <cell r="DO203">
            <v>703.2</v>
          </cell>
          <cell r="DP203">
            <v>468.8</v>
          </cell>
          <cell r="DQ203">
            <v>0</v>
          </cell>
          <cell r="DR203">
            <v>5519.74</v>
          </cell>
        </row>
        <row r="204">
          <cell r="F204" t="str">
            <v>01-K5</v>
          </cell>
          <cell r="G204" t="str">
            <v>The Dark Gallery Pte Ltd</v>
          </cell>
          <cell r="H204">
            <v>45514</v>
          </cell>
          <cell r="I204">
            <v>45878</v>
          </cell>
          <cell r="K204">
            <v>0</v>
          </cell>
          <cell r="L204">
            <v>586</v>
          </cell>
          <cell r="M204">
            <v>0</v>
          </cell>
          <cell r="N204">
            <v>0</v>
          </cell>
          <cell r="O204">
            <v>12.5</v>
          </cell>
          <cell r="P204">
            <v>2</v>
          </cell>
          <cell r="Q204">
            <v>14.5</v>
          </cell>
          <cell r="S204">
            <v>0</v>
          </cell>
          <cell r="T204">
            <v>0</v>
          </cell>
          <cell r="U204">
            <v>0</v>
          </cell>
          <cell r="V204">
            <v>7325</v>
          </cell>
          <cell r="W204">
            <v>1172</v>
          </cell>
          <cell r="X204">
            <v>8497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Z204">
            <v>0</v>
          </cell>
          <cell r="CA204">
            <v>0</v>
          </cell>
          <cell r="CB204">
            <v>0</v>
          </cell>
          <cell r="CD204">
            <v>0</v>
          </cell>
          <cell r="CE204">
            <v>0</v>
          </cell>
          <cell r="CF204">
            <v>0</v>
          </cell>
          <cell r="CH204">
            <v>0</v>
          </cell>
          <cell r="CI204">
            <v>0</v>
          </cell>
          <cell r="CJ204">
            <v>0</v>
          </cell>
          <cell r="CL204">
            <v>0</v>
          </cell>
          <cell r="CM204">
            <v>0</v>
          </cell>
          <cell r="CN204">
            <v>0</v>
          </cell>
          <cell r="CP204">
            <v>0</v>
          </cell>
          <cell r="CQ204">
            <v>0</v>
          </cell>
          <cell r="CR204">
            <v>0</v>
          </cell>
          <cell r="CT204">
            <v>0</v>
          </cell>
          <cell r="CU204">
            <v>0</v>
          </cell>
          <cell r="CV204">
            <v>0</v>
          </cell>
          <cell r="CX204">
            <v>0</v>
          </cell>
          <cell r="CY204">
            <v>0</v>
          </cell>
          <cell r="CZ204">
            <v>0</v>
          </cell>
          <cell r="DB204">
            <v>0</v>
          </cell>
          <cell r="DC204">
            <v>0</v>
          </cell>
          <cell r="DD204">
            <v>0</v>
          </cell>
          <cell r="DF204">
            <v>0</v>
          </cell>
          <cell r="DG204">
            <v>0</v>
          </cell>
          <cell r="DH204">
            <v>0</v>
          </cell>
          <cell r="DJ204">
            <v>0</v>
          </cell>
          <cell r="DK204">
            <v>0</v>
          </cell>
          <cell r="DL204">
            <v>0</v>
          </cell>
          <cell r="DN204">
            <v>0</v>
          </cell>
          <cell r="DO204">
            <v>0</v>
          </cell>
          <cell r="DP204">
            <v>0</v>
          </cell>
          <cell r="DR204">
            <v>0</v>
          </cell>
        </row>
        <row r="205">
          <cell r="F205" t="str">
            <v>01-K5</v>
          </cell>
          <cell r="G205" t="str">
            <v>The Dark Gallery Pte Ltd</v>
          </cell>
          <cell r="H205">
            <v>45879</v>
          </cell>
          <cell r="I205">
            <v>46243</v>
          </cell>
          <cell r="K205">
            <v>0</v>
          </cell>
          <cell r="L205">
            <v>586</v>
          </cell>
          <cell r="M205">
            <v>0</v>
          </cell>
          <cell r="N205">
            <v>0</v>
          </cell>
          <cell r="O205">
            <v>12.8</v>
          </cell>
          <cell r="P205">
            <v>2</v>
          </cell>
          <cell r="Q205">
            <v>14.8</v>
          </cell>
          <cell r="S205">
            <v>0</v>
          </cell>
          <cell r="T205">
            <v>0</v>
          </cell>
          <cell r="U205">
            <v>0</v>
          </cell>
          <cell r="V205">
            <v>7500.8</v>
          </cell>
          <cell r="W205">
            <v>1172</v>
          </cell>
          <cell r="X205">
            <v>8672.7999999999993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Z205">
            <v>0</v>
          </cell>
          <cell r="CA205">
            <v>0</v>
          </cell>
          <cell r="CB205">
            <v>0</v>
          </cell>
          <cell r="CD205">
            <v>0</v>
          </cell>
          <cell r="CE205">
            <v>0</v>
          </cell>
          <cell r="CF205">
            <v>0</v>
          </cell>
          <cell r="CH205">
            <v>0</v>
          </cell>
          <cell r="CI205">
            <v>0</v>
          </cell>
          <cell r="CJ205">
            <v>0</v>
          </cell>
          <cell r="CL205">
            <v>0</v>
          </cell>
          <cell r="CM205">
            <v>0</v>
          </cell>
          <cell r="CN205">
            <v>0</v>
          </cell>
          <cell r="CP205">
            <v>0</v>
          </cell>
          <cell r="CQ205">
            <v>0</v>
          </cell>
          <cell r="CR205">
            <v>0</v>
          </cell>
          <cell r="CT205">
            <v>0</v>
          </cell>
          <cell r="CU205">
            <v>0</v>
          </cell>
          <cell r="CV205">
            <v>0</v>
          </cell>
          <cell r="CX205">
            <v>0</v>
          </cell>
          <cell r="CY205">
            <v>0</v>
          </cell>
          <cell r="CZ205">
            <v>0</v>
          </cell>
          <cell r="DB205">
            <v>0</v>
          </cell>
          <cell r="DC205">
            <v>0</v>
          </cell>
          <cell r="DD205">
            <v>0</v>
          </cell>
          <cell r="DF205">
            <v>0</v>
          </cell>
          <cell r="DG205">
            <v>0</v>
          </cell>
          <cell r="DH205">
            <v>0</v>
          </cell>
          <cell r="DJ205">
            <v>0</v>
          </cell>
          <cell r="DK205">
            <v>0</v>
          </cell>
          <cell r="DL205">
            <v>0</v>
          </cell>
          <cell r="DN205">
            <v>0</v>
          </cell>
          <cell r="DO205">
            <v>0</v>
          </cell>
          <cell r="DP205">
            <v>0</v>
          </cell>
          <cell r="DR205">
            <v>0</v>
          </cell>
        </row>
        <row r="206">
          <cell r="E206" t="str">
            <v>t0000259 (Licence)</v>
          </cell>
          <cell r="F206" t="str">
            <v>01-K5</v>
          </cell>
          <cell r="G206" t="str">
            <v>The Dark Gallery Pte Ltd (Licence)</v>
          </cell>
          <cell r="H206">
            <v>44089</v>
          </cell>
          <cell r="I206">
            <v>45147</v>
          </cell>
          <cell r="K206">
            <v>1.27</v>
          </cell>
          <cell r="L206">
            <v>1.27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S206">
            <v>150</v>
          </cell>
          <cell r="T206">
            <v>0</v>
          </cell>
          <cell r="U206">
            <v>150</v>
          </cell>
          <cell r="V206">
            <v>150</v>
          </cell>
          <cell r="W206">
            <v>0</v>
          </cell>
          <cell r="X206">
            <v>150</v>
          </cell>
          <cell r="Y206">
            <v>150</v>
          </cell>
          <cell r="Z206">
            <v>150</v>
          </cell>
          <cell r="AA206">
            <v>0</v>
          </cell>
          <cell r="AB206">
            <v>150</v>
          </cell>
          <cell r="AC206">
            <v>150</v>
          </cell>
          <cell r="AD206">
            <v>150</v>
          </cell>
          <cell r="AE206">
            <v>0</v>
          </cell>
          <cell r="AF206">
            <v>150</v>
          </cell>
          <cell r="AG206">
            <v>150</v>
          </cell>
          <cell r="AH206">
            <v>150</v>
          </cell>
          <cell r="AI206">
            <v>0</v>
          </cell>
          <cell r="AJ206">
            <v>150</v>
          </cell>
          <cell r="AK206">
            <v>150</v>
          </cell>
          <cell r="AL206">
            <v>150</v>
          </cell>
          <cell r="AM206">
            <v>0</v>
          </cell>
          <cell r="AN206">
            <v>150</v>
          </cell>
          <cell r="AO206">
            <v>150</v>
          </cell>
          <cell r="AP206">
            <v>150</v>
          </cell>
          <cell r="AQ206">
            <v>0</v>
          </cell>
          <cell r="AR206">
            <v>150</v>
          </cell>
          <cell r="AS206">
            <v>150</v>
          </cell>
          <cell r="AT206">
            <v>150</v>
          </cell>
          <cell r="AU206">
            <v>0</v>
          </cell>
          <cell r="AV206">
            <v>150</v>
          </cell>
          <cell r="AW206">
            <v>150</v>
          </cell>
          <cell r="AX206">
            <v>150</v>
          </cell>
          <cell r="AY206">
            <v>0</v>
          </cell>
          <cell r="AZ206">
            <v>150</v>
          </cell>
          <cell r="BA206">
            <v>43.55</v>
          </cell>
          <cell r="BB206">
            <v>150</v>
          </cell>
          <cell r="BC206">
            <v>-106.45</v>
          </cell>
          <cell r="BD206">
            <v>150</v>
          </cell>
          <cell r="BE206">
            <v>0</v>
          </cell>
          <cell r="BF206">
            <v>150</v>
          </cell>
          <cell r="BG206">
            <v>-150</v>
          </cell>
          <cell r="BH206">
            <v>150</v>
          </cell>
          <cell r="BI206">
            <v>0</v>
          </cell>
          <cell r="BJ206">
            <v>150</v>
          </cell>
          <cell r="BK206">
            <v>-150</v>
          </cell>
          <cell r="BL206">
            <v>150</v>
          </cell>
          <cell r="BM206">
            <v>0</v>
          </cell>
          <cell r="BN206">
            <v>150</v>
          </cell>
          <cell r="BO206">
            <v>-150</v>
          </cell>
          <cell r="BP206">
            <v>150</v>
          </cell>
          <cell r="BQ206">
            <v>0</v>
          </cell>
          <cell r="BR206">
            <v>150</v>
          </cell>
          <cell r="BS206">
            <v>-150</v>
          </cell>
          <cell r="BT206">
            <v>150</v>
          </cell>
          <cell r="BU206">
            <v>1093.55</v>
          </cell>
          <cell r="BV206">
            <v>0</v>
          </cell>
          <cell r="BW206">
            <v>0</v>
          </cell>
          <cell r="BX206">
            <v>0</v>
          </cell>
          <cell r="BZ206">
            <v>0</v>
          </cell>
          <cell r="CA206">
            <v>0</v>
          </cell>
          <cell r="CB206">
            <v>0</v>
          </cell>
          <cell r="CD206">
            <v>0</v>
          </cell>
          <cell r="CE206">
            <v>0</v>
          </cell>
          <cell r="CF206">
            <v>0</v>
          </cell>
          <cell r="CH206">
            <v>0</v>
          </cell>
          <cell r="CI206">
            <v>0</v>
          </cell>
          <cell r="CJ206">
            <v>0</v>
          </cell>
          <cell r="CL206">
            <v>0</v>
          </cell>
          <cell r="CM206">
            <v>0</v>
          </cell>
          <cell r="CN206">
            <v>0</v>
          </cell>
          <cell r="CP206">
            <v>0</v>
          </cell>
          <cell r="CQ206">
            <v>0</v>
          </cell>
          <cell r="CR206">
            <v>0</v>
          </cell>
          <cell r="CT206">
            <v>0</v>
          </cell>
          <cell r="CU206">
            <v>0</v>
          </cell>
          <cell r="CV206">
            <v>0</v>
          </cell>
          <cell r="CX206">
            <v>0</v>
          </cell>
          <cell r="CY206">
            <v>0</v>
          </cell>
          <cell r="CZ206">
            <v>0</v>
          </cell>
          <cell r="DB206">
            <v>0</v>
          </cell>
          <cell r="DC206">
            <v>0</v>
          </cell>
          <cell r="DD206">
            <v>0</v>
          </cell>
          <cell r="DF206">
            <v>0</v>
          </cell>
          <cell r="DG206">
            <v>0</v>
          </cell>
          <cell r="DH206">
            <v>0</v>
          </cell>
          <cell r="DJ206">
            <v>0</v>
          </cell>
          <cell r="DK206">
            <v>0</v>
          </cell>
          <cell r="DL206">
            <v>0</v>
          </cell>
          <cell r="DN206">
            <v>0</v>
          </cell>
          <cell r="DO206">
            <v>0</v>
          </cell>
          <cell r="DP206">
            <v>0</v>
          </cell>
          <cell r="DR206">
            <v>0</v>
          </cell>
        </row>
        <row r="207">
          <cell r="E207" t="str">
            <v>t0000299 (Storage)</v>
          </cell>
          <cell r="F207" t="str">
            <v>01-K6</v>
          </cell>
          <cell r="G207" t="str">
            <v>Starbucks (Storage)</v>
          </cell>
          <cell r="H207">
            <v>44577</v>
          </cell>
          <cell r="I207">
            <v>44941</v>
          </cell>
          <cell r="K207">
            <v>100</v>
          </cell>
          <cell r="L207">
            <v>100</v>
          </cell>
          <cell r="M207">
            <v>5</v>
          </cell>
          <cell r="N207">
            <v>1.2</v>
          </cell>
          <cell r="O207">
            <v>0</v>
          </cell>
          <cell r="P207">
            <v>0</v>
          </cell>
          <cell r="Q207">
            <v>6.2</v>
          </cell>
          <cell r="S207">
            <v>500</v>
          </cell>
          <cell r="T207">
            <v>120</v>
          </cell>
          <cell r="U207">
            <v>620</v>
          </cell>
          <cell r="V207">
            <v>0</v>
          </cell>
          <cell r="W207">
            <v>0</v>
          </cell>
          <cell r="X207">
            <v>0</v>
          </cell>
          <cell r="Y207">
            <v>241.94</v>
          </cell>
          <cell r="Z207">
            <v>241.94</v>
          </cell>
          <cell r="AA207">
            <v>0</v>
          </cell>
          <cell r="AB207">
            <v>241.94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241.94</v>
          </cell>
          <cell r="BV207">
            <v>58.06</v>
          </cell>
          <cell r="BW207">
            <v>58.06</v>
          </cell>
          <cell r="BX207">
            <v>0</v>
          </cell>
          <cell r="BY207">
            <v>58.06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>
            <v>0</v>
          </cell>
          <cell r="CR207">
            <v>0</v>
          </cell>
          <cell r="CS207">
            <v>0</v>
          </cell>
          <cell r="CT207">
            <v>0</v>
          </cell>
          <cell r="CU207">
            <v>0</v>
          </cell>
          <cell r="CV207">
            <v>0</v>
          </cell>
          <cell r="CW207">
            <v>0</v>
          </cell>
          <cell r="CX207">
            <v>0</v>
          </cell>
          <cell r="CY207">
            <v>0</v>
          </cell>
          <cell r="CZ207">
            <v>0</v>
          </cell>
          <cell r="DA207">
            <v>0</v>
          </cell>
          <cell r="DB207">
            <v>0</v>
          </cell>
          <cell r="DC207">
            <v>0</v>
          </cell>
          <cell r="DD207">
            <v>0</v>
          </cell>
          <cell r="DE207">
            <v>0</v>
          </cell>
          <cell r="DF207">
            <v>0</v>
          </cell>
          <cell r="DG207">
            <v>0</v>
          </cell>
          <cell r="DH207">
            <v>0</v>
          </cell>
          <cell r="DI207">
            <v>0</v>
          </cell>
          <cell r="DJ207">
            <v>0</v>
          </cell>
          <cell r="DK207">
            <v>0</v>
          </cell>
          <cell r="DL207">
            <v>0</v>
          </cell>
          <cell r="DM207">
            <v>0</v>
          </cell>
          <cell r="DN207">
            <v>0</v>
          </cell>
          <cell r="DO207">
            <v>0</v>
          </cell>
          <cell r="DP207">
            <v>0</v>
          </cell>
          <cell r="DQ207">
            <v>0</v>
          </cell>
          <cell r="DR207">
            <v>58.06</v>
          </cell>
        </row>
        <row r="208">
          <cell r="F208" t="str">
            <v>01-K6</v>
          </cell>
          <cell r="G208" t="str">
            <v>Starbucks (Storage)</v>
          </cell>
          <cell r="H208">
            <v>44942</v>
          </cell>
          <cell r="I208">
            <v>46402</v>
          </cell>
          <cell r="K208">
            <v>0</v>
          </cell>
          <cell r="L208">
            <v>100</v>
          </cell>
          <cell r="M208">
            <v>5</v>
          </cell>
          <cell r="N208">
            <v>1.2</v>
          </cell>
          <cell r="O208">
            <v>4.2</v>
          </cell>
          <cell r="P208">
            <v>2</v>
          </cell>
          <cell r="Q208">
            <v>6.2</v>
          </cell>
          <cell r="S208">
            <v>500</v>
          </cell>
          <cell r="T208">
            <v>120</v>
          </cell>
          <cell r="U208">
            <v>620</v>
          </cell>
          <cell r="V208">
            <v>420</v>
          </cell>
          <cell r="W208">
            <v>200</v>
          </cell>
          <cell r="X208">
            <v>620</v>
          </cell>
          <cell r="Y208">
            <v>258.06</v>
          </cell>
          <cell r="Z208">
            <v>0</v>
          </cell>
          <cell r="AA208">
            <v>258.06</v>
          </cell>
          <cell r="AB208">
            <v>258.06</v>
          </cell>
          <cell r="AC208">
            <v>420</v>
          </cell>
          <cell r="AD208">
            <v>0</v>
          </cell>
          <cell r="AE208">
            <v>420</v>
          </cell>
          <cell r="AF208">
            <v>500</v>
          </cell>
          <cell r="AG208">
            <v>420</v>
          </cell>
          <cell r="AH208">
            <v>0</v>
          </cell>
          <cell r="AI208">
            <v>420</v>
          </cell>
          <cell r="AJ208">
            <v>500</v>
          </cell>
          <cell r="AK208">
            <v>420</v>
          </cell>
          <cell r="AL208">
            <v>0</v>
          </cell>
          <cell r="AM208">
            <v>420</v>
          </cell>
          <cell r="AN208">
            <v>500</v>
          </cell>
          <cell r="AO208">
            <v>420</v>
          </cell>
          <cell r="AP208">
            <v>0</v>
          </cell>
          <cell r="AQ208">
            <v>420</v>
          </cell>
          <cell r="AR208">
            <v>500</v>
          </cell>
          <cell r="AS208">
            <v>420</v>
          </cell>
          <cell r="AT208">
            <v>0</v>
          </cell>
          <cell r="AU208">
            <v>420</v>
          </cell>
          <cell r="AV208">
            <v>500</v>
          </cell>
          <cell r="AW208">
            <v>420</v>
          </cell>
          <cell r="AX208">
            <v>0</v>
          </cell>
          <cell r="AY208">
            <v>420</v>
          </cell>
          <cell r="AZ208">
            <v>500</v>
          </cell>
          <cell r="BA208">
            <v>420</v>
          </cell>
          <cell r="BB208">
            <v>0</v>
          </cell>
          <cell r="BC208">
            <v>420</v>
          </cell>
          <cell r="BD208">
            <v>500</v>
          </cell>
          <cell r="BE208">
            <v>420</v>
          </cell>
          <cell r="BF208">
            <v>0</v>
          </cell>
          <cell r="BG208">
            <v>420</v>
          </cell>
          <cell r="BH208">
            <v>500</v>
          </cell>
          <cell r="BI208">
            <v>420</v>
          </cell>
          <cell r="BJ208">
            <v>0</v>
          </cell>
          <cell r="BK208">
            <v>420</v>
          </cell>
          <cell r="BL208">
            <v>500</v>
          </cell>
          <cell r="BM208">
            <v>420</v>
          </cell>
          <cell r="BN208">
            <v>0</v>
          </cell>
          <cell r="BO208">
            <v>420</v>
          </cell>
          <cell r="BP208">
            <v>500</v>
          </cell>
          <cell r="BQ208">
            <v>420</v>
          </cell>
          <cell r="BR208">
            <v>0</v>
          </cell>
          <cell r="BS208">
            <v>420</v>
          </cell>
          <cell r="BT208">
            <v>500</v>
          </cell>
          <cell r="BU208">
            <v>4878.0600000000004</v>
          </cell>
          <cell r="BV208">
            <v>61.94</v>
          </cell>
          <cell r="BW208">
            <v>0</v>
          </cell>
          <cell r="BX208">
            <v>61.94</v>
          </cell>
          <cell r="BY208">
            <v>61.94</v>
          </cell>
          <cell r="BZ208">
            <v>200</v>
          </cell>
          <cell r="CA208">
            <v>0</v>
          </cell>
          <cell r="CB208">
            <v>200</v>
          </cell>
          <cell r="CC208">
            <v>120</v>
          </cell>
          <cell r="CD208">
            <v>200</v>
          </cell>
          <cell r="CE208">
            <v>0</v>
          </cell>
          <cell r="CF208">
            <v>200</v>
          </cell>
          <cell r="CG208">
            <v>120</v>
          </cell>
          <cell r="CH208">
            <v>200</v>
          </cell>
          <cell r="CI208">
            <v>0</v>
          </cell>
          <cell r="CJ208">
            <v>200</v>
          </cell>
          <cell r="CK208">
            <v>120</v>
          </cell>
          <cell r="CL208">
            <v>200</v>
          </cell>
          <cell r="CM208">
            <v>0</v>
          </cell>
          <cell r="CN208">
            <v>200</v>
          </cell>
          <cell r="CO208">
            <v>120</v>
          </cell>
          <cell r="CP208">
            <v>200</v>
          </cell>
          <cell r="CQ208">
            <v>0</v>
          </cell>
          <cell r="CR208">
            <v>200</v>
          </cell>
          <cell r="CS208">
            <v>120</v>
          </cell>
          <cell r="CT208">
            <v>200</v>
          </cell>
          <cell r="CU208">
            <v>0</v>
          </cell>
          <cell r="CV208">
            <v>200</v>
          </cell>
          <cell r="CW208">
            <v>120</v>
          </cell>
          <cell r="CX208">
            <v>200</v>
          </cell>
          <cell r="CY208">
            <v>0</v>
          </cell>
          <cell r="CZ208">
            <v>200</v>
          </cell>
          <cell r="DA208">
            <v>120</v>
          </cell>
          <cell r="DB208">
            <v>200</v>
          </cell>
          <cell r="DC208">
            <v>0</v>
          </cell>
          <cell r="DD208">
            <v>200</v>
          </cell>
          <cell r="DE208">
            <v>120</v>
          </cell>
          <cell r="DF208">
            <v>200</v>
          </cell>
          <cell r="DG208">
            <v>0</v>
          </cell>
          <cell r="DH208">
            <v>200</v>
          </cell>
          <cell r="DI208">
            <v>120</v>
          </cell>
          <cell r="DJ208">
            <v>200</v>
          </cell>
          <cell r="DK208">
            <v>0</v>
          </cell>
          <cell r="DL208">
            <v>200</v>
          </cell>
          <cell r="DM208">
            <v>120</v>
          </cell>
          <cell r="DN208">
            <v>200</v>
          </cell>
          <cell r="DO208">
            <v>0</v>
          </cell>
          <cell r="DP208">
            <v>200</v>
          </cell>
          <cell r="DQ208">
            <v>120</v>
          </cell>
          <cell r="DR208">
            <v>2261.94</v>
          </cell>
        </row>
        <row r="209">
          <cell r="E209" t="str">
            <v>t0000299</v>
          </cell>
          <cell r="F209" t="str">
            <v>01-K7/K11/K12/K13</v>
          </cell>
          <cell r="G209" t="str">
            <v>Starbucks Coffee Singapore Pte Ltd (Starbuck Coffee)</v>
          </cell>
          <cell r="H209">
            <v>44577</v>
          </cell>
          <cell r="I209">
            <v>44941</v>
          </cell>
          <cell r="K209">
            <v>1300</v>
          </cell>
          <cell r="L209">
            <v>1300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Z209">
            <v>0</v>
          </cell>
          <cell r="CA209">
            <v>0</v>
          </cell>
          <cell r="CB209">
            <v>0</v>
          </cell>
          <cell r="CD209">
            <v>0</v>
          </cell>
          <cell r="CE209">
            <v>0</v>
          </cell>
          <cell r="CF209">
            <v>0</v>
          </cell>
          <cell r="CH209">
            <v>0</v>
          </cell>
          <cell r="CI209">
            <v>0</v>
          </cell>
          <cell r="CJ209">
            <v>0</v>
          </cell>
          <cell r="CL209">
            <v>0</v>
          </cell>
          <cell r="CM209">
            <v>0</v>
          </cell>
          <cell r="CN209">
            <v>0</v>
          </cell>
          <cell r="CP209">
            <v>0</v>
          </cell>
          <cell r="CQ209">
            <v>0</v>
          </cell>
          <cell r="CR209">
            <v>0</v>
          </cell>
          <cell r="CT209">
            <v>0</v>
          </cell>
          <cell r="CU209">
            <v>0</v>
          </cell>
          <cell r="CV209">
            <v>0</v>
          </cell>
          <cell r="CX209">
            <v>0</v>
          </cell>
          <cell r="CY209">
            <v>0</v>
          </cell>
          <cell r="CZ209">
            <v>0</v>
          </cell>
          <cell r="DB209">
            <v>0</v>
          </cell>
          <cell r="DC209">
            <v>0</v>
          </cell>
          <cell r="DD209">
            <v>0</v>
          </cell>
          <cell r="DF209">
            <v>0</v>
          </cell>
          <cell r="DG209">
            <v>0</v>
          </cell>
          <cell r="DH209">
            <v>0</v>
          </cell>
          <cell r="DJ209">
            <v>0</v>
          </cell>
          <cell r="DK209">
            <v>0</v>
          </cell>
          <cell r="DL209">
            <v>0</v>
          </cell>
          <cell r="DN209">
            <v>0</v>
          </cell>
          <cell r="DO209">
            <v>0</v>
          </cell>
          <cell r="DP209">
            <v>0</v>
          </cell>
          <cell r="DR209">
            <v>0</v>
          </cell>
        </row>
        <row r="210">
          <cell r="F210" t="str">
            <v>01-K7/K11/K12/K13</v>
          </cell>
          <cell r="G210" t="str">
            <v>Starbucks Coffee Singapore Pte Ltd (Starbuck Coffee)</v>
          </cell>
          <cell r="H210">
            <v>44942</v>
          </cell>
          <cell r="I210">
            <v>45306</v>
          </cell>
          <cell r="K210">
            <v>1001</v>
          </cell>
          <cell r="L210">
            <v>1001</v>
          </cell>
          <cell r="M210">
            <v>6.7</v>
          </cell>
          <cell r="N210">
            <v>1.2</v>
          </cell>
          <cell r="O210">
            <v>5.9</v>
          </cell>
          <cell r="P210">
            <v>2</v>
          </cell>
          <cell r="Q210">
            <v>7.9</v>
          </cell>
          <cell r="S210">
            <v>6706.7</v>
          </cell>
          <cell r="T210">
            <v>1201.2</v>
          </cell>
          <cell r="U210">
            <v>7907.9</v>
          </cell>
          <cell r="V210">
            <v>5905.9</v>
          </cell>
          <cell r="W210">
            <v>2002</v>
          </cell>
          <cell r="X210">
            <v>7907.9</v>
          </cell>
          <cell r="Y210">
            <v>3458.06</v>
          </cell>
          <cell r="Z210">
            <v>0</v>
          </cell>
          <cell r="AA210">
            <v>3458.06</v>
          </cell>
          <cell r="AB210">
            <v>3962.9</v>
          </cell>
          <cell r="AC210">
            <v>5900</v>
          </cell>
          <cell r="AD210">
            <v>0</v>
          </cell>
          <cell r="AE210">
            <v>5900</v>
          </cell>
          <cell r="AF210">
            <v>0</v>
          </cell>
          <cell r="AG210">
            <v>5900</v>
          </cell>
          <cell r="AH210">
            <v>0</v>
          </cell>
          <cell r="AI210">
            <v>5900</v>
          </cell>
          <cell r="AJ210">
            <v>0</v>
          </cell>
          <cell r="AK210">
            <v>5900</v>
          </cell>
          <cell r="AL210">
            <v>0</v>
          </cell>
          <cell r="AM210">
            <v>5900</v>
          </cell>
          <cell r="AN210">
            <v>0</v>
          </cell>
          <cell r="AO210">
            <v>5900</v>
          </cell>
          <cell r="AP210">
            <v>0</v>
          </cell>
          <cell r="AQ210">
            <v>5900</v>
          </cell>
          <cell r="AR210">
            <v>0</v>
          </cell>
          <cell r="AS210">
            <v>5900</v>
          </cell>
          <cell r="AT210">
            <v>0</v>
          </cell>
          <cell r="AU210">
            <v>5900</v>
          </cell>
          <cell r="AV210">
            <v>0</v>
          </cell>
          <cell r="AW210">
            <v>5900</v>
          </cell>
          <cell r="AX210">
            <v>0</v>
          </cell>
          <cell r="AY210">
            <v>5900</v>
          </cell>
          <cell r="AZ210">
            <v>0</v>
          </cell>
          <cell r="BA210">
            <v>5944.76</v>
          </cell>
          <cell r="BB210">
            <v>0</v>
          </cell>
          <cell r="BC210">
            <v>5944.76</v>
          </cell>
          <cell r="BD210">
            <v>0</v>
          </cell>
          <cell r="BE210">
            <v>5905.9</v>
          </cell>
          <cell r="BF210">
            <v>6705.3</v>
          </cell>
          <cell r="BG210">
            <v>-799.4</v>
          </cell>
          <cell r="BH210">
            <v>0</v>
          </cell>
          <cell r="BI210">
            <v>5905.9</v>
          </cell>
          <cell r="BJ210">
            <v>13410.6</v>
          </cell>
          <cell r="BK210">
            <v>-7504.7</v>
          </cell>
          <cell r="BL210">
            <v>0</v>
          </cell>
          <cell r="BM210">
            <v>5905.9</v>
          </cell>
          <cell r="BN210">
            <v>13410.6</v>
          </cell>
          <cell r="BO210">
            <v>-7504.7</v>
          </cell>
          <cell r="BP210">
            <v>0</v>
          </cell>
          <cell r="BQ210">
            <v>5905.9</v>
          </cell>
          <cell r="BR210">
            <v>13410.6</v>
          </cell>
          <cell r="BS210">
            <v>-7504.7</v>
          </cell>
          <cell r="BT210">
            <v>0</v>
          </cell>
          <cell r="BU210">
            <v>68426.42</v>
          </cell>
          <cell r="BV210">
            <v>619.35</v>
          </cell>
          <cell r="BW210">
            <v>0</v>
          </cell>
          <cell r="BX210">
            <v>619.35</v>
          </cell>
          <cell r="BY210">
            <v>754.84</v>
          </cell>
          <cell r="BZ210">
            <v>2000</v>
          </cell>
          <cell r="CA210">
            <v>0</v>
          </cell>
          <cell r="CB210">
            <v>2000</v>
          </cell>
          <cell r="CC210">
            <v>0</v>
          </cell>
          <cell r="CD210">
            <v>2000</v>
          </cell>
          <cell r="CE210">
            <v>0</v>
          </cell>
          <cell r="CF210">
            <v>2000</v>
          </cell>
          <cell r="CG210">
            <v>0</v>
          </cell>
          <cell r="CH210">
            <v>2000</v>
          </cell>
          <cell r="CI210">
            <v>0</v>
          </cell>
          <cell r="CJ210">
            <v>2000</v>
          </cell>
          <cell r="CK210">
            <v>0</v>
          </cell>
          <cell r="CL210">
            <v>2000</v>
          </cell>
          <cell r="CM210">
            <v>0</v>
          </cell>
          <cell r="CN210">
            <v>2000</v>
          </cell>
          <cell r="CO210">
            <v>0</v>
          </cell>
          <cell r="CP210">
            <v>2000</v>
          </cell>
          <cell r="CQ210">
            <v>0</v>
          </cell>
          <cell r="CR210">
            <v>2000</v>
          </cell>
          <cell r="CS210">
            <v>0</v>
          </cell>
          <cell r="CT210">
            <v>2000</v>
          </cell>
          <cell r="CU210">
            <v>0</v>
          </cell>
          <cell r="CV210">
            <v>2000</v>
          </cell>
          <cell r="CW210">
            <v>0</v>
          </cell>
          <cell r="CX210">
            <v>2014.62</v>
          </cell>
          <cell r="CY210">
            <v>0</v>
          </cell>
          <cell r="CZ210">
            <v>2014.62</v>
          </cell>
          <cell r="DA210">
            <v>0</v>
          </cell>
          <cell r="DB210">
            <v>2002</v>
          </cell>
          <cell r="DC210">
            <v>781.2</v>
          </cell>
          <cell r="DD210">
            <v>1220.8</v>
          </cell>
          <cell r="DE210">
            <v>0</v>
          </cell>
          <cell r="DF210">
            <v>2002</v>
          </cell>
          <cell r="DG210">
            <v>1562.4</v>
          </cell>
          <cell r="DH210">
            <v>439.6</v>
          </cell>
          <cell r="DI210">
            <v>0</v>
          </cell>
          <cell r="DJ210">
            <v>2002</v>
          </cell>
          <cell r="DK210">
            <v>1562.4</v>
          </cell>
          <cell r="DL210">
            <v>439.6</v>
          </cell>
          <cell r="DM210">
            <v>0</v>
          </cell>
          <cell r="DN210">
            <v>2002</v>
          </cell>
          <cell r="DO210">
            <v>1562.4</v>
          </cell>
          <cell r="DP210">
            <v>439.6</v>
          </cell>
          <cell r="DQ210">
            <v>0</v>
          </cell>
          <cell r="DR210">
            <v>22641.97</v>
          </cell>
        </row>
        <row r="211">
          <cell r="F211" t="str">
            <v>01-K7/K11/K12/K13</v>
          </cell>
          <cell r="G211" t="str">
            <v>Starbucks Coffee Singapore Pte Ltd (Starbuck Coffee)</v>
          </cell>
          <cell r="H211">
            <v>45307</v>
          </cell>
          <cell r="I211">
            <v>45672</v>
          </cell>
          <cell r="K211">
            <v>0</v>
          </cell>
          <cell r="L211">
            <v>1001</v>
          </cell>
          <cell r="M211">
            <v>6.8</v>
          </cell>
          <cell r="N211">
            <v>1.2</v>
          </cell>
          <cell r="O211">
            <v>6</v>
          </cell>
          <cell r="P211">
            <v>2</v>
          </cell>
          <cell r="Q211">
            <v>8</v>
          </cell>
          <cell r="S211">
            <v>6806.8</v>
          </cell>
          <cell r="T211">
            <v>1201.2</v>
          </cell>
          <cell r="U211">
            <v>8008</v>
          </cell>
          <cell r="V211">
            <v>6006</v>
          </cell>
          <cell r="W211">
            <v>2002</v>
          </cell>
          <cell r="X211">
            <v>8008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Z211">
            <v>0</v>
          </cell>
          <cell r="CA211">
            <v>0</v>
          </cell>
          <cell r="CB211">
            <v>0</v>
          </cell>
          <cell r="CD211">
            <v>0</v>
          </cell>
          <cell r="CE211">
            <v>0</v>
          </cell>
          <cell r="CF211">
            <v>0</v>
          </cell>
          <cell r="CH211">
            <v>0</v>
          </cell>
          <cell r="CI211">
            <v>0</v>
          </cell>
          <cell r="CJ211">
            <v>0</v>
          </cell>
          <cell r="CL211">
            <v>0</v>
          </cell>
          <cell r="CM211">
            <v>0</v>
          </cell>
          <cell r="CN211">
            <v>0</v>
          </cell>
          <cell r="CP211">
            <v>0</v>
          </cell>
          <cell r="CQ211">
            <v>0</v>
          </cell>
          <cell r="CR211">
            <v>0</v>
          </cell>
          <cell r="CT211">
            <v>0</v>
          </cell>
          <cell r="CU211">
            <v>0</v>
          </cell>
          <cell r="CV211">
            <v>0</v>
          </cell>
          <cell r="CX211">
            <v>0</v>
          </cell>
          <cell r="CY211">
            <v>0</v>
          </cell>
          <cell r="CZ211">
            <v>0</v>
          </cell>
          <cell r="DB211">
            <v>0</v>
          </cell>
          <cell r="DC211">
            <v>0</v>
          </cell>
          <cell r="DD211">
            <v>0</v>
          </cell>
          <cell r="DF211">
            <v>0</v>
          </cell>
          <cell r="DG211">
            <v>0</v>
          </cell>
          <cell r="DH211">
            <v>0</v>
          </cell>
          <cell r="DJ211">
            <v>0</v>
          </cell>
          <cell r="DK211">
            <v>0</v>
          </cell>
          <cell r="DL211">
            <v>0</v>
          </cell>
          <cell r="DN211">
            <v>0</v>
          </cell>
          <cell r="DO211">
            <v>0</v>
          </cell>
          <cell r="DP211">
            <v>0</v>
          </cell>
          <cell r="DR211">
            <v>0</v>
          </cell>
        </row>
        <row r="212">
          <cell r="F212" t="str">
            <v>01-K7/K11/K12/K13</v>
          </cell>
          <cell r="G212" t="str">
            <v>Starbucks Coffee Singapore Pte Ltd (Starbuck Coffee)</v>
          </cell>
          <cell r="H212">
            <v>45673</v>
          </cell>
          <cell r="I212">
            <v>46037</v>
          </cell>
          <cell r="K212">
            <v>0</v>
          </cell>
          <cell r="L212">
            <v>1001</v>
          </cell>
          <cell r="M212">
            <v>6.9</v>
          </cell>
          <cell r="N212">
            <v>1.2</v>
          </cell>
          <cell r="O212">
            <v>6.1</v>
          </cell>
          <cell r="P212">
            <v>2</v>
          </cell>
          <cell r="Q212">
            <v>8.1</v>
          </cell>
          <cell r="S212">
            <v>6906.9</v>
          </cell>
          <cell r="T212">
            <v>1201.2</v>
          </cell>
          <cell r="U212">
            <v>8108.1</v>
          </cell>
          <cell r="V212">
            <v>6106.1</v>
          </cell>
          <cell r="W212">
            <v>2002</v>
          </cell>
          <cell r="X212">
            <v>8108.1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Z212">
            <v>0</v>
          </cell>
          <cell r="CA212">
            <v>0</v>
          </cell>
          <cell r="CB212">
            <v>0</v>
          </cell>
          <cell r="CD212">
            <v>0</v>
          </cell>
          <cell r="CE212">
            <v>0</v>
          </cell>
          <cell r="CF212">
            <v>0</v>
          </cell>
          <cell r="CH212">
            <v>0</v>
          </cell>
          <cell r="CI212">
            <v>0</v>
          </cell>
          <cell r="CJ212">
            <v>0</v>
          </cell>
          <cell r="CL212">
            <v>0</v>
          </cell>
          <cell r="CM212">
            <v>0</v>
          </cell>
          <cell r="CN212">
            <v>0</v>
          </cell>
          <cell r="CP212">
            <v>0</v>
          </cell>
          <cell r="CQ212">
            <v>0</v>
          </cell>
          <cell r="CR212">
            <v>0</v>
          </cell>
          <cell r="CT212">
            <v>0</v>
          </cell>
          <cell r="CU212">
            <v>0</v>
          </cell>
          <cell r="CV212">
            <v>0</v>
          </cell>
          <cell r="CX212">
            <v>0</v>
          </cell>
          <cell r="CY212">
            <v>0</v>
          </cell>
          <cell r="CZ212">
            <v>0</v>
          </cell>
          <cell r="DB212">
            <v>0</v>
          </cell>
          <cell r="DC212">
            <v>0</v>
          </cell>
          <cell r="DD212">
            <v>0</v>
          </cell>
          <cell r="DF212">
            <v>0</v>
          </cell>
          <cell r="DG212">
            <v>0</v>
          </cell>
          <cell r="DH212">
            <v>0</v>
          </cell>
          <cell r="DJ212">
            <v>0</v>
          </cell>
          <cell r="DK212">
            <v>0</v>
          </cell>
          <cell r="DL212">
            <v>0</v>
          </cell>
          <cell r="DN212">
            <v>0</v>
          </cell>
          <cell r="DO212">
            <v>0</v>
          </cell>
          <cell r="DP212">
            <v>0</v>
          </cell>
          <cell r="DR212">
            <v>0</v>
          </cell>
        </row>
        <row r="213">
          <cell r="F213" t="str">
            <v>01-K7/K11/K12/K13</v>
          </cell>
          <cell r="G213" t="str">
            <v>Starbucks Coffee Singapore Pte Ltd (Starbuck Coffee)</v>
          </cell>
          <cell r="H213">
            <v>46038</v>
          </cell>
          <cell r="I213">
            <v>46402</v>
          </cell>
          <cell r="K213">
            <v>0</v>
          </cell>
          <cell r="L213">
            <v>1001</v>
          </cell>
          <cell r="M213">
            <v>7</v>
          </cell>
          <cell r="N213">
            <v>1.2</v>
          </cell>
          <cell r="O213">
            <v>6.2</v>
          </cell>
          <cell r="P213">
            <v>2</v>
          </cell>
          <cell r="Q213">
            <v>8.1999999999999993</v>
          </cell>
          <cell r="S213">
            <v>7007</v>
          </cell>
          <cell r="T213">
            <v>1201.2</v>
          </cell>
          <cell r="U213">
            <v>8208.2000000000007</v>
          </cell>
          <cell r="V213">
            <v>6206.2</v>
          </cell>
          <cell r="W213">
            <v>2002</v>
          </cell>
          <cell r="X213">
            <v>8208.2000000000007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Z213">
            <v>0</v>
          </cell>
          <cell r="CA213">
            <v>0</v>
          </cell>
          <cell r="CB213">
            <v>0</v>
          </cell>
          <cell r="CD213">
            <v>0</v>
          </cell>
          <cell r="CE213">
            <v>0</v>
          </cell>
          <cell r="CF213">
            <v>0</v>
          </cell>
          <cell r="CH213">
            <v>0</v>
          </cell>
          <cell r="CI213">
            <v>0</v>
          </cell>
          <cell r="CJ213">
            <v>0</v>
          </cell>
          <cell r="CL213">
            <v>0</v>
          </cell>
          <cell r="CM213">
            <v>0</v>
          </cell>
          <cell r="CN213">
            <v>0</v>
          </cell>
          <cell r="CP213">
            <v>0</v>
          </cell>
          <cell r="CQ213">
            <v>0</v>
          </cell>
          <cell r="CR213">
            <v>0</v>
          </cell>
          <cell r="CT213">
            <v>0</v>
          </cell>
          <cell r="CU213">
            <v>0</v>
          </cell>
          <cell r="CV213">
            <v>0</v>
          </cell>
          <cell r="CX213">
            <v>0</v>
          </cell>
          <cell r="CY213">
            <v>0</v>
          </cell>
          <cell r="CZ213">
            <v>0</v>
          </cell>
          <cell r="DB213">
            <v>0</v>
          </cell>
          <cell r="DC213">
            <v>0</v>
          </cell>
          <cell r="DD213">
            <v>0</v>
          </cell>
          <cell r="DF213">
            <v>0</v>
          </cell>
          <cell r="DG213">
            <v>0</v>
          </cell>
          <cell r="DH213">
            <v>0</v>
          </cell>
          <cell r="DJ213">
            <v>0</v>
          </cell>
          <cell r="DK213">
            <v>0</v>
          </cell>
          <cell r="DL213">
            <v>0</v>
          </cell>
          <cell r="DN213">
            <v>0</v>
          </cell>
          <cell r="DO213">
            <v>0</v>
          </cell>
          <cell r="DP213">
            <v>0</v>
          </cell>
          <cell r="DR213">
            <v>0</v>
          </cell>
        </row>
        <row r="214">
          <cell r="E214" t="str">
            <v>t0000207</v>
          </cell>
          <cell r="F214" t="str">
            <v>01-K8</v>
          </cell>
          <cell r="G214" t="str">
            <v>Citibank ATM (inside the mall) (Licence)</v>
          </cell>
          <cell r="H214">
            <v>44621</v>
          </cell>
          <cell r="I214">
            <v>45716</v>
          </cell>
          <cell r="K214">
            <v>10</v>
          </cell>
          <cell r="L214">
            <v>10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S214">
            <v>2450</v>
          </cell>
          <cell r="T214">
            <v>0</v>
          </cell>
          <cell r="U214">
            <v>2450</v>
          </cell>
          <cell r="V214">
            <v>2450</v>
          </cell>
          <cell r="W214">
            <v>0</v>
          </cell>
          <cell r="X214">
            <v>2450</v>
          </cell>
          <cell r="Y214">
            <v>2450</v>
          </cell>
          <cell r="Z214">
            <v>2450</v>
          </cell>
          <cell r="AA214">
            <v>0</v>
          </cell>
          <cell r="AB214">
            <v>2560</v>
          </cell>
          <cell r="AC214">
            <v>2450</v>
          </cell>
          <cell r="AD214">
            <v>2450</v>
          </cell>
          <cell r="AE214">
            <v>0</v>
          </cell>
          <cell r="AF214">
            <v>2560</v>
          </cell>
          <cell r="AG214">
            <v>2450</v>
          </cell>
          <cell r="AH214">
            <v>2450</v>
          </cell>
          <cell r="AI214">
            <v>0</v>
          </cell>
          <cell r="AJ214">
            <v>2450</v>
          </cell>
          <cell r="AK214">
            <v>2450</v>
          </cell>
          <cell r="AL214">
            <v>2450</v>
          </cell>
          <cell r="AM214">
            <v>0</v>
          </cell>
          <cell r="AN214">
            <v>2450</v>
          </cell>
          <cell r="AO214">
            <v>2450</v>
          </cell>
          <cell r="AP214">
            <v>2450</v>
          </cell>
          <cell r="AQ214">
            <v>0</v>
          </cell>
          <cell r="AR214">
            <v>2450</v>
          </cell>
          <cell r="AS214">
            <v>2450</v>
          </cell>
          <cell r="AT214">
            <v>2450</v>
          </cell>
          <cell r="AU214">
            <v>0</v>
          </cell>
          <cell r="AV214">
            <v>2450</v>
          </cell>
          <cell r="AW214">
            <v>2450</v>
          </cell>
          <cell r="AX214">
            <v>2450</v>
          </cell>
          <cell r="AY214">
            <v>0</v>
          </cell>
          <cell r="AZ214">
            <v>2450</v>
          </cell>
          <cell r="BA214">
            <v>2450</v>
          </cell>
          <cell r="BB214">
            <v>2450</v>
          </cell>
          <cell r="BC214">
            <v>0</v>
          </cell>
          <cell r="BD214">
            <v>2450</v>
          </cell>
          <cell r="BE214">
            <v>2450</v>
          </cell>
          <cell r="BF214">
            <v>2450</v>
          </cell>
          <cell r="BG214">
            <v>0</v>
          </cell>
          <cell r="BH214">
            <v>2450</v>
          </cell>
          <cell r="BI214">
            <v>2450</v>
          </cell>
          <cell r="BJ214">
            <v>2450</v>
          </cell>
          <cell r="BK214">
            <v>0</v>
          </cell>
          <cell r="BL214">
            <v>2450</v>
          </cell>
          <cell r="BM214">
            <v>2450</v>
          </cell>
          <cell r="BN214">
            <v>2450</v>
          </cell>
          <cell r="BO214">
            <v>0</v>
          </cell>
          <cell r="BP214">
            <v>2450</v>
          </cell>
          <cell r="BQ214">
            <v>2450</v>
          </cell>
          <cell r="BR214">
            <v>2450</v>
          </cell>
          <cell r="BS214">
            <v>0</v>
          </cell>
          <cell r="BT214">
            <v>2450</v>
          </cell>
          <cell r="BU214">
            <v>29400</v>
          </cell>
          <cell r="BV214">
            <v>0</v>
          </cell>
          <cell r="BW214">
            <v>0</v>
          </cell>
          <cell r="BX214">
            <v>0</v>
          </cell>
          <cell r="BZ214">
            <v>0</v>
          </cell>
          <cell r="CA214">
            <v>0</v>
          </cell>
          <cell r="CB214">
            <v>0</v>
          </cell>
          <cell r="CD214">
            <v>0</v>
          </cell>
          <cell r="CE214">
            <v>0</v>
          </cell>
          <cell r="CF214">
            <v>0</v>
          </cell>
          <cell r="CH214">
            <v>0</v>
          </cell>
          <cell r="CI214">
            <v>0</v>
          </cell>
          <cell r="CJ214">
            <v>0</v>
          </cell>
          <cell r="CL214">
            <v>0</v>
          </cell>
          <cell r="CM214">
            <v>0</v>
          </cell>
          <cell r="CN214">
            <v>0</v>
          </cell>
          <cell r="CP214">
            <v>0</v>
          </cell>
          <cell r="CQ214">
            <v>0</v>
          </cell>
          <cell r="CR214">
            <v>0</v>
          </cell>
          <cell r="CT214">
            <v>0</v>
          </cell>
          <cell r="CU214">
            <v>0</v>
          </cell>
          <cell r="CV214">
            <v>0</v>
          </cell>
          <cell r="CX214">
            <v>0</v>
          </cell>
          <cell r="CY214">
            <v>0</v>
          </cell>
          <cell r="CZ214">
            <v>0</v>
          </cell>
          <cell r="DB214">
            <v>0</v>
          </cell>
          <cell r="DC214">
            <v>0</v>
          </cell>
          <cell r="DD214">
            <v>0</v>
          </cell>
          <cell r="DF214">
            <v>0</v>
          </cell>
          <cell r="DG214">
            <v>0</v>
          </cell>
          <cell r="DH214">
            <v>0</v>
          </cell>
          <cell r="DJ214">
            <v>0</v>
          </cell>
          <cell r="DK214">
            <v>0</v>
          </cell>
          <cell r="DL214">
            <v>0</v>
          </cell>
          <cell r="DN214">
            <v>0</v>
          </cell>
          <cell r="DO214">
            <v>0</v>
          </cell>
          <cell r="DP214">
            <v>0</v>
          </cell>
          <cell r="DR214">
            <v>0</v>
          </cell>
        </row>
        <row r="215">
          <cell r="E215" t="str">
            <v>t0000270</v>
          </cell>
          <cell r="F215" t="str">
            <v>01-K9</v>
          </cell>
          <cell r="G215" t="str">
            <v>UOB ATM (Licence Area)</v>
          </cell>
          <cell r="H215">
            <v>44256</v>
          </cell>
          <cell r="I215">
            <v>44985</v>
          </cell>
          <cell r="K215">
            <v>10</v>
          </cell>
          <cell r="L215">
            <v>10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S215">
            <v>1875</v>
          </cell>
          <cell r="T215">
            <v>0</v>
          </cell>
          <cell r="U215">
            <v>1875</v>
          </cell>
          <cell r="V215">
            <v>1875</v>
          </cell>
          <cell r="W215">
            <v>0</v>
          </cell>
          <cell r="X215">
            <v>1875</v>
          </cell>
          <cell r="Y215">
            <v>1875</v>
          </cell>
          <cell r="Z215">
            <v>1875</v>
          </cell>
          <cell r="AA215">
            <v>0</v>
          </cell>
          <cell r="AB215">
            <v>1875</v>
          </cell>
          <cell r="AC215">
            <v>1875</v>
          </cell>
          <cell r="AD215">
            <v>1875</v>
          </cell>
          <cell r="AE215">
            <v>0</v>
          </cell>
          <cell r="AF215">
            <v>1875</v>
          </cell>
          <cell r="AG215">
            <v>0</v>
          </cell>
          <cell r="AH215">
            <v>2200</v>
          </cell>
          <cell r="AI215">
            <v>-2200</v>
          </cell>
          <cell r="AJ215">
            <v>1875</v>
          </cell>
          <cell r="AK215">
            <v>0</v>
          </cell>
          <cell r="AL215">
            <v>2200</v>
          </cell>
          <cell r="AM215">
            <v>-2200</v>
          </cell>
          <cell r="AN215">
            <v>1875</v>
          </cell>
          <cell r="AO215">
            <v>0</v>
          </cell>
          <cell r="AP215">
            <v>2200</v>
          </cell>
          <cell r="AQ215">
            <v>-2200</v>
          </cell>
          <cell r="AR215">
            <v>1875</v>
          </cell>
          <cell r="AS215">
            <v>0</v>
          </cell>
          <cell r="AT215">
            <v>2200</v>
          </cell>
          <cell r="AU215">
            <v>-2200</v>
          </cell>
          <cell r="AV215">
            <v>1875</v>
          </cell>
          <cell r="AW215">
            <v>0</v>
          </cell>
          <cell r="AX215">
            <v>2200</v>
          </cell>
          <cell r="AY215">
            <v>-2200</v>
          </cell>
          <cell r="AZ215">
            <v>1875</v>
          </cell>
          <cell r="BA215">
            <v>0</v>
          </cell>
          <cell r="BB215">
            <v>2200</v>
          </cell>
          <cell r="BC215">
            <v>-2200</v>
          </cell>
          <cell r="BD215">
            <v>1875</v>
          </cell>
          <cell r="BE215">
            <v>0</v>
          </cell>
          <cell r="BF215">
            <v>2200</v>
          </cell>
          <cell r="BG215">
            <v>-2200</v>
          </cell>
          <cell r="BH215">
            <v>1875</v>
          </cell>
          <cell r="BI215">
            <v>0</v>
          </cell>
          <cell r="BJ215">
            <v>2200</v>
          </cell>
          <cell r="BK215">
            <v>-2200</v>
          </cell>
          <cell r="BL215">
            <v>1875</v>
          </cell>
          <cell r="BM215">
            <v>0</v>
          </cell>
          <cell r="BN215">
            <v>2200</v>
          </cell>
          <cell r="BO215">
            <v>-2200</v>
          </cell>
          <cell r="BP215">
            <v>1875</v>
          </cell>
          <cell r="BQ215">
            <v>0</v>
          </cell>
          <cell r="BR215">
            <v>2200</v>
          </cell>
          <cell r="BS215">
            <v>-2200</v>
          </cell>
          <cell r="BT215">
            <v>1875</v>
          </cell>
          <cell r="BU215">
            <v>3750</v>
          </cell>
          <cell r="BV215">
            <v>0</v>
          </cell>
          <cell r="BW215">
            <v>0</v>
          </cell>
          <cell r="BX215">
            <v>0</v>
          </cell>
          <cell r="BZ215">
            <v>0</v>
          </cell>
          <cell r="CA215">
            <v>0</v>
          </cell>
          <cell r="CB215">
            <v>0</v>
          </cell>
          <cell r="CD215">
            <v>0</v>
          </cell>
          <cell r="CE215">
            <v>0</v>
          </cell>
          <cell r="CF215">
            <v>0</v>
          </cell>
          <cell r="CH215">
            <v>0</v>
          </cell>
          <cell r="CI215">
            <v>0</v>
          </cell>
          <cell r="CJ215">
            <v>0</v>
          </cell>
          <cell r="CL215">
            <v>0</v>
          </cell>
          <cell r="CM215">
            <v>0</v>
          </cell>
          <cell r="CN215">
            <v>0</v>
          </cell>
          <cell r="CP215">
            <v>0</v>
          </cell>
          <cell r="CQ215">
            <v>0</v>
          </cell>
          <cell r="CR215">
            <v>0</v>
          </cell>
          <cell r="CT215">
            <v>0</v>
          </cell>
          <cell r="CU215">
            <v>0</v>
          </cell>
          <cell r="CV215">
            <v>0</v>
          </cell>
          <cell r="CX215">
            <v>0</v>
          </cell>
          <cell r="CY215">
            <v>0</v>
          </cell>
          <cell r="CZ215">
            <v>0</v>
          </cell>
          <cell r="DB215">
            <v>0</v>
          </cell>
          <cell r="DC215">
            <v>0</v>
          </cell>
          <cell r="DD215">
            <v>0</v>
          </cell>
          <cell r="DF215">
            <v>0</v>
          </cell>
          <cell r="DG215">
            <v>0</v>
          </cell>
          <cell r="DH215">
            <v>0</v>
          </cell>
          <cell r="DJ215">
            <v>0</v>
          </cell>
          <cell r="DK215">
            <v>0</v>
          </cell>
          <cell r="DL215">
            <v>0</v>
          </cell>
          <cell r="DN215">
            <v>0</v>
          </cell>
          <cell r="DO215">
            <v>0</v>
          </cell>
          <cell r="DP215">
            <v>0</v>
          </cell>
          <cell r="DR215">
            <v>0</v>
          </cell>
        </row>
        <row r="216">
          <cell r="E216" t="str">
            <v>t0000270 (Licence)</v>
          </cell>
          <cell r="F216" t="str">
            <v>01-K9</v>
          </cell>
          <cell r="G216" t="str">
            <v>UOB ATM (Licence Area)</v>
          </cell>
          <cell r="H216">
            <v>44986</v>
          </cell>
          <cell r="I216">
            <v>45351</v>
          </cell>
          <cell r="K216">
            <v>0</v>
          </cell>
          <cell r="L216">
            <v>10</v>
          </cell>
          <cell r="M216">
            <v>0</v>
          </cell>
          <cell r="N216">
            <v>0</v>
          </cell>
          <cell r="O216">
            <v>80</v>
          </cell>
          <cell r="P216">
            <v>0</v>
          </cell>
          <cell r="Q216">
            <v>80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800</v>
          </cell>
          <cell r="W216">
            <v>0</v>
          </cell>
          <cell r="X216">
            <v>800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800</v>
          </cell>
          <cell r="AH216">
            <v>0</v>
          </cell>
          <cell r="AI216">
            <v>800</v>
          </cell>
          <cell r="AJ216">
            <v>0</v>
          </cell>
          <cell r="AK216">
            <v>800</v>
          </cell>
          <cell r="AL216">
            <v>0</v>
          </cell>
          <cell r="AM216">
            <v>800</v>
          </cell>
          <cell r="AN216">
            <v>0</v>
          </cell>
          <cell r="AO216">
            <v>800</v>
          </cell>
          <cell r="AP216">
            <v>0</v>
          </cell>
          <cell r="AQ216">
            <v>800</v>
          </cell>
          <cell r="AR216">
            <v>0</v>
          </cell>
          <cell r="AS216">
            <v>800</v>
          </cell>
          <cell r="AT216">
            <v>0</v>
          </cell>
          <cell r="AU216">
            <v>800</v>
          </cell>
          <cell r="AV216">
            <v>0</v>
          </cell>
          <cell r="AW216">
            <v>800</v>
          </cell>
          <cell r="AX216">
            <v>0</v>
          </cell>
          <cell r="AY216">
            <v>800</v>
          </cell>
          <cell r="AZ216">
            <v>0</v>
          </cell>
          <cell r="BA216">
            <v>800</v>
          </cell>
          <cell r="BB216">
            <v>0</v>
          </cell>
          <cell r="BC216">
            <v>800</v>
          </cell>
          <cell r="BD216">
            <v>0</v>
          </cell>
          <cell r="BE216">
            <v>800</v>
          </cell>
          <cell r="BF216">
            <v>0</v>
          </cell>
          <cell r="BG216">
            <v>800</v>
          </cell>
          <cell r="BH216">
            <v>0</v>
          </cell>
          <cell r="BI216">
            <v>800</v>
          </cell>
          <cell r="BJ216">
            <v>0</v>
          </cell>
          <cell r="BK216">
            <v>800</v>
          </cell>
          <cell r="BL216">
            <v>0</v>
          </cell>
          <cell r="BM216">
            <v>800</v>
          </cell>
          <cell r="BN216">
            <v>0</v>
          </cell>
          <cell r="BO216">
            <v>800</v>
          </cell>
          <cell r="BP216">
            <v>0</v>
          </cell>
          <cell r="BQ216">
            <v>800</v>
          </cell>
          <cell r="BR216">
            <v>0</v>
          </cell>
          <cell r="BS216">
            <v>800</v>
          </cell>
          <cell r="BT216">
            <v>0</v>
          </cell>
          <cell r="BU216">
            <v>8000</v>
          </cell>
          <cell r="BV216">
            <v>0</v>
          </cell>
          <cell r="BW216">
            <v>0</v>
          </cell>
          <cell r="BX216">
            <v>0</v>
          </cell>
          <cell r="BZ216">
            <v>0</v>
          </cell>
          <cell r="CA216">
            <v>0</v>
          </cell>
          <cell r="CB216">
            <v>0</v>
          </cell>
          <cell r="CD216">
            <v>0</v>
          </cell>
          <cell r="CE216">
            <v>0</v>
          </cell>
          <cell r="CF216">
            <v>0</v>
          </cell>
          <cell r="CH216">
            <v>0</v>
          </cell>
          <cell r="CI216">
            <v>0</v>
          </cell>
          <cell r="CJ216">
            <v>0</v>
          </cell>
          <cell r="CL216">
            <v>0</v>
          </cell>
          <cell r="CM216">
            <v>0</v>
          </cell>
          <cell r="CN216">
            <v>0</v>
          </cell>
          <cell r="CP216">
            <v>0</v>
          </cell>
          <cell r="CQ216">
            <v>0</v>
          </cell>
          <cell r="CR216">
            <v>0</v>
          </cell>
          <cell r="CT216">
            <v>0</v>
          </cell>
          <cell r="CU216">
            <v>0</v>
          </cell>
          <cell r="CV216">
            <v>0</v>
          </cell>
          <cell r="CX216">
            <v>0</v>
          </cell>
          <cell r="CY216">
            <v>0</v>
          </cell>
          <cell r="CZ216">
            <v>0</v>
          </cell>
          <cell r="DB216">
            <v>0</v>
          </cell>
          <cell r="DC216">
            <v>0</v>
          </cell>
          <cell r="DD216">
            <v>0</v>
          </cell>
          <cell r="DF216">
            <v>0</v>
          </cell>
          <cell r="DG216">
            <v>0</v>
          </cell>
          <cell r="DH216">
            <v>0</v>
          </cell>
          <cell r="DJ216">
            <v>0</v>
          </cell>
          <cell r="DK216">
            <v>0</v>
          </cell>
          <cell r="DL216">
            <v>0</v>
          </cell>
          <cell r="DN216">
            <v>0</v>
          </cell>
          <cell r="DO216">
            <v>0</v>
          </cell>
          <cell r="DP216">
            <v>0</v>
          </cell>
          <cell r="DR216">
            <v>0</v>
          </cell>
        </row>
        <row r="217">
          <cell r="E217" t="str">
            <v>t0000209</v>
          </cell>
          <cell r="F217" t="str">
            <v>01-K10</v>
          </cell>
          <cell r="G217" t="str">
            <v>DBS ATM (Licence Area)</v>
          </cell>
          <cell r="H217">
            <v>44621</v>
          </cell>
          <cell r="I217">
            <v>45351</v>
          </cell>
          <cell r="K217">
            <v>10</v>
          </cell>
          <cell r="L217">
            <v>10</v>
          </cell>
          <cell r="M217">
            <v>100</v>
          </cell>
          <cell r="N217">
            <v>0</v>
          </cell>
          <cell r="O217">
            <v>100</v>
          </cell>
          <cell r="P217">
            <v>0</v>
          </cell>
          <cell r="Q217">
            <v>100</v>
          </cell>
          <cell r="S217">
            <v>1000</v>
          </cell>
          <cell r="T217">
            <v>0</v>
          </cell>
          <cell r="U217">
            <v>1000</v>
          </cell>
          <cell r="V217">
            <v>1000</v>
          </cell>
          <cell r="W217">
            <v>0</v>
          </cell>
          <cell r="X217">
            <v>1000</v>
          </cell>
          <cell r="Y217">
            <v>1000</v>
          </cell>
          <cell r="Z217">
            <v>1000</v>
          </cell>
          <cell r="AA217">
            <v>0</v>
          </cell>
          <cell r="AB217">
            <v>1000</v>
          </cell>
          <cell r="AC217">
            <v>1000</v>
          </cell>
          <cell r="AD217">
            <v>1000</v>
          </cell>
          <cell r="AE217">
            <v>0</v>
          </cell>
          <cell r="AF217">
            <v>1000</v>
          </cell>
          <cell r="AG217">
            <v>1000</v>
          </cell>
          <cell r="AH217">
            <v>1000</v>
          </cell>
          <cell r="AI217">
            <v>0</v>
          </cell>
          <cell r="AJ217">
            <v>1000</v>
          </cell>
          <cell r="AK217">
            <v>1000</v>
          </cell>
          <cell r="AL217">
            <v>1000</v>
          </cell>
          <cell r="AM217">
            <v>0</v>
          </cell>
          <cell r="AN217">
            <v>1000</v>
          </cell>
          <cell r="AO217">
            <v>1000</v>
          </cell>
          <cell r="AP217">
            <v>1000</v>
          </cell>
          <cell r="AQ217">
            <v>0</v>
          </cell>
          <cell r="AR217">
            <v>1000</v>
          </cell>
          <cell r="AS217">
            <v>1000</v>
          </cell>
          <cell r="AT217">
            <v>1000</v>
          </cell>
          <cell r="AU217">
            <v>0</v>
          </cell>
          <cell r="AV217">
            <v>1000</v>
          </cell>
          <cell r="AW217">
            <v>1000</v>
          </cell>
          <cell r="AX217">
            <v>1000</v>
          </cell>
          <cell r="AY217">
            <v>0</v>
          </cell>
          <cell r="AZ217">
            <v>1000</v>
          </cell>
          <cell r="BA217">
            <v>1000</v>
          </cell>
          <cell r="BB217">
            <v>1000</v>
          </cell>
          <cell r="BC217">
            <v>0</v>
          </cell>
          <cell r="BD217">
            <v>1000</v>
          </cell>
          <cell r="BE217">
            <v>1000</v>
          </cell>
          <cell r="BF217">
            <v>1000</v>
          </cell>
          <cell r="BG217">
            <v>0</v>
          </cell>
          <cell r="BH217">
            <v>1000</v>
          </cell>
          <cell r="BI217">
            <v>1000</v>
          </cell>
          <cell r="BJ217">
            <v>1000</v>
          </cell>
          <cell r="BK217">
            <v>0</v>
          </cell>
          <cell r="BL217">
            <v>1000</v>
          </cell>
          <cell r="BM217">
            <v>1000</v>
          </cell>
          <cell r="BN217">
            <v>1000</v>
          </cell>
          <cell r="BO217">
            <v>0</v>
          </cell>
          <cell r="BP217">
            <v>1000</v>
          </cell>
          <cell r="BQ217">
            <v>1000</v>
          </cell>
          <cell r="BR217">
            <v>1000</v>
          </cell>
          <cell r="BS217">
            <v>0</v>
          </cell>
          <cell r="BT217">
            <v>1000</v>
          </cell>
          <cell r="BU217">
            <v>12000</v>
          </cell>
          <cell r="BV217">
            <v>0</v>
          </cell>
          <cell r="BW217">
            <v>0</v>
          </cell>
          <cell r="BX217">
            <v>0</v>
          </cell>
          <cell r="BZ217">
            <v>0</v>
          </cell>
          <cell r="CA217">
            <v>0</v>
          </cell>
          <cell r="CB217">
            <v>0</v>
          </cell>
          <cell r="CD217">
            <v>0</v>
          </cell>
          <cell r="CE217">
            <v>0</v>
          </cell>
          <cell r="CF217">
            <v>0</v>
          </cell>
          <cell r="CH217">
            <v>0</v>
          </cell>
          <cell r="CI217">
            <v>0</v>
          </cell>
          <cell r="CJ217">
            <v>0</v>
          </cell>
          <cell r="CL217">
            <v>0</v>
          </cell>
          <cell r="CM217">
            <v>0</v>
          </cell>
          <cell r="CN217">
            <v>0</v>
          </cell>
          <cell r="CP217">
            <v>0</v>
          </cell>
          <cell r="CQ217">
            <v>0</v>
          </cell>
          <cell r="CR217">
            <v>0</v>
          </cell>
          <cell r="CT217">
            <v>0</v>
          </cell>
          <cell r="CU217">
            <v>0</v>
          </cell>
          <cell r="CV217">
            <v>0</v>
          </cell>
          <cell r="CX217">
            <v>0</v>
          </cell>
          <cell r="CY217">
            <v>0</v>
          </cell>
          <cell r="CZ217">
            <v>0</v>
          </cell>
          <cell r="DB217">
            <v>0</v>
          </cell>
          <cell r="DC217">
            <v>0</v>
          </cell>
          <cell r="DD217">
            <v>0</v>
          </cell>
          <cell r="DF217">
            <v>0</v>
          </cell>
          <cell r="DG217">
            <v>0</v>
          </cell>
          <cell r="DH217">
            <v>0</v>
          </cell>
          <cell r="DJ217">
            <v>0</v>
          </cell>
          <cell r="DK217">
            <v>0</v>
          </cell>
          <cell r="DL217">
            <v>0</v>
          </cell>
          <cell r="DN217">
            <v>0</v>
          </cell>
          <cell r="DO217">
            <v>0</v>
          </cell>
          <cell r="DP217">
            <v>0</v>
          </cell>
          <cell r="DR217">
            <v>0</v>
          </cell>
        </row>
        <row r="218">
          <cell r="E218" t="str">
            <v>t0001436</v>
          </cell>
          <cell r="F218" t="str">
            <v>01-K14</v>
          </cell>
          <cell r="G218" t="str">
            <v>Blu Logistics Pte Ltd (Licence Area) - Relocated from B1-K1)</v>
          </cell>
          <cell r="H218">
            <v>44653</v>
          </cell>
          <cell r="I218">
            <v>45017</v>
          </cell>
          <cell r="K218">
            <v>7</v>
          </cell>
          <cell r="L218">
            <v>7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260</v>
          </cell>
          <cell r="S218">
            <v>260</v>
          </cell>
          <cell r="T218">
            <v>0</v>
          </cell>
          <cell r="U218">
            <v>260</v>
          </cell>
          <cell r="V218">
            <v>260</v>
          </cell>
          <cell r="W218">
            <v>0</v>
          </cell>
          <cell r="X218">
            <v>260</v>
          </cell>
          <cell r="Y218">
            <v>260</v>
          </cell>
          <cell r="Z218">
            <v>260</v>
          </cell>
          <cell r="AA218">
            <v>0</v>
          </cell>
          <cell r="AB218">
            <v>260</v>
          </cell>
          <cell r="AC218">
            <v>260</v>
          </cell>
          <cell r="AD218">
            <v>260</v>
          </cell>
          <cell r="AE218">
            <v>0</v>
          </cell>
          <cell r="AF218">
            <v>260</v>
          </cell>
          <cell r="AG218">
            <v>260</v>
          </cell>
          <cell r="AH218">
            <v>260</v>
          </cell>
          <cell r="AI218">
            <v>0</v>
          </cell>
          <cell r="AJ218">
            <v>260</v>
          </cell>
          <cell r="AK218">
            <v>8.67</v>
          </cell>
          <cell r="AL218">
            <v>8.67</v>
          </cell>
          <cell r="AM218">
            <v>0</v>
          </cell>
          <cell r="AN218">
            <v>260</v>
          </cell>
          <cell r="AO218">
            <v>0</v>
          </cell>
          <cell r="AP218">
            <v>0</v>
          </cell>
          <cell r="AQ218">
            <v>0</v>
          </cell>
          <cell r="AR218">
            <v>260</v>
          </cell>
          <cell r="AS218">
            <v>0</v>
          </cell>
          <cell r="AT218">
            <v>0</v>
          </cell>
          <cell r="AU218">
            <v>0</v>
          </cell>
          <cell r="AV218">
            <v>260</v>
          </cell>
          <cell r="AW218">
            <v>0</v>
          </cell>
          <cell r="AX218">
            <v>0</v>
          </cell>
          <cell r="AY218">
            <v>0</v>
          </cell>
          <cell r="AZ218">
            <v>260</v>
          </cell>
          <cell r="BA218">
            <v>0</v>
          </cell>
          <cell r="BB218">
            <v>0</v>
          </cell>
          <cell r="BC218">
            <v>0</v>
          </cell>
          <cell r="BD218">
            <v>260</v>
          </cell>
          <cell r="BE218">
            <v>0</v>
          </cell>
          <cell r="BF218">
            <v>0</v>
          </cell>
          <cell r="BG218">
            <v>0</v>
          </cell>
          <cell r="BH218">
            <v>260</v>
          </cell>
          <cell r="BI218">
            <v>0</v>
          </cell>
          <cell r="BJ218">
            <v>0</v>
          </cell>
          <cell r="BK218">
            <v>0</v>
          </cell>
          <cell r="BL218">
            <v>260</v>
          </cell>
          <cell r="BM218">
            <v>0</v>
          </cell>
          <cell r="BN218">
            <v>0</v>
          </cell>
          <cell r="BO218">
            <v>0</v>
          </cell>
          <cell r="BP218">
            <v>260</v>
          </cell>
          <cell r="BQ218">
            <v>0</v>
          </cell>
          <cell r="BR218">
            <v>0</v>
          </cell>
          <cell r="BS218">
            <v>0</v>
          </cell>
          <cell r="BT218">
            <v>260</v>
          </cell>
          <cell r="BU218">
            <v>788.67</v>
          </cell>
          <cell r="BV218">
            <v>0</v>
          </cell>
          <cell r="BW218">
            <v>0</v>
          </cell>
          <cell r="BX218">
            <v>0</v>
          </cell>
          <cell r="BZ218">
            <v>0</v>
          </cell>
          <cell r="CA218">
            <v>0</v>
          </cell>
          <cell r="CB218">
            <v>0</v>
          </cell>
          <cell r="CD218">
            <v>0</v>
          </cell>
          <cell r="CE218">
            <v>0</v>
          </cell>
          <cell r="CF218">
            <v>0</v>
          </cell>
          <cell r="CH218">
            <v>0</v>
          </cell>
          <cell r="CI218">
            <v>0</v>
          </cell>
          <cell r="CJ218">
            <v>0</v>
          </cell>
          <cell r="CL218">
            <v>0</v>
          </cell>
          <cell r="CM218">
            <v>0</v>
          </cell>
          <cell r="CN218">
            <v>0</v>
          </cell>
          <cell r="CP218">
            <v>0</v>
          </cell>
          <cell r="CQ218">
            <v>0</v>
          </cell>
          <cell r="CR218">
            <v>0</v>
          </cell>
          <cell r="CT218">
            <v>0</v>
          </cell>
          <cell r="CU218">
            <v>0</v>
          </cell>
          <cell r="CV218">
            <v>0</v>
          </cell>
          <cell r="CX218">
            <v>0</v>
          </cell>
          <cell r="CY218">
            <v>0</v>
          </cell>
          <cell r="CZ218">
            <v>0</v>
          </cell>
          <cell r="DB218">
            <v>0</v>
          </cell>
          <cell r="DC218">
            <v>0</v>
          </cell>
          <cell r="DD218">
            <v>0</v>
          </cell>
          <cell r="DF218">
            <v>0</v>
          </cell>
          <cell r="DG218">
            <v>0</v>
          </cell>
          <cell r="DH218">
            <v>0</v>
          </cell>
          <cell r="DJ218">
            <v>0</v>
          </cell>
          <cell r="DK218">
            <v>0</v>
          </cell>
          <cell r="DL218">
            <v>0</v>
          </cell>
          <cell r="DN218">
            <v>0</v>
          </cell>
          <cell r="DO218">
            <v>0</v>
          </cell>
          <cell r="DP218">
            <v>0</v>
          </cell>
          <cell r="DR218">
            <v>0</v>
          </cell>
        </row>
        <row r="219">
          <cell r="F219" t="str">
            <v>01-K14</v>
          </cell>
          <cell r="G219" t="str">
            <v>New Licensee</v>
          </cell>
          <cell r="H219">
            <v>45292</v>
          </cell>
          <cell r="I219">
            <v>45930</v>
          </cell>
          <cell r="K219">
            <v>0</v>
          </cell>
          <cell r="L219">
            <v>7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300</v>
          </cell>
          <cell r="S219">
            <v>300</v>
          </cell>
          <cell r="T219">
            <v>0</v>
          </cell>
          <cell r="U219">
            <v>300</v>
          </cell>
          <cell r="V219">
            <v>300</v>
          </cell>
          <cell r="W219">
            <v>0</v>
          </cell>
          <cell r="X219">
            <v>300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300</v>
          </cell>
          <cell r="BK219">
            <v>-300</v>
          </cell>
          <cell r="BL219">
            <v>0</v>
          </cell>
          <cell r="BM219">
            <v>0</v>
          </cell>
          <cell r="BN219">
            <v>300</v>
          </cell>
          <cell r="BO219">
            <v>-300</v>
          </cell>
          <cell r="BP219">
            <v>0</v>
          </cell>
          <cell r="BQ219">
            <v>0</v>
          </cell>
          <cell r="BR219">
            <v>300</v>
          </cell>
          <cell r="BS219">
            <v>-300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Z219">
            <v>0</v>
          </cell>
          <cell r="CA219">
            <v>0</v>
          </cell>
          <cell r="CB219">
            <v>0</v>
          </cell>
          <cell r="CD219">
            <v>0</v>
          </cell>
          <cell r="CE219">
            <v>0</v>
          </cell>
          <cell r="CF219">
            <v>0</v>
          </cell>
          <cell r="CH219">
            <v>0</v>
          </cell>
          <cell r="CI219">
            <v>0</v>
          </cell>
          <cell r="CJ219">
            <v>0</v>
          </cell>
          <cell r="CL219">
            <v>0</v>
          </cell>
          <cell r="CM219">
            <v>0</v>
          </cell>
          <cell r="CN219">
            <v>0</v>
          </cell>
          <cell r="CP219">
            <v>0</v>
          </cell>
          <cell r="CQ219">
            <v>0</v>
          </cell>
          <cell r="CR219">
            <v>0</v>
          </cell>
          <cell r="CT219">
            <v>0</v>
          </cell>
          <cell r="CU219">
            <v>0</v>
          </cell>
          <cell r="CV219">
            <v>0</v>
          </cell>
          <cell r="CX219">
            <v>0</v>
          </cell>
          <cell r="CY219">
            <v>0</v>
          </cell>
          <cell r="CZ219">
            <v>0</v>
          </cell>
          <cell r="DB219">
            <v>0</v>
          </cell>
          <cell r="DC219">
            <v>0</v>
          </cell>
          <cell r="DD219">
            <v>0</v>
          </cell>
          <cell r="DF219">
            <v>0</v>
          </cell>
          <cell r="DG219">
            <v>0</v>
          </cell>
          <cell r="DH219">
            <v>0</v>
          </cell>
          <cell r="DJ219">
            <v>0</v>
          </cell>
          <cell r="DK219">
            <v>0</v>
          </cell>
          <cell r="DL219">
            <v>0</v>
          </cell>
          <cell r="DN219">
            <v>0</v>
          </cell>
          <cell r="DO219">
            <v>0</v>
          </cell>
          <cell r="DP219">
            <v>0</v>
          </cell>
          <cell r="DR219">
            <v>0</v>
          </cell>
        </row>
        <row r="220">
          <cell r="E220" t="str">
            <v>t0000256</v>
          </cell>
          <cell r="F220" t="str">
            <v>01-K15</v>
          </cell>
          <cell r="G220" t="str">
            <v>Super Tea (S) Pte Ltd</v>
          </cell>
          <cell r="H220">
            <v>44652</v>
          </cell>
          <cell r="I220">
            <v>45016</v>
          </cell>
          <cell r="K220">
            <v>300</v>
          </cell>
          <cell r="L220">
            <v>300</v>
          </cell>
          <cell r="M220">
            <v>17.3</v>
          </cell>
          <cell r="N220">
            <v>1.2</v>
          </cell>
          <cell r="O220">
            <v>16.5</v>
          </cell>
          <cell r="P220">
            <v>2</v>
          </cell>
          <cell r="Q220">
            <v>18.5</v>
          </cell>
          <cell r="S220">
            <v>5190</v>
          </cell>
          <cell r="T220">
            <v>360</v>
          </cell>
          <cell r="U220">
            <v>5550</v>
          </cell>
          <cell r="V220">
            <v>4950</v>
          </cell>
          <cell r="W220">
            <v>600</v>
          </cell>
          <cell r="X220">
            <v>5550</v>
          </cell>
          <cell r="Y220">
            <v>5190</v>
          </cell>
          <cell r="Z220">
            <v>5190</v>
          </cell>
          <cell r="AA220">
            <v>0</v>
          </cell>
          <cell r="AB220">
            <v>4890</v>
          </cell>
          <cell r="AC220">
            <v>4950</v>
          </cell>
          <cell r="AD220">
            <v>5190</v>
          </cell>
          <cell r="AE220">
            <v>-240</v>
          </cell>
          <cell r="AF220">
            <v>4890</v>
          </cell>
          <cell r="AG220">
            <v>4950</v>
          </cell>
          <cell r="AH220">
            <v>5190</v>
          </cell>
          <cell r="AI220">
            <v>-240</v>
          </cell>
          <cell r="AJ220">
            <v>4890</v>
          </cell>
          <cell r="AK220">
            <v>0</v>
          </cell>
          <cell r="AL220">
            <v>5490</v>
          </cell>
          <cell r="AM220">
            <v>-5490</v>
          </cell>
          <cell r="AN220">
            <v>5190</v>
          </cell>
          <cell r="AO220">
            <v>0</v>
          </cell>
          <cell r="AP220">
            <v>5490</v>
          </cell>
          <cell r="AQ220">
            <v>-5490</v>
          </cell>
          <cell r="AR220">
            <v>5190</v>
          </cell>
          <cell r="AS220">
            <v>0</v>
          </cell>
          <cell r="AT220">
            <v>5490</v>
          </cell>
          <cell r="AU220">
            <v>-5490</v>
          </cell>
          <cell r="AV220">
            <v>5190</v>
          </cell>
          <cell r="AW220">
            <v>0</v>
          </cell>
          <cell r="AX220">
            <v>5490</v>
          </cell>
          <cell r="AY220">
            <v>-5490</v>
          </cell>
          <cell r="AZ220">
            <v>5190</v>
          </cell>
          <cell r="BA220">
            <v>0</v>
          </cell>
          <cell r="BB220">
            <v>5490</v>
          </cell>
          <cell r="BC220">
            <v>-5490</v>
          </cell>
          <cell r="BD220">
            <v>5190</v>
          </cell>
          <cell r="BE220">
            <v>0</v>
          </cell>
          <cell r="BF220">
            <v>5490</v>
          </cell>
          <cell r="BG220">
            <v>-5490</v>
          </cell>
          <cell r="BH220">
            <v>5190</v>
          </cell>
          <cell r="BI220">
            <v>0</v>
          </cell>
          <cell r="BJ220">
            <v>5490</v>
          </cell>
          <cell r="BK220">
            <v>-5490</v>
          </cell>
          <cell r="BL220">
            <v>0</v>
          </cell>
          <cell r="BM220">
            <v>0</v>
          </cell>
          <cell r="BN220">
            <v>5490</v>
          </cell>
          <cell r="BO220">
            <v>-5490</v>
          </cell>
          <cell r="BP220">
            <v>0</v>
          </cell>
          <cell r="BQ220">
            <v>0</v>
          </cell>
          <cell r="BR220">
            <v>5490</v>
          </cell>
          <cell r="BS220">
            <v>-5490</v>
          </cell>
          <cell r="BT220">
            <v>0</v>
          </cell>
          <cell r="BU220">
            <v>15090</v>
          </cell>
          <cell r="BV220">
            <v>360</v>
          </cell>
          <cell r="BW220">
            <v>360</v>
          </cell>
          <cell r="BX220">
            <v>0</v>
          </cell>
          <cell r="BY220">
            <v>360</v>
          </cell>
          <cell r="BZ220">
            <v>600</v>
          </cell>
          <cell r="CA220">
            <v>360</v>
          </cell>
          <cell r="CB220">
            <v>240</v>
          </cell>
          <cell r="CC220">
            <v>360</v>
          </cell>
          <cell r="CD220">
            <v>600</v>
          </cell>
          <cell r="CE220">
            <v>360</v>
          </cell>
          <cell r="CF220">
            <v>240</v>
          </cell>
          <cell r="CG220">
            <v>360</v>
          </cell>
          <cell r="CH220">
            <v>0</v>
          </cell>
          <cell r="CI220">
            <v>360</v>
          </cell>
          <cell r="CJ220">
            <v>-360</v>
          </cell>
          <cell r="CK220">
            <v>360</v>
          </cell>
          <cell r="CL220">
            <v>0</v>
          </cell>
          <cell r="CM220">
            <v>360</v>
          </cell>
          <cell r="CN220">
            <v>-360</v>
          </cell>
          <cell r="CO220">
            <v>360</v>
          </cell>
          <cell r="CP220">
            <v>0</v>
          </cell>
          <cell r="CQ220">
            <v>360</v>
          </cell>
          <cell r="CR220">
            <v>-360</v>
          </cell>
          <cell r="CS220">
            <v>360</v>
          </cell>
          <cell r="CT220">
            <v>0</v>
          </cell>
          <cell r="CU220">
            <v>360</v>
          </cell>
          <cell r="CV220">
            <v>-360</v>
          </cell>
          <cell r="CW220">
            <v>360</v>
          </cell>
          <cell r="CX220">
            <v>0</v>
          </cell>
          <cell r="CY220">
            <v>360</v>
          </cell>
          <cell r="CZ220">
            <v>-360</v>
          </cell>
          <cell r="DA220">
            <v>360</v>
          </cell>
          <cell r="DB220">
            <v>0</v>
          </cell>
          <cell r="DC220">
            <v>360</v>
          </cell>
          <cell r="DD220">
            <v>-360</v>
          </cell>
          <cell r="DE220">
            <v>360</v>
          </cell>
          <cell r="DF220">
            <v>0</v>
          </cell>
          <cell r="DG220">
            <v>360</v>
          </cell>
          <cell r="DH220">
            <v>-360</v>
          </cell>
          <cell r="DI220">
            <v>0</v>
          </cell>
          <cell r="DJ220">
            <v>0</v>
          </cell>
          <cell r="DK220">
            <v>360</v>
          </cell>
          <cell r="DL220">
            <v>-360</v>
          </cell>
          <cell r="DM220">
            <v>0</v>
          </cell>
          <cell r="DN220">
            <v>0</v>
          </cell>
          <cell r="DO220">
            <v>360</v>
          </cell>
          <cell r="DP220">
            <v>-360</v>
          </cell>
          <cell r="DQ220">
            <v>0</v>
          </cell>
          <cell r="DR220">
            <v>1560</v>
          </cell>
        </row>
        <row r="221">
          <cell r="F221" t="str">
            <v>01-K15</v>
          </cell>
          <cell r="G221" t="str">
            <v>Super Tea (S) Pte Ltd</v>
          </cell>
          <cell r="H221">
            <v>45017</v>
          </cell>
          <cell r="I221">
            <v>45382</v>
          </cell>
          <cell r="K221">
            <v>0</v>
          </cell>
          <cell r="L221">
            <v>300</v>
          </cell>
          <cell r="M221">
            <v>18.3</v>
          </cell>
          <cell r="N221">
            <v>1.2</v>
          </cell>
          <cell r="O221">
            <v>17.5</v>
          </cell>
          <cell r="P221">
            <v>2</v>
          </cell>
          <cell r="Q221">
            <v>19.5</v>
          </cell>
          <cell r="S221">
            <v>5490</v>
          </cell>
          <cell r="T221">
            <v>360</v>
          </cell>
          <cell r="U221">
            <v>5850</v>
          </cell>
          <cell r="V221">
            <v>5250</v>
          </cell>
          <cell r="W221">
            <v>600</v>
          </cell>
          <cell r="X221">
            <v>5850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5250</v>
          </cell>
          <cell r="AL221">
            <v>0</v>
          </cell>
          <cell r="AM221">
            <v>5250</v>
          </cell>
          <cell r="AN221">
            <v>0</v>
          </cell>
          <cell r="AO221">
            <v>5250</v>
          </cell>
          <cell r="AP221">
            <v>0</v>
          </cell>
          <cell r="AQ221">
            <v>5250</v>
          </cell>
          <cell r="AR221">
            <v>0</v>
          </cell>
          <cell r="AS221">
            <v>5250</v>
          </cell>
          <cell r="AT221">
            <v>0</v>
          </cell>
          <cell r="AU221">
            <v>5250</v>
          </cell>
          <cell r="AV221">
            <v>0</v>
          </cell>
          <cell r="AW221">
            <v>5250</v>
          </cell>
          <cell r="AX221">
            <v>0</v>
          </cell>
          <cell r="AY221">
            <v>5250</v>
          </cell>
          <cell r="AZ221">
            <v>0</v>
          </cell>
          <cell r="BA221">
            <v>5250</v>
          </cell>
          <cell r="BB221">
            <v>0</v>
          </cell>
          <cell r="BC221">
            <v>5250</v>
          </cell>
          <cell r="BD221">
            <v>0</v>
          </cell>
          <cell r="BE221">
            <v>5250</v>
          </cell>
          <cell r="BF221">
            <v>0</v>
          </cell>
          <cell r="BG221">
            <v>5250</v>
          </cell>
          <cell r="BH221">
            <v>0</v>
          </cell>
          <cell r="BI221">
            <v>5250</v>
          </cell>
          <cell r="BJ221">
            <v>0</v>
          </cell>
          <cell r="BK221">
            <v>5250</v>
          </cell>
          <cell r="BL221">
            <v>5190</v>
          </cell>
          <cell r="BM221">
            <v>5250</v>
          </cell>
          <cell r="BN221">
            <v>0</v>
          </cell>
          <cell r="BO221">
            <v>5250</v>
          </cell>
          <cell r="BP221">
            <v>5190</v>
          </cell>
          <cell r="BQ221">
            <v>5250</v>
          </cell>
          <cell r="BR221">
            <v>0</v>
          </cell>
          <cell r="BS221">
            <v>5250</v>
          </cell>
          <cell r="BT221">
            <v>5190</v>
          </cell>
          <cell r="BU221">
            <v>47250</v>
          </cell>
          <cell r="BV221">
            <v>0</v>
          </cell>
          <cell r="BW221">
            <v>0</v>
          </cell>
          <cell r="BX221">
            <v>0</v>
          </cell>
          <cell r="BZ221">
            <v>0</v>
          </cell>
          <cell r="CA221">
            <v>0</v>
          </cell>
          <cell r="CB221">
            <v>0</v>
          </cell>
          <cell r="CD221">
            <v>0</v>
          </cell>
          <cell r="CE221">
            <v>0</v>
          </cell>
          <cell r="CF221">
            <v>0</v>
          </cell>
          <cell r="CH221">
            <v>600</v>
          </cell>
          <cell r="CI221">
            <v>0</v>
          </cell>
          <cell r="CJ221">
            <v>600</v>
          </cell>
          <cell r="CL221">
            <v>600</v>
          </cell>
          <cell r="CM221">
            <v>0</v>
          </cell>
          <cell r="CN221">
            <v>600</v>
          </cell>
          <cell r="CP221">
            <v>600</v>
          </cell>
          <cell r="CQ221">
            <v>0</v>
          </cell>
          <cell r="CR221">
            <v>600</v>
          </cell>
          <cell r="CT221">
            <v>600</v>
          </cell>
          <cell r="CU221">
            <v>0</v>
          </cell>
          <cell r="CV221">
            <v>600</v>
          </cell>
          <cell r="CX221">
            <v>600</v>
          </cell>
          <cell r="CY221">
            <v>0</v>
          </cell>
          <cell r="CZ221">
            <v>600</v>
          </cell>
          <cell r="DB221">
            <v>600</v>
          </cell>
          <cell r="DC221">
            <v>0</v>
          </cell>
          <cell r="DD221">
            <v>600</v>
          </cell>
          <cell r="DF221">
            <v>600</v>
          </cell>
          <cell r="DG221">
            <v>0</v>
          </cell>
          <cell r="DH221">
            <v>600</v>
          </cell>
          <cell r="DI221">
            <v>360</v>
          </cell>
          <cell r="DJ221">
            <v>600</v>
          </cell>
          <cell r="DK221">
            <v>0</v>
          </cell>
          <cell r="DL221">
            <v>600</v>
          </cell>
          <cell r="DM221">
            <v>360</v>
          </cell>
          <cell r="DN221">
            <v>600</v>
          </cell>
          <cell r="DO221">
            <v>0</v>
          </cell>
          <cell r="DP221">
            <v>600</v>
          </cell>
          <cell r="DQ221">
            <v>360</v>
          </cell>
          <cell r="DR221">
            <v>5400</v>
          </cell>
        </row>
        <row r="222">
          <cell r="E222" t="str">
            <v>t0001358</v>
          </cell>
          <cell r="F222" t="str">
            <v>01-K16</v>
          </cell>
          <cell r="G222" t="str">
            <v>Flash Coffee Pte. Ltd.</v>
          </cell>
          <cell r="H222">
            <v>44696</v>
          </cell>
          <cell r="I222">
            <v>45103</v>
          </cell>
          <cell r="K222">
            <v>194</v>
          </cell>
          <cell r="L222">
            <v>194</v>
          </cell>
          <cell r="M222">
            <v>30.8</v>
          </cell>
          <cell r="N222">
            <v>1.2</v>
          </cell>
          <cell r="O222">
            <v>30</v>
          </cell>
          <cell r="P222">
            <v>2</v>
          </cell>
          <cell r="Q222">
            <v>32</v>
          </cell>
          <cell r="S222">
            <v>5975.2</v>
          </cell>
          <cell r="T222">
            <v>232.8</v>
          </cell>
          <cell r="U222">
            <v>6208</v>
          </cell>
          <cell r="V222">
            <v>5820</v>
          </cell>
          <cell r="W222">
            <v>388</v>
          </cell>
          <cell r="X222">
            <v>6208</v>
          </cell>
          <cell r="Y222">
            <v>5975.2</v>
          </cell>
          <cell r="Z222">
            <v>5975.2</v>
          </cell>
          <cell r="AA222">
            <v>0</v>
          </cell>
          <cell r="AB222">
            <v>3647.2</v>
          </cell>
          <cell r="AC222">
            <v>5820</v>
          </cell>
          <cell r="AD222">
            <v>5975.2</v>
          </cell>
          <cell r="AE222">
            <v>-155.19999999999999</v>
          </cell>
          <cell r="AF222">
            <v>3647.2</v>
          </cell>
          <cell r="AG222">
            <v>5820</v>
          </cell>
          <cell r="AH222">
            <v>5975.2</v>
          </cell>
          <cell r="AI222">
            <v>-155.19999999999999</v>
          </cell>
          <cell r="AJ222">
            <v>3647.2</v>
          </cell>
          <cell r="AK222">
            <v>5820</v>
          </cell>
          <cell r="AL222">
            <v>5975.2</v>
          </cell>
          <cell r="AM222">
            <v>-155.19999999999999</v>
          </cell>
          <cell r="AN222">
            <v>3647.2</v>
          </cell>
          <cell r="AO222">
            <v>5820</v>
          </cell>
          <cell r="AP222">
            <v>5975.2</v>
          </cell>
          <cell r="AQ222">
            <v>-155.19999999999999</v>
          </cell>
          <cell r="AR222">
            <v>1647.12</v>
          </cell>
          <cell r="AS222">
            <v>5044</v>
          </cell>
          <cell r="AT222">
            <v>5975.2</v>
          </cell>
          <cell r="AU222">
            <v>-931.2</v>
          </cell>
          <cell r="AV222">
            <v>1647.12</v>
          </cell>
          <cell r="AW222">
            <v>0</v>
          </cell>
          <cell r="AX222">
            <v>5975.2</v>
          </cell>
          <cell r="AY222">
            <v>-5975.2</v>
          </cell>
          <cell r="AZ222">
            <v>5975.2</v>
          </cell>
          <cell r="BA222">
            <v>0</v>
          </cell>
          <cell r="BB222">
            <v>5975.2</v>
          </cell>
          <cell r="BC222">
            <v>-5975.2</v>
          </cell>
          <cell r="BD222">
            <v>5975.2</v>
          </cell>
          <cell r="BE222">
            <v>0</v>
          </cell>
          <cell r="BF222">
            <v>5975.2</v>
          </cell>
          <cell r="BG222">
            <v>-5975.2</v>
          </cell>
          <cell r="BH222">
            <v>5975.2</v>
          </cell>
          <cell r="BI222">
            <v>0</v>
          </cell>
          <cell r="BJ222">
            <v>5975.2</v>
          </cell>
          <cell r="BK222">
            <v>-5975.2</v>
          </cell>
          <cell r="BL222">
            <v>5975.2</v>
          </cell>
          <cell r="BM222">
            <v>0</v>
          </cell>
          <cell r="BN222">
            <v>2788.43</v>
          </cell>
          <cell r="BO222">
            <v>-2788.43</v>
          </cell>
          <cell r="BP222">
            <v>5975.2</v>
          </cell>
          <cell r="BQ222">
            <v>0</v>
          </cell>
          <cell r="BR222">
            <v>0</v>
          </cell>
          <cell r="BS222">
            <v>0</v>
          </cell>
          <cell r="BT222">
            <v>5975.2</v>
          </cell>
          <cell r="BU222">
            <v>34299.199999999997</v>
          </cell>
          <cell r="BV222">
            <v>232.8</v>
          </cell>
          <cell r="BW222">
            <v>232.8</v>
          </cell>
          <cell r="BX222">
            <v>0</v>
          </cell>
          <cell r="BY222">
            <v>232.8</v>
          </cell>
          <cell r="BZ222">
            <v>388</v>
          </cell>
          <cell r="CA222">
            <v>232.8</v>
          </cell>
          <cell r="CB222">
            <v>155.19999999999999</v>
          </cell>
          <cell r="CC222">
            <v>232.8</v>
          </cell>
          <cell r="CD222">
            <v>388</v>
          </cell>
          <cell r="CE222">
            <v>232.8</v>
          </cell>
          <cell r="CF222">
            <v>155.19999999999999</v>
          </cell>
          <cell r="CG222">
            <v>232.8</v>
          </cell>
          <cell r="CH222">
            <v>388</v>
          </cell>
          <cell r="CI222">
            <v>232.8</v>
          </cell>
          <cell r="CJ222">
            <v>155.19999999999999</v>
          </cell>
          <cell r="CK222">
            <v>232.8</v>
          </cell>
          <cell r="CL222">
            <v>388</v>
          </cell>
          <cell r="CM222">
            <v>232.8</v>
          </cell>
          <cell r="CN222">
            <v>155.19999999999999</v>
          </cell>
          <cell r="CO222">
            <v>105.14</v>
          </cell>
          <cell r="CP222">
            <v>336.27</v>
          </cell>
          <cell r="CQ222">
            <v>232.8</v>
          </cell>
          <cell r="CR222">
            <v>103.47</v>
          </cell>
          <cell r="CS222">
            <v>105.14</v>
          </cell>
          <cell r="CT222">
            <v>0</v>
          </cell>
          <cell r="CU222">
            <v>232.8</v>
          </cell>
          <cell r="CV222">
            <v>-232.8</v>
          </cell>
          <cell r="CW222">
            <v>232.8</v>
          </cell>
          <cell r="CX222">
            <v>0</v>
          </cell>
          <cell r="CY222">
            <v>232.8</v>
          </cell>
          <cell r="CZ222">
            <v>-232.8</v>
          </cell>
          <cell r="DA222">
            <v>232.8</v>
          </cell>
          <cell r="DB222">
            <v>0</v>
          </cell>
          <cell r="DC222">
            <v>232.8</v>
          </cell>
          <cell r="DD222">
            <v>-232.8</v>
          </cell>
          <cell r="DE222">
            <v>232.8</v>
          </cell>
          <cell r="DF222">
            <v>0</v>
          </cell>
          <cell r="DG222">
            <v>232.8</v>
          </cell>
          <cell r="DH222">
            <v>-232.8</v>
          </cell>
          <cell r="DI222">
            <v>232.8</v>
          </cell>
          <cell r="DJ222">
            <v>0</v>
          </cell>
          <cell r="DK222">
            <v>108.64</v>
          </cell>
          <cell r="DL222">
            <v>-108.64</v>
          </cell>
          <cell r="DM222">
            <v>232.8</v>
          </cell>
          <cell r="DN222">
            <v>0</v>
          </cell>
          <cell r="DO222">
            <v>0</v>
          </cell>
          <cell r="DP222">
            <v>0</v>
          </cell>
          <cell r="DQ222">
            <v>232.8</v>
          </cell>
          <cell r="DR222">
            <v>2121.0700000000002</v>
          </cell>
        </row>
        <row r="223">
          <cell r="E223" t="str">
            <v>t0001680</v>
          </cell>
          <cell r="F223" t="str">
            <v>01-K16</v>
          </cell>
          <cell r="G223" t="str">
            <v>The Coffee Club Group International (Singapore) Pte. Ltd.</v>
          </cell>
          <cell r="H223">
            <v>45138</v>
          </cell>
          <cell r="I223">
            <v>45503</v>
          </cell>
          <cell r="K223">
            <v>356</v>
          </cell>
          <cell r="L223">
            <v>356</v>
          </cell>
          <cell r="M223">
            <v>0</v>
          </cell>
          <cell r="N223">
            <v>0</v>
          </cell>
          <cell r="O223">
            <v>18.3488372093023</v>
          </cell>
          <cell r="P223">
            <v>2</v>
          </cell>
          <cell r="Q223">
            <v>20.3488372093023</v>
          </cell>
          <cell r="R223">
            <v>0</v>
          </cell>
          <cell r="S223" t="str">
            <v>-</v>
          </cell>
          <cell r="T223">
            <v>0</v>
          </cell>
          <cell r="U223">
            <v>0</v>
          </cell>
          <cell r="V223">
            <v>6532.1860465116297</v>
          </cell>
          <cell r="W223">
            <v>712</v>
          </cell>
          <cell r="X223">
            <v>7244.1860465116297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203.61</v>
          </cell>
          <cell r="AX223">
            <v>0</v>
          </cell>
          <cell r="AY223">
            <v>203.61</v>
          </cell>
          <cell r="AZ223">
            <v>0</v>
          </cell>
          <cell r="BA223">
            <v>6312</v>
          </cell>
          <cell r="BB223">
            <v>0</v>
          </cell>
          <cell r="BC223">
            <v>6312</v>
          </cell>
          <cell r="BD223">
            <v>0</v>
          </cell>
          <cell r="BE223">
            <v>6312</v>
          </cell>
          <cell r="BF223">
            <v>0</v>
          </cell>
          <cell r="BG223">
            <v>6312</v>
          </cell>
          <cell r="BH223">
            <v>0</v>
          </cell>
          <cell r="BI223">
            <v>6312</v>
          </cell>
          <cell r="BJ223">
            <v>0</v>
          </cell>
          <cell r="BK223">
            <v>6312</v>
          </cell>
          <cell r="BL223">
            <v>0</v>
          </cell>
          <cell r="BM223">
            <v>7201.1060465116298</v>
          </cell>
          <cell r="BN223">
            <v>3186.77</v>
          </cell>
          <cell r="BO223">
            <v>4014.3360465116298</v>
          </cell>
          <cell r="BP223">
            <v>0</v>
          </cell>
          <cell r="BQ223">
            <v>6532.1860465116297</v>
          </cell>
          <cell r="BR223">
            <v>5975.2</v>
          </cell>
          <cell r="BS223">
            <v>556.98604651162805</v>
          </cell>
          <cell r="BT223">
            <v>0</v>
          </cell>
          <cell r="BU223">
            <v>32872.902093023302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>
            <v>0</v>
          </cell>
          <cell r="CR223">
            <v>0</v>
          </cell>
          <cell r="CS223">
            <v>0</v>
          </cell>
          <cell r="CT223">
            <v>22.19</v>
          </cell>
          <cell r="CU223">
            <v>0</v>
          </cell>
          <cell r="CV223">
            <v>22.19</v>
          </cell>
          <cell r="CW223">
            <v>0</v>
          </cell>
          <cell r="CX223">
            <v>688</v>
          </cell>
          <cell r="CY223">
            <v>0</v>
          </cell>
          <cell r="CZ223">
            <v>688</v>
          </cell>
          <cell r="DA223">
            <v>0</v>
          </cell>
          <cell r="DB223">
            <v>688</v>
          </cell>
          <cell r="DC223">
            <v>0</v>
          </cell>
          <cell r="DD223">
            <v>688</v>
          </cell>
          <cell r="DE223">
            <v>0</v>
          </cell>
          <cell r="DF223">
            <v>688</v>
          </cell>
          <cell r="DG223">
            <v>0</v>
          </cell>
          <cell r="DH223">
            <v>688</v>
          </cell>
          <cell r="DI223">
            <v>0</v>
          </cell>
          <cell r="DJ223">
            <v>784.78</v>
          </cell>
          <cell r="DK223">
            <v>124.16</v>
          </cell>
          <cell r="DL223">
            <v>660.62</v>
          </cell>
          <cell r="DM223">
            <v>0</v>
          </cell>
          <cell r="DN223">
            <v>712</v>
          </cell>
          <cell r="DO223">
            <v>232.8</v>
          </cell>
          <cell r="DP223">
            <v>479.2</v>
          </cell>
          <cell r="DQ223">
            <v>0</v>
          </cell>
          <cell r="DR223">
            <v>3582.97</v>
          </cell>
        </row>
        <row r="224">
          <cell r="F224" t="str">
            <v>01-K16</v>
          </cell>
          <cell r="G224" t="str">
            <v>The Coffee Club Group International (Singapore) Pte. Ltd.</v>
          </cell>
          <cell r="H224">
            <v>45504</v>
          </cell>
          <cell r="I224">
            <v>45868</v>
          </cell>
          <cell r="K224">
            <v>0</v>
          </cell>
          <cell r="L224">
            <v>356</v>
          </cell>
          <cell r="M224">
            <v>0</v>
          </cell>
          <cell r="N224">
            <v>0</v>
          </cell>
          <cell r="O224">
            <v>18.930232558139501</v>
          </cell>
          <cell r="P224">
            <v>2</v>
          </cell>
          <cell r="Q224">
            <v>20.930232558139501</v>
          </cell>
          <cell r="S224" t="str">
            <v>-</v>
          </cell>
          <cell r="T224">
            <v>0</v>
          </cell>
          <cell r="U224">
            <v>0</v>
          </cell>
          <cell r="V224">
            <v>6739.1627906976701</v>
          </cell>
          <cell r="W224">
            <v>712</v>
          </cell>
          <cell r="X224">
            <v>7451.1627906976701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  <cell r="DB224">
            <v>0</v>
          </cell>
          <cell r="DC224">
            <v>0</v>
          </cell>
          <cell r="DD224">
            <v>0</v>
          </cell>
          <cell r="DE224">
            <v>0</v>
          </cell>
          <cell r="DF224">
            <v>0</v>
          </cell>
          <cell r="DG224">
            <v>0</v>
          </cell>
          <cell r="DH224">
            <v>0</v>
          </cell>
          <cell r="DI224">
            <v>0</v>
          </cell>
          <cell r="DJ224">
            <v>0</v>
          </cell>
          <cell r="DK224">
            <v>0</v>
          </cell>
          <cell r="DL224">
            <v>0</v>
          </cell>
          <cell r="DM224">
            <v>0</v>
          </cell>
          <cell r="DN224">
            <v>0</v>
          </cell>
          <cell r="DO224">
            <v>0</v>
          </cell>
          <cell r="DP224">
            <v>0</v>
          </cell>
          <cell r="DQ224">
            <v>0</v>
          </cell>
          <cell r="DR224">
            <v>0</v>
          </cell>
        </row>
        <row r="225">
          <cell r="F225" t="str">
            <v>01-K16</v>
          </cell>
          <cell r="G225" t="str">
            <v>The Coffee Club Group International (Singapore) Pte. Ltd.</v>
          </cell>
          <cell r="H225">
            <v>45869</v>
          </cell>
          <cell r="I225">
            <v>46233</v>
          </cell>
          <cell r="K225">
            <v>0</v>
          </cell>
          <cell r="L225">
            <v>356</v>
          </cell>
          <cell r="M225">
            <v>0</v>
          </cell>
          <cell r="N225">
            <v>0</v>
          </cell>
          <cell r="O225">
            <v>19.802325581395301</v>
          </cell>
          <cell r="P225">
            <v>2</v>
          </cell>
          <cell r="Q225">
            <v>21.802325581395301</v>
          </cell>
          <cell r="S225" t="str">
            <v>-</v>
          </cell>
          <cell r="T225">
            <v>0</v>
          </cell>
          <cell r="U225">
            <v>0</v>
          </cell>
          <cell r="V225">
            <v>7049.6279069767397</v>
          </cell>
          <cell r="W225">
            <v>712</v>
          </cell>
          <cell r="X225">
            <v>7761.6279069767397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>
            <v>0</v>
          </cell>
          <cell r="CR225">
            <v>0</v>
          </cell>
          <cell r="CS225">
            <v>0</v>
          </cell>
          <cell r="CT225">
            <v>0</v>
          </cell>
          <cell r="CU225">
            <v>0</v>
          </cell>
          <cell r="CV225">
            <v>0</v>
          </cell>
          <cell r="CW225">
            <v>0</v>
          </cell>
          <cell r="CX225">
            <v>0</v>
          </cell>
          <cell r="CY225">
            <v>0</v>
          </cell>
          <cell r="CZ225">
            <v>0</v>
          </cell>
          <cell r="DA225">
            <v>0</v>
          </cell>
          <cell r="DB225">
            <v>0</v>
          </cell>
          <cell r="DC225">
            <v>0</v>
          </cell>
          <cell r="DD225">
            <v>0</v>
          </cell>
          <cell r="DE225">
            <v>0</v>
          </cell>
          <cell r="DF225">
            <v>0</v>
          </cell>
          <cell r="DG225">
            <v>0</v>
          </cell>
          <cell r="DH225">
            <v>0</v>
          </cell>
          <cell r="DI225">
            <v>0</v>
          </cell>
          <cell r="DJ225">
            <v>0</v>
          </cell>
          <cell r="DK225">
            <v>0</v>
          </cell>
          <cell r="DL225">
            <v>0</v>
          </cell>
          <cell r="DM225">
            <v>0</v>
          </cell>
          <cell r="DN225">
            <v>0</v>
          </cell>
          <cell r="DO225">
            <v>0</v>
          </cell>
          <cell r="DP225">
            <v>0</v>
          </cell>
          <cell r="DQ225">
            <v>0</v>
          </cell>
          <cell r="DR225">
            <v>0</v>
          </cell>
        </row>
        <row r="226">
          <cell r="F226" t="str">
            <v>B1-K1</v>
          </cell>
          <cell r="G226" t="str">
            <v>New Licensee</v>
          </cell>
          <cell r="H226" t="str">
            <v>-</v>
          </cell>
          <cell r="I226" t="str">
            <v>-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S226" t="str">
            <v>-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Z226">
            <v>0</v>
          </cell>
          <cell r="CA226">
            <v>0</v>
          </cell>
          <cell r="CB226">
            <v>0</v>
          </cell>
          <cell r="CD226">
            <v>0</v>
          </cell>
          <cell r="CE226">
            <v>0</v>
          </cell>
          <cell r="CF226">
            <v>0</v>
          </cell>
          <cell r="CH226">
            <v>0</v>
          </cell>
          <cell r="CI226">
            <v>0</v>
          </cell>
          <cell r="CJ226">
            <v>0</v>
          </cell>
          <cell r="CL226">
            <v>0</v>
          </cell>
          <cell r="CM226">
            <v>0</v>
          </cell>
          <cell r="CN226">
            <v>0</v>
          </cell>
          <cell r="CP226">
            <v>0</v>
          </cell>
          <cell r="CQ226">
            <v>0</v>
          </cell>
          <cell r="CR226">
            <v>0</v>
          </cell>
          <cell r="CT226">
            <v>0</v>
          </cell>
          <cell r="CU226">
            <v>0</v>
          </cell>
          <cell r="CV226">
            <v>0</v>
          </cell>
          <cell r="CX226">
            <v>0</v>
          </cell>
          <cell r="CY226">
            <v>0</v>
          </cell>
          <cell r="CZ226">
            <v>0</v>
          </cell>
          <cell r="DB226">
            <v>0</v>
          </cell>
          <cell r="DC226">
            <v>0</v>
          </cell>
          <cell r="DD226">
            <v>0</v>
          </cell>
          <cell r="DF226">
            <v>0</v>
          </cell>
          <cell r="DG226">
            <v>0</v>
          </cell>
          <cell r="DH226">
            <v>0</v>
          </cell>
          <cell r="DJ226">
            <v>0</v>
          </cell>
          <cell r="DK226">
            <v>0</v>
          </cell>
          <cell r="DL226">
            <v>0</v>
          </cell>
          <cell r="DN226">
            <v>0</v>
          </cell>
          <cell r="DO226">
            <v>0</v>
          </cell>
          <cell r="DP226">
            <v>0</v>
          </cell>
          <cell r="DR226" t="str">
            <v>-</v>
          </cell>
        </row>
        <row r="227">
          <cell r="F227" t="str">
            <v>B1-K2</v>
          </cell>
          <cell r="G227" t="str">
            <v>New Licensee</v>
          </cell>
          <cell r="H227" t="str">
            <v>-</v>
          </cell>
          <cell r="I227" t="str">
            <v>-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S227" t="str">
            <v>-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Z227">
            <v>0</v>
          </cell>
          <cell r="CA227">
            <v>0</v>
          </cell>
          <cell r="CB227">
            <v>0</v>
          </cell>
          <cell r="CD227">
            <v>0</v>
          </cell>
          <cell r="CE227">
            <v>0</v>
          </cell>
          <cell r="CF227">
            <v>0</v>
          </cell>
          <cell r="CH227">
            <v>0</v>
          </cell>
          <cell r="CI227">
            <v>0</v>
          </cell>
          <cell r="CJ227">
            <v>0</v>
          </cell>
          <cell r="CL227">
            <v>0</v>
          </cell>
          <cell r="CM227">
            <v>0</v>
          </cell>
          <cell r="CN227">
            <v>0</v>
          </cell>
          <cell r="CP227">
            <v>0</v>
          </cell>
          <cell r="CQ227">
            <v>0</v>
          </cell>
          <cell r="CR227">
            <v>0</v>
          </cell>
          <cell r="CT227">
            <v>0</v>
          </cell>
          <cell r="CU227">
            <v>0</v>
          </cell>
          <cell r="CV227">
            <v>0</v>
          </cell>
          <cell r="CX227">
            <v>0</v>
          </cell>
          <cell r="CY227">
            <v>0</v>
          </cell>
          <cell r="CZ227">
            <v>0</v>
          </cell>
          <cell r="DB227">
            <v>0</v>
          </cell>
          <cell r="DC227">
            <v>0</v>
          </cell>
          <cell r="DD227">
            <v>0</v>
          </cell>
          <cell r="DF227">
            <v>0</v>
          </cell>
          <cell r="DG227">
            <v>0</v>
          </cell>
          <cell r="DH227">
            <v>0</v>
          </cell>
          <cell r="DJ227">
            <v>0</v>
          </cell>
          <cell r="DK227">
            <v>0</v>
          </cell>
          <cell r="DL227">
            <v>0</v>
          </cell>
          <cell r="DN227">
            <v>0</v>
          </cell>
          <cell r="DO227">
            <v>0</v>
          </cell>
          <cell r="DP227">
            <v>0</v>
          </cell>
          <cell r="DR227" t="str">
            <v>-</v>
          </cell>
        </row>
        <row r="228">
          <cell r="F228" t="str">
            <v>B1-K3</v>
          </cell>
          <cell r="G228" t="str">
            <v>New Licensee</v>
          </cell>
          <cell r="H228" t="str">
            <v>-</v>
          </cell>
          <cell r="I228" t="str">
            <v>-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S228" t="str">
            <v>-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Z228">
            <v>0</v>
          </cell>
          <cell r="CA228">
            <v>0</v>
          </cell>
          <cell r="CB228">
            <v>0</v>
          </cell>
          <cell r="CD228">
            <v>0</v>
          </cell>
          <cell r="CE228">
            <v>0</v>
          </cell>
          <cell r="CF228">
            <v>0</v>
          </cell>
          <cell r="CH228">
            <v>0</v>
          </cell>
          <cell r="CI228">
            <v>0</v>
          </cell>
          <cell r="CJ228">
            <v>0</v>
          </cell>
          <cell r="CL228">
            <v>0</v>
          </cell>
          <cell r="CM228">
            <v>0</v>
          </cell>
          <cell r="CN228">
            <v>0</v>
          </cell>
          <cell r="CP228">
            <v>0</v>
          </cell>
          <cell r="CQ228">
            <v>0</v>
          </cell>
          <cell r="CR228">
            <v>0</v>
          </cell>
          <cell r="CT228">
            <v>0</v>
          </cell>
          <cell r="CU228">
            <v>0</v>
          </cell>
          <cell r="CV228">
            <v>0</v>
          </cell>
          <cell r="CX228">
            <v>0</v>
          </cell>
          <cell r="CY228">
            <v>0</v>
          </cell>
          <cell r="CZ228">
            <v>0</v>
          </cell>
          <cell r="DB228">
            <v>0</v>
          </cell>
          <cell r="DC228">
            <v>0</v>
          </cell>
          <cell r="DD228">
            <v>0</v>
          </cell>
          <cell r="DF228">
            <v>0</v>
          </cell>
          <cell r="DG228">
            <v>0</v>
          </cell>
          <cell r="DH228">
            <v>0</v>
          </cell>
          <cell r="DJ228">
            <v>0</v>
          </cell>
          <cell r="DK228">
            <v>0</v>
          </cell>
          <cell r="DL228">
            <v>0</v>
          </cell>
          <cell r="DN228">
            <v>0</v>
          </cell>
          <cell r="DO228">
            <v>0</v>
          </cell>
          <cell r="DP228">
            <v>0</v>
          </cell>
          <cell r="DR228" t="str">
            <v>-</v>
          </cell>
        </row>
        <row r="229">
          <cell r="E229" t="str">
            <v>t0001099</v>
          </cell>
          <cell r="F229" t="str">
            <v>Rooftop / B1</v>
          </cell>
          <cell r="G229" t="str">
            <v>TPG Telcom Pte Ltd (Licence)</v>
          </cell>
          <cell r="H229">
            <v>44179</v>
          </cell>
          <cell r="I229">
            <v>45273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Z229">
            <v>0</v>
          </cell>
          <cell r="CA229">
            <v>0</v>
          </cell>
          <cell r="CB229">
            <v>0</v>
          </cell>
          <cell r="CD229">
            <v>0</v>
          </cell>
          <cell r="CE229">
            <v>0</v>
          </cell>
          <cell r="CF229">
            <v>0</v>
          </cell>
          <cell r="CH229">
            <v>0</v>
          </cell>
          <cell r="CI229">
            <v>0</v>
          </cell>
          <cell r="CJ229">
            <v>0</v>
          </cell>
          <cell r="CL229">
            <v>0</v>
          </cell>
          <cell r="CM229">
            <v>0</v>
          </cell>
          <cell r="CN229">
            <v>0</v>
          </cell>
          <cell r="CP229">
            <v>0</v>
          </cell>
          <cell r="CQ229">
            <v>0</v>
          </cell>
          <cell r="CR229">
            <v>0</v>
          </cell>
          <cell r="CT229">
            <v>0</v>
          </cell>
          <cell r="CU229">
            <v>0</v>
          </cell>
          <cell r="CV229">
            <v>0</v>
          </cell>
          <cell r="CX229">
            <v>0</v>
          </cell>
          <cell r="CY229">
            <v>0</v>
          </cell>
          <cell r="CZ229">
            <v>0</v>
          </cell>
          <cell r="DB229">
            <v>0</v>
          </cell>
          <cell r="DC229">
            <v>0</v>
          </cell>
          <cell r="DD229">
            <v>0</v>
          </cell>
          <cell r="DF229">
            <v>0</v>
          </cell>
          <cell r="DG229">
            <v>0</v>
          </cell>
          <cell r="DH229">
            <v>0</v>
          </cell>
          <cell r="DJ229">
            <v>0</v>
          </cell>
          <cell r="DK229">
            <v>0</v>
          </cell>
          <cell r="DL229">
            <v>0</v>
          </cell>
          <cell r="DN229">
            <v>0</v>
          </cell>
          <cell r="DO229">
            <v>0</v>
          </cell>
          <cell r="DP229">
            <v>0</v>
          </cell>
          <cell r="DR229">
            <v>0</v>
          </cell>
        </row>
        <row r="230">
          <cell r="E230" t="str">
            <v>t0001354</v>
          </cell>
          <cell r="F230" t="str">
            <v>Carpark</v>
          </cell>
          <cell r="G230" t="str">
            <v>Tesla Motors Singapore Private Limited (Licence)</v>
          </cell>
          <cell r="H230">
            <v>44433</v>
          </cell>
          <cell r="I230">
            <v>46258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1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Z230">
            <v>0</v>
          </cell>
          <cell r="CA230">
            <v>0</v>
          </cell>
          <cell r="CB230">
            <v>0</v>
          </cell>
          <cell r="CD230">
            <v>0</v>
          </cell>
          <cell r="CE230">
            <v>0</v>
          </cell>
          <cell r="CF230">
            <v>0</v>
          </cell>
          <cell r="CH230">
            <v>0</v>
          </cell>
          <cell r="CI230">
            <v>0</v>
          </cell>
          <cell r="CJ230">
            <v>0</v>
          </cell>
          <cell r="CL230">
            <v>0</v>
          </cell>
          <cell r="CM230">
            <v>0</v>
          </cell>
          <cell r="CN230">
            <v>0</v>
          </cell>
          <cell r="CP230">
            <v>0</v>
          </cell>
          <cell r="CQ230">
            <v>0</v>
          </cell>
          <cell r="CR230">
            <v>0</v>
          </cell>
          <cell r="CT230">
            <v>0</v>
          </cell>
          <cell r="CU230">
            <v>0</v>
          </cell>
          <cell r="CV230">
            <v>0</v>
          </cell>
          <cell r="CX230">
            <v>0</v>
          </cell>
          <cell r="CY230">
            <v>0</v>
          </cell>
          <cell r="CZ230">
            <v>0</v>
          </cell>
          <cell r="DB230">
            <v>0</v>
          </cell>
          <cell r="DC230">
            <v>0</v>
          </cell>
          <cell r="DD230">
            <v>0</v>
          </cell>
          <cell r="DF230">
            <v>0</v>
          </cell>
          <cell r="DG230">
            <v>0</v>
          </cell>
          <cell r="DH230">
            <v>0</v>
          </cell>
          <cell r="DJ230">
            <v>0</v>
          </cell>
          <cell r="DK230">
            <v>0</v>
          </cell>
          <cell r="DL230">
            <v>0</v>
          </cell>
          <cell r="DN230">
            <v>0</v>
          </cell>
          <cell r="DO230">
            <v>0</v>
          </cell>
          <cell r="DP230">
            <v>0</v>
          </cell>
          <cell r="DR230">
            <v>0</v>
          </cell>
        </row>
        <row r="231">
          <cell r="E231" t="str">
            <v>t0001455 (Licence)</v>
          </cell>
          <cell r="F231" t="str">
            <v>Concierge</v>
          </cell>
          <cell r="G231" t="str">
            <v>Singapore JYT International Pte Ltd (Licence)</v>
          </cell>
          <cell r="H231">
            <v>44669</v>
          </cell>
          <cell r="I231">
            <v>45399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S231">
            <v>200</v>
          </cell>
          <cell r="T231">
            <v>0</v>
          </cell>
          <cell r="U231">
            <v>200</v>
          </cell>
          <cell r="V231">
            <v>200</v>
          </cell>
          <cell r="W231">
            <v>0</v>
          </cell>
          <cell r="X231">
            <v>200</v>
          </cell>
          <cell r="Y231">
            <v>200</v>
          </cell>
          <cell r="Z231">
            <v>200</v>
          </cell>
          <cell r="AA231">
            <v>0</v>
          </cell>
          <cell r="AB231">
            <v>0</v>
          </cell>
          <cell r="AC231">
            <v>200</v>
          </cell>
          <cell r="AD231">
            <v>200</v>
          </cell>
          <cell r="AE231">
            <v>0</v>
          </cell>
          <cell r="AF231">
            <v>0</v>
          </cell>
          <cell r="AG231">
            <v>200</v>
          </cell>
          <cell r="AH231">
            <v>200</v>
          </cell>
          <cell r="AI231">
            <v>0</v>
          </cell>
          <cell r="AJ231">
            <v>0</v>
          </cell>
          <cell r="AK231">
            <v>200</v>
          </cell>
          <cell r="AL231">
            <v>200</v>
          </cell>
          <cell r="AM231">
            <v>0</v>
          </cell>
          <cell r="AN231">
            <v>0</v>
          </cell>
          <cell r="AO231">
            <v>200</v>
          </cell>
          <cell r="AP231">
            <v>200</v>
          </cell>
          <cell r="AQ231">
            <v>0</v>
          </cell>
          <cell r="AR231">
            <v>0</v>
          </cell>
          <cell r="AS231">
            <v>200</v>
          </cell>
          <cell r="AT231">
            <v>200</v>
          </cell>
          <cell r="AU231">
            <v>0</v>
          </cell>
          <cell r="AV231">
            <v>486.67</v>
          </cell>
          <cell r="AW231">
            <v>200</v>
          </cell>
          <cell r="AX231">
            <v>200</v>
          </cell>
          <cell r="AY231">
            <v>0</v>
          </cell>
          <cell r="AZ231">
            <v>200</v>
          </cell>
          <cell r="BA231">
            <v>200</v>
          </cell>
          <cell r="BB231">
            <v>200</v>
          </cell>
          <cell r="BC231">
            <v>0</v>
          </cell>
          <cell r="BD231">
            <v>200</v>
          </cell>
          <cell r="BE231">
            <v>200</v>
          </cell>
          <cell r="BF231">
            <v>200</v>
          </cell>
          <cell r="BG231">
            <v>0</v>
          </cell>
          <cell r="BH231">
            <v>200</v>
          </cell>
          <cell r="BI231">
            <v>200</v>
          </cell>
          <cell r="BJ231">
            <v>200</v>
          </cell>
          <cell r="BK231">
            <v>0</v>
          </cell>
          <cell r="BL231">
            <v>200</v>
          </cell>
          <cell r="BM231">
            <v>200</v>
          </cell>
          <cell r="BN231">
            <v>200</v>
          </cell>
          <cell r="BO231">
            <v>0</v>
          </cell>
          <cell r="BP231">
            <v>200</v>
          </cell>
          <cell r="BQ231">
            <v>200</v>
          </cell>
          <cell r="BR231">
            <v>200</v>
          </cell>
          <cell r="BS231">
            <v>0</v>
          </cell>
          <cell r="BT231">
            <v>200</v>
          </cell>
          <cell r="BU231">
            <v>2400</v>
          </cell>
          <cell r="BV231">
            <v>0</v>
          </cell>
          <cell r="BW231">
            <v>0</v>
          </cell>
          <cell r="BX231">
            <v>0</v>
          </cell>
          <cell r="BZ231">
            <v>0</v>
          </cell>
          <cell r="CA231">
            <v>0</v>
          </cell>
          <cell r="CB231">
            <v>0</v>
          </cell>
          <cell r="CD231">
            <v>0</v>
          </cell>
          <cell r="CE231">
            <v>0</v>
          </cell>
          <cell r="CF231">
            <v>0</v>
          </cell>
          <cell r="CH231">
            <v>0</v>
          </cell>
          <cell r="CI231">
            <v>0</v>
          </cell>
          <cell r="CJ231">
            <v>0</v>
          </cell>
          <cell r="CL231">
            <v>0</v>
          </cell>
          <cell r="CM231">
            <v>0</v>
          </cell>
          <cell r="CN231">
            <v>0</v>
          </cell>
          <cell r="CP231">
            <v>0</v>
          </cell>
          <cell r="CQ231">
            <v>0</v>
          </cell>
          <cell r="CR231">
            <v>0</v>
          </cell>
          <cell r="CT231">
            <v>0</v>
          </cell>
          <cell r="CU231">
            <v>0</v>
          </cell>
          <cell r="CV231">
            <v>0</v>
          </cell>
          <cell r="CX231">
            <v>0</v>
          </cell>
          <cell r="CY231">
            <v>0</v>
          </cell>
          <cell r="CZ231">
            <v>0</v>
          </cell>
          <cell r="DB231">
            <v>0</v>
          </cell>
          <cell r="DC231">
            <v>0</v>
          </cell>
          <cell r="DD231">
            <v>0</v>
          </cell>
          <cell r="DF231">
            <v>0</v>
          </cell>
          <cell r="DG231">
            <v>0</v>
          </cell>
          <cell r="DH231">
            <v>0</v>
          </cell>
          <cell r="DJ231">
            <v>0</v>
          </cell>
          <cell r="DK231">
            <v>0</v>
          </cell>
          <cell r="DL231">
            <v>0</v>
          </cell>
          <cell r="DN231">
            <v>0</v>
          </cell>
          <cell r="DO231">
            <v>0</v>
          </cell>
          <cell r="DP231">
            <v>0</v>
          </cell>
          <cell r="DR231">
            <v>0</v>
          </cell>
        </row>
        <row r="233">
          <cell r="G233" t="str">
            <v>Level 1 Total</v>
          </cell>
          <cell r="K233">
            <v>154824.26999999999</v>
          </cell>
          <cell r="L233">
            <v>154824.26999999999</v>
          </cell>
          <cell r="R233">
            <v>9839.73</v>
          </cell>
          <cell r="Y233">
            <v>1245713.3799999999</v>
          </cell>
          <cell r="Z233">
            <v>1214636</v>
          </cell>
          <cell r="AA233">
            <v>31077.38</v>
          </cell>
          <cell r="AB233">
            <v>1140865.06</v>
          </cell>
          <cell r="AC233">
            <v>1129617.02</v>
          </cell>
          <cell r="AD233">
            <v>1227877.98</v>
          </cell>
          <cell r="AE233">
            <v>-98260.96</v>
          </cell>
          <cell r="AF233">
            <v>1153551.6599999999</v>
          </cell>
          <cell r="AG233">
            <v>1127761.08</v>
          </cell>
          <cell r="AH233">
            <v>1221644.31</v>
          </cell>
          <cell r="AI233">
            <v>-93881.23</v>
          </cell>
          <cell r="AJ233">
            <v>1131070.3</v>
          </cell>
          <cell r="AK233">
            <v>1146057.32</v>
          </cell>
          <cell r="AL233">
            <v>1222989.47</v>
          </cell>
          <cell r="AM233">
            <v>-76930.149999999994</v>
          </cell>
          <cell r="AN233">
            <v>1115561.1100000001</v>
          </cell>
          <cell r="AO233">
            <v>1150553.75</v>
          </cell>
          <cell r="AP233">
            <v>1228527.23</v>
          </cell>
          <cell r="AQ233">
            <v>-77969.480000000098</v>
          </cell>
          <cell r="AR233">
            <v>1125609.9099999999</v>
          </cell>
          <cell r="AS233">
            <v>1157025.06</v>
          </cell>
          <cell r="AT233">
            <v>1261617.8999999999</v>
          </cell>
          <cell r="AU233">
            <v>-104588.84</v>
          </cell>
          <cell r="AV233">
            <v>1150584.58</v>
          </cell>
          <cell r="AW233">
            <v>1162041.57</v>
          </cell>
          <cell r="AX233">
            <v>1298185.74</v>
          </cell>
          <cell r="AY233">
            <v>-136140.17000000001</v>
          </cell>
          <cell r="AZ233">
            <v>1169459.17</v>
          </cell>
          <cell r="BA233">
            <v>1181730.54</v>
          </cell>
          <cell r="BB233">
            <v>1272309.98</v>
          </cell>
          <cell r="BC233">
            <v>-90575.440000000104</v>
          </cell>
          <cell r="BD233">
            <v>1173016.9019354801</v>
          </cell>
          <cell r="BE233">
            <v>1157381.72</v>
          </cell>
          <cell r="BF233">
            <v>1275512.07</v>
          </cell>
          <cell r="BG233">
            <v>-118129.35</v>
          </cell>
          <cell r="BH233">
            <v>1189587.8500000001</v>
          </cell>
          <cell r="BI233">
            <v>1186974.5325806399</v>
          </cell>
          <cell r="BJ233">
            <v>1309256.27</v>
          </cell>
          <cell r="BK233">
            <v>-122280.73741935501</v>
          </cell>
          <cell r="BL233">
            <v>1210570.07</v>
          </cell>
          <cell r="BM233">
            <v>1193971.7960465101</v>
          </cell>
          <cell r="BN233">
            <v>1339329.6599999999</v>
          </cell>
          <cell r="BO233">
            <v>-145356.86395348801</v>
          </cell>
          <cell r="BP233">
            <v>1244659.71</v>
          </cell>
          <cell r="BQ233">
            <v>1200234.2460465101</v>
          </cell>
          <cell r="BR233">
            <v>1366746.19</v>
          </cell>
          <cell r="BS233">
            <v>-166510.94395348799</v>
          </cell>
          <cell r="BT233">
            <v>1248210.8799999999</v>
          </cell>
          <cell r="BU233">
            <v>14039074.014673701</v>
          </cell>
          <cell r="BV233">
            <v>171620.04</v>
          </cell>
          <cell r="BW233">
            <v>169536.46</v>
          </cell>
          <cell r="BX233">
            <v>2083.58</v>
          </cell>
          <cell r="BY233">
            <v>162616.92000000001</v>
          </cell>
          <cell r="BZ233">
            <v>251279.39</v>
          </cell>
          <cell r="CA233">
            <v>170561.01</v>
          </cell>
          <cell r="CB233">
            <v>80718.38</v>
          </cell>
          <cell r="CC233">
            <v>164193.81</v>
          </cell>
          <cell r="CD233">
            <v>250713.59</v>
          </cell>
          <cell r="CE233">
            <v>169362.2</v>
          </cell>
          <cell r="CF233">
            <v>81351.39</v>
          </cell>
          <cell r="CG233">
            <v>159813.79</v>
          </cell>
          <cell r="CH233">
            <v>254656.27</v>
          </cell>
          <cell r="CI233">
            <v>169362.4</v>
          </cell>
          <cell r="CJ233">
            <v>85293.87</v>
          </cell>
          <cell r="CK233">
            <v>158916.96</v>
          </cell>
          <cell r="CL233">
            <v>256470.49</v>
          </cell>
          <cell r="CM233">
            <v>170602</v>
          </cell>
          <cell r="CN233">
            <v>85868.49</v>
          </cell>
          <cell r="CO233">
            <v>160069.4</v>
          </cell>
          <cell r="CP233">
            <v>257587.07</v>
          </cell>
          <cell r="CQ233">
            <v>173723</v>
          </cell>
          <cell r="CR233">
            <v>83863.070000000007</v>
          </cell>
          <cell r="CS233">
            <v>166237.94</v>
          </cell>
          <cell r="CT233">
            <v>259103.39</v>
          </cell>
          <cell r="CU233">
            <v>176041.64</v>
          </cell>
          <cell r="CV233">
            <v>83060.75</v>
          </cell>
          <cell r="CW233">
            <v>166591.85999999999</v>
          </cell>
          <cell r="CX233">
            <v>264139.67</v>
          </cell>
          <cell r="CY233">
            <v>171526.5</v>
          </cell>
          <cell r="CZ233">
            <v>92612.17</v>
          </cell>
          <cell r="DA233">
            <v>167069.26999999999</v>
          </cell>
          <cell r="DB233">
            <v>259494.07333333301</v>
          </cell>
          <cell r="DC233">
            <v>171026.8</v>
          </cell>
          <cell r="DD233">
            <v>88466.273333333302</v>
          </cell>
          <cell r="DE233">
            <v>168622.6</v>
          </cell>
          <cell r="DF233">
            <v>264767.71612903202</v>
          </cell>
          <cell r="DG233">
            <v>173646.4</v>
          </cell>
          <cell r="DH233">
            <v>91121.316129032304</v>
          </cell>
          <cell r="DI233">
            <v>171068.98</v>
          </cell>
          <cell r="DJ233">
            <v>265447.98</v>
          </cell>
          <cell r="DK233">
            <v>177361.6</v>
          </cell>
          <cell r="DL233">
            <v>88086.38</v>
          </cell>
          <cell r="DM233">
            <v>172945.28</v>
          </cell>
          <cell r="DN233">
            <v>264342.43</v>
          </cell>
          <cell r="DO233">
            <v>179838.4</v>
          </cell>
          <cell r="DP233">
            <v>84504.03</v>
          </cell>
          <cell r="DQ233">
            <v>171979.86</v>
          </cell>
          <cell r="DR233">
            <v>3019622.1094623702</v>
          </cell>
        </row>
        <row r="235">
          <cell r="F235" t="str">
            <v>2nd Storey</v>
          </cell>
        </row>
        <row r="236">
          <cell r="E236" t="str">
            <v>t0001212</v>
          </cell>
          <cell r="F236" t="str">
            <v>02-02 to 05</v>
          </cell>
          <cell r="G236" t="str">
            <v>Black Knight F&amp;B Pte. Ltd. (Black Knight Hotpot)</v>
          </cell>
          <cell r="H236">
            <v>44746</v>
          </cell>
          <cell r="I236">
            <v>45110</v>
          </cell>
          <cell r="J236">
            <v>282.33</v>
          </cell>
          <cell r="K236">
            <v>6071</v>
          </cell>
          <cell r="L236">
            <v>6071</v>
          </cell>
          <cell r="M236">
            <v>7</v>
          </cell>
          <cell r="N236">
            <v>1.2</v>
          </cell>
          <cell r="O236">
            <v>6.2</v>
          </cell>
          <cell r="P236">
            <v>2</v>
          </cell>
          <cell r="Q236">
            <v>8.1999999999999993</v>
          </cell>
          <cell r="S236">
            <v>42497</v>
          </cell>
          <cell r="T236">
            <v>7285.2</v>
          </cell>
          <cell r="U236">
            <v>49782.2</v>
          </cell>
          <cell r="V236">
            <v>37640.199999999997</v>
          </cell>
          <cell r="W236">
            <v>12142</v>
          </cell>
          <cell r="X236">
            <v>49782.2</v>
          </cell>
          <cell r="Y236">
            <v>42497</v>
          </cell>
          <cell r="Z236">
            <v>42497</v>
          </cell>
          <cell r="AA236">
            <v>0</v>
          </cell>
          <cell r="AB236">
            <v>36426</v>
          </cell>
          <cell r="AC236">
            <v>37640.199999999997</v>
          </cell>
          <cell r="AD236">
            <v>42497</v>
          </cell>
          <cell r="AE236">
            <v>-4856.8</v>
          </cell>
          <cell r="AF236">
            <v>36426</v>
          </cell>
          <cell r="AG236">
            <v>37640.199999999997</v>
          </cell>
          <cell r="AH236">
            <v>42497</v>
          </cell>
          <cell r="AI236">
            <v>-4856.8</v>
          </cell>
          <cell r="AJ236">
            <v>36426</v>
          </cell>
          <cell r="AK236">
            <v>37640.199999999997</v>
          </cell>
          <cell r="AL236">
            <v>42497</v>
          </cell>
          <cell r="AM236">
            <v>-4856.8</v>
          </cell>
          <cell r="AN236">
            <v>36426</v>
          </cell>
          <cell r="AO236">
            <v>37640.199999999997</v>
          </cell>
          <cell r="AP236">
            <v>42497</v>
          </cell>
          <cell r="AQ236">
            <v>-4856.8</v>
          </cell>
          <cell r="AR236">
            <v>36426</v>
          </cell>
          <cell r="AS236">
            <v>37640.199999999997</v>
          </cell>
          <cell r="AT236">
            <v>42497</v>
          </cell>
          <cell r="AU236">
            <v>-4856.8</v>
          </cell>
          <cell r="AV236">
            <v>36426</v>
          </cell>
          <cell r="AW236">
            <v>3642.6</v>
          </cell>
          <cell r="AX236">
            <v>4112.6099999999997</v>
          </cell>
          <cell r="AY236">
            <v>-470.01</v>
          </cell>
          <cell r="AZ236">
            <v>3525.1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234340.6</v>
          </cell>
          <cell r="BV236">
            <v>7285.2</v>
          </cell>
          <cell r="BW236">
            <v>7285.2</v>
          </cell>
          <cell r="BX236">
            <v>0</v>
          </cell>
          <cell r="BY236">
            <v>7285.2</v>
          </cell>
          <cell r="BZ236">
            <v>12142</v>
          </cell>
          <cell r="CA236">
            <v>7285.2</v>
          </cell>
          <cell r="CB236">
            <v>4856.8</v>
          </cell>
          <cell r="CC236">
            <v>7285.2</v>
          </cell>
          <cell r="CD236">
            <v>12142</v>
          </cell>
          <cell r="CE236">
            <v>7285.2</v>
          </cell>
          <cell r="CF236">
            <v>4856.8</v>
          </cell>
          <cell r="CG236">
            <v>7285.2</v>
          </cell>
          <cell r="CH236">
            <v>12142</v>
          </cell>
          <cell r="CI236">
            <v>7285.2</v>
          </cell>
          <cell r="CJ236">
            <v>4856.8</v>
          </cell>
          <cell r="CK236">
            <v>7285.2</v>
          </cell>
          <cell r="CL236">
            <v>12142</v>
          </cell>
          <cell r="CM236">
            <v>7285.2</v>
          </cell>
          <cell r="CN236">
            <v>4856.8</v>
          </cell>
          <cell r="CO236">
            <v>7285.2</v>
          </cell>
          <cell r="CP236">
            <v>12142</v>
          </cell>
          <cell r="CQ236">
            <v>7285.2</v>
          </cell>
          <cell r="CR236">
            <v>4856.8</v>
          </cell>
          <cell r="CS236">
            <v>7285.2</v>
          </cell>
          <cell r="CT236">
            <v>1175.03</v>
          </cell>
          <cell r="CU236">
            <v>705.02</v>
          </cell>
          <cell r="CV236">
            <v>470.01</v>
          </cell>
          <cell r="CW236">
            <v>705.02</v>
          </cell>
          <cell r="CX236">
            <v>0</v>
          </cell>
          <cell r="CY236">
            <v>0</v>
          </cell>
          <cell r="CZ236">
            <v>0</v>
          </cell>
          <cell r="DA236">
            <v>0</v>
          </cell>
          <cell r="DB236">
            <v>0</v>
          </cell>
          <cell r="DC236">
            <v>0</v>
          </cell>
          <cell r="DD236">
            <v>0</v>
          </cell>
          <cell r="DE236">
            <v>0</v>
          </cell>
          <cell r="DF236">
            <v>0</v>
          </cell>
          <cell r="DG236">
            <v>0</v>
          </cell>
          <cell r="DH236">
            <v>0</v>
          </cell>
          <cell r="DI236">
            <v>0</v>
          </cell>
          <cell r="DJ236">
            <v>0</v>
          </cell>
          <cell r="DK236">
            <v>0</v>
          </cell>
          <cell r="DL236">
            <v>0</v>
          </cell>
          <cell r="DM236">
            <v>0</v>
          </cell>
          <cell r="DN236">
            <v>0</v>
          </cell>
          <cell r="DO236">
            <v>0</v>
          </cell>
          <cell r="DP236">
            <v>0</v>
          </cell>
          <cell r="DQ236">
            <v>0</v>
          </cell>
          <cell r="DR236">
            <v>69170.23</v>
          </cell>
        </row>
        <row r="237">
          <cell r="F237" t="str">
            <v>02-02 to 05</v>
          </cell>
          <cell r="G237" t="str">
            <v>Black Knight F&amp;B Pte. Ltd. (Black Knight Hotpot)</v>
          </cell>
          <cell r="H237">
            <v>45111</v>
          </cell>
          <cell r="I237">
            <v>45476</v>
          </cell>
          <cell r="J237">
            <v>282.33</v>
          </cell>
          <cell r="K237">
            <v>0</v>
          </cell>
          <cell r="L237">
            <v>6071</v>
          </cell>
          <cell r="M237">
            <v>8</v>
          </cell>
          <cell r="N237">
            <v>1.2</v>
          </cell>
          <cell r="O237">
            <v>7.2</v>
          </cell>
          <cell r="P237">
            <v>2</v>
          </cell>
          <cell r="Q237">
            <v>9.1999999999999993</v>
          </cell>
          <cell r="S237">
            <v>48568</v>
          </cell>
          <cell r="T237">
            <v>7285.2</v>
          </cell>
          <cell r="U237">
            <v>55853.2</v>
          </cell>
          <cell r="V237">
            <v>43711.199999999997</v>
          </cell>
          <cell r="W237">
            <v>12142</v>
          </cell>
          <cell r="X237">
            <v>55853.2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39481.08</v>
          </cell>
          <cell r="AX237">
            <v>43867.87</v>
          </cell>
          <cell r="AY237">
            <v>-4386.79</v>
          </cell>
          <cell r="AZ237">
            <v>38384.39</v>
          </cell>
          <cell r="BA237">
            <v>43711.199999999997</v>
          </cell>
          <cell r="BB237">
            <v>48568</v>
          </cell>
          <cell r="BC237">
            <v>-4856.8</v>
          </cell>
          <cell r="BD237">
            <v>42497</v>
          </cell>
          <cell r="BE237">
            <v>43711.199999999997</v>
          </cell>
          <cell r="BF237">
            <v>48568</v>
          </cell>
          <cell r="BG237">
            <v>-4856.8</v>
          </cell>
          <cell r="BH237">
            <v>42497</v>
          </cell>
          <cell r="BI237">
            <v>43711.199999999997</v>
          </cell>
          <cell r="BJ237">
            <v>48568</v>
          </cell>
          <cell r="BK237">
            <v>-4856.8</v>
          </cell>
          <cell r="BL237">
            <v>42497</v>
          </cell>
          <cell r="BM237">
            <v>43711.199999999997</v>
          </cell>
          <cell r="BN237">
            <v>48568</v>
          </cell>
          <cell r="BO237">
            <v>-4856.8</v>
          </cell>
          <cell r="BP237">
            <v>42497</v>
          </cell>
          <cell r="BQ237">
            <v>43711.199999999997</v>
          </cell>
          <cell r="BR237">
            <v>48568</v>
          </cell>
          <cell r="BS237">
            <v>-4856.8</v>
          </cell>
          <cell r="BT237">
            <v>42497</v>
          </cell>
          <cell r="BU237">
            <v>258037.08</v>
          </cell>
          <cell r="BV237">
            <v>0</v>
          </cell>
          <cell r="BW237">
            <v>0</v>
          </cell>
          <cell r="BX237">
            <v>0</v>
          </cell>
          <cell r="BZ237">
            <v>0</v>
          </cell>
          <cell r="CA237">
            <v>0</v>
          </cell>
          <cell r="CB237">
            <v>0</v>
          </cell>
          <cell r="CD237">
            <v>0</v>
          </cell>
          <cell r="CE237">
            <v>0</v>
          </cell>
          <cell r="CF237">
            <v>0</v>
          </cell>
          <cell r="CH237">
            <v>0</v>
          </cell>
          <cell r="CI237">
            <v>0</v>
          </cell>
          <cell r="CJ237">
            <v>0</v>
          </cell>
          <cell r="CL237">
            <v>0</v>
          </cell>
          <cell r="CM237">
            <v>0</v>
          </cell>
          <cell r="CN237">
            <v>0</v>
          </cell>
          <cell r="CP237">
            <v>0</v>
          </cell>
          <cell r="CQ237">
            <v>0</v>
          </cell>
          <cell r="CR237">
            <v>0</v>
          </cell>
          <cell r="CT237">
            <v>10966.97</v>
          </cell>
          <cell r="CU237">
            <v>6580.18</v>
          </cell>
          <cell r="CV237">
            <v>4386.79</v>
          </cell>
          <cell r="CW237">
            <v>6580.1806451612902</v>
          </cell>
          <cell r="CX237">
            <v>12142</v>
          </cell>
          <cell r="CY237">
            <v>7285.2</v>
          </cell>
          <cell r="CZ237">
            <v>4856.8</v>
          </cell>
          <cell r="DA237">
            <v>7285.2</v>
          </cell>
          <cell r="DB237">
            <v>12142</v>
          </cell>
          <cell r="DC237">
            <v>7285.2</v>
          </cell>
          <cell r="DD237">
            <v>4856.8</v>
          </cell>
          <cell r="DE237">
            <v>7285.2</v>
          </cell>
          <cell r="DF237">
            <v>12142</v>
          </cell>
          <cell r="DG237">
            <v>7285.2</v>
          </cell>
          <cell r="DH237">
            <v>4856.8</v>
          </cell>
          <cell r="DI237">
            <v>7285.2</v>
          </cell>
          <cell r="DJ237">
            <v>12142</v>
          </cell>
          <cell r="DK237">
            <v>7285.2</v>
          </cell>
          <cell r="DL237">
            <v>4856.8</v>
          </cell>
          <cell r="DM237">
            <v>7285.2</v>
          </cell>
          <cell r="DN237">
            <v>12142</v>
          </cell>
          <cell r="DO237">
            <v>7285.2</v>
          </cell>
          <cell r="DP237">
            <v>4856.8</v>
          </cell>
          <cell r="DQ237">
            <v>7285.2</v>
          </cell>
          <cell r="DR237">
            <v>71676.97</v>
          </cell>
        </row>
        <row r="238">
          <cell r="E238" t="str">
            <v>t0000220</v>
          </cell>
          <cell r="F238" t="str">
            <v>02-06</v>
          </cell>
          <cell r="G238" t="str">
            <v>Iki Concepts Pte Ltd (Nozomi by Yoshi)</v>
          </cell>
          <cell r="H238">
            <v>44880</v>
          </cell>
          <cell r="I238">
            <v>45244</v>
          </cell>
          <cell r="J238">
            <v>110.08</v>
          </cell>
          <cell r="K238">
            <v>1056</v>
          </cell>
          <cell r="L238">
            <v>1056</v>
          </cell>
          <cell r="M238">
            <v>9.4</v>
          </cell>
          <cell r="N238">
            <v>1.2</v>
          </cell>
          <cell r="O238">
            <v>8.6</v>
          </cell>
          <cell r="P238">
            <v>2</v>
          </cell>
          <cell r="Q238">
            <v>10.6</v>
          </cell>
          <cell r="S238">
            <v>9926.4</v>
          </cell>
          <cell r="T238">
            <v>1267.2</v>
          </cell>
          <cell r="U238">
            <v>11193.6</v>
          </cell>
          <cell r="V238">
            <v>9081.6</v>
          </cell>
          <cell r="W238">
            <v>2112</v>
          </cell>
          <cell r="X238">
            <v>11193.6</v>
          </cell>
          <cell r="Y238">
            <v>9926.4</v>
          </cell>
          <cell r="Z238">
            <v>9926.4</v>
          </cell>
          <cell r="AA238">
            <v>0</v>
          </cell>
          <cell r="AB238">
            <v>8870.4</v>
          </cell>
          <cell r="AC238">
            <v>9081.6</v>
          </cell>
          <cell r="AD238">
            <v>9926.4</v>
          </cell>
          <cell r="AE238">
            <v>-844.79999999999905</v>
          </cell>
          <cell r="AF238">
            <v>8870.4</v>
          </cell>
          <cell r="AG238">
            <v>9081.6</v>
          </cell>
          <cell r="AH238">
            <v>9926.4</v>
          </cell>
          <cell r="AI238">
            <v>-844.79999999999905</v>
          </cell>
          <cell r="AJ238">
            <v>8870.4</v>
          </cell>
          <cell r="AK238">
            <v>9081.6</v>
          </cell>
          <cell r="AL238">
            <v>9926.4</v>
          </cell>
          <cell r="AM238">
            <v>-844.79999999999905</v>
          </cell>
          <cell r="AN238">
            <v>8870.4</v>
          </cell>
          <cell r="AO238">
            <v>9081.6</v>
          </cell>
          <cell r="AP238">
            <v>9926.4</v>
          </cell>
          <cell r="AQ238">
            <v>-844.79999999999905</v>
          </cell>
          <cell r="AR238">
            <v>8870.4</v>
          </cell>
          <cell r="AS238">
            <v>9081.6</v>
          </cell>
          <cell r="AT238">
            <v>9926.4</v>
          </cell>
          <cell r="AU238">
            <v>-844.79999999999905</v>
          </cell>
          <cell r="AV238">
            <v>8870.4</v>
          </cell>
          <cell r="AW238">
            <v>9081.6</v>
          </cell>
          <cell r="AX238">
            <v>9926.4</v>
          </cell>
          <cell r="AY238">
            <v>-844.79999999999905</v>
          </cell>
          <cell r="AZ238">
            <v>8870.4</v>
          </cell>
          <cell r="BA238">
            <v>9081.6</v>
          </cell>
          <cell r="BB238">
            <v>9926.4</v>
          </cell>
          <cell r="BC238">
            <v>-844.79999999999905</v>
          </cell>
          <cell r="BD238">
            <v>8870.4</v>
          </cell>
          <cell r="BE238">
            <v>9081.6</v>
          </cell>
          <cell r="BF238">
            <v>9926.4</v>
          </cell>
          <cell r="BG238">
            <v>-844.79999999999905</v>
          </cell>
          <cell r="BH238">
            <v>8870.4</v>
          </cell>
          <cell r="BI238">
            <v>9081.6</v>
          </cell>
          <cell r="BJ238">
            <v>9926.4</v>
          </cell>
          <cell r="BK238">
            <v>-844.79999999999905</v>
          </cell>
          <cell r="BL238">
            <v>8870.4</v>
          </cell>
          <cell r="BM238">
            <v>4238.08</v>
          </cell>
          <cell r="BN238">
            <v>4632.32</v>
          </cell>
          <cell r="BO238">
            <v>-394.24</v>
          </cell>
          <cell r="BP238">
            <v>4139.5200000000004</v>
          </cell>
          <cell r="BQ238">
            <v>0</v>
          </cell>
          <cell r="BR238">
            <v>0</v>
          </cell>
          <cell r="BS238">
            <v>0</v>
          </cell>
          <cell r="BT238">
            <v>0</v>
          </cell>
          <cell r="BU238">
            <v>95898.880000000005</v>
          </cell>
          <cell r="BV238">
            <v>1267.2</v>
          </cell>
          <cell r="BW238">
            <v>1267.2</v>
          </cell>
          <cell r="BX238">
            <v>0</v>
          </cell>
          <cell r="BY238">
            <v>1267.2</v>
          </cell>
          <cell r="BZ238">
            <v>2112</v>
          </cell>
          <cell r="CA238">
            <v>1267.2</v>
          </cell>
          <cell r="CB238">
            <v>844.8</v>
          </cell>
          <cell r="CC238">
            <v>1267.2</v>
          </cell>
          <cell r="CD238">
            <v>2112</v>
          </cell>
          <cell r="CE238">
            <v>1267.2</v>
          </cell>
          <cell r="CF238">
            <v>844.8</v>
          </cell>
          <cell r="CG238">
            <v>1267.2</v>
          </cell>
          <cell r="CH238">
            <v>2112</v>
          </cell>
          <cell r="CI238">
            <v>1267.2</v>
          </cell>
          <cell r="CJ238">
            <v>844.8</v>
          </cell>
          <cell r="CK238">
            <v>1267.2</v>
          </cell>
          <cell r="CL238">
            <v>2112</v>
          </cell>
          <cell r="CM238">
            <v>1267.2</v>
          </cell>
          <cell r="CN238">
            <v>844.8</v>
          </cell>
          <cell r="CO238">
            <v>1267.2</v>
          </cell>
          <cell r="CP238">
            <v>2112</v>
          </cell>
          <cell r="CQ238">
            <v>1267.2</v>
          </cell>
          <cell r="CR238">
            <v>844.8</v>
          </cell>
          <cell r="CS238">
            <v>1267.2</v>
          </cell>
          <cell r="CT238">
            <v>2112</v>
          </cell>
          <cell r="CU238">
            <v>1267.2</v>
          </cell>
          <cell r="CV238">
            <v>844.8</v>
          </cell>
          <cell r="CW238">
            <v>1267.2</v>
          </cell>
          <cell r="CX238">
            <v>2112</v>
          </cell>
          <cell r="CY238">
            <v>1267.2</v>
          </cell>
          <cell r="CZ238">
            <v>844.8</v>
          </cell>
          <cell r="DA238">
            <v>1267.2</v>
          </cell>
          <cell r="DB238">
            <v>2112</v>
          </cell>
          <cell r="DC238">
            <v>1267.2</v>
          </cell>
          <cell r="DD238">
            <v>844.8</v>
          </cell>
          <cell r="DE238">
            <v>1267.2</v>
          </cell>
          <cell r="DF238">
            <v>2112</v>
          </cell>
          <cell r="DG238">
            <v>1267.2</v>
          </cell>
          <cell r="DH238">
            <v>844.8</v>
          </cell>
          <cell r="DI238">
            <v>1267.2</v>
          </cell>
          <cell r="DJ238">
            <v>985.6</v>
          </cell>
          <cell r="DK238">
            <v>591.36</v>
          </cell>
          <cell r="DL238">
            <v>394.24</v>
          </cell>
          <cell r="DM238">
            <v>591.36</v>
          </cell>
          <cell r="DN238">
            <v>0</v>
          </cell>
          <cell r="DO238">
            <v>0</v>
          </cell>
          <cell r="DP238">
            <v>0</v>
          </cell>
          <cell r="DQ238">
            <v>0</v>
          </cell>
          <cell r="DR238">
            <v>21260.799999999999</v>
          </cell>
        </row>
        <row r="239">
          <cell r="F239" t="str">
            <v>02-06</v>
          </cell>
          <cell r="G239" t="str">
            <v>Iki Concepts Pte Ltd (Nozomi by Yoshi)</v>
          </cell>
          <cell r="H239">
            <v>45245</v>
          </cell>
          <cell r="I239">
            <v>45610</v>
          </cell>
          <cell r="J239">
            <v>110.08</v>
          </cell>
          <cell r="K239">
            <v>0</v>
          </cell>
          <cell r="L239">
            <v>1056</v>
          </cell>
          <cell r="M239">
            <v>9.6999999999999993</v>
          </cell>
          <cell r="N239">
            <v>1.2</v>
          </cell>
          <cell r="O239">
            <v>8.9</v>
          </cell>
          <cell r="P239">
            <v>2</v>
          </cell>
          <cell r="Q239">
            <v>10.9</v>
          </cell>
          <cell r="S239">
            <v>10243.200000000001</v>
          </cell>
          <cell r="T239">
            <v>1267.2</v>
          </cell>
          <cell r="U239">
            <v>11510.4</v>
          </cell>
          <cell r="V239">
            <v>9398.4</v>
          </cell>
          <cell r="W239">
            <v>2112</v>
          </cell>
          <cell r="X239">
            <v>11510.4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5012.4799999999996</v>
          </cell>
          <cell r="BN239">
            <v>5463.04</v>
          </cell>
          <cell r="BO239">
            <v>-450.56</v>
          </cell>
          <cell r="BP239">
            <v>5294.08</v>
          </cell>
          <cell r="BQ239">
            <v>9398.4</v>
          </cell>
          <cell r="BR239">
            <v>10243.200000000001</v>
          </cell>
          <cell r="BS239">
            <v>-844.80000000000098</v>
          </cell>
          <cell r="BT239">
            <v>9926.4</v>
          </cell>
          <cell r="BU239">
            <v>14410.88</v>
          </cell>
          <cell r="BV239">
            <v>0</v>
          </cell>
          <cell r="BW239">
            <v>0</v>
          </cell>
          <cell r="BX239">
            <v>0</v>
          </cell>
          <cell r="BZ239">
            <v>0</v>
          </cell>
          <cell r="CA239">
            <v>0</v>
          </cell>
          <cell r="CB239">
            <v>0</v>
          </cell>
          <cell r="CD239">
            <v>0</v>
          </cell>
          <cell r="CE239">
            <v>0</v>
          </cell>
          <cell r="CF239">
            <v>0</v>
          </cell>
          <cell r="CH239">
            <v>0</v>
          </cell>
          <cell r="CI239">
            <v>0</v>
          </cell>
          <cell r="CJ239">
            <v>0</v>
          </cell>
          <cell r="CL239">
            <v>0</v>
          </cell>
          <cell r="CM239">
            <v>0</v>
          </cell>
          <cell r="CN239">
            <v>0</v>
          </cell>
          <cell r="CP239">
            <v>0</v>
          </cell>
          <cell r="CQ239">
            <v>0</v>
          </cell>
          <cell r="CR239">
            <v>0</v>
          </cell>
          <cell r="CT239">
            <v>0</v>
          </cell>
          <cell r="CU239">
            <v>0</v>
          </cell>
          <cell r="CV239">
            <v>0</v>
          </cell>
          <cell r="CX239">
            <v>0</v>
          </cell>
          <cell r="CY239">
            <v>0</v>
          </cell>
          <cell r="CZ239">
            <v>0</v>
          </cell>
          <cell r="DB239">
            <v>0</v>
          </cell>
          <cell r="DC239">
            <v>0</v>
          </cell>
          <cell r="DD239">
            <v>0</v>
          </cell>
          <cell r="DF239">
            <v>0</v>
          </cell>
          <cell r="DG239">
            <v>0</v>
          </cell>
          <cell r="DH239">
            <v>0</v>
          </cell>
          <cell r="DJ239">
            <v>1126.4000000000001</v>
          </cell>
          <cell r="DK239">
            <v>675.84</v>
          </cell>
          <cell r="DL239">
            <v>450.56</v>
          </cell>
          <cell r="DM239">
            <v>675.84</v>
          </cell>
          <cell r="DN239">
            <v>2112</v>
          </cell>
          <cell r="DO239">
            <v>1267.2</v>
          </cell>
          <cell r="DP239">
            <v>844.8</v>
          </cell>
          <cell r="DQ239">
            <v>1267.2</v>
          </cell>
          <cell r="DR239">
            <v>3238.4</v>
          </cell>
        </row>
        <row r="240">
          <cell r="F240" t="str">
            <v>02-06</v>
          </cell>
          <cell r="G240" t="str">
            <v>Iki Concepts Pte Ltd (Nozomi by Yoshi)</v>
          </cell>
          <cell r="H240">
            <v>45611</v>
          </cell>
          <cell r="I240">
            <v>45975</v>
          </cell>
          <cell r="J240">
            <v>110.08</v>
          </cell>
          <cell r="K240">
            <v>0</v>
          </cell>
          <cell r="L240">
            <v>1056</v>
          </cell>
          <cell r="M240">
            <v>10</v>
          </cell>
          <cell r="N240">
            <v>1.2</v>
          </cell>
          <cell r="O240">
            <v>9.1999999999999993</v>
          </cell>
          <cell r="P240">
            <v>2</v>
          </cell>
          <cell r="Q240">
            <v>11.2</v>
          </cell>
          <cell r="S240">
            <v>10560</v>
          </cell>
          <cell r="T240">
            <v>1267.2</v>
          </cell>
          <cell r="U240">
            <v>11827.2</v>
          </cell>
          <cell r="V240">
            <v>9715.2000000000007</v>
          </cell>
          <cell r="W240">
            <v>2112</v>
          </cell>
          <cell r="X240">
            <v>11827.2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Z240">
            <v>0</v>
          </cell>
          <cell r="CA240">
            <v>0</v>
          </cell>
          <cell r="CB240">
            <v>0</v>
          </cell>
          <cell r="CD240">
            <v>0</v>
          </cell>
          <cell r="CE240">
            <v>0</v>
          </cell>
          <cell r="CF240">
            <v>0</v>
          </cell>
          <cell r="CH240">
            <v>0</v>
          </cell>
          <cell r="CI240">
            <v>0</v>
          </cell>
          <cell r="CJ240">
            <v>0</v>
          </cell>
          <cell r="CL240">
            <v>0</v>
          </cell>
          <cell r="CM240">
            <v>0</v>
          </cell>
          <cell r="CN240">
            <v>0</v>
          </cell>
          <cell r="CP240">
            <v>0</v>
          </cell>
          <cell r="CQ240">
            <v>0</v>
          </cell>
          <cell r="CR240">
            <v>0</v>
          </cell>
          <cell r="CT240">
            <v>0</v>
          </cell>
          <cell r="CU240">
            <v>0</v>
          </cell>
          <cell r="CV240">
            <v>0</v>
          </cell>
          <cell r="CX240">
            <v>0</v>
          </cell>
          <cell r="CY240">
            <v>0</v>
          </cell>
          <cell r="CZ240">
            <v>0</v>
          </cell>
          <cell r="DB240">
            <v>0</v>
          </cell>
          <cell r="DC240">
            <v>0</v>
          </cell>
          <cell r="DD240">
            <v>0</v>
          </cell>
          <cell r="DF240">
            <v>0</v>
          </cell>
          <cell r="DG240">
            <v>0</v>
          </cell>
          <cell r="DH240">
            <v>0</v>
          </cell>
          <cell r="DJ240">
            <v>0</v>
          </cell>
          <cell r="DK240">
            <v>0</v>
          </cell>
          <cell r="DL240">
            <v>0</v>
          </cell>
          <cell r="DN240">
            <v>0</v>
          </cell>
          <cell r="DO240">
            <v>0</v>
          </cell>
          <cell r="DP240">
            <v>0</v>
          </cell>
          <cell r="DR240">
            <v>0</v>
          </cell>
        </row>
        <row r="241">
          <cell r="F241" t="str">
            <v>02-06</v>
          </cell>
          <cell r="G241" t="str">
            <v>Iki Concepts Pte Ltd (Nozomi by Yoshi)</v>
          </cell>
          <cell r="H241">
            <v>45976</v>
          </cell>
          <cell r="I241">
            <v>46340</v>
          </cell>
          <cell r="J241">
            <v>110.08</v>
          </cell>
          <cell r="K241">
            <v>0</v>
          </cell>
          <cell r="L241">
            <v>1056</v>
          </cell>
          <cell r="M241">
            <v>10.3</v>
          </cell>
          <cell r="N241">
            <v>1.2</v>
          </cell>
          <cell r="O241">
            <v>9.5</v>
          </cell>
          <cell r="P241">
            <v>2</v>
          </cell>
          <cell r="Q241">
            <v>11.5</v>
          </cell>
          <cell r="S241">
            <v>10876.8</v>
          </cell>
          <cell r="T241">
            <v>1267.2</v>
          </cell>
          <cell r="U241">
            <v>12144</v>
          </cell>
          <cell r="V241">
            <v>10032</v>
          </cell>
          <cell r="W241">
            <v>2112</v>
          </cell>
          <cell r="X241">
            <v>12144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Z241">
            <v>0</v>
          </cell>
          <cell r="CA241">
            <v>0</v>
          </cell>
          <cell r="CB241">
            <v>0</v>
          </cell>
          <cell r="CD241">
            <v>0</v>
          </cell>
          <cell r="CE241">
            <v>0</v>
          </cell>
          <cell r="CF241">
            <v>0</v>
          </cell>
          <cell r="CH241">
            <v>0</v>
          </cell>
          <cell r="CI241">
            <v>0</v>
          </cell>
          <cell r="CJ241">
            <v>0</v>
          </cell>
          <cell r="CL241">
            <v>0</v>
          </cell>
          <cell r="CM241">
            <v>0</v>
          </cell>
          <cell r="CN241">
            <v>0</v>
          </cell>
          <cell r="CP241">
            <v>0</v>
          </cell>
          <cell r="CQ241">
            <v>0</v>
          </cell>
          <cell r="CR241">
            <v>0</v>
          </cell>
          <cell r="CT241">
            <v>0</v>
          </cell>
          <cell r="CU241">
            <v>0</v>
          </cell>
          <cell r="CV241">
            <v>0</v>
          </cell>
          <cell r="CX241">
            <v>0</v>
          </cell>
          <cell r="CY241">
            <v>0</v>
          </cell>
          <cell r="CZ241">
            <v>0</v>
          </cell>
          <cell r="DB241">
            <v>0</v>
          </cell>
          <cell r="DC241">
            <v>0</v>
          </cell>
          <cell r="DD241">
            <v>0</v>
          </cell>
          <cell r="DF241">
            <v>0</v>
          </cell>
          <cell r="DG241">
            <v>0</v>
          </cell>
          <cell r="DH241">
            <v>0</v>
          </cell>
          <cell r="DJ241">
            <v>0</v>
          </cell>
          <cell r="DK241">
            <v>0</v>
          </cell>
          <cell r="DL241">
            <v>0</v>
          </cell>
          <cell r="DN241">
            <v>0</v>
          </cell>
          <cell r="DO241">
            <v>0</v>
          </cell>
          <cell r="DP241">
            <v>0</v>
          </cell>
          <cell r="DR241">
            <v>0</v>
          </cell>
        </row>
        <row r="242">
          <cell r="E242" t="str">
            <v>t0000290</v>
          </cell>
          <cell r="F242" t="str">
            <v>02-07</v>
          </cell>
          <cell r="G242" t="str">
            <v>Murasaki Pte Ltd (Murasaki)</v>
          </cell>
          <cell r="H242">
            <v>44805</v>
          </cell>
          <cell r="I242">
            <v>45169</v>
          </cell>
          <cell r="J242">
            <v>117.66</v>
          </cell>
          <cell r="K242">
            <v>1865</v>
          </cell>
          <cell r="L242">
            <v>1865</v>
          </cell>
          <cell r="M242">
            <v>10.3</v>
          </cell>
          <cell r="N242">
            <v>1.2</v>
          </cell>
          <cell r="O242">
            <v>9.5</v>
          </cell>
          <cell r="P242">
            <v>2</v>
          </cell>
          <cell r="Q242">
            <v>11.5</v>
          </cell>
          <cell r="S242">
            <v>19209.5</v>
          </cell>
          <cell r="T242">
            <v>2238</v>
          </cell>
          <cell r="U242">
            <v>21447.5</v>
          </cell>
          <cell r="V242">
            <v>17717.5</v>
          </cell>
          <cell r="W242">
            <v>3730</v>
          </cell>
          <cell r="X242">
            <v>21447.5</v>
          </cell>
          <cell r="Y242">
            <v>19209.5</v>
          </cell>
          <cell r="Z242">
            <v>19209.5</v>
          </cell>
          <cell r="AA242">
            <v>0</v>
          </cell>
          <cell r="AB242">
            <v>18277</v>
          </cell>
          <cell r="AC242">
            <v>17717.5</v>
          </cell>
          <cell r="AD242">
            <v>19209.5</v>
          </cell>
          <cell r="AE242">
            <v>-1492</v>
          </cell>
          <cell r="AF242">
            <v>18277</v>
          </cell>
          <cell r="AG242">
            <v>17717.5</v>
          </cell>
          <cell r="AH242">
            <v>19209.5</v>
          </cell>
          <cell r="AI242">
            <v>-1492</v>
          </cell>
          <cell r="AJ242">
            <v>18277</v>
          </cell>
          <cell r="AK242">
            <v>17717.5</v>
          </cell>
          <cell r="AL242">
            <v>19209.5</v>
          </cell>
          <cell r="AM242">
            <v>-1492</v>
          </cell>
          <cell r="AN242">
            <v>18277</v>
          </cell>
          <cell r="AO242">
            <v>17717.5</v>
          </cell>
          <cell r="AP242">
            <v>19209.5</v>
          </cell>
          <cell r="AQ242">
            <v>-1492</v>
          </cell>
          <cell r="AR242">
            <v>18277</v>
          </cell>
          <cell r="AS242">
            <v>17717.5</v>
          </cell>
          <cell r="AT242">
            <v>19209.5</v>
          </cell>
          <cell r="AU242">
            <v>-1492</v>
          </cell>
          <cell r="AV242">
            <v>18277</v>
          </cell>
          <cell r="AW242">
            <v>17717.5</v>
          </cell>
          <cell r="AX242">
            <v>19209.5</v>
          </cell>
          <cell r="AY242">
            <v>-1492</v>
          </cell>
          <cell r="AZ242">
            <v>18277</v>
          </cell>
          <cell r="BA242">
            <v>17717.5</v>
          </cell>
          <cell r="BB242">
            <v>19209.5</v>
          </cell>
          <cell r="BC242">
            <v>-1492</v>
          </cell>
          <cell r="BD242">
            <v>18277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143232</v>
          </cell>
          <cell r="BV242">
            <v>2238</v>
          </cell>
          <cell r="BW242">
            <v>2238</v>
          </cell>
          <cell r="BX242">
            <v>0</v>
          </cell>
          <cell r="BY242">
            <v>2238</v>
          </cell>
          <cell r="BZ242">
            <v>3730</v>
          </cell>
          <cell r="CA242">
            <v>2238</v>
          </cell>
          <cell r="CB242">
            <v>1492</v>
          </cell>
          <cell r="CC242">
            <v>2238</v>
          </cell>
          <cell r="CD242">
            <v>3730</v>
          </cell>
          <cell r="CE242">
            <v>2238</v>
          </cell>
          <cell r="CF242">
            <v>1492</v>
          </cell>
          <cell r="CG242">
            <v>2238</v>
          </cell>
          <cell r="CH242">
            <v>3730</v>
          </cell>
          <cell r="CI242">
            <v>2238</v>
          </cell>
          <cell r="CJ242">
            <v>1492</v>
          </cell>
          <cell r="CK242">
            <v>2238</v>
          </cell>
          <cell r="CL242">
            <v>3730</v>
          </cell>
          <cell r="CM242">
            <v>2238</v>
          </cell>
          <cell r="CN242">
            <v>1492</v>
          </cell>
          <cell r="CO242">
            <v>2238</v>
          </cell>
          <cell r="CP242">
            <v>3730</v>
          </cell>
          <cell r="CQ242">
            <v>2238</v>
          </cell>
          <cell r="CR242">
            <v>1492</v>
          </cell>
          <cell r="CS242">
            <v>2238</v>
          </cell>
          <cell r="CT242">
            <v>3730</v>
          </cell>
          <cell r="CU242">
            <v>2238</v>
          </cell>
          <cell r="CV242">
            <v>1492</v>
          </cell>
          <cell r="CW242">
            <v>2238</v>
          </cell>
          <cell r="CX242">
            <v>3730</v>
          </cell>
          <cell r="CY242">
            <v>2238</v>
          </cell>
          <cell r="CZ242">
            <v>1492</v>
          </cell>
          <cell r="DA242">
            <v>2238</v>
          </cell>
          <cell r="DB242">
            <v>0</v>
          </cell>
          <cell r="DC242">
            <v>0</v>
          </cell>
          <cell r="DD242">
            <v>0</v>
          </cell>
          <cell r="DE242">
            <v>0</v>
          </cell>
          <cell r="DF242">
            <v>0</v>
          </cell>
          <cell r="DG242">
            <v>0</v>
          </cell>
          <cell r="DH242">
            <v>0</v>
          </cell>
          <cell r="DI242">
            <v>0</v>
          </cell>
          <cell r="DJ242">
            <v>0</v>
          </cell>
          <cell r="DK242">
            <v>0</v>
          </cell>
          <cell r="DL242">
            <v>0</v>
          </cell>
          <cell r="DM242">
            <v>0</v>
          </cell>
          <cell r="DN242">
            <v>0</v>
          </cell>
          <cell r="DO242">
            <v>0</v>
          </cell>
          <cell r="DP242">
            <v>0</v>
          </cell>
          <cell r="DQ242">
            <v>0</v>
          </cell>
          <cell r="DR242">
            <v>28348</v>
          </cell>
        </row>
        <row r="243">
          <cell r="F243" t="str">
            <v>02-07</v>
          </cell>
          <cell r="G243" t="str">
            <v>Murasaki Pte Ltd (Murasaki)</v>
          </cell>
          <cell r="H243">
            <v>45170</v>
          </cell>
          <cell r="I243">
            <v>45535</v>
          </cell>
          <cell r="J243">
            <v>117.66</v>
          </cell>
          <cell r="K243">
            <v>0</v>
          </cell>
          <cell r="L243">
            <v>1865</v>
          </cell>
          <cell r="M243">
            <v>10.8</v>
          </cell>
          <cell r="N243">
            <v>1.2</v>
          </cell>
          <cell r="O243">
            <v>10</v>
          </cell>
          <cell r="P243">
            <v>2</v>
          </cell>
          <cell r="Q243">
            <v>12</v>
          </cell>
          <cell r="S243">
            <v>20142</v>
          </cell>
          <cell r="T243">
            <v>2238</v>
          </cell>
          <cell r="U243">
            <v>22380</v>
          </cell>
          <cell r="V243">
            <v>18650</v>
          </cell>
          <cell r="W243">
            <v>3730</v>
          </cell>
          <cell r="X243">
            <v>22380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18650</v>
          </cell>
          <cell r="BF243">
            <v>20142</v>
          </cell>
          <cell r="BG243">
            <v>-1492</v>
          </cell>
          <cell r="BH243">
            <v>19209.5</v>
          </cell>
          <cell r="BI243">
            <v>18650</v>
          </cell>
          <cell r="BJ243">
            <v>20142</v>
          </cell>
          <cell r="BK243">
            <v>-1492</v>
          </cell>
          <cell r="BL243">
            <v>19209.5</v>
          </cell>
          <cell r="BM243">
            <v>18650</v>
          </cell>
          <cell r="BN243">
            <v>20142</v>
          </cell>
          <cell r="BO243">
            <v>-1492</v>
          </cell>
          <cell r="BP243">
            <v>19209.5</v>
          </cell>
          <cell r="BQ243">
            <v>18650</v>
          </cell>
          <cell r="BR243">
            <v>20142</v>
          </cell>
          <cell r="BS243">
            <v>-1492</v>
          </cell>
          <cell r="BT243">
            <v>19209.5</v>
          </cell>
          <cell r="BU243">
            <v>74600</v>
          </cell>
          <cell r="BV243">
            <v>0</v>
          </cell>
          <cell r="BW243">
            <v>0</v>
          </cell>
          <cell r="BX243">
            <v>0</v>
          </cell>
          <cell r="BZ243">
            <v>0</v>
          </cell>
          <cell r="CA243">
            <v>0</v>
          </cell>
          <cell r="CB243">
            <v>0</v>
          </cell>
          <cell r="CD243">
            <v>0</v>
          </cell>
          <cell r="CE243">
            <v>0</v>
          </cell>
          <cell r="CF243">
            <v>0</v>
          </cell>
          <cell r="CH243">
            <v>0</v>
          </cell>
          <cell r="CI243">
            <v>0</v>
          </cell>
          <cell r="CJ243">
            <v>0</v>
          </cell>
          <cell r="CL243">
            <v>0</v>
          </cell>
          <cell r="CM243">
            <v>0</v>
          </cell>
          <cell r="CN243">
            <v>0</v>
          </cell>
          <cell r="CP243">
            <v>0</v>
          </cell>
          <cell r="CQ243">
            <v>0</v>
          </cell>
          <cell r="CR243">
            <v>0</v>
          </cell>
          <cell r="CT243">
            <v>0</v>
          </cell>
          <cell r="CU243">
            <v>0</v>
          </cell>
          <cell r="CV243">
            <v>0</v>
          </cell>
          <cell r="CX243">
            <v>0</v>
          </cell>
          <cell r="CY243">
            <v>0</v>
          </cell>
          <cell r="CZ243">
            <v>0</v>
          </cell>
          <cell r="DB243">
            <v>3730</v>
          </cell>
          <cell r="DC243">
            <v>2238</v>
          </cell>
          <cell r="DD243">
            <v>1492</v>
          </cell>
          <cell r="DE243">
            <v>2238</v>
          </cell>
          <cell r="DF243">
            <v>3730</v>
          </cell>
          <cell r="DG243">
            <v>2238</v>
          </cell>
          <cell r="DH243">
            <v>1492</v>
          </cell>
          <cell r="DI243">
            <v>2238</v>
          </cell>
          <cell r="DJ243">
            <v>3730</v>
          </cell>
          <cell r="DK243">
            <v>2238</v>
          </cell>
          <cell r="DL243">
            <v>1492</v>
          </cell>
          <cell r="DM243">
            <v>2238</v>
          </cell>
          <cell r="DN243">
            <v>3730</v>
          </cell>
          <cell r="DO243">
            <v>2238</v>
          </cell>
          <cell r="DP243">
            <v>1492</v>
          </cell>
          <cell r="DQ243">
            <v>2238</v>
          </cell>
          <cell r="DR243">
            <v>14920</v>
          </cell>
        </row>
        <row r="244">
          <cell r="E244" t="str">
            <v>New Tenant  #02-08</v>
          </cell>
          <cell r="F244" t="str">
            <v>02-08</v>
          </cell>
          <cell r="G244" t="str">
            <v>New tenant</v>
          </cell>
          <cell r="H244">
            <v>45292</v>
          </cell>
          <cell r="I244">
            <v>46295</v>
          </cell>
          <cell r="J244">
            <v>120</v>
          </cell>
          <cell r="K244">
            <v>1292</v>
          </cell>
          <cell r="L244">
            <v>1292</v>
          </cell>
          <cell r="M244">
            <v>7.8</v>
          </cell>
          <cell r="N244">
            <v>1.2</v>
          </cell>
          <cell r="O244">
            <v>7</v>
          </cell>
          <cell r="P244">
            <v>2</v>
          </cell>
          <cell r="Q244">
            <v>9</v>
          </cell>
          <cell r="R244">
            <v>11628</v>
          </cell>
          <cell r="S244">
            <v>10077.6</v>
          </cell>
          <cell r="T244">
            <v>1550.4</v>
          </cell>
          <cell r="U244">
            <v>11628</v>
          </cell>
          <cell r="V244">
            <v>9044</v>
          </cell>
          <cell r="W244">
            <v>2584</v>
          </cell>
          <cell r="X244">
            <v>11628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10077.6</v>
          </cell>
          <cell r="BK244">
            <v>-10077.6</v>
          </cell>
          <cell r="BL244">
            <v>0</v>
          </cell>
          <cell r="BM244">
            <v>0</v>
          </cell>
          <cell r="BN244">
            <v>10077.6</v>
          </cell>
          <cell r="BO244">
            <v>-10077.6</v>
          </cell>
          <cell r="BP244">
            <v>0</v>
          </cell>
          <cell r="BQ244">
            <v>0</v>
          </cell>
          <cell r="BR244">
            <v>10077.6</v>
          </cell>
          <cell r="BS244">
            <v>-10077.6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Z244">
            <v>0</v>
          </cell>
          <cell r="CA244">
            <v>0</v>
          </cell>
          <cell r="CB244">
            <v>0</v>
          </cell>
          <cell r="CD244">
            <v>0</v>
          </cell>
          <cell r="CE244">
            <v>0</v>
          </cell>
          <cell r="CF244">
            <v>0</v>
          </cell>
          <cell r="CH244">
            <v>0</v>
          </cell>
          <cell r="CI244">
            <v>0</v>
          </cell>
          <cell r="CJ244">
            <v>0</v>
          </cell>
          <cell r="CL244">
            <v>0</v>
          </cell>
          <cell r="CM244">
            <v>0</v>
          </cell>
          <cell r="CN244">
            <v>0</v>
          </cell>
          <cell r="CP244">
            <v>0</v>
          </cell>
          <cell r="CQ244">
            <v>0</v>
          </cell>
          <cell r="CR244">
            <v>0</v>
          </cell>
          <cell r="CT244">
            <v>0</v>
          </cell>
          <cell r="CU244">
            <v>0</v>
          </cell>
          <cell r="CV244">
            <v>0</v>
          </cell>
          <cell r="CX244">
            <v>0</v>
          </cell>
          <cell r="CY244">
            <v>0</v>
          </cell>
          <cell r="CZ244">
            <v>0</v>
          </cell>
          <cell r="DB244">
            <v>0</v>
          </cell>
          <cell r="DC244">
            <v>0</v>
          </cell>
          <cell r="DD244">
            <v>0</v>
          </cell>
          <cell r="DF244">
            <v>0</v>
          </cell>
          <cell r="DG244">
            <v>1550.4</v>
          </cell>
          <cell r="DH244">
            <v>-1550.4</v>
          </cell>
          <cell r="DJ244">
            <v>0</v>
          </cell>
          <cell r="DK244">
            <v>1550.4</v>
          </cell>
          <cell r="DL244">
            <v>-1550.4</v>
          </cell>
          <cell r="DN244">
            <v>0</v>
          </cell>
          <cell r="DO244">
            <v>1550.4</v>
          </cell>
          <cell r="DP244">
            <v>-1550.4</v>
          </cell>
          <cell r="DR244">
            <v>0</v>
          </cell>
        </row>
        <row r="245">
          <cell r="E245" t="str">
            <v>t0000279</v>
          </cell>
          <cell r="F245" t="str">
            <v>02-09</v>
          </cell>
          <cell r="G245" t="str">
            <v>Heijouen SG Pte Ltd (Gyujin Shabu Shabu and Sukiyaki)</v>
          </cell>
          <cell r="H245">
            <v>44713</v>
          </cell>
          <cell r="I245">
            <v>45077</v>
          </cell>
          <cell r="J245">
            <v>148.92371724003399</v>
          </cell>
          <cell r="K245">
            <v>1603</v>
          </cell>
          <cell r="L245">
            <v>1603</v>
          </cell>
          <cell r="M245">
            <v>10.6</v>
          </cell>
          <cell r="N245">
            <v>1.2</v>
          </cell>
          <cell r="O245">
            <v>9.8000000000000007</v>
          </cell>
          <cell r="P245">
            <v>2</v>
          </cell>
          <cell r="Q245">
            <v>11.8</v>
          </cell>
          <cell r="S245">
            <v>16991.8</v>
          </cell>
          <cell r="T245">
            <v>1923.6</v>
          </cell>
          <cell r="U245">
            <v>18915.400000000001</v>
          </cell>
          <cell r="V245">
            <v>15709.4</v>
          </cell>
          <cell r="W245">
            <v>3206</v>
          </cell>
          <cell r="X245">
            <v>18915.400000000001</v>
          </cell>
          <cell r="Y245">
            <v>16991.8</v>
          </cell>
          <cell r="Z245">
            <v>16991.8</v>
          </cell>
          <cell r="AA245">
            <v>0</v>
          </cell>
          <cell r="AB245">
            <v>15388.8</v>
          </cell>
          <cell r="AC245">
            <v>15709.4</v>
          </cell>
          <cell r="AD245">
            <v>16991.8</v>
          </cell>
          <cell r="AE245">
            <v>-1282.4000000000001</v>
          </cell>
          <cell r="AF245">
            <v>15388.8</v>
          </cell>
          <cell r="AG245">
            <v>15709.4</v>
          </cell>
          <cell r="AH245">
            <v>16991.8</v>
          </cell>
          <cell r="AI245">
            <v>-1282.4000000000001</v>
          </cell>
          <cell r="AJ245">
            <v>15388.8</v>
          </cell>
          <cell r="AK245">
            <v>15709.4</v>
          </cell>
          <cell r="AL245">
            <v>16991.8</v>
          </cell>
          <cell r="AM245">
            <v>-1282.4000000000001</v>
          </cell>
          <cell r="AN245">
            <v>15388.8</v>
          </cell>
          <cell r="AO245">
            <v>15709.4</v>
          </cell>
          <cell r="AP245">
            <v>16991.8</v>
          </cell>
          <cell r="AQ245">
            <v>-1282.4000000000001</v>
          </cell>
          <cell r="AR245">
            <v>15388.8</v>
          </cell>
          <cell r="AS245">
            <v>0</v>
          </cell>
          <cell r="AT245">
            <v>18113.900000000001</v>
          </cell>
          <cell r="AU245">
            <v>-18113.900000000001</v>
          </cell>
          <cell r="AV245">
            <v>16991.8</v>
          </cell>
          <cell r="AW245">
            <v>0</v>
          </cell>
          <cell r="AX245">
            <v>18113.900000000001</v>
          </cell>
          <cell r="AY245">
            <v>-18113.900000000001</v>
          </cell>
          <cell r="AZ245">
            <v>16991.8</v>
          </cell>
          <cell r="BA245">
            <v>0</v>
          </cell>
          <cell r="BB245">
            <v>18113.900000000001</v>
          </cell>
          <cell r="BC245">
            <v>-18113.900000000001</v>
          </cell>
          <cell r="BD245">
            <v>16991.8</v>
          </cell>
          <cell r="BE245">
            <v>0</v>
          </cell>
          <cell r="BF245">
            <v>18113.900000000001</v>
          </cell>
          <cell r="BG245">
            <v>-18113.900000000001</v>
          </cell>
          <cell r="BH245">
            <v>16991.8</v>
          </cell>
          <cell r="BI245">
            <v>0</v>
          </cell>
          <cell r="BJ245">
            <v>18113.900000000001</v>
          </cell>
          <cell r="BK245">
            <v>-18113.900000000001</v>
          </cell>
          <cell r="BL245">
            <v>16991.8</v>
          </cell>
          <cell r="BM245">
            <v>0</v>
          </cell>
          <cell r="BN245">
            <v>18113.900000000001</v>
          </cell>
          <cell r="BO245">
            <v>-18113.900000000001</v>
          </cell>
          <cell r="BP245">
            <v>16991.8</v>
          </cell>
          <cell r="BQ245">
            <v>0</v>
          </cell>
          <cell r="BR245">
            <v>18113.900000000001</v>
          </cell>
          <cell r="BS245">
            <v>-18113.900000000001</v>
          </cell>
          <cell r="BT245">
            <v>16991.8</v>
          </cell>
          <cell r="BU245">
            <v>79829.399999999994</v>
          </cell>
          <cell r="BV245">
            <v>1923.6</v>
          </cell>
          <cell r="BW245">
            <v>1923.6</v>
          </cell>
          <cell r="BX245">
            <v>0</v>
          </cell>
          <cell r="BY245">
            <v>1923.6</v>
          </cell>
          <cell r="BZ245">
            <v>3206</v>
          </cell>
          <cell r="CA245">
            <v>1923.6</v>
          </cell>
          <cell r="CB245">
            <v>1282.4000000000001</v>
          </cell>
          <cell r="CC245">
            <v>1923.6</v>
          </cell>
          <cell r="CD245">
            <v>3206</v>
          </cell>
          <cell r="CE245">
            <v>1923.6</v>
          </cell>
          <cell r="CF245">
            <v>1282.4000000000001</v>
          </cell>
          <cell r="CG245">
            <v>1923.6</v>
          </cell>
          <cell r="CH245">
            <v>3206</v>
          </cell>
          <cell r="CI245">
            <v>1923.6</v>
          </cell>
          <cell r="CJ245">
            <v>1282.4000000000001</v>
          </cell>
          <cell r="CK245">
            <v>1923.6</v>
          </cell>
          <cell r="CL245">
            <v>3206</v>
          </cell>
          <cell r="CM245">
            <v>1923.6</v>
          </cell>
          <cell r="CN245">
            <v>1282.4000000000001</v>
          </cell>
          <cell r="CO245">
            <v>1923.6</v>
          </cell>
          <cell r="CP245">
            <v>0</v>
          </cell>
          <cell r="CQ245">
            <v>1923.6</v>
          </cell>
          <cell r="CR245">
            <v>-1923.6</v>
          </cell>
          <cell r="CS245">
            <v>1923.6</v>
          </cell>
          <cell r="CT245">
            <v>0</v>
          </cell>
          <cell r="CU245">
            <v>1923.6</v>
          </cell>
          <cell r="CV245">
            <v>-1923.6</v>
          </cell>
          <cell r="CW245">
            <v>1923.6</v>
          </cell>
          <cell r="CX245">
            <v>0</v>
          </cell>
          <cell r="CY245">
            <v>1923.6</v>
          </cell>
          <cell r="CZ245">
            <v>-1923.6</v>
          </cell>
          <cell r="DA245">
            <v>1923.6</v>
          </cell>
          <cell r="DB245">
            <v>0</v>
          </cell>
          <cell r="DC245">
            <v>1923.6</v>
          </cell>
          <cell r="DD245">
            <v>-1923.6</v>
          </cell>
          <cell r="DE245">
            <v>1923.6</v>
          </cell>
          <cell r="DF245">
            <v>0</v>
          </cell>
          <cell r="DG245">
            <v>1923.6</v>
          </cell>
          <cell r="DH245">
            <v>-1923.6</v>
          </cell>
          <cell r="DI245">
            <v>1923.6</v>
          </cell>
          <cell r="DJ245">
            <v>0</v>
          </cell>
          <cell r="DK245">
            <v>1923.6</v>
          </cell>
          <cell r="DL245">
            <v>-1923.6</v>
          </cell>
          <cell r="DM245">
            <v>1923.6</v>
          </cell>
          <cell r="DN245">
            <v>0</v>
          </cell>
          <cell r="DO245">
            <v>1923.6</v>
          </cell>
          <cell r="DP245">
            <v>-1923.6</v>
          </cell>
          <cell r="DQ245">
            <v>1923.6</v>
          </cell>
          <cell r="DR245">
            <v>14747.6</v>
          </cell>
        </row>
        <row r="246">
          <cell r="E246" t="str">
            <v>t0001224</v>
          </cell>
          <cell r="F246" t="str">
            <v>02-10/11</v>
          </cell>
          <cell r="G246" t="str">
            <v>Tom Restaurant Japan Pte. Ltd. (Sandaime Hiraki)</v>
          </cell>
          <cell r="H246">
            <v>44583</v>
          </cell>
          <cell r="I246">
            <v>44947</v>
          </cell>
          <cell r="J246">
            <v>94.56</v>
          </cell>
          <cell r="K246">
            <v>1370</v>
          </cell>
          <cell r="L246">
            <v>1370</v>
          </cell>
          <cell r="M246">
            <v>8.3000000000000007</v>
          </cell>
          <cell r="N246">
            <v>1.2</v>
          </cell>
          <cell r="O246">
            <v>7.5</v>
          </cell>
          <cell r="P246">
            <v>2</v>
          </cell>
          <cell r="Q246">
            <v>9.5</v>
          </cell>
          <cell r="S246">
            <v>11371</v>
          </cell>
          <cell r="T246">
            <v>1644</v>
          </cell>
          <cell r="U246">
            <v>13015</v>
          </cell>
          <cell r="V246">
            <v>10275</v>
          </cell>
          <cell r="W246">
            <v>2740</v>
          </cell>
          <cell r="X246">
            <v>13015</v>
          </cell>
          <cell r="Y246">
            <v>7702.94</v>
          </cell>
          <cell r="Z246">
            <v>7702.94</v>
          </cell>
          <cell r="AA246">
            <v>0</v>
          </cell>
          <cell r="AB246">
            <v>7238.9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7702.94</v>
          </cell>
          <cell r="BV246">
            <v>1113.68</v>
          </cell>
          <cell r="BW246">
            <v>1113.68</v>
          </cell>
          <cell r="BX246">
            <v>0</v>
          </cell>
          <cell r="BY246">
            <v>1113.68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  <cell r="CQ246">
            <v>0</v>
          </cell>
          <cell r="CR246">
            <v>0</v>
          </cell>
          <cell r="CS246">
            <v>0</v>
          </cell>
          <cell r="CT246">
            <v>0</v>
          </cell>
          <cell r="CU246">
            <v>0</v>
          </cell>
          <cell r="CV246">
            <v>0</v>
          </cell>
          <cell r="CW246">
            <v>0</v>
          </cell>
          <cell r="CX246">
            <v>0</v>
          </cell>
          <cell r="CY246">
            <v>0</v>
          </cell>
          <cell r="CZ246">
            <v>0</v>
          </cell>
          <cell r="DA246">
            <v>0</v>
          </cell>
          <cell r="DB246">
            <v>0</v>
          </cell>
          <cell r="DC246">
            <v>0</v>
          </cell>
          <cell r="DD246">
            <v>0</v>
          </cell>
          <cell r="DE246">
            <v>0</v>
          </cell>
          <cell r="DF246">
            <v>0</v>
          </cell>
          <cell r="DG246">
            <v>0</v>
          </cell>
          <cell r="DH246">
            <v>0</v>
          </cell>
          <cell r="DI246">
            <v>0</v>
          </cell>
          <cell r="DJ246">
            <v>0</v>
          </cell>
          <cell r="DK246">
            <v>0</v>
          </cell>
          <cell r="DL246">
            <v>0</v>
          </cell>
          <cell r="DM246">
            <v>0</v>
          </cell>
          <cell r="DN246">
            <v>0</v>
          </cell>
          <cell r="DO246">
            <v>0</v>
          </cell>
          <cell r="DP246">
            <v>0</v>
          </cell>
          <cell r="DQ246">
            <v>0</v>
          </cell>
          <cell r="DR246">
            <v>1113.68</v>
          </cell>
        </row>
        <row r="247">
          <cell r="F247" t="str">
            <v>02-10/11</v>
          </cell>
          <cell r="G247" t="str">
            <v>Tom Restaurant Japan Pte. Ltd. (Sandaime Hiraki)</v>
          </cell>
          <cell r="H247">
            <v>44948</v>
          </cell>
          <cell r="I247">
            <v>45312</v>
          </cell>
          <cell r="J247">
            <v>94.56</v>
          </cell>
          <cell r="K247">
            <v>0</v>
          </cell>
          <cell r="L247">
            <v>1370</v>
          </cell>
          <cell r="M247">
            <v>8.8000000000000007</v>
          </cell>
          <cell r="N247">
            <v>1.2</v>
          </cell>
          <cell r="O247">
            <v>8</v>
          </cell>
          <cell r="P247">
            <v>2</v>
          </cell>
          <cell r="Q247">
            <v>10</v>
          </cell>
          <cell r="S247">
            <v>12056</v>
          </cell>
          <cell r="T247">
            <v>1644</v>
          </cell>
          <cell r="U247">
            <v>13700</v>
          </cell>
          <cell r="V247">
            <v>10960</v>
          </cell>
          <cell r="W247">
            <v>2740</v>
          </cell>
          <cell r="X247">
            <v>13700</v>
          </cell>
          <cell r="Y247">
            <v>3889.03</v>
          </cell>
          <cell r="Z247">
            <v>3889.03</v>
          </cell>
          <cell r="AA247">
            <v>0</v>
          </cell>
          <cell r="AB247">
            <v>3668.06</v>
          </cell>
          <cell r="AC247">
            <v>10960</v>
          </cell>
          <cell r="AD247">
            <v>12056</v>
          </cell>
          <cell r="AE247">
            <v>-1096</v>
          </cell>
          <cell r="AF247">
            <v>11371</v>
          </cell>
          <cell r="AG247">
            <v>10960</v>
          </cell>
          <cell r="AH247">
            <v>12056</v>
          </cell>
          <cell r="AI247">
            <v>-1096</v>
          </cell>
          <cell r="AJ247">
            <v>11371</v>
          </cell>
          <cell r="AK247">
            <v>10960</v>
          </cell>
          <cell r="AL247">
            <v>12056</v>
          </cell>
          <cell r="AM247">
            <v>-1096</v>
          </cell>
          <cell r="AN247">
            <v>11371</v>
          </cell>
          <cell r="AO247">
            <v>10960</v>
          </cell>
          <cell r="AP247">
            <v>12056</v>
          </cell>
          <cell r="AQ247">
            <v>-1096</v>
          </cell>
          <cell r="AR247">
            <v>11371</v>
          </cell>
          <cell r="AS247">
            <v>10960</v>
          </cell>
          <cell r="AT247">
            <v>12056</v>
          </cell>
          <cell r="AU247">
            <v>-1096</v>
          </cell>
          <cell r="AV247">
            <v>11371</v>
          </cell>
          <cell r="AW247">
            <v>10960</v>
          </cell>
          <cell r="AX247">
            <v>12056</v>
          </cell>
          <cell r="AY247">
            <v>-1096</v>
          </cell>
          <cell r="AZ247">
            <v>11371</v>
          </cell>
          <cell r="BA247">
            <v>10960</v>
          </cell>
          <cell r="BB247">
            <v>12056</v>
          </cell>
          <cell r="BC247">
            <v>-1096</v>
          </cell>
          <cell r="BD247">
            <v>11371</v>
          </cell>
          <cell r="BE247">
            <v>10960</v>
          </cell>
          <cell r="BF247">
            <v>12056</v>
          </cell>
          <cell r="BG247">
            <v>-1096</v>
          </cell>
          <cell r="BH247">
            <v>11371</v>
          </cell>
          <cell r="BI247">
            <v>10960</v>
          </cell>
          <cell r="BJ247">
            <v>12056</v>
          </cell>
          <cell r="BK247">
            <v>-1096</v>
          </cell>
          <cell r="BL247">
            <v>11371</v>
          </cell>
          <cell r="BM247">
            <v>10960</v>
          </cell>
          <cell r="BN247">
            <v>12056</v>
          </cell>
          <cell r="BO247">
            <v>-1096</v>
          </cell>
          <cell r="BP247">
            <v>11371</v>
          </cell>
          <cell r="BQ247">
            <v>10960</v>
          </cell>
          <cell r="BR247">
            <v>12056</v>
          </cell>
          <cell r="BS247">
            <v>-1096</v>
          </cell>
          <cell r="BT247">
            <v>11371</v>
          </cell>
          <cell r="BU247">
            <v>124449.03</v>
          </cell>
          <cell r="BV247">
            <v>530.32000000000005</v>
          </cell>
          <cell r="BW247">
            <v>530.32000000000005</v>
          </cell>
          <cell r="BX247">
            <v>0</v>
          </cell>
          <cell r="BY247">
            <v>530.32000000000005</v>
          </cell>
          <cell r="BZ247">
            <v>2740</v>
          </cell>
          <cell r="CA247">
            <v>1644</v>
          </cell>
          <cell r="CB247">
            <v>1096</v>
          </cell>
          <cell r="CC247">
            <v>1644</v>
          </cell>
          <cell r="CD247">
            <v>2740</v>
          </cell>
          <cell r="CE247">
            <v>1644</v>
          </cell>
          <cell r="CF247">
            <v>1096</v>
          </cell>
          <cell r="CG247">
            <v>1644</v>
          </cell>
          <cell r="CH247">
            <v>2740</v>
          </cell>
          <cell r="CI247">
            <v>1644</v>
          </cell>
          <cell r="CJ247">
            <v>1096</v>
          </cell>
          <cell r="CK247">
            <v>1644</v>
          </cell>
          <cell r="CL247">
            <v>2740</v>
          </cell>
          <cell r="CM247">
            <v>1644</v>
          </cell>
          <cell r="CN247">
            <v>1096</v>
          </cell>
          <cell r="CO247">
            <v>1644</v>
          </cell>
          <cell r="CP247">
            <v>2740</v>
          </cell>
          <cell r="CQ247">
            <v>1644</v>
          </cell>
          <cell r="CR247">
            <v>1096</v>
          </cell>
          <cell r="CS247">
            <v>1644</v>
          </cell>
          <cell r="CT247">
            <v>2740</v>
          </cell>
          <cell r="CU247">
            <v>1644</v>
          </cell>
          <cell r="CV247">
            <v>1096</v>
          </cell>
          <cell r="CW247">
            <v>1644</v>
          </cell>
          <cell r="CX247">
            <v>2740</v>
          </cell>
          <cell r="CY247">
            <v>1644</v>
          </cell>
          <cell r="CZ247">
            <v>1096</v>
          </cell>
          <cell r="DA247">
            <v>1644</v>
          </cell>
          <cell r="DB247">
            <v>2740</v>
          </cell>
          <cell r="DC247">
            <v>1644</v>
          </cell>
          <cell r="DD247">
            <v>1096</v>
          </cell>
          <cell r="DE247">
            <v>1644</v>
          </cell>
          <cell r="DF247">
            <v>2740</v>
          </cell>
          <cell r="DG247">
            <v>1644</v>
          </cell>
          <cell r="DH247">
            <v>1096</v>
          </cell>
          <cell r="DI247">
            <v>1644</v>
          </cell>
          <cell r="DJ247">
            <v>2740</v>
          </cell>
          <cell r="DK247">
            <v>1644</v>
          </cell>
          <cell r="DL247">
            <v>1096</v>
          </cell>
          <cell r="DM247">
            <v>1644</v>
          </cell>
          <cell r="DN247">
            <v>2740</v>
          </cell>
          <cell r="DO247">
            <v>1644</v>
          </cell>
          <cell r="DP247">
            <v>1096</v>
          </cell>
          <cell r="DQ247">
            <v>1644</v>
          </cell>
          <cell r="DR247">
            <v>30670.32</v>
          </cell>
        </row>
        <row r="248">
          <cell r="E248" t="str">
            <v>t0000267</v>
          </cell>
          <cell r="F248" t="str">
            <v>02-12/13</v>
          </cell>
          <cell r="G248" t="str">
            <v>Tomizushi International Pte Ltd (Tomi Sushi)</v>
          </cell>
          <cell r="H248">
            <v>44704</v>
          </cell>
          <cell r="I248">
            <v>45068</v>
          </cell>
          <cell r="J248">
            <v>137.77000000000001</v>
          </cell>
          <cell r="K248">
            <v>2627</v>
          </cell>
          <cell r="L248">
            <v>2627</v>
          </cell>
          <cell r="M248">
            <v>14.6</v>
          </cell>
          <cell r="N248">
            <v>1.2</v>
          </cell>
          <cell r="O248">
            <v>13.8</v>
          </cell>
          <cell r="P248">
            <v>2</v>
          </cell>
          <cell r="Q248">
            <v>15.8</v>
          </cell>
          <cell r="S248">
            <v>38354.199999999997</v>
          </cell>
          <cell r="T248">
            <v>3152.4</v>
          </cell>
          <cell r="U248">
            <v>41506.6</v>
          </cell>
          <cell r="V248">
            <v>36252.6</v>
          </cell>
          <cell r="W248">
            <v>5254</v>
          </cell>
          <cell r="X248">
            <v>41506.6</v>
          </cell>
          <cell r="Y248">
            <v>38354.199999999997</v>
          </cell>
          <cell r="Z248">
            <v>38354.199999999997</v>
          </cell>
          <cell r="AA248">
            <v>0</v>
          </cell>
          <cell r="AB248">
            <v>36778</v>
          </cell>
          <cell r="AC248">
            <v>36252.6</v>
          </cell>
          <cell r="AD248">
            <v>38354.199999999997</v>
          </cell>
          <cell r="AE248">
            <v>-2101.6</v>
          </cell>
          <cell r="AF248">
            <v>36778</v>
          </cell>
          <cell r="AG248">
            <v>36252.6</v>
          </cell>
          <cell r="AH248">
            <v>38354.199999999997</v>
          </cell>
          <cell r="AI248">
            <v>-2101.6</v>
          </cell>
          <cell r="AJ248">
            <v>36778</v>
          </cell>
          <cell r="AK248">
            <v>36252.6</v>
          </cell>
          <cell r="AL248">
            <v>38354.199999999997</v>
          </cell>
          <cell r="AM248">
            <v>-2101.6</v>
          </cell>
          <cell r="AN248">
            <v>36778</v>
          </cell>
          <cell r="AO248">
            <v>25727.65</v>
          </cell>
          <cell r="AP248">
            <v>27219.11</v>
          </cell>
          <cell r="AQ248">
            <v>-1491.46</v>
          </cell>
          <cell r="AR248">
            <v>26100.52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172839.65</v>
          </cell>
          <cell r="BV248">
            <v>3152.4</v>
          </cell>
          <cell r="BW248">
            <v>3152.4</v>
          </cell>
          <cell r="BX248">
            <v>0</v>
          </cell>
          <cell r="BY248">
            <v>3152.4</v>
          </cell>
          <cell r="BZ248">
            <v>5254</v>
          </cell>
          <cell r="CA248">
            <v>3152.4</v>
          </cell>
          <cell r="CB248">
            <v>2101.6</v>
          </cell>
          <cell r="CC248">
            <v>3152.4</v>
          </cell>
          <cell r="CD248">
            <v>5254</v>
          </cell>
          <cell r="CE248">
            <v>3152.4</v>
          </cell>
          <cell r="CF248">
            <v>2101.6</v>
          </cell>
          <cell r="CG248">
            <v>3152.4</v>
          </cell>
          <cell r="CH248">
            <v>5254</v>
          </cell>
          <cell r="CI248">
            <v>3152.4</v>
          </cell>
          <cell r="CJ248">
            <v>2101.6</v>
          </cell>
          <cell r="CK248">
            <v>3152.4</v>
          </cell>
          <cell r="CL248">
            <v>3728.65</v>
          </cell>
          <cell r="CM248">
            <v>2237.19</v>
          </cell>
          <cell r="CN248">
            <v>1491.46</v>
          </cell>
          <cell r="CO248">
            <v>2237.19</v>
          </cell>
          <cell r="CP248">
            <v>0</v>
          </cell>
          <cell r="CQ248">
            <v>0</v>
          </cell>
          <cell r="CR248">
            <v>0</v>
          </cell>
          <cell r="CS248">
            <v>0</v>
          </cell>
          <cell r="CT248">
            <v>0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C248">
            <v>0</v>
          </cell>
          <cell r="DD248">
            <v>0</v>
          </cell>
          <cell r="DE248">
            <v>0</v>
          </cell>
          <cell r="DF248">
            <v>0</v>
          </cell>
          <cell r="DG248">
            <v>0</v>
          </cell>
          <cell r="DH248">
            <v>0</v>
          </cell>
          <cell r="DI248">
            <v>0</v>
          </cell>
          <cell r="DJ248">
            <v>0</v>
          </cell>
          <cell r="DK248">
            <v>0</v>
          </cell>
          <cell r="DL248">
            <v>0</v>
          </cell>
          <cell r="DM248">
            <v>0</v>
          </cell>
          <cell r="DN248">
            <v>0</v>
          </cell>
          <cell r="DO248">
            <v>0</v>
          </cell>
          <cell r="DP248">
            <v>0</v>
          </cell>
          <cell r="DQ248">
            <v>0</v>
          </cell>
          <cell r="DR248">
            <v>22643.05</v>
          </cell>
        </row>
        <row r="249">
          <cell r="F249" t="str">
            <v>02-12/13</v>
          </cell>
          <cell r="G249" t="str">
            <v>Tomizushi International Pte Ltd (Tomi Sushi)</v>
          </cell>
          <cell r="H249">
            <v>45069</v>
          </cell>
          <cell r="I249">
            <v>45434</v>
          </cell>
          <cell r="J249">
            <v>137.77000000000001</v>
          </cell>
          <cell r="K249">
            <v>0</v>
          </cell>
          <cell r="L249">
            <v>2627</v>
          </cell>
          <cell r="M249">
            <v>14.9</v>
          </cell>
          <cell r="N249">
            <v>1.2</v>
          </cell>
          <cell r="O249">
            <v>14.1</v>
          </cell>
          <cell r="P249">
            <v>2</v>
          </cell>
          <cell r="Q249">
            <v>16.100000000000001</v>
          </cell>
          <cell r="S249">
            <v>39142.300000000003</v>
          </cell>
          <cell r="T249">
            <v>3152.4</v>
          </cell>
          <cell r="U249">
            <v>42294.7</v>
          </cell>
          <cell r="V249">
            <v>37040.699999999997</v>
          </cell>
          <cell r="W249">
            <v>5254</v>
          </cell>
          <cell r="X249">
            <v>42294.7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10753.75</v>
          </cell>
          <cell r="AP249">
            <v>11363.89</v>
          </cell>
          <cell r="AQ249">
            <v>-610.13999999999896</v>
          </cell>
          <cell r="AR249">
            <v>11135.09</v>
          </cell>
          <cell r="AS249">
            <v>37040.699999999997</v>
          </cell>
          <cell r="AT249">
            <v>39142.300000000003</v>
          </cell>
          <cell r="AU249">
            <v>-2101.6000000000099</v>
          </cell>
          <cell r="AV249">
            <v>38354.199999999997</v>
          </cell>
          <cell r="AW249">
            <v>37040.699999999997</v>
          </cell>
          <cell r="AX249">
            <v>39142.300000000003</v>
          </cell>
          <cell r="AY249">
            <v>-2101.6000000000099</v>
          </cell>
          <cell r="AZ249">
            <v>38354.199999999997</v>
          </cell>
          <cell r="BA249">
            <v>37040.699999999997</v>
          </cell>
          <cell r="BB249">
            <v>39142.300000000003</v>
          </cell>
          <cell r="BC249">
            <v>-2101.6000000000099</v>
          </cell>
          <cell r="BD249">
            <v>38354.199999999997</v>
          </cell>
          <cell r="BE249">
            <v>37040.699999999997</v>
          </cell>
          <cell r="BF249">
            <v>39142.300000000003</v>
          </cell>
          <cell r="BG249">
            <v>-2101.6000000000099</v>
          </cell>
          <cell r="BH249">
            <v>38354.199999999997</v>
          </cell>
          <cell r="BI249">
            <v>37040.699999999997</v>
          </cell>
          <cell r="BJ249">
            <v>39142.300000000003</v>
          </cell>
          <cell r="BK249">
            <v>-2101.6000000000099</v>
          </cell>
          <cell r="BL249">
            <v>38354.199999999997</v>
          </cell>
          <cell r="BM249">
            <v>37040.699999999997</v>
          </cell>
          <cell r="BN249">
            <v>39142.300000000003</v>
          </cell>
          <cell r="BO249">
            <v>-2101.6000000000099</v>
          </cell>
          <cell r="BP249">
            <v>38354.199999999997</v>
          </cell>
          <cell r="BQ249">
            <v>37040.699999999997</v>
          </cell>
          <cell r="BR249">
            <v>39142.300000000003</v>
          </cell>
          <cell r="BS249">
            <v>-2101.6000000000099</v>
          </cell>
          <cell r="BT249">
            <v>38354.199999999997</v>
          </cell>
          <cell r="BU249">
            <v>270038.65000000002</v>
          </cell>
          <cell r="BV249">
            <v>0</v>
          </cell>
          <cell r="BW249">
            <v>0</v>
          </cell>
          <cell r="BX249">
            <v>0</v>
          </cell>
          <cell r="BZ249">
            <v>0</v>
          </cell>
          <cell r="CA249">
            <v>0</v>
          </cell>
          <cell r="CB249">
            <v>0</v>
          </cell>
          <cell r="CD249">
            <v>0</v>
          </cell>
          <cell r="CE249">
            <v>0</v>
          </cell>
          <cell r="CF249">
            <v>0</v>
          </cell>
          <cell r="CH249">
            <v>0</v>
          </cell>
          <cell r="CI249">
            <v>0</v>
          </cell>
          <cell r="CJ249">
            <v>0</v>
          </cell>
          <cell r="CL249">
            <v>1525.35</v>
          </cell>
          <cell r="CM249">
            <v>915.21</v>
          </cell>
          <cell r="CN249">
            <v>610.14</v>
          </cell>
          <cell r="CO249">
            <v>915.21</v>
          </cell>
          <cell r="CP249">
            <v>5254</v>
          </cell>
          <cell r="CQ249">
            <v>3152.4</v>
          </cell>
          <cell r="CR249">
            <v>2101.6</v>
          </cell>
          <cell r="CS249">
            <v>3152.4</v>
          </cell>
          <cell r="CT249">
            <v>5254</v>
          </cell>
          <cell r="CU249">
            <v>3152.4</v>
          </cell>
          <cell r="CV249">
            <v>2101.6</v>
          </cell>
          <cell r="CW249">
            <v>3152.4</v>
          </cell>
          <cell r="CX249">
            <v>5254</v>
          </cell>
          <cell r="CY249">
            <v>3152.4</v>
          </cell>
          <cell r="CZ249">
            <v>2101.6</v>
          </cell>
          <cell r="DA249">
            <v>3152.4</v>
          </cell>
          <cell r="DB249">
            <v>5254</v>
          </cell>
          <cell r="DC249">
            <v>3152.4</v>
          </cell>
          <cell r="DD249">
            <v>2101.6</v>
          </cell>
          <cell r="DE249">
            <v>3152.4</v>
          </cell>
          <cell r="DF249">
            <v>5254</v>
          </cell>
          <cell r="DG249">
            <v>3152.4</v>
          </cell>
          <cell r="DH249">
            <v>2101.6</v>
          </cell>
          <cell r="DI249">
            <v>3152.4</v>
          </cell>
          <cell r="DJ249">
            <v>5254</v>
          </cell>
          <cell r="DK249">
            <v>3152.4</v>
          </cell>
          <cell r="DL249">
            <v>2101.6</v>
          </cell>
          <cell r="DM249">
            <v>3152.4</v>
          </cell>
          <cell r="DN249">
            <v>5254</v>
          </cell>
          <cell r="DO249">
            <v>3152.4</v>
          </cell>
          <cell r="DP249">
            <v>2101.6</v>
          </cell>
          <cell r="DQ249">
            <v>3152.4</v>
          </cell>
          <cell r="DR249">
            <v>38303.35</v>
          </cell>
        </row>
        <row r="250">
          <cell r="F250" t="str">
            <v>02-12/13</v>
          </cell>
          <cell r="G250" t="str">
            <v>Tomizushi International Pte Ltd (Tomi Sushi)</v>
          </cell>
          <cell r="H250">
            <v>45435</v>
          </cell>
          <cell r="I250">
            <v>45799</v>
          </cell>
          <cell r="J250">
            <v>137.77000000000001</v>
          </cell>
          <cell r="K250">
            <v>0</v>
          </cell>
          <cell r="L250">
            <v>2627</v>
          </cell>
          <cell r="M250">
            <v>15.2</v>
          </cell>
          <cell r="N250">
            <v>1.2</v>
          </cell>
          <cell r="O250">
            <v>14.4</v>
          </cell>
          <cell r="P250">
            <v>2</v>
          </cell>
          <cell r="Q250">
            <v>16.399999999999999</v>
          </cell>
          <cell r="S250">
            <v>39930.400000000001</v>
          </cell>
          <cell r="T250">
            <v>3152.4</v>
          </cell>
          <cell r="U250">
            <v>43082.8</v>
          </cell>
          <cell r="V250">
            <v>37828.800000000003</v>
          </cell>
          <cell r="W250">
            <v>5254</v>
          </cell>
          <cell r="X250">
            <v>43082.8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Z250">
            <v>0</v>
          </cell>
          <cell r="CA250">
            <v>0</v>
          </cell>
          <cell r="CB250">
            <v>0</v>
          </cell>
          <cell r="CD250">
            <v>0</v>
          </cell>
          <cell r="CE250">
            <v>0</v>
          </cell>
          <cell r="CF250">
            <v>0</v>
          </cell>
          <cell r="CH250">
            <v>0</v>
          </cell>
          <cell r="CI250">
            <v>0</v>
          </cell>
          <cell r="CJ250">
            <v>0</v>
          </cell>
          <cell r="CL250">
            <v>0</v>
          </cell>
          <cell r="CM250">
            <v>0</v>
          </cell>
          <cell r="CN250">
            <v>0</v>
          </cell>
          <cell r="CP250">
            <v>0</v>
          </cell>
          <cell r="CQ250">
            <v>0</v>
          </cell>
          <cell r="CR250">
            <v>0</v>
          </cell>
          <cell r="CT250">
            <v>0</v>
          </cell>
          <cell r="CU250">
            <v>0</v>
          </cell>
          <cell r="CV250">
            <v>0</v>
          </cell>
          <cell r="CX250">
            <v>0</v>
          </cell>
          <cell r="CY250">
            <v>0</v>
          </cell>
          <cell r="CZ250">
            <v>0</v>
          </cell>
          <cell r="DB250">
            <v>0</v>
          </cell>
          <cell r="DC250">
            <v>0</v>
          </cell>
          <cell r="DD250">
            <v>0</v>
          </cell>
          <cell r="DF250">
            <v>0</v>
          </cell>
          <cell r="DG250">
            <v>0</v>
          </cell>
          <cell r="DH250">
            <v>0</v>
          </cell>
          <cell r="DJ250">
            <v>0</v>
          </cell>
          <cell r="DK250">
            <v>0</v>
          </cell>
          <cell r="DL250">
            <v>0</v>
          </cell>
          <cell r="DN250">
            <v>0</v>
          </cell>
          <cell r="DO250">
            <v>0</v>
          </cell>
          <cell r="DP250">
            <v>0</v>
          </cell>
          <cell r="DR250">
            <v>0</v>
          </cell>
        </row>
        <row r="251">
          <cell r="E251" t="str">
            <v>t0000280</v>
          </cell>
          <cell r="F251" t="str">
            <v>02-14/15</v>
          </cell>
          <cell r="G251" t="str">
            <v>GS Restaurants Pte Ltd (Saboten and Chabuton)</v>
          </cell>
          <cell r="H251">
            <v>44674</v>
          </cell>
          <cell r="I251">
            <v>45038</v>
          </cell>
          <cell r="J251">
            <v>124.31</v>
          </cell>
          <cell r="K251">
            <v>3036</v>
          </cell>
          <cell r="L251">
            <v>3036</v>
          </cell>
          <cell r="M251">
            <v>9.3000000000000007</v>
          </cell>
          <cell r="N251">
            <v>1.2</v>
          </cell>
          <cell r="O251">
            <v>8.5</v>
          </cell>
          <cell r="P251">
            <v>2</v>
          </cell>
          <cell r="Q251">
            <v>10.5</v>
          </cell>
          <cell r="S251">
            <v>28234.799999999999</v>
          </cell>
          <cell r="T251">
            <v>3643.2</v>
          </cell>
          <cell r="U251">
            <v>31878</v>
          </cell>
          <cell r="V251">
            <v>25806</v>
          </cell>
          <cell r="W251">
            <v>6072</v>
          </cell>
          <cell r="X251">
            <v>31878</v>
          </cell>
          <cell r="Y251">
            <v>28234.799999999999</v>
          </cell>
          <cell r="Z251">
            <v>28234.799999999999</v>
          </cell>
          <cell r="AA251">
            <v>0</v>
          </cell>
          <cell r="AB251">
            <v>26716.799999999999</v>
          </cell>
          <cell r="AC251">
            <v>25806</v>
          </cell>
          <cell r="AD251">
            <v>28234.799999999999</v>
          </cell>
          <cell r="AE251">
            <v>-2428.8000000000002</v>
          </cell>
          <cell r="AF251">
            <v>26716.799999999999</v>
          </cell>
          <cell r="AG251">
            <v>25806</v>
          </cell>
          <cell r="AH251">
            <v>28234.799999999999</v>
          </cell>
          <cell r="AI251">
            <v>-2428.8000000000002</v>
          </cell>
          <cell r="AJ251">
            <v>26716.799999999999</v>
          </cell>
          <cell r="AK251">
            <v>18924.400000000001</v>
          </cell>
          <cell r="AL251">
            <v>20705.52</v>
          </cell>
          <cell r="AM251">
            <v>-1781.12</v>
          </cell>
          <cell r="AN251">
            <v>19592.32</v>
          </cell>
          <cell r="AO251">
            <v>0</v>
          </cell>
          <cell r="AP251">
            <v>0</v>
          </cell>
          <cell r="AQ251">
            <v>0</v>
          </cell>
          <cell r="AR251">
            <v>28234.799999999999</v>
          </cell>
          <cell r="AS251">
            <v>0</v>
          </cell>
          <cell r="AT251">
            <v>0</v>
          </cell>
          <cell r="AU251">
            <v>0</v>
          </cell>
          <cell r="AV251">
            <v>28234.799999999999</v>
          </cell>
          <cell r="AW251">
            <v>0</v>
          </cell>
          <cell r="AX251">
            <v>0</v>
          </cell>
          <cell r="AY251">
            <v>0</v>
          </cell>
          <cell r="AZ251">
            <v>28234.799999999999</v>
          </cell>
          <cell r="BA251">
            <v>0</v>
          </cell>
          <cell r="BB251">
            <v>0</v>
          </cell>
          <cell r="BC251">
            <v>0</v>
          </cell>
          <cell r="BD251">
            <v>28234.799999999999</v>
          </cell>
          <cell r="BE251">
            <v>0</v>
          </cell>
          <cell r="BF251">
            <v>0</v>
          </cell>
          <cell r="BG251">
            <v>0</v>
          </cell>
          <cell r="BH251">
            <v>28234.799999999999</v>
          </cell>
          <cell r="BI251">
            <v>0</v>
          </cell>
          <cell r="BJ251">
            <v>0</v>
          </cell>
          <cell r="BK251">
            <v>0</v>
          </cell>
          <cell r="BL251">
            <v>28234.799999999999</v>
          </cell>
          <cell r="BM251">
            <v>0</v>
          </cell>
          <cell r="BN251">
            <v>0</v>
          </cell>
          <cell r="BO251">
            <v>0</v>
          </cell>
          <cell r="BP251">
            <v>28234.799999999999</v>
          </cell>
          <cell r="BQ251">
            <v>0</v>
          </cell>
          <cell r="BR251">
            <v>0</v>
          </cell>
          <cell r="BS251">
            <v>0</v>
          </cell>
          <cell r="BT251">
            <v>28234.799999999999</v>
          </cell>
          <cell r="BU251">
            <v>98771.199999999997</v>
          </cell>
          <cell r="BV251">
            <v>3643.2</v>
          </cell>
          <cell r="BW251">
            <v>3643.2</v>
          </cell>
          <cell r="BX251">
            <v>0</v>
          </cell>
          <cell r="BY251">
            <v>3643.2</v>
          </cell>
          <cell r="BZ251">
            <v>6072</v>
          </cell>
          <cell r="CA251">
            <v>3643.2</v>
          </cell>
          <cell r="CB251">
            <v>2428.8000000000002</v>
          </cell>
          <cell r="CC251">
            <v>3643.2</v>
          </cell>
          <cell r="CD251">
            <v>6072</v>
          </cell>
          <cell r="CE251">
            <v>3643.2</v>
          </cell>
          <cell r="CF251">
            <v>2428.8000000000002</v>
          </cell>
          <cell r="CG251">
            <v>3643.2</v>
          </cell>
          <cell r="CH251">
            <v>4452.8</v>
          </cell>
          <cell r="CI251">
            <v>2671.68</v>
          </cell>
          <cell r="CJ251">
            <v>1781.12</v>
          </cell>
          <cell r="CK251">
            <v>2671.68</v>
          </cell>
          <cell r="CL251">
            <v>0</v>
          </cell>
          <cell r="CM251">
            <v>0</v>
          </cell>
          <cell r="CN251">
            <v>0</v>
          </cell>
          <cell r="CO251">
            <v>3643.2</v>
          </cell>
          <cell r="CP251">
            <v>0</v>
          </cell>
          <cell r="CQ251">
            <v>0</v>
          </cell>
          <cell r="CR251">
            <v>0</v>
          </cell>
          <cell r="CS251">
            <v>3643.2</v>
          </cell>
          <cell r="CT251">
            <v>0</v>
          </cell>
          <cell r="CU251">
            <v>0</v>
          </cell>
          <cell r="CV251">
            <v>0</v>
          </cell>
          <cell r="CW251">
            <v>3643.2</v>
          </cell>
          <cell r="CX251">
            <v>0</v>
          </cell>
          <cell r="CY251">
            <v>0</v>
          </cell>
          <cell r="CZ251">
            <v>0</v>
          </cell>
          <cell r="DA251">
            <v>3643.2</v>
          </cell>
          <cell r="DB251">
            <v>0</v>
          </cell>
          <cell r="DC251">
            <v>0</v>
          </cell>
          <cell r="DD251">
            <v>0</v>
          </cell>
          <cell r="DE251">
            <v>3643.2</v>
          </cell>
          <cell r="DF251">
            <v>0</v>
          </cell>
          <cell r="DG251">
            <v>0</v>
          </cell>
          <cell r="DH251">
            <v>0</v>
          </cell>
          <cell r="DI251">
            <v>3643.2</v>
          </cell>
          <cell r="DJ251">
            <v>0</v>
          </cell>
          <cell r="DK251">
            <v>0</v>
          </cell>
          <cell r="DL251">
            <v>0</v>
          </cell>
          <cell r="DM251">
            <v>3643.2</v>
          </cell>
          <cell r="DN251">
            <v>0</v>
          </cell>
          <cell r="DO251">
            <v>0</v>
          </cell>
          <cell r="DP251">
            <v>0</v>
          </cell>
          <cell r="DQ251">
            <v>3643.2</v>
          </cell>
          <cell r="DR251">
            <v>20240</v>
          </cell>
        </row>
        <row r="252">
          <cell r="F252" t="str">
            <v>02-14/15</v>
          </cell>
          <cell r="G252" t="str">
            <v>GS Restaurants Pte Ltd (Saboten and Chabuton)</v>
          </cell>
          <cell r="H252">
            <v>45039</v>
          </cell>
          <cell r="I252">
            <v>45404</v>
          </cell>
          <cell r="J252">
            <v>124.31</v>
          </cell>
          <cell r="K252">
            <v>0</v>
          </cell>
          <cell r="L252">
            <v>3036</v>
          </cell>
          <cell r="M252">
            <v>9.8000000000000007</v>
          </cell>
          <cell r="N252">
            <v>1.2</v>
          </cell>
          <cell r="O252">
            <v>9</v>
          </cell>
          <cell r="P252">
            <v>2</v>
          </cell>
          <cell r="Q252">
            <v>11</v>
          </cell>
          <cell r="S252">
            <v>29752.799999999999</v>
          </cell>
          <cell r="T252">
            <v>3643.2</v>
          </cell>
          <cell r="U252">
            <v>33396</v>
          </cell>
          <cell r="V252">
            <v>27324</v>
          </cell>
          <cell r="W252">
            <v>6072</v>
          </cell>
          <cell r="X252">
            <v>33396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7286.4</v>
          </cell>
          <cell r="AL252">
            <v>7934.08</v>
          </cell>
          <cell r="AM252">
            <v>-647.67999999999995</v>
          </cell>
          <cell r="AN252">
            <v>7529.28</v>
          </cell>
          <cell r="AO252">
            <v>27324</v>
          </cell>
          <cell r="AP252">
            <v>29752.799999999999</v>
          </cell>
          <cell r="AQ252">
            <v>-2428.8000000000002</v>
          </cell>
          <cell r="AR252">
            <v>0</v>
          </cell>
          <cell r="AS252">
            <v>27324</v>
          </cell>
          <cell r="AT252">
            <v>29752.799999999999</v>
          </cell>
          <cell r="AU252">
            <v>-2428.8000000000002</v>
          </cell>
          <cell r="AV252">
            <v>0</v>
          </cell>
          <cell r="AW252">
            <v>27324</v>
          </cell>
          <cell r="AX252">
            <v>29752.799999999999</v>
          </cell>
          <cell r="AY252">
            <v>-2428.8000000000002</v>
          </cell>
          <cell r="AZ252">
            <v>0</v>
          </cell>
          <cell r="BA252">
            <v>27324</v>
          </cell>
          <cell r="BB252">
            <v>29752.799999999999</v>
          </cell>
          <cell r="BC252">
            <v>-2428.8000000000002</v>
          </cell>
          <cell r="BD252">
            <v>0</v>
          </cell>
          <cell r="BE252">
            <v>27324</v>
          </cell>
          <cell r="BF252">
            <v>29752.799999999999</v>
          </cell>
          <cell r="BG252">
            <v>-2428.8000000000002</v>
          </cell>
          <cell r="BH252">
            <v>0</v>
          </cell>
          <cell r="BI252">
            <v>27324</v>
          </cell>
          <cell r="BJ252">
            <v>29752.799999999999</v>
          </cell>
          <cell r="BK252">
            <v>-2428.8000000000002</v>
          </cell>
          <cell r="BL252">
            <v>0</v>
          </cell>
          <cell r="BM252">
            <v>27324</v>
          </cell>
          <cell r="BN252">
            <v>29752.799999999999</v>
          </cell>
          <cell r="BO252">
            <v>-2428.8000000000002</v>
          </cell>
          <cell r="BP252">
            <v>0</v>
          </cell>
          <cell r="BQ252">
            <v>27324</v>
          </cell>
          <cell r="BR252">
            <v>29752.799999999999</v>
          </cell>
          <cell r="BS252">
            <v>-2428.8000000000002</v>
          </cell>
          <cell r="BT252">
            <v>0</v>
          </cell>
          <cell r="BU252">
            <v>225878.39999999999</v>
          </cell>
          <cell r="BV252">
            <v>0</v>
          </cell>
          <cell r="BW252">
            <v>0</v>
          </cell>
          <cell r="BX252">
            <v>0</v>
          </cell>
          <cell r="BZ252">
            <v>0</v>
          </cell>
          <cell r="CA252">
            <v>0</v>
          </cell>
          <cell r="CB252">
            <v>0</v>
          </cell>
          <cell r="CD252">
            <v>0</v>
          </cell>
          <cell r="CE252">
            <v>0</v>
          </cell>
          <cell r="CF252">
            <v>0</v>
          </cell>
          <cell r="CH252">
            <v>1619.2</v>
          </cell>
          <cell r="CI252">
            <v>971.52</v>
          </cell>
          <cell r="CJ252">
            <v>647.67999999999995</v>
          </cell>
          <cell r="CK252">
            <v>971.52</v>
          </cell>
          <cell r="CL252">
            <v>6072</v>
          </cell>
          <cell r="CM252">
            <v>3643.2</v>
          </cell>
          <cell r="CN252">
            <v>2428.8000000000002</v>
          </cell>
          <cell r="CO252">
            <v>0</v>
          </cell>
          <cell r="CP252">
            <v>6072</v>
          </cell>
          <cell r="CQ252">
            <v>3643.2</v>
          </cell>
          <cell r="CR252">
            <v>2428.8000000000002</v>
          </cell>
          <cell r="CS252">
            <v>0</v>
          </cell>
          <cell r="CT252">
            <v>6072</v>
          </cell>
          <cell r="CU252">
            <v>3643.2</v>
          </cell>
          <cell r="CV252">
            <v>2428.8000000000002</v>
          </cell>
          <cell r="CW252">
            <v>0</v>
          </cell>
          <cell r="CX252">
            <v>6072</v>
          </cell>
          <cell r="CY252">
            <v>3643.2</v>
          </cell>
          <cell r="CZ252">
            <v>2428.8000000000002</v>
          </cell>
          <cell r="DA252">
            <v>0</v>
          </cell>
          <cell r="DB252">
            <v>6072</v>
          </cell>
          <cell r="DC252">
            <v>3643.2</v>
          </cell>
          <cell r="DD252">
            <v>2428.8000000000002</v>
          </cell>
          <cell r="DE252">
            <v>0</v>
          </cell>
          <cell r="DF252">
            <v>6072</v>
          </cell>
          <cell r="DG252">
            <v>3643.2</v>
          </cell>
          <cell r="DH252">
            <v>2428.8000000000002</v>
          </cell>
          <cell r="DI252">
            <v>0</v>
          </cell>
          <cell r="DJ252">
            <v>6072</v>
          </cell>
          <cell r="DK252">
            <v>3643.2</v>
          </cell>
          <cell r="DL252">
            <v>2428.8000000000002</v>
          </cell>
          <cell r="DM252">
            <v>0</v>
          </cell>
          <cell r="DN252">
            <v>6072</v>
          </cell>
          <cell r="DO252">
            <v>3643.2</v>
          </cell>
          <cell r="DP252">
            <v>2428.8000000000002</v>
          </cell>
          <cell r="DQ252">
            <v>0</v>
          </cell>
          <cell r="DR252">
            <v>50195.199999999997</v>
          </cell>
        </row>
        <row r="253">
          <cell r="E253" t="str">
            <v>t0001156</v>
          </cell>
          <cell r="F253" t="str">
            <v>02-16</v>
          </cell>
          <cell r="G253" t="str">
            <v>Eurasia F&amp; B Pte Ltd (Gochi-So Shokudo)</v>
          </cell>
          <cell r="H253">
            <v>44813</v>
          </cell>
          <cell r="I253">
            <v>45177</v>
          </cell>
          <cell r="J253">
            <v>158.63999999999999</v>
          </cell>
          <cell r="K253">
            <v>0</v>
          </cell>
          <cell r="L253">
            <v>700</v>
          </cell>
          <cell r="M253">
            <v>12.2</v>
          </cell>
          <cell r="N253">
            <v>1.2</v>
          </cell>
          <cell r="O253">
            <v>11.4</v>
          </cell>
          <cell r="P253">
            <v>2</v>
          </cell>
          <cell r="Q253">
            <v>13.4</v>
          </cell>
          <cell r="S253">
            <v>8540</v>
          </cell>
          <cell r="T253">
            <v>840</v>
          </cell>
          <cell r="U253">
            <v>9380</v>
          </cell>
          <cell r="V253">
            <v>7980</v>
          </cell>
          <cell r="W253">
            <v>1400</v>
          </cell>
          <cell r="X253">
            <v>9380</v>
          </cell>
          <cell r="Y253">
            <v>8540</v>
          </cell>
          <cell r="Z253">
            <v>8540</v>
          </cell>
          <cell r="AA253">
            <v>0</v>
          </cell>
          <cell r="AB253">
            <v>8330</v>
          </cell>
          <cell r="AC253">
            <v>7980</v>
          </cell>
          <cell r="AD253">
            <v>8540</v>
          </cell>
          <cell r="AE253">
            <v>-560.00000000000102</v>
          </cell>
          <cell r="AF253">
            <v>8330</v>
          </cell>
          <cell r="AG253">
            <v>7980</v>
          </cell>
          <cell r="AH253">
            <v>8540</v>
          </cell>
          <cell r="AI253">
            <v>-560.00000000000102</v>
          </cell>
          <cell r="AJ253">
            <v>8330</v>
          </cell>
          <cell r="AK253">
            <v>7980</v>
          </cell>
          <cell r="AL253">
            <v>8540</v>
          </cell>
          <cell r="AM253">
            <v>-560.00000000000102</v>
          </cell>
          <cell r="AN253">
            <v>8330</v>
          </cell>
          <cell r="AO253">
            <v>7980</v>
          </cell>
          <cell r="AP253">
            <v>8540</v>
          </cell>
          <cell r="AQ253">
            <v>-560.00000000000102</v>
          </cell>
          <cell r="AR253">
            <v>8330</v>
          </cell>
          <cell r="AS253">
            <v>7980</v>
          </cell>
          <cell r="AT253">
            <v>8540</v>
          </cell>
          <cell r="AU253">
            <v>-560.00000000000102</v>
          </cell>
          <cell r="AV253">
            <v>8330</v>
          </cell>
          <cell r="AW253">
            <v>7980</v>
          </cell>
          <cell r="AX253">
            <v>8540</v>
          </cell>
          <cell r="AY253">
            <v>-560.00000000000102</v>
          </cell>
          <cell r="AZ253">
            <v>8330</v>
          </cell>
          <cell r="BA253">
            <v>7980</v>
          </cell>
          <cell r="BB253">
            <v>8540</v>
          </cell>
          <cell r="BC253">
            <v>-560.00000000000102</v>
          </cell>
          <cell r="BD253">
            <v>8330</v>
          </cell>
          <cell r="BE253">
            <v>2128</v>
          </cell>
          <cell r="BF253">
            <v>2277.33</v>
          </cell>
          <cell r="BG253">
            <v>-149.33000000000001</v>
          </cell>
          <cell r="BH253">
            <v>2221.33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66528</v>
          </cell>
          <cell r="BV253">
            <v>840</v>
          </cell>
          <cell r="BW253">
            <v>840</v>
          </cell>
          <cell r="BX253">
            <v>0</v>
          </cell>
          <cell r="BY253">
            <v>840</v>
          </cell>
          <cell r="BZ253">
            <v>1400</v>
          </cell>
          <cell r="CA253">
            <v>840</v>
          </cell>
          <cell r="CB253">
            <v>560</v>
          </cell>
          <cell r="CC253">
            <v>840</v>
          </cell>
          <cell r="CD253">
            <v>1400</v>
          </cell>
          <cell r="CE253">
            <v>840</v>
          </cell>
          <cell r="CF253">
            <v>560</v>
          </cell>
          <cell r="CG253">
            <v>840</v>
          </cell>
          <cell r="CH253">
            <v>1400</v>
          </cell>
          <cell r="CI253">
            <v>840</v>
          </cell>
          <cell r="CJ253">
            <v>560</v>
          </cell>
          <cell r="CK253">
            <v>840</v>
          </cell>
          <cell r="CL253">
            <v>1400</v>
          </cell>
          <cell r="CM253">
            <v>840</v>
          </cell>
          <cell r="CN253">
            <v>560</v>
          </cell>
          <cell r="CO253">
            <v>840</v>
          </cell>
          <cell r="CP253">
            <v>1400</v>
          </cell>
          <cell r="CQ253">
            <v>840</v>
          </cell>
          <cell r="CR253">
            <v>560</v>
          </cell>
          <cell r="CS253">
            <v>840</v>
          </cell>
          <cell r="CT253">
            <v>1400</v>
          </cell>
          <cell r="CU253">
            <v>840</v>
          </cell>
          <cell r="CV253">
            <v>560</v>
          </cell>
          <cell r="CW253">
            <v>840</v>
          </cell>
          <cell r="CX253">
            <v>1400</v>
          </cell>
          <cell r="CY253">
            <v>840</v>
          </cell>
          <cell r="CZ253">
            <v>560</v>
          </cell>
          <cell r="DA253">
            <v>840</v>
          </cell>
          <cell r="DB253">
            <v>373.33</v>
          </cell>
          <cell r="DC253">
            <v>224</v>
          </cell>
          <cell r="DD253">
            <v>149.33000000000001</v>
          </cell>
          <cell r="DE253">
            <v>224</v>
          </cell>
          <cell r="DF253">
            <v>0</v>
          </cell>
          <cell r="DG253">
            <v>0</v>
          </cell>
          <cell r="DH253">
            <v>0</v>
          </cell>
          <cell r="DI253">
            <v>0</v>
          </cell>
          <cell r="DJ253">
            <v>0</v>
          </cell>
          <cell r="DK253">
            <v>0</v>
          </cell>
          <cell r="DL253">
            <v>0</v>
          </cell>
          <cell r="DM253">
            <v>0</v>
          </cell>
          <cell r="DN253">
            <v>0</v>
          </cell>
          <cell r="DO253">
            <v>0</v>
          </cell>
          <cell r="DP253">
            <v>0</v>
          </cell>
          <cell r="DQ253">
            <v>0</v>
          </cell>
          <cell r="DR253">
            <v>11013.33</v>
          </cell>
        </row>
        <row r="254">
          <cell r="E254" t="str">
            <v>t0001156 (1)</v>
          </cell>
          <cell r="F254" t="str">
            <v>02-16</v>
          </cell>
          <cell r="G254" t="str">
            <v>Eurasia F&amp; B Pte Ltd (Gochi-So Shokudo)</v>
          </cell>
          <cell r="H254">
            <v>45178</v>
          </cell>
          <cell r="I254">
            <v>45543</v>
          </cell>
          <cell r="J254">
            <v>158.63999999999999</v>
          </cell>
          <cell r="K254">
            <v>700</v>
          </cell>
          <cell r="L254">
            <v>700</v>
          </cell>
          <cell r="M254">
            <v>0</v>
          </cell>
          <cell r="N254">
            <v>0</v>
          </cell>
          <cell r="O254">
            <v>12.3</v>
          </cell>
          <cell r="P254">
            <v>2</v>
          </cell>
          <cell r="Q254">
            <v>14.3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8610</v>
          </cell>
          <cell r="W254">
            <v>1400</v>
          </cell>
          <cell r="X254">
            <v>10010</v>
          </cell>
          <cell r="Y254">
            <v>0</v>
          </cell>
          <cell r="Z254">
            <v>0</v>
          </cell>
          <cell r="AA254">
            <v>0</v>
          </cell>
          <cell r="AC254">
            <v>0</v>
          </cell>
          <cell r="AD254">
            <v>0</v>
          </cell>
          <cell r="AE254">
            <v>0</v>
          </cell>
          <cell r="AG254">
            <v>0</v>
          </cell>
          <cell r="AH254">
            <v>0</v>
          </cell>
          <cell r="AI254">
            <v>0</v>
          </cell>
          <cell r="AK254">
            <v>0</v>
          </cell>
          <cell r="AL254">
            <v>0</v>
          </cell>
          <cell r="AM254">
            <v>0</v>
          </cell>
          <cell r="AO254">
            <v>0</v>
          </cell>
          <cell r="AP254">
            <v>0</v>
          </cell>
          <cell r="AQ254">
            <v>0</v>
          </cell>
          <cell r="AS254">
            <v>0</v>
          </cell>
          <cell r="AT254">
            <v>0</v>
          </cell>
          <cell r="AU254">
            <v>0</v>
          </cell>
          <cell r="AW254">
            <v>0</v>
          </cell>
          <cell r="AX254">
            <v>0</v>
          </cell>
          <cell r="AY254">
            <v>0</v>
          </cell>
          <cell r="BA254">
            <v>0</v>
          </cell>
          <cell r="BB254">
            <v>0</v>
          </cell>
          <cell r="BC254">
            <v>0</v>
          </cell>
          <cell r="BE254">
            <v>6314</v>
          </cell>
          <cell r="BF254">
            <v>6724.67</v>
          </cell>
          <cell r="BG254">
            <v>-410.67</v>
          </cell>
          <cell r="BH254">
            <v>6262.67</v>
          </cell>
          <cell r="BI254">
            <v>8610</v>
          </cell>
          <cell r="BJ254">
            <v>9170</v>
          </cell>
          <cell r="BK254">
            <v>-560</v>
          </cell>
          <cell r="BL254">
            <v>8540</v>
          </cell>
          <cell r="BM254">
            <v>8610</v>
          </cell>
          <cell r="BN254">
            <v>9170</v>
          </cell>
          <cell r="BO254">
            <v>-560</v>
          </cell>
          <cell r="BP254">
            <v>8540</v>
          </cell>
          <cell r="BQ254">
            <v>8610</v>
          </cell>
          <cell r="BR254">
            <v>9170</v>
          </cell>
          <cell r="BS254">
            <v>-560</v>
          </cell>
          <cell r="BT254">
            <v>8540</v>
          </cell>
          <cell r="BU254">
            <v>32144</v>
          </cell>
          <cell r="BV254">
            <v>0</v>
          </cell>
          <cell r="BW254">
            <v>0</v>
          </cell>
          <cell r="BX254">
            <v>0</v>
          </cell>
          <cell r="BZ254">
            <v>0</v>
          </cell>
          <cell r="CA254">
            <v>0</v>
          </cell>
          <cell r="CB254">
            <v>0</v>
          </cell>
          <cell r="CD254">
            <v>0</v>
          </cell>
          <cell r="CE254">
            <v>0</v>
          </cell>
          <cell r="CF254">
            <v>0</v>
          </cell>
          <cell r="CH254">
            <v>0</v>
          </cell>
          <cell r="CI254">
            <v>0</v>
          </cell>
          <cell r="CJ254">
            <v>0</v>
          </cell>
          <cell r="CL254">
            <v>0</v>
          </cell>
          <cell r="CM254">
            <v>0</v>
          </cell>
          <cell r="CN254">
            <v>0</v>
          </cell>
          <cell r="CP254">
            <v>0</v>
          </cell>
          <cell r="CQ254">
            <v>0</v>
          </cell>
          <cell r="CR254">
            <v>0</v>
          </cell>
          <cell r="CT254">
            <v>0</v>
          </cell>
          <cell r="CU254">
            <v>0</v>
          </cell>
          <cell r="CV254">
            <v>0</v>
          </cell>
          <cell r="CX254">
            <v>0</v>
          </cell>
          <cell r="CY254">
            <v>0</v>
          </cell>
          <cell r="CZ254">
            <v>0</v>
          </cell>
          <cell r="DB254">
            <v>1026.67</v>
          </cell>
          <cell r="DC254">
            <v>616</v>
          </cell>
          <cell r="DD254">
            <v>410.67</v>
          </cell>
          <cell r="DE254">
            <v>616</v>
          </cell>
          <cell r="DF254">
            <v>1400</v>
          </cell>
          <cell r="DG254">
            <v>840</v>
          </cell>
          <cell r="DH254">
            <v>560</v>
          </cell>
          <cell r="DI254">
            <v>840</v>
          </cell>
          <cell r="DJ254">
            <v>1400</v>
          </cell>
          <cell r="DK254">
            <v>840</v>
          </cell>
          <cell r="DL254">
            <v>560</v>
          </cell>
          <cell r="DM254">
            <v>840</v>
          </cell>
          <cell r="DN254">
            <v>1400</v>
          </cell>
          <cell r="DO254">
            <v>840</v>
          </cell>
          <cell r="DP254">
            <v>560</v>
          </cell>
          <cell r="DQ254">
            <v>840</v>
          </cell>
          <cell r="DR254">
            <v>5226.67</v>
          </cell>
        </row>
        <row r="255">
          <cell r="F255" t="str">
            <v>02-16</v>
          </cell>
          <cell r="G255" t="str">
            <v>Eurasia F&amp; B Pte Ltd (Gochi-So Shokudo)</v>
          </cell>
          <cell r="H255">
            <v>45544</v>
          </cell>
          <cell r="I255">
            <v>45908</v>
          </cell>
          <cell r="J255">
            <v>158.63999999999999</v>
          </cell>
          <cell r="K255">
            <v>0</v>
          </cell>
          <cell r="L255">
            <v>700</v>
          </cell>
          <cell r="M255">
            <v>0</v>
          </cell>
          <cell r="N255">
            <v>0</v>
          </cell>
          <cell r="O255">
            <v>12.55</v>
          </cell>
          <cell r="P255">
            <v>2</v>
          </cell>
          <cell r="Q255">
            <v>14.55</v>
          </cell>
          <cell r="S255">
            <v>0</v>
          </cell>
          <cell r="T255">
            <v>0</v>
          </cell>
          <cell r="U255">
            <v>0</v>
          </cell>
          <cell r="V255">
            <v>8785</v>
          </cell>
          <cell r="W255">
            <v>1400</v>
          </cell>
          <cell r="X255">
            <v>10185</v>
          </cell>
          <cell r="Y255">
            <v>0</v>
          </cell>
          <cell r="Z255">
            <v>0</v>
          </cell>
          <cell r="AA255">
            <v>0</v>
          </cell>
          <cell r="AC255">
            <v>0</v>
          </cell>
          <cell r="AD255">
            <v>0</v>
          </cell>
          <cell r="AE255">
            <v>0</v>
          </cell>
          <cell r="AG255">
            <v>0</v>
          </cell>
          <cell r="AH255">
            <v>0</v>
          </cell>
          <cell r="AI255">
            <v>0</v>
          </cell>
          <cell r="AK255">
            <v>0</v>
          </cell>
          <cell r="AL255">
            <v>0</v>
          </cell>
          <cell r="AM255">
            <v>0</v>
          </cell>
          <cell r="AO255">
            <v>0</v>
          </cell>
          <cell r="AP255">
            <v>0</v>
          </cell>
          <cell r="AQ255">
            <v>0</v>
          </cell>
          <cell r="AS255">
            <v>0</v>
          </cell>
          <cell r="AT255">
            <v>0</v>
          </cell>
          <cell r="AU255">
            <v>0</v>
          </cell>
          <cell r="AW255">
            <v>0</v>
          </cell>
          <cell r="AX255">
            <v>0</v>
          </cell>
          <cell r="AY255">
            <v>0</v>
          </cell>
          <cell r="BA255">
            <v>0</v>
          </cell>
          <cell r="BB255">
            <v>0</v>
          </cell>
          <cell r="BC255">
            <v>0</v>
          </cell>
          <cell r="BE255">
            <v>0</v>
          </cell>
          <cell r="BF255">
            <v>0</v>
          </cell>
          <cell r="BG255">
            <v>0</v>
          </cell>
          <cell r="BI255">
            <v>0</v>
          </cell>
          <cell r="BJ255">
            <v>0</v>
          </cell>
          <cell r="BK255">
            <v>0</v>
          </cell>
          <cell r="BM255">
            <v>0</v>
          </cell>
          <cell r="BN255">
            <v>0</v>
          </cell>
          <cell r="BO255">
            <v>0</v>
          </cell>
          <cell r="BQ255">
            <v>0</v>
          </cell>
          <cell r="BR255">
            <v>0</v>
          </cell>
          <cell r="BS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Z255">
            <v>0</v>
          </cell>
          <cell r="CA255">
            <v>0</v>
          </cell>
          <cell r="CB255">
            <v>0</v>
          </cell>
          <cell r="CD255">
            <v>0</v>
          </cell>
          <cell r="CE255">
            <v>0</v>
          </cell>
          <cell r="CF255">
            <v>0</v>
          </cell>
          <cell r="CH255">
            <v>0</v>
          </cell>
          <cell r="CI255">
            <v>0</v>
          </cell>
          <cell r="CJ255">
            <v>0</v>
          </cell>
          <cell r="CL255">
            <v>0</v>
          </cell>
          <cell r="CM255">
            <v>0</v>
          </cell>
          <cell r="CN255">
            <v>0</v>
          </cell>
          <cell r="CP255">
            <v>0</v>
          </cell>
          <cell r="CQ255">
            <v>0</v>
          </cell>
          <cell r="CR255">
            <v>0</v>
          </cell>
          <cell r="CT255">
            <v>0</v>
          </cell>
          <cell r="CU255">
            <v>0</v>
          </cell>
          <cell r="CV255">
            <v>0</v>
          </cell>
          <cell r="CX255">
            <v>0</v>
          </cell>
          <cell r="CY255">
            <v>0</v>
          </cell>
          <cell r="CZ255">
            <v>0</v>
          </cell>
          <cell r="DB255">
            <v>0</v>
          </cell>
          <cell r="DC255">
            <v>0</v>
          </cell>
          <cell r="DD255">
            <v>0</v>
          </cell>
          <cell r="DF255">
            <v>0</v>
          </cell>
          <cell r="DG255">
            <v>0</v>
          </cell>
          <cell r="DH255">
            <v>0</v>
          </cell>
          <cell r="DJ255">
            <v>0</v>
          </cell>
          <cell r="DK255">
            <v>0</v>
          </cell>
          <cell r="DL255">
            <v>0</v>
          </cell>
          <cell r="DN255">
            <v>0</v>
          </cell>
          <cell r="DO255">
            <v>0</v>
          </cell>
          <cell r="DP255">
            <v>0</v>
          </cell>
          <cell r="DR255">
            <v>0</v>
          </cell>
        </row>
        <row r="256">
          <cell r="F256" t="str">
            <v>02-16</v>
          </cell>
          <cell r="G256" t="str">
            <v>Eurasia F&amp; B Pte Ltd (Gochi-So Shokudo)</v>
          </cell>
          <cell r="H256">
            <v>45909</v>
          </cell>
          <cell r="I256">
            <v>46273</v>
          </cell>
          <cell r="J256">
            <v>158.63999999999999</v>
          </cell>
          <cell r="K256">
            <v>0</v>
          </cell>
          <cell r="L256">
            <v>700</v>
          </cell>
          <cell r="M256">
            <v>0</v>
          </cell>
          <cell r="N256">
            <v>0</v>
          </cell>
          <cell r="O256">
            <v>12.8</v>
          </cell>
          <cell r="P256">
            <v>2</v>
          </cell>
          <cell r="Q256">
            <v>14.8</v>
          </cell>
          <cell r="S256">
            <v>0</v>
          </cell>
          <cell r="T256">
            <v>0</v>
          </cell>
          <cell r="U256">
            <v>0</v>
          </cell>
          <cell r="V256">
            <v>8960</v>
          </cell>
          <cell r="W256">
            <v>1400</v>
          </cell>
          <cell r="X256">
            <v>10360</v>
          </cell>
          <cell r="Y256">
            <v>0</v>
          </cell>
          <cell r="Z256">
            <v>0</v>
          </cell>
          <cell r="AA256">
            <v>0</v>
          </cell>
          <cell r="AC256">
            <v>0</v>
          </cell>
          <cell r="AD256">
            <v>0</v>
          </cell>
          <cell r="AE256">
            <v>0</v>
          </cell>
          <cell r="AG256">
            <v>0</v>
          </cell>
          <cell r="AH256">
            <v>0</v>
          </cell>
          <cell r="AI256">
            <v>0</v>
          </cell>
          <cell r="AK256">
            <v>0</v>
          </cell>
          <cell r="AL256">
            <v>0</v>
          </cell>
          <cell r="AM256">
            <v>0</v>
          </cell>
          <cell r="AO256">
            <v>0</v>
          </cell>
          <cell r="AP256">
            <v>0</v>
          </cell>
          <cell r="AQ256">
            <v>0</v>
          </cell>
          <cell r="AS256">
            <v>0</v>
          </cell>
          <cell r="AT256">
            <v>0</v>
          </cell>
          <cell r="AU256">
            <v>0</v>
          </cell>
          <cell r="AW256">
            <v>0</v>
          </cell>
          <cell r="AX256">
            <v>0</v>
          </cell>
          <cell r="AY256">
            <v>0</v>
          </cell>
          <cell r="BA256">
            <v>0</v>
          </cell>
          <cell r="BB256">
            <v>0</v>
          </cell>
          <cell r="BC256">
            <v>0</v>
          </cell>
          <cell r="BE256">
            <v>0</v>
          </cell>
          <cell r="BF256">
            <v>0</v>
          </cell>
          <cell r="BG256">
            <v>0</v>
          </cell>
          <cell r="BI256">
            <v>0</v>
          </cell>
          <cell r="BJ256">
            <v>0</v>
          </cell>
          <cell r="BK256">
            <v>0</v>
          </cell>
          <cell r="BM256">
            <v>0</v>
          </cell>
          <cell r="BN256">
            <v>0</v>
          </cell>
          <cell r="BO256">
            <v>0</v>
          </cell>
          <cell r="BQ256">
            <v>0</v>
          </cell>
          <cell r="BR256">
            <v>0</v>
          </cell>
          <cell r="BS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Z256">
            <v>0</v>
          </cell>
          <cell r="CA256">
            <v>0</v>
          </cell>
          <cell r="CB256">
            <v>0</v>
          </cell>
          <cell r="CD256">
            <v>0</v>
          </cell>
          <cell r="CE256">
            <v>0</v>
          </cell>
          <cell r="CF256">
            <v>0</v>
          </cell>
          <cell r="CH256">
            <v>0</v>
          </cell>
          <cell r="CI256">
            <v>0</v>
          </cell>
          <cell r="CJ256">
            <v>0</v>
          </cell>
          <cell r="CL256">
            <v>0</v>
          </cell>
          <cell r="CM256">
            <v>0</v>
          </cell>
          <cell r="CN256">
            <v>0</v>
          </cell>
          <cell r="CP256">
            <v>0</v>
          </cell>
          <cell r="CQ256">
            <v>0</v>
          </cell>
          <cell r="CR256">
            <v>0</v>
          </cell>
          <cell r="CT256">
            <v>0</v>
          </cell>
          <cell r="CU256">
            <v>0</v>
          </cell>
          <cell r="CV256">
            <v>0</v>
          </cell>
          <cell r="CX256">
            <v>0</v>
          </cell>
          <cell r="CY256">
            <v>0</v>
          </cell>
          <cell r="CZ256">
            <v>0</v>
          </cell>
          <cell r="DB256">
            <v>0</v>
          </cell>
          <cell r="DC256">
            <v>0</v>
          </cell>
          <cell r="DD256">
            <v>0</v>
          </cell>
          <cell r="DF256">
            <v>0</v>
          </cell>
          <cell r="DG256">
            <v>0</v>
          </cell>
          <cell r="DH256">
            <v>0</v>
          </cell>
          <cell r="DJ256">
            <v>0</v>
          </cell>
          <cell r="DK256">
            <v>0</v>
          </cell>
          <cell r="DL256">
            <v>0</v>
          </cell>
          <cell r="DN256">
            <v>0</v>
          </cell>
          <cell r="DO256">
            <v>0</v>
          </cell>
          <cell r="DP256">
            <v>0</v>
          </cell>
          <cell r="DR256">
            <v>0</v>
          </cell>
        </row>
        <row r="257">
          <cell r="E257" t="str">
            <v>t0001323</v>
          </cell>
          <cell r="F257" t="str">
            <v>02-16A</v>
          </cell>
          <cell r="G257" t="str">
            <v>One for All (Singapore) Pte. Ltd. (Marutama Ra-men)</v>
          </cell>
          <cell r="H257">
            <v>44482</v>
          </cell>
          <cell r="I257">
            <v>45577</v>
          </cell>
          <cell r="K257">
            <v>1033</v>
          </cell>
          <cell r="L257">
            <v>1033</v>
          </cell>
          <cell r="M257">
            <v>10.8</v>
          </cell>
          <cell r="N257">
            <v>1.2</v>
          </cell>
          <cell r="O257">
            <v>10</v>
          </cell>
          <cell r="P257">
            <v>2</v>
          </cell>
          <cell r="Q257">
            <v>12</v>
          </cell>
          <cell r="S257">
            <v>11156.4</v>
          </cell>
          <cell r="T257">
            <v>1239.5999999999999</v>
          </cell>
          <cell r="U257">
            <v>12396</v>
          </cell>
          <cell r="V257">
            <v>10330</v>
          </cell>
          <cell r="W257">
            <v>2066</v>
          </cell>
          <cell r="X257">
            <v>12396</v>
          </cell>
          <cell r="Y257">
            <v>11156.4</v>
          </cell>
          <cell r="Z257">
            <v>11156.4</v>
          </cell>
          <cell r="AA257">
            <v>0</v>
          </cell>
          <cell r="AB257">
            <v>11156.4</v>
          </cell>
          <cell r="AC257">
            <v>10330</v>
          </cell>
          <cell r="AD257">
            <v>11156.4</v>
          </cell>
          <cell r="AE257">
            <v>-826.400000000001</v>
          </cell>
          <cell r="AF257">
            <v>11156.4</v>
          </cell>
          <cell r="AG257">
            <v>10330</v>
          </cell>
          <cell r="AH257">
            <v>11156.4</v>
          </cell>
          <cell r="AI257">
            <v>-826.400000000001</v>
          </cell>
          <cell r="AJ257">
            <v>11156.4</v>
          </cell>
          <cell r="AK257">
            <v>10330</v>
          </cell>
          <cell r="AL257">
            <v>11156.4</v>
          </cell>
          <cell r="AM257">
            <v>-826.400000000001</v>
          </cell>
          <cell r="AN257">
            <v>11156.4</v>
          </cell>
          <cell r="AO257">
            <v>10330</v>
          </cell>
          <cell r="AP257">
            <v>11156.4</v>
          </cell>
          <cell r="AQ257">
            <v>-826.400000000001</v>
          </cell>
          <cell r="AR257">
            <v>11156.4</v>
          </cell>
          <cell r="AS257">
            <v>10330</v>
          </cell>
          <cell r="AT257">
            <v>11156.4</v>
          </cell>
          <cell r="AU257">
            <v>-826.400000000001</v>
          </cell>
          <cell r="AV257">
            <v>11156.4</v>
          </cell>
          <cell r="AW257">
            <v>10330</v>
          </cell>
          <cell r="AX257">
            <v>11156.4</v>
          </cell>
          <cell r="AY257">
            <v>-826.400000000001</v>
          </cell>
          <cell r="AZ257">
            <v>11156.4</v>
          </cell>
          <cell r="BA257">
            <v>10330</v>
          </cell>
          <cell r="BB257">
            <v>11156.4</v>
          </cell>
          <cell r="BC257">
            <v>-826.400000000001</v>
          </cell>
          <cell r="BD257">
            <v>11156.4</v>
          </cell>
          <cell r="BE257">
            <v>10330</v>
          </cell>
          <cell r="BF257">
            <v>11156.4</v>
          </cell>
          <cell r="BG257">
            <v>-826.400000000001</v>
          </cell>
          <cell r="BH257">
            <v>11156.4</v>
          </cell>
          <cell r="BI257">
            <v>10330</v>
          </cell>
          <cell r="BJ257">
            <v>11156.4</v>
          </cell>
          <cell r="BK257">
            <v>-826.400000000001</v>
          </cell>
          <cell r="BL257">
            <v>11156.4</v>
          </cell>
          <cell r="BM257">
            <v>10330</v>
          </cell>
          <cell r="BN257">
            <v>11156.4</v>
          </cell>
          <cell r="BO257">
            <v>-826.400000000001</v>
          </cell>
          <cell r="BP257">
            <v>11156.4</v>
          </cell>
          <cell r="BQ257">
            <v>10330</v>
          </cell>
          <cell r="BR257">
            <v>11156.4</v>
          </cell>
          <cell r="BS257">
            <v>-826.400000000001</v>
          </cell>
          <cell r="BT257">
            <v>11156.4</v>
          </cell>
          <cell r="BU257">
            <v>124786.4</v>
          </cell>
          <cell r="BV257">
            <v>1239.5999999999999</v>
          </cell>
          <cell r="BW257">
            <v>1239.5999999999999</v>
          </cell>
          <cell r="BX257">
            <v>0</v>
          </cell>
          <cell r="BY257">
            <v>1239.5999999999999</v>
          </cell>
          <cell r="BZ257">
            <v>2066</v>
          </cell>
          <cell r="CA257">
            <v>1239.5999999999999</v>
          </cell>
          <cell r="CB257">
            <v>826.4</v>
          </cell>
          <cell r="CC257">
            <v>1239.5999999999999</v>
          </cell>
          <cell r="CD257">
            <v>2066</v>
          </cell>
          <cell r="CE257">
            <v>1239.5999999999999</v>
          </cell>
          <cell r="CF257">
            <v>826.4</v>
          </cell>
          <cell r="CG257">
            <v>1239.5999999999999</v>
          </cell>
          <cell r="CH257">
            <v>2066</v>
          </cell>
          <cell r="CI257">
            <v>1239.5999999999999</v>
          </cell>
          <cell r="CJ257">
            <v>826.4</v>
          </cell>
          <cell r="CK257">
            <v>1239.5999999999999</v>
          </cell>
          <cell r="CL257">
            <v>2066</v>
          </cell>
          <cell r="CM257">
            <v>1239.5999999999999</v>
          </cell>
          <cell r="CN257">
            <v>826.4</v>
          </cell>
          <cell r="CO257">
            <v>1239.5999999999999</v>
          </cell>
          <cell r="CP257">
            <v>2066</v>
          </cell>
          <cell r="CQ257">
            <v>1239.5999999999999</v>
          </cell>
          <cell r="CR257">
            <v>826.4</v>
          </cell>
          <cell r="CS257">
            <v>1239.5999999999999</v>
          </cell>
          <cell r="CT257">
            <v>2066</v>
          </cell>
          <cell r="CU257">
            <v>1239.5999999999999</v>
          </cell>
          <cell r="CV257">
            <v>826.4</v>
          </cell>
          <cell r="CW257">
            <v>1239.5999999999999</v>
          </cell>
          <cell r="CX257">
            <v>2066</v>
          </cell>
          <cell r="CY257">
            <v>1239.5999999999999</v>
          </cell>
          <cell r="CZ257">
            <v>826.4</v>
          </cell>
          <cell r="DA257">
            <v>1239.5999999999999</v>
          </cell>
          <cell r="DB257">
            <v>2066</v>
          </cell>
          <cell r="DC257">
            <v>1239.5999999999999</v>
          </cell>
          <cell r="DD257">
            <v>826.4</v>
          </cell>
          <cell r="DE257">
            <v>1239.5999999999999</v>
          </cell>
          <cell r="DF257">
            <v>2066</v>
          </cell>
          <cell r="DG257">
            <v>1239.5999999999999</v>
          </cell>
          <cell r="DH257">
            <v>826.4</v>
          </cell>
          <cell r="DI257">
            <v>1239.5999999999999</v>
          </cell>
          <cell r="DJ257">
            <v>2066</v>
          </cell>
          <cell r="DK257">
            <v>1239.5999999999999</v>
          </cell>
          <cell r="DL257">
            <v>826.4</v>
          </cell>
          <cell r="DM257">
            <v>1239.5999999999999</v>
          </cell>
          <cell r="DN257">
            <v>2066</v>
          </cell>
          <cell r="DO257">
            <v>1239.5999999999999</v>
          </cell>
          <cell r="DP257">
            <v>826.4</v>
          </cell>
          <cell r="DQ257">
            <v>1239.5999999999999</v>
          </cell>
          <cell r="DR257">
            <v>23965.599999999999</v>
          </cell>
        </row>
        <row r="258">
          <cell r="E258" t="str">
            <v>t0000771</v>
          </cell>
          <cell r="F258" t="str">
            <v>02-17</v>
          </cell>
          <cell r="G258" t="str">
            <v>Chirashi King Kong Pte Ltd (Chirashi King Kong)</v>
          </cell>
          <cell r="H258">
            <v>44796</v>
          </cell>
          <cell r="I258">
            <v>45160</v>
          </cell>
          <cell r="K258">
            <v>610</v>
          </cell>
          <cell r="L258">
            <v>610</v>
          </cell>
          <cell r="M258">
            <v>10.9</v>
          </cell>
          <cell r="N258">
            <v>1.2</v>
          </cell>
          <cell r="O258">
            <v>10.1</v>
          </cell>
          <cell r="P258">
            <v>2</v>
          </cell>
          <cell r="Q258">
            <v>12.1</v>
          </cell>
          <cell r="S258">
            <v>6649</v>
          </cell>
          <cell r="T258">
            <v>732</v>
          </cell>
          <cell r="U258">
            <v>7381</v>
          </cell>
          <cell r="V258">
            <v>6161</v>
          </cell>
          <cell r="W258">
            <v>1220</v>
          </cell>
          <cell r="X258">
            <v>7381</v>
          </cell>
          <cell r="Y258">
            <v>6649</v>
          </cell>
          <cell r="Z258">
            <v>6649</v>
          </cell>
          <cell r="AA258">
            <v>0</v>
          </cell>
          <cell r="AB258">
            <v>5368</v>
          </cell>
          <cell r="AC258">
            <v>6161</v>
          </cell>
          <cell r="AD258">
            <v>6649</v>
          </cell>
          <cell r="AE258">
            <v>-488</v>
          </cell>
          <cell r="AF258">
            <v>5368</v>
          </cell>
          <cell r="AG258">
            <v>6161</v>
          </cell>
          <cell r="AH258">
            <v>6649</v>
          </cell>
          <cell r="AI258">
            <v>-488</v>
          </cell>
          <cell r="AJ258">
            <v>5368</v>
          </cell>
          <cell r="AK258">
            <v>6161</v>
          </cell>
          <cell r="AL258">
            <v>6649</v>
          </cell>
          <cell r="AM258">
            <v>-488</v>
          </cell>
          <cell r="AN258">
            <v>5368</v>
          </cell>
          <cell r="AO258">
            <v>6161</v>
          </cell>
          <cell r="AP258">
            <v>6649</v>
          </cell>
          <cell r="AQ258">
            <v>-488</v>
          </cell>
          <cell r="AR258">
            <v>5368</v>
          </cell>
          <cell r="AS258">
            <v>6161</v>
          </cell>
          <cell r="AT258">
            <v>6649</v>
          </cell>
          <cell r="AU258">
            <v>-488</v>
          </cell>
          <cell r="AV258">
            <v>5368</v>
          </cell>
          <cell r="AW258">
            <v>6161</v>
          </cell>
          <cell r="AX258">
            <v>6649</v>
          </cell>
          <cell r="AY258">
            <v>-488</v>
          </cell>
          <cell r="AZ258">
            <v>5368</v>
          </cell>
          <cell r="BA258">
            <v>4372.32</v>
          </cell>
          <cell r="BB258">
            <v>4718.6499999999996</v>
          </cell>
          <cell r="BC258">
            <v>-346.33</v>
          </cell>
          <cell r="BD258">
            <v>3809.55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0</v>
          </cell>
          <cell r="BU258">
            <v>47987.32</v>
          </cell>
          <cell r="BV258">
            <v>732</v>
          </cell>
          <cell r="BW258">
            <v>732</v>
          </cell>
          <cell r="BX258">
            <v>0</v>
          </cell>
          <cell r="BY258">
            <v>732</v>
          </cell>
          <cell r="BZ258">
            <v>1220</v>
          </cell>
          <cell r="CA258">
            <v>732</v>
          </cell>
          <cell r="CB258">
            <v>488</v>
          </cell>
          <cell r="CC258">
            <v>732</v>
          </cell>
          <cell r="CD258">
            <v>1220</v>
          </cell>
          <cell r="CE258">
            <v>732</v>
          </cell>
          <cell r="CF258">
            <v>488</v>
          </cell>
          <cell r="CG258">
            <v>732</v>
          </cell>
          <cell r="CH258">
            <v>1220</v>
          </cell>
          <cell r="CI258">
            <v>732</v>
          </cell>
          <cell r="CJ258">
            <v>488</v>
          </cell>
          <cell r="CK258">
            <v>732</v>
          </cell>
          <cell r="CL258">
            <v>1220</v>
          </cell>
          <cell r="CM258">
            <v>732</v>
          </cell>
          <cell r="CN258">
            <v>488</v>
          </cell>
          <cell r="CO258">
            <v>732</v>
          </cell>
          <cell r="CP258">
            <v>1220</v>
          </cell>
          <cell r="CQ258">
            <v>732</v>
          </cell>
          <cell r="CR258">
            <v>488</v>
          </cell>
          <cell r="CS258">
            <v>732</v>
          </cell>
          <cell r="CT258">
            <v>1220</v>
          </cell>
          <cell r="CU258">
            <v>732</v>
          </cell>
          <cell r="CV258">
            <v>488</v>
          </cell>
          <cell r="CW258">
            <v>732</v>
          </cell>
          <cell r="CX258">
            <v>865.81</v>
          </cell>
          <cell r="CY258">
            <v>519.48</v>
          </cell>
          <cell r="CZ258">
            <v>346.33</v>
          </cell>
          <cell r="DA258">
            <v>519.48</v>
          </cell>
          <cell r="DB258">
            <v>0</v>
          </cell>
          <cell r="DC258">
            <v>0</v>
          </cell>
          <cell r="DD258">
            <v>0</v>
          </cell>
          <cell r="DE258">
            <v>0</v>
          </cell>
          <cell r="DF258">
            <v>0</v>
          </cell>
          <cell r="DG258">
            <v>0</v>
          </cell>
          <cell r="DH258">
            <v>0</v>
          </cell>
          <cell r="DI258">
            <v>0</v>
          </cell>
          <cell r="DJ258">
            <v>0</v>
          </cell>
          <cell r="DK258">
            <v>0</v>
          </cell>
          <cell r="DL258">
            <v>0</v>
          </cell>
          <cell r="DM258">
            <v>0</v>
          </cell>
          <cell r="DN258">
            <v>0</v>
          </cell>
          <cell r="DO258">
            <v>0</v>
          </cell>
          <cell r="DP258">
            <v>0</v>
          </cell>
          <cell r="DQ258">
            <v>0</v>
          </cell>
          <cell r="DR258">
            <v>8917.81</v>
          </cell>
        </row>
        <row r="259">
          <cell r="F259" t="str">
            <v>02-17</v>
          </cell>
          <cell r="G259" t="str">
            <v>Chirashi King Kong Pte Ltd (Chirashi King Kong)</v>
          </cell>
          <cell r="H259">
            <v>45161</v>
          </cell>
          <cell r="I259">
            <v>45526</v>
          </cell>
          <cell r="K259">
            <v>0</v>
          </cell>
          <cell r="L259">
            <v>610</v>
          </cell>
          <cell r="M259">
            <v>11</v>
          </cell>
          <cell r="N259">
            <v>1.2</v>
          </cell>
          <cell r="O259">
            <v>10.199999999999999</v>
          </cell>
          <cell r="P259">
            <v>2</v>
          </cell>
          <cell r="Q259">
            <v>12.2</v>
          </cell>
          <cell r="S259">
            <v>6710</v>
          </cell>
          <cell r="T259">
            <v>732</v>
          </cell>
          <cell r="U259">
            <v>7442</v>
          </cell>
          <cell r="V259">
            <v>6222</v>
          </cell>
          <cell r="W259">
            <v>1220</v>
          </cell>
          <cell r="X259">
            <v>7442</v>
          </cell>
          <cell r="Y259">
            <v>0</v>
          </cell>
          <cell r="Z259">
            <v>0</v>
          </cell>
          <cell r="AA259">
            <v>0</v>
          </cell>
          <cell r="AC259">
            <v>0</v>
          </cell>
          <cell r="AD259">
            <v>0</v>
          </cell>
          <cell r="AE259">
            <v>0</v>
          </cell>
          <cell r="AG259">
            <v>0</v>
          </cell>
          <cell r="AH259">
            <v>0</v>
          </cell>
          <cell r="AI259">
            <v>0</v>
          </cell>
          <cell r="AK259">
            <v>0</v>
          </cell>
          <cell r="AL259">
            <v>0</v>
          </cell>
          <cell r="AM259">
            <v>0</v>
          </cell>
          <cell r="AO259">
            <v>0</v>
          </cell>
          <cell r="AP259">
            <v>0</v>
          </cell>
          <cell r="AQ259">
            <v>0</v>
          </cell>
          <cell r="AS259">
            <v>0</v>
          </cell>
          <cell r="AT259">
            <v>0</v>
          </cell>
          <cell r="AU259">
            <v>0</v>
          </cell>
          <cell r="AW259">
            <v>0</v>
          </cell>
          <cell r="AX259">
            <v>0</v>
          </cell>
          <cell r="AY259">
            <v>0</v>
          </cell>
          <cell r="BA259">
            <v>1806.39</v>
          </cell>
          <cell r="BB259">
            <v>1948.06</v>
          </cell>
          <cell r="BC259">
            <v>-141.66999999999999</v>
          </cell>
          <cell r="BD259">
            <v>1930.35</v>
          </cell>
          <cell r="BE259">
            <v>6222</v>
          </cell>
          <cell r="BF259">
            <v>6710</v>
          </cell>
          <cell r="BG259">
            <v>-488</v>
          </cell>
          <cell r="BH259">
            <v>6649</v>
          </cell>
          <cell r="BI259">
            <v>6222</v>
          </cell>
          <cell r="BJ259">
            <v>6710</v>
          </cell>
          <cell r="BK259">
            <v>-488</v>
          </cell>
          <cell r="BL259">
            <v>6649</v>
          </cell>
          <cell r="BM259">
            <v>6222</v>
          </cell>
          <cell r="BN259">
            <v>6710</v>
          </cell>
          <cell r="BO259">
            <v>-488</v>
          </cell>
          <cell r="BP259">
            <v>6649</v>
          </cell>
          <cell r="BQ259">
            <v>6222</v>
          </cell>
          <cell r="BR259">
            <v>6710</v>
          </cell>
          <cell r="BS259">
            <v>-488</v>
          </cell>
          <cell r="BT259">
            <v>6649</v>
          </cell>
          <cell r="BU259">
            <v>26694.39</v>
          </cell>
          <cell r="BV259">
            <v>0</v>
          </cell>
          <cell r="BW259">
            <v>0</v>
          </cell>
          <cell r="BX259">
            <v>0</v>
          </cell>
          <cell r="BZ259">
            <v>0</v>
          </cell>
          <cell r="CA259">
            <v>0</v>
          </cell>
          <cell r="CB259">
            <v>0</v>
          </cell>
          <cell r="CD259">
            <v>0</v>
          </cell>
          <cell r="CE259">
            <v>0</v>
          </cell>
          <cell r="CF259">
            <v>0</v>
          </cell>
          <cell r="CH259">
            <v>0</v>
          </cell>
          <cell r="CI259">
            <v>0</v>
          </cell>
          <cell r="CJ259">
            <v>0</v>
          </cell>
          <cell r="CL259">
            <v>0</v>
          </cell>
          <cell r="CM259">
            <v>0</v>
          </cell>
          <cell r="CN259">
            <v>0</v>
          </cell>
          <cell r="CP259">
            <v>0</v>
          </cell>
          <cell r="CQ259">
            <v>0</v>
          </cell>
          <cell r="CR259">
            <v>0</v>
          </cell>
          <cell r="CT259">
            <v>0</v>
          </cell>
          <cell r="CU259">
            <v>0</v>
          </cell>
          <cell r="CV259">
            <v>0</v>
          </cell>
          <cell r="CX259">
            <v>354.19</v>
          </cell>
          <cell r="CY259">
            <v>212.52</v>
          </cell>
          <cell r="CZ259">
            <v>141.66999999999999</v>
          </cell>
          <cell r="DA259">
            <v>212.52</v>
          </cell>
          <cell r="DB259">
            <v>1220</v>
          </cell>
          <cell r="DC259">
            <v>732</v>
          </cell>
          <cell r="DD259">
            <v>488</v>
          </cell>
          <cell r="DE259">
            <v>732</v>
          </cell>
          <cell r="DF259">
            <v>1220</v>
          </cell>
          <cell r="DG259">
            <v>732</v>
          </cell>
          <cell r="DH259">
            <v>488</v>
          </cell>
          <cell r="DI259">
            <v>732</v>
          </cell>
          <cell r="DJ259">
            <v>1220</v>
          </cell>
          <cell r="DK259">
            <v>732</v>
          </cell>
          <cell r="DL259">
            <v>488</v>
          </cell>
          <cell r="DM259">
            <v>732</v>
          </cell>
          <cell r="DN259">
            <v>1220</v>
          </cell>
          <cell r="DO259">
            <v>732</v>
          </cell>
          <cell r="DP259">
            <v>488</v>
          </cell>
          <cell r="DQ259">
            <v>732</v>
          </cell>
          <cell r="DR259">
            <v>5234.1899999999996</v>
          </cell>
        </row>
        <row r="260">
          <cell r="F260" t="str">
            <v>02-17</v>
          </cell>
          <cell r="G260" t="str">
            <v>Chirashi King Kong Pte Ltd (Chirashi King Kong)</v>
          </cell>
          <cell r="H260">
            <v>45527</v>
          </cell>
          <cell r="I260">
            <v>45891</v>
          </cell>
          <cell r="K260">
            <v>0</v>
          </cell>
          <cell r="L260">
            <v>610</v>
          </cell>
          <cell r="M260">
            <v>11.1</v>
          </cell>
          <cell r="N260">
            <v>1.2</v>
          </cell>
          <cell r="O260">
            <v>10.3</v>
          </cell>
          <cell r="P260">
            <v>2</v>
          </cell>
          <cell r="Q260">
            <v>12.3</v>
          </cell>
          <cell r="S260">
            <v>6771</v>
          </cell>
          <cell r="T260">
            <v>732</v>
          </cell>
          <cell r="U260">
            <v>7503</v>
          </cell>
          <cell r="V260">
            <v>6283</v>
          </cell>
          <cell r="W260">
            <v>1220</v>
          </cell>
          <cell r="X260">
            <v>7503</v>
          </cell>
          <cell r="Y260">
            <v>0</v>
          </cell>
          <cell r="Z260">
            <v>0</v>
          </cell>
          <cell r="AA260">
            <v>0</v>
          </cell>
          <cell r="AC260">
            <v>0</v>
          </cell>
          <cell r="AD260">
            <v>0</v>
          </cell>
          <cell r="AE260">
            <v>0</v>
          </cell>
          <cell r="AG260">
            <v>0</v>
          </cell>
          <cell r="AH260">
            <v>0</v>
          </cell>
          <cell r="AI260">
            <v>0</v>
          </cell>
          <cell r="AK260">
            <v>0</v>
          </cell>
          <cell r="AL260">
            <v>0</v>
          </cell>
          <cell r="AM260">
            <v>0</v>
          </cell>
          <cell r="AO260">
            <v>0</v>
          </cell>
          <cell r="AP260">
            <v>0</v>
          </cell>
          <cell r="AQ260">
            <v>0</v>
          </cell>
          <cell r="AS260">
            <v>0</v>
          </cell>
          <cell r="AT260">
            <v>0</v>
          </cell>
          <cell r="AU260">
            <v>0</v>
          </cell>
          <cell r="AW260">
            <v>0</v>
          </cell>
          <cell r="AX260">
            <v>0</v>
          </cell>
          <cell r="AY260">
            <v>0</v>
          </cell>
          <cell r="BA260">
            <v>0</v>
          </cell>
          <cell r="BB260">
            <v>0</v>
          </cell>
          <cell r="BC260">
            <v>0</v>
          </cell>
          <cell r="BE260">
            <v>0</v>
          </cell>
          <cell r="BF260">
            <v>0</v>
          </cell>
          <cell r="BG260">
            <v>0</v>
          </cell>
          <cell r="BI260">
            <v>0</v>
          </cell>
          <cell r="BJ260">
            <v>0</v>
          </cell>
          <cell r="BK260">
            <v>0</v>
          </cell>
          <cell r="BM260">
            <v>0</v>
          </cell>
          <cell r="BN260">
            <v>0</v>
          </cell>
          <cell r="BO260">
            <v>0</v>
          </cell>
          <cell r="BQ260">
            <v>0</v>
          </cell>
          <cell r="BR260">
            <v>0</v>
          </cell>
          <cell r="BS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0</v>
          </cell>
          <cell r="BZ260">
            <v>0</v>
          </cell>
          <cell r="CA260">
            <v>0</v>
          </cell>
          <cell r="CB260">
            <v>0</v>
          </cell>
          <cell r="CD260">
            <v>0</v>
          </cell>
          <cell r="CE260">
            <v>0</v>
          </cell>
          <cell r="CF260">
            <v>0</v>
          </cell>
          <cell r="CH260">
            <v>0</v>
          </cell>
          <cell r="CI260">
            <v>0</v>
          </cell>
          <cell r="CJ260">
            <v>0</v>
          </cell>
          <cell r="CL260">
            <v>0</v>
          </cell>
          <cell r="CM260">
            <v>0</v>
          </cell>
          <cell r="CN260">
            <v>0</v>
          </cell>
          <cell r="CP260">
            <v>0</v>
          </cell>
          <cell r="CQ260">
            <v>0</v>
          </cell>
          <cell r="CR260">
            <v>0</v>
          </cell>
          <cell r="CT260">
            <v>0</v>
          </cell>
          <cell r="CU260">
            <v>0</v>
          </cell>
          <cell r="CV260">
            <v>0</v>
          </cell>
          <cell r="CX260">
            <v>0</v>
          </cell>
          <cell r="CY260">
            <v>0</v>
          </cell>
          <cell r="CZ260">
            <v>0</v>
          </cell>
          <cell r="DB260">
            <v>0</v>
          </cell>
          <cell r="DC260">
            <v>0</v>
          </cell>
          <cell r="DD260">
            <v>0</v>
          </cell>
          <cell r="DF260">
            <v>0</v>
          </cell>
          <cell r="DG260">
            <v>0</v>
          </cell>
          <cell r="DH260">
            <v>0</v>
          </cell>
          <cell r="DJ260">
            <v>0</v>
          </cell>
          <cell r="DK260">
            <v>0</v>
          </cell>
          <cell r="DL260">
            <v>0</v>
          </cell>
          <cell r="DN260">
            <v>0</v>
          </cell>
          <cell r="DO260">
            <v>0</v>
          </cell>
          <cell r="DP260">
            <v>0</v>
          </cell>
          <cell r="DR260">
            <v>0</v>
          </cell>
        </row>
        <row r="261">
          <cell r="E261" t="str">
            <v>t0001330</v>
          </cell>
          <cell r="F261" t="str">
            <v>02-18</v>
          </cell>
          <cell r="G261" t="str">
            <v>Identity Hairworks Pte. Ltd. (MPFB by Identity Hairworks)</v>
          </cell>
          <cell r="H261">
            <v>44863</v>
          </cell>
          <cell r="I261">
            <v>45227</v>
          </cell>
          <cell r="K261">
            <v>926</v>
          </cell>
          <cell r="L261">
            <v>926</v>
          </cell>
          <cell r="M261">
            <v>7.8</v>
          </cell>
          <cell r="N261">
            <v>1.2</v>
          </cell>
          <cell r="O261">
            <v>7</v>
          </cell>
          <cell r="P261">
            <v>2</v>
          </cell>
          <cell r="Q261">
            <v>9</v>
          </cell>
          <cell r="S261">
            <v>7222.8</v>
          </cell>
          <cell r="T261">
            <v>1111.2</v>
          </cell>
          <cell r="U261">
            <v>8334</v>
          </cell>
          <cell r="V261">
            <v>6482</v>
          </cell>
          <cell r="W261">
            <v>1852</v>
          </cell>
          <cell r="X261">
            <v>8334</v>
          </cell>
          <cell r="Y261">
            <v>7222.8</v>
          </cell>
          <cell r="Z261">
            <v>7222.8</v>
          </cell>
          <cell r="AA261">
            <v>0</v>
          </cell>
          <cell r="AB261">
            <v>6296.8</v>
          </cell>
          <cell r="AC261">
            <v>6482</v>
          </cell>
          <cell r="AD261">
            <v>7222.8</v>
          </cell>
          <cell r="AE261">
            <v>-740.8</v>
          </cell>
          <cell r="AF261">
            <v>6296.8</v>
          </cell>
          <cell r="AG261">
            <v>6482</v>
          </cell>
          <cell r="AH261">
            <v>7222.8</v>
          </cell>
          <cell r="AI261">
            <v>-740.8</v>
          </cell>
          <cell r="AJ261">
            <v>6296.8</v>
          </cell>
          <cell r="AK261">
            <v>6482</v>
          </cell>
          <cell r="AL261">
            <v>7222.8</v>
          </cell>
          <cell r="AM261">
            <v>-740.8</v>
          </cell>
          <cell r="AN261">
            <v>6296.8</v>
          </cell>
          <cell r="AO261">
            <v>6482</v>
          </cell>
          <cell r="AP261">
            <v>7222.8</v>
          </cell>
          <cell r="AQ261">
            <v>-740.8</v>
          </cell>
          <cell r="AR261">
            <v>6296.8</v>
          </cell>
          <cell r="AS261">
            <v>6482</v>
          </cell>
          <cell r="AT261">
            <v>7222.8</v>
          </cell>
          <cell r="AU261">
            <v>-740.8</v>
          </cell>
          <cell r="AV261">
            <v>6296.8</v>
          </cell>
          <cell r="AW261">
            <v>6482</v>
          </cell>
          <cell r="AX261">
            <v>7222.8</v>
          </cell>
          <cell r="AY261">
            <v>-740.8</v>
          </cell>
          <cell r="AZ261">
            <v>6296.8</v>
          </cell>
          <cell r="BA261">
            <v>6482</v>
          </cell>
          <cell r="BB261">
            <v>7222.8</v>
          </cell>
          <cell r="BC261">
            <v>-740.8</v>
          </cell>
          <cell r="BD261">
            <v>6296.8</v>
          </cell>
          <cell r="BE261">
            <v>6482</v>
          </cell>
          <cell r="BF261">
            <v>7222.8</v>
          </cell>
          <cell r="BG261">
            <v>-740.8</v>
          </cell>
          <cell r="BH261">
            <v>6296.8</v>
          </cell>
          <cell r="BI261">
            <v>5854.71</v>
          </cell>
          <cell r="BJ261">
            <v>6523.82</v>
          </cell>
          <cell r="BK261">
            <v>-669.11</v>
          </cell>
          <cell r="BL261">
            <v>5687.43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64933.51</v>
          </cell>
          <cell r="BV261">
            <v>1111.2</v>
          </cell>
          <cell r="BW261">
            <v>1111.2</v>
          </cell>
          <cell r="BX261">
            <v>0</v>
          </cell>
          <cell r="BY261">
            <v>1111.2</v>
          </cell>
          <cell r="BZ261">
            <v>1852</v>
          </cell>
          <cell r="CA261">
            <v>1111.2</v>
          </cell>
          <cell r="CB261">
            <v>740.8</v>
          </cell>
          <cell r="CC261">
            <v>1111.2</v>
          </cell>
          <cell r="CD261">
            <v>1852</v>
          </cell>
          <cell r="CE261">
            <v>1111.2</v>
          </cell>
          <cell r="CF261">
            <v>740.8</v>
          </cell>
          <cell r="CG261">
            <v>1111.2</v>
          </cell>
          <cell r="CH261">
            <v>1852</v>
          </cell>
          <cell r="CI261">
            <v>1111.2</v>
          </cell>
          <cell r="CJ261">
            <v>740.8</v>
          </cell>
          <cell r="CK261">
            <v>1111.2</v>
          </cell>
          <cell r="CL261">
            <v>1852</v>
          </cell>
          <cell r="CM261">
            <v>1111.2</v>
          </cell>
          <cell r="CN261">
            <v>740.8</v>
          </cell>
          <cell r="CO261">
            <v>1111.2</v>
          </cell>
          <cell r="CP261">
            <v>1852</v>
          </cell>
          <cell r="CQ261">
            <v>1111.2</v>
          </cell>
          <cell r="CR261">
            <v>740.8</v>
          </cell>
          <cell r="CS261">
            <v>1111.2</v>
          </cell>
          <cell r="CT261">
            <v>1852</v>
          </cell>
          <cell r="CU261">
            <v>1111.2</v>
          </cell>
          <cell r="CV261">
            <v>740.8</v>
          </cell>
          <cell r="CW261">
            <v>1111.2</v>
          </cell>
          <cell r="CX261">
            <v>1852</v>
          </cell>
          <cell r="CY261">
            <v>1111.2</v>
          </cell>
          <cell r="CZ261">
            <v>740.8</v>
          </cell>
          <cell r="DA261">
            <v>1111.2</v>
          </cell>
          <cell r="DB261">
            <v>1852</v>
          </cell>
          <cell r="DC261">
            <v>1111.2</v>
          </cell>
          <cell r="DD261">
            <v>740.8</v>
          </cell>
          <cell r="DE261">
            <v>1111.2</v>
          </cell>
          <cell r="DF261">
            <v>1672.77</v>
          </cell>
          <cell r="DG261">
            <v>1003.66</v>
          </cell>
          <cell r="DH261">
            <v>669.11</v>
          </cell>
          <cell r="DI261">
            <v>1003.66</v>
          </cell>
          <cell r="DJ261">
            <v>0</v>
          </cell>
          <cell r="DK261">
            <v>0</v>
          </cell>
          <cell r="DL261">
            <v>0</v>
          </cell>
          <cell r="DM261">
            <v>0</v>
          </cell>
          <cell r="DN261">
            <v>0</v>
          </cell>
          <cell r="DO261">
            <v>0</v>
          </cell>
          <cell r="DP261">
            <v>0</v>
          </cell>
          <cell r="DQ261">
            <v>0</v>
          </cell>
          <cell r="DR261">
            <v>17599.97</v>
          </cell>
        </row>
        <row r="262">
          <cell r="F262" t="str">
            <v>02-18</v>
          </cell>
          <cell r="G262" t="str">
            <v>Identity Hairworks Pte. Ltd. (MPFB by Identity Hairworks)</v>
          </cell>
          <cell r="H262">
            <v>45228</v>
          </cell>
          <cell r="I262">
            <v>45593</v>
          </cell>
          <cell r="K262">
            <v>0</v>
          </cell>
          <cell r="L262">
            <v>926</v>
          </cell>
          <cell r="M262">
            <v>8.3000000000000007</v>
          </cell>
          <cell r="N262">
            <v>1.2</v>
          </cell>
          <cell r="O262">
            <v>7.5</v>
          </cell>
          <cell r="P262">
            <v>2</v>
          </cell>
          <cell r="Q262">
            <v>9.5</v>
          </cell>
          <cell r="S262">
            <v>7685.8</v>
          </cell>
          <cell r="T262">
            <v>1111.2</v>
          </cell>
          <cell r="U262">
            <v>8797</v>
          </cell>
          <cell r="V262">
            <v>6945</v>
          </cell>
          <cell r="W262">
            <v>1852</v>
          </cell>
          <cell r="X262">
            <v>8797</v>
          </cell>
          <cell r="Y262">
            <v>0</v>
          </cell>
          <cell r="Z262">
            <v>0</v>
          </cell>
          <cell r="AA262">
            <v>0</v>
          </cell>
          <cell r="AC262">
            <v>0</v>
          </cell>
          <cell r="AD262">
            <v>0</v>
          </cell>
          <cell r="AE262">
            <v>0</v>
          </cell>
          <cell r="AG262">
            <v>0</v>
          </cell>
          <cell r="AH262">
            <v>0</v>
          </cell>
          <cell r="AI262">
            <v>0</v>
          </cell>
          <cell r="AK262">
            <v>0</v>
          </cell>
          <cell r="AL262">
            <v>0</v>
          </cell>
          <cell r="AM262">
            <v>0</v>
          </cell>
          <cell r="AO262">
            <v>0</v>
          </cell>
          <cell r="AP262">
            <v>0</v>
          </cell>
          <cell r="AQ262">
            <v>0</v>
          </cell>
          <cell r="AS262">
            <v>0</v>
          </cell>
          <cell r="AT262">
            <v>0</v>
          </cell>
          <cell r="AU262">
            <v>0</v>
          </cell>
          <cell r="AW262">
            <v>0</v>
          </cell>
          <cell r="AX262">
            <v>0</v>
          </cell>
          <cell r="AY262">
            <v>0</v>
          </cell>
          <cell r="BA262">
            <v>0</v>
          </cell>
          <cell r="BB262">
            <v>0</v>
          </cell>
          <cell r="BC262">
            <v>0</v>
          </cell>
          <cell r="BE262">
            <v>0</v>
          </cell>
          <cell r="BF262">
            <v>0</v>
          </cell>
          <cell r="BG262">
            <v>0</v>
          </cell>
          <cell r="BI262">
            <v>672.1</v>
          </cell>
          <cell r="BJ262">
            <v>743.79</v>
          </cell>
          <cell r="BK262">
            <v>-71.689999999999898</v>
          </cell>
          <cell r="BL262">
            <v>698.98</v>
          </cell>
          <cell r="BM262">
            <v>6945</v>
          </cell>
          <cell r="BN262">
            <v>7685.8</v>
          </cell>
          <cell r="BO262">
            <v>-740.8</v>
          </cell>
          <cell r="BP262">
            <v>7222.8</v>
          </cell>
          <cell r="BQ262">
            <v>6945</v>
          </cell>
          <cell r="BR262">
            <v>7685.8</v>
          </cell>
          <cell r="BS262">
            <v>-740.8</v>
          </cell>
          <cell r="BT262">
            <v>7222.8</v>
          </cell>
          <cell r="BU262">
            <v>14562.1</v>
          </cell>
          <cell r="BV262">
            <v>0</v>
          </cell>
          <cell r="BW262">
            <v>0</v>
          </cell>
          <cell r="BX262">
            <v>0</v>
          </cell>
          <cell r="BZ262">
            <v>0</v>
          </cell>
          <cell r="CA262">
            <v>0</v>
          </cell>
          <cell r="CB262">
            <v>0</v>
          </cell>
          <cell r="CD262">
            <v>0</v>
          </cell>
          <cell r="CE262">
            <v>0</v>
          </cell>
          <cell r="CF262">
            <v>0</v>
          </cell>
          <cell r="CH262">
            <v>0</v>
          </cell>
          <cell r="CI262">
            <v>0</v>
          </cell>
          <cell r="CJ262">
            <v>0</v>
          </cell>
          <cell r="CL262">
            <v>0</v>
          </cell>
          <cell r="CM262">
            <v>0</v>
          </cell>
          <cell r="CN262">
            <v>0</v>
          </cell>
          <cell r="CP262">
            <v>0</v>
          </cell>
          <cell r="CQ262">
            <v>0</v>
          </cell>
          <cell r="CR262">
            <v>0</v>
          </cell>
          <cell r="CT262">
            <v>0</v>
          </cell>
          <cell r="CU262">
            <v>0</v>
          </cell>
          <cell r="CV262">
            <v>0</v>
          </cell>
          <cell r="CX262">
            <v>0</v>
          </cell>
          <cell r="CY262">
            <v>0</v>
          </cell>
          <cell r="CZ262">
            <v>0</v>
          </cell>
          <cell r="DB262">
            <v>0</v>
          </cell>
          <cell r="DC262">
            <v>0</v>
          </cell>
          <cell r="DD262">
            <v>0</v>
          </cell>
          <cell r="DF262">
            <v>179.23</v>
          </cell>
          <cell r="DG262">
            <v>107.54</v>
          </cell>
          <cell r="DH262">
            <v>71.69</v>
          </cell>
          <cell r="DI262">
            <v>107.54</v>
          </cell>
          <cell r="DJ262">
            <v>1852</v>
          </cell>
          <cell r="DK262">
            <v>1111.2</v>
          </cell>
          <cell r="DL262">
            <v>740.8</v>
          </cell>
          <cell r="DM262">
            <v>1111.2</v>
          </cell>
          <cell r="DN262">
            <v>1852</v>
          </cell>
          <cell r="DO262">
            <v>1111.2</v>
          </cell>
          <cell r="DP262">
            <v>740.8</v>
          </cell>
          <cell r="DQ262">
            <v>1111.2</v>
          </cell>
          <cell r="DR262">
            <v>3883.23</v>
          </cell>
        </row>
        <row r="263">
          <cell r="F263" t="str">
            <v>02-18</v>
          </cell>
          <cell r="G263" t="str">
            <v>Identity Hairworks Pte. Ltd. (MPFB by Identity Hairworks)</v>
          </cell>
          <cell r="H263">
            <v>45594</v>
          </cell>
          <cell r="I263">
            <v>45958</v>
          </cell>
          <cell r="K263">
            <v>0</v>
          </cell>
          <cell r="L263">
            <v>926</v>
          </cell>
          <cell r="M263">
            <v>8.8000000000000007</v>
          </cell>
          <cell r="N263">
            <v>1.2</v>
          </cell>
          <cell r="O263">
            <v>8</v>
          </cell>
          <cell r="P263">
            <v>2</v>
          </cell>
          <cell r="Q263">
            <v>10</v>
          </cell>
          <cell r="S263">
            <v>8148.8</v>
          </cell>
          <cell r="T263">
            <v>1111.2</v>
          </cell>
          <cell r="U263">
            <v>9260</v>
          </cell>
          <cell r="V263">
            <v>7408</v>
          </cell>
          <cell r="W263">
            <v>1852</v>
          </cell>
          <cell r="X263">
            <v>9260</v>
          </cell>
          <cell r="Y263">
            <v>0</v>
          </cell>
          <cell r="Z263">
            <v>0</v>
          </cell>
          <cell r="AA263">
            <v>0</v>
          </cell>
          <cell r="AC263">
            <v>0</v>
          </cell>
          <cell r="AD263">
            <v>0</v>
          </cell>
          <cell r="AE263">
            <v>0</v>
          </cell>
          <cell r="AG263">
            <v>0</v>
          </cell>
          <cell r="AH263">
            <v>0</v>
          </cell>
          <cell r="AI263">
            <v>0</v>
          </cell>
          <cell r="AK263">
            <v>0</v>
          </cell>
          <cell r="AL263">
            <v>0</v>
          </cell>
          <cell r="AM263">
            <v>0</v>
          </cell>
          <cell r="AO263">
            <v>0</v>
          </cell>
          <cell r="AP263">
            <v>0</v>
          </cell>
          <cell r="AQ263">
            <v>0</v>
          </cell>
          <cell r="AS263">
            <v>0</v>
          </cell>
          <cell r="AT263">
            <v>0</v>
          </cell>
          <cell r="AU263">
            <v>0</v>
          </cell>
          <cell r="AW263">
            <v>0</v>
          </cell>
          <cell r="AX263">
            <v>0</v>
          </cell>
          <cell r="AY263">
            <v>0</v>
          </cell>
          <cell r="BA263">
            <v>0</v>
          </cell>
          <cell r="BB263">
            <v>0</v>
          </cell>
          <cell r="BC263">
            <v>0</v>
          </cell>
          <cell r="BE263">
            <v>0</v>
          </cell>
          <cell r="BF263">
            <v>0</v>
          </cell>
          <cell r="BG263">
            <v>0</v>
          </cell>
          <cell r="BI263">
            <v>0</v>
          </cell>
          <cell r="BJ263">
            <v>0</v>
          </cell>
          <cell r="BK263">
            <v>0</v>
          </cell>
          <cell r="BM263">
            <v>0</v>
          </cell>
          <cell r="BN263">
            <v>0</v>
          </cell>
          <cell r="BO263">
            <v>0</v>
          </cell>
          <cell r="BQ263">
            <v>0</v>
          </cell>
          <cell r="BR263">
            <v>0</v>
          </cell>
          <cell r="BS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Z263">
            <v>0</v>
          </cell>
          <cell r="CA263">
            <v>0</v>
          </cell>
          <cell r="CB263">
            <v>0</v>
          </cell>
          <cell r="CD263">
            <v>0</v>
          </cell>
          <cell r="CE263">
            <v>0</v>
          </cell>
          <cell r="CF263">
            <v>0</v>
          </cell>
          <cell r="CH263">
            <v>0</v>
          </cell>
          <cell r="CI263">
            <v>0</v>
          </cell>
          <cell r="CJ263">
            <v>0</v>
          </cell>
          <cell r="CL263">
            <v>0</v>
          </cell>
          <cell r="CM263">
            <v>0</v>
          </cell>
          <cell r="CN263">
            <v>0</v>
          </cell>
          <cell r="CP263">
            <v>0</v>
          </cell>
          <cell r="CQ263">
            <v>0</v>
          </cell>
          <cell r="CR263">
            <v>0</v>
          </cell>
          <cell r="CT263">
            <v>0</v>
          </cell>
          <cell r="CU263">
            <v>0</v>
          </cell>
          <cell r="CV263">
            <v>0</v>
          </cell>
          <cell r="CX263">
            <v>0</v>
          </cell>
          <cell r="CY263">
            <v>0</v>
          </cell>
          <cell r="CZ263">
            <v>0</v>
          </cell>
          <cell r="DB263">
            <v>0</v>
          </cell>
          <cell r="DC263">
            <v>0</v>
          </cell>
          <cell r="DD263">
            <v>0</v>
          </cell>
          <cell r="DF263">
            <v>0</v>
          </cell>
          <cell r="DG263">
            <v>0</v>
          </cell>
          <cell r="DH263">
            <v>0</v>
          </cell>
          <cell r="DJ263">
            <v>0</v>
          </cell>
          <cell r="DK263">
            <v>0</v>
          </cell>
          <cell r="DL263">
            <v>0</v>
          </cell>
          <cell r="DN263">
            <v>0</v>
          </cell>
          <cell r="DO263">
            <v>0</v>
          </cell>
          <cell r="DP263">
            <v>0</v>
          </cell>
          <cell r="DR263">
            <v>0</v>
          </cell>
        </row>
        <row r="264">
          <cell r="F264" t="str">
            <v>02-19</v>
          </cell>
          <cell r="G264" t="str">
            <v>Be Salon Pte. Ltd.</v>
          </cell>
          <cell r="H264">
            <v>44908</v>
          </cell>
          <cell r="I264">
            <v>45272</v>
          </cell>
          <cell r="K264">
            <v>0</v>
          </cell>
          <cell r="L264">
            <v>1280</v>
          </cell>
          <cell r="M264">
            <v>9.8000000000000007</v>
          </cell>
          <cell r="N264">
            <v>1.2</v>
          </cell>
          <cell r="O264">
            <v>9</v>
          </cell>
          <cell r="P264">
            <v>2</v>
          </cell>
          <cell r="Q264">
            <v>11</v>
          </cell>
          <cell r="S264">
            <v>12544</v>
          </cell>
          <cell r="T264">
            <v>1536</v>
          </cell>
          <cell r="U264">
            <v>14080</v>
          </cell>
          <cell r="V264">
            <v>11520</v>
          </cell>
          <cell r="W264">
            <v>2560</v>
          </cell>
          <cell r="X264">
            <v>14080</v>
          </cell>
          <cell r="Y264">
            <v>12544</v>
          </cell>
          <cell r="Z264">
            <v>12544</v>
          </cell>
          <cell r="AA264">
            <v>0</v>
          </cell>
          <cell r="AB264">
            <v>11904</v>
          </cell>
          <cell r="AC264">
            <v>11520</v>
          </cell>
          <cell r="AD264">
            <v>12544</v>
          </cell>
          <cell r="AE264">
            <v>-1024</v>
          </cell>
          <cell r="AF264">
            <v>11904</v>
          </cell>
          <cell r="AG264">
            <v>11520</v>
          </cell>
          <cell r="AH264">
            <v>12544</v>
          </cell>
          <cell r="AI264">
            <v>-1024</v>
          </cell>
          <cell r="AJ264">
            <v>11904</v>
          </cell>
          <cell r="AK264">
            <v>11520</v>
          </cell>
          <cell r="AL264">
            <v>12544</v>
          </cell>
          <cell r="AM264">
            <v>-1024</v>
          </cell>
          <cell r="AN264">
            <v>11904</v>
          </cell>
          <cell r="AO264">
            <v>11520</v>
          </cell>
          <cell r="AP264">
            <v>12544</v>
          </cell>
          <cell r="AQ264">
            <v>-1024</v>
          </cell>
          <cell r="AR264">
            <v>11904</v>
          </cell>
          <cell r="AS264">
            <v>11520</v>
          </cell>
          <cell r="AT264">
            <v>12544</v>
          </cell>
          <cell r="AU264">
            <v>-1024</v>
          </cell>
          <cell r="AV264">
            <v>11904</v>
          </cell>
          <cell r="AW264">
            <v>11520</v>
          </cell>
          <cell r="AX264">
            <v>12544</v>
          </cell>
          <cell r="AY264">
            <v>-1024</v>
          </cell>
          <cell r="AZ264">
            <v>11904</v>
          </cell>
          <cell r="BA264">
            <v>11520</v>
          </cell>
          <cell r="BB264">
            <v>12544</v>
          </cell>
          <cell r="BC264">
            <v>-1024</v>
          </cell>
          <cell r="BD264">
            <v>11904</v>
          </cell>
          <cell r="BE264">
            <v>11520</v>
          </cell>
          <cell r="BF264">
            <v>12544</v>
          </cell>
          <cell r="BG264">
            <v>-1024</v>
          </cell>
          <cell r="BH264">
            <v>11904</v>
          </cell>
          <cell r="BI264">
            <v>11520</v>
          </cell>
          <cell r="BJ264">
            <v>12544</v>
          </cell>
          <cell r="BK264">
            <v>-1024</v>
          </cell>
          <cell r="BL264">
            <v>11904</v>
          </cell>
          <cell r="BM264">
            <v>11520</v>
          </cell>
          <cell r="BN264">
            <v>12544</v>
          </cell>
          <cell r="BO264">
            <v>-1024</v>
          </cell>
          <cell r="BP264">
            <v>11904</v>
          </cell>
          <cell r="BQ264">
            <v>4459.3500000000004</v>
          </cell>
          <cell r="BR264">
            <v>4855.74</v>
          </cell>
          <cell r="BS264">
            <v>-396.38999999999902</v>
          </cell>
          <cell r="BT264">
            <v>4608</v>
          </cell>
          <cell r="BU264">
            <v>132203.35</v>
          </cell>
          <cell r="BV264">
            <v>1536</v>
          </cell>
          <cell r="BW264">
            <v>1536</v>
          </cell>
          <cell r="BX264">
            <v>0</v>
          </cell>
          <cell r="BY264">
            <v>1536</v>
          </cell>
          <cell r="BZ264">
            <v>2560</v>
          </cell>
          <cell r="CA264">
            <v>1536</v>
          </cell>
          <cell r="CB264">
            <v>1024</v>
          </cell>
          <cell r="CC264">
            <v>1536</v>
          </cell>
          <cell r="CD264">
            <v>2560</v>
          </cell>
          <cell r="CE264">
            <v>1536</v>
          </cell>
          <cell r="CF264">
            <v>1024</v>
          </cell>
          <cell r="CG264">
            <v>1536</v>
          </cell>
          <cell r="CH264">
            <v>2560</v>
          </cell>
          <cell r="CI264">
            <v>1536</v>
          </cell>
          <cell r="CJ264">
            <v>1024</v>
          </cell>
          <cell r="CK264">
            <v>1536</v>
          </cell>
          <cell r="CL264">
            <v>2560</v>
          </cell>
          <cell r="CM264">
            <v>1536</v>
          </cell>
          <cell r="CN264">
            <v>1024</v>
          </cell>
          <cell r="CO264">
            <v>1536</v>
          </cell>
          <cell r="CP264">
            <v>2560</v>
          </cell>
          <cell r="CQ264">
            <v>1536</v>
          </cell>
          <cell r="CR264">
            <v>1024</v>
          </cell>
          <cell r="CS264">
            <v>1536</v>
          </cell>
          <cell r="CT264">
            <v>2560</v>
          </cell>
          <cell r="CU264">
            <v>1536</v>
          </cell>
          <cell r="CV264">
            <v>1024</v>
          </cell>
          <cell r="CW264">
            <v>1536</v>
          </cell>
          <cell r="CX264">
            <v>2560</v>
          </cell>
          <cell r="CY264">
            <v>1536</v>
          </cell>
          <cell r="CZ264">
            <v>1024</v>
          </cell>
          <cell r="DA264">
            <v>1536</v>
          </cell>
          <cell r="DB264">
            <v>2560</v>
          </cell>
          <cell r="DC264">
            <v>1536</v>
          </cell>
          <cell r="DD264">
            <v>1024</v>
          </cell>
          <cell r="DE264">
            <v>1536</v>
          </cell>
          <cell r="DF264">
            <v>2560</v>
          </cell>
          <cell r="DG264">
            <v>1536</v>
          </cell>
          <cell r="DH264">
            <v>1024</v>
          </cell>
          <cell r="DI264">
            <v>1536</v>
          </cell>
          <cell r="DJ264">
            <v>2560</v>
          </cell>
          <cell r="DK264">
            <v>1536</v>
          </cell>
          <cell r="DL264">
            <v>1024</v>
          </cell>
          <cell r="DM264">
            <v>1536</v>
          </cell>
          <cell r="DN264">
            <v>990.97</v>
          </cell>
          <cell r="DO264">
            <v>594.58000000000004</v>
          </cell>
          <cell r="DP264">
            <v>396.39</v>
          </cell>
          <cell r="DQ264">
            <v>594.58000000000004</v>
          </cell>
          <cell r="DR264">
            <v>28126.97</v>
          </cell>
        </row>
        <row r="265">
          <cell r="E265" t="str">
            <v>t0000203</v>
          </cell>
          <cell r="F265" t="str">
            <v>02-19</v>
          </cell>
          <cell r="G265" t="str">
            <v>Be Salon Pte. Ltd.</v>
          </cell>
          <cell r="H265">
            <v>45273</v>
          </cell>
          <cell r="I265">
            <v>46003</v>
          </cell>
          <cell r="K265">
            <v>1280</v>
          </cell>
          <cell r="L265">
            <v>1280</v>
          </cell>
          <cell r="M265">
            <v>0</v>
          </cell>
          <cell r="N265">
            <v>0</v>
          </cell>
          <cell r="O265">
            <v>10.8</v>
          </cell>
          <cell r="P265">
            <v>2</v>
          </cell>
          <cell r="Q265">
            <v>12.8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13824</v>
          </cell>
          <cell r="W265">
            <v>2560</v>
          </cell>
          <cell r="X265">
            <v>16384</v>
          </cell>
          <cell r="Y265">
            <v>0</v>
          </cell>
          <cell r="Z265">
            <v>0</v>
          </cell>
          <cell r="AA265">
            <v>0</v>
          </cell>
          <cell r="AC265">
            <v>0</v>
          </cell>
          <cell r="AD265">
            <v>0</v>
          </cell>
          <cell r="AE265">
            <v>0</v>
          </cell>
          <cell r="AG265">
            <v>0</v>
          </cell>
          <cell r="AH265">
            <v>0</v>
          </cell>
          <cell r="AI265">
            <v>0</v>
          </cell>
          <cell r="AK265">
            <v>0</v>
          </cell>
          <cell r="AL265">
            <v>0</v>
          </cell>
          <cell r="AM265">
            <v>0</v>
          </cell>
          <cell r="AO265">
            <v>0</v>
          </cell>
          <cell r="AP265">
            <v>0</v>
          </cell>
          <cell r="AQ265">
            <v>0</v>
          </cell>
          <cell r="AS265">
            <v>0</v>
          </cell>
          <cell r="AT265">
            <v>0</v>
          </cell>
          <cell r="AU265">
            <v>0</v>
          </cell>
          <cell r="AW265">
            <v>0</v>
          </cell>
          <cell r="AX265">
            <v>0</v>
          </cell>
          <cell r="AY265">
            <v>0</v>
          </cell>
          <cell r="BA265">
            <v>0</v>
          </cell>
          <cell r="BB265">
            <v>0</v>
          </cell>
          <cell r="BC265">
            <v>0</v>
          </cell>
          <cell r="BE265">
            <v>0</v>
          </cell>
          <cell r="BF265">
            <v>0</v>
          </cell>
          <cell r="BG265">
            <v>0</v>
          </cell>
          <cell r="BI265">
            <v>0</v>
          </cell>
          <cell r="BJ265">
            <v>0</v>
          </cell>
          <cell r="BK265">
            <v>0</v>
          </cell>
          <cell r="BM265">
            <v>0</v>
          </cell>
          <cell r="BN265">
            <v>0</v>
          </cell>
          <cell r="BO265">
            <v>0</v>
          </cell>
          <cell r="BQ265">
            <v>8472.77</v>
          </cell>
          <cell r="BR265">
            <v>8472.77</v>
          </cell>
          <cell r="BS265">
            <v>0</v>
          </cell>
          <cell r="BT265">
            <v>7688.26</v>
          </cell>
          <cell r="BU265">
            <v>8472.77</v>
          </cell>
          <cell r="BV265">
            <v>0</v>
          </cell>
          <cell r="BW265">
            <v>0</v>
          </cell>
          <cell r="BX265">
            <v>0</v>
          </cell>
          <cell r="BZ265">
            <v>0</v>
          </cell>
          <cell r="CA265">
            <v>0</v>
          </cell>
          <cell r="CB265">
            <v>0</v>
          </cell>
          <cell r="CD265">
            <v>0</v>
          </cell>
          <cell r="CE265">
            <v>0</v>
          </cell>
          <cell r="CF265">
            <v>0</v>
          </cell>
          <cell r="CH265">
            <v>0</v>
          </cell>
          <cell r="CI265">
            <v>0</v>
          </cell>
          <cell r="CJ265">
            <v>0</v>
          </cell>
          <cell r="CL265">
            <v>0</v>
          </cell>
          <cell r="CM265">
            <v>0</v>
          </cell>
          <cell r="CN265">
            <v>0</v>
          </cell>
          <cell r="CP265">
            <v>0</v>
          </cell>
          <cell r="CQ265">
            <v>0</v>
          </cell>
          <cell r="CR265">
            <v>0</v>
          </cell>
          <cell r="CT265">
            <v>0</v>
          </cell>
          <cell r="CU265">
            <v>0</v>
          </cell>
          <cell r="CV265">
            <v>0</v>
          </cell>
          <cell r="CX265">
            <v>0</v>
          </cell>
          <cell r="CY265">
            <v>0</v>
          </cell>
          <cell r="CZ265">
            <v>0</v>
          </cell>
          <cell r="DB265">
            <v>0</v>
          </cell>
          <cell r="DC265">
            <v>0</v>
          </cell>
          <cell r="DD265">
            <v>0</v>
          </cell>
          <cell r="DF265">
            <v>0</v>
          </cell>
          <cell r="DG265">
            <v>0</v>
          </cell>
          <cell r="DH265">
            <v>0</v>
          </cell>
          <cell r="DJ265">
            <v>0</v>
          </cell>
          <cell r="DK265">
            <v>0</v>
          </cell>
          <cell r="DL265">
            <v>0</v>
          </cell>
          <cell r="DN265">
            <v>1569.03</v>
          </cell>
          <cell r="DO265">
            <v>941.42</v>
          </cell>
          <cell r="DP265">
            <v>627.61</v>
          </cell>
          <cell r="DQ265">
            <v>941.42</v>
          </cell>
          <cell r="DR265">
            <v>1569.03</v>
          </cell>
        </row>
        <row r="266">
          <cell r="F266" t="str">
            <v>02-19</v>
          </cell>
          <cell r="G266" t="str">
            <v>Be Salon Pte. Ltd.</v>
          </cell>
          <cell r="H266">
            <v>46004</v>
          </cell>
          <cell r="I266">
            <v>46368</v>
          </cell>
          <cell r="K266">
            <v>0</v>
          </cell>
          <cell r="L266">
            <v>1280</v>
          </cell>
          <cell r="M266">
            <v>0</v>
          </cell>
          <cell r="N266">
            <v>0</v>
          </cell>
          <cell r="O266">
            <v>11</v>
          </cell>
          <cell r="P266">
            <v>2</v>
          </cell>
          <cell r="Q266">
            <v>13</v>
          </cell>
          <cell r="S266">
            <v>0</v>
          </cell>
          <cell r="T266">
            <v>0</v>
          </cell>
          <cell r="U266">
            <v>0</v>
          </cell>
          <cell r="V266">
            <v>14080</v>
          </cell>
          <cell r="W266">
            <v>2560</v>
          </cell>
          <cell r="X266">
            <v>16640</v>
          </cell>
          <cell r="Y266">
            <v>0</v>
          </cell>
          <cell r="Z266">
            <v>0</v>
          </cell>
          <cell r="AA266">
            <v>0</v>
          </cell>
          <cell r="AC266">
            <v>0</v>
          </cell>
          <cell r="AD266">
            <v>0</v>
          </cell>
          <cell r="AE266">
            <v>0</v>
          </cell>
          <cell r="AG266">
            <v>0</v>
          </cell>
          <cell r="AH266">
            <v>0</v>
          </cell>
          <cell r="AI266">
            <v>0</v>
          </cell>
          <cell r="AK266">
            <v>0</v>
          </cell>
          <cell r="AL266">
            <v>0</v>
          </cell>
          <cell r="AM266">
            <v>0</v>
          </cell>
          <cell r="AO266">
            <v>0</v>
          </cell>
          <cell r="AP266">
            <v>0</v>
          </cell>
          <cell r="AQ266">
            <v>0</v>
          </cell>
          <cell r="AS266">
            <v>0</v>
          </cell>
          <cell r="AT266">
            <v>0</v>
          </cell>
          <cell r="AU266">
            <v>0</v>
          </cell>
          <cell r="AW266">
            <v>0</v>
          </cell>
          <cell r="AX266">
            <v>0</v>
          </cell>
          <cell r="AY266">
            <v>0</v>
          </cell>
          <cell r="BA266">
            <v>0</v>
          </cell>
          <cell r="BB266">
            <v>0</v>
          </cell>
          <cell r="BC266">
            <v>0</v>
          </cell>
          <cell r="BE266">
            <v>0</v>
          </cell>
          <cell r="BF266">
            <v>0</v>
          </cell>
          <cell r="BG266">
            <v>0</v>
          </cell>
          <cell r="BI266">
            <v>0</v>
          </cell>
          <cell r="BJ266">
            <v>0</v>
          </cell>
          <cell r="BK266">
            <v>0</v>
          </cell>
          <cell r="BM266">
            <v>0</v>
          </cell>
          <cell r="BN266">
            <v>0</v>
          </cell>
          <cell r="BO266">
            <v>0</v>
          </cell>
          <cell r="BQ266">
            <v>0</v>
          </cell>
          <cell r="BR266">
            <v>0</v>
          </cell>
          <cell r="BS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Z266">
            <v>0</v>
          </cell>
          <cell r="CA266">
            <v>0</v>
          </cell>
          <cell r="CB266">
            <v>0</v>
          </cell>
          <cell r="CD266">
            <v>0</v>
          </cell>
          <cell r="CE266">
            <v>0</v>
          </cell>
          <cell r="CF266">
            <v>0</v>
          </cell>
          <cell r="CH266">
            <v>0</v>
          </cell>
          <cell r="CI266">
            <v>0</v>
          </cell>
          <cell r="CJ266">
            <v>0</v>
          </cell>
          <cell r="CL266">
            <v>0</v>
          </cell>
          <cell r="CM266">
            <v>0</v>
          </cell>
          <cell r="CN266">
            <v>0</v>
          </cell>
          <cell r="CP266">
            <v>0</v>
          </cell>
          <cell r="CQ266">
            <v>0</v>
          </cell>
          <cell r="CR266">
            <v>0</v>
          </cell>
          <cell r="CT266">
            <v>0</v>
          </cell>
          <cell r="CU266">
            <v>0</v>
          </cell>
          <cell r="CV266">
            <v>0</v>
          </cell>
          <cell r="CX266">
            <v>0</v>
          </cell>
          <cell r="CY266">
            <v>0</v>
          </cell>
          <cell r="CZ266">
            <v>0</v>
          </cell>
          <cell r="DB266">
            <v>0</v>
          </cell>
          <cell r="DC266">
            <v>0</v>
          </cell>
          <cell r="DD266">
            <v>0</v>
          </cell>
          <cell r="DF266">
            <v>0</v>
          </cell>
          <cell r="DG266">
            <v>0</v>
          </cell>
          <cell r="DH266">
            <v>0</v>
          </cell>
          <cell r="DJ266">
            <v>0</v>
          </cell>
          <cell r="DK266">
            <v>0</v>
          </cell>
          <cell r="DL266">
            <v>0</v>
          </cell>
          <cell r="DN266">
            <v>0</v>
          </cell>
          <cell r="DO266">
            <v>0</v>
          </cell>
          <cell r="DP266">
            <v>0</v>
          </cell>
          <cell r="DR266">
            <v>0</v>
          </cell>
        </row>
        <row r="267">
          <cell r="E267" t="str">
            <v>t0000252</v>
          </cell>
          <cell r="F267" t="str">
            <v>02-20</v>
          </cell>
          <cell r="G267" t="str">
            <v>Sensitivity Of The Aristocracy Pte Ltd (Nail County)</v>
          </cell>
          <cell r="H267">
            <v>44220</v>
          </cell>
          <cell r="I267">
            <v>45314</v>
          </cell>
          <cell r="K267">
            <v>1230</v>
          </cell>
          <cell r="L267">
            <v>1230</v>
          </cell>
          <cell r="M267">
            <v>8.8000000000000007</v>
          </cell>
          <cell r="N267">
            <v>1.2</v>
          </cell>
          <cell r="O267">
            <v>8</v>
          </cell>
          <cell r="P267">
            <v>2</v>
          </cell>
          <cell r="Q267">
            <v>10</v>
          </cell>
          <cell r="S267">
            <v>10824</v>
          </cell>
          <cell r="T267">
            <v>1476</v>
          </cell>
          <cell r="U267">
            <v>12300</v>
          </cell>
          <cell r="V267">
            <v>9840</v>
          </cell>
          <cell r="W267">
            <v>2460</v>
          </cell>
          <cell r="X267">
            <v>12300</v>
          </cell>
          <cell r="Y267">
            <v>10824</v>
          </cell>
          <cell r="Z267">
            <v>10824</v>
          </cell>
          <cell r="AA267">
            <v>0</v>
          </cell>
          <cell r="AB267">
            <v>10824</v>
          </cell>
          <cell r="AC267">
            <v>9840</v>
          </cell>
          <cell r="AD267">
            <v>10824</v>
          </cell>
          <cell r="AE267">
            <v>-984</v>
          </cell>
          <cell r="AF267">
            <v>10824</v>
          </cell>
          <cell r="AG267">
            <v>9840</v>
          </cell>
          <cell r="AH267">
            <v>10824</v>
          </cell>
          <cell r="AI267">
            <v>-984</v>
          </cell>
          <cell r="AJ267">
            <v>10824</v>
          </cell>
          <cell r="AK267">
            <v>9840</v>
          </cell>
          <cell r="AL267">
            <v>10824</v>
          </cell>
          <cell r="AM267">
            <v>-984</v>
          </cell>
          <cell r="AN267">
            <v>10824</v>
          </cell>
          <cell r="AO267">
            <v>9840</v>
          </cell>
          <cell r="AP267">
            <v>10824</v>
          </cell>
          <cell r="AQ267">
            <v>-984</v>
          </cell>
          <cell r="AR267">
            <v>10824</v>
          </cell>
          <cell r="AS267">
            <v>9840</v>
          </cell>
          <cell r="AT267">
            <v>10824</v>
          </cell>
          <cell r="AU267">
            <v>-984</v>
          </cell>
          <cell r="AV267">
            <v>10824</v>
          </cell>
          <cell r="AW267">
            <v>9840</v>
          </cell>
          <cell r="AX267">
            <v>10824</v>
          </cell>
          <cell r="AY267">
            <v>-984</v>
          </cell>
          <cell r="AZ267">
            <v>10824</v>
          </cell>
          <cell r="BA267">
            <v>9840</v>
          </cell>
          <cell r="BB267">
            <v>10824</v>
          </cell>
          <cell r="BC267">
            <v>-984</v>
          </cell>
          <cell r="BD267">
            <v>10824</v>
          </cell>
          <cell r="BE267">
            <v>9840</v>
          </cell>
          <cell r="BF267">
            <v>10824</v>
          </cell>
          <cell r="BG267">
            <v>-984</v>
          </cell>
          <cell r="BH267">
            <v>10824</v>
          </cell>
          <cell r="BI267">
            <v>9840</v>
          </cell>
          <cell r="BJ267">
            <v>10824</v>
          </cell>
          <cell r="BK267">
            <v>-984</v>
          </cell>
          <cell r="BL267">
            <v>10824</v>
          </cell>
          <cell r="BM267">
            <v>9840</v>
          </cell>
          <cell r="BN267">
            <v>10824</v>
          </cell>
          <cell r="BO267">
            <v>-984</v>
          </cell>
          <cell r="BP267">
            <v>10824</v>
          </cell>
          <cell r="BQ267">
            <v>9840</v>
          </cell>
          <cell r="BR267">
            <v>10824</v>
          </cell>
          <cell r="BS267">
            <v>-984</v>
          </cell>
          <cell r="BT267">
            <v>10824</v>
          </cell>
          <cell r="BU267">
            <v>119064</v>
          </cell>
          <cell r="BV267">
            <v>1476</v>
          </cell>
          <cell r="BW267">
            <v>1476</v>
          </cell>
          <cell r="BX267">
            <v>0</v>
          </cell>
          <cell r="BY267">
            <v>1476</v>
          </cell>
          <cell r="BZ267">
            <v>2460</v>
          </cell>
          <cell r="CA267">
            <v>1476</v>
          </cell>
          <cell r="CB267">
            <v>984</v>
          </cell>
          <cell r="CC267">
            <v>1476</v>
          </cell>
          <cell r="CD267">
            <v>2460</v>
          </cell>
          <cell r="CE267">
            <v>1476</v>
          </cell>
          <cell r="CF267">
            <v>984</v>
          </cell>
          <cell r="CG267">
            <v>1476</v>
          </cell>
          <cell r="CH267">
            <v>2460</v>
          </cell>
          <cell r="CI267">
            <v>1476</v>
          </cell>
          <cell r="CJ267">
            <v>984</v>
          </cell>
          <cell r="CK267">
            <v>1476</v>
          </cell>
          <cell r="CL267">
            <v>2460</v>
          </cell>
          <cell r="CM267">
            <v>1476</v>
          </cell>
          <cell r="CN267">
            <v>984</v>
          </cell>
          <cell r="CO267">
            <v>1476</v>
          </cell>
          <cell r="CP267">
            <v>2460</v>
          </cell>
          <cell r="CQ267">
            <v>1476</v>
          </cell>
          <cell r="CR267">
            <v>984</v>
          </cell>
          <cell r="CS267">
            <v>1476</v>
          </cell>
          <cell r="CT267">
            <v>2460</v>
          </cell>
          <cell r="CU267">
            <v>1476</v>
          </cell>
          <cell r="CV267">
            <v>984</v>
          </cell>
          <cell r="CW267">
            <v>1476</v>
          </cell>
          <cell r="CX267">
            <v>2460</v>
          </cell>
          <cell r="CY267">
            <v>1476</v>
          </cell>
          <cell r="CZ267">
            <v>984</v>
          </cell>
          <cell r="DA267">
            <v>1476</v>
          </cell>
          <cell r="DB267">
            <v>2460</v>
          </cell>
          <cell r="DC267">
            <v>1476</v>
          </cell>
          <cell r="DD267">
            <v>984</v>
          </cell>
          <cell r="DE267">
            <v>1476</v>
          </cell>
          <cell r="DF267">
            <v>2460</v>
          </cell>
          <cell r="DG267">
            <v>1476</v>
          </cell>
          <cell r="DH267">
            <v>984</v>
          </cell>
          <cell r="DI267">
            <v>1476</v>
          </cell>
          <cell r="DJ267">
            <v>2460</v>
          </cell>
          <cell r="DK267">
            <v>1476</v>
          </cell>
          <cell r="DL267">
            <v>984</v>
          </cell>
          <cell r="DM267">
            <v>1476</v>
          </cell>
          <cell r="DN267">
            <v>2460</v>
          </cell>
          <cell r="DO267">
            <v>1476</v>
          </cell>
          <cell r="DP267">
            <v>984</v>
          </cell>
          <cell r="DQ267">
            <v>1476</v>
          </cell>
          <cell r="DR267">
            <v>28536</v>
          </cell>
        </row>
        <row r="268">
          <cell r="E268" t="str">
            <v>t0001431</v>
          </cell>
          <cell r="F268" t="str">
            <v>02-21</v>
          </cell>
          <cell r="G268" t="str">
            <v>Gentle Smile Pte Ltd (Gentle Smile Dental Studio)</v>
          </cell>
          <cell r="H268">
            <v>44747</v>
          </cell>
          <cell r="I268">
            <v>45111</v>
          </cell>
          <cell r="K268">
            <v>592</v>
          </cell>
          <cell r="L268">
            <v>592</v>
          </cell>
          <cell r="M268">
            <v>11.8</v>
          </cell>
          <cell r="N268">
            <v>1.2</v>
          </cell>
          <cell r="O268">
            <v>11</v>
          </cell>
          <cell r="P268">
            <v>2</v>
          </cell>
          <cell r="Q268">
            <v>13</v>
          </cell>
          <cell r="S268">
            <v>6985.6</v>
          </cell>
          <cell r="T268">
            <v>710.4</v>
          </cell>
          <cell r="U268">
            <v>7696</v>
          </cell>
          <cell r="V268">
            <v>6512</v>
          </cell>
          <cell r="W268">
            <v>1184</v>
          </cell>
          <cell r="X268">
            <v>7696</v>
          </cell>
          <cell r="Y268">
            <v>6985.6</v>
          </cell>
          <cell r="Z268">
            <v>6985.6</v>
          </cell>
          <cell r="AA268">
            <v>0</v>
          </cell>
          <cell r="AC268">
            <v>6512</v>
          </cell>
          <cell r="AD268">
            <v>6985.6</v>
          </cell>
          <cell r="AE268">
            <v>-473.6</v>
          </cell>
          <cell r="AG268">
            <v>6512</v>
          </cell>
          <cell r="AH268">
            <v>6985.6</v>
          </cell>
          <cell r="AI268">
            <v>-473.6</v>
          </cell>
          <cell r="AK268">
            <v>6512</v>
          </cell>
          <cell r="AL268">
            <v>6985.6</v>
          </cell>
          <cell r="AM268">
            <v>-473.6</v>
          </cell>
          <cell r="AO268">
            <v>6512</v>
          </cell>
          <cell r="AP268">
            <v>6985.6</v>
          </cell>
          <cell r="AQ268">
            <v>-473.6</v>
          </cell>
          <cell r="AS268">
            <v>6512</v>
          </cell>
          <cell r="AT268">
            <v>6985.6</v>
          </cell>
          <cell r="AU268">
            <v>-473.6</v>
          </cell>
          <cell r="AW268">
            <v>840.26</v>
          </cell>
          <cell r="AX268">
            <v>901.37</v>
          </cell>
          <cell r="AY268">
            <v>-61.11</v>
          </cell>
          <cell r="AZ268">
            <v>6084.23</v>
          </cell>
          <cell r="BA268">
            <v>0</v>
          </cell>
          <cell r="BB268">
            <v>0</v>
          </cell>
          <cell r="BC268">
            <v>0</v>
          </cell>
          <cell r="BD268">
            <v>6985.6</v>
          </cell>
          <cell r="BE268">
            <v>0</v>
          </cell>
          <cell r="BF268">
            <v>0</v>
          </cell>
          <cell r="BG268">
            <v>0</v>
          </cell>
          <cell r="BH268">
            <v>6985.6</v>
          </cell>
          <cell r="BI268">
            <v>0</v>
          </cell>
          <cell r="BJ268">
            <v>0</v>
          </cell>
          <cell r="BK268">
            <v>0</v>
          </cell>
          <cell r="BL268">
            <v>6985.6</v>
          </cell>
          <cell r="BM268">
            <v>0</v>
          </cell>
          <cell r="BN268">
            <v>0</v>
          </cell>
          <cell r="BO268">
            <v>0</v>
          </cell>
          <cell r="BP268">
            <v>6985.6</v>
          </cell>
          <cell r="BQ268">
            <v>0</v>
          </cell>
          <cell r="BR268">
            <v>0</v>
          </cell>
          <cell r="BS268">
            <v>0</v>
          </cell>
          <cell r="BT268">
            <v>6985.6</v>
          </cell>
          <cell r="BU268">
            <v>40385.86</v>
          </cell>
          <cell r="BV268">
            <v>710.4</v>
          </cell>
          <cell r="BW268">
            <v>710.4</v>
          </cell>
          <cell r="BX268">
            <v>0</v>
          </cell>
          <cell r="BZ268">
            <v>1184</v>
          </cell>
          <cell r="CA268">
            <v>710.4</v>
          </cell>
          <cell r="CB268">
            <v>473.6</v>
          </cell>
          <cell r="CD268">
            <v>1184</v>
          </cell>
          <cell r="CE268">
            <v>710.4</v>
          </cell>
          <cell r="CF268">
            <v>473.6</v>
          </cell>
          <cell r="CH268">
            <v>1184</v>
          </cell>
          <cell r="CI268">
            <v>710.4</v>
          </cell>
          <cell r="CJ268">
            <v>473.6</v>
          </cell>
          <cell r="CL268">
            <v>1184</v>
          </cell>
          <cell r="CM268">
            <v>710.4</v>
          </cell>
          <cell r="CN268">
            <v>473.6</v>
          </cell>
          <cell r="CP268">
            <v>1184</v>
          </cell>
          <cell r="CQ268">
            <v>710.4</v>
          </cell>
          <cell r="CR268">
            <v>473.6</v>
          </cell>
          <cell r="CT268">
            <v>152.77000000000001</v>
          </cell>
          <cell r="CU268">
            <v>91.66</v>
          </cell>
          <cell r="CV268">
            <v>61.11</v>
          </cell>
          <cell r="CW268">
            <v>618.74</v>
          </cell>
          <cell r="CX268">
            <v>0</v>
          </cell>
          <cell r="CY268">
            <v>0</v>
          </cell>
          <cell r="CZ268">
            <v>0</v>
          </cell>
          <cell r="DA268">
            <v>710.4</v>
          </cell>
          <cell r="DB268">
            <v>0</v>
          </cell>
          <cell r="DC268">
            <v>0</v>
          </cell>
          <cell r="DD268">
            <v>0</v>
          </cell>
          <cell r="DE268">
            <v>710.4</v>
          </cell>
          <cell r="DF268">
            <v>0</v>
          </cell>
          <cell r="DG268">
            <v>0</v>
          </cell>
          <cell r="DH268">
            <v>0</v>
          </cell>
          <cell r="DI268">
            <v>710.4</v>
          </cell>
          <cell r="DJ268">
            <v>0</v>
          </cell>
          <cell r="DK268">
            <v>0</v>
          </cell>
          <cell r="DL268">
            <v>0</v>
          </cell>
          <cell r="DM268">
            <v>710.4</v>
          </cell>
          <cell r="DN268">
            <v>0</v>
          </cell>
          <cell r="DO268">
            <v>0</v>
          </cell>
          <cell r="DP268">
            <v>0</v>
          </cell>
          <cell r="DQ268">
            <v>710.4</v>
          </cell>
          <cell r="DR268">
            <v>6783.17</v>
          </cell>
        </row>
        <row r="269">
          <cell r="F269" t="str">
            <v>02-21</v>
          </cell>
          <cell r="G269" t="str">
            <v>Gentle Smile Pte Ltd (Gentle Smile Dental Studio)</v>
          </cell>
          <cell r="H269">
            <v>45112</v>
          </cell>
          <cell r="I269">
            <v>45477</v>
          </cell>
          <cell r="K269">
            <v>0</v>
          </cell>
          <cell r="L269">
            <v>592</v>
          </cell>
          <cell r="M269">
            <v>12.3</v>
          </cell>
          <cell r="N269">
            <v>1.2</v>
          </cell>
          <cell r="O269">
            <v>11.5</v>
          </cell>
          <cell r="P269">
            <v>2</v>
          </cell>
          <cell r="Q269">
            <v>13.5</v>
          </cell>
          <cell r="S269">
            <v>7281.6</v>
          </cell>
          <cell r="T269">
            <v>710.4</v>
          </cell>
          <cell r="U269">
            <v>7992</v>
          </cell>
          <cell r="V269">
            <v>6808</v>
          </cell>
          <cell r="W269">
            <v>1184</v>
          </cell>
          <cell r="X269">
            <v>7992</v>
          </cell>
          <cell r="Y269">
            <v>0</v>
          </cell>
          <cell r="Z269">
            <v>0</v>
          </cell>
          <cell r="AA269">
            <v>0</v>
          </cell>
          <cell r="AC269">
            <v>0</v>
          </cell>
          <cell r="AD269">
            <v>0</v>
          </cell>
          <cell r="AE269">
            <v>0</v>
          </cell>
          <cell r="AG269">
            <v>0</v>
          </cell>
          <cell r="AH269">
            <v>0</v>
          </cell>
          <cell r="AI269">
            <v>0</v>
          </cell>
          <cell r="AK269">
            <v>0</v>
          </cell>
          <cell r="AL269">
            <v>0</v>
          </cell>
          <cell r="AM269">
            <v>0</v>
          </cell>
          <cell r="AO269">
            <v>0</v>
          </cell>
          <cell r="AP269">
            <v>0</v>
          </cell>
          <cell r="AQ269">
            <v>0</v>
          </cell>
          <cell r="AS269">
            <v>0</v>
          </cell>
          <cell r="AT269">
            <v>0</v>
          </cell>
          <cell r="AU269">
            <v>0</v>
          </cell>
          <cell r="AW269">
            <v>5929.55</v>
          </cell>
          <cell r="AX269">
            <v>6342.04</v>
          </cell>
          <cell r="AY269">
            <v>-412.49</v>
          </cell>
          <cell r="BA269">
            <v>6808</v>
          </cell>
          <cell r="BB269">
            <v>7281.6</v>
          </cell>
          <cell r="BC269">
            <v>-473.6</v>
          </cell>
          <cell r="BE269">
            <v>6808</v>
          </cell>
          <cell r="BF269">
            <v>7281.6</v>
          </cell>
          <cell r="BG269">
            <v>-473.6</v>
          </cell>
          <cell r="BI269">
            <v>6808</v>
          </cell>
          <cell r="BJ269">
            <v>7281.6</v>
          </cell>
          <cell r="BK269">
            <v>-473.6</v>
          </cell>
          <cell r="BM269">
            <v>6808</v>
          </cell>
          <cell r="BN269">
            <v>7281.6</v>
          </cell>
          <cell r="BO269">
            <v>-473.6</v>
          </cell>
          <cell r="BQ269">
            <v>6808</v>
          </cell>
          <cell r="BR269">
            <v>7281.6</v>
          </cell>
          <cell r="BS269">
            <v>-473.6</v>
          </cell>
          <cell r="BU269">
            <v>39969.550000000003</v>
          </cell>
          <cell r="BV269">
            <v>0</v>
          </cell>
          <cell r="BW269">
            <v>0</v>
          </cell>
          <cell r="BX269">
            <v>0</v>
          </cell>
          <cell r="BZ269">
            <v>0</v>
          </cell>
          <cell r="CA269">
            <v>0</v>
          </cell>
          <cell r="CB269">
            <v>0</v>
          </cell>
          <cell r="CD269">
            <v>0</v>
          </cell>
          <cell r="CE269">
            <v>0</v>
          </cell>
          <cell r="CF269">
            <v>0</v>
          </cell>
          <cell r="CH269">
            <v>0</v>
          </cell>
          <cell r="CI269">
            <v>0</v>
          </cell>
          <cell r="CJ269">
            <v>0</v>
          </cell>
          <cell r="CL269">
            <v>0</v>
          </cell>
          <cell r="CM269">
            <v>0</v>
          </cell>
          <cell r="CN269">
            <v>0</v>
          </cell>
          <cell r="CP269">
            <v>0</v>
          </cell>
          <cell r="CQ269">
            <v>0</v>
          </cell>
          <cell r="CR269">
            <v>0</v>
          </cell>
          <cell r="CT269">
            <v>1031.23</v>
          </cell>
          <cell r="CU269">
            <v>618.74</v>
          </cell>
          <cell r="CV269">
            <v>412.49</v>
          </cell>
          <cell r="CX269">
            <v>1184</v>
          </cell>
          <cell r="CY269">
            <v>710.4</v>
          </cell>
          <cell r="CZ269">
            <v>473.6</v>
          </cell>
          <cell r="DB269">
            <v>1184</v>
          </cell>
          <cell r="DC269">
            <v>710.4</v>
          </cell>
          <cell r="DD269">
            <v>473.6</v>
          </cell>
          <cell r="DF269">
            <v>1184</v>
          </cell>
          <cell r="DG269">
            <v>710.4</v>
          </cell>
          <cell r="DH269">
            <v>473.6</v>
          </cell>
          <cell r="DJ269">
            <v>1184</v>
          </cell>
          <cell r="DK269">
            <v>710.4</v>
          </cell>
          <cell r="DL269">
            <v>473.6</v>
          </cell>
          <cell r="DN269">
            <v>1184</v>
          </cell>
          <cell r="DO269">
            <v>710.4</v>
          </cell>
          <cell r="DP269">
            <v>473.6</v>
          </cell>
          <cell r="DR269">
            <v>6951.23</v>
          </cell>
        </row>
        <row r="270">
          <cell r="F270" t="str">
            <v>02-21</v>
          </cell>
          <cell r="G270" t="str">
            <v>Gentle Smile Pte Ltd (Gentle Smile Dental Studio)</v>
          </cell>
          <cell r="H270">
            <v>45478</v>
          </cell>
          <cell r="I270">
            <v>45842</v>
          </cell>
          <cell r="K270">
            <v>0</v>
          </cell>
          <cell r="L270">
            <v>592</v>
          </cell>
          <cell r="M270">
            <v>12.8</v>
          </cell>
          <cell r="N270">
            <v>1.2</v>
          </cell>
          <cell r="O270">
            <v>12</v>
          </cell>
          <cell r="P270">
            <v>2</v>
          </cell>
          <cell r="Q270">
            <v>14</v>
          </cell>
          <cell r="S270">
            <v>7577.6</v>
          </cell>
          <cell r="T270">
            <v>710.4</v>
          </cell>
          <cell r="U270">
            <v>8288</v>
          </cell>
          <cell r="V270">
            <v>7104</v>
          </cell>
          <cell r="W270">
            <v>1184</v>
          </cell>
          <cell r="X270">
            <v>8288</v>
          </cell>
          <cell r="Y270">
            <v>0</v>
          </cell>
          <cell r="Z270">
            <v>0</v>
          </cell>
          <cell r="AA270">
            <v>0</v>
          </cell>
          <cell r="AC270">
            <v>0</v>
          </cell>
          <cell r="AD270">
            <v>0</v>
          </cell>
          <cell r="AE270">
            <v>0</v>
          </cell>
          <cell r="AG270">
            <v>0</v>
          </cell>
          <cell r="AH270">
            <v>0</v>
          </cell>
          <cell r="AI270">
            <v>0</v>
          </cell>
          <cell r="AK270">
            <v>0</v>
          </cell>
          <cell r="AL270">
            <v>0</v>
          </cell>
          <cell r="AM270">
            <v>0</v>
          </cell>
          <cell r="AO270">
            <v>0</v>
          </cell>
          <cell r="AP270">
            <v>0</v>
          </cell>
          <cell r="AQ270">
            <v>0</v>
          </cell>
          <cell r="AS270">
            <v>0</v>
          </cell>
          <cell r="AT270">
            <v>0</v>
          </cell>
          <cell r="AU270">
            <v>0</v>
          </cell>
          <cell r="AW270">
            <v>0</v>
          </cell>
          <cell r="AX270">
            <v>0</v>
          </cell>
          <cell r="AY270">
            <v>0</v>
          </cell>
          <cell r="BA270">
            <v>0</v>
          </cell>
          <cell r="BB270">
            <v>0</v>
          </cell>
          <cell r="BC270">
            <v>0</v>
          </cell>
          <cell r="BE270">
            <v>0</v>
          </cell>
          <cell r="BF270">
            <v>0</v>
          </cell>
          <cell r="BG270">
            <v>0</v>
          </cell>
          <cell r="BI270">
            <v>0</v>
          </cell>
          <cell r="BJ270">
            <v>0</v>
          </cell>
          <cell r="BK270">
            <v>0</v>
          </cell>
          <cell r="BM270">
            <v>0</v>
          </cell>
          <cell r="BN270">
            <v>0</v>
          </cell>
          <cell r="BO270">
            <v>0</v>
          </cell>
          <cell r="BQ270">
            <v>0</v>
          </cell>
          <cell r="BR270">
            <v>0</v>
          </cell>
          <cell r="BS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Z270">
            <v>0</v>
          </cell>
          <cell r="CA270">
            <v>0</v>
          </cell>
          <cell r="CB270">
            <v>0</v>
          </cell>
          <cell r="CD270">
            <v>0</v>
          </cell>
          <cell r="CE270">
            <v>0</v>
          </cell>
          <cell r="CF270">
            <v>0</v>
          </cell>
          <cell r="CH270">
            <v>0</v>
          </cell>
          <cell r="CI270">
            <v>0</v>
          </cell>
          <cell r="CJ270">
            <v>0</v>
          </cell>
          <cell r="CL270">
            <v>0</v>
          </cell>
          <cell r="CM270">
            <v>0</v>
          </cell>
          <cell r="CN270">
            <v>0</v>
          </cell>
          <cell r="CP270">
            <v>0</v>
          </cell>
          <cell r="CQ270">
            <v>0</v>
          </cell>
          <cell r="CR270">
            <v>0</v>
          </cell>
          <cell r="CT270">
            <v>0</v>
          </cell>
          <cell r="CU270">
            <v>0</v>
          </cell>
          <cell r="CV270">
            <v>0</v>
          </cell>
          <cell r="CX270">
            <v>0</v>
          </cell>
          <cell r="CY270">
            <v>0</v>
          </cell>
          <cell r="CZ270">
            <v>0</v>
          </cell>
          <cell r="DB270">
            <v>0</v>
          </cell>
          <cell r="DC270">
            <v>0</v>
          </cell>
          <cell r="DD270">
            <v>0</v>
          </cell>
          <cell r="DF270">
            <v>0</v>
          </cell>
          <cell r="DG270">
            <v>0</v>
          </cell>
          <cell r="DH270">
            <v>0</v>
          </cell>
          <cell r="DJ270">
            <v>0</v>
          </cell>
          <cell r="DK270">
            <v>0</v>
          </cell>
          <cell r="DL270">
            <v>0</v>
          </cell>
          <cell r="DN270">
            <v>0</v>
          </cell>
          <cell r="DO270">
            <v>0</v>
          </cell>
          <cell r="DP270">
            <v>0</v>
          </cell>
          <cell r="DR270">
            <v>0</v>
          </cell>
        </row>
        <row r="271">
          <cell r="E271" t="str">
            <v>t0001440</v>
          </cell>
          <cell r="F271" t="str">
            <v>02-22</v>
          </cell>
          <cell r="G271" t="str">
            <v>Healthway Medical Group Pte Ltd</v>
          </cell>
          <cell r="H271">
            <v>44774</v>
          </cell>
          <cell r="I271">
            <v>45138</v>
          </cell>
          <cell r="K271">
            <v>549</v>
          </cell>
          <cell r="L271">
            <v>549</v>
          </cell>
          <cell r="M271">
            <v>12.1</v>
          </cell>
          <cell r="N271">
            <v>1.2</v>
          </cell>
          <cell r="O271">
            <v>11.3</v>
          </cell>
          <cell r="P271">
            <v>2</v>
          </cell>
          <cell r="Q271">
            <v>13.3</v>
          </cell>
          <cell r="S271">
            <v>6642.9</v>
          </cell>
          <cell r="T271">
            <v>658.8</v>
          </cell>
          <cell r="U271">
            <v>7301.7</v>
          </cell>
          <cell r="V271">
            <v>6203.7</v>
          </cell>
          <cell r="W271">
            <v>1098</v>
          </cell>
          <cell r="X271">
            <v>7301.7</v>
          </cell>
          <cell r="Y271">
            <v>6642.9</v>
          </cell>
          <cell r="Z271">
            <v>6642.9</v>
          </cell>
          <cell r="AA271">
            <v>0</v>
          </cell>
          <cell r="AC271">
            <v>6203.7</v>
          </cell>
          <cell r="AD271">
            <v>6642.9</v>
          </cell>
          <cell r="AE271">
            <v>-439.2</v>
          </cell>
          <cell r="AG271">
            <v>6203.7</v>
          </cell>
          <cell r="AH271">
            <v>6642.9</v>
          </cell>
          <cell r="AI271">
            <v>-439.2</v>
          </cell>
          <cell r="AK271">
            <v>6203.7</v>
          </cell>
          <cell r="AL271">
            <v>6642.9</v>
          </cell>
          <cell r="AM271">
            <v>-439.2</v>
          </cell>
          <cell r="AO271">
            <v>6203.7</v>
          </cell>
          <cell r="AP271">
            <v>6642.9</v>
          </cell>
          <cell r="AQ271">
            <v>-439.2</v>
          </cell>
          <cell r="AS271">
            <v>6203.7</v>
          </cell>
          <cell r="AT271">
            <v>6642.9</v>
          </cell>
          <cell r="AU271">
            <v>-439.2</v>
          </cell>
          <cell r="AW271">
            <v>6203.7</v>
          </cell>
          <cell r="AX271">
            <v>6642.9</v>
          </cell>
          <cell r="AY271">
            <v>-439.2</v>
          </cell>
          <cell r="BA271">
            <v>0</v>
          </cell>
          <cell r="BB271">
            <v>0</v>
          </cell>
          <cell r="BC271">
            <v>0</v>
          </cell>
          <cell r="BE271">
            <v>0</v>
          </cell>
          <cell r="BF271">
            <v>0</v>
          </cell>
          <cell r="BG271">
            <v>0</v>
          </cell>
          <cell r="BI271">
            <v>0</v>
          </cell>
          <cell r="BJ271">
            <v>0</v>
          </cell>
          <cell r="BK271">
            <v>0</v>
          </cell>
          <cell r="BM271">
            <v>0</v>
          </cell>
          <cell r="BN271">
            <v>0</v>
          </cell>
          <cell r="BO271">
            <v>0</v>
          </cell>
          <cell r="BQ271">
            <v>0</v>
          </cell>
          <cell r="BR271">
            <v>0</v>
          </cell>
          <cell r="BS271">
            <v>0</v>
          </cell>
          <cell r="BU271">
            <v>43865.1</v>
          </cell>
          <cell r="BV271">
            <v>658.8</v>
          </cell>
          <cell r="BW271">
            <v>658.8</v>
          </cell>
          <cell r="BX271">
            <v>0</v>
          </cell>
          <cell r="BZ271">
            <v>1098</v>
          </cell>
          <cell r="CA271">
            <v>658.8</v>
          </cell>
          <cell r="CB271">
            <v>439.2</v>
          </cell>
          <cell r="CD271">
            <v>1098</v>
          </cell>
          <cell r="CE271">
            <v>658.8</v>
          </cell>
          <cell r="CF271">
            <v>439.2</v>
          </cell>
          <cell r="CH271">
            <v>1098</v>
          </cell>
          <cell r="CI271">
            <v>658.8</v>
          </cell>
          <cell r="CJ271">
            <v>439.2</v>
          </cell>
          <cell r="CL271">
            <v>1098</v>
          </cell>
          <cell r="CM271">
            <v>658.8</v>
          </cell>
          <cell r="CN271">
            <v>439.2</v>
          </cell>
          <cell r="CP271">
            <v>1098</v>
          </cell>
          <cell r="CQ271">
            <v>658.8</v>
          </cell>
          <cell r="CR271">
            <v>439.2</v>
          </cell>
          <cell r="CT271">
            <v>1098</v>
          </cell>
          <cell r="CU271">
            <v>658.8</v>
          </cell>
          <cell r="CV271">
            <v>439.2</v>
          </cell>
          <cell r="CX271">
            <v>0</v>
          </cell>
          <cell r="CY271">
            <v>0</v>
          </cell>
          <cell r="CZ271">
            <v>0</v>
          </cell>
          <cell r="DB271">
            <v>0</v>
          </cell>
          <cell r="DC271">
            <v>0</v>
          </cell>
          <cell r="DD271">
            <v>0</v>
          </cell>
          <cell r="DF271">
            <v>0</v>
          </cell>
          <cell r="DG271">
            <v>0</v>
          </cell>
          <cell r="DH271">
            <v>0</v>
          </cell>
          <cell r="DJ271">
            <v>0</v>
          </cell>
          <cell r="DK271">
            <v>0</v>
          </cell>
          <cell r="DL271">
            <v>0</v>
          </cell>
          <cell r="DN271">
            <v>0</v>
          </cell>
          <cell r="DO271">
            <v>0</v>
          </cell>
          <cell r="DP271">
            <v>0</v>
          </cell>
          <cell r="DR271">
            <v>7246.8</v>
          </cell>
        </row>
        <row r="272">
          <cell r="F272" t="str">
            <v>02-22</v>
          </cell>
          <cell r="G272" t="str">
            <v>Healthway Medical Group Pte Ltd</v>
          </cell>
          <cell r="H272">
            <v>45139</v>
          </cell>
          <cell r="I272">
            <v>45504</v>
          </cell>
          <cell r="K272">
            <v>0</v>
          </cell>
          <cell r="L272">
            <v>549</v>
          </cell>
          <cell r="M272">
            <v>12.6</v>
          </cell>
          <cell r="N272">
            <v>1.2</v>
          </cell>
          <cell r="O272">
            <v>11.8</v>
          </cell>
          <cell r="P272">
            <v>2</v>
          </cell>
          <cell r="Q272">
            <v>13.8</v>
          </cell>
          <cell r="S272">
            <v>6917.4</v>
          </cell>
          <cell r="T272">
            <v>658.8</v>
          </cell>
          <cell r="U272">
            <v>7576.2</v>
          </cell>
          <cell r="V272">
            <v>6478.2</v>
          </cell>
          <cell r="W272">
            <v>1098</v>
          </cell>
          <cell r="X272">
            <v>7576.2</v>
          </cell>
          <cell r="Y272">
            <v>0</v>
          </cell>
          <cell r="Z272">
            <v>0</v>
          </cell>
          <cell r="AA272">
            <v>0</v>
          </cell>
          <cell r="AC272">
            <v>0</v>
          </cell>
          <cell r="AD272">
            <v>0</v>
          </cell>
          <cell r="AE272">
            <v>0</v>
          </cell>
          <cell r="AG272">
            <v>0</v>
          </cell>
          <cell r="AH272">
            <v>0</v>
          </cell>
          <cell r="AI272">
            <v>0</v>
          </cell>
          <cell r="AK272">
            <v>0</v>
          </cell>
          <cell r="AL272">
            <v>0</v>
          </cell>
          <cell r="AM272">
            <v>0</v>
          </cell>
          <cell r="AO272">
            <v>0</v>
          </cell>
          <cell r="AP272">
            <v>0</v>
          </cell>
          <cell r="AQ272">
            <v>0</v>
          </cell>
          <cell r="AS272">
            <v>0</v>
          </cell>
          <cell r="AT272">
            <v>0</v>
          </cell>
          <cell r="AU272">
            <v>0</v>
          </cell>
          <cell r="AW272">
            <v>0</v>
          </cell>
          <cell r="AX272">
            <v>0</v>
          </cell>
          <cell r="AY272">
            <v>0</v>
          </cell>
          <cell r="BA272">
            <v>6478.2</v>
          </cell>
          <cell r="BB272">
            <v>6917.4</v>
          </cell>
          <cell r="BC272">
            <v>-439.2</v>
          </cell>
          <cell r="BD272">
            <v>6642.9</v>
          </cell>
          <cell r="BE272">
            <v>6478.2</v>
          </cell>
          <cell r="BF272">
            <v>6917.4</v>
          </cell>
          <cell r="BG272">
            <v>-439.2</v>
          </cell>
          <cell r="BH272">
            <v>6642.9</v>
          </cell>
          <cell r="BI272">
            <v>6478.2</v>
          </cell>
          <cell r="BJ272">
            <v>6917.4</v>
          </cell>
          <cell r="BK272">
            <v>-439.2</v>
          </cell>
          <cell r="BL272">
            <v>6642.9</v>
          </cell>
          <cell r="BM272">
            <v>6478.2</v>
          </cell>
          <cell r="BN272">
            <v>6917.4</v>
          </cell>
          <cell r="BO272">
            <v>-439.2</v>
          </cell>
          <cell r="BP272">
            <v>6642.9</v>
          </cell>
          <cell r="BQ272">
            <v>6478.2</v>
          </cell>
          <cell r="BR272">
            <v>6917.4</v>
          </cell>
          <cell r="BS272">
            <v>-439.2</v>
          </cell>
          <cell r="BT272">
            <v>6642.9</v>
          </cell>
          <cell r="BU272">
            <v>32391</v>
          </cell>
          <cell r="BV272">
            <v>0</v>
          </cell>
          <cell r="BW272">
            <v>0</v>
          </cell>
          <cell r="BX272">
            <v>0</v>
          </cell>
          <cell r="BZ272">
            <v>0</v>
          </cell>
          <cell r="CA272">
            <v>0</v>
          </cell>
          <cell r="CB272">
            <v>0</v>
          </cell>
          <cell r="CD272">
            <v>0</v>
          </cell>
          <cell r="CE272">
            <v>0</v>
          </cell>
          <cell r="CF272">
            <v>0</v>
          </cell>
          <cell r="CH272">
            <v>0</v>
          </cell>
          <cell r="CI272">
            <v>0</v>
          </cell>
          <cell r="CJ272">
            <v>0</v>
          </cell>
          <cell r="CL272">
            <v>0</v>
          </cell>
          <cell r="CM272">
            <v>0</v>
          </cell>
          <cell r="CN272">
            <v>0</v>
          </cell>
          <cell r="CP272">
            <v>0</v>
          </cell>
          <cell r="CQ272">
            <v>0</v>
          </cell>
          <cell r="CR272">
            <v>0</v>
          </cell>
          <cell r="CT272">
            <v>0</v>
          </cell>
          <cell r="CU272">
            <v>0</v>
          </cell>
          <cell r="CV272">
            <v>0</v>
          </cell>
          <cell r="CX272">
            <v>1098</v>
          </cell>
          <cell r="CY272">
            <v>658.8</v>
          </cell>
          <cell r="CZ272">
            <v>439.2</v>
          </cell>
          <cell r="DA272">
            <v>658.8</v>
          </cell>
          <cell r="DB272">
            <v>1098</v>
          </cell>
          <cell r="DC272">
            <v>658.8</v>
          </cell>
          <cell r="DD272">
            <v>439.2</v>
          </cell>
          <cell r="DE272">
            <v>658.8</v>
          </cell>
          <cell r="DF272">
            <v>1098</v>
          </cell>
          <cell r="DG272">
            <v>658.8</v>
          </cell>
          <cell r="DH272">
            <v>439.2</v>
          </cell>
          <cell r="DI272">
            <v>658.8</v>
          </cell>
          <cell r="DJ272">
            <v>1098</v>
          </cell>
          <cell r="DK272">
            <v>658.8</v>
          </cell>
          <cell r="DL272">
            <v>439.2</v>
          </cell>
          <cell r="DM272">
            <v>658.8</v>
          </cell>
          <cell r="DN272">
            <v>1098</v>
          </cell>
          <cell r="DO272">
            <v>658.8</v>
          </cell>
          <cell r="DP272">
            <v>439.2</v>
          </cell>
          <cell r="DQ272">
            <v>658.8</v>
          </cell>
          <cell r="DR272">
            <v>5490</v>
          </cell>
        </row>
        <row r="273">
          <cell r="F273" t="str">
            <v>02-22</v>
          </cell>
          <cell r="G273" t="str">
            <v>Healthway Medical Group Pte Ltd</v>
          </cell>
          <cell r="H273">
            <v>45505</v>
          </cell>
          <cell r="I273">
            <v>45869</v>
          </cell>
          <cell r="K273">
            <v>0</v>
          </cell>
          <cell r="L273">
            <v>549</v>
          </cell>
          <cell r="M273">
            <v>13.1</v>
          </cell>
          <cell r="N273">
            <v>1.2</v>
          </cell>
          <cell r="O273">
            <v>12.3</v>
          </cell>
          <cell r="P273">
            <v>2</v>
          </cell>
          <cell r="Q273">
            <v>14.3</v>
          </cell>
          <cell r="S273">
            <v>7191.9</v>
          </cell>
          <cell r="T273">
            <v>658.8</v>
          </cell>
          <cell r="U273">
            <v>7850.7</v>
          </cell>
          <cell r="V273">
            <v>6752.7</v>
          </cell>
          <cell r="W273">
            <v>1098</v>
          </cell>
          <cell r="X273">
            <v>7850.7</v>
          </cell>
          <cell r="Y273">
            <v>0</v>
          </cell>
          <cell r="Z273">
            <v>0</v>
          </cell>
          <cell r="AA273">
            <v>0</v>
          </cell>
          <cell r="AC273">
            <v>0</v>
          </cell>
          <cell r="AD273">
            <v>0</v>
          </cell>
          <cell r="AE273">
            <v>0</v>
          </cell>
          <cell r="AG273">
            <v>0</v>
          </cell>
          <cell r="AH273">
            <v>0</v>
          </cell>
          <cell r="AI273">
            <v>0</v>
          </cell>
          <cell r="AK273">
            <v>0</v>
          </cell>
          <cell r="AL273">
            <v>0</v>
          </cell>
          <cell r="AM273">
            <v>0</v>
          </cell>
          <cell r="AO273">
            <v>0</v>
          </cell>
          <cell r="AP273">
            <v>0</v>
          </cell>
          <cell r="AQ273">
            <v>0</v>
          </cell>
          <cell r="AS273">
            <v>0</v>
          </cell>
          <cell r="AT273">
            <v>0</v>
          </cell>
          <cell r="AU273">
            <v>0</v>
          </cell>
          <cell r="AW273">
            <v>0</v>
          </cell>
          <cell r="AX273">
            <v>0</v>
          </cell>
          <cell r="AY273">
            <v>0</v>
          </cell>
          <cell r="BA273">
            <v>0</v>
          </cell>
          <cell r="BB273">
            <v>0</v>
          </cell>
          <cell r="BC273">
            <v>0</v>
          </cell>
          <cell r="BE273">
            <v>0</v>
          </cell>
          <cell r="BF273">
            <v>0</v>
          </cell>
          <cell r="BG273">
            <v>0</v>
          </cell>
          <cell r="BI273">
            <v>0</v>
          </cell>
          <cell r="BJ273">
            <v>0</v>
          </cell>
          <cell r="BK273">
            <v>0</v>
          </cell>
          <cell r="BM273">
            <v>0</v>
          </cell>
          <cell r="BN273">
            <v>0</v>
          </cell>
          <cell r="BO273">
            <v>0</v>
          </cell>
          <cell r="BQ273">
            <v>0</v>
          </cell>
          <cell r="BR273">
            <v>0</v>
          </cell>
          <cell r="BS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Z273">
            <v>0</v>
          </cell>
          <cell r="CA273">
            <v>0</v>
          </cell>
          <cell r="CB273">
            <v>0</v>
          </cell>
          <cell r="CD273">
            <v>0</v>
          </cell>
          <cell r="CE273">
            <v>0</v>
          </cell>
          <cell r="CF273">
            <v>0</v>
          </cell>
          <cell r="CH273">
            <v>0</v>
          </cell>
          <cell r="CI273">
            <v>0</v>
          </cell>
          <cell r="CJ273">
            <v>0</v>
          </cell>
          <cell r="CL273">
            <v>0</v>
          </cell>
          <cell r="CM273">
            <v>0</v>
          </cell>
          <cell r="CN273">
            <v>0</v>
          </cell>
          <cell r="CP273">
            <v>0</v>
          </cell>
          <cell r="CQ273">
            <v>0</v>
          </cell>
          <cell r="CR273">
            <v>0</v>
          </cell>
          <cell r="CT273">
            <v>0</v>
          </cell>
          <cell r="CU273">
            <v>0</v>
          </cell>
          <cell r="CV273">
            <v>0</v>
          </cell>
          <cell r="CX273">
            <v>0</v>
          </cell>
          <cell r="CY273">
            <v>0</v>
          </cell>
          <cell r="CZ273">
            <v>0</v>
          </cell>
          <cell r="DB273">
            <v>0</v>
          </cell>
          <cell r="DC273">
            <v>0</v>
          </cell>
          <cell r="DD273">
            <v>0</v>
          </cell>
          <cell r="DF273">
            <v>0</v>
          </cell>
          <cell r="DG273">
            <v>0</v>
          </cell>
          <cell r="DH273">
            <v>0</v>
          </cell>
          <cell r="DJ273">
            <v>0</v>
          </cell>
          <cell r="DK273">
            <v>0</v>
          </cell>
          <cell r="DL273">
            <v>0</v>
          </cell>
          <cell r="DN273">
            <v>0</v>
          </cell>
          <cell r="DO273">
            <v>0</v>
          </cell>
          <cell r="DP273">
            <v>0</v>
          </cell>
          <cell r="DR273">
            <v>0</v>
          </cell>
        </row>
        <row r="274">
          <cell r="F274" t="str">
            <v>02-23</v>
          </cell>
          <cell r="G274" t="str">
            <v>Kglow Prestige Pte. Ltd. (K Glow Skin Lab)</v>
          </cell>
          <cell r="H274">
            <v>44835</v>
          </cell>
          <cell r="I274">
            <v>45199</v>
          </cell>
          <cell r="K274">
            <v>0</v>
          </cell>
          <cell r="L274">
            <v>462</v>
          </cell>
          <cell r="M274">
            <v>10.5</v>
          </cell>
          <cell r="N274">
            <v>1.2</v>
          </cell>
          <cell r="O274">
            <v>9.6999999999999993</v>
          </cell>
          <cell r="P274">
            <v>2</v>
          </cell>
          <cell r="Q274">
            <v>11.7</v>
          </cell>
          <cell r="S274">
            <v>4851</v>
          </cell>
          <cell r="T274">
            <v>554.4</v>
          </cell>
          <cell r="U274">
            <v>5405.4</v>
          </cell>
          <cell r="V274">
            <v>4481.3999999999996</v>
          </cell>
          <cell r="W274">
            <v>924</v>
          </cell>
          <cell r="X274">
            <v>5405.4</v>
          </cell>
          <cell r="Y274">
            <v>4851</v>
          </cell>
          <cell r="Z274">
            <v>4851</v>
          </cell>
          <cell r="AA274">
            <v>0</v>
          </cell>
          <cell r="AB274">
            <v>4804.8</v>
          </cell>
          <cell r="AC274">
            <v>4481.3999999999996</v>
          </cell>
          <cell r="AD274">
            <v>4851</v>
          </cell>
          <cell r="AE274">
            <v>-369.6</v>
          </cell>
          <cell r="AF274">
            <v>4804.8</v>
          </cell>
          <cell r="AG274">
            <v>4481.3999999999996</v>
          </cell>
          <cell r="AH274">
            <v>4851</v>
          </cell>
          <cell r="AI274">
            <v>-369.6</v>
          </cell>
          <cell r="AJ274">
            <v>4804.8</v>
          </cell>
          <cell r="AK274">
            <v>4481.3999999999996</v>
          </cell>
          <cell r="AL274">
            <v>4851</v>
          </cell>
          <cell r="AM274">
            <v>-369.6</v>
          </cell>
          <cell r="AN274">
            <v>4804.8</v>
          </cell>
          <cell r="AO274">
            <v>4481.3999999999996</v>
          </cell>
          <cell r="AP274">
            <v>4851</v>
          </cell>
          <cell r="AQ274">
            <v>-369.6</v>
          </cell>
          <cell r="AR274">
            <v>4804.8</v>
          </cell>
          <cell r="AS274">
            <v>4481.3999999999996</v>
          </cell>
          <cell r="AT274">
            <v>4851</v>
          </cell>
          <cell r="AU274">
            <v>-369.6</v>
          </cell>
          <cell r="AV274">
            <v>4804.8</v>
          </cell>
          <cell r="AW274">
            <v>4481.3999999999996</v>
          </cell>
          <cell r="AX274">
            <v>4851</v>
          </cell>
          <cell r="AY274">
            <v>-369.6</v>
          </cell>
          <cell r="AZ274">
            <v>4804.8</v>
          </cell>
          <cell r="BA274">
            <v>4481.3999999999996</v>
          </cell>
          <cell r="BB274">
            <v>4851</v>
          </cell>
          <cell r="BC274">
            <v>-369.6</v>
          </cell>
          <cell r="BD274">
            <v>4804.8</v>
          </cell>
          <cell r="BE274">
            <v>4481.3999999999996</v>
          </cell>
          <cell r="BF274">
            <v>4851</v>
          </cell>
          <cell r="BG274">
            <v>-369.6</v>
          </cell>
          <cell r="BH274">
            <v>4804.8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0</v>
          </cell>
          <cell r="BU274">
            <v>40702.199999999997</v>
          </cell>
          <cell r="BV274">
            <v>554.4</v>
          </cell>
          <cell r="BW274">
            <v>554.4</v>
          </cell>
          <cell r="BX274">
            <v>0</v>
          </cell>
          <cell r="BY274">
            <v>554.4</v>
          </cell>
          <cell r="BZ274">
            <v>924</v>
          </cell>
          <cell r="CA274">
            <v>554.4</v>
          </cell>
          <cell r="CB274">
            <v>369.6</v>
          </cell>
          <cell r="CC274">
            <v>554.4</v>
          </cell>
          <cell r="CD274">
            <v>924</v>
          </cell>
          <cell r="CE274">
            <v>554.4</v>
          </cell>
          <cell r="CF274">
            <v>369.6</v>
          </cell>
          <cell r="CG274">
            <v>554.4</v>
          </cell>
          <cell r="CH274">
            <v>924</v>
          </cell>
          <cell r="CI274">
            <v>554.4</v>
          </cell>
          <cell r="CJ274">
            <v>369.6</v>
          </cell>
          <cell r="CK274">
            <v>554.4</v>
          </cell>
          <cell r="CL274">
            <v>924</v>
          </cell>
          <cell r="CM274">
            <v>554.4</v>
          </cell>
          <cell r="CN274">
            <v>369.6</v>
          </cell>
          <cell r="CO274">
            <v>554.4</v>
          </cell>
          <cell r="CP274">
            <v>924</v>
          </cell>
          <cell r="CQ274">
            <v>554.4</v>
          </cell>
          <cell r="CR274">
            <v>369.6</v>
          </cell>
          <cell r="CS274">
            <v>554.4</v>
          </cell>
          <cell r="CT274">
            <v>924</v>
          </cell>
          <cell r="CU274">
            <v>554.4</v>
          </cell>
          <cell r="CV274">
            <v>369.6</v>
          </cell>
          <cell r="CW274">
            <v>554.4</v>
          </cell>
          <cell r="CX274">
            <v>924</v>
          </cell>
          <cell r="CY274">
            <v>554.4</v>
          </cell>
          <cell r="CZ274">
            <v>369.6</v>
          </cell>
          <cell r="DA274">
            <v>554.4</v>
          </cell>
          <cell r="DB274">
            <v>924</v>
          </cell>
          <cell r="DC274">
            <v>554.4</v>
          </cell>
          <cell r="DD274">
            <v>369.6</v>
          </cell>
          <cell r="DE274">
            <v>554.4</v>
          </cell>
          <cell r="DF274">
            <v>0</v>
          </cell>
          <cell r="DG274">
            <v>0</v>
          </cell>
          <cell r="DH274">
            <v>0</v>
          </cell>
          <cell r="DI274">
            <v>0</v>
          </cell>
          <cell r="DJ274">
            <v>0</v>
          </cell>
          <cell r="DK274">
            <v>0</v>
          </cell>
          <cell r="DL274">
            <v>0</v>
          </cell>
          <cell r="DM274">
            <v>0</v>
          </cell>
          <cell r="DN274">
            <v>0</v>
          </cell>
          <cell r="DO274">
            <v>0</v>
          </cell>
          <cell r="DP274">
            <v>0</v>
          </cell>
          <cell r="DQ274">
            <v>0</v>
          </cell>
          <cell r="DR274">
            <v>7946.4</v>
          </cell>
        </row>
        <row r="275">
          <cell r="E275" t="str">
            <v>t0000227</v>
          </cell>
          <cell r="F275" t="str">
            <v>02-23</v>
          </cell>
          <cell r="G275" t="str">
            <v>Kglow Prestige Pte. Ltd. (K Glow Skin Lab)</v>
          </cell>
          <cell r="H275">
            <v>45200</v>
          </cell>
          <cell r="I275">
            <v>45565</v>
          </cell>
          <cell r="K275">
            <v>462</v>
          </cell>
          <cell r="L275">
            <v>462</v>
          </cell>
          <cell r="M275">
            <v>0</v>
          </cell>
          <cell r="N275">
            <v>0</v>
          </cell>
          <cell r="O275">
            <v>10.8</v>
          </cell>
          <cell r="P275">
            <v>2</v>
          </cell>
          <cell r="Q275">
            <v>12.8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4989.6000000000004</v>
          </cell>
          <cell r="W275">
            <v>924</v>
          </cell>
          <cell r="X275">
            <v>5913.6</v>
          </cell>
          <cell r="Y275">
            <v>0</v>
          </cell>
          <cell r="Z275">
            <v>0</v>
          </cell>
          <cell r="AA275">
            <v>0</v>
          </cell>
          <cell r="AC275">
            <v>0</v>
          </cell>
          <cell r="AD275">
            <v>0</v>
          </cell>
          <cell r="AE275">
            <v>0</v>
          </cell>
          <cell r="AG275">
            <v>0</v>
          </cell>
          <cell r="AH275">
            <v>0</v>
          </cell>
          <cell r="AI275">
            <v>0</v>
          </cell>
          <cell r="AK275">
            <v>0</v>
          </cell>
          <cell r="AL275">
            <v>0</v>
          </cell>
          <cell r="AM275">
            <v>0</v>
          </cell>
          <cell r="AO275">
            <v>0</v>
          </cell>
          <cell r="AP275">
            <v>0</v>
          </cell>
          <cell r="AQ275">
            <v>0</v>
          </cell>
          <cell r="AS275">
            <v>0</v>
          </cell>
          <cell r="AT275">
            <v>0</v>
          </cell>
          <cell r="AU275">
            <v>0</v>
          </cell>
          <cell r="AW275">
            <v>0</v>
          </cell>
          <cell r="AX275">
            <v>0</v>
          </cell>
          <cell r="AY275">
            <v>0</v>
          </cell>
          <cell r="BA275">
            <v>0</v>
          </cell>
          <cell r="BB275">
            <v>0</v>
          </cell>
          <cell r="BC275">
            <v>0</v>
          </cell>
          <cell r="BE275">
            <v>0</v>
          </cell>
          <cell r="BF275">
            <v>0</v>
          </cell>
          <cell r="BG275">
            <v>0</v>
          </cell>
          <cell r="BI275">
            <v>4989.6000000000004</v>
          </cell>
          <cell r="BJ275">
            <v>0</v>
          </cell>
          <cell r="BK275">
            <v>4989.6000000000004</v>
          </cell>
          <cell r="BL275">
            <v>4851</v>
          </cell>
          <cell r="BM275">
            <v>4989.6000000000004</v>
          </cell>
          <cell r="BN275">
            <v>0</v>
          </cell>
          <cell r="BO275">
            <v>4989.6000000000004</v>
          </cell>
          <cell r="BP275">
            <v>4851</v>
          </cell>
          <cell r="BQ275">
            <v>4989.6000000000004</v>
          </cell>
          <cell r="BR275">
            <v>0</v>
          </cell>
          <cell r="BS275">
            <v>4989.6000000000004</v>
          </cell>
          <cell r="BT275">
            <v>4851</v>
          </cell>
          <cell r="BU275">
            <v>14968.8</v>
          </cell>
          <cell r="BV275">
            <v>0</v>
          </cell>
          <cell r="BW275">
            <v>0</v>
          </cell>
          <cell r="BX275">
            <v>0</v>
          </cell>
          <cell r="BZ275">
            <v>0</v>
          </cell>
          <cell r="CA275">
            <v>0</v>
          </cell>
          <cell r="CB275">
            <v>0</v>
          </cell>
          <cell r="CD275">
            <v>0</v>
          </cell>
          <cell r="CE275">
            <v>0</v>
          </cell>
          <cell r="CF275">
            <v>0</v>
          </cell>
          <cell r="CH275">
            <v>0</v>
          </cell>
          <cell r="CI275">
            <v>0</v>
          </cell>
          <cell r="CJ275">
            <v>0</v>
          </cell>
          <cell r="CL275">
            <v>0</v>
          </cell>
          <cell r="CM275">
            <v>0</v>
          </cell>
          <cell r="CN275">
            <v>0</v>
          </cell>
          <cell r="CP275">
            <v>0</v>
          </cell>
          <cell r="CQ275">
            <v>0</v>
          </cell>
          <cell r="CR275">
            <v>0</v>
          </cell>
          <cell r="CT275">
            <v>0</v>
          </cell>
          <cell r="CU275">
            <v>0</v>
          </cell>
          <cell r="CV275">
            <v>0</v>
          </cell>
          <cell r="CX275">
            <v>0</v>
          </cell>
          <cell r="CY275">
            <v>0</v>
          </cell>
          <cell r="CZ275">
            <v>0</v>
          </cell>
          <cell r="DB275">
            <v>0</v>
          </cell>
          <cell r="DC275">
            <v>0</v>
          </cell>
          <cell r="DD275">
            <v>0</v>
          </cell>
          <cell r="DF275">
            <v>924</v>
          </cell>
          <cell r="DG275">
            <v>0</v>
          </cell>
          <cell r="DH275">
            <v>924</v>
          </cell>
          <cell r="DI275">
            <v>554.4</v>
          </cell>
          <cell r="DJ275">
            <v>924</v>
          </cell>
          <cell r="DK275">
            <v>0</v>
          </cell>
          <cell r="DL275">
            <v>924</v>
          </cell>
          <cell r="DM275">
            <v>554.4</v>
          </cell>
          <cell r="DN275">
            <v>924</v>
          </cell>
          <cell r="DO275">
            <v>0</v>
          </cell>
          <cell r="DP275">
            <v>924</v>
          </cell>
          <cell r="DQ275">
            <v>554.4</v>
          </cell>
          <cell r="DR275">
            <v>2772</v>
          </cell>
        </row>
        <row r="276">
          <cell r="F276" t="str">
            <v>02-23</v>
          </cell>
          <cell r="G276" t="str">
            <v>Kglow Prestige Pte. Ltd. (K Glow Skin Lab)</v>
          </cell>
          <cell r="H276">
            <v>45566</v>
          </cell>
          <cell r="I276">
            <v>45930</v>
          </cell>
          <cell r="K276">
            <v>0</v>
          </cell>
          <cell r="L276">
            <v>462</v>
          </cell>
          <cell r="M276">
            <v>0</v>
          </cell>
          <cell r="N276">
            <v>0</v>
          </cell>
          <cell r="O276">
            <v>10.9</v>
          </cell>
          <cell r="P276">
            <v>2</v>
          </cell>
          <cell r="Q276">
            <v>12.9</v>
          </cell>
          <cell r="S276">
            <v>0</v>
          </cell>
          <cell r="T276">
            <v>0</v>
          </cell>
          <cell r="U276">
            <v>0</v>
          </cell>
          <cell r="V276">
            <v>5035.8</v>
          </cell>
          <cell r="W276">
            <v>924</v>
          </cell>
          <cell r="X276">
            <v>5959.8</v>
          </cell>
          <cell r="Y276">
            <v>0</v>
          </cell>
          <cell r="Z276">
            <v>0</v>
          </cell>
          <cell r="AA276">
            <v>0</v>
          </cell>
          <cell r="AC276">
            <v>0</v>
          </cell>
          <cell r="AD276">
            <v>0</v>
          </cell>
          <cell r="AE276">
            <v>0</v>
          </cell>
          <cell r="AG276">
            <v>0</v>
          </cell>
          <cell r="AH276">
            <v>0</v>
          </cell>
          <cell r="AI276">
            <v>0</v>
          </cell>
          <cell r="AK276">
            <v>0</v>
          </cell>
          <cell r="AL276">
            <v>0</v>
          </cell>
          <cell r="AM276">
            <v>0</v>
          </cell>
          <cell r="AO276">
            <v>0</v>
          </cell>
          <cell r="AP276">
            <v>0</v>
          </cell>
          <cell r="AQ276">
            <v>0</v>
          </cell>
          <cell r="AS276">
            <v>0</v>
          </cell>
          <cell r="AT276">
            <v>0</v>
          </cell>
          <cell r="AU276">
            <v>0</v>
          </cell>
          <cell r="AW276">
            <v>0</v>
          </cell>
          <cell r="AX276">
            <v>0</v>
          </cell>
          <cell r="AY276">
            <v>0</v>
          </cell>
          <cell r="BA276">
            <v>0</v>
          </cell>
          <cell r="BB276">
            <v>0</v>
          </cell>
          <cell r="BC276">
            <v>0</v>
          </cell>
          <cell r="BE276">
            <v>0</v>
          </cell>
          <cell r="BF276">
            <v>0</v>
          </cell>
          <cell r="BG276">
            <v>0</v>
          </cell>
          <cell r="BI276">
            <v>0</v>
          </cell>
          <cell r="BJ276">
            <v>0</v>
          </cell>
          <cell r="BK276">
            <v>0</v>
          </cell>
          <cell r="BM276">
            <v>0</v>
          </cell>
          <cell r="BN276">
            <v>0</v>
          </cell>
          <cell r="BO276">
            <v>0</v>
          </cell>
          <cell r="BQ276">
            <v>0</v>
          </cell>
          <cell r="BR276">
            <v>0</v>
          </cell>
          <cell r="BS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Z276">
            <v>0</v>
          </cell>
          <cell r="CA276">
            <v>0</v>
          </cell>
          <cell r="CB276">
            <v>0</v>
          </cell>
          <cell r="CD276">
            <v>0</v>
          </cell>
          <cell r="CE276">
            <v>0</v>
          </cell>
          <cell r="CF276">
            <v>0</v>
          </cell>
          <cell r="CH276">
            <v>0</v>
          </cell>
          <cell r="CI276">
            <v>0</v>
          </cell>
          <cell r="CJ276">
            <v>0</v>
          </cell>
          <cell r="CL276">
            <v>0</v>
          </cell>
          <cell r="CM276">
            <v>0</v>
          </cell>
          <cell r="CN276">
            <v>0</v>
          </cell>
          <cell r="CP276">
            <v>0</v>
          </cell>
          <cell r="CQ276">
            <v>0</v>
          </cell>
          <cell r="CR276">
            <v>0</v>
          </cell>
          <cell r="CT276">
            <v>0</v>
          </cell>
          <cell r="CU276">
            <v>0</v>
          </cell>
          <cell r="CV276">
            <v>0</v>
          </cell>
          <cell r="CX276">
            <v>0</v>
          </cell>
          <cell r="CY276">
            <v>0</v>
          </cell>
          <cell r="CZ276">
            <v>0</v>
          </cell>
          <cell r="DB276">
            <v>0</v>
          </cell>
          <cell r="DC276">
            <v>0</v>
          </cell>
          <cell r="DD276">
            <v>0</v>
          </cell>
          <cell r="DF276">
            <v>0</v>
          </cell>
          <cell r="DG276">
            <v>0</v>
          </cell>
          <cell r="DH276">
            <v>0</v>
          </cell>
          <cell r="DJ276">
            <v>0</v>
          </cell>
          <cell r="DK276">
            <v>0</v>
          </cell>
          <cell r="DL276">
            <v>0</v>
          </cell>
          <cell r="DN276">
            <v>0</v>
          </cell>
          <cell r="DO276">
            <v>0</v>
          </cell>
          <cell r="DP276">
            <v>0</v>
          </cell>
          <cell r="DR276">
            <v>0</v>
          </cell>
        </row>
        <row r="277">
          <cell r="F277" t="str">
            <v>02-23</v>
          </cell>
          <cell r="G277" t="str">
            <v>Kglow Prestige Pte. Ltd. (K Glow Skin Lab)</v>
          </cell>
          <cell r="H277">
            <v>45931</v>
          </cell>
          <cell r="I277">
            <v>46295</v>
          </cell>
          <cell r="K277">
            <v>0</v>
          </cell>
          <cell r="L277">
            <v>462</v>
          </cell>
          <cell r="M277">
            <v>0</v>
          </cell>
          <cell r="N277">
            <v>0</v>
          </cell>
          <cell r="O277">
            <v>11</v>
          </cell>
          <cell r="P277">
            <v>2</v>
          </cell>
          <cell r="Q277">
            <v>13</v>
          </cell>
          <cell r="S277">
            <v>0</v>
          </cell>
          <cell r="T277">
            <v>0</v>
          </cell>
          <cell r="U277">
            <v>0</v>
          </cell>
          <cell r="V277">
            <v>5082</v>
          </cell>
          <cell r="W277">
            <v>924</v>
          </cell>
          <cell r="X277">
            <v>6006</v>
          </cell>
          <cell r="Y277">
            <v>0</v>
          </cell>
          <cell r="Z277">
            <v>0</v>
          </cell>
          <cell r="AA277">
            <v>0</v>
          </cell>
          <cell r="AC277">
            <v>0</v>
          </cell>
          <cell r="AD277">
            <v>0</v>
          </cell>
          <cell r="AE277">
            <v>0</v>
          </cell>
          <cell r="AG277">
            <v>0</v>
          </cell>
          <cell r="AH277">
            <v>0</v>
          </cell>
          <cell r="AI277">
            <v>0</v>
          </cell>
          <cell r="AK277">
            <v>0</v>
          </cell>
          <cell r="AL277">
            <v>0</v>
          </cell>
          <cell r="AM277">
            <v>0</v>
          </cell>
          <cell r="AO277">
            <v>0</v>
          </cell>
          <cell r="AP277">
            <v>0</v>
          </cell>
          <cell r="AQ277">
            <v>0</v>
          </cell>
          <cell r="AS277">
            <v>0</v>
          </cell>
          <cell r="AT277">
            <v>0</v>
          </cell>
          <cell r="AU277">
            <v>0</v>
          </cell>
          <cell r="AW277">
            <v>0</v>
          </cell>
          <cell r="AX277">
            <v>0</v>
          </cell>
          <cell r="AY277">
            <v>0</v>
          </cell>
          <cell r="BA277">
            <v>0</v>
          </cell>
          <cell r="BB277">
            <v>0</v>
          </cell>
          <cell r="BC277">
            <v>0</v>
          </cell>
          <cell r="BE277">
            <v>0</v>
          </cell>
          <cell r="BF277">
            <v>0</v>
          </cell>
          <cell r="BG277">
            <v>0</v>
          </cell>
          <cell r="BI277">
            <v>0</v>
          </cell>
          <cell r="BJ277">
            <v>0</v>
          </cell>
          <cell r="BK277">
            <v>0</v>
          </cell>
          <cell r="BM277">
            <v>0</v>
          </cell>
          <cell r="BN277">
            <v>0</v>
          </cell>
          <cell r="BO277">
            <v>0</v>
          </cell>
          <cell r="BQ277">
            <v>0</v>
          </cell>
          <cell r="BR277">
            <v>0</v>
          </cell>
          <cell r="BS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Z277">
            <v>0</v>
          </cell>
          <cell r="CA277">
            <v>0</v>
          </cell>
          <cell r="CB277">
            <v>0</v>
          </cell>
          <cell r="CD277">
            <v>0</v>
          </cell>
          <cell r="CE277">
            <v>0</v>
          </cell>
          <cell r="CF277">
            <v>0</v>
          </cell>
          <cell r="CH277">
            <v>0</v>
          </cell>
          <cell r="CI277">
            <v>0</v>
          </cell>
          <cell r="CJ277">
            <v>0</v>
          </cell>
          <cell r="CL277">
            <v>0</v>
          </cell>
          <cell r="CM277">
            <v>0</v>
          </cell>
          <cell r="CN277">
            <v>0</v>
          </cell>
          <cell r="CP277">
            <v>0</v>
          </cell>
          <cell r="CQ277">
            <v>0</v>
          </cell>
          <cell r="CR277">
            <v>0</v>
          </cell>
          <cell r="CT277">
            <v>0</v>
          </cell>
          <cell r="CU277">
            <v>0</v>
          </cell>
          <cell r="CV277">
            <v>0</v>
          </cell>
          <cell r="CX277">
            <v>0</v>
          </cell>
          <cell r="CY277">
            <v>0</v>
          </cell>
          <cell r="CZ277">
            <v>0</v>
          </cell>
          <cell r="DB277">
            <v>0</v>
          </cell>
          <cell r="DC277">
            <v>0</v>
          </cell>
          <cell r="DD277">
            <v>0</v>
          </cell>
          <cell r="DF277">
            <v>0</v>
          </cell>
          <cell r="DG277">
            <v>0</v>
          </cell>
          <cell r="DH277">
            <v>0</v>
          </cell>
          <cell r="DJ277">
            <v>0</v>
          </cell>
          <cell r="DK277">
            <v>0</v>
          </cell>
          <cell r="DL277">
            <v>0</v>
          </cell>
          <cell r="DN277">
            <v>0</v>
          </cell>
          <cell r="DO277">
            <v>0</v>
          </cell>
          <cell r="DP277">
            <v>0</v>
          </cell>
          <cell r="DR277">
            <v>0</v>
          </cell>
        </row>
        <row r="278">
          <cell r="E278" t="str">
            <v>t0000225</v>
          </cell>
          <cell r="F278" t="str">
            <v>02-24/25</v>
          </cell>
          <cell r="G278" t="str">
            <v>Kai International Pte Ltd (Luxury Mattress Collection)</v>
          </cell>
          <cell r="H278">
            <v>44835</v>
          </cell>
          <cell r="I278">
            <v>45199</v>
          </cell>
          <cell r="K278">
            <v>0</v>
          </cell>
          <cell r="L278">
            <v>1238</v>
          </cell>
          <cell r="M278">
            <v>11.05</v>
          </cell>
          <cell r="N278">
            <v>1.2</v>
          </cell>
          <cell r="O278">
            <v>10.25</v>
          </cell>
          <cell r="P278">
            <v>2</v>
          </cell>
          <cell r="Q278">
            <v>12.25</v>
          </cell>
          <cell r="S278">
            <v>13679.9</v>
          </cell>
          <cell r="T278">
            <v>1485.6</v>
          </cell>
          <cell r="U278">
            <v>15165.5</v>
          </cell>
          <cell r="V278">
            <v>12689.5</v>
          </cell>
          <cell r="W278">
            <v>2476</v>
          </cell>
          <cell r="X278">
            <v>15165.5</v>
          </cell>
          <cell r="Y278">
            <v>13679.9</v>
          </cell>
          <cell r="Z278">
            <v>13679.9</v>
          </cell>
          <cell r="AA278">
            <v>0</v>
          </cell>
          <cell r="AB278">
            <v>13370.4</v>
          </cell>
          <cell r="AC278">
            <v>12689.5</v>
          </cell>
          <cell r="AD278">
            <v>13679.9</v>
          </cell>
          <cell r="AE278">
            <v>-990.400000000001</v>
          </cell>
          <cell r="AF278">
            <v>13370.4</v>
          </cell>
          <cell r="AG278">
            <v>12689.5</v>
          </cell>
          <cell r="AH278">
            <v>13679.9</v>
          </cell>
          <cell r="AI278">
            <v>-990.400000000001</v>
          </cell>
          <cell r="AJ278">
            <v>13370.4</v>
          </cell>
          <cell r="AK278">
            <v>12689.5</v>
          </cell>
          <cell r="AL278">
            <v>13679.9</v>
          </cell>
          <cell r="AM278">
            <v>-990.400000000001</v>
          </cell>
          <cell r="AN278">
            <v>13370.4</v>
          </cell>
          <cell r="AO278">
            <v>12689.5</v>
          </cell>
          <cell r="AP278">
            <v>13679.9</v>
          </cell>
          <cell r="AQ278">
            <v>-990.400000000001</v>
          </cell>
          <cell r="AR278">
            <v>13370.4</v>
          </cell>
          <cell r="AS278">
            <v>12689.5</v>
          </cell>
          <cell r="AT278">
            <v>13679.9</v>
          </cell>
          <cell r="AU278">
            <v>-990.400000000001</v>
          </cell>
          <cell r="AV278">
            <v>13370.4</v>
          </cell>
          <cell r="AW278">
            <v>12689.5</v>
          </cell>
          <cell r="AX278">
            <v>13679.9</v>
          </cell>
          <cell r="AY278">
            <v>-990.400000000001</v>
          </cell>
          <cell r="AZ278">
            <v>13370.4</v>
          </cell>
          <cell r="BA278">
            <v>12689.5</v>
          </cell>
          <cell r="BB278">
            <v>13679.9</v>
          </cell>
          <cell r="BC278">
            <v>-990.400000000001</v>
          </cell>
          <cell r="BD278">
            <v>13370.4</v>
          </cell>
          <cell r="BE278">
            <v>12689.5</v>
          </cell>
          <cell r="BF278">
            <v>13679.9</v>
          </cell>
          <cell r="BG278">
            <v>-990.400000000001</v>
          </cell>
          <cell r="BH278">
            <v>13370.4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115195.9</v>
          </cell>
          <cell r="BV278">
            <v>1485.6</v>
          </cell>
          <cell r="BW278">
            <v>1485.6</v>
          </cell>
          <cell r="BX278">
            <v>0</v>
          </cell>
          <cell r="BY278">
            <v>1485.6</v>
          </cell>
          <cell r="BZ278">
            <v>2476</v>
          </cell>
          <cell r="CA278">
            <v>1485.6</v>
          </cell>
          <cell r="CB278">
            <v>990.4</v>
          </cell>
          <cell r="CC278">
            <v>1485.6</v>
          </cell>
          <cell r="CD278">
            <v>2476</v>
          </cell>
          <cell r="CE278">
            <v>1485.6</v>
          </cell>
          <cell r="CF278">
            <v>990.4</v>
          </cell>
          <cell r="CG278">
            <v>1485.6</v>
          </cell>
          <cell r="CH278">
            <v>2476</v>
          </cell>
          <cell r="CI278">
            <v>1485.6</v>
          </cell>
          <cell r="CJ278">
            <v>990.4</v>
          </cell>
          <cell r="CK278">
            <v>1485.6</v>
          </cell>
          <cell r="CL278">
            <v>2476</v>
          </cell>
          <cell r="CM278">
            <v>1485.6</v>
          </cell>
          <cell r="CN278">
            <v>990.4</v>
          </cell>
          <cell r="CO278">
            <v>1485.6</v>
          </cell>
          <cell r="CP278">
            <v>2476</v>
          </cell>
          <cell r="CQ278">
            <v>1485.6</v>
          </cell>
          <cell r="CR278">
            <v>990.4</v>
          </cell>
          <cell r="CS278">
            <v>1485.6</v>
          </cell>
          <cell r="CT278">
            <v>2476</v>
          </cell>
          <cell r="CU278">
            <v>1485.6</v>
          </cell>
          <cell r="CV278">
            <v>990.4</v>
          </cell>
          <cell r="CW278">
            <v>1485.6</v>
          </cell>
          <cell r="CX278">
            <v>2476</v>
          </cell>
          <cell r="CY278">
            <v>1485.6</v>
          </cell>
          <cell r="CZ278">
            <v>990.4</v>
          </cell>
          <cell r="DA278">
            <v>1485.6</v>
          </cell>
          <cell r="DB278">
            <v>2476</v>
          </cell>
          <cell r="DC278">
            <v>1485.6</v>
          </cell>
          <cell r="DD278">
            <v>990.4</v>
          </cell>
          <cell r="DE278">
            <v>1485.6</v>
          </cell>
          <cell r="DF278">
            <v>0</v>
          </cell>
          <cell r="DG278">
            <v>0</v>
          </cell>
          <cell r="DH278">
            <v>0</v>
          </cell>
          <cell r="DI278">
            <v>0</v>
          </cell>
          <cell r="DJ278">
            <v>0</v>
          </cell>
          <cell r="DK278">
            <v>0</v>
          </cell>
          <cell r="DL278">
            <v>0</v>
          </cell>
          <cell r="DM278">
            <v>0</v>
          </cell>
          <cell r="DN278">
            <v>0</v>
          </cell>
          <cell r="DO278">
            <v>0</v>
          </cell>
          <cell r="DP278">
            <v>0</v>
          </cell>
          <cell r="DQ278">
            <v>0</v>
          </cell>
          <cell r="DR278">
            <v>21293.599999999999</v>
          </cell>
        </row>
        <row r="279">
          <cell r="E279" t="str">
            <v>t0000225</v>
          </cell>
          <cell r="F279" t="str">
            <v>02-24/25</v>
          </cell>
          <cell r="G279" t="str">
            <v>Kai International Pte Ltd (Luxury Mattress Collection)</v>
          </cell>
          <cell r="H279">
            <v>45200</v>
          </cell>
          <cell r="I279">
            <v>45565</v>
          </cell>
          <cell r="K279">
            <v>1238</v>
          </cell>
          <cell r="L279">
            <v>1238</v>
          </cell>
          <cell r="M279">
            <v>0</v>
          </cell>
          <cell r="N279">
            <v>0</v>
          </cell>
          <cell r="O279">
            <v>11</v>
          </cell>
          <cell r="P279">
            <v>2</v>
          </cell>
          <cell r="Q279">
            <v>13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13618</v>
          </cell>
          <cell r="W279">
            <v>2476</v>
          </cell>
          <cell r="X279">
            <v>16094</v>
          </cell>
          <cell r="Y279">
            <v>0</v>
          </cell>
          <cell r="Z279">
            <v>0</v>
          </cell>
          <cell r="AA279">
            <v>0</v>
          </cell>
          <cell r="AC279">
            <v>0</v>
          </cell>
          <cell r="AD279">
            <v>0</v>
          </cell>
          <cell r="AE279">
            <v>0</v>
          </cell>
          <cell r="AG279">
            <v>0</v>
          </cell>
          <cell r="AH279">
            <v>0</v>
          </cell>
          <cell r="AI279">
            <v>0</v>
          </cell>
          <cell r="AK279">
            <v>0</v>
          </cell>
          <cell r="AL279">
            <v>0</v>
          </cell>
          <cell r="AM279">
            <v>0</v>
          </cell>
          <cell r="AO279">
            <v>0</v>
          </cell>
          <cell r="AP279">
            <v>0</v>
          </cell>
          <cell r="AQ279">
            <v>0</v>
          </cell>
          <cell r="AS279">
            <v>0</v>
          </cell>
          <cell r="AT279">
            <v>0</v>
          </cell>
          <cell r="AU279">
            <v>0</v>
          </cell>
          <cell r="AW279">
            <v>0</v>
          </cell>
          <cell r="AX279">
            <v>0</v>
          </cell>
          <cell r="AY279">
            <v>0</v>
          </cell>
          <cell r="BA279">
            <v>0</v>
          </cell>
          <cell r="BB279">
            <v>0</v>
          </cell>
          <cell r="BC279">
            <v>0</v>
          </cell>
          <cell r="BE279">
            <v>0</v>
          </cell>
          <cell r="BF279">
            <v>0</v>
          </cell>
          <cell r="BG279">
            <v>0</v>
          </cell>
          <cell r="BI279">
            <v>13618</v>
          </cell>
          <cell r="BJ279">
            <v>15103.6</v>
          </cell>
          <cell r="BK279">
            <v>-1485.6</v>
          </cell>
          <cell r="BL279">
            <v>13679.9</v>
          </cell>
          <cell r="BM279">
            <v>13618</v>
          </cell>
          <cell r="BN279">
            <v>15103.6</v>
          </cell>
          <cell r="BO279">
            <v>-1485.6</v>
          </cell>
          <cell r="BP279">
            <v>13679.9</v>
          </cell>
          <cell r="BQ279">
            <v>13618</v>
          </cell>
          <cell r="BR279">
            <v>15103.6</v>
          </cell>
          <cell r="BS279">
            <v>-1485.6</v>
          </cell>
          <cell r="BT279">
            <v>13679.9</v>
          </cell>
          <cell r="BU279">
            <v>40854</v>
          </cell>
          <cell r="BV279">
            <v>0</v>
          </cell>
          <cell r="BW279">
            <v>0</v>
          </cell>
          <cell r="BX279">
            <v>0</v>
          </cell>
          <cell r="BZ279">
            <v>0</v>
          </cell>
          <cell r="CA279">
            <v>0</v>
          </cell>
          <cell r="CB279">
            <v>0</v>
          </cell>
          <cell r="CD279">
            <v>0</v>
          </cell>
          <cell r="CE279">
            <v>0</v>
          </cell>
          <cell r="CF279">
            <v>0</v>
          </cell>
          <cell r="CH279">
            <v>0</v>
          </cell>
          <cell r="CI279">
            <v>0</v>
          </cell>
          <cell r="CJ279">
            <v>0</v>
          </cell>
          <cell r="CL279">
            <v>0</v>
          </cell>
          <cell r="CM279">
            <v>0</v>
          </cell>
          <cell r="CN279">
            <v>0</v>
          </cell>
          <cell r="CP279">
            <v>0</v>
          </cell>
          <cell r="CQ279">
            <v>0</v>
          </cell>
          <cell r="CR279">
            <v>0</v>
          </cell>
          <cell r="CT279">
            <v>0</v>
          </cell>
          <cell r="CU279">
            <v>0</v>
          </cell>
          <cell r="CV279">
            <v>0</v>
          </cell>
          <cell r="CX279">
            <v>0</v>
          </cell>
          <cell r="CY279">
            <v>0</v>
          </cell>
          <cell r="CZ279">
            <v>0</v>
          </cell>
          <cell r="DB279">
            <v>0</v>
          </cell>
          <cell r="DC279">
            <v>0</v>
          </cell>
          <cell r="DD279">
            <v>0</v>
          </cell>
          <cell r="DF279">
            <v>2476</v>
          </cell>
          <cell r="DG279">
            <v>1485.6</v>
          </cell>
          <cell r="DH279">
            <v>990.4</v>
          </cell>
          <cell r="DI279">
            <v>1485.6</v>
          </cell>
          <cell r="DJ279">
            <v>2476</v>
          </cell>
          <cell r="DK279">
            <v>1485.6</v>
          </cell>
          <cell r="DL279">
            <v>990.4</v>
          </cell>
          <cell r="DM279">
            <v>1485.6</v>
          </cell>
          <cell r="DN279">
            <v>2476</v>
          </cell>
          <cell r="DO279">
            <v>1485.6</v>
          </cell>
          <cell r="DP279">
            <v>990.4</v>
          </cell>
          <cell r="DQ279">
            <v>1485.6</v>
          </cell>
          <cell r="DR279">
            <v>7428</v>
          </cell>
        </row>
        <row r="280">
          <cell r="F280" t="str">
            <v>02-24/25</v>
          </cell>
          <cell r="G280" t="str">
            <v>Kai International Pte Ltd (Luxury Mattress Collection)</v>
          </cell>
          <cell r="H280">
            <v>45566</v>
          </cell>
          <cell r="I280">
            <v>45930</v>
          </cell>
          <cell r="K280">
            <v>0</v>
          </cell>
          <cell r="L280">
            <v>1238</v>
          </cell>
          <cell r="M280">
            <v>0</v>
          </cell>
          <cell r="N280">
            <v>0</v>
          </cell>
          <cell r="O280">
            <v>11.4</v>
          </cell>
          <cell r="P280">
            <v>2</v>
          </cell>
          <cell r="Q280">
            <v>13.4</v>
          </cell>
          <cell r="S280">
            <v>0</v>
          </cell>
          <cell r="T280">
            <v>0</v>
          </cell>
          <cell r="U280">
            <v>0</v>
          </cell>
          <cell r="V280">
            <v>14113.2</v>
          </cell>
          <cell r="W280">
            <v>2476</v>
          </cell>
          <cell r="X280">
            <v>16589.2</v>
          </cell>
          <cell r="Y280">
            <v>0</v>
          </cell>
          <cell r="Z280">
            <v>0</v>
          </cell>
          <cell r="AA280">
            <v>0</v>
          </cell>
          <cell r="AC280">
            <v>0</v>
          </cell>
          <cell r="AD280">
            <v>0</v>
          </cell>
          <cell r="AE280">
            <v>0</v>
          </cell>
          <cell r="AG280">
            <v>0</v>
          </cell>
          <cell r="AH280">
            <v>0</v>
          </cell>
          <cell r="AI280">
            <v>0</v>
          </cell>
          <cell r="AK280">
            <v>0</v>
          </cell>
          <cell r="AL280">
            <v>0</v>
          </cell>
          <cell r="AM280">
            <v>0</v>
          </cell>
          <cell r="AO280">
            <v>0</v>
          </cell>
          <cell r="AP280">
            <v>0</v>
          </cell>
          <cell r="AQ280">
            <v>0</v>
          </cell>
          <cell r="AS280">
            <v>0</v>
          </cell>
          <cell r="AT280">
            <v>0</v>
          </cell>
          <cell r="AU280">
            <v>0</v>
          </cell>
          <cell r="AW280">
            <v>0</v>
          </cell>
          <cell r="AX280">
            <v>0</v>
          </cell>
          <cell r="AY280">
            <v>0</v>
          </cell>
          <cell r="BA280">
            <v>0</v>
          </cell>
          <cell r="BB280">
            <v>0</v>
          </cell>
          <cell r="BC280">
            <v>0</v>
          </cell>
          <cell r="BE280">
            <v>0</v>
          </cell>
          <cell r="BF280">
            <v>0</v>
          </cell>
          <cell r="BG280">
            <v>0</v>
          </cell>
          <cell r="BI280">
            <v>0</v>
          </cell>
          <cell r="BJ280">
            <v>0</v>
          </cell>
          <cell r="BK280">
            <v>0</v>
          </cell>
          <cell r="BM280">
            <v>0</v>
          </cell>
          <cell r="BN280">
            <v>0</v>
          </cell>
          <cell r="BO280">
            <v>0</v>
          </cell>
          <cell r="BQ280">
            <v>0</v>
          </cell>
          <cell r="BR280">
            <v>0</v>
          </cell>
          <cell r="BS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Z280">
            <v>0</v>
          </cell>
          <cell r="CA280">
            <v>0</v>
          </cell>
          <cell r="CB280">
            <v>0</v>
          </cell>
          <cell r="CD280">
            <v>0</v>
          </cell>
          <cell r="CE280">
            <v>0</v>
          </cell>
          <cell r="CF280">
            <v>0</v>
          </cell>
          <cell r="CH280">
            <v>0</v>
          </cell>
          <cell r="CI280">
            <v>0</v>
          </cell>
          <cell r="CJ280">
            <v>0</v>
          </cell>
          <cell r="CL280">
            <v>0</v>
          </cell>
          <cell r="CM280">
            <v>0</v>
          </cell>
          <cell r="CN280">
            <v>0</v>
          </cell>
          <cell r="CP280">
            <v>0</v>
          </cell>
          <cell r="CQ280">
            <v>0</v>
          </cell>
          <cell r="CR280">
            <v>0</v>
          </cell>
          <cell r="CT280">
            <v>0</v>
          </cell>
          <cell r="CU280">
            <v>0</v>
          </cell>
          <cell r="CV280">
            <v>0</v>
          </cell>
          <cell r="CX280">
            <v>0</v>
          </cell>
          <cell r="CY280">
            <v>0</v>
          </cell>
          <cell r="CZ280">
            <v>0</v>
          </cell>
          <cell r="DB280">
            <v>0</v>
          </cell>
          <cell r="DC280">
            <v>0</v>
          </cell>
          <cell r="DD280">
            <v>0</v>
          </cell>
          <cell r="DF280">
            <v>0</v>
          </cell>
          <cell r="DG280">
            <v>0</v>
          </cell>
          <cell r="DH280">
            <v>0</v>
          </cell>
          <cell r="DJ280">
            <v>0</v>
          </cell>
          <cell r="DK280">
            <v>0</v>
          </cell>
          <cell r="DL280">
            <v>0</v>
          </cell>
          <cell r="DN280">
            <v>0</v>
          </cell>
          <cell r="DO280">
            <v>0</v>
          </cell>
          <cell r="DP280">
            <v>0</v>
          </cell>
          <cell r="DR280">
            <v>0</v>
          </cell>
        </row>
        <row r="281">
          <cell r="F281" t="str">
            <v>02-24/25</v>
          </cell>
          <cell r="G281" t="str">
            <v>Kai International Pte Ltd (Luxury Mattress Collection)</v>
          </cell>
          <cell r="H281">
            <v>45931</v>
          </cell>
          <cell r="I281">
            <v>46295</v>
          </cell>
          <cell r="K281">
            <v>0</v>
          </cell>
          <cell r="L281">
            <v>1238</v>
          </cell>
          <cell r="M281">
            <v>0</v>
          </cell>
          <cell r="N281">
            <v>0</v>
          </cell>
          <cell r="O281">
            <v>11.8</v>
          </cell>
          <cell r="P281">
            <v>2</v>
          </cell>
          <cell r="Q281">
            <v>13.8</v>
          </cell>
          <cell r="S281">
            <v>0</v>
          </cell>
          <cell r="T281">
            <v>0</v>
          </cell>
          <cell r="U281">
            <v>0</v>
          </cell>
          <cell r="V281">
            <v>14608.4</v>
          </cell>
          <cell r="W281">
            <v>2476</v>
          </cell>
          <cell r="X281">
            <v>17084.400000000001</v>
          </cell>
          <cell r="Y281">
            <v>0</v>
          </cell>
          <cell r="Z281">
            <v>0</v>
          </cell>
          <cell r="AA281">
            <v>0</v>
          </cell>
          <cell r="AC281">
            <v>0</v>
          </cell>
          <cell r="AD281">
            <v>0</v>
          </cell>
          <cell r="AE281">
            <v>0</v>
          </cell>
          <cell r="AG281">
            <v>0</v>
          </cell>
          <cell r="AH281">
            <v>0</v>
          </cell>
          <cell r="AI281">
            <v>0</v>
          </cell>
          <cell r="AK281">
            <v>0</v>
          </cell>
          <cell r="AL281">
            <v>0</v>
          </cell>
          <cell r="AM281">
            <v>0</v>
          </cell>
          <cell r="AO281">
            <v>0</v>
          </cell>
          <cell r="AP281">
            <v>0</v>
          </cell>
          <cell r="AQ281">
            <v>0</v>
          </cell>
          <cell r="AS281">
            <v>0</v>
          </cell>
          <cell r="AT281">
            <v>0</v>
          </cell>
          <cell r="AU281">
            <v>0</v>
          </cell>
          <cell r="AW281">
            <v>0</v>
          </cell>
          <cell r="AX281">
            <v>0</v>
          </cell>
          <cell r="AY281">
            <v>0</v>
          </cell>
          <cell r="BA281">
            <v>0</v>
          </cell>
          <cell r="BB281">
            <v>0</v>
          </cell>
          <cell r="BC281">
            <v>0</v>
          </cell>
          <cell r="BE281">
            <v>0</v>
          </cell>
          <cell r="BF281">
            <v>0</v>
          </cell>
          <cell r="BG281">
            <v>0</v>
          </cell>
          <cell r="BI281">
            <v>0</v>
          </cell>
          <cell r="BJ281">
            <v>0</v>
          </cell>
          <cell r="BK281">
            <v>0</v>
          </cell>
          <cell r="BM281">
            <v>0</v>
          </cell>
          <cell r="BN281">
            <v>0</v>
          </cell>
          <cell r="BO281">
            <v>0</v>
          </cell>
          <cell r="BQ281">
            <v>0</v>
          </cell>
          <cell r="BR281">
            <v>0</v>
          </cell>
          <cell r="BS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Z281">
            <v>0</v>
          </cell>
          <cell r="CA281">
            <v>0</v>
          </cell>
          <cell r="CB281">
            <v>0</v>
          </cell>
          <cell r="CD281">
            <v>0</v>
          </cell>
          <cell r="CE281">
            <v>0</v>
          </cell>
          <cell r="CF281">
            <v>0</v>
          </cell>
          <cell r="CH281">
            <v>0</v>
          </cell>
          <cell r="CI281">
            <v>0</v>
          </cell>
          <cell r="CJ281">
            <v>0</v>
          </cell>
          <cell r="CL281">
            <v>0</v>
          </cell>
          <cell r="CM281">
            <v>0</v>
          </cell>
          <cell r="CN281">
            <v>0</v>
          </cell>
          <cell r="CP281">
            <v>0</v>
          </cell>
          <cell r="CQ281">
            <v>0</v>
          </cell>
          <cell r="CR281">
            <v>0</v>
          </cell>
          <cell r="CT281">
            <v>0</v>
          </cell>
          <cell r="CU281">
            <v>0</v>
          </cell>
          <cell r="CV281">
            <v>0</v>
          </cell>
          <cell r="CX281">
            <v>0</v>
          </cell>
          <cell r="CY281">
            <v>0</v>
          </cell>
          <cell r="CZ281">
            <v>0</v>
          </cell>
          <cell r="DB281">
            <v>0</v>
          </cell>
          <cell r="DC281">
            <v>0</v>
          </cell>
          <cell r="DD281">
            <v>0</v>
          </cell>
          <cell r="DF281">
            <v>0</v>
          </cell>
          <cell r="DG281">
            <v>0</v>
          </cell>
          <cell r="DH281">
            <v>0</v>
          </cell>
          <cell r="DJ281">
            <v>0</v>
          </cell>
          <cell r="DK281">
            <v>0</v>
          </cell>
          <cell r="DL281">
            <v>0</v>
          </cell>
          <cell r="DN281">
            <v>0</v>
          </cell>
          <cell r="DO281">
            <v>0</v>
          </cell>
          <cell r="DP281">
            <v>0</v>
          </cell>
          <cell r="DR281">
            <v>0</v>
          </cell>
        </row>
        <row r="282">
          <cell r="E282" t="str">
            <v>t0000957</v>
          </cell>
          <cell r="F282" t="str">
            <v>02-42</v>
          </cell>
          <cell r="G282" t="str">
            <v>Grey and Sanders Pte Ltd</v>
          </cell>
          <cell r="H282">
            <v>44819</v>
          </cell>
          <cell r="I282">
            <v>45183</v>
          </cell>
          <cell r="K282">
            <v>1544</v>
          </cell>
          <cell r="L282">
            <v>1544</v>
          </cell>
          <cell r="M282">
            <v>7.8</v>
          </cell>
          <cell r="N282">
            <v>1.2</v>
          </cell>
          <cell r="O282">
            <v>7</v>
          </cell>
          <cell r="P282">
            <v>2</v>
          </cell>
          <cell r="Q282">
            <v>9</v>
          </cell>
          <cell r="S282">
            <v>12043.2</v>
          </cell>
          <cell r="T282">
            <v>1852.8</v>
          </cell>
          <cell r="U282">
            <v>13896</v>
          </cell>
          <cell r="V282">
            <v>10808</v>
          </cell>
          <cell r="W282">
            <v>3088</v>
          </cell>
          <cell r="X282">
            <v>13896</v>
          </cell>
          <cell r="Y282">
            <v>12043.2</v>
          </cell>
          <cell r="Z282">
            <v>12043.2</v>
          </cell>
          <cell r="AA282">
            <v>0</v>
          </cell>
          <cell r="AB282">
            <v>10962.4</v>
          </cell>
          <cell r="AC282">
            <v>10808</v>
          </cell>
          <cell r="AD282">
            <v>12043.2</v>
          </cell>
          <cell r="AE282">
            <v>-1235.2</v>
          </cell>
          <cell r="AF282">
            <v>10962.4</v>
          </cell>
          <cell r="AG282">
            <v>10808</v>
          </cell>
          <cell r="AH282">
            <v>12043.2</v>
          </cell>
          <cell r="AI282">
            <v>-1235.2</v>
          </cell>
          <cell r="AJ282">
            <v>10962.4</v>
          </cell>
          <cell r="AK282">
            <v>10808</v>
          </cell>
          <cell r="AL282">
            <v>12043.2</v>
          </cell>
          <cell r="AM282">
            <v>-1235.2</v>
          </cell>
          <cell r="AN282">
            <v>10962.4</v>
          </cell>
          <cell r="AO282">
            <v>10808</v>
          </cell>
          <cell r="AP282">
            <v>12043.2</v>
          </cell>
          <cell r="AQ282">
            <v>-1235.2</v>
          </cell>
          <cell r="AR282">
            <v>10962.4</v>
          </cell>
          <cell r="AS282">
            <v>10808</v>
          </cell>
          <cell r="AT282">
            <v>12043.2</v>
          </cell>
          <cell r="AU282">
            <v>-1235.2</v>
          </cell>
          <cell r="AV282">
            <v>10962.4</v>
          </cell>
          <cell r="AW282">
            <v>10808</v>
          </cell>
          <cell r="AX282">
            <v>12043.2</v>
          </cell>
          <cell r="AY282">
            <v>-1235.2</v>
          </cell>
          <cell r="AZ282">
            <v>10962.4</v>
          </cell>
          <cell r="BA282">
            <v>10808</v>
          </cell>
          <cell r="BB282">
            <v>12043.2</v>
          </cell>
          <cell r="BC282">
            <v>-1235.2</v>
          </cell>
          <cell r="BD282">
            <v>10962.4</v>
          </cell>
          <cell r="BE282">
            <v>5043.7299999999996</v>
          </cell>
          <cell r="BF282">
            <v>5620.16</v>
          </cell>
          <cell r="BG282">
            <v>-576.42999999999995</v>
          </cell>
          <cell r="BH282">
            <v>5115.79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92742.93</v>
          </cell>
          <cell r="BV282">
            <v>1852.8</v>
          </cell>
          <cell r="BW282">
            <v>1852.8</v>
          </cell>
          <cell r="BX282">
            <v>0</v>
          </cell>
          <cell r="BY282">
            <v>1852.8</v>
          </cell>
          <cell r="BZ282">
            <v>3088</v>
          </cell>
          <cell r="CA282">
            <v>1852.8</v>
          </cell>
          <cell r="CB282">
            <v>1235.2</v>
          </cell>
          <cell r="CC282">
            <v>1852.8</v>
          </cell>
          <cell r="CD282">
            <v>3088</v>
          </cell>
          <cell r="CE282">
            <v>1852.8</v>
          </cell>
          <cell r="CF282">
            <v>1235.2</v>
          </cell>
          <cell r="CG282">
            <v>1852.8</v>
          </cell>
          <cell r="CH282">
            <v>3088</v>
          </cell>
          <cell r="CI282">
            <v>1852.8</v>
          </cell>
          <cell r="CJ282">
            <v>1235.2</v>
          </cell>
          <cell r="CK282">
            <v>1852.8</v>
          </cell>
          <cell r="CL282">
            <v>3088</v>
          </cell>
          <cell r="CM282">
            <v>1852.8</v>
          </cell>
          <cell r="CN282">
            <v>1235.2</v>
          </cell>
          <cell r="CO282">
            <v>1852.8</v>
          </cell>
          <cell r="CP282">
            <v>3088</v>
          </cell>
          <cell r="CQ282">
            <v>1852.8</v>
          </cell>
          <cell r="CR282">
            <v>1235.2</v>
          </cell>
          <cell r="CS282">
            <v>1852.8</v>
          </cell>
          <cell r="CT282">
            <v>3088</v>
          </cell>
          <cell r="CU282">
            <v>1852.8</v>
          </cell>
          <cell r="CV282">
            <v>1235.2</v>
          </cell>
          <cell r="CW282">
            <v>1852.8</v>
          </cell>
          <cell r="CX282">
            <v>3088</v>
          </cell>
          <cell r="CY282">
            <v>1852.8</v>
          </cell>
          <cell r="CZ282">
            <v>1235.2</v>
          </cell>
          <cell r="DA282">
            <v>1852.8</v>
          </cell>
          <cell r="DB282">
            <v>1441.07</v>
          </cell>
          <cell r="DC282">
            <v>864.64</v>
          </cell>
          <cell r="DD282">
            <v>576.42999999999995</v>
          </cell>
          <cell r="DE282">
            <v>864.64</v>
          </cell>
          <cell r="DF282">
            <v>0</v>
          </cell>
          <cell r="DG282">
            <v>0</v>
          </cell>
          <cell r="DH282">
            <v>0</v>
          </cell>
          <cell r="DI282">
            <v>0</v>
          </cell>
          <cell r="DJ282">
            <v>0</v>
          </cell>
          <cell r="DK282">
            <v>0</v>
          </cell>
          <cell r="DL282">
            <v>0</v>
          </cell>
          <cell r="DM282">
            <v>0</v>
          </cell>
          <cell r="DN282">
            <v>0</v>
          </cell>
          <cell r="DO282">
            <v>0</v>
          </cell>
          <cell r="DP282">
            <v>0</v>
          </cell>
          <cell r="DQ282">
            <v>0</v>
          </cell>
          <cell r="DR282">
            <v>24909.87</v>
          </cell>
        </row>
        <row r="283">
          <cell r="F283" t="str">
            <v>02-42</v>
          </cell>
          <cell r="G283" t="str">
            <v>Grey and Sanders Pte Ltd</v>
          </cell>
          <cell r="H283">
            <v>45184</v>
          </cell>
          <cell r="I283">
            <v>45549</v>
          </cell>
          <cell r="K283">
            <v>0</v>
          </cell>
          <cell r="L283">
            <v>1544</v>
          </cell>
          <cell r="M283">
            <v>7.9</v>
          </cell>
          <cell r="N283">
            <v>1.2</v>
          </cell>
          <cell r="O283">
            <v>7.1</v>
          </cell>
          <cell r="P283">
            <v>2</v>
          </cell>
          <cell r="Q283">
            <v>9.1</v>
          </cell>
          <cell r="S283">
            <v>12197.6</v>
          </cell>
          <cell r="T283">
            <v>1852.8</v>
          </cell>
          <cell r="U283">
            <v>14050.4</v>
          </cell>
          <cell r="V283">
            <v>10962.4</v>
          </cell>
          <cell r="W283">
            <v>3088</v>
          </cell>
          <cell r="X283">
            <v>14050.4</v>
          </cell>
          <cell r="Y283">
            <v>0</v>
          </cell>
          <cell r="Z283">
            <v>0</v>
          </cell>
          <cell r="AA283">
            <v>0</v>
          </cell>
          <cell r="AC283">
            <v>0</v>
          </cell>
          <cell r="AD283">
            <v>0</v>
          </cell>
          <cell r="AE283">
            <v>0</v>
          </cell>
          <cell r="AG283">
            <v>0</v>
          </cell>
          <cell r="AH283">
            <v>0</v>
          </cell>
          <cell r="AI283">
            <v>0</v>
          </cell>
          <cell r="AK283">
            <v>0</v>
          </cell>
          <cell r="AL283">
            <v>0</v>
          </cell>
          <cell r="AM283">
            <v>0</v>
          </cell>
          <cell r="AO283">
            <v>0</v>
          </cell>
          <cell r="AP283">
            <v>0</v>
          </cell>
          <cell r="AQ283">
            <v>0</v>
          </cell>
          <cell r="AS283">
            <v>0</v>
          </cell>
          <cell r="AT283">
            <v>0</v>
          </cell>
          <cell r="AU283">
            <v>0</v>
          </cell>
          <cell r="AW283">
            <v>0</v>
          </cell>
          <cell r="AX283">
            <v>0</v>
          </cell>
          <cell r="AY283">
            <v>0</v>
          </cell>
          <cell r="BA283">
            <v>0</v>
          </cell>
          <cell r="BB283">
            <v>0</v>
          </cell>
          <cell r="BC283">
            <v>0</v>
          </cell>
          <cell r="BE283">
            <v>5846.61</v>
          </cell>
          <cell r="BF283">
            <v>6505.39</v>
          </cell>
          <cell r="BG283">
            <v>-658.780000000001</v>
          </cell>
          <cell r="BH283">
            <v>6423.04</v>
          </cell>
          <cell r="BI283">
            <v>10962.4</v>
          </cell>
          <cell r="BJ283">
            <v>12197.6</v>
          </cell>
          <cell r="BK283">
            <v>-1235.2</v>
          </cell>
          <cell r="BL283">
            <v>12043.2</v>
          </cell>
          <cell r="BM283">
            <v>10962.4</v>
          </cell>
          <cell r="BN283">
            <v>12197.6</v>
          </cell>
          <cell r="BO283">
            <v>-1235.2</v>
          </cell>
          <cell r="BP283">
            <v>12043.2</v>
          </cell>
          <cell r="BQ283">
            <v>10962.4</v>
          </cell>
          <cell r="BR283">
            <v>12197.6</v>
          </cell>
          <cell r="BS283">
            <v>-1235.2</v>
          </cell>
          <cell r="BT283">
            <v>12043.2</v>
          </cell>
          <cell r="BU283">
            <v>38733.81</v>
          </cell>
          <cell r="BV283">
            <v>0</v>
          </cell>
          <cell r="BW283">
            <v>0</v>
          </cell>
          <cell r="BX283">
            <v>0</v>
          </cell>
          <cell r="BZ283">
            <v>0</v>
          </cell>
          <cell r="CA283">
            <v>0</v>
          </cell>
          <cell r="CB283">
            <v>0</v>
          </cell>
          <cell r="CD283">
            <v>0</v>
          </cell>
          <cell r="CE283">
            <v>0</v>
          </cell>
          <cell r="CF283">
            <v>0</v>
          </cell>
          <cell r="CH283">
            <v>0</v>
          </cell>
          <cell r="CI283">
            <v>0</v>
          </cell>
          <cell r="CJ283">
            <v>0</v>
          </cell>
          <cell r="CL283">
            <v>0</v>
          </cell>
          <cell r="CM283">
            <v>0</v>
          </cell>
          <cell r="CN283">
            <v>0</v>
          </cell>
          <cell r="CP283">
            <v>0</v>
          </cell>
          <cell r="CQ283">
            <v>0</v>
          </cell>
          <cell r="CR283">
            <v>0</v>
          </cell>
          <cell r="CT283">
            <v>0</v>
          </cell>
          <cell r="CU283">
            <v>0</v>
          </cell>
          <cell r="CV283">
            <v>0</v>
          </cell>
          <cell r="CX283">
            <v>0</v>
          </cell>
          <cell r="CY283">
            <v>0</v>
          </cell>
          <cell r="CZ283">
            <v>0</v>
          </cell>
          <cell r="DB283">
            <v>1646.93</v>
          </cell>
          <cell r="DC283">
            <v>988.16</v>
          </cell>
          <cell r="DD283">
            <v>658.77</v>
          </cell>
          <cell r="DE283">
            <v>988.16</v>
          </cell>
          <cell r="DF283">
            <v>3088</v>
          </cell>
          <cell r="DG283">
            <v>1852.8</v>
          </cell>
          <cell r="DH283">
            <v>1235.2</v>
          </cell>
          <cell r="DI283">
            <v>1852.8</v>
          </cell>
          <cell r="DJ283">
            <v>3088</v>
          </cell>
          <cell r="DK283">
            <v>1852.8</v>
          </cell>
          <cell r="DL283">
            <v>1235.2</v>
          </cell>
          <cell r="DM283">
            <v>1852.8</v>
          </cell>
          <cell r="DN283">
            <v>3088</v>
          </cell>
          <cell r="DO283">
            <v>1852.8</v>
          </cell>
          <cell r="DP283">
            <v>1235.2</v>
          </cell>
          <cell r="DQ283">
            <v>1852.8</v>
          </cell>
          <cell r="DR283">
            <v>10910.93</v>
          </cell>
        </row>
        <row r="284">
          <cell r="F284" t="str">
            <v>02-42</v>
          </cell>
          <cell r="G284" t="str">
            <v>Grey and Sanders Pte Ltd</v>
          </cell>
          <cell r="H284">
            <v>45550</v>
          </cell>
          <cell r="I284">
            <v>45914</v>
          </cell>
          <cell r="K284">
            <v>0</v>
          </cell>
          <cell r="L284">
            <v>1544</v>
          </cell>
          <cell r="M284">
            <v>8</v>
          </cell>
          <cell r="N284">
            <v>1.2</v>
          </cell>
          <cell r="O284">
            <v>7.2</v>
          </cell>
          <cell r="P284">
            <v>2</v>
          </cell>
          <cell r="Q284">
            <v>9.1999999999999993</v>
          </cell>
          <cell r="S284">
            <v>12352</v>
          </cell>
          <cell r="T284">
            <v>1852.8</v>
          </cell>
          <cell r="U284">
            <v>14204.8</v>
          </cell>
          <cell r="V284">
            <v>11116.8</v>
          </cell>
          <cell r="W284">
            <v>3088</v>
          </cell>
          <cell r="X284">
            <v>14204.8</v>
          </cell>
          <cell r="Y284">
            <v>0</v>
          </cell>
          <cell r="Z284">
            <v>0</v>
          </cell>
          <cell r="AA284">
            <v>0</v>
          </cell>
          <cell r="AC284">
            <v>0</v>
          </cell>
          <cell r="AD284">
            <v>0</v>
          </cell>
          <cell r="AE284">
            <v>0</v>
          </cell>
          <cell r="AG284">
            <v>0</v>
          </cell>
          <cell r="AH284">
            <v>0</v>
          </cell>
          <cell r="AI284">
            <v>0</v>
          </cell>
          <cell r="AK284">
            <v>0</v>
          </cell>
          <cell r="AL284">
            <v>0</v>
          </cell>
          <cell r="AM284">
            <v>0</v>
          </cell>
          <cell r="AO284">
            <v>0</v>
          </cell>
          <cell r="AP284">
            <v>0</v>
          </cell>
          <cell r="AQ284">
            <v>0</v>
          </cell>
          <cell r="AS284">
            <v>0</v>
          </cell>
          <cell r="AT284">
            <v>0</v>
          </cell>
          <cell r="AU284">
            <v>0</v>
          </cell>
          <cell r="AW284">
            <v>0</v>
          </cell>
          <cell r="AX284">
            <v>0</v>
          </cell>
          <cell r="AY284">
            <v>0</v>
          </cell>
          <cell r="BA284">
            <v>0</v>
          </cell>
          <cell r="BB284">
            <v>0</v>
          </cell>
          <cell r="BC284">
            <v>0</v>
          </cell>
          <cell r="BE284">
            <v>0</v>
          </cell>
          <cell r="BF284">
            <v>0</v>
          </cell>
          <cell r="BG284">
            <v>0</v>
          </cell>
          <cell r="BI284">
            <v>0</v>
          </cell>
          <cell r="BJ284">
            <v>0</v>
          </cell>
          <cell r="BK284">
            <v>0</v>
          </cell>
          <cell r="BM284">
            <v>0</v>
          </cell>
          <cell r="BN284">
            <v>0</v>
          </cell>
          <cell r="BO284">
            <v>0</v>
          </cell>
          <cell r="BQ284">
            <v>0</v>
          </cell>
          <cell r="BR284">
            <v>0</v>
          </cell>
          <cell r="BS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Z284">
            <v>0</v>
          </cell>
          <cell r="CA284">
            <v>0</v>
          </cell>
          <cell r="CB284">
            <v>0</v>
          </cell>
          <cell r="CD284">
            <v>0</v>
          </cell>
          <cell r="CE284">
            <v>0</v>
          </cell>
          <cell r="CF284">
            <v>0</v>
          </cell>
          <cell r="CH284">
            <v>0</v>
          </cell>
          <cell r="CI284">
            <v>0</v>
          </cell>
          <cell r="CJ284">
            <v>0</v>
          </cell>
          <cell r="CL284">
            <v>0</v>
          </cell>
          <cell r="CM284">
            <v>0</v>
          </cell>
          <cell r="CN284">
            <v>0</v>
          </cell>
          <cell r="CP284">
            <v>0</v>
          </cell>
          <cell r="CQ284">
            <v>0</v>
          </cell>
          <cell r="CR284">
            <v>0</v>
          </cell>
          <cell r="CT284">
            <v>0</v>
          </cell>
          <cell r="CU284">
            <v>0</v>
          </cell>
          <cell r="CV284">
            <v>0</v>
          </cell>
          <cell r="CX284">
            <v>0</v>
          </cell>
          <cell r="CY284">
            <v>0</v>
          </cell>
          <cell r="CZ284">
            <v>0</v>
          </cell>
          <cell r="DB284">
            <v>0</v>
          </cell>
          <cell r="DC284">
            <v>0</v>
          </cell>
          <cell r="DD284">
            <v>0</v>
          </cell>
          <cell r="DF284">
            <v>0</v>
          </cell>
          <cell r="DG284">
            <v>0</v>
          </cell>
          <cell r="DH284">
            <v>0</v>
          </cell>
          <cell r="DJ284">
            <v>0</v>
          </cell>
          <cell r="DK284">
            <v>0</v>
          </cell>
          <cell r="DL284">
            <v>0</v>
          </cell>
          <cell r="DN284">
            <v>0</v>
          </cell>
          <cell r="DO284">
            <v>0</v>
          </cell>
          <cell r="DP284">
            <v>0</v>
          </cell>
          <cell r="DR284">
            <v>0</v>
          </cell>
        </row>
        <row r="285">
          <cell r="F285" t="str">
            <v>02-43/44/45</v>
          </cell>
          <cell r="G285" t="str">
            <v>Absolute You 2 Pte Ltd</v>
          </cell>
          <cell r="H285">
            <v>44757</v>
          </cell>
          <cell r="I285">
            <v>45121</v>
          </cell>
          <cell r="K285">
            <v>0</v>
          </cell>
          <cell r="L285">
            <v>3452</v>
          </cell>
          <cell r="M285">
            <v>6.8</v>
          </cell>
          <cell r="N285">
            <v>1.2</v>
          </cell>
          <cell r="O285">
            <v>6</v>
          </cell>
          <cell r="P285">
            <v>2</v>
          </cell>
          <cell r="Q285">
            <v>8</v>
          </cell>
          <cell r="S285">
            <v>23473.599999999999</v>
          </cell>
          <cell r="T285">
            <v>4142.3999999999996</v>
          </cell>
          <cell r="U285">
            <v>27616</v>
          </cell>
          <cell r="V285">
            <v>20712</v>
          </cell>
          <cell r="W285">
            <v>6904</v>
          </cell>
          <cell r="X285">
            <v>27616</v>
          </cell>
          <cell r="Y285">
            <v>23473.599999999999</v>
          </cell>
          <cell r="Z285">
            <v>23473.599999999999</v>
          </cell>
          <cell r="AA285">
            <v>0</v>
          </cell>
          <cell r="AB285">
            <v>23128.400000000001</v>
          </cell>
          <cell r="AC285">
            <v>20712</v>
          </cell>
          <cell r="AD285">
            <v>23473.599999999999</v>
          </cell>
          <cell r="AE285">
            <v>-2761.6</v>
          </cell>
          <cell r="AF285">
            <v>23128.400000000001</v>
          </cell>
          <cell r="AG285">
            <v>20712</v>
          </cell>
          <cell r="AH285">
            <v>23473.599999999999</v>
          </cell>
          <cell r="AI285">
            <v>-2761.6</v>
          </cell>
          <cell r="AJ285">
            <v>23128.400000000001</v>
          </cell>
          <cell r="AK285">
            <v>20712</v>
          </cell>
          <cell r="AL285">
            <v>23473.599999999999</v>
          </cell>
          <cell r="AM285">
            <v>-2761.6</v>
          </cell>
          <cell r="AN285">
            <v>23128.400000000001</v>
          </cell>
          <cell r="AO285">
            <v>20712</v>
          </cell>
          <cell r="AP285">
            <v>23473.599999999999</v>
          </cell>
          <cell r="AQ285">
            <v>-2761.6</v>
          </cell>
          <cell r="AR285">
            <v>23128.400000000001</v>
          </cell>
          <cell r="AS285">
            <v>20712</v>
          </cell>
          <cell r="AT285">
            <v>23473.599999999999</v>
          </cell>
          <cell r="AU285">
            <v>-2761.6</v>
          </cell>
          <cell r="AV285">
            <v>23128.400000000001</v>
          </cell>
          <cell r="AW285">
            <v>9353.81</v>
          </cell>
          <cell r="AX285">
            <v>10600.98</v>
          </cell>
          <cell r="AY285">
            <v>-1247.17</v>
          </cell>
          <cell r="AZ285">
            <v>10445.08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136387.41</v>
          </cell>
          <cell r="BV285">
            <v>4142.3999999999996</v>
          </cell>
          <cell r="BW285">
            <v>4142.3999999999996</v>
          </cell>
          <cell r="BX285">
            <v>0</v>
          </cell>
          <cell r="BY285">
            <v>4142.3999999999996</v>
          </cell>
          <cell r="BZ285">
            <v>6904</v>
          </cell>
          <cell r="CA285">
            <v>4142.3999999999996</v>
          </cell>
          <cell r="CB285">
            <v>2761.6</v>
          </cell>
          <cell r="CC285">
            <v>4142.3999999999996</v>
          </cell>
          <cell r="CD285">
            <v>6904</v>
          </cell>
          <cell r="CE285">
            <v>4142.3999999999996</v>
          </cell>
          <cell r="CF285">
            <v>2761.6</v>
          </cell>
          <cell r="CG285">
            <v>4142.3999999999996</v>
          </cell>
          <cell r="CH285">
            <v>6904</v>
          </cell>
          <cell r="CI285">
            <v>4142.3999999999996</v>
          </cell>
          <cell r="CJ285">
            <v>2761.6</v>
          </cell>
          <cell r="CK285">
            <v>4142.3999999999996</v>
          </cell>
          <cell r="CL285">
            <v>6904</v>
          </cell>
          <cell r="CM285">
            <v>4142.3999999999996</v>
          </cell>
          <cell r="CN285">
            <v>2761.6</v>
          </cell>
          <cell r="CO285">
            <v>4142.3999999999996</v>
          </cell>
          <cell r="CP285">
            <v>6904</v>
          </cell>
          <cell r="CQ285">
            <v>4142.3999999999996</v>
          </cell>
          <cell r="CR285">
            <v>2761.6</v>
          </cell>
          <cell r="CS285">
            <v>4142.3999999999996</v>
          </cell>
          <cell r="CT285">
            <v>3117.94</v>
          </cell>
          <cell r="CU285">
            <v>1870.76</v>
          </cell>
          <cell r="CV285">
            <v>1247.18</v>
          </cell>
          <cell r="CW285">
            <v>1870.76</v>
          </cell>
          <cell r="CX285">
            <v>0</v>
          </cell>
          <cell r="CY285">
            <v>0</v>
          </cell>
          <cell r="CZ285">
            <v>0</v>
          </cell>
          <cell r="DA285">
            <v>0</v>
          </cell>
          <cell r="DB285">
            <v>0</v>
          </cell>
          <cell r="DC285">
            <v>0</v>
          </cell>
          <cell r="DD285">
            <v>0</v>
          </cell>
          <cell r="DE285">
            <v>0</v>
          </cell>
          <cell r="DF285">
            <v>0</v>
          </cell>
          <cell r="DG285">
            <v>0</v>
          </cell>
          <cell r="DH285">
            <v>0</v>
          </cell>
          <cell r="DI285">
            <v>0</v>
          </cell>
          <cell r="DJ285">
            <v>0</v>
          </cell>
          <cell r="DK285">
            <v>0</v>
          </cell>
          <cell r="DL285">
            <v>0</v>
          </cell>
          <cell r="DM285">
            <v>0</v>
          </cell>
          <cell r="DN285">
            <v>0</v>
          </cell>
          <cell r="DO285">
            <v>0</v>
          </cell>
          <cell r="DP285">
            <v>0</v>
          </cell>
          <cell r="DQ285">
            <v>0</v>
          </cell>
          <cell r="DR285">
            <v>41780.339999999997</v>
          </cell>
        </row>
        <row r="286">
          <cell r="E286" t="str">
            <v>t0001107</v>
          </cell>
          <cell r="F286" t="str">
            <v>02-43/44/45</v>
          </cell>
          <cell r="G286" t="str">
            <v>Absolute You 2 Pte Ltd</v>
          </cell>
          <cell r="H286">
            <v>45122</v>
          </cell>
          <cell r="I286">
            <v>45487</v>
          </cell>
          <cell r="K286">
            <v>3452</v>
          </cell>
          <cell r="L286">
            <v>3452</v>
          </cell>
          <cell r="M286">
            <v>0</v>
          </cell>
          <cell r="N286">
            <v>0</v>
          </cell>
          <cell r="O286">
            <v>6.5</v>
          </cell>
          <cell r="P286">
            <v>2</v>
          </cell>
          <cell r="Q286">
            <v>8.5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22438</v>
          </cell>
          <cell r="W286">
            <v>6904</v>
          </cell>
          <cell r="X286">
            <v>29342</v>
          </cell>
          <cell r="Y286">
            <v>0</v>
          </cell>
          <cell r="Z286">
            <v>0</v>
          </cell>
          <cell r="AA286">
            <v>0</v>
          </cell>
          <cell r="AC286">
            <v>0</v>
          </cell>
          <cell r="AD286">
            <v>0</v>
          </cell>
          <cell r="AE286">
            <v>0</v>
          </cell>
          <cell r="AG286">
            <v>0</v>
          </cell>
          <cell r="AH286">
            <v>0</v>
          </cell>
          <cell r="AI286">
            <v>0</v>
          </cell>
          <cell r="AK286">
            <v>0</v>
          </cell>
          <cell r="AL286">
            <v>0</v>
          </cell>
          <cell r="AM286">
            <v>0</v>
          </cell>
          <cell r="AO286">
            <v>0</v>
          </cell>
          <cell r="AP286">
            <v>0</v>
          </cell>
          <cell r="AQ286">
            <v>0</v>
          </cell>
          <cell r="AS286">
            <v>0</v>
          </cell>
          <cell r="AT286">
            <v>0</v>
          </cell>
          <cell r="AU286">
            <v>0</v>
          </cell>
          <cell r="AW286">
            <v>12304.71</v>
          </cell>
          <cell r="AX286">
            <v>13819.14</v>
          </cell>
          <cell r="AY286">
            <v>-1514.43</v>
          </cell>
          <cell r="AZ286">
            <v>12872.62</v>
          </cell>
          <cell r="BA286">
            <v>22438</v>
          </cell>
          <cell r="BB286">
            <v>25199.599999999999</v>
          </cell>
          <cell r="BC286">
            <v>-2761.6</v>
          </cell>
          <cell r="BD286">
            <v>23473.599999999999</v>
          </cell>
          <cell r="BE286">
            <v>22438</v>
          </cell>
          <cell r="BF286">
            <v>25199.599999999999</v>
          </cell>
          <cell r="BG286">
            <v>-2761.6</v>
          </cell>
          <cell r="BH286">
            <v>23473.599999999999</v>
          </cell>
          <cell r="BI286">
            <v>22438</v>
          </cell>
          <cell r="BJ286">
            <v>25199.599999999999</v>
          </cell>
          <cell r="BK286">
            <v>-2761.6</v>
          </cell>
          <cell r="BL286">
            <v>23473.599999999999</v>
          </cell>
          <cell r="BM286">
            <v>22438</v>
          </cell>
          <cell r="BN286">
            <v>25199.599999999999</v>
          </cell>
          <cell r="BO286">
            <v>-2761.6</v>
          </cell>
          <cell r="BP286">
            <v>23473.599999999999</v>
          </cell>
          <cell r="BQ286">
            <v>22438</v>
          </cell>
          <cell r="BR286">
            <v>25199.599999999999</v>
          </cell>
          <cell r="BS286">
            <v>-2761.6</v>
          </cell>
          <cell r="BT286">
            <v>23473.599999999999</v>
          </cell>
          <cell r="BU286">
            <v>124494.71</v>
          </cell>
          <cell r="BV286">
            <v>0</v>
          </cell>
          <cell r="BW286">
            <v>0</v>
          </cell>
          <cell r="BX286">
            <v>0</v>
          </cell>
          <cell r="BZ286">
            <v>0</v>
          </cell>
          <cell r="CA286">
            <v>0</v>
          </cell>
          <cell r="CB286">
            <v>0</v>
          </cell>
          <cell r="CD286">
            <v>0</v>
          </cell>
          <cell r="CE286">
            <v>0</v>
          </cell>
          <cell r="CF286">
            <v>0</v>
          </cell>
          <cell r="CH286">
            <v>0</v>
          </cell>
          <cell r="CI286">
            <v>0</v>
          </cell>
          <cell r="CJ286">
            <v>0</v>
          </cell>
          <cell r="CL286">
            <v>0</v>
          </cell>
          <cell r="CM286">
            <v>0</v>
          </cell>
          <cell r="CN286">
            <v>0</v>
          </cell>
          <cell r="CP286">
            <v>0</v>
          </cell>
          <cell r="CQ286">
            <v>0</v>
          </cell>
          <cell r="CR286">
            <v>0</v>
          </cell>
          <cell r="CT286">
            <v>3786.06</v>
          </cell>
          <cell r="CU286">
            <v>2271.64</v>
          </cell>
          <cell r="CV286">
            <v>1514.42</v>
          </cell>
          <cell r="CW286">
            <v>2271.64</v>
          </cell>
          <cell r="CX286">
            <v>6904</v>
          </cell>
          <cell r="CY286">
            <v>4142.3999999999996</v>
          </cell>
          <cell r="CZ286">
            <v>2761.6</v>
          </cell>
          <cell r="DA286">
            <v>4142.3999999999996</v>
          </cell>
          <cell r="DB286">
            <v>6904</v>
          </cell>
          <cell r="DC286">
            <v>4142.3999999999996</v>
          </cell>
          <cell r="DD286">
            <v>2761.6</v>
          </cell>
          <cell r="DE286">
            <v>4142.3999999999996</v>
          </cell>
          <cell r="DF286">
            <v>6904</v>
          </cell>
          <cell r="DG286">
            <v>4142.3999999999996</v>
          </cell>
          <cell r="DH286">
            <v>2761.6</v>
          </cell>
          <cell r="DI286">
            <v>4142.3999999999996</v>
          </cell>
          <cell r="DJ286">
            <v>6904</v>
          </cell>
          <cell r="DK286">
            <v>4142.3999999999996</v>
          </cell>
          <cell r="DL286">
            <v>2761.6</v>
          </cell>
          <cell r="DM286">
            <v>4142.3999999999996</v>
          </cell>
          <cell r="DN286">
            <v>6904</v>
          </cell>
          <cell r="DO286">
            <v>4142.3999999999996</v>
          </cell>
          <cell r="DP286">
            <v>2761.6</v>
          </cell>
          <cell r="DQ286">
            <v>4142.3999999999996</v>
          </cell>
          <cell r="DR286">
            <v>38306.06</v>
          </cell>
        </row>
        <row r="287">
          <cell r="F287" t="str">
            <v>02-43/44/45</v>
          </cell>
          <cell r="G287" t="str">
            <v>Absolute You 2 Pte Ltd</v>
          </cell>
          <cell r="H287">
            <v>45488</v>
          </cell>
          <cell r="I287">
            <v>45852</v>
          </cell>
          <cell r="K287">
            <v>0</v>
          </cell>
          <cell r="L287">
            <v>3452</v>
          </cell>
          <cell r="M287">
            <v>0</v>
          </cell>
          <cell r="N287">
            <v>0</v>
          </cell>
          <cell r="O287">
            <v>6.8</v>
          </cell>
          <cell r="P287">
            <v>2</v>
          </cell>
          <cell r="Q287">
            <v>8.8000000000000007</v>
          </cell>
          <cell r="S287">
            <v>0</v>
          </cell>
          <cell r="T287">
            <v>0</v>
          </cell>
          <cell r="U287">
            <v>0</v>
          </cell>
          <cell r="V287">
            <v>23473.599999999999</v>
          </cell>
          <cell r="W287">
            <v>6904</v>
          </cell>
          <cell r="X287">
            <v>30377.599999999999</v>
          </cell>
          <cell r="Y287">
            <v>0</v>
          </cell>
          <cell r="Z287">
            <v>0</v>
          </cell>
          <cell r="AA287">
            <v>0</v>
          </cell>
          <cell r="AC287">
            <v>0</v>
          </cell>
          <cell r="AD287">
            <v>0</v>
          </cell>
          <cell r="AE287">
            <v>0</v>
          </cell>
          <cell r="AG287">
            <v>0</v>
          </cell>
          <cell r="AH287">
            <v>0</v>
          </cell>
          <cell r="AI287">
            <v>0</v>
          </cell>
          <cell r="AK287">
            <v>0</v>
          </cell>
          <cell r="AL287">
            <v>0</v>
          </cell>
          <cell r="AM287">
            <v>0</v>
          </cell>
          <cell r="AO287">
            <v>0</v>
          </cell>
          <cell r="AP287">
            <v>0</v>
          </cell>
          <cell r="AQ287">
            <v>0</v>
          </cell>
          <cell r="AS287">
            <v>0</v>
          </cell>
          <cell r="AT287">
            <v>0</v>
          </cell>
          <cell r="AU287">
            <v>0</v>
          </cell>
          <cell r="AW287">
            <v>0</v>
          </cell>
          <cell r="AX287">
            <v>0</v>
          </cell>
          <cell r="AY287">
            <v>0</v>
          </cell>
          <cell r="BA287">
            <v>0</v>
          </cell>
          <cell r="BB287">
            <v>0</v>
          </cell>
          <cell r="BC287">
            <v>0</v>
          </cell>
          <cell r="BE287">
            <v>0</v>
          </cell>
          <cell r="BF287">
            <v>0</v>
          </cell>
          <cell r="BG287">
            <v>0</v>
          </cell>
          <cell r="BI287">
            <v>0</v>
          </cell>
          <cell r="BJ287">
            <v>0</v>
          </cell>
          <cell r="BK287">
            <v>0</v>
          </cell>
          <cell r="BM287">
            <v>0</v>
          </cell>
          <cell r="BN287">
            <v>0</v>
          </cell>
          <cell r="BO287">
            <v>0</v>
          </cell>
          <cell r="BQ287">
            <v>0</v>
          </cell>
          <cell r="BR287">
            <v>0</v>
          </cell>
          <cell r="BS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Z287">
            <v>0</v>
          </cell>
          <cell r="CA287">
            <v>0</v>
          </cell>
          <cell r="CB287">
            <v>0</v>
          </cell>
          <cell r="CD287">
            <v>0</v>
          </cell>
          <cell r="CE287">
            <v>0</v>
          </cell>
          <cell r="CF287">
            <v>0</v>
          </cell>
          <cell r="CH287">
            <v>0</v>
          </cell>
          <cell r="CI287">
            <v>0</v>
          </cell>
          <cell r="CJ287">
            <v>0</v>
          </cell>
          <cell r="CL287">
            <v>0</v>
          </cell>
          <cell r="CM287">
            <v>0</v>
          </cell>
          <cell r="CN287">
            <v>0</v>
          </cell>
          <cell r="CP287">
            <v>0</v>
          </cell>
          <cell r="CQ287">
            <v>0</v>
          </cell>
          <cell r="CR287">
            <v>0</v>
          </cell>
          <cell r="CT287">
            <v>0</v>
          </cell>
          <cell r="CU287">
            <v>0</v>
          </cell>
          <cell r="CV287">
            <v>0</v>
          </cell>
          <cell r="CX287">
            <v>0</v>
          </cell>
          <cell r="CY287">
            <v>0</v>
          </cell>
          <cell r="CZ287">
            <v>0</v>
          </cell>
          <cell r="DB287">
            <v>0</v>
          </cell>
          <cell r="DC287">
            <v>0</v>
          </cell>
          <cell r="DD287">
            <v>0</v>
          </cell>
          <cell r="DF287">
            <v>0</v>
          </cell>
          <cell r="DG287">
            <v>0</v>
          </cell>
          <cell r="DH287">
            <v>0</v>
          </cell>
          <cell r="DJ287">
            <v>0</v>
          </cell>
          <cell r="DK287">
            <v>0</v>
          </cell>
          <cell r="DL287">
            <v>0</v>
          </cell>
          <cell r="DN287">
            <v>0</v>
          </cell>
          <cell r="DO287">
            <v>0</v>
          </cell>
          <cell r="DP287">
            <v>0</v>
          </cell>
          <cell r="DR287">
            <v>0</v>
          </cell>
        </row>
        <row r="288">
          <cell r="F288" t="str">
            <v>02-43/44/45</v>
          </cell>
          <cell r="G288" t="str">
            <v>Absolute You 2 Pte Ltd</v>
          </cell>
          <cell r="H288">
            <v>45853</v>
          </cell>
          <cell r="I288">
            <v>46217</v>
          </cell>
          <cell r="K288">
            <v>0</v>
          </cell>
          <cell r="L288">
            <v>3452</v>
          </cell>
          <cell r="M288">
            <v>0</v>
          </cell>
          <cell r="N288">
            <v>0</v>
          </cell>
          <cell r="O288">
            <v>7.1</v>
          </cell>
          <cell r="P288">
            <v>2</v>
          </cell>
          <cell r="Q288">
            <v>9.1</v>
          </cell>
          <cell r="S288">
            <v>0</v>
          </cell>
          <cell r="T288">
            <v>0</v>
          </cell>
          <cell r="U288">
            <v>0</v>
          </cell>
          <cell r="V288">
            <v>24509.200000000001</v>
          </cell>
          <cell r="W288">
            <v>6904</v>
          </cell>
          <cell r="X288">
            <v>31413.200000000001</v>
          </cell>
          <cell r="Y288">
            <v>0</v>
          </cell>
          <cell r="Z288">
            <v>0</v>
          </cell>
          <cell r="AA288">
            <v>0</v>
          </cell>
          <cell r="AC288">
            <v>0</v>
          </cell>
          <cell r="AD288">
            <v>0</v>
          </cell>
          <cell r="AE288">
            <v>0</v>
          </cell>
          <cell r="AG288">
            <v>0</v>
          </cell>
          <cell r="AH288">
            <v>0</v>
          </cell>
          <cell r="AI288">
            <v>0</v>
          </cell>
          <cell r="AK288">
            <v>0</v>
          </cell>
          <cell r="AL288">
            <v>0</v>
          </cell>
          <cell r="AM288">
            <v>0</v>
          </cell>
          <cell r="AO288">
            <v>0</v>
          </cell>
          <cell r="AP288">
            <v>0</v>
          </cell>
          <cell r="AQ288">
            <v>0</v>
          </cell>
          <cell r="AS288">
            <v>0</v>
          </cell>
          <cell r="AT288">
            <v>0</v>
          </cell>
          <cell r="AU288">
            <v>0</v>
          </cell>
          <cell r="AW288">
            <v>0</v>
          </cell>
          <cell r="AX288">
            <v>0</v>
          </cell>
          <cell r="AY288">
            <v>0</v>
          </cell>
          <cell r="BA288">
            <v>0</v>
          </cell>
          <cell r="BB288">
            <v>0</v>
          </cell>
          <cell r="BC288">
            <v>0</v>
          </cell>
          <cell r="BE288">
            <v>0</v>
          </cell>
          <cell r="BF288">
            <v>0</v>
          </cell>
          <cell r="BG288">
            <v>0</v>
          </cell>
          <cell r="BI288">
            <v>0</v>
          </cell>
          <cell r="BJ288">
            <v>0</v>
          </cell>
          <cell r="BK288">
            <v>0</v>
          </cell>
          <cell r="BM288">
            <v>0</v>
          </cell>
          <cell r="BN288">
            <v>0</v>
          </cell>
          <cell r="BO288">
            <v>0</v>
          </cell>
          <cell r="BQ288">
            <v>0</v>
          </cell>
          <cell r="BR288">
            <v>0</v>
          </cell>
          <cell r="BS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Z288">
            <v>0</v>
          </cell>
          <cell r="CA288">
            <v>0</v>
          </cell>
          <cell r="CB288">
            <v>0</v>
          </cell>
          <cell r="CD288">
            <v>0</v>
          </cell>
          <cell r="CE288">
            <v>0</v>
          </cell>
          <cell r="CF288">
            <v>0</v>
          </cell>
          <cell r="CH288">
            <v>0</v>
          </cell>
          <cell r="CI288">
            <v>0</v>
          </cell>
          <cell r="CJ288">
            <v>0</v>
          </cell>
          <cell r="CL288">
            <v>0</v>
          </cell>
          <cell r="CM288">
            <v>0</v>
          </cell>
          <cell r="CN288">
            <v>0</v>
          </cell>
          <cell r="CP288">
            <v>0</v>
          </cell>
          <cell r="CQ288">
            <v>0</v>
          </cell>
          <cell r="CR288">
            <v>0</v>
          </cell>
          <cell r="CT288">
            <v>0</v>
          </cell>
          <cell r="CU288">
            <v>0</v>
          </cell>
          <cell r="CV288">
            <v>0</v>
          </cell>
          <cell r="CX288">
            <v>0</v>
          </cell>
          <cell r="CY288">
            <v>0</v>
          </cell>
          <cell r="CZ288">
            <v>0</v>
          </cell>
          <cell r="DB288">
            <v>0</v>
          </cell>
          <cell r="DC288">
            <v>0</v>
          </cell>
          <cell r="DD288">
            <v>0</v>
          </cell>
          <cell r="DF288">
            <v>0</v>
          </cell>
          <cell r="DG288">
            <v>0</v>
          </cell>
          <cell r="DH288">
            <v>0</v>
          </cell>
          <cell r="DJ288">
            <v>0</v>
          </cell>
          <cell r="DK288">
            <v>0</v>
          </cell>
          <cell r="DL288">
            <v>0</v>
          </cell>
          <cell r="DN288">
            <v>0</v>
          </cell>
          <cell r="DO288">
            <v>0</v>
          </cell>
          <cell r="DP288">
            <v>0</v>
          </cell>
          <cell r="DR288">
            <v>0</v>
          </cell>
        </row>
        <row r="289">
          <cell r="E289" t="str">
            <v>t0001415</v>
          </cell>
          <cell r="F289" t="str">
            <v>02-46</v>
          </cell>
          <cell r="G289" t="str">
            <v>Ovas (Singapore) Pte. Ltd.</v>
          </cell>
          <cell r="H289">
            <v>44744</v>
          </cell>
          <cell r="I289">
            <v>45108</v>
          </cell>
          <cell r="K289">
            <v>571</v>
          </cell>
          <cell r="L289">
            <v>571</v>
          </cell>
          <cell r="M289">
            <v>6.8</v>
          </cell>
          <cell r="N289">
            <v>1.2</v>
          </cell>
          <cell r="O289">
            <v>6</v>
          </cell>
          <cell r="P289">
            <v>2</v>
          </cell>
          <cell r="Q289">
            <v>8</v>
          </cell>
          <cell r="S289">
            <v>3882.8</v>
          </cell>
          <cell r="T289">
            <v>685.2</v>
          </cell>
          <cell r="U289">
            <v>4568</v>
          </cell>
          <cell r="V289">
            <v>3426</v>
          </cell>
          <cell r="W289">
            <v>1142</v>
          </cell>
          <cell r="X289">
            <v>4568</v>
          </cell>
          <cell r="Y289">
            <v>3882.8</v>
          </cell>
          <cell r="Z289">
            <v>3882.8</v>
          </cell>
          <cell r="AA289">
            <v>0</v>
          </cell>
          <cell r="AB289">
            <v>5901.9</v>
          </cell>
          <cell r="AC289">
            <v>3426</v>
          </cell>
          <cell r="AD289">
            <v>3882.8</v>
          </cell>
          <cell r="AE289">
            <v>-456.8</v>
          </cell>
          <cell r="AF289">
            <v>5901.9</v>
          </cell>
          <cell r="AG289">
            <v>3426</v>
          </cell>
          <cell r="AH289">
            <v>3882.8</v>
          </cell>
          <cell r="AI289">
            <v>-456.8</v>
          </cell>
          <cell r="AJ289">
            <v>5901.9</v>
          </cell>
          <cell r="AK289">
            <v>3426</v>
          </cell>
          <cell r="AL289">
            <v>3882.8</v>
          </cell>
          <cell r="AM289">
            <v>-456.8</v>
          </cell>
          <cell r="AN289">
            <v>5901.9</v>
          </cell>
          <cell r="AO289">
            <v>3426</v>
          </cell>
          <cell r="AP289">
            <v>3882.8</v>
          </cell>
          <cell r="AQ289">
            <v>-456.8</v>
          </cell>
          <cell r="AR289">
            <v>0</v>
          </cell>
          <cell r="AS289">
            <v>3426</v>
          </cell>
          <cell r="AT289">
            <v>3882.8</v>
          </cell>
          <cell r="AU289">
            <v>-456.8</v>
          </cell>
          <cell r="AV289">
            <v>0</v>
          </cell>
          <cell r="AW289">
            <v>110.52</v>
          </cell>
          <cell r="AX289">
            <v>125.25</v>
          </cell>
          <cell r="AY289">
            <v>-14.73</v>
          </cell>
          <cell r="AZ289">
            <v>3757.55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21123.32</v>
          </cell>
          <cell r="BV289">
            <v>685.2</v>
          </cell>
          <cell r="BW289">
            <v>685.2</v>
          </cell>
          <cell r="BX289">
            <v>0</v>
          </cell>
          <cell r="BY289">
            <v>687.6</v>
          </cell>
          <cell r="BZ289">
            <v>1142</v>
          </cell>
          <cell r="CA289">
            <v>685.2</v>
          </cell>
          <cell r="CB289">
            <v>456.8</v>
          </cell>
          <cell r="CC289">
            <v>687.6</v>
          </cell>
          <cell r="CD289">
            <v>1142</v>
          </cell>
          <cell r="CE289">
            <v>685.2</v>
          </cell>
          <cell r="CF289">
            <v>456.8</v>
          </cell>
          <cell r="CG289">
            <v>687.6</v>
          </cell>
          <cell r="CH289">
            <v>1142</v>
          </cell>
          <cell r="CI289">
            <v>685.2</v>
          </cell>
          <cell r="CJ289">
            <v>456.8</v>
          </cell>
          <cell r="CK289">
            <v>687.6</v>
          </cell>
          <cell r="CL289">
            <v>1142</v>
          </cell>
          <cell r="CM289">
            <v>685.2</v>
          </cell>
          <cell r="CN289">
            <v>456.8</v>
          </cell>
          <cell r="CO289">
            <v>0</v>
          </cell>
          <cell r="CP289">
            <v>1142</v>
          </cell>
          <cell r="CQ289">
            <v>685.2</v>
          </cell>
          <cell r="CR289">
            <v>456.8</v>
          </cell>
          <cell r="CS289">
            <v>0</v>
          </cell>
          <cell r="CT289">
            <v>36.840000000000003</v>
          </cell>
          <cell r="CU289">
            <v>22.1</v>
          </cell>
          <cell r="CV289">
            <v>14.74</v>
          </cell>
          <cell r="CW289">
            <v>663.1</v>
          </cell>
          <cell r="CX289">
            <v>0</v>
          </cell>
          <cell r="CY289">
            <v>0</v>
          </cell>
          <cell r="CZ289">
            <v>0</v>
          </cell>
          <cell r="DA289">
            <v>0</v>
          </cell>
          <cell r="DB289">
            <v>0</v>
          </cell>
          <cell r="DC289">
            <v>0</v>
          </cell>
          <cell r="DD289">
            <v>0</v>
          </cell>
          <cell r="DE289">
            <v>0</v>
          </cell>
          <cell r="DF289">
            <v>0</v>
          </cell>
          <cell r="DG289">
            <v>0</v>
          </cell>
          <cell r="DH289">
            <v>0</v>
          </cell>
          <cell r="DI289">
            <v>0</v>
          </cell>
          <cell r="DJ289">
            <v>0</v>
          </cell>
          <cell r="DK289">
            <v>0</v>
          </cell>
          <cell r="DL289">
            <v>0</v>
          </cell>
          <cell r="DM289">
            <v>0</v>
          </cell>
          <cell r="DN289">
            <v>0</v>
          </cell>
          <cell r="DO289">
            <v>0</v>
          </cell>
          <cell r="DP289">
            <v>0</v>
          </cell>
          <cell r="DQ289">
            <v>0</v>
          </cell>
          <cell r="DR289">
            <v>6432.04</v>
          </cell>
        </row>
        <row r="290">
          <cell r="F290" t="str">
            <v>02-46</v>
          </cell>
          <cell r="G290" t="str">
            <v>Ovas (Singapore) Pte. Ltd.</v>
          </cell>
          <cell r="H290">
            <v>45109</v>
          </cell>
          <cell r="I290">
            <v>45474</v>
          </cell>
          <cell r="K290">
            <v>0</v>
          </cell>
          <cell r="L290">
            <v>571</v>
          </cell>
          <cell r="M290">
            <v>7.8</v>
          </cell>
          <cell r="N290">
            <v>1.2</v>
          </cell>
          <cell r="O290">
            <v>7</v>
          </cell>
          <cell r="P290">
            <v>2</v>
          </cell>
          <cell r="Q290">
            <v>9</v>
          </cell>
          <cell r="S290">
            <v>4453.8</v>
          </cell>
          <cell r="T290">
            <v>685.2</v>
          </cell>
          <cell r="U290">
            <v>5139</v>
          </cell>
          <cell r="V290">
            <v>3997</v>
          </cell>
          <cell r="W290">
            <v>1142</v>
          </cell>
          <cell r="X290">
            <v>5139</v>
          </cell>
          <cell r="Y290">
            <v>0</v>
          </cell>
          <cell r="Z290">
            <v>0</v>
          </cell>
          <cell r="AA290">
            <v>0</v>
          </cell>
          <cell r="AC290">
            <v>0</v>
          </cell>
          <cell r="AD290">
            <v>0</v>
          </cell>
          <cell r="AE290">
            <v>0</v>
          </cell>
          <cell r="AG290">
            <v>0</v>
          </cell>
          <cell r="AH290">
            <v>0</v>
          </cell>
          <cell r="AI290">
            <v>0</v>
          </cell>
          <cell r="AK290">
            <v>0</v>
          </cell>
          <cell r="AL290">
            <v>0</v>
          </cell>
          <cell r="AM290">
            <v>0</v>
          </cell>
          <cell r="AO290">
            <v>0</v>
          </cell>
          <cell r="AP290">
            <v>0</v>
          </cell>
          <cell r="AQ290">
            <v>0</v>
          </cell>
          <cell r="AS290">
            <v>0</v>
          </cell>
          <cell r="AT290">
            <v>0</v>
          </cell>
          <cell r="AU290">
            <v>0</v>
          </cell>
          <cell r="AW290">
            <v>3868.06</v>
          </cell>
          <cell r="AX290">
            <v>4310.13</v>
          </cell>
          <cell r="AY290">
            <v>-442.07</v>
          </cell>
          <cell r="BA290">
            <v>3997</v>
          </cell>
          <cell r="BB290">
            <v>4453.8</v>
          </cell>
          <cell r="BC290">
            <v>-456.8</v>
          </cell>
          <cell r="BD290">
            <v>3882.8</v>
          </cell>
          <cell r="BE290">
            <v>3997</v>
          </cell>
          <cell r="BF290">
            <v>4453.8</v>
          </cell>
          <cell r="BG290">
            <v>-456.8</v>
          </cell>
          <cell r="BH290">
            <v>3882.8</v>
          </cell>
          <cell r="BI290">
            <v>3997</v>
          </cell>
          <cell r="BJ290">
            <v>4453.8</v>
          </cell>
          <cell r="BK290">
            <v>-456.8</v>
          </cell>
          <cell r="BL290">
            <v>3882.8</v>
          </cell>
          <cell r="BM290">
            <v>3997</v>
          </cell>
          <cell r="BN290">
            <v>4453.8</v>
          </cell>
          <cell r="BO290">
            <v>-456.8</v>
          </cell>
          <cell r="BP290">
            <v>3882.8</v>
          </cell>
          <cell r="BQ290">
            <v>3997</v>
          </cell>
          <cell r="BR290">
            <v>4453.8</v>
          </cell>
          <cell r="BS290">
            <v>-456.8</v>
          </cell>
          <cell r="BT290">
            <v>3882.8</v>
          </cell>
          <cell r="BU290">
            <v>23853.06</v>
          </cell>
          <cell r="BV290">
            <v>0</v>
          </cell>
          <cell r="BW290">
            <v>0</v>
          </cell>
          <cell r="BX290">
            <v>0</v>
          </cell>
          <cell r="BZ290">
            <v>0</v>
          </cell>
          <cell r="CA290">
            <v>0</v>
          </cell>
          <cell r="CB290">
            <v>0</v>
          </cell>
          <cell r="CD290">
            <v>0</v>
          </cell>
          <cell r="CE290">
            <v>0</v>
          </cell>
          <cell r="CF290">
            <v>0</v>
          </cell>
          <cell r="CH290">
            <v>0</v>
          </cell>
          <cell r="CI290">
            <v>0</v>
          </cell>
          <cell r="CJ290">
            <v>0</v>
          </cell>
          <cell r="CL290">
            <v>0</v>
          </cell>
          <cell r="CM290">
            <v>0</v>
          </cell>
          <cell r="CN290">
            <v>0</v>
          </cell>
          <cell r="CP290">
            <v>0</v>
          </cell>
          <cell r="CQ290">
            <v>0</v>
          </cell>
          <cell r="CR290">
            <v>0</v>
          </cell>
          <cell r="CT290">
            <v>1105.1600000000001</v>
          </cell>
          <cell r="CU290">
            <v>663.1</v>
          </cell>
          <cell r="CV290">
            <v>442.06</v>
          </cell>
          <cell r="CX290">
            <v>1142</v>
          </cell>
          <cell r="CY290">
            <v>685.2</v>
          </cell>
          <cell r="CZ290">
            <v>456.8</v>
          </cell>
          <cell r="DA290">
            <v>685.2</v>
          </cell>
          <cell r="DB290">
            <v>1142</v>
          </cell>
          <cell r="DC290">
            <v>685.2</v>
          </cell>
          <cell r="DD290">
            <v>456.8</v>
          </cell>
          <cell r="DE290">
            <v>685.2</v>
          </cell>
          <cell r="DF290">
            <v>1142</v>
          </cell>
          <cell r="DG290">
            <v>685.2</v>
          </cell>
          <cell r="DH290">
            <v>456.8</v>
          </cell>
          <cell r="DI290">
            <v>685.2</v>
          </cell>
          <cell r="DJ290">
            <v>1142</v>
          </cell>
          <cell r="DK290">
            <v>685.2</v>
          </cell>
          <cell r="DL290">
            <v>456.8</v>
          </cell>
          <cell r="DM290">
            <v>685.2</v>
          </cell>
          <cell r="DN290">
            <v>1142</v>
          </cell>
          <cell r="DO290">
            <v>685.2</v>
          </cell>
          <cell r="DP290">
            <v>456.8</v>
          </cell>
          <cell r="DQ290">
            <v>685.2</v>
          </cell>
          <cell r="DR290">
            <v>6815.16</v>
          </cell>
        </row>
        <row r="291">
          <cell r="F291" t="str">
            <v>02-46</v>
          </cell>
          <cell r="G291" t="str">
            <v>Ovas (Singapore) Pte. Ltd.</v>
          </cell>
          <cell r="H291">
            <v>45475</v>
          </cell>
          <cell r="I291">
            <v>45839</v>
          </cell>
          <cell r="K291">
            <v>0</v>
          </cell>
          <cell r="L291">
            <v>571</v>
          </cell>
          <cell r="M291">
            <v>8.8000000000000007</v>
          </cell>
          <cell r="N291">
            <v>1.2</v>
          </cell>
          <cell r="O291">
            <v>8</v>
          </cell>
          <cell r="P291">
            <v>2</v>
          </cell>
          <cell r="Q291">
            <v>10</v>
          </cell>
          <cell r="S291">
            <v>5024.8</v>
          </cell>
          <cell r="T291">
            <v>685.2</v>
          </cell>
          <cell r="U291">
            <v>5710</v>
          </cell>
          <cell r="V291">
            <v>4568</v>
          </cell>
          <cell r="W291">
            <v>1142</v>
          </cell>
          <cell r="X291">
            <v>5710</v>
          </cell>
          <cell r="Y291">
            <v>0</v>
          </cell>
          <cell r="Z291">
            <v>0</v>
          </cell>
          <cell r="AA291">
            <v>0</v>
          </cell>
          <cell r="AC291">
            <v>0</v>
          </cell>
          <cell r="AD291">
            <v>0</v>
          </cell>
          <cell r="AE291">
            <v>0</v>
          </cell>
          <cell r="AG291">
            <v>0</v>
          </cell>
          <cell r="AH291">
            <v>0</v>
          </cell>
          <cell r="AI291">
            <v>0</v>
          </cell>
          <cell r="AK291">
            <v>0</v>
          </cell>
          <cell r="AL291">
            <v>0</v>
          </cell>
          <cell r="AM291">
            <v>0</v>
          </cell>
          <cell r="AO291">
            <v>0</v>
          </cell>
          <cell r="AP291">
            <v>0</v>
          </cell>
          <cell r="AQ291">
            <v>0</v>
          </cell>
          <cell r="AS291">
            <v>0</v>
          </cell>
          <cell r="AT291">
            <v>0</v>
          </cell>
          <cell r="AU291">
            <v>0</v>
          </cell>
          <cell r="AW291">
            <v>0</v>
          </cell>
          <cell r="AX291">
            <v>0</v>
          </cell>
          <cell r="AY291">
            <v>0</v>
          </cell>
          <cell r="BA291">
            <v>0</v>
          </cell>
          <cell r="BB291">
            <v>0</v>
          </cell>
          <cell r="BC291">
            <v>0</v>
          </cell>
          <cell r="BE291">
            <v>0</v>
          </cell>
          <cell r="BF291">
            <v>0</v>
          </cell>
          <cell r="BG291">
            <v>0</v>
          </cell>
          <cell r="BI291">
            <v>0</v>
          </cell>
          <cell r="BJ291">
            <v>0</v>
          </cell>
          <cell r="BK291">
            <v>0</v>
          </cell>
          <cell r="BM291">
            <v>0</v>
          </cell>
          <cell r="BN291">
            <v>0</v>
          </cell>
          <cell r="BO291">
            <v>0</v>
          </cell>
          <cell r="BQ291">
            <v>0</v>
          </cell>
          <cell r="BR291">
            <v>0</v>
          </cell>
          <cell r="BS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Z291">
            <v>0</v>
          </cell>
          <cell r="CA291">
            <v>0</v>
          </cell>
          <cell r="CB291">
            <v>0</v>
          </cell>
          <cell r="CD291">
            <v>0</v>
          </cell>
          <cell r="CE291">
            <v>0</v>
          </cell>
          <cell r="CF291">
            <v>0</v>
          </cell>
          <cell r="CH291">
            <v>0</v>
          </cell>
          <cell r="CI291">
            <v>0</v>
          </cell>
          <cell r="CJ291">
            <v>0</v>
          </cell>
          <cell r="CL291">
            <v>0</v>
          </cell>
          <cell r="CM291">
            <v>0</v>
          </cell>
          <cell r="CN291">
            <v>0</v>
          </cell>
          <cell r="CP291">
            <v>0</v>
          </cell>
          <cell r="CQ291">
            <v>0</v>
          </cell>
          <cell r="CR291">
            <v>0</v>
          </cell>
          <cell r="CT291">
            <v>0</v>
          </cell>
          <cell r="CU291">
            <v>0</v>
          </cell>
          <cell r="CV291">
            <v>0</v>
          </cell>
          <cell r="CX291">
            <v>0</v>
          </cell>
          <cell r="CY291">
            <v>0</v>
          </cell>
          <cell r="CZ291">
            <v>0</v>
          </cell>
          <cell r="DB291">
            <v>0</v>
          </cell>
          <cell r="DC291">
            <v>0</v>
          </cell>
          <cell r="DD291">
            <v>0</v>
          </cell>
          <cell r="DF291">
            <v>0</v>
          </cell>
          <cell r="DG291">
            <v>0</v>
          </cell>
          <cell r="DH291">
            <v>0</v>
          </cell>
          <cell r="DJ291">
            <v>0</v>
          </cell>
          <cell r="DK291">
            <v>0</v>
          </cell>
          <cell r="DL291">
            <v>0</v>
          </cell>
          <cell r="DN291">
            <v>0</v>
          </cell>
          <cell r="DO291">
            <v>0</v>
          </cell>
          <cell r="DP291">
            <v>0</v>
          </cell>
          <cell r="DR291">
            <v>0</v>
          </cell>
        </row>
        <row r="292">
          <cell r="E292" t="str">
            <v>t0000302</v>
          </cell>
          <cell r="F292" t="str">
            <v>02-47/48/49</v>
          </cell>
          <cell r="G292" t="str">
            <v>Zinc Salon Pte Ltd (Zinc Salon)</v>
          </cell>
          <cell r="H292">
            <v>44743</v>
          </cell>
          <cell r="I292">
            <v>45107</v>
          </cell>
          <cell r="K292">
            <v>2085</v>
          </cell>
          <cell r="L292">
            <v>2085</v>
          </cell>
          <cell r="M292">
            <v>7.33</v>
          </cell>
          <cell r="N292">
            <v>1.2</v>
          </cell>
          <cell r="O292">
            <v>6.53</v>
          </cell>
          <cell r="P292">
            <v>2</v>
          </cell>
          <cell r="Q292">
            <v>8.5299999999999994</v>
          </cell>
          <cell r="S292">
            <v>15284</v>
          </cell>
          <cell r="T292">
            <v>2502</v>
          </cell>
          <cell r="U292">
            <v>17786</v>
          </cell>
          <cell r="V292">
            <v>13615.05</v>
          </cell>
          <cell r="W292">
            <v>4170</v>
          </cell>
          <cell r="X292">
            <v>17785.05</v>
          </cell>
          <cell r="Y292">
            <v>15284</v>
          </cell>
          <cell r="Z292">
            <v>15284</v>
          </cell>
          <cell r="AA292">
            <v>0</v>
          </cell>
          <cell r="AB292">
            <v>15075</v>
          </cell>
          <cell r="AC292">
            <v>13615.05</v>
          </cell>
          <cell r="AD292">
            <v>15284</v>
          </cell>
          <cell r="AE292">
            <v>-1668.95</v>
          </cell>
          <cell r="AF292">
            <v>15075</v>
          </cell>
          <cell r="AG292">
            <v>13615.05</v>
          </cell>
          <cell r="AH292">
            <v>15284</v>
          </cell>
          <cell r="AI292">
            <v>-1668.95</v>
          </cell>
          <cell r="AJ292">
            <v>15075</v>
          </cell>
          <cell r="AK292">
            <v>13615.05</v>
          </cell>
          <cell r="AL292">
            <v>15284</v>
          </cell>
          <cell r="AM292">
            <v>-1668.95</v>
          </cell>
          <cell r="AN292">
            <v>15075</v>
          </cell>
          <cell r="AO292">
            <v>13615.05</v>
          </cell>
          <cell r="AP292">
            <v>15284</v>
          </cell>
          <cell r="AQ292">
            <v>-1668.95</v>
          </cell>
          <cell r="AR292">
            <v>15075</v>
          </cell>
          <cell r="AS292">
            <v>13615.05</v>
          </cell>
          <cell r="AT292">
            <v>15284</v>
          </cell>
          <cell r="AU292">
            <v>-1668.95</v>
          </cell>
          <cell r="AV292">
            <v>15075</v>
          </cell>
          <cell r="AW292">
            <v>0</v>
          </cell>
          <cell r="AX292">
            <v>0</v>
          </cell>
          <cell r="AY292">
            <v>0</v>
          </cell>
          <cell r="BA292">
            <v>0</v>
          </cell>
          <cell r="BB292">
            <v>0</v>
          </cell>
          <cell r="BC292">
            <v>0</v>
          </cell>
          <cell r="BE292">
            <v>0</v>
          </cell>
          <cell r="BF292">
            <v>0</v>
          </cell>
          <cell r="BG292">
            <v>0</v>
          </cell>
          <cell r="BI292">
            <v>0</v>
          </cell>
          <cell r="BJ292">
            <v>0</v>
          </cell>
          <cell r="BK292">
            <v>0</v>
          </cell>
          <cell r="BM292">
            <v>0</v>
          </cell>
          <cell r="BN292">
            <v>0</v>
          </cell>
          <cell r="BO292">
            <v>0</v>
          </cell>
          <cell r="BQ292">
            <v>0</v>
          </cell>
          <cell r="BR292">
            <v>0</v>
          </cell>
          <cell r="BS292">
            <v>0</v>
          </cell>
          <cell r="BU292">
            <v>83359.25</v>
          </cell>
          <cell r="BV292">
            <v>2502</v>
          </cell>
          <cell r="BW292">
            <v>2502</v>
          </cell>
          <cell r="BX292">
            <v>0</v>
          </cell>
          <cell r="BY292">
            <v>2502</v>
          </cell>
          <cell r="BZ292">
            <v>4170</v>
          </cell>
          <cell r="CA292">
            <v>2502</v>
          </cell>
          <cell r="CB292">
            <v>1668</v>
          </cell>
          <cell r="CC292">
            <v>2502</v>
          </cell>
          <cell r="CD292">
            <v>4170</v>
          </cell>
          <cell r="CE292">
            <v>2502</v>
          </cell>
          <cell r="CF292">
            <v>1668</v>
          </cell>
          <cell r="CG292">
            <v>2502</v>
          </cell>
          <cell r="CH292">
            <v>4170</v>
          </cell>
          <cell r="CI292">
            <v>2502</v>
          </cell>
          <cell r="CJ292">
            <v>1668</v>
          </cell>
          <cell r="CK292">
            <v>2502</v>
          </cell>
          <cell r="CL292">
            <v>4170</v>
          </cell>
          <cell r="CM292">
            <v>2502</v>
          </cell>
          <cell r="CN292">
            <v>1668</v>
          </cell>
          <cell r="CO292">
            <v>2502</v>
          </cell>
          <cell r="CP292">
            <v>4170</v>
          </cell>
          <cell r="CQ292">
            <v>2502</v>
          </cell>
          <cell r="CR292">
            <v>1668</v>
          </cell>
          <cell r="CS292">
            <v>2502</v>
          </cell>
          <cell r="CT292">
            <v>0</v>
          </cell>
          <cell r="CU292">
            <v>0</v>
          </cell>
          <cell r="CV292">
            <v>0</v>
          </cell>
          <cell r="CX292">
            <v>0</v>
          </cell>
          <cell r="CY292">
            <v>0</v>
          </cell>
          <cell r="CZ292">
            <v>0</v>
          </cell>
          <cell r="DB292">
            <v>0</v>
          </cell>
          <cell r="DC292">
            <v>0</v>
          </cell>
          <cell r="DD292">
            <v>0</v>
          </cell>
          <cell r="DF292">
            <v>0</v>
          </cell>
          <cell r="DG292">
            <v>0</v>
          </cell>
          <cell r="DH292">
            <v>0</v>
          </cell>
          <cell r="DJ292">
            <v>0</v>
          </cell>
          <cell r="DK292">
            <v>0</v>
          </cell>
          <cell r="DL292">
            <v>0</v>
          </cell>
          <cell r="DN292">
            <v>0</v>
          </cell>
          <cell r="DO292">
            <v>0</v>
          </cell>
          <cell r="DP292">
            <v>0</v>
          </cell>
          <cell r="DR292">
            <v>23352</v>
          </cell>
        </row>
        <row r="293">
          <cell r="F293" t="str">
            <v>02-47/48/49</v>
          </cell>
          <cell r="G293" t="str">
            <v>Zinc Salon Pte Ltd (Zinc Salon)</v>
          </cell>
          <cell r="H293">
            <v>45108</v>
          </cell>
          <cell r="I293">
            <v>45473</v>
          </cell>
          <cell r="K293">
            <v>0</v>
          </cell>
          <cell r="L293">
            <v>2085</v>
          </cell>
          <cell r="M293">
            <v>7.43</v>
          </cell>
          <cell r="N293">
            <v>1.2</v>
          </cell>
          <cell r="O293">
            <v>6.63</v>
          </cell>
          <cell r="P293">
            <v>2</v>
          </cell>
          <cell r="Q293">
            <v>8.6300000000000008</v>
          </cell>
          <cell r="S293">
            <v>15492</v>
          </cell>
          <cell r="T293">
            <v>2502</v>
          </cell>
          <cell r="U293">
            <v>17994</v>
          </cell>
          <cell r="V293">
            <v>13823.55</v>
          </cell>
          <cell r="W293">
            <v>4170</v>
          </cell>
          <cell r="X293">
            <v>17993.55</v>
          </cell>
          <cell r="Y293">
            <v>0</v>
          </cell>
          <cell r="Z293">
            <v>0</v>
          </cell>
          <cell r="AA293">
            <v>0</v>
          </cell>
          <cell r="AC293">
            <v>0</v>
          </cell>
          <cell r="AD293">
            <v>0</v>
          </cell>
          <cell r="AE293">
            <v>0</v>
          </cell>
          <cell r="AG293">
            <v>0</v>
          </cell>
          <cell r="AH293">
            <v>0</v>
          </cell>
          <cell r="AI293">
            <v>0</v>
          </cell>
          <cell r="AK293">
            <v>0</v>
          </cell>
          <cell r="AL293">
            <v>0</v>
          </cell>
          <cell r="AM293">
            <v>0</v>
          </cell>
          <cell r="AO293">
            <v>0</v>
          </cell>
          <cell r="AP293">
            <v>0</v>
          </cell>
          <cell r="AQ293">
            <v>0</v>
          </cell>
          <cell r="AS293">
            <v>0</v>
          </cell>
          <cell r="AT293">
            <v>0</v>
          </cell>
          <cell r="AU293">
            <v>0</v>
          </cell>
          <cell r="AW293">
            <v>13823.55</v>
          </cell>
          <cell r="AX293">
            <v>15492</v>
          </cell>
          <cell r="AY293">
            <v>-1668.45</v>
          </cell>
          <cell r="AZ293">
            <v>15284</v>
          </cell>
          <cell r="BA293">
            <v>13823.55</v>
          </cell>
          <cell r="BB293">
            <v>15492</v>
          </cell>
          <cell r="BC293">
            <v>-1668.45</v>
          </cell>
          <cell r="BD293">
            <v>15284</v>
          </cell>
          <cell r="BE293">
            <v>13823.55</v>
          </cell>
          <cell r="BF293">
            <v>15492</v>
          </cell>
          <cell r="BG293">
            <v>-1668.45</v>
          </cell>
          <cell r="BH293">
            <v>15284</v>
          </cell>
          <cell r="BI293">
            <v>13823.55</v>
          </cell>
          <cell r="BJ293">
            <v>15492</v>
          </cell>
          <cell r="BK293">
            <v>-1668.45</v>
          </cell>
          <cell r="BL293">
            <v>15284</v>
          </cell>
          <cell r="BM293">
            <v>13823.55</v>
          </cell>
          <cell r="BN293">
            <v>15492</v>
          </cell>
          <cell r="BO293">
            <v>-1668.45</v>
          </cell>
          <cell r="BP293">
            <v>15284</v>
          </cell>
          <cell r="BQ293">
            <v>13823.55</v>
          </cell>
          <cell r="BR293">
            <v>15492</v>
          </cell>
          <cell r="BS293">
            <v>-1668.45</v>
          </cell>
          <cell r="BT293">
            <v>15284</v>
          </cell>
          <cell r="BU293">
            <v>82941.3</v>
          </cell>
          <cell r="BV293">
            <v>0</v>
          </cell>
          <cell r="BW293">
            <v>0</v>
          </cell>
          <cell r="BX293">
            <v>0</v>
          </cell>
          <cell r="BZ293">
            <v>0</v>
          </cell>
          <cell r="CA293">
            <v>0</v>
          </cell>
          <cell r="CB293">
            <v>0</v>
          </cell>
          <cell r="CD293">
            <v>0</v>
          </cell>
          <cell r="CE293">
            <v>0</v>
          </cell>
          <cell r="CF293">
            <v>0</v>
          </cell>
          <cell r="CH293">
            <v>0</v>
          </cell>
          <cell r="CI293">
            <v>0</v>
          </cell>
          <cell r="CJ293">
            <v>0</v>
          </cell>
          <cell r="CL293">
            <v>0</v>
          </cell>
          <cell r="CM293">
            <v>0</v>
          </cell>
          <cell r="CN293">
            <v>0</v>
          </cell>
          <cell r="CP293">
            <v>0</v>
          </cell>
          <cell r="CQ293">
            <v>0</v>
          </cell>
          <cell r="CR293">
            <v>0</v>
          </cell>
          <cell r="CT293">
            <v>4170</v>
          </cell>
          <cell r="CU293">
            <v>2502</v>
          </cell>
          <cell r="CV293">
            <v>1668</v>
          </cell>
          <cell r="CW293">
            <v>2502</v>
          </cell>
          <cell r="CX293">
            <v>4170</v>
          </cell>
          <cell r="CY293">
            <v>2502</v>
          </cell>
          <cell r="CZ293">
            <v>1668</v>
          </cell>
          <cell r="DA293">
            <v>2502</v>
          </cell>
          <cell r="DB293">
            <v>4170</v>
          </cell>
          <cell r="DC293">
            <v>2502</v>
          </cell>
          <cell r="DD293">
            <v>1668</v>
          </cell>
          <cell r="DE293">
            <v>2502</v>
          </cell>
          <cell r="DF293">
            <v>4170</v>
          </cell>
          <cell r="DG293">
            <v>2502</v>
          </cell>
          <cell r="DH293">
            <v>1668</v>
          </cell>
          <cell r="DI293">
            <v>2502</v>
          </cell>
          <cell r="DJ293">
            <v>4170</v>
          </cell>
          <cell r="DK293">
            <v>2502</v>
          </cell>
          <cell r="DL293">
            <v>1668</v>
          </cell>
          <cell r="DM293">
            <v>2502</v>
          </cell>
          <cell r="DN293">
            <v>4170</v>
          </cell>
          <cell r="DO293">
            <v>2502</v>
          </cell>
          <cell r="DP293">
            <v>1668</v>
          </cell>
          <cell r="DQ293">
            <v>2502</v>
          </cell>
          <cell r="DR293">
            <v>25020</v>
          </cell>
        </row>
        <row r="294">
          <cell r="E294" t="str">
            <v>t0000305 (Licence)</v>
          </cell>
          <cell r="F294" t="str">
            <v>02-50 (Licence)</v>
          </cell>
          <cell r="G294" t="str">
            <v>Commune (Licence area)</v>
          </cell>
          <cell r="H294">
            <v>44531</v>
          </cell>
          <cell r="I294">
            <v>45626</v>
          </cell>
          <cell r="K294">
            <v>504</v>
          </cell>
          <cell r="L294">
            <v>504</v>
          </cell>
          <cell r="M294">
            <v>3</v>
          </cell>
          <cell r="N294">
            <v>0</v>
          </cell>
          <cell r="O294">
            <v>3</v>
          </cell>
          <cell r="P294">
            <v>0</v>
          </cell>
          <cell r="Q294">
            <v>3</v>
          </cell>
          <cell r="S294">
            <v>1512</v>
          </cell>
          <cell r="T294">
            <v>0</v>
          </cell>
          <cell r="U294">
            <v>1512</v>
          </cell>
          <cell r="V294">
            <v>1512</v>
          </cell>
          <cell r="W294">
            <v>0</v>
          </cell>
          <cell r="X294">
            <v>1512</v>
          </cell>
          <cell r="Y294">
            <v>1512</v>
          </cell>
          <cell r="Z294">
            <v>1512</v>
          </cell>
          <cell r="AA294">
            <v>0</v>
          </cell>
          <cell r="AB294">
            <v>1512</v>
          </cell>
          <cell r="AC294">
            <v>1512</v>
          </cell>
          <cell r="AD294">
            <v>1512</v>
          </cell>
          <cell r="AE294">
            <v>0</v>
          </cell>
          <cell r="AF294">
            <v>1512</v>
          </cell>
          <cell r="AG294">
            <v>1512</v>
          </cell>
          <cell r="AH294">
            <v>1512</v>
          </cell>
          <cell r="AI294">
            <v>0</v>
          </cell>
          <cell r="AJ294">
            <v>1512</v>
          </cell>
          <cell r="AK294">
            <v>1512</v>
          </cell>
          <cell r="AL294">
            <v>1512</v>
          </cell>
          <cell r="AM294">
            <v>0</v>
          </cell>
          <cell r="AN294">
            <v>1512</v>
          </cell>
          <cell r="AO294">
            <v>1512</v>
          </cell>
          <cell r="AP294">
            <v>1512</v>
          </cell>
          <cell r="AQ294">
            <v>0</v>
          </cell>
          <cell r="AR294">
            <v>1512</v>
          </cell>
          <cell r="AS294">
            <v>1512</v>
          </cell>
          <cell r="AT294">
            <v>1512</v>
          </cell>
          <cell r="AU294">
            <v>0</v>
          </cell>
          <cell r="AV294">
            <v>1512</v>
          </cell>
          <cell r="AW294">
            <v>1512</v>
          </cell>
          <cell r="AX294">
            <v>1512</v>
          </cell>
          <cell r="AY294">
            <v>0</v>
          </cell>
          <cell r="AZ294">
            <v>1512</v>
          </cell>
          <cell r="BA294">
            <v>1512</v>
          </cell>
          <cell r="BB294">
            <v>1512</v>
          </cell>
          <cell r="BC294">
            <v>0</v>
          </cell>
          <cell r="BD294">
            <v>1512</v>
          </cell>
          <cell r="BE294">
            <v>1512</v>
          </cell>
          <cell r="BF294">
            <v>1512</v>
          </cell>
          <cell r="BG294">
            <v>0</v>
          </cell>
          <cell r="BH294">
            <v>1512</v>
          </cell>
          <cell r="BI294">
            <v>1512</v>
          </cell>
          <cell r="BJ294">
            <v>1512</v>
          </cell>
          <cell r="BK294">
            <v>0</v>
          </cell>
          <cell r="BL294">
            <v>1512</v>
          </cell>
          <cell r="BM294">
            <v>1512</v>
          </cell>
          <cell r="BN294">
            <v>1512</v>
          </cell>
          <cell r="BO294">
            <v>0</v>
          </cell>
          <cell r="BP294">
            <v>1512</v>
          </cell>
          <cell r="BQ294">
            <v>1512</v>
          </cell>
          <cell r="BR294">
            <v>1512</v>
          </cell>
          <cell r="BS294">
            <v>0</v>
          </cell>
          <cell r="BT294">
            <v>1512</v>
          </cell>
          <cell r="BU294">
            <v>18144</v>
          </cell>
          <cell r="BV294">
            <v>0</v>
          </cell>
          <cell r="BW294">
            <v>0</v>
          </cell>
          <cell r="BX294">
            <v>0</v>
          </cell>
          <cell r="BZ294">
            <v>0</v>
          </cell>
          <cell r="CA294">
            <v>0</v>
          </cell>
          <cell r="CB294">
            <v>0</v>
          </cell>
          <cell r="CD294">
            <v>0</v>
          </cell>
          <cell r="CE294">
            <v>0</v>
          </cell>
          <cell r="CF294">
            <v>0</v>
          </cell>
          <cell r="CH294">
            <v>0</v>
          </cell>
          <cell r="CI294">
            <v>0</v>
          </cell>
          <cell r="CJ294">
            <v>0</v>
          </cell>
          <cell r="CL294">
            <v>0</v>
          </cell>
          <cell r="CM294">
            <v>0</v>
          </cell>
          <cell r="CN294">
            <v>0</v>
          </cell>
          <cell r="CP294">
            <v>0</v>
          </cell>
          <cell r="CQ294">
            <v>0</v>
          </cell>
          <cell r="CR294">
            <v>0</v>
          </cell>
          <cell r="CT294">
            <v>0</v>
          </cell>
          <cell r="CU294">
            <v>0</v>
          </cell>
          <cell r="CV294">
            <v>0</v>
          </cell>
          <cell r="CX294">
            <v>0</v>
          </cell>
          <cell r="CY294">
            <v>0</v>
          </cell>
          <cell r="CZ294">
            <v>0</v>
          </cell>
          <cell r="DB294">
            <v>0</v>
          </cell>
          <cell r="DC294">
            <v>0</v>
          </cell>
          <cell r="DD294">
            <v>0</v>
          </cell>
          <cell r="DF294">
            <v>0</v>
          </cell>
          <cell r="DG294">
            <v>0</v>
          </cell>
          <cell r="DH294">
            <v>0</v>
          </cell>
          <cell r="DJ294">
            <v>0</v>
          </cell>
          <cell r="DK294">
            <v>0</v>
          </cell>
          <cell r="DL294">
            <v>0</v>
          </cell>
          <cell r="DN294">
            <v>0</v>
          </cell>
          <cell r="DO294">
            <v>0</v>
          </cell>
          <cell r="DP294">
            <v>0</v>
          </cell>
          <cell r="DR294">
            <v>0</v>
          </cell>
        </row>
        <row r="295">
          <cell r="E295" t="str">
            <v>t0000305</v>
          </cell>
          <cell r="F295" t="str">
            <v>02-50/51/52/53</v>
          </cell>
          <cell r="G295" t="str">
            <v>Commune Lifestyle Pte Ltd (Commune)</v>
          </cell>
          <cell r="H295">
            <v>44896</v>
          </cell>
          <cell r="I295">
            <v>45260</v>
          </cell>
          <cell r="K295">
            <v>2813</v>
          </cell>
          <cell r="L295">
            <v>2813</v>
          </cell>
          <cell r="M295">
            <v>8.61</v>
          </cell>
          <cell r="N295">
            <v>1.2</v>
          </cell>
          <cell r="O295">
            <v>7.81</v>
          </cell>
          <cell r="P295">
            <v>2</v>
          </cell>
          <cell r="Q295">
            <v>9.81</v>
          </cell>
          <cell r="S295">
            <v>24218.35</v>
          </cell>
          <cell r="T295">
            <v>3375.6</v>
          </cell>
          <cell r="U295">
            <v>27593.95</v>
          </cell>
          <cell r="V295">
            <v>21969.53</v>
          </cell>
          <cell r="W295">
            <v>5626</v>
          </cell>
          <cell r="X295">
            <v>27595.53</v>
          </cell>
          <cell r="Y295">
            <v>24218.35</v>
          </cell>
          <cell r="Z295">
            <v>24218.35</v>
          </cell>
          <cell r="AA295">
            <v>0</v>
          </cell>
          <cell r="AB295">
            <v>23444.69</v>
          </cell>
          <cell r="AC295">
            <v>21969.53</v>
          </cell>
          <cell r="AD295">
            <v>24218.35</v>
          </cell>
          <cell r="AE295">
            <v>-2248.8200000000002</v>
          </cell>
          <cell r="AF295">
            <v>23444.69</v>
          </cell>
          <cell r="AG295">
            <v>21969.53</v>
          </cell>
          <cell r="AH295">
            <v>24218.35</v>
          </cell>
          <cell r="AI295">
            <v>-2248.8200000000002</v>
          </cell>
          <cell r="AJ295">
            <v>23444.69</v>
          </cell>
          <cell r="AK295">
            <v>21969.53</v>
          </cell>
          <cell r="AL295">
            <v>24218.35</v>
          </cell>
          <cell r="AM295">
            <v>-2248.8200000000002</v>
          </cell>
          <cell r="AN295">
            <v>23444.69</v>
          </cell>
          <cell r="AO295">
            <v>21969.53</v>
          </cell>
          <cell r="AP295">
            <v>24218.35</v>
          </cell>
          <cell r="AQ295">
            <v>-2248.8200000000002</v>
          </cell>
          <cell r="AR295">
            <v>23444.69</v>
          </cell>
          <cell r="AS295">
            <v>21969.53</v>
          </cell>
          <cell r="AT295">
            <v>24218.35</v>
          </cell>
          <cell r="AU295">
            <v>-2248.8200000000002</v>
          </cell>
          <cell r="AV295">
            <v>23444.69</v>
          </cell>
          <cell r="AW295">
            <v>21969.53</v>
          </cell>
          <cell r="AX295">
            <v>24218.35</v>
          </cell>
          <cell r="AY295">
            <v>-2248.8200000000002</v>
          </cell>
          <cell r="AZ295">
            <v>23444.69</v>
          </cell>
          <cell r="BA295">
            <v>21969.53</v>
          </cell>
          <cell r="BB295">
            <v>24218.35</v>
          </cell>
          <cell r="BC295">
            <v>-2248.8200000000002</v>
          </cell>
          <cell r="BD295">
            <v>23444.69</v>
          </cell>
          <cell r="BE295">
            <v>21969.53</v>
          </cell>
          <cell r="BF295">
            <v>24218.35</v>
          </cell>
          <cell r="BG295">
            <v>-2248.8200000000002</v>
          </cell>
          <cell r="BH295">
            <v>23444.69</v>
          </cell>
          <cell r="BI295">
            <v>21969.53</v>
          </cell>
          <cell r="BJ295">
            <v>24218.35</v>
          </cell>
          <cell r="BK295">
            <v>-2248.8200000000002</v>
          </cell>
          <cell r="BL295">
            <v>23444.69</v>
          </cell>
          <cell r="BM295">
            <v>21969.53</v>
          </cell>
          <cell r="BN295">
            <v>24218.35</v>
          </cell>
          <cell r="BO295">
            <v>-2248.8200000000002</v>
          </cell>
          <cell r="BP295">
            <v>23444.69</v>
          </cell>
          <cell r="BQ295">
            <v>0</v>
          </cell>
          <cell r="BR295">
            <v>0</v>
          </cell>
          <cell r="BS295">
            <v>0</v>
          </cell>
          <cell r="BT295">
            <v>0</v>
          </cell>
          <cell r="BU295">
            <v>243913.65</v>
          </cell>
          <cell r="BV295">
            <v>3375.6</v>
          </cell>
          <cell r="BW295">
            <v>0</v>
          </cell>
          <cell r="BX295">
            <v>3375.6</v>
          </cell>
          <cell r="BY295">
            <v>3375.6</v>
          </cell>
          <cell r="BZ295">
            <v>5626</v>
          </cell>
          <cell r="CA295">
            <v>3375.6</v>
          </cell>
          <cell r="CB295">
            <v>2250.4</v>
          </cell>
          <cell r="CC295">
            <v>3375.6</v>
          </cell>
          <cell r="CD295">
            <v>5626</v>
          </cell>
          <cell r="CE295">
            <v>3375.6</v>
          </cell>
          <cell r="CF295">
            <v>2250.4</v>
          </cell>
          <cell r="CG295">
            <v>3375.6</v>
          </cell>
          <cell r="CH295">
            <v>5626</v>
          </cell>
          <cell r="CI295">
            <v>3375.6</v>
          </cell>
          <cell r="CJ295">
            <v>2250.4</v>
          </cell>
          <cell r="CK295">
            <v>3375.6</v>
          </cell>
          <cell r="CL295">
            <v>5626</v>
          </cell>
          <cell r="CM295">
            <v>3375.6</v>
          </cell>
          <cell r="CN295">
            <v>2250.4</v>
          </cell>
          <cell r="CO295">
            <v>3375.6</v>
          </cell>
          <cell r="CP295">
            <v>5626</v>
          </cell>
          <cell r="CQ295">
            <v>3375.6</v>
          </cell>
          <cell r="CR295">
            <v>2250.4</v>
          </cell>
          <cell r="CS295">
            <v>3375.6</v>
          </cell>
          <cell r="CT295">
            <v>5626</v>
          </cell>
          <cell r="CU295">
            <v>3375.6</v>
          </cell>
          <cell r="CV295">
            <v>2250.4</v>
          </cell>
          <cell r="CW295">
            <v>3375.6</v>
          </cell>
          <cell r="CX295">
            <v>5626</v>
          </cell>
          <cell r="CY295">
            <v>3375.6</v>
          </cell>
          <cell r="CZ295">
            <v>2250.4</v>
          </cell>
          <cell r="DA295">
            <v>3375.6</v>
          </cell>
          <cell r="DB295">
            <v>5626</v>
          </cell>
          <cell r="DC295">
            <v>3375.6</v>
          </cell>
          <cell r="DD295">
            <v>2250.4</v>
          </cell>
          <cell r="DE295">
            <v>3375.6</v>
          </cell>
          <cell r="DF295">
            <v>5626</v>
          </cell>
          <cell r="DG295">
            <v>3375.6</v>
          </cell>
          <cell r="DH295">
            <v>2250.4</v>
          </cell>
          <cell r="DI295">
            <v>3375.6</v>
          </cell>
          <cell r="DJ295">
            <v>5626</v>
          </cell>
          <cell r="DK295">
            <v>3375.6</v>
          </cell>
          <cell r="DL295">
            <v>2250.4</v>
          </cell>
          <cell r="DM295">
            <v>3375.6</v>
          </cell>
          <cell r="DN295">
            <v>0</v>
          </cell>
          <cell r="DO295">
            <v>0</v>
          </cell>
          <cell r="DP295">
            <v>0</v>
          </cell>
          <cell r="DQ295">
            <v>0</v>
          </cell>
          <cell r="DR295">
            <v>59635.6</v>
          </cell>
        </row>
        <row r="296">
          <cell r="F296" t="str">
            <v>02-50/51/52/53</v>
          </cell>
          <cell r="G296" t="str">
            <v>Commune Lifestyle Pte Ltd (Commune)</v>
          </cell>
          <cell r="H296">
            <v>45261</v>
          </cell>
          <cell r="I296">
            <v>45626</v>
          </cell>
          <cell r="K296">
            <v>0</v>
          </cell>
          <cell r="L296">
            <v>2813</v>
          </cell>
          <cell r="M296">
            <v>8.8800000000000008</v>
          </cell>
          <cell r="N296">
            <v>1.2</v>
          </cell>
          <cell r="O296">
            <v>8.08</v>
          </cell>
          <cell r="P296">
            <v>2</v>
          </cell>
          <cell r="Q296">
            <v>10.08</v>
          </cell>
          <cell r="S296">
            <v>24992.01</v>
          </cell>
          <cell r="T296">
            <v>3375.6</v>
          </cell>
          <cell r="U296">
            <v>28367.61</v>
          </cell>
          <cell r="V296">
            <v>22741.61</v>
          </cell>
          <cell r="W296">
            <v>5626</v>
          </cell>
          <cell r="X296">
            <v>28367.61</v>
          </cell>
          <cell r="Y296">
            <v>0</v>
          </cell>
          <cell r="Z296">
            <v>0</v>
          </cell>
          <cell r="AA296">
            <v>0</v>
          </cell>
          <cell r="AC296">
            <v>0</v>
          </cell>
          <cell r="AD296">
            <v>0</v>
          </cell>
          <cell r="AE296">
            <v>0</v>
          </cell>
          <cell r="AG296">
            <v>0</v>
          </cell>
          <cell r="AH296">
            <v>0</v>
          </cell>
          <cell r="AI296">
            <v>0</v>
          </cell>
          <cell r="AK296">
            <v>0</v>
          </cell>
          <cell r="AL296">
            <v>0</v>
          </cell>
          <cell r="AM296">
            <v>0</v>
          </cell>
          <cell r="AO296">
            <v>0</v>
          </cell>
          <cell r="AP296">
            <v>0</v>
          </cell>
          <cell r="AQ296">
            <v>0</v>
          </cell>
          <cell r="AS296">
            <v>0</v>
          </cell>
          <cell r="AT296">
            <v>0</v>
          </cell>
          <cell r="AU296">
            <v>0</v>
          </cell>
          <cell r="AW296">
            <v>0</v>
          </cell>
          <cell r="AX296">
            <v>0</v>
          </cell>
          <cell r="AY296">
            <v>0</v>
          </cell>
          <cell r="BA296">
            <v>0</v>
          </cell>
          <cell r="BB296">
            <v>0</v>
          </cell>
          <cell r="BC296">
            <v>0</v>
          </cell>
          <cell r="BE296">
            <v>0</v>
          </cell>
          <cell r="BF296">
            <v>0</v>
          </cell>
          <cell r="BG296">
            <v>0</v>
          </cell>
          <cell r="BI296">
            <v>0</v>
          </cell>
          <cell r="BJ296">
            <v>0</v>
          </cell>
          <cell r="BK296">
            <v>0</v>
          </cell>
          <cell r="BM296">
            <v>0</v>
          </cell>
          <cell r="BN296">
            <v>0</v>
          </cell>
          <cell r="BO296">
            <v>0</v>
          </cell>
          <cell r="BQ296">
            <v>22741.61</v>
          </cell>
          <cell r="BR296">
            <v>24992.01</v>
          </cell>
          <cell r="BS296">
            <v>-2250.4</v>
          </cell>
          <cell r="BT296">
            <v>24218.35</v>
          </cell>
          <cell r="BU296">
            <v>22741.61</v>
          </cell>
          <cell r="BV296">
            <v>0</v>
          </cell>
          <cell r="BW296">
            <v>3375.6</v>
          </cell>
          <cell r="BX296">
            <v>-3375.6</v>
          </cell>
          <cell r="BZ296">
            <v>0</v>
          </cell>
          <cell r="CA296">
            <v>0</v>
          </cell>
          <cell r="CB296">
            <v>0</v>
          </cell>
          <cell r="CD296">
            <v>0</v>
          </cell>
          <cell r="CE296">
            <v>0</v>
          </cell>
          <cell r="CF296">
            <v>0</v>
          </cell>
          <cell r="CH296">
            <v>0</v>
          </cell>
          <cell r="CI296">
            <v>0</v>
          </cell>
          <cell r="CJ296">
            <v>0</v>
          </cell>
          <cell r="CL296">
            <v>0</v>
          </cell>
          <cell r="CM296">
            <v>0</v>
          </cell>
          <cell r="CN296">
            <v>0</v>
          </cell>
          <cell r="CP296">
            <v>0</v>
          </cell>
          <cell r="CQ296">
            <v>0</v>
          </cell>
          <cell r="CR296">
            <v>0</v>
          </cell>
          <cell r="CT296">
            <v>0</v>
          </cell>
          <cell r="CU296">
            <v>0</v>
          </cell>
          <cell r="CV296">
            <v>0</v>
          </cell>
          <cell r="CX296">
            <v>0</v>
          </cell>
          <cell r="CY296">
            <v>0</v>
          </cell>
          <cell r="CZ296">
            <v>0</v>
          </cell>
          <cell r="DB296">
            <v>0</v>
          </cell>
          <cell r="DC296">
            <v>0</v>
          </cell>
          <cell r="DD296">
            <v>0</v>
          </cell>
          <cell r="DF296">
            <v>0</v>
          </cell>
          <cell r="DG296">
            <v>0</v>
          </cell>
          <cell r="DH296">
            <v>0</v>
          </cell>
          <cell r="DJ296">
            <v>0</v>
          </cell>
          <cell r="DK296">
            <v>0</v>
          </cell>
          <cell r="DL296">
            <v>0</v>
          </cell>
          <cell r="DN296">
            <v>5626</v>
          </cell>
          <cell r="DO296">
            <v>3375.6</v>
          </cell>
          <cell r="DP296">
            <v>2250.4</v>
          </cell>
          <cell r="DQ296">
            <v>3375.6</v>
          </cell>
          <cell r="DR296">
            <v>5626</v>
          </cell>
        </row>
        <row r="297">
          <cell r="E297" t="str">
            <v>t0000794</v>
          </cell>
          <cell r="F297" t="str">
            <v>02-54/55</v>
          </cell>
          <cell r="G297" t="str">
            <v>Commune Lifestyle Pte Ltd (Commune)</v>
          </cell>
          <cell r="H297">
            <v>44896</v>
          </cell>
          <cell r="I297">
            <v>45260</v>
          </cell>
          <cell r="K297">
            <v>2372</v>
          </cell>
          <cell r="L297">
            <v>2372</v>
          </cell>
          <cell r="M297">
            <v>8.43</v>
          </cell>
          <cell r="N297">
            <v>1.2</v>
          </cell>
          <cell r="O297">
            <v>7.63</v>
          </cell>
          <cell r="P297">
            <v>2</v>
          </cell>
          <cell r="Q297">
            <v>9.6300000000000008</v>
          </cell>
          <cell r="S297">
            <v>19995.96</v>
          </cell>
          <cell r="T297">
            <v>2846.4</v>
          </cell>
          <cell r="U297">
            <v>22842.36</v>
          </cell>
          <cell r="V297">
            <v>18098.36</v>
          </cell>
          <cell r="W297">
            <v>4744</v>
          </cell>
          <cell r="X297">
            <v>22842.36</v>
          </cell>
          <cell r="Y297">
            <v>19995.96</v>
          </cell>
          <cell r="Z297">
            <v>19995.96</v>
          </cell>
          <cell r="AA297">
            <v>0</v>
          </cell>
          <cell r="AB297">
            <v>19355.52</v>
          </cell>
          <cell r="AC297">
            <v>18098.36</v>
          </cell>
          <cell r="AD297">
            <v>19995.96</v>
          </cell>
          <cell r="AE297">
            <v>-1897.6</v>
          </cell>
          <cell r="AF297">
            <v>19355.52</v>
          </cell>
          <cell r="AG297">
            <v>18098.36</v>
          </cell>
          <cell r="AH297">
            <v>19995.96</v>
          </cell>
          <cell r="AI297">
            <v>-1897.6</v>
          </cell>
          <cell r="AJ297">
            <v>19355.52</v>
          </cell>
          <cell r="AK297">
            <v>18098.36</v>
          </cell>
          <cell r="AL297">
            <v>19995.96</v>
          </cell>
          <cell r="AM297">
            <v>-1897.6</v>
          </cell>
          <cell r="AN297">
            <v>19355.52</v>
          </cell>
          <cell r="AO297">
            <v>18098.36</v>
          </cell>
          <cell r="AP297">
            <v>19995.96</v>
          </cell>
          <cell r="AQ297">
            <v>-1897.6</v>
          </cell>
          <cell r="AR297">
            <v>19355.52</v>
          </cell>
          <cell r="AS297">
            <v>18098.36</v>
          </cell>
          <cell r="AT297">
            <v>19995.96</v>
          </cell>
          <cell r="AU297">
            <v>-1897.6</v>
          </cell>
          <cell r="AV297">
            <v>19355.52</v>
          </cell>
          <cell r="AW297">
            <v>18098.36</v>
          </cell>
          <cell r="AX297">
            <v>19995.96</v>
          </cell>
          <cell r="AY297">
            <v>-1897.6</v>
          </cell>
          <cell r="AZ297">
            <v>19355.52</v>
          </cell>
          <cell r="BA297">
            <v>18098.36</v>
          </cell>
          <cell r="BB297">
            <v>19995.96</v>
          </cell>
          <cell r="BC297">
            <v>-1897.6</v>
          </cell>
          <cell r="BD297">
            <v>19355.52</v>
          </cell>
          <cell r="BE297">
            <v>18098.36</v>
          </cell>
          <cell r="BF297">
            <v>19995.96</v>
          </cell>
          <cell r="BG297">
            <v>-1897.6</v>
          </cell>
          <cell r="BH297">
            <v>19355.52</v>
          </cell>
          <cell r="BI297">
            <v>18098.36</v>
          </cell>
          <cell r="BJ297">
            <v>19995.96</v>
          </cell>
          <cell r="BK297">
            <v>-1897.6</v>
          </cell>
          <cell r="BL297">
            <v>19355.52</v>
          </cell>
          <cell r="BM297">
            <v>18098.36</v>
          </cell>
          <cell r="BN297">
            <v>19995.96</v>
          </cell>
          <cell r="BO297">
            <v>-1897.6</v>
          </cell>
          <cell r="BP297">
            <v>19355.52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200979.56</v>
          </cell>
          <cell r="BV297">
            <v>2846.4</v>
          </cell>
          <cell r="BW297">
            <v>2846.4</v>
          </cell>
          <cell r="BX297">
            <v>0</v>
          </cell>
          <cell r="BY297">
            <v>2846.4</v>
          </cell>
          <cell r="BZ297">
            <v>4744</v>
          </cell>
          <cell r="CA297">
            <v>2846.4</v>
          </cell>
          <cell r="CB297">
            <v>1897.6</v>
          </cell>
          <cell r="CC297">
            <v>2846.4</v>
          </cell>
          <cell r="CD297">
            <v>4744</v>
          </cell>
          <cell r="CE297">
            <v>2846.4</v>
          </cell>
          <cell r="CF297">
            <v>1897.6</v>
          </cell>
          <cell r="CG297">
            <v>2846.4</v>
          </cell>
          <cell r="CH297">
            <v>4744</v>
          </cell>
          <cell r="CI297">
            <v>2846.4</v>
          </cell>
          <cell r="CJ297">
            <v>1897.6</v>
          </cell>
          <cell r="CK297">
            <v>2846.4</v>
          </cell>
          <cell r="CL297">
            <v>4744</v>
          </cell>
          <cell r="CM297">
            <v>2846.4</v>
          </cell>
          <cell r="CN297">
            <v>1897.6</v>
          </cell>
          <cell r="CO297">
            <v>2846.4</v>
          </cell>
          <cell r="CP297">
            <v>4744</v>
          </cell>
          <cell r="CQ297">
            <v>2846.4</v>
          </cell>
          <cell r="CR297">
            <v>1897.6</v>
          </cell>
          <cell r="CS297">
            <v>2846.4</v>
          </cell>
          <cell r="CT297">
            <v>4744</v>
          </cell>
          <cell r="CU297">
            <v>2846.4</v>
          </cell>
          <cell r="CV297">
            <v>1897.6</v>
          </cell>
          <cell r="CW297">
            <v>2846.4</v>
          </cell>
          <cell r="CX297">
            <v>4744</v>
          </cell>
          <cell r="CY297">
            <v>2846.4</v>
          </cell>
          <cell r="CZ297">
            <v>1897.6</v>
          </cell>
          <cell r="DA297">
            <v>2846.4</v>
          </cell>
          <cell r="DB297">
            <v>4744</v>
          </cell>
          <cell r="DC297">
            <v>2846.4</v>
          </cell>
          <cell r="DD297">
            <v>1897.6</v>
          </cell>
          <cell r="DE297">
            <v>2846.4</v>
          </cell>
          <cell r="DF297">
            <v>4744</v>
          </cell>
          <cell r="DG297">
            <v>2846.4</v>
          </cell>
          <cell r="DH297">
            <v>1897.6</v>
          </cell>
          <cell r="DI297">
            <v>2846.4</v>
          </cell>
          <cell r="DJ297">
            <v>4744</v>
          </cell>
          <cell r="DK297">
            <v>2846.4</v>
          </cell>
          <cell r="DL297">
            <v>1897.6</v>
          </cell>
          <cell r="DM297">
            <v>2846.4</v>
          </cell>
          <cell r="DN297">
            <v>0</v>
          </cell>
          <cell r="DO297">
            <v>0</v>
          </cell>
          <cell r="DP297">
            <v>0</v>
          </cell>
          <cell r="DQ297">
            <v>0</v>
          </cell>
          <cell r="DR297">
            <v>50286.400000000001</v>
          </cell>
        </row>
        <row r="298">
          <cell r="F298" t="str">
            <v>02-54/55</v>
          </cell>
          <cell r="G298" t="str">
            <v>Commune Lifestyle Pte Ltd (Commune)</v>
          </cell>
          <cell r="H298">
            <v>45261</v>
          </cell>
          <cell r="I298">
            <v>45626</v>
          </cell>
          <cell r="K298">
            <v>0</v>
          </cell>
          <cell r="L298">
            <v>2372</v>
          </cell>
          <cell r="M298">
            <v>8.6999999999999993</v>
          </cell>
          <cell r="N298">
            <v>1.2</v>
          </cell>
          <cell r="O298">
            <v>7.9</v>
          </cell>
          <cell r="P298">
            <v>2</v>
          </cell>
          <cell r="Q298">
            <v>9.9</v>
          </cell>
          <cell r="S298">
            <v>20636.400000000001</v>
          </cell>
          <cell r="T298">
            <v>2846.4</v>
          </cell>
          <cell r="U298">
            <v>23482.799999999999</v>
          </cell>
          <cell r="V298">
            <v>18738.8</v>
          </cell>
          <cell r="W298">
            <v>4744</v>
          </cell>
          <cell r="X298">
            <v>23482.799999999999</v>
          </cell>
          <cell r="Y298">
            <v>0</v>
          </cell>
          <cell r="Z298">
            <v>0</v>
          </cell>
          <cell r="AA298">
            <v>0</v>
          </cell>
          <cell r="AC298">
            <v>0</v>
          </cell>
          <cell r="AD298">
            <v>0</v>
          </cell>
          <cell r="AE298">
            <v>0</v>
          </cell>
          <cell r="AG298">
            <v>0</v>
          </cell>
          <cell r="AH298">
            <v>0</v>
          </cell>
          <cell r="AI298">
            <v>0</v>
          </cell>
          <cell r="AK298">
            <v>0</v>
          </cell>
          <cell r="AL298">
            <v>0</v>
          </cell>
          <cell r="AM298">
            <v>0</v>
          </cell>
          <cell r="AO298">
            <v>0</v>
          </cell>
          <cell r="AP298">
            <v>0</v>
          </cell>
          <cell r="AQ298">
            <v>0</v>
          </cell>
          <cell r="AS298">
            <v>0</v>
          </cell>
          <cell r="AT298">
            <v>0</v>
          </cell>
          <cell r="AU298">
            <v>0</v>
          </cell>
          <cell r="AW298">
            <v>0</v>
          </cell>
          <cell r="AX298">
            <v>0</v>
          </cell>
          <cell r="AY298">
            <v>0</v>
          </cell>
          <cell r="BA298">
            <v>0</v>
          </cell>
          <cell r="BB298">
            <v>0</v>
          </cell>
          <cell r="BC298">
            <v>0</v>
          </cell>
          <cell r="BE298">
            <v>0</v>
          </cell>
          <cell r="BF298">
            <v>0</v>
          </cell>
          <cell r="BG298">
            <v>0</v>
          </cell>
          <cell r="BI298">
            <v>0</v>
          </cell>
          <cell r="BJ298">
            <v>0</v>
          </cell>
          <cell r="BK298">
            <v>0</v>
          </cell>
          <cell r="BM298">
            <v>0</v>
          </cell>
          <cell r="BN298">
            <v>0</v>
          </cell>
          <cell r="BO298">
            <v>0</v>
          </cell>
          <cell r="BQ298">
            <v>18738.8</v>
          </cell>
          <cell r="BR298">
            <v>20636.400000000001</v>
          </cell>
          <cell r="BS298">
            <v>-1897.6</v>
          </cell>
          <cell r="BT298">
            <v>19995.96</v>
          </cell>
          <cell r="BU298">
            <v>18738.8</v>
          </cell>
          <cell r="BV298">
            <v>0</v>
          </cell>
          <cell r="BW298">
            <v>0</v>
          </cell>
          <cell r="BX298">
            <v>0</v>
          </cell>
          <cell r="BZ298">
            <v>0</v>
          </cell>
          <cell r="CA298">
            <v>0</v>
          </cell>
          <cell r="CB298">
            <v>0</v>
          </cell>
          <cell r="CD298">
            <v>0</v>
          </cell>
          <cell r="CE298">
            <v>0</v>
          </cell>
          <cell r="CF298">
            <v>0</v>
          </cell>
          <cell r="CH298">
            <v>0</v>
          </cell>
          <cell r="CI298">
            <v>0</v>
          </cell>
          <cell r="CJ298">
            <v>0</v>
          </cell>
          <cell r="CL298">
            <v>0</v>
          </cell>
          <cell r="CM298">
            <v>0</v>
          </cell>
          <cell r="CN298">
            <v>0</v>
          </cell>
          <cell r="CP298">
            <v>0</v>
          </cell>
          <cell r="CQ298">
            <v>0</v>
          </cell>
          <cell r="CR298">
            <v>0</v>
          </cell>
          <cell r="CT298">
            <v>0</v>
          </cell>
          <cell r="CU298">
            <v>0</v>
          </cell>
          <cell r="CV298">
            <v>0</v>
          </cell>
          <cell r="CX298">
            <v>0</v>
          </cell>
          <cell r="CY298">
            <v>0</v>
          </cell>
          <cell r="CZ298">
            <v>0</v>
          </cell>
          <cell r="DB298">
            <v>0</v>
          </cell>
          <cell r="DC298">
            <v>0</v>
          </cell>
          <cell r="DD298">
            <v>0</v>
          </cell>
          <cell r="DF298">
            <v>0</v>
          </cell>
          <cell r="DG298">
            <v>0</v>
          </cell>
          <cell r="DH298">
            <v>0</v>
          </cell>
          <cell r="DJ298">
            <v>0</v>
          </cell>
          <cell r="DK298">
            <v>0</v>
          </cell>
          <cell r="DL298">
            <v>0</v>
          </cell>
          <cell r="DN298">
            <v>4744</v>
          </cell>
          <cell r="DO298">
            <v>2846.4</v>
          </cell>
          <cell r="DP298">
            <v>1897.6</v>
          </cell>
          <cell r="DQ298">
            <v>2846.4</v>
          </cell>
          <cell r="DR298">
            <v>4744</v>
          </cell>
        </row>
        <row r="299">
          <cell r="E299" t="str">
            <v>t0001460</v>
          </cell>
          <cell r="F299" t="str">
            <v>02-56</v>
          </cell>
          <cell r="G299" t="str">
            <v>Yuan TCM Wellness Pte. Ltd. (Pulse TCM Clinic)</v>
          </cell>
          <cell r="H299">
            <v>44833</v>
          </cell>
          <cell r="I299">
            <v>45197</v>
          </cell>
          <cell r="K299">
            <v>355</v>
          </cell>
          <cell r="L299">
            <v>355</v>
          </cell>
          <cell r="M299">
            <v>8.8000000000000007</v>
          </cell>
          <cell r="N299">
            <v>1.2</v>
          </cell>
          <cell r="O299">
            <v>8</v>
          </cell>
          <cell r="P299">
            <v>2</v>
          </cell>
          <cell r="Q299">
            <v>10</v>
          </cell>
          <cell r="S299">
            <v>3124</v>
          </cell>
          <cell r="T299">
            <v>426</v>
          </cell>
          <cell r="U299">
            <v>3550</v>
          </cell>
          <cell r="V299">
            <v>2840</v>
          </cell>
          <cell r="W299">
            <v>710</v>
          </cell>
          <cell r="X299">
            <v>3550</v>
          </cell>
          <cell r="Y299">
            <v>3124</v>
          </cell>
          <cell r="Z299">
            <v>3124</v>
          </cell>
          <cell r="AA299">
            <v>0</v>
          </cell>
          <cell r="AC299">
            <v>2840</v>
          </cell>
          <cell r="AD299">
            <v>3124</v>
          </cell>
          <cell r="AE299">
            <v>-284</v>
          </cell>
          <cell r="AG299">
            <v>2840</v>
          </cell>
          <cell r="AH299">
            <v>3124</v>
          </cell>
          <cell r="AI299">
            <v>-284</v>
          </cell>
          <cell r="AK299">
            <v>2840</v>
          </cell>
          <cell r="AL299">
            <v>3124</v>
          </cell>
          <cell r="AM299">
            <v>-284</v>
          </cell>
          <cell r="AO299">
            <v>2840</v>
          </cell>
          <cell r="AP299">
            <v>3124</v>
          </cell>
          <cell r="AQ299">
            <v>-284</v>
          </cell>
          <cell r="AS299">
            <v>2840</v>
          </cell>
          <cell r="AT299">
            <v>3124</v>
          </cell>
          <cell r="AU299">
            <v>-284</v>
          </cell>
          <cell r="AW299">
            <v>2840</v>
          </cell>
          <cell r="AX299">
            <v>3124</v>
          </cell>
          <cell r="AY299">
            <v>-284</v>
          </cell>
          <cell r="BA299">
            <v>2840</v>
          </cell>
          <cell r="BB299">
            <v>3124</v>
          </cell>
          <cell r="BC299">
            <v>-284</v>
          </cell>
          <cell r="BE299">
            <v>2650.67</v>
          </cell>
          <cell r="BF299">
            <v>2915.73</v>
          </cell>
          <cell r="BG299">
            <v>-265.06</v>
          </cell>
          <cell r="BH299">
            <v>208.27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25654.67</v>
          </cell>
          <cell r="BV299">
            <v>426</v>
          </cell>
          <cell r="BW299">
            <v>426</v>
          </cell>
          <cell r="BX299">
            <v>0</v>
          </cell>
          <cell r="BZ299">
            <v>710</v>
          </cell>
          <cell r="CA299">
            <v>426</v>
          </cell>
          <cell r="CB299">
            <v>284</v>
          </cell>
          <cell r="CD299">
            <v>710</v>
          </cell>
          <cell r="CE299">
            <v>426</v>
          </cell>
          <cell r="CF299">
            <v>284</v>
          </cell>
          <cell r="CH299">
            <v>710</v>
          </cell>
          <cell r="CI299">
            <v>426</v>
          </cell>
          <cell r="CJ299">
            <v>284</v>
          </cell>
          <cell r="CL299">
            <v>710</v>
          </cell>
          <cell r="CM299">
            <v>426</v>
          </cell>
          <cell r="CN299">
            <v>284</v>
          </cell>
          <cell r="CP299">
            <v>710</v>
          </cell>
          <cell r="CQ299">
            <v>426</v>
          </cell>
          <cell r="CR299">
            <v>284</v>
          </cell>
          <cell r="CT299">
            <v>710</v>
          </cell>
          <cell r="CU299">
            <v>426</v>
          </cell>
          <cell r="CV299">
            <v>284</v>
          </cell>
          <cell r="CX299">
            <v>710</v>
          </cell>
          <cell r="CY299">
            <v>426</v>
          </cell>
          <cell r="CZ299">
            <v>284</v>
          </cell>
          <cell r="DB299">
            <v>662.67</v>
          </cell>
          <cell r="DC299">
            <v>397.6</v>
          </cell>
          <cell r="DD299">
            <v>265.07</v>
          </cell>
          <cell r="DE299">
            <v>28.4</v>
          </cell>
          <cell r="DF299">
            <v>0</v>
          </cell>
          <cell r="DG299">
            <v>0</v>
          </cell>
          <cell r="DH299">
            <v>0</v>
          </cell>
          <cell r="DI299">
            <v>0</v>
          </cell>
          <cell r="DJ299">
            <v>0</v>
          </cell>
          <cell r="DK299">
            <v>0</v>
          </cell>
          <cell r="DL299">
            <v>0</v>
          </cell>
          <cell r="DM299">
            <v>0</v>
          </cell>
          <cell r="DN299">
            <v>0</v>
          </cell>
          <cell r="DO299">
            <v>0</v>
          </cell>
          <cell r="DP299">
            <v>0</v>
          </cell>
          <cell r="DQ299">
            <v>0</v>
          </cell>
          <cell r="DR299">
            <v>6058.67</v>
          </cell>
        </row>
        <row r="300">
          <cell r="F300" t="str">
            <v>02-56</v>
          </cell>
          <cell r="G300" t="str">
            <v>Yuan TCM Wellness Pte. Ltd. (Pulse TCM Clinic)</v>
          </cell>
          <cell r="H300">
            <v>45198</v>
          </cell>
          <cell r="I300">
            <v>45563</v>
          </cell>
          <cell r="K300">
            <v>0</v>
          </cell>
          <cell r="L300">
            <v>355</v>
          </cell>
          <cell r="M300">
            <v>9.3000000000000007</v>
          </cell>
          <cell r="N300">
            <v>1.2</v>
          </cell>
          <cell r="O300">
            <v>8.5</v>
          </cell>
          <cell r="P300">
            <v>2</v>
          </cell>
          <cell r="Q300">
            <v>10.5</v>
          </cell>
          <cell r="S300">
            <v>3301.5</v>
          </cell>
          <cell r="T300">
            <v>426</v>
          </cell>
          <cell r="U300">
            <v>3727.5</v>
          </cell>
          <cell r="V300">
            <v>3017.5</v>
          </cell>
          <cell r="W300">
            <v>710</v>
          </cell>
          <cell r="X300">
            <v>3727.5</v>
          </cell>
          <cell r="Y300">
            <v>0</v>
          </cell>
          <cell r="Z300">
            <v>0</v>
          </cell>
          <cell r="AA300">
            <v>0</v>
          </cell>
          <cell r="AC300">
            <v>0</v>
          </cell>
          <cell r="AD300">
            <v>0</v>
          </cell>
          <cell r="AE300">
            <v>0</v>
          </cell>
          <cell r="AG300">
            <v>0</v>
          </cell>
          <cell r="AH300">
            <v>0</v>
          </cell>
          <cell r="AI300">
            <v>0</v>
          </cell>
          <cell r="AK300">
            <v>0</v>
          </cell>
          <cell r="AL300">
            <v>0</v>
          </cell>
          <cell r="AM300">
            <v>0</v>
          </cell>
          <cell r="AO300">
            <v>0</v>
          </cell>
          <cell r="AP300">
            <v>0</v>
          </cell>
          <cell r="AQ300">
            <v>0</v>
          </cell>
          <cell r="AS300">
            <v>0</v>
          </cell>
          <cell r="AT300">
            <v>0</v>
          </cell>
          <cell r="AU300">
            <v>0</v>
          </cell>
          <cell r="AW300">
            <v>0</v>
          </cell>
          <cell r="AX300">
            <v>0</v>
          </cell>
          <cell r="AY300">
            <v>0</v>
          </cell>
          <cell r="BA300">
            <v>0</v>
          </cell>
          <cell r="BB300">
            <v>0</v>
          </cell>
          <cell r="BC300">
            <v>0</v>
          </cell>
          <cell r="BE300">
            <v>201.17</v>
          </cell>
          <cell r="BF300">
            <v>220.1</v>
          </cell>
          <cell r="BG300">
            <v>-18.93</v>
          </cell>
          <cell r="BI300">
            <v>3017.5</v>
          </cell>
          <cell r="BJ300">
            <v>3301.5</v>
          </cell>
          <cell r="BK300">
            <v>-284</v>
          </cell>
          <cell r="BL300">
            <v>3124</v>
          </cell>
          <cell r="BM300">
            <v>3017.5</v>
          </cell>
          <cell r="BN300">
            <v>3301.5</v>
          </cell>
          <cell r="BO300">
            <v>-284</v>
          </cell>
          <cell r="BP300">
            <v>3124</v>
          </cell>
          <cell r="BQ300">
            <v>3017.5</v>
          </cell>
          <cell r="BR300">
            <v>3301.5</v>
          </cell>
          <cell r="BS300">
            <v>-284</v>
          </cell>
          <cell r="BT300">
            <v>3124</v>
          </cell>
          <cell r="BU300">
            <v>9253.67</v>
          </cell>
          <cell r="BV300">
            <v>0</v>
          </cell>
          <cell r="BW300">
            <v>0</v>
          </cell>
          <cell r="BX300">
            <v>0</v>
          </cell>
          <cell r="BZ300">
            <v>0</v>
          </cell>
          <cell r="CA300">
            <v>0</v>
          </cell>
          <cell r="CB300">
            <v>0</v>
          </cell>
          <cell r="CD300">
            <v>0</v>
          </cell>
          <cell r="CE300">
            <v>0</v>
          </cell>
          <cell r="CF300">
            <v>0</v>
          </cell>
          <cell r="CH300">
            <v>0</v>
          </cell>
          <cell r="CI300">
            <v>0</v>
          </cell>
          <cell r="CJ300">
            <v>0</v>
          </cell>
          <cell r="CL300">
            <v>0</v>
          </cell>
          <cell r="CM300">
            <v>0</v>
          </cell>
          <cell r="CN300">
            <v>0</v>
          </cell>
          <cell r="CP300">
            <v>0</v>
          </cell>
          <cell r="CQ300">
            <v>0</v>
          </cell>
          <cell r="CR300">
            <v>0</v>
          </cell>
          <cell r="CT300">
            <v>0</v>
          </cell>
          <cell r="CU300">
            <v>0</v>
          </cell>
          <cell r="CV300">
            <v>0</v>
          </cell>
          <cell r="CX300">
            <v>0</v>
          </cell>
          <cell r="CY300">
            <v>0</v>
          </cell>
          <cell r="CZ300">
            <v>0</v>
          </cell>
          <cell r="DB300">
            <v>47.33</v>
          </cell>
          <cell r="DC300">
            <v>28.4</v>
          </cell>
          <cell r="DD300">
            <v>18.93</v>
          </cell>
          <cell r="DF300">
            <v>710</v>
          </cell>
          <cell r="DG300">
            <v>426</v>
          </cell>
          <cell r="DH300">
            <v>284</v>
          </cell>
          <cell r="DI300">
            <v>426</v>
          </cell>
          <cell r="DJ300">
            <v>710</v>
          </cell>
          <cell r="DK300">
            <v>426</v>
          </cell>
          <cell r="DL300">
            <v>284</v>
          </cell>
          <cell r="DM300">
            <v>426</v>
          </cell>
          <cell r="DN300">
            <v>710</v>
          </cell>
          <cell r="DO300">
            <v>426</v>
          </cell>
          <cell r="DP300">
            <v>284</v>
          </cell>
          <cell r="DQ300">
            <v>426</v>
          </cell>
          <cell r="DR300">
            <v>2177.33</v>
          </cell>
        </row>
        <row r="301">
          <cell r="F301" t="str">
            <v>02-56</v>
          </cell>
          <cell r="G301" t="str">
            <v>Yuan TCM Wellness Pte. Ltd. (Pulse TCM Clinic)</v>
          </cell>
          <cell r="H301">
            <v>45564</v>
          </cell>
          <cell r="I301">
            <v>45928</v>
          </cell>
          <cell r="K301">
            <v>0</v>
          </cell>
          <cell r="L301">
            <v>355</v>
          </cell>
          <cell r="M301">
            <v>10.3</v>
          </cell>
          <cell r="N301">
            <v>1.2</v>
          </cell>
          <cell r="O301">
            <v>9.5</v>
          </cell>
          <cell r="P301">
            <v>2</v>
          </cell>
          <cell r="Q301">
            <v>11.5</v>
          </cell>
          <cell r="S301">
            <v>3656.5</v>
          </cell>
          <cell r="T301">
            <v>426</v>
          </cell>
          <cell r="U301">
            <v>4082.5</v>
          </cell>
          <cell r="V301">
            <v>3372.5</v>
          </cell>
          <cell r="W301">
            <v>710</v>
          </cell>
          <cell r="X301">
            <v>4082.5</v>
          </cell>
          <cell r="Y301">
            <v>0</v>
          </cell>
          <cell r="Z301">
            <v>0</v>
          </cell>
          <cell r="AA301">
            <v>0</v>
          </cell>
          <cell r="AC301">
            <v>0</v>
          </cell>
          <cell r="AD301">
            <v>0</v>
          </cell>
          <cell r="AE301">
            <v>0</v>
          </cell>
          <cell r="AG301">
            <v>0</v>
          </cell>
          <cell r="AH301">
            <v>0</v>
          </cell>
          <cell r="AI301">
            <v>0</v>
          </cell>
          <cell r="AK301">
            <v>0</v>
          </cell>
          <cell r="AL301">
            <v>0</v>
          </cell>
          <cell r="AM301">
            <v>0</v>
          </cell>
          <cell r="AO301">
            <v>0</v>
          </cell>
          <cell r="AP301">
            <v>0</v>
          </cell>
          <cell r="AQ301">
            <v>0</v>
          </cell>
          <cell r="AS301">
            <v>0</v>
          </cell>
          <cell r="AT301">
            <v>0</v>
          </cell>
          <cell r="AU301">
            <v>0</v>
          </cell>
          <cell r="AW301">
            <v>0</v>
          </cell>
          <cell r="AX301">
            <v>0</v>
          </cell>
          <cell r="AY301">
            <v>0</v>
          </cell>
          <cell r="BA301">
            <v>0</v>
          </cell>
          <cell r="BB301">
            <v>0</v>
          </cell>
          <cell r="BC301">
            <v>0</v>
          </cell>
          <cell r="BE301">
            <v>0</v>
          </cell>
          <cell r="BF301">
            <v>0</v>
          </cell>
          <cell r="BG301">
            <v>0</v>
          </cell>
          <cell r="BI301">
            <v>0</v>
          </cell>
          <cell r="BJ301">
            <v>0</v>
          </cell>
          <cell r="BK301">
            <v>0</v>
          </cell>
          <cell r="BM301">
            <v>0</v>
          </cell>
          <cell r="BN301">
            <v>0</v>
          </cell>
          <cell r="BO301">
            <v>0</v>
          </cell>
          <cell r="BQ301">
            <v>0</v>
          </cell>
          <cell r="BR301">
            <v>0</v>
          </cell>
          <cell r="BS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Z301">
            <v>0</v>
          </cell>
          <cell r="CA301">
            <v>0</v>
          </cell>
          <cell r="CB301">
            <v>0</v>
          </cell>
          <cell r="CD301">
            <v>0</v>
          </cell>
          <cell r="CE301">
            <v>0</v>
          </cell>
          <cell r="CF301">
            <v>0</v>
          </cell>
          <cell r="CH301">
            <v>0</v>
          </cell>
          <cell r="CI301">
            <v>0</v>
          </cell>
          <cell r="CJ301">
            <v>0</v>
          </cell>
          <cell r="CL301">
            <v>0</v>
          </cell>
          <cell r="CM301">
            <v>0</v>
          </cell>
          <cell r="CN301">
            <v>0</v>
          </cell>
          <cell r="CP301">
            <v>0</v>
          </cell>
          <cell r="CQ301">
            <v>0</v>
          </cell>
          <cell r="CR301">
            <v>0</v>
          </cell>
          <cell r="CT301">
            <v>0</v>
          </cell>
          <cell r="CU301">
            <v>0</v>
          </cell>
          <cell r="CV301">
            <v>0</v>
          </cell>
          <cell r="CX301">
            <v>0</v>
          </cell>
          <cell r="CY301">
            <v>0</v>
          </cell>
          <cell r="CZ301">
            <v>0</v>
          </cell>
          <cell r="DB301">
            <v>0</v>
          </cell>
          <cell r="DC301">
            <v>0</v>
          </cell>
          <cell r="DD301">
            <v>0</v>
          </cell>
          <cell r="DF301">
            <v>0</v>
          </cell>
          <cell r="DG301">
            <v>0</v>
          </cell>
          <cell r="DH301">
            <v>0</v>
          </cell>
          <cell r="DJ301">
            <v>0</v>
          </cell>
          <cell r="DK301">
            <v>0</v>
          </cell>
          <cell r="DL301">
            <v>0</v>
          </cell>
          <cell r="DN301">
            <v>0</v>
          </cell>
          <cell r="DO301">
            <v>0</v>
          </cell>
          <cell r="DP301">
            <v>0</v>
          </cell>
          <cell r="DR301">
            <v>0</v>
          </cell>
        </row>
        <row r="302">
          <cell r="E302" t="str">
            <v>t0001065</v>
          </cell>
          <cell r="F302" t="str">
            <v>02-57/58/59/60/61</v>
          </cell>
          <cell r="G302" t="str">
            <v>Commune Lifestyle Pte Ltd (Alt.o and Grado)</v>
          </cell>
          <cell r="H302">
            <v>43922</v>
          </cell>
          <cell r="I302">
            <v>45016</v>
          </cell>
          <cell r="K302">
            <v>4701</v>
          </cell>
          <cell r="L302">
            <v>4701</v>
          </cell>
          <cell r="M302">
            <v>6.6</v>
          </cell>
          <cell r="N302">
            <v>1.2</v>
          </cell>
          <cell r="O302">
            <v>5.8</v>
          </cell>
          <cell r="P302">
            <v>2</v>
          </cell>
          <cell r="Q302">
            <v>7.8</v>
          </cell>
          <cell r="S302">
            <v>31026.6</v>
          </cell>
          <cell r="T302">
            <v>5641.2</v>
          </cell>
          <cell r="U302">
            <v>36667.800000000003</v>
          </cell>
          <cell r="V302">
            <v>27265.8</v>
          </cell>
          <cell r="W302">
            <v>9402</v>
          </cell>
          <cell r="X302">
            <v>36667.800000000003</v>
          </cell>
          <cell r="Y302">
            <v>31026.6</v>
          </cell>
          <cell r="Z302">
            <v>31026.6</v>
          </cell>
          <cell r="AA302">
            <v>0</v>
          </cell>
          <cell r="AB302">
            <v>31026.6</v>
          </cell>
          <cell r="AC302">
            <v>27265.8</v>
          </cell>
          <cell r="AD302">
            <v>31026.6</v>
          </cell>
          <cell r="AE302">
            <v>-3760.8</v>
          </cell>
          <cell r="AF302">
            <v>31026.6</v>
          </cell>
          <cell r="AG302">
            <v>27265.8</v>
          </cell>
          <cell r="AH302">
            <v>31026.6</v>
          </cell>
          <cell r="AI302">
            <v>-3760.8</v>
          </cell>
          <cell r="AJ302">
            <v>31026.6</v>
          </cell>
          <cell r="AK302">
            <v>0</v>
          </cell>
          <cell r="AL302">
            <v>33847.199999999997</v>
          </cell>
          <cell r="AM302">
            <v>-33847.199999999997</v>
          </cell>
          <cell r="AN302">
            <v>31026.6</v>
          </cell>
          <cell r="AO302">
            <v>0</v>
          </cell>
          <cell r="AP302">
            <v>33847.199999999997</v>
          </cell>
          <cell r="AQ302">
            <v>-33847.199999999997</v>
          </cell>
          <cell r="AR302">
            <v>31026.6</v>
          </cell>
          <cell r="AS302">
            <v>0</v>
          </cell>
          <cell r="AT302">
            <v>33847.199999999997</v>
          </cell>
          <cell r="AU302">
            <v>-33847.199999999997</v>
          </cell>
          <cell r="AV302">
            <v>31026.6</v>
          </cell>
          <cell r="AW302">
            <v>0</v>
          </cell>
          <cell r="AX302">
            <v>33847.199999999997</v>
          </cell>
          <cell r="AY302">
            <v>-33847.199999999997</v>
          </cell>
          <cell r="AZ302">
            <v>31026.6</v>
          </cell>
          <cell r="BA302">
            <v>0</v>
          </cell>
          <cell r="BB302">
            <v>33847.199999999997</v>
          </cell>
          <cell r="BC302">
            <v>-33847.199999999997</v>
          </cell>
          <cell r="BD302">
            <v>31026.6</v>
          </cell>
          <cell r="BE302">
            <v>0</v>
          </cell>
          <cell r="BF302">
            <v>33847.199999999997</v>
          </cell>
          <cell r="BG302">
            <v>-33847.199999999997</v>
          </cell>
          <cell r="BH302">
            <v>31026.6</v>
          </cell>
          <cell r="BI302">
            <v>0</v>
          </cell>
          <cell r="BJ302">
            <v>0</v>
          </cell>
          <cell r="BK302">
            <v>0</v>
          </cell>
          <cell r="BL302">
            <v>31026.6</v>
          </cell>
          <cell r="BM302">
            <v>0</v>
          </cell>
          <cell r="BN302">
            <v>0</v>
          </cell>
          <cell r="BO302">
            <v>0</v>
          </cell>
          <cell r="BP302">
            <v>31026.6</v>
          </cell>
          <cell r="BQ302">
            <v>0</v>
          </cell>
          <cell r="BR302">
            <v>0</v>
          </cell>
          <cell r="BS302">
            <v>0</v>
          </cell>
          <cell r="BT302">
            <v>31026.6</v>
          </cell>
          <cell r="BU302">
            <v>85558.2</v>
          </cell>
          <cell r="BV302">
            <v>5641.2</v>
          </cell>
          <cell r="BW302">
            <v>5641.2</v>
          </cell>
          <cell r="BX302">
            <v>0</v>
          </cell>
          <cell r="BY302">
            <v>5641.2</v>
          </cell>
          <cell r="BZ302">
            <v>9402</v>
          </cell>
          <cell r="CA302">
            <v>5641.2</v>
          </cell>
          <cell r="CB302">
            <v>3760.8</v>
          </cell>
          <cell r="CC302">
            <v>5641.2</v>
          </cell>
          <cell r="CD302">
            <v>9402</v>
          </cell>
          <cell r="CE302">
            <v>5641.2</v>
          </cell>
          <cell r="CF302">
            <v>3760.8</v>
          </cell>
          <cell r="CG302">
            <v>5641.2</v>
          </cell>
          <cell r="CH302">
            <v>0</v>
          </cell>
          <cell r="CI302">
            <v>5641.2</v>
          </cell>
          <cell r="CJ302">
            <v>-5641.2</v>
          </cell>
          <cell r="CK302">
            <v>5641.2</v>
          </cell>
          <cell r="CL302">
            <v>0</v>
          </cell>
          <cell r="CM302">
            <v>5641.2</v>
          </cell>
          <cell r="CN302">
            <v>-5641.2</v>
          </cell>
          <cell r="CO302">
            <v>5641.2</v>
          </cell>
          <cell r="CP302">
            <v>0</v>
          </cell>
          <cell r="CQ302">
            <v>5641.2</v>
          </cell>
          <cell r="CR302">
            <v>-5641.2</v>
          </cell>
          <cell r="CS302">
            <v>5641.2</v>
          </cell>
          <cell r="CT302">
            <v>0</v>
          </cell>
          <cell r="CU302">
            <v>5641.2</v>
          </cell>
          <cell r="CV302">
            <v>-5641.2</v>
          </cell>
          <cell r="CW302">
            <v>5641.2</v>
          </cell>
          <cell r="CX302">
            <v>0</v>
          </cell>
          <cell r="CY302">
            <v>5641.2</v>
          </cell>
          <cell r="CZ302">
            <v>-5641.2</v>
          </cell>
          <cell r="DA302">
            <v>5641.2</v>
          </cell>
          <cell r="DB302">
            <v>0</v>
          </cell>
          <cell r="DC302">
            <v>5641.2</v>
          </cell>
          <cell r="DD302">
            <v>-5641.2</v>
          </cell>
          <cell r="DE302">
            <v>5641.2</v>
          </cell>
          <cell r="DF302">
            <v>0</v>
          </cell>
          <cell r="DG302">
            <v>0</v>
          </cell>
          <cell r="DH302">
            <v>0</v>
          </cell>
          <cell r="DI302">
            <v>5641.2</v>
          </cell>
          <cell r="DJ302">
            <v>0</v>
          </cell>
          <cell r="DK302">
            <v>0</v>
          </cell>
          <cell r="DL302">
            <v>0</v>
          </cell>
          <cell r="DM302">
            <v>5641.2</v>
          </cell>
          <cell r="DN302">
            <v>0</v>
          </cell>
          <cell r="DO302">
            <v>0</v>
          </cell>
          <cell r="DP302">
            <v>0</v>
          </cell>
          <cell r="DQ302">
            <v>5641.2</v>
          </cell>
          <cell r="DR302">
            <v>24445.200000000001</v>
          </cell>
        </row>
        <row r="303">
          <cell r="E303" t="str">
            <v>t0001065</v>
          </cell>
          <cell r="F303" t="str">
            <v>02-57/58/59/60/61</v>
          </cell>
          <cell r="G303" t="str">
            <v>Commune Lifestyle Pte Ltd (Alt.o and Grado)</v>
          </cell>
          <cell r="H303">
            <v>45017</v>
          </cell>
          <cell r="I303">
            <v>46112</v>
          </cell>
          <cell r="K303">
            <v>0</v>
          </cell>
          <cell r="L303">
            <v>4701</v>
          </cell>
          <cell r="M303">
            <v>0</v>
          </cell>
          <cell r="N303">
            <v>0</v>
          </cell>
          <cell r="O303">
            <v>6.4</v>
          </cell>
          <cell r="P303">
            <v>2</v>
          </cell>
          <cell r="Q303">
            <v>8.4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30086.400000000001</v>
          </cell>
          <cell r="W303">
            <v>9402</v>
          </cell>
          <cell r="X303">
            <v>39488.400000000001</v>
          </cell>
          <cell r="Y303">
            <v>0</v>
          </cell>
          <cell r="Z303">
            <v>0</v>
          </cell>
          <cell r="AA303">
            <v>0</v>
          </cell>
          <cell r="AC303">
            <v>0</v>
          </cell>
          <cell r="AD303">
            <v>0</v>
          </cell>
          <cell r="AE303">
            <v>0</v>
          </cell>
          <cell r="AG303">
            <v>0</v>
          </cell>
          <cell r="AH303">
            <v>0</v>
          </cell>
          <cell r="AI303">
            <v>0</v>
          </cell>
          <cell r="AK303">
            <v>30086.400000000001</v>
          </cell>
          <cell r="AL303">
            <v>0</v>
          </cell>
          <cell r="AM303">
            <v>30086.400000000001</v>
          </cell>
          <cell r="AO303">
            <v>30086.400000000001</v>
          </cell>
          <cell r="AP303">
            <v>0</v>
          </cell>
          <cell r="AQ303">
            <v>30086.400000000001</v>
          </cell>
          <cell r="AS303">
            <v>30086.400000000001</v>
          </cell>
          <cell r="AT303">
            <v>0</v>
          </cell>
          <cell r="AU303">
            <v>30086.400000000001</v>
          </cell>
          <cell r="AW303">
            <v>30086.400000000001</v>
          </cell>
          <cell r="AX303">
            <v>0</v>
          </cell>
          <cell r="AY303">
            <v>30086.400000000001</v>
          </cell>
          <cell r="BA303">
            <v>30086.400000000001</v>
          </cell>
          <cell r="BB303">
            <v>0</v>
          </cell>
          <cell r="BC303">
            <v>30086.400000000001</v>
          </cell>
          <cell r="BE303">
            <v>30086.400000000001</v>
          </cell>
          <cell r="BF303">
            <v>0</v>
          </cell>
          <cell r="BG303">
            <v>30086.400000000001</v>
          </cell>
          <cell r="BI303">
            <v>30086.400000000001</v>
          </cell>
          <cell r="BJ303">
            <v>33847.199999999997</v>
          </cell>
          <cell r="BK303">
            <v>-3760.8</v>
          </cell>
          <cell r="BM303">
            <v>30086.400000000001</v>
          </cell>
          <cell r="BN303">
            <v>33847.199999999997</v>
          </cell>
          <cell r="BO303">
            <v>-3760.8</v>
          </cell>
          <cell r="BQ303">
            <v>30086.400000000001</v>
          </cell>
          <cell r="BR303">
            <v>33847.199999999997</v>
          </cell>
          <cell r="BS303">
            <v>-3760.8</v>
          </cell>
          <cell r="BU303">
            <v>270777.59999999998</v>
          </cell>
          <cell r="BV303">
            <v>0</v>
          </cell>
          <cell r="BW303">
            <v>0</v>
          </cell>
          <cell r="BX303">
            <v>0</v>
          </cell>
          <cell r="BZ303">
            <v>0</v>
          </cell>
          <cell r="CA303">
            <v>0</v>
          </cell>
          <cell r="CB303">
            <v>0</v>
          </cell>
          <cell r="CD303">
            <v>0</v>
          </cell>
          <cell r="CE303">
            <v>0</v>
          </cell>
          <cell r="CF303">
            <v>0</v>
          </cell>
          <cell r="CH303">
            <v>9402</v>
          </cell>
          <cell r="CI303">
            <v>0</v>
          </cell>
          <cell r="CJ303">
            <v>9402</v>
          </cell>
          <cell r="CL303">
            <v>9402</v>
          </cell>
          <cell r="CM303">
            <v>0</v>
          </cell>
          <cell r="CN303">
            <v>9402</v>
          </cell>
          <cell r="CP303">
            <v>9402</v>
          </cell>
          <cell r="CQ303">
            <v>0</v>
          </cell>
          <cell r="CR303">
            <v>9402</v>
          </cell>
          <cell r="CT303">
            <v>9402</v>
          </cell>
          <cell r="CU303">
            <v>0</v>
          </cell>
          <cell r="CV303">
            <v>9402</v>
          </cell>
          <cell r="CX303">
            <v>9402</v>
          </cell>
          <cell r="CY303">
            <v>0</v>
          </cell>
          <cell r="CZ303">
            <v>9402</v>
          </cell>
          <cell r="DB303">
            <v>9402</v>
          </cell>
          <cell r="DC303">
            <v>0</v>
          </cell>
          <cell r="DD303">
            <v>9402</v>
          </cell>
          <cell r="DF303">
            <v>9402</v>
          </cell>
          <cell r="DG303">
            <v>5641.2</v>
          </cell>
          <cell r="DH303">
            <v>3760.8</v>
          </cell>
          <cell r="DJ303">
            <v>9402</v>
          </cell>
          <cell r="DK303">
            <v>5641.2</v>
          </cell>
          <cell r="DL303">
            <v>3760.8</v>
          </cell>
          <cell r="DN303">
            <v>9402</v>
          </cell>
          <cell r="DO303">
            <v>5641.2</v>
          </cell>
          <cell r="DP303">
            <v>3760.8</v>
          </cell>
          <cell r="DR303">
            <v>84618</v>
          </cell>
        </row>
        <row r="304">
          <cell r="E304" t="str">
            <v>t0000989</v>
          </cell>
          <cell r="F304" t="str">
            <v>02-62/62A/62B/62C/64/65/66/67/68/69</v>
          </cell>
          <cell r="G304" t="str">
            <v>True Yoga Pte Ltd (True Fitness)</v>
          </cell>
          <cell r="H304">
            <v>44835</v>
          </cell>
          <cell r="I304">
            <v>45161</v>
          </cell>
          <cell r="K304">
            <v>10314</v>
          </cell>
          <cell r="L304">
            <v>10314</v>
          </cell>
          <cell r="M304">
            <v>5.3</v>
          </cell>
          <cell r="N304">
            <v>1.2</v>
          </cell>
          <cell r="O304">
            <v>4.5</v>
          </cell>
          <cell r="P304">
            <v>2</v>
          </cell>
          <cell r="Q304">
            <v>6.5</v>
          </cell>
          <cell r="S304">
            <v>54664.2</v>
          </cell>
          <cell r="T304">
            <v>12376.8</v>
          </cell>
          <cell r="U304">
            <v>67041</v>
          </cell>
          <cell r="V304">
            <v>46413</v>
          </cell>
          <cell r="W304">
            <v>20628</v>
          </cell>
          <cell r="X304">
            <v>67041</v>
          </cell>
          <cell r="Y304">
            <v>54664.2</v>
          </cell>
          <cell r="Z304">
            <v>54664.2</v>
          </cell>
          <cell r="AA304">
            <v>0</v>
          </cell>
          <cell r="AB304">
            <v>53632.800000000003</v>
          </cell>
          <cell r="AC304">
            <v>46413</v>
          </cell>
          <cell r="AD304">
            <v>54664.2</v>
          </cell>
          <cell r="AE304">
            <v>-8251.2000000000007</v>
          </cell>
          <cell r="AF304">
            <v>53632.800000000003</v>
          </cell>
          <cell r="AG304">
            <v>46413</v>
          </cell>
          <cell r="AH304">
            <v>54664.2</v>
          </cell>
          <cell r="AI304">
            <v>-8251.2000000000007</v>
          </cell>
          <cell r="AJ304">
            <v>53632.800000000003</v>
          </cell>
          <cell r="AK304">
            <v>46413</v>
          </cell>
          <cell r="AL304">
            <v>54664.2</v>
          </cell>
          <cell r="AM304">
            <v>-8251.2000000000007</v>
          </cell>
          <cell r="AN304">
            <v>53632.800000000003</v>
          </cell>
          <cell r="AO304">
            <v>46413</v>
          </cell>
          <cell r="AP304">
            <v>54664.2</v>
          </cell>
          <cell r="AQ304">
            <v>-8251.2000000000007</v>
          </cell>
          <cell r="AR304">
            <v>53632.800000000003</v>
          </cell>
          <cell r="AS304">
            <v>46413</v>
          </cell>
          <cell r="AT304">
            <v>54664.2</v>
          </cell>
          <cell r="AU304">
            <v>-8251.2000000000007</v>
          </cell>
          <cell r="AV304">
            <v>53632.800000000003</v>
          </cell>
          <cell r="AW304">
            <v>46413</v>
          </cell>
          <cell r="AX304">
            <v>54664.2</v>
          </cell>
          <cell r="AY304">
            <v>-8251.2000000000007</v>
          </cell>
          <cell r="AZ304">
            <v>53632.800000000003</v>
          </cell>
          <cell r="BA304">
            <v>34435.449999999997</v>
          </cell>
          <cell r="BB304">
            <v>40557.31</v>
          </cell>
          <cell r="BC304">
            <v>-6121.86</v>
          </cell>
          <cell r="BD304">
            <v>53632.800000000003</v>
          </cell>
          <cell r="BE304">
            <v>0</v>
          </cell>
          <cell r="BF304">
            <v>0</v>
          </cell>
          <cell r="BG304">
            <v>0</v>
          </cell>
          <cell r="BH304">
            <v>53632.800000000003</v>
          </cell>
          <cell r="BI304">
            <v>0</v>
          </cell>
          <cell r="BJ304">
            <v>0</v>
          </cell>
          <cell r="BK304">
            <v>0</v>
          </cell>
          <cell r="BL304">
            <v>54664.2</v>
          </cell>
          <cell r="BM304">
            <v>0</v>
          </cell>
          <cell r="BN304">
            <v>0</v>
          </cell>
          <cell r="BO304">
            <v>0</v>
          </cell>
          <cell r="BP304">
            <v>54664.2</v>
          </cell>
          <cell r="BQ304">
            <v>0</v>
          </cell>
          <cell r="BR304">
            <v>0</v>
          </cell>
          <cell r="BS304">
            <v>0</v>
          </cell>
          <cell r="BT304">
            <v>54664.2</v>
          </cell>
          <cell r="BU304">
            <v>367577.65</v>
          </cell>
          <cell r="BV304">
            <v>12376.8</v>
          </cell>
          <cell r="BW304">
            <v>12376.8</v>
          </cell>
          <cell r="BX304">
            <v>0</v>
          </cell>
          <cell r="BY304">
            <v>12376.8</v>
          </cell>
          <cell r="BZ304">
            <v>20628</v>
          </cell>
          <cell r="CA304">
            <v>12376.8</v>
          </cell>
          <cell r="CB304">
            <v>8251.2000000000007</v>
          </cell>
          <cell r="CC304">
            <v>12376.8</v>
          </cell>
          <cell r="CD304">
            <v>20628</v>
          </cell>
          <cell r="CE304">
            <v>12376.8</v>
          </cell>
          <cell r="CF304">
            <v>8251.2000000000007</v>
          </cell>
          <cell r="CG304">
            <v>12376.8</v>
          </cell>
          <cell r="CH304">
            <v>20628</v>
          </cell>
          <cell r="CI304">
            <v>12376.8</v>
          </cell>
          <cell r="CJ304">
            <v>8251.2000000000007</v>
          </cell>
          <cell r="CK304">
            <v>12376.8</v>
          </cell>
          <cell r="CL304">
            <v>20628</v>
          </cell>
          <cell r="CM304">
            <v>12376.8</v>
          </cell>
          <cell r="CN304">
            <v>8251.2000000000007</v>
          </cell>
          <cell r="CO304">
            <v>12376.8</v>
          </cell>
          <cell r="CP304">
            <v>20628</v>
          </cell>
          <cell r="CQ304">
            <v>12376.8</v>
          </cell>
          <cell r="CR304">
            <v>8251.2000000000007</v>
          </cell>
          <cell r="CS304">
            <v>12376.8</v>
          </cell>
          <cell r="CT304">
            <v>20628</v>
          </cell>
          <cell r="CU304">
            <v>12376.8</v>
          </cell>
          <cell r="CV304">
            <v>8251.2000000000007</v>
          </cell>
          <cell r="CW304">
            <v>12376.8</v>
          </cell>
          <cell r="CX304">
            <v>15304.65</v>
          </cell>
          <cell r="CY304">
            <v>9182.7900000000009</v>
          </cell>
          <cell r="CZ304">
            <v>6121.86</v>
          </cell>
          <cell r="DA304">
            <v>12376.8</v>
          </cell>
          <cell r="DB304">
            <v>0</v>
          </cell>
          <cell r="DC304">
            <v>0</v>
          </cell>
          <cell r="DD304">
            <v>0</v>
          </cell>
          <cell r="DE304">
            <v>12376.8</v>
          </cell>
          <cell r="DF304">
            <v>0</v>
          </cell>
          <cell r="DG304">
            <v>0</v>
          </cell>
          <cell r="DH304">
            <v>0</v>
          </cell>
          <cell r="DI304">
            <v>12376.8</v>
          </cell>
          <cell r="DJ304">
            <v>0</v>
          </cell>
          <cell r="DK304">
            <v>0</v>
          </cell>
          <cell r="DL304">
            <v>0</v>
          </cell>
          <cell r="DM304">
            <v>12376.8</v>
          </cell>
          <cell r="DN304">
            <v>0</v>
          </cell>
          <cell r="DO304">
            <v>0</v>
          </cell>
          <cell r="DP304">
            <v>0</v>
          </cell>
          <cell r="DQ304">
            <v>12376.8</v>
          </cell>
          <cell r="DR304">
            <v>151449.45000000001</v>
          </cell>
        </row>
        <row r="305">
          <cell r="E305" t="str">
            <v>t0000988</v>
          </cell>
          <cell r="F305" t="str">
            <v>02-63</v>
          </cell>
          <cell r="G305" t="str">
            <v>True Yoga Pte Ltd (True Fitness)</v>
          </cell>
          <cell r="H305">
            <v>44835</v>
          </cell>
          <cell r="I305">
            <v>45161</v>
          </cell>
          <cell r="K305">
            <v>23145</v>
          </cell>
          <cell r="L305">
            <v>23145</v>
          </cell>
          <cell r="M305">
            <v>5.3</v>
          </cell>
          <cell r="N305">
            <v>1.2</v>
          </cell>
          <cell r="O305">
            <v>4.5</v>
          </cell>
          <cell r="P305">
            <v>2</v>
          </cell>
          <cell r="Q305">
            <v>6.5</v>
          </cell>
          <cell r="S305">
            <v>122668.5</v>
          </cell>
          <cell r="T305">
            <v>27774</v>
          </cell>
          <cell r="U305">
            <v>150442.5</v>
          </cell>
          <cell r="V305">
            <v>104152.5</v>
          </cell>
          <cell r="W305">
            <v>46290</v>
          </cell>
          <cell r="X305">
            <v>150442.5</v>
          </cell>
          <cell r="Y305">
            <v>122668.5</v>
          </cell>
          <cell r="Z305">
            <v>122668.5</v>
          </cell>
          <cell r="AA305">
            <v>0</v>
          </cell>
          <cell r="AB305">
            <v>120354</v>
          </cell>
          <cell r="AC305">
            <v>104152.5</v>
          </cell>
          <cell r="AD305">
            <v>122668.5</v>
          </cell>
          <cell r="AE305">
            <v>-18516</v>
          </cell>
          <cell r="AF305">
            <v>120354</v>
          </cell>
          <cell r="AG305">
            <v>104152.5</v>
          </cell>
          <cell r="AH305">
            <v>122668.5</v>
          </cell>
          <cell r="AI305">
            <v>-18516</v>
          </cell>
          <cell r="AJ305">
            <v>120354</v>
          </cell>
          <cell r="AK305">
            <v>104152.5</v>
          </cell>
          <cell r="AL305">
            <v>122668.5</v>
          </cell>
          <cell r="AM305">
            <v>-18516</v>
          </cell>
          <cell r="AN305">
            <v>120354</v>
          </cell>
          <cell r="AO305">
            <v>104152.5</v>
          </cell>
          <cell r="AP305">
            <v>122668.5</v>
          </cell>
          <cell r="AQ305">
            <v>-18516</v>
          </cell>
          <cell r="AR305">
            <v>120354</v>
          </cell>
          <cell r="AS305">
            <v>104152.5</v>
          </cell>
          <cell r="AT305">
            <v>122668.5</v>
          </cell>
          <cell r="AU305">
            <v>-18516</v>
          </cell>
          <cell r="AV305">
            <v>120354</v>
          </cell>
          <cell r="AW305">
            <v>104152.5</v>
          </cell>
          <cell r="AX305">
            <v>122668.5</v>
          </cell>
          <cell r="AY305">
            <v>-18516</v>
          </cell>
          <cell r="AZ305">
            <v>120354</v>
          </cell>
          <cell r="BA305">
            <v>77274.44</v>
          </cell>
          <cell r="BB305">
            <v>91012.11</v>
          </cell>
          <cell r="BC305">
            <v>-13737.67</v>
          </cell>
          <cell r="BD305">
            <v>120354</v>
          </cell>
          <cell r="BE305">
            <v>0</v>
          </cell>
          <cell r="BF305">
            <v>0</v>
          </cell>
          <cell r="BG305">
            <v>0</v>
          </cell>
          <cell r="BH305">
            <v>120354</v>
          </cell>
          <cell r="BI305">
            <v>0</v>
          </cell>
          <cell r="BJ305">
            <v>0</v>
          </cell>
          <cell r="BK305">
            <v>0</v>
          </cell>
          <cell r="BL305">
            <v>122668.5</v>
          </cell>
          <cell r="BM305">
            <v>0</v>
          </cell>
          <cell r="BN305">
            <v>0</v>
          </cell>
          <cell r="BO305">
            <v>0</v>
          </cell>
          <cell r="BP305">
            <v>122668.5</v>
          </cell>
          <cell r="BQ305">
            <v>0</v>
          </cell>
          <cell r="BR305">
            <v>0</v>
          </cell>
          <cell r="BS305">
            <v>0</v>
          </cell>
          <cell r="BT305">
            <v>122668.5</v>
          </cell>
          <cell r="BU305">
            <v>824857.94</v>
          </cell>
          <cell r="BV305">
            <v>27774</v>
          </cell>
          <cell r="BW305">
            <v>27774</v>
          </cell>
          <cell r="BX305">
            <v>0</v>
          </cell>
          <cell r="BY305">
            <v>27774</v>
          </cell>
          <cell r="BZ305">
            <v>46290</v>
          </cell>
          <cell r="CA305">
            <v>27774</v>
          </cell>
          <cell r="CB305">
            <v>18516</v>
          </cell>
          <cell r="CC305">
            <v>27774</v>
          </cell>
          <cell r="CD305">
            <v>46290</v>
          </cell>
          <cell r="CE305">
            <v>27774</v>
          </cell>
          <cell r="CF305">
            <v>18516</v>
          </cell>
          <cell r="CG305">
            <v>27774</v>
          </cell>
          <cell r="CH305">
            <v>46290</v>
          </cell>
          <cell r="CI305">
            <v>27774</v>
          </cell>
          <cell r="CJ305">
            <v>18516</v>
          </cell>
          <cell r="CK305">
            <v>27774</v>
          </cell>
          <cell r="CL305">
            <v>46290</v>
          </cell>
          <cell r="CM305">
            <v>27774</v>
          </cell>
          <cell r="CN305">
            <v>18516</v>
          </cell>
          <cell r="CO305">
            <v>27774</v>
          </cell>
          <cell r="CP305">
            <v>46290</v>
          </cell>
          <cell r="CQ305">
            <v>27774</v>
          </cell>
          <cell r="CR305">
            <v>18516</v>
          </cell>
          <cell r="CS305">
            <v>27774</v>
          </cell>
          <cell r="CT305">
            <v>46290</v>
          </cell>
          <cell r="CU305">
            <v>27774</v>
          </cell>
          <cell r="CV305">
            <v>18516</v>
          </cell>
          <cell r="CW305">
            <v>27774</v>
          </cell>
          <cell r="CX305">
            <v>34344.19</v>
          </cell>
          <cell r="CY305">
            <v>20606.52</v>
          </cell>
          <cell r="CZ305">
            <v>13737.67</v>
          </cell>
          <cell r="DA305">
            <v>27774</v>
          </cell>
          <cell r="DB305">
            <v>0</v>
          </cell>
          <cell r="DC305">
            <v>0</v>
          </cell>
          <cell r="DD305">
            <v>0</v>
          </cell>
          <cell r="DE305">
            <v>27774</v>
          </cell>
          <cell r="DF305">
            <v>0</v>
          </cell>
          <cell r="DG305">
            <v>0</v>
          </cell>
          <cell r="DH305">
            <v>0</v>
          </cell>
          <cell r="DI305">
            <v>27774</v>
          </cell>
          <cell r="DJ305">
            <v>0</v>
          </cell>
          <cell r="DK305">
            <v>0</v>
          </cell>
          <cell r="DL305">
            <v>0</v>
          </cell>
          <cell r="DM305">
            <v>27774</v>
          </cell>
          <cell r="DN305">
            <v>0</v>
          </cell>
          <cell r="DO305">
            <v>0</v>
          </cell>
          <cell r="DP305">
            <v>0</v>
          </cell>
          <cell r="DQ305">
            <v>27774</v>
          </cell>
          <cell r="DR305">
            <v>339858.19</v>
          </cell>
        </row>
        <row r="306">
          <cell r="E306" t="str">
            <v>t0000989</v>
          </cell>
          <cell r="F306" t="str">
            <v>02-62/62A/62B/62C/63/64/65/66/67/68/69</v>
          </cell>
          <cell r="G306" t="str">
            <v>True Yoga Pte Ltd (True Fitness)</v>
          </cell>
          <cell r="H306">
            <v>45162</v>
          </cell>
          <cell r="I306">
            <v>45199</v>
          </cell>
          <cell r="K306">
            <v>33459</v>
          </cell>
          <cell r="L306">
            <v>33459</v>
          </cell>
          <cell r="M306">
            <v>0</v>
          </cell>
          <cell r="N306">
            <v>0</v>
          </cell>
          <cell r="O306">
            <v>4.5</v>
          </cell>
          <cell r="P306">
            <v>2</v>
          </cell>
          <cell r="Q306">
            <v>6.5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150565.5</v>
          </cell>
          <cell r="W306">
            <v>66918</v>
          </cell>
          <cell r="X306">
            <v>217483.5</v>
          </cell>
          <cell r="Y306">
            <v>0</v>
          </cell>
          <cell r="Z306">
            <v>0</v>
          </cell>
          <cell r="AA306">
            <v>0</v>
          </cell>
          <cell r="AC306">
            <v>0</v>
          </cell>
          <cell r="AD306">
            <v>0</v>
          </cell>
          <cell r="AE306">
            <v>0</v>
          </cell>
          <cell r="AG306">
            <v>0</v>
          </cell>
          <cell r="AH306">
            <v>0</v>
          </cell>
          <cell r="AI306">
            <v>0</v>
          </cell>
          <cell r="AK306">
            <v>0</v>
          </cell>
          <cell r="AL306">
            <v>0</v>
          </cell>
          <cell r="AM306">
            <v>0</v>
          </cell>
          <cell r="AO306">
            <v>0</v>
          </cell>
          <cell r="AP306">
            <v>0</v>
          </cell>
          <cell r="AQ306">
            <v>0</v>
          </cell>
          <cell r="AS306">
            <v>0</v>
          </cell>
          <cell r="AT306">
            <v>0</v>
          </cell>
          <cell r="AU306">
            <v>0</v>
          </cell>
          <cell r="AW306">
            <v>0</v>
          </cell>
          <cell r="AX306">
            <v>0</v>
          </cell>
          <cell r="AY306">
            <v>0</v>
          </cell>
          <cell r="BA306">
            <v>38855.61</v>
          </cell>
          <cell r="BB306">
            <v>45763.28</v>
          </cell>
          <cell r="BC306">
            <v>-6907.67</v>
          </cell>
          <cell r="BE306">
            <v>150565.5</v>
          </cell>
          <cell r="BF306">
            <v>177332.7</v>
          </cell>
          <cell r="BG306">
            <v>-26767.200000000001</v>
          </cell>
          <cell r="BI306">
            <v>0</v>
          </cell>
          <cell r="BJ306">
            <v>177332.7</v>
          </cell>
          <cell r="BK306">
            <v>-177332.7</v>
          </cell>
          <cell r="BM306">
            <v>0</v>
          </cell>
          <cell r="BN306">
            <v>177332.7</v>
          </cell>
          <cell r="BO306">
            <v>-177332.7</v>
          </cell>
          <cell r="BQ306">
            <v>0</v>
          </cell>
          <cell r="BR306">
            <v>177332.7</v>
          </cell>
          <cell r="BS306">
            <v>-177332.7</v>
          </cell>
          <cell r="BU306">
            <v>189421.11</v>
          </cell>
          <cell r="BV306">
            <v>0</v>
          </cell>
          <cell r="BW306">
            <v>0</v>
          </cell>
          <cell r="BX306">
            <v>0</v>
          </cell>
          <cell r="BZ306">
            <v>0</v>
          </cell>
          <cell r="CA306">
            <v>0</v>
          </cell>
          <cell r="CB306">
            <v>0</v>
          </cell>
          <cell r="CD306">
            <v>0</v>
          </cell>
          <cell r="CE306">
            <v>0</v>
          </cell>
          <cell r="CF306">
            <v>0</v>
          </cell>
          <cell r="CH306">
            <v>0</v>
          </cell>
          <cell r="CI306">
            <v>0</v>
          </cell>
          <cell r="CJ306">
            <v>0</v>
          </cell>
          <cell r="CL306">
            <v>0</v>
          </cell>
          <cell r="CM306">
            <v>0</v>
          </cell>
          <cell r="CN306">
            <v>0</v>
          </cell>
          <cell r="CP306">
            <v>0</v>
          </cell>
          <cell r="CQ306">
            <v>0</v>
          </cell>
          <cell r="CR306">
            <v>0</v>
          </cell>
          <cell r="CT306">
            <v>0</v>
          </cell>
          <cell r="CU306">
            <v>0</v>
          </cell>
          <cell r="CV306">
            <v>0</v>
          </cell>
          <cell r="CX306">
            <v>17269.16</v>
          </cell>
          <cell r="CY306">
            <v>10361.49</v>
          </cell>
          <cell r="CZ306">
            <v>6907.67</v>
          </cell>
          <cell r="DB306">
            <v>66918</v>
          </cell>
          <cell r="DC306">
            <v>40150.800000000003</v>
          </cell>
          <cell r="DD306">
            <v>26767.200000000001</v>
          </cell>
          <cell r="DF306">
            <v>0</v>
          </cell>
          <cell r="DG306">
            <v>40150.800000000003</v>
          </cell>
          <cell r="DH306">
            <v>-40150.800000000003</v>
          </cell>
          <cell r="DJ306">
            <v>0</v>
          </cell>
          <cell r="DK306">
            <v>40150.800000000003</v>
          </cell>
          <cell r="DL306">
            <v>-40150.800000000003</v>
          </cell>
          <cell r="DN306">
            <v>0</v>
          </cell>
          <cell r="DO306">
            <v>40150.800000000003</v>
          </cell>
          <cell r="DP306">
            <v>-40150.800000000003</v>
          </cell>
          <cell r="DR306">
            <v>84187.16</v>
          </cell>
        </row>
        <row r="307">
          <cell r="F307" t="str">
            <v>02-62/62A/62B/62C/63/64/65/66/67/68/69</v>
          </cell>
          <cell r="G307" t="str">
            <v>True Yoga Pte Ltd (True Fitness)</v>
          </cell>
          <cell r="H307">
            <v>45200</v>
          </cell>
          <cell r="I307">
            <v>45565</v>
          </cell>
          <cell r="K307">
            <v>0</v>
          </cell>
          <cell r="L307">
            <v>33459</v>
          </cell>
          <cell r="M307">
            <v>0</v>
          </cell>
          <cell r="N307">
            <v>0</v>
          </cell>
          <cell r="O307">
            <v>4.7</v>
          </cell>
          <cell r="P307">
            <v>2</v>
          </cell>
          <cell r="Q307">
            <v>6.7</v>
          </cell>
          <cell r="S307">
            <v>0</v>
          </cell>
          <cell r="T307">
            <v>0</v>
          </cell>
          <cell r="U307">
            <v>0</v>
          </cell>
          <cell r="V307">
            <v>157257.29999999999</v>
          </cell>
          <cell r="W307">
            <v>66918</v>
          </cell>
          <cell r="X307">
            <v>224175.3</v>
          </cell>
          <cell r="Y307">
            <v>0</v>
          </cell>
          <cell r="Z307">
            <v>0</v>
          </cell>
          <cell r="AA307">
            <v>0</v>
          </cell>
          <cell r="AC307">
            <v>0</v>
          </cell>
          <cell r="AD307">
            <v>0</v>
          </cell>
          <cell r="AE307">
            <v>0</v>
          </cell>
          <cell r="AG307">
            <v>0</v>
          </cell>
          <cell r="AH307">
            <v>0</v>
          </cell>
          <cell r="AI307">
            <v>0</v>
          </cell>
          <cell r="AK307">
            <v>0</v>
          </cell>
          <cell r="AL307">
            <v>0</v>
          </cell>
          <cell r="AM307">
            <v>0</v>
          </cell>
          <cell r="AO307">
            <v>0</v>
          </cell>
          <cell r="AP307">
            <v>0</v>
          </cell>
          <cell r="AQ307">
            <v>0</v>
          </cell>
          <cell r="AS307">
            <v>0</v>
          </cell>
          <cell r="AT307">
            <v>0</v>
          </cell>
          <cell r="AU307">
            <v>0</v>
          </cell>
          <cell r="AW307">
            <v>0</v>
          </cell>
          <cell r="AX307">
            <v>0</v>
          </cell>
          <cell r="AY307">
            <v>0</v>
          </cell>
          <cell r="BA307">
            <v>0</v>
          </cell>
          <cell r="BB307">
            <v>0</v>
          </cell>
          <cell r="BC307">
            <v>0</v>
          </cell>
          <cell r="BE307">
            <v>0</v>
          </cell>
          <cell r="BF307">
            <v>0</v>
          </cell>
          <cell r="BG307">
            <v>0</v>
          </cell>
          <cell r="BI307">
            <v>157257.29999999999</v>
          </cell>
          <cell r="BJ307">
            <v>0</v>
          </cell>
          <cell r="BK307">
            <v>157257.29999999999</v>
          </cell>
          <cell r="BM307">
            <v>157257.29999999999</v>
          </cell>
          <cell r="BN307">
            <v>0</v>
          </cell>
          <cell r="BO307">
            <v>157257.29999999999</v>
          </cell>
          <cell r="BQ307">
            <v>157257.29999999999</v>
          </cell>
          <cell r="BR307">
            <v>0</v>
          </cell>
          <cell r="BS307">
            <v>157257.29999999999</v>
          </cell>
          <cell r="BU307">
            <v>471771.9</v>
          </cell>
          <cell r="BV307">
            <v>0</v>
          </cell>
          <cell r="BW307">
            <v>0</v>
          </cell>
          <cell r="BX307">
            <v>0</v>
          </cell>
          <cell r="BZ307">
            <v>0</v>
          </cell>
          <cell r="CA307">
            <v>0</v>
          </cell>
          <cell r="CB307">
            <v>0</v>
          </cell>
          <cell r="CD307">
            <v>0</v>
          </cell>
          <cell r="CE307">
            <v>0</v>
          </cell>
          <cell r="CF307">
            <v>0</v>
          </cell>
          <cell r="CH307">
            <v>0</v>
          </cell>
          <cell r="CI307">
            <v>0</v>
          </cell>
          <cell r="CJ307">
            <v>0</v>
          </cell>
          <cell r="CL307">
            <v>0</v>
          </cell>
          <cell r="CM307">
            <v>0</v>
          </cell>
          <cell r="CN307">
            <v>0</v>
          </cell>
          <cell r="CP307">
            <v>0</v>
          </cell>
          <cell r="CQ307">
            <v>0</v>
          </cell>
          <cell r="CR307">
            <v>0</v>
          </cell>
          <cell r="CT307">
            <v>0</v>
          </cell>
          <cell r="CU307">
            <v>0</v>
          </cell>
          <cell r="CV307">
            <v>0</v>
          </cell>
          <cell r="CX307">
            <v>0</v>
          </cell>
          <cell r="CY307">
            <v>0</v>
          </cell>
          <cell r="CZ307">
            <v>0</v>
          </cell>
          <cell r="DB307">
            <v>0</v>
          </cell>
          <cell r="DC307">
            <v>0</v>
          </cell>
          <cell r="DD307">
            <v>0</v>
          </cell>
          <cell r="DF307">
            <v>66918</v>
          </cell>
          <cell r="DG307">
            <v>0</v>
          </cell>
          <cell r="DH307">
            <v>66918</v>
          </cell>
          <cell r="DJ307">
            <v>66918</v>
          </cell>
          <cell r="DK307">
            <v>0</v>
          </cell>
          <cell r="DL307">
            <v>66918</v>
          </cell>
          <cell r="DN307">
            <v>66918</v>
          </cell>
          <cell r="DO307">
            <v>0</v>
          </cell>
          <cell r="DP307">
            <v>66918</v>
          </cell>
          <cell r="DR307">
            <v>200754</v>
          </cell>
        </row>
        <row r="308">
          <cell r="F308" t="str">
            <v>02-62/62A/62B/62C/63/64/65/66/67/68/69</v>
          </cell>
          <cell r="G308" t="str">
            <v>True Yoga Pte Ltd (True Fitness)</v>
          </cell>
          <cell r="H308">
            <v>45566</v>
          </cell>
          <cell r="I308">
            <v>45930</v>
          </cell>
          <cell r="K308">
            <v>0</v>
          </cell>
          <cell r="L308">
            <v>33459</v>
          </cell>
          <cell r="M308">
            <v>0</v>
          </cell>
          <cell r="N308">
            <v>0</v>
          </cell>
          <cell r="O308">
            <v>5</v>
          </cell>
          <cell r="P308">
            <v>2</v>
          </cell>
          <cell r="Q308">
            <v>7</v>
          </cell>
          <cell r="S308">
            <v>0</v>
          </cell>
          <cell r="T308">
            <v>0</v>
          </cell>
          <cell r="U308">
            <v>0</v>
          </cell>
          <cell r="V308">
            <v>167295</v>
          </cell>
          <cell r="W308">
            <v>66918</v>
          </cell>
          <cell r="X308">
            <v>234213</v>
          </cell>
          <cell r="Y308">
            <v>0</v>
          </cell>
          <cell r="Z308">
            <v>0</v>
          </cell>
          <cell r="AA308">
            <v>0</v>
          </cell>
          <cell r="AC308">
            <v>0</v>
          </cell>
          <cell r="AD308">
            <v>0</v>
          </cell>
          <cell r="AE308">
            <v>0</v>
          </cell>
          <cell r="AG308">
            <v>0</v>
          </cell>
          <cell r="AH308">
            <v>0</v>
          </cell>
          <cell r="AI308">
            <v>0</v>
          </cell>
          <cell r="AK308">
            <v>0</v>
          </cell>
          <cell r="AL308">
            <v>0</v>
          </cell>
          <cell r="AM308">
            <v>0</v>
          </cell>
          <cell r="AO308">
            <v>0</v>
          </cell>
          <cell r="AP308">
            <v>0</v>
          </cell>
          <cell r="AQ308">
            <v>0</v>
          </cell>
          <cell r="AS308">
            <v>0</v>
          </cell>
          <cell r="AT308">
            <v>0</v>
          </cell>
          <cell r="AU308">
            <v>0</v>
          </cell>
          <cell r="AW308">
            <v>0</v>
          </cell>
          <cell r="AX308">
            <v>0</v>
          </cell>
          <cell r="AY308">
            <v>0</v>
          </cell>
          <cell r="BA308">
            <v>0</v>
          </cell>
          <cell r="BB308">
            <v>0</v>
          </cell>
          <cell r="BC308">
            <v>0</v>
          </cell>
          <cell r="BE308">
            <v>0</v>
          </cell>
          <cell r="BF308">
            <v>0</v>
          </cell>
          <cell r="BG308">
            <v>0</v>
          </cell>
          <cell r="BI308">
            <v>0</v>
          </cell>
          <cell r="BJ308">
            <v>0</v>
          </cell>
          <cell r="BK308">
            <v>0</v>
          </cell>
          <cell r="BM308">
            <v>0</v>
          </cell>
          <cell r="BN308">
            <v>0</v>
          </cell>
          <cell r="BO308">
            <v>0</v>
          </cell>
          <cell r="BQ308">
            <v>0</v>
          </cell>
          <cell r="BR308">
            <v>0</v>
          </cell>
          <cell r="BS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Z308">
            <v>0</v>
          </cell>
          <cell r="CA308">
            <v>0</v>
          </cell>
          <cell r="CB308">
            <v>0</v>
          </cell>
          <cell r="CD308">
            <v>0</v>
          </cell>
          <cell r="CE308">
            <v>0</v>
          </cell>
          <cell r="CF308">
            <v>0</v>
          </cell>
          <cell r="CH308">
            <v>0</v>
          </cell>
          <cell r="CI308">
            <v>0</v>
          </cell>
          <cell r="CJ308">
            <v>0</v>
          </cell>
          <cell r="CL308">
            <v>0</v>
          </cell>
          <cell r="CM308">
            <v>0</v>
          </cell>
          <cell r="CN308">
            <v>0</v>
          </cell>
          <cell r="CP308">
            <v>0</v>
          </cell>
          <cell r="CQ308">
            <v>0</v>
          </cell>
          <cell r="CR308">
            <v>0</v>
          </cell>
          <cell r="CT308">
            <v>0</v>
          </cell>
          <cell r="CU308">
            <v>0</v>
          </cell>
          <cell r="CV308">
            <v>0</v>
          </cell>
          <cell r="CX308">
            <v>0</v>
          </cell>
          <cell r="CY308">
            <v>0</v>
          </cell>
          <cell r="CZ308">
            <v>0</v>
          </cell>
          <cell r="DB308">
            <v>0</v>
          </cell>
          <cell r="DC308">
            <v>0</v>
          </cell>
          <cell r="DD308">
            <v>0</v>
          </cell>
          <cell r="DF308">
            <v>0</v>
          </cell>
          <cell r="DG308">
            <v>0</v>
          </cell>
          <cell r="DH308">
            <v>0</v>
          </cell>
          <cell r="DJ308">
            <v>0</v>
          </cell>
          <cell r="DK308">
            <v>0</v>
          </cell>
          <cell r="DL308">
            <v>0</v>
          </cell>
          <cell r="DN308">
            <v>0</v>
          </cell>
          <cell r="DO308">
            <v>0</v>
          </cell>
          <cell r="DP308">
            <v>0</v>
          </cell>
          <cell r="DR308">
            <v>0</v>
          </cell>
        </row>
        <row r="309">
          <cell r="F309" t="str">
            <v>02-62/62A/62B/62C/63/64/65/66/67/68/69</v>
          </cell>
          <cell r="G309" t="str">
            <v>True Yoga Pte Ltd (True Fitness)</v>
          </cell>
          <cell r="H309">
            <v>45931</v>
          </cell>
          <cell r="I309">
            <v>46295</v>
          </cell>
          <cell r="K309">
            <v>0</v>
          </cell>
          <cell r="L309">
            <v>33459</v>
          </cell>
          <cell r="M309">
            <v>0</v>
          </cell>
          <cell r="N309">
            <v>0</v>
          </cell>
          <cell r="O309">
            <v>5.3</v>
          </cell>
          <cell r="P309">
            <v>2</v>
          </cell>
          <cell r="Q309">
            <v>7.3</v>
          </cell>
          <cell r="S309">
            <v>0</v>
          </cell>
          <cell r="T309">
            <v>0</v>
          </cell>
          <cell r="U309">
            <v>0</v>
          </cell>
          <cell r="V309">
            <v>177332.7</v>
          </cell>
          <cell r="W309">
            <v>66918</v>
          </cell>
          <cell r="X309">
            <v>244250.7</v>
          </cell>
          <cell r="Y309">
            <v>0</v>
          </cell>
          <cell r="Z309">
            <v>0</v>
          </cell>
          <cell r="AA309">
            <v>0</v>
          </cell>
          <cell r="AC309">
            <v>0</v>
          </cell>
          <cell r="AD309">
            <v>0</v>
          </cell>
          <cell r="AE309">
            <v>0</v>
          </cell>
          <cell r="AG309">
            <v>0</v>
          </cell>
          <cell r="AH309">
            <v>0</v>
          </cell>
          <cell r="AI309">
            <v>0</v>
          </cell>
          <cell r="AK309">
            <v>0</v>
          </cell>
          <cell r="AL309">
            <v>0</v>
          </cell>
          <cell r="AM309">
            <v>0</v>
          </cell>
          <cell r="AO309">
            <v>0</v>
          </cell>
          <cell r="AP309">
            <v>0</v>
          </cell>
          <cell r="AQ309">
            <v>0</v>
          </cell>
          <cell r="AS309">
            <v>0</v>
          </cell>
          <cell r="AT309">
            <v>0</v>
          </cell>
          <cell r="AU309">
            <v>0</v>
          </cell>
          <cell r="AW309">
            <v>0</v>
          </cell>
          <cell r="AX309">
            <v>0</v>
          </cell>
          <cell r="AY309">
            <v>0</v>
          </cell>
          <cell r="BA309">
            <v>0</v>
          </cell>
          <cell r="BB309">
            <v>0</v>
          </cell>
          <cell r="BC309">
            <v>0</v>
          </cell>
          <cell r="BE309">
            <v>0</v>
          </cell>
          <cell r="BF309">
            <v>0</v>
          </cell>
          <cell r="BG309">
            <v>0</v>
          </cell>
          <cell r="BI309">
            <v>0</v>
          </cell>
          <cell r="BJ309">
            <v>0</v>
          </cell>
          <cell r="BK309">
            <v>0</v>
          </cell>
          <cell r="BM309">
            <v>0</v>
          </cell>
          <cell r="BN309">
            <v>0</v>
          </cell>
          <cell r="BO309">
            <v>0</v>
          </cell>
          <cell r="BQ309">
            <v>0</v>
          </cell>
          <cell r="BR309">
            <v>0</v>
          </cell>
          <cell r="BS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Z309">
            <v>0</v>
          </cell>
          <cell r="CA309">
            <v>0</v>
          </cell>
          <cell r="CB309">
            <v>0</v>
          </cell>
          <cell r="CD309">
            <v>0</v>
          </cell>
          <cell r="CE309">
            <v>0</v>
          </cell>
          <cell r="CF309">
            <v>0</v>
          </cell>
          <cell r="CH309">
            <v>0</v>
          </cell>
          <cell r="CI309">
            <v>0</v>
          </cell>
          <cell r="CJ309">
            <v>0</v>
          </cell>
          <cell r="CL309">
            <v>0</v>
          </cell>
          <cell r="CM309">
            <v>0</v>
          </cell>
          <cell r="CN309">
            <v>0</v>
          </cell>
          <cell r="CP309">
            <v>0</v>
          </cell>
          <cell r="CQ309">
            <v>0</v>
          </cell>
          <cell r="CR309">
            <v>0</v>
          </cell>
          <cell r="CT309">
            <v>0</v>
          </cell>
          <cell r="CU309">
            <v>0</v>
          </cell>
          <cell r="CV309">
            <v>0</v>
          </cell>
          <cell r="CX309">
            <v>0</v>
          </cell>
          <cell r="CY309">
            <v>0</v>
          </cell>
          <cell r="CZ309">
            <v>0</v>
          </cell>
          <cell r="DB309">
            <v>0</v>
          </cell>
          <cell r="DC309">
            <v>0</v>
          </cell>
          <cell r="DD309">
            <v>0</v>
          </cell>
          <cell r="DF309">
            <v>0</v>
          </cell>
          <cell r="DG309">
            <v>0</v>
          </cell>
          <cell r="DH309">
            <v>0</v>
          </cell>
          <cell r="DJ309">
            <v>0</v>
          </cell>
          <cell r="DK309">
            <v>0</v>
          </cell>
          <cell r="DL309">
            <v>0</v>
          </cell>
          <cell r="DN309">
            <v>0</v>
          </cell>
          <cell r="DO309">
            <v>0</v>
          </cell>
          <cell r="DP309">
            <v>0</v>
          </cell>
          <cell r="DR309">
            <v>0</v>
          </cell>
        </row>
        <row r="310">
          <cell r="E310" t="str">
            <v>t0000294 - L2</v>
          </cell>
          <cell r="F310" t="str">
            <v>02-37/38/39/40/41</v>
          </cell>
          <cell r="G310" t="str">
            <v>Pertama Merchandising Pte Ltd (Harvey Norman)</v>
          </cell>
          <cell r="H310">
            <v>44546</v>
          </cell>
          <cell r="I310">
            <v>45275</v>
          </cell>
          <cell r="J310">
            <v>81.459999999999994</v>
          </cell>
          <cell r="K310">
            <v>32335</v>
          </cell>
          <cell r="L310">
            <v>32335</v>
          </cell>
          <cell r="M310">
            <v>5.13</v>
          </cell>
          <cell r="N310">
            <v>1.2</v>
          </cell>
          <cell r="O310">
            <v>5.13</v>
          </cell>
          <cell r="P310">
            <v>1.2</v>
          </cell>
          <cell r="Q310">
            <v>6.33</v>
          </cell>
          <cell r="S310">
            <v>165878.54999999999</v>
          </cell>
          <cell r="T310">
            <v>38802</v>
          </cell>
          <cell r="U310">
            <v>204680.55</v>
          </cell>
          <cell r="V310">
            <v>165878.54999999999</v>
          </cell>
          <cell r="W310">
            <v>38802</v>
          </cell>
          <cell r="X310">
            <v>204680.55</v>
          </cell>
          <cell r="Y310">
            <v>165878.54999999999</v>
          </cell>
          <cell r="Z310">
            <v>165878.54999999999</v>
          </cell>
          <cell r="AA310">
            <v>0</v>
          </cell>
          <cell r="AB310">
            <v>165878.8578</v>
          </cell>
          <cell r="AC310">
            <v>165878.54999999999</v>
          </cell>
          <cell r="AD310">
            <v>165878.54999999999</v>
          </cell>
          <cell r="AE310">
            <v>0</v>
          </cell>
          <cell r="AF310">
            <v>165878.8578</v>
          </cell>
          <cell r="AG310">
            <v>165878.54999999999</v>
          </cell>
          <cell r="AH310">
            <v>165878.54999999999</v>
          </cell>
          <cell r="AI310">
            <v>0</v>
          </cell>
          <cell r="AJ310">
            <v>165878.8578</v>
          </cell>
          <cell r="AK310">
            <v>165878.54999999999</v>
          </cell>
          <cell r="AL310">
            <v>165878.54999999999</v>
          </cell>
          <cell r="AM310">
            <v>0</v>
          </cell>
          <cell r="AN310">
            <v>165878.8578</v>
          </cell>
          <cell r="AO310">
            <v>165878.54999999999</v>
          </cell>
          <cell r="AP310">
            <v>165878.54999999999</v>
          </cell>
          <cell r="AQ310">
            <v>0</v>
          </cell>
          <cell r="AR310">
            <v>165878.8578</v>
          </cell>
          <cell r="AS310">
            <v>165878.54999999999</v>
          </cell>
          <cell r="AT310">
            <v>165878.54999999999</v>
          </cell>
          <cell r="AU310">
            <v>0</v>
          </cell>
          <cell r="AV310">
            <v>165878.8578</v>
          </cell>
          <cell r="AW310">
            <v>165878.54999999999</v>
          </cell>
          <cell r="AX310">
            <v>165878.54999999999</v>
          </cell>
          <cell r="AY310">
            <v>0</v>
          </cell>
          <cell r="AZ310">
            <v>165878.8578</v>
          </cell>
          <cell r="BA310">
            <v>165878.54999999999</v>
          </cell>
          <cell r="BB310">
            <v>165878.54999999999</v>
          </cell>
          <cell r="BC310">
            <v>0</v>
          </cell>
          <cell r="BD310">
            <v>165878.8578</v>
          </cell>
          <cell r="BE310">
            <v>165878.54999999999</v>
          </cell>
          <cell r="BF310">
            <v>165878.54999999999</v>
          </cell>
          <cell r="BG310">
            <v>0</v>
          </cell>
          <cell r="BH310">
            <v>165878.8578</v>
          </cell>
          <cell r="BI310">
            <v>165878.54999999999</v>
          </cell>
          <cell r="BJ310">
            <v>165878.54999999999</v>
          </cell>
          <cell r="BK310">
            <v>0</v>
          </cell>
          <cell r="BL310">
            <v>165878.8578</v>
          </cell>
          <cell r="BM310">
            <v>165878.54999999999</v>
          </cell>
          <cell r="BN310">
            <v>165878.54999999999</v>
          </cell>
          <cell r="BO310">
            <v>0</v>
          </cell>
          <cell r="BP310">
            <v>165878.8578</v>
          </cell>
          <cell r="BQ310">
            <v>80263.81</v>
          </cell>
          <cell r="BR310">
            <v>80263.81</v>
          </cell>
          <cell r="BS310">
            <v>0</v>
          </cell>
          <cell r="BT310">
            <v>165878.8578</v>
          </cell>
          <cell r="BU310">
            <v>1904927.86</v>
          </cell>
          <cell r="BV310">
            <v>38802</v>
          </cell>
          <cell r="BW310">
            <v>38802</v>
          </cell>
          <cell r="BX310">
            <v>0</v>
          </cell>
          <cell r="BY310">
            <v>38802.072</v>
          </cell>
          <cell r="BZ310">
            <v>38802</v>
          </cell>
          <cell r="CA310">
            <v>38802</v>
          </cell>
          <cell r="CB310">
            <v>0</v>
          </cell>
          <cell r="CC310">
            <v>38802.072</v>
          </cell>
          <cell r="CD310">
            <v>38802</v>
          </cell>
          <cell r="CE310">
            <v>38802</v>
          </cell>
          <cell r="CF310">
            <v>0</v>
          </cell>
          <cell r="CG310">
            <v>38802.072</v>
          </cell>
          <cell r="CH310">
            <v>38802</v>
          </cell>
          <cell r="CI310">
            <v>38802</v>
          </cell>
          <cell r="CJ310">
            <v>0</v>
          </cell>
          <cell r="CK310">
            <v>38802.072</v>
          </cell>
          <cell r="CL310">
            <v>38802</v>
          </cell>
          <cell r="CM310">
            <v>38802</v>
          </cell>
          <cell r="CN310">
            <v>0</v>
          </cell>
          <cell r="CO310">
            <v>38802.072</v>
          </cell>
          <cell r="CP310">
            <v>38802</v>
          </cell>
          <cell r="CQ310">
            <v>38802</v>
          </cell>
          <cell r="CR310">
            <v>0</v>
          </cell>
          <cell r="CS310">
            <v>38802.072</v>
          </cell>
          <cell r="CT310">
            <v>38802</v>
          </cell>
          <cell r="CU310">
            <v>38802</v>
          </cell>
          <cell r="CV310">
            <v>0</v>
          </cell>
          <cell r="CW310">
            <v>38802.072</v>
          </cell>
          <cell r="CX310">
            <v>38802</v>
          </cell>
          <cell r="CY310">
            <v>38802</v>
          </cell>
          <cell r="CZ310">
            <v>0</v>
          </cell>
          <cell r="DA310">
            <v>38802.072</v>
          </cell>
          <cell r="DB310">
            <v>38802</v>
          </cell>
          <cell r="DC310">
            <v>38802</v>
          </cell>
          <cell r="DD310">
            <v>0</v>
          </cell>
          <cell r="DE310">
            <v>38802.072</v>
          </cell>
          <cell r="DF310">
            <v>38802</v>
          </cell>
          <cell r="DG310">
            <v>38802</v>
          </cell>
          <cell r="DH310">
            <v>0</v>
          </cell>
          <cell r="DI310">
            <v>38802.072</v>
          </cell>
          <cell r="DJ310">
            <v>38802</v>
          </cell>
          <cell r="DK310">
            <v>38802</v>
          </cell>
          <cell r="DL310">
            <v>0</v>
          </cell>
          <cell r="DM310">
            <v>38802.072</v>
          </cell>
          <cell r="DN310">
            <v>18775.16</v>
          </cell>
          <cell r="DO310">
            <v>18775.16</v>
          </cell>
          <cell r="DP310">
            <v>0</v>
          </cell>
          <cell r="DQ310">
            <v>38802.072</v>
          </cell>
          <cell r="DR310">
            <v>445597.16</v>
          </cell>
        </row>
        <row r="311">
          <cell r="F311" t="str">
            <v>02-37/38/39/40/41</v>
          </cell>
          <cell r="G311" t="str">
            <v>Pertama Merchandising Pte Ltd (Harvey Norman)</v>
          </cell>
          <cell r="H311">
            <v>45276</v>
          </cell>
          <cell r="I311">
            <v>46006</v>
          </cell>
          <cell r="J311">
            <v>81.459999999999994</v>
          </cell>
          <cell r="K311">
            <v>0</v>
          </cell>
          <cell r="L311">
            <v>32335.06</v>
          </cell>
          <cell r="M311">
            <v>5.41</v>
          </cell>
          <cell r="N311">
            <v>1.2</v>
          </cell>
          <cell r="O311">
            <v>5.41</v>
          </cell>
          <cell r="P311">
            <v>1.2</v>
          </cell>
          <cell r="Q311">
            <v>6.61</v>
          </cell>
          <cell r="S311">
            <v>174932.6746</v>
          </cell>
          <cell r="T311">
            <v>38802.072</v>
          </cell>
          <cell r="U311">
            <v>213734.74660000001</v>
          </cell>
          <cell r="V311">
            <v>174932.6746</v>
          </cell>
          <cell r="W311">
            <v>38802.072</v>
          </cell>
          <cell r="X311">
            <v>213734.74660000001</v>
          </cell>
          <cell r="Y311">
            <v>0</v>
          </cell>
          <cell r="Z311">
            <v>0</v>
          </cell>
          <cell r="AA311">
            <v>0</v>
          </cell>
          <cell r="AC311">
            <v>0</v>
          </cell>
          <cell r="AD311">
            <v>0</v>
          </cell>
          <cell r="AE311">
            <v>0</v>
          </cell>
          <cell r="AG311">
            <v>0</v>
          </cell>
          <cell r="AH311">
            <v>0</v>
          </cell>
          <cell r="AI311">
            <v>0</v>
          </cell>
          <cell r="AK311">
            <v>0</v>
          </cell>
          <cell r="AL311">
            <v>0</v>
          </cell>
          <cell r="AM311">
            <v>0</v>
          </cell>
          <cell r="AO311">
            <v>0</v>
          </cell>
          <cell r="AP311">
            <v>0</v>
          </cell>
          <cell r="AQ311">
            <v>0</v>
          </cell>
          <cell r="AS311">
            <v>0</v>
          </cell>
          <cell r="AT311">
            <v>0</v>
          </cell>
          <cell r="AU311">
            <v>0</v>
          </cell>
          <cell r="AW311">
            <v>0</v>
          </cell>
          <cell r="AX311">
            <v>0</v>
          </cell>
          <cell r="AY311">
            <v>0</v>
          </cell>
          <cell r="BA311">
            <v>0</v>
          </cell>
          <cell r="BB311">
            <v>0</v>
          </cell>
          <cell r="BC311">
            <v>0</v>
          </cell>
          <cell r="BE311">
            <v>0</v>
          </cell>
          <cell r="BF311">
            <v>0</v>
          </cell>
          <cell r="BG311">
            <v>0</v>
          </cell>
          <cell r="BI311">
            <v>0</v>
          </cell>
          <cell r="BJ311">
            <v>0</v>
          </cell>
          <cell r="BK311">
            <v>0</v>
          </cell>
          <cell r="BM311">
            <v>0</v>
          </cell>
          <cell r="BN311">
            <v>0</v>
          </cell>
          <cell r="BO311">
            <v>0</v>
          </cell>
          <cell r="BQ311">
            <v>90287.83</v>
          </cell>
          <cell r="BR311">
            <v>90287.83</v>
          </cell>
          <cell r="BS311">
            <v>0</v>
          </cell>
          <cell r="BU311">
            <v>90287.83</v>
          </cell>
          <cell r="BV311">
            <v>0</v>
          </cell>
          <cell r="BW311">
            <v>0</v>
          </cell>
          <cell r="BX311">
            <v>0</v>
          </cell>
          <cell r="BZ311">
            <v>0</v>
          </cell>
          <cell r="CA311">
            <v>0</v>
          </cell>
          <cell r="CB311">
            <v>0</v>
          </cell>
          <cell r="CD311">
            <v>0</v>
          </cell>
          <cell r="CE311">
            <v>0</v>
          </cell>
          <cell r="CF311">
            <v>0</v>
          </cell>
          <cell r="CH311">
            <v>0</v>
          </cell>
          <cell r="CI311">
            <v>0</v>
          </cell>
          <cell r="CJ311">
            <v>0</v>
          </cell>
          <cell r="CL311">
            <v>0</v>
          </cell>
          <cell r="CM311">
            <v>0</v>
          </cell>
          <cell r="CN311">
            <v>0</v>
          </cell>
          <cell r="CP311">
            <v>0</v>
          </cell>
          <cell r="CQ311">
            <v>0</v>
          </cell>
          <cell r="CR311">
            <v>0</v>
          </cell>
          <cell r="CT311">
            <v>0</v>
          </cell>
          <cell r="CU311">
            <v>0</v>
          </cell>
          <cell r="CV311">
            <v>0</v>
          </cell>
          <cell r="CX311">
            <v>0</v>
          </cell>
          <cell r="CY311">
            <v>0</v>
          </cell>
          <cell r="CZ311">
            <v>0</v>
          </cell>
          <cell r="DB311">
            <v>0</v>
          </cell>
          <cell r="DC311">
            <v>0</v>
          </cell>
          <cell r="DD311">
            <v>0</v>
          </cell>
          <cell r="DF311">
            <v>0</v>
          </cell>
          <cell r="DG311">
            <v>0</v>
          </cell>
          <cell r="DH311">
            <v>0</v>
          </cell>
          <cell r="DJ311">
            <v>0</v>
          </cell>
          <cell r="DK311">
            <v>0</v>
          </cell>
          <cell r="DL311">
            <v>0</v>
          </cell>
          <cell r="DN311">
            <v>20026.88</v>
          </cell>
          <cell r="DO311">
            <v>20026.88</v>
          </cell>
          <cell r="DP311">
            <v>0</v>
          </cell>
          <cell r="DR311">
            <v>20026.88</v>
          </cell>
        </row>
        <row r="313">
          <cell r="G313" t="str">
            <v>Level 2 Total</v>
          </cell>
          <cell r="K313">
            <v>111731</v>
          </cell>
          <cell r="L313">
            <v>111731</v>
          </cell>
          <cell r="R313">
            <v>11628</v>
          </cell>
          <cell r="Y313">
            <v>733673.03</v>
          </cell>
          <cell r="Z313">
            <v>733673.03</v>
          </cell>
          <cell r="AA313">
            <v>0</v>
          </cell>
          <cell r="AB313">
            <v>695690.52780000004</v>
          </cell>
          <cell r="AC313">
            <v>672057.69</v>
          </cell>
          <cell r="AD313">
            <v>734137.06</v>
          </cell>
          <cell r="AE313">
            <v>-62079.37</v>
          </cell>
          <cell r="AF313">
            <v>696154.56779999996</v>
          </cell>
          <cell r="AG313">
            <v>672057.69</v>
          </cell>
          <cell r="AH313">
            <v>734137.06</v>
          </cell>
          <cell r="AI313">
            <v>-62079.37</v>
          </cell>
          <cell r="AJ313">
            <v>696154.56779999996</v>
          </cell>
          <cell r="AK313">
            <v>675283.09</v>
          </cell>
          <cell r="AL313">
            <v>737362.46</v>
          </cell>
          <cell r="AM313">
            <v>-62079.37</v>
          </cell>
          <cell r="AN313">
            <v>696559.36780000001</v>
          </cell>
          <cell r="AO313">
            <v>676625.09</v>
          </cell>
          <cell r="AP313">
            <v>738704.46</v>
          </cell>
          <cell r="AQ313">
            <v>-62079.37</v>
          </cell>
          <cell r="AR313">
            <v>692228.27780000004</v>
          </cell>
          <cell r="AS313">
            <v>661474.99</v>
          </cell>
          <cell r="AT313">
            <v>740385.86</v>
          </cell>
          <cell r="AU313">
            <v>-78910.87</v>
          </cell>
          <cell r="AV313">
            <v>694949.86780000001</v>
          </cell>
          <cell r="AW313">
            <v>668923.88</v>
          </cell>
          <cell r="AX313">
            <v>747834.25</v>
          </cell>
          <cell r="AY313">
            <v>-78910.37</v>
          </cell>
          <cell r="AZ313">
            <v>710673.43779999996</v>
          </cell>
          <cell r="BA313">
            <v>670639.69999999995</v>
          </cell>
          <cell r="BB313">
            <v>749550.07</v>
          </cell>
          <cell r="BC313">
            <v>-78910.37</v>
          </cell>
          <cell r="BD313">
            <v>719458.26780000003</v>
          </cell>
          <cell r="BE313">
            <v>672171.67</v>
          </cell>
          <cell r="BF313">
            <v>751082.04</v>
          </cell>
          <cell r="BG313">
            <v>-78910.37</v>
          </cell>
          <cell r="BH313">
            <v>722238.56779999996</v>
          </cell>
          <cell r="BI313">
            <v>680750.7</v>
          </cell>
          <cell r="BJ313">
            <v>758182.87</v>
          </cell>
          <cell r="BK313">
            <v>-77432.17</v>
          </cell>
          <cell r="BL313">
            <v>729505.87780000002</v>
          </cell>
          <cell r="BM313">
            <v>681337.85</v>
          </cell>
          <cell r="BN313">
            <v>758770.02</v>
          </cell>
          <cell r="BO313">
            <v>-77432.17</v>
          </cell>
          <cell r="BP313">
            <v>730905.46779999998</v>
          </cell>
          <cell r="BQ313">
            <v>688983.42</v>
          </cell>
          <cell r="BR313">
            <v>765789.56</v>
          </cell>
          <cell r="BS313">
            <v>-76806.14</v>
          </cell>
          <cell r="BT313">
            <v>733204.62780000002</v>
          </cell>
          <cell r="BU313">
            <v>8153978.7999999998</v>
          </cell>
          <cell r="BV313">
            <v>131922</v>
          </cell>
          <cell r="BW313">
            <v>131922</v>
          </cell>
          <cell r="BX313">
            <v>0</v>
          </cell>
          <cell r="BY313">
            <v>130129.272</v>
          </cell>
          <cell r="BZ313">
            <v>194002</v>
          </cell>
          <cell r="CA313">
            <v>131922</v>
          </cell>
          <cell r="CB313">
            <v>62080</v>
          </cell>
          <cell r="CC313">
            <v>130129.272</v>
          </cell>
          <cell r="CD313">
            <v>194002</v>
          </cell>
          <cell r="CE313">
            <v>131922</v>
          </cell>
          <cell r="CF313">
            <v>62080</v>
          </cell>
          <cell r="CG313">
            <v>130129.272</v>
          </cell>
          <cell r="CH313">
            <v>194002</v>
          </cell>
          <cell r="CI313">
            <v>131922</v>
          </cell>
          <cell r="CJ313">
            <v>62080</v>
          </cell>
          <cell r="CK313">
            <v>130129.272</v>
          </cell>
          <cell r="CL313">
            <v>194002</v>
          </cell>
          <cell r="CM313">
            <v>131922</v>
          </cell>
          <cell r="CN313">
            <v>62080</v>
          </cell>
          <cell r="CO313">
            <v>129441.67200000001</v>
          </cell>
          <cell r="CP313">
            <v>190796</v>
          </cell>
          <cell r="CQ313">
            <v>131922</v>
          </cell>
          <cell r="CR313">
            <v>58874</v>
          </cell>
          <cell r="CS313">
            <v>129441.67200000001</v>
          </cell>
          <cell r="CT313">
            <v>190796</v>
          </cell>
          <cell r="CU313">
            <v>131922</v>
          </cell>
          <cell r="CV313">
            <v>58874</v>
          </cell>
          <cell r="CW313">
            <v>130723.512645161</v>
          </cell>
          <cell r="CX313">
            <v>190796</v>
          </cell>
          <cell r="CY313">
            <v>131922</v>
          </cell>
          <cell r="CZ313">
            <v>58874</v>
          </cell>
          <cell r="DA313">
            <v>131496.07199999999</v>
          </cell>
          <cell r="DB313">
            <v>190796</v>
          </cell>
          <cell r="DC313">
            <v>131922</v>
          </cell>
          <cell r="DD313">
            <v>58874</v>
          </cell>
          <cell r="DE313">
            <v>131524.47200000001</v>
          </cell>
          <cell r="DF313">
            <v>190796</v>
          </cell>
          <cell r="DG313">
            <v>132918</v>
          </cell>
          <cell r="DH313">
            <v>57878</v>
          </cell>
          <cell r="DI313">
            <v>131922.07199999999</v>
          </cell>
          <cell r="DJ313">
            <v>190796</v>
          </cell>
          <cell r="DK313">
            <v>132918</v>
          </cell>
          <cell r="DL313">
            <v>57878</v>
          </cell>
          <cell r="DM313">
            <v>131922.07199999999</v>
          </cell>
          <cell r="DN313">
            <v>190796.04</v>
          </cell>
          <cell r="DO313">
            <v>132918.04</v>
          </cell>
          <cell r="DP313">
            <v>57878</v>
          </cell>
          <cell r="DQ313">
            <v>131922.07199999999</v>
          </cell>
          <cell r="DR313">
            <v>2243502.04</v>
          </cell>
        </row>
        <row r="315">
          <cell r="F315" t="str">
            <v>3rd Storey</v>
          </cell>
        </row>
        <row r="316">
          <cell r="E316" t="str">
            <v>t0000294 - L3</v>
          </cell>
          <cell r="F316" t="str">
            <v>03-02</v>
          </cell>
          <cell r="G316" t="str">
            <v>Pertama Merchandising Pte Ltd (Harvey Norman)</v>
          </cell>
          <cell r="H316">
            <v>44546</v>
          </cell>
          <cell r="I316">
            <v>45275</v>
          </cell>
          <cell r="J316">
            <v>141.58000000000001</v>
          </cell>
          <cell r="K316">
            <v>30365.24</v>
          </cell>
          <cell r="L316">
            <v>30365.24</v>
          </cell>
          <cell r="M316">
            <v>5.13</v>
          </cell>
          <cell r="N316">
            <v>1.2</v>
          </cell>
          <cell r="O316">
            <v>5.13</v>
          </cell>
          <cell r="P316">
            <v>1.2</v>
          </cell>
          <cell r="Q316">
            <v>6.33</v>
          </cell>
          <cell r="S316">
            <v>155773.68119999999</v>
          </cell>
          <cell r="T316">
            <v>36438.288</v>
          </cell>
          <cell r="U316">
            <v>192211.96919999999</v>
          </cell>
          <cell r="V316">
            <v>155773.68119999999</v>
          </cell>
          <cell r="W316">
            <v>36438.288</v>
          </cell>
          <cell r="X316">
            <v>192211.96919999999</v>
          </cell>
          <cell r="Y316">
            <v>155773.68119999999</v>
          </cell>
          <cell r="Z316">
            <v>155773.68119999999</v>
          </cell>
          <cell r="AA316">
            <v>0</v>
          </cell>
          <cell r="AB316">
            <v>155773.68119999999</v>
          </cell>
          <cell r="AC316">
            <v>155773.68119999999</v>
          </cell>
          <cell r="AD316">
            <v>155773.68119999999</v>
          </cell>
          <cell r="AE316">
            <v>0</v>
          </cell>
          <cell r="AF316">
            <v>155773.68119999999</v>
          </cell>
          <cell r="AG316">
            <v>155773.68119999999</v>
          </cell>
          <cell r="AH316">
            <v>155773.68119999999</v>
          </cell>
          <cell r="AI316">
            <v>0</v>
          </cell>
          <cell r="AJ316">
            <v>155773.68119999999</v>
          </cell>
          <cell r="AK316">
            <v>155773.68119999999</v>
          </cell>
          <cell r="AL316">
            <v>155773.68119999999</v>
          </cell>
          <cell r="AM316">
            <v>0</v>
          </cell>
          <cell r="AN316">
            <v>155773.68119999999</v>
          </cell>
          <cell r="AO316">
            <v>155773.68119999999</v>
          </cell>
          <cell r="AP316">
            <v>155773.68119999999</v>
          </cell>
          <cell r="AQ316">
            <v>0</v>
          </cell>
          <cell r="AR316">
            <v>155773.68119999999</v>
          </cell>
          <cell r="AS316">
            <v>155773.68119999999</v>
          </cell>
          <cell r="AT316">
            <v>155773.68119999999</v>
          </cell>
          <cell r="AU316">
            <v>0</v>
          </cell>
          <cell r="AV316">
            <v>155773.68119999999</v>
          </cell>
          <cell r="AW316">
            <v>155773.68119999999</v>
          </cell>
          <cell r="AX316">
            <v>155773.68119999999</v>
          </cell>
          <cell r="AY316">
            <v>0</v>
          </cell>
          <cell r="AZ316">
            <v>155773.68119999999</v>
          </cell>
          <cell r="BA316">
            <v>155773.68119999999</v>
          </cell>
          <cell r="BB316">
            <v>155773.68119999999</v>
          </cell>
          <cell r="BC316">
            <v>0</v>
          </cell>
          <cell r="BD316">
            <v>155773.68119999999</v>
          </cell>
          <cell r="BE316">
            <v>155773.68119999999</v>
          </cell>
          <cell r="BF316">
            <v>155773.68119999999</v>
          </cell>
          <cell r="BG316">
            <v>0</v>
          </cell>
          <cell r="BH316">
            <v>155773.68119999999</v>
          </cell>
          <cell r="BI316">
            <v>155773.68119999999</v>
          </cell>
          <cell r="BJ316">
            <v>155773.68119999999</v>
          </cell>
          <cell r="BK316">
            <v>0</v>
          </cell>
          <cell r="BL316">
            <v>155773.68119999999</v>
          </cell>
          <cell r="BM316">
            <v>155773.68119999999</v>
          </cell>
          <cell r="BN316">
            <v>155773.68119999999</v>
          </cell>
          <cell r="BO316">
            <v>0</v>
          </cell>
          <cell r="BP316">
            <v>155773.68119999999</v>
          </cell>
          <cell r="BQ316">
            <v>75374.36</v>
          </cell>
          <cell r="BR316">
            <v>75374.36</v>
          </cell>
          <cell r="BS316">
            <v>0</v>
          </cell>
          <cell r="BT316">
            <v>155773.68119999999</v>
          </cell>
          <cell r="BU316">
            <v>1788884.8532</v>
          </cell>
          <cell r="BV316">
            <v>36438.288</v>
          </cell>
          <cell r="BW316">
            <v>36438.288</v>
          </cell>
          <cell r="BX316">
            <v>0</v>
          </cell>
          <cell r="BY316">
            <v>36438.288</v>
          </cell>
          <cell r="BZ316">
            <v>36438.288</v>
          </cell>
          <cell r="CA316">
            <v>36438.288</v>
          </cell>
          <cell r="CB316">
            <v>0</v>
          </cell>
          <cell r="CC316">
            <v>36438.288</v>
          </cell>
          <cell r="CD316">
            <v>36438.288</v>
          </cell>
          <cell r="CE316">
            <v>36438.288</v>
          </cell>
          <cell r="CF316">
            <v>0</v>
          </cell>
          <cell r="CG316">
            <v>36438.288</v>
          </cell>
          <cell r="CH316">
            <v>36438.288</v>
          </cell>
          <cell r="CI316">
            <v>36438.288</v>
          </cell>
          <cell r="CJ316">
            <v>0</v>
          </cell>
          <cell r="CK316">
            <v>36438.288</v>
          </cell>
          <cell r="CL316">
            <v>36438.288</v>
          </cell>
          <cell r="CM316">
            <v>36438.288</v>
          </cell>
          <cell r="CN316">
            <v>0</v>
          </cell>
          <cell r="CO316">
            <v>36438.288</v>
          </cell>
          <cell r="CP316">
            <v>36438.288</v>
          </cell>
          <cell r="CQ316">
            <v>36438.288</v>
          </cell>
          <cell r="CR316">
            <v>0</v>
          </cell>
          <cell r="CS316">
            <v>36438.288</v>
          </cell>
          <cell r="CT316">
            <v>36438.288</v>
          </cell>
          <cell r="CU316">
            <v>36438.288</v>
          </cell>
          <cell r="CV316">
            <v>0</v>
          </cell>
          <cell r="CW316">
            <v>36438.288</v>
          </cell>
          <cell r="CX316">
            <v>36438.288</v>
          </cell>
          <cell r="CY316">
            <v>36438.288</v>
          </cell>
          <cell r="CZ316">
            <v>0</v>
          </cell>
          <cell r="DA316">
            <v>36438.288</v>
          </cell>
          <cell r="DB316">
            <v>36438.288</v>
          </cell>
          <cell r="DC316">
            <v>36438.288</v>
          </cell>
          <cell r="DD316">
            <v>0</v>
          </cell>
          <cell r="DE316">
            <v>36438.288</v>
          </cell>
          <cell r="DF316">
            <v>36438.288</v>
          </cell>
          <cell r="DG316">
            <v>36438.288</v>
          </cell>
          <cell r="DH316">
            <v>0</v>
          </cell>
          <cell r="DI316">
            <v>36438.288</v>
          </cell>
          <cell r="DJ316">
            <v>36438.288</v>
          </cell>
          <cell r="DK316">
            <v>36438.288</v>
          </cell>
          <cell r="DL316">
            <v>0</v>
          </cell>
          <cell r="DM316">
            <v>36438.288</v>
          </cell>
          <cell r="DN316">
            <v>17631.43</v>
          </cell>
          <cell r="DO316">
            <v>17631.43</v>
          </cell>
          <cell r="DP316">
            <v>0</v>
          </cell>
          <cell r="DQ316">
            <v>36438.288</v>
          </cell>
          <cell r="DR316">
            <v>418452.598</v>
          </cell>
        </row>
        <row r="317">
          <cell r="F317" t="str">
            <v>03-02</v>
          </cell>
          <cell r="G317" t="str">
            <v>Pertama Merchandising Pte Ltd (Harvey Norman)</v>
          </cell>
          <cell r="H317">
            <v>45276</v>
          </cell>
          <cell r="I317">
            <v>46006</v>
          </cell>
          <cell r="J317">
            <v>141.58000000000001</v>
          </cell>
          <cell r="K317">
            <v>0</v>
          </cell>
          <cell r="L317">
            <v>30365.24</v>
          </cell>
          <cell r="M317">
            <v>5.41</v>
          </cell>
          <cell r="N317">
            <v>1.2</v>
          </cell>
          <cell r="O317">
            <v>5.41</v>
          </cell>
          <cell r="P317">
            <v>1.2</v>
          </cell>
          <cell r="Q317">
            <v>6.61</v>
          </cell>
          <cell r="S317">
            <v>164275.94839999999</v>
          </cell>
          <cell r="T317">
            <v>36438.288</v>
          </cell>
          <cell r="U317">
            <v>200714.23639999999</v>
          </cell>
          <cell r="V317">
            <v>164275.94839999999</v>
          </cell>
          <cell r="W317">
            <v>36438.288</v>
          </cell>
          <cell r="X317">
            <v>200714.23639999999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84787.59</v>
          </cell>
          <cell r="BR317">
            <v>84787.59</v>
          </cell>
          <cell r="BS317">
            <v>0</v>
          </cell>
          <cell r="BT317">
            <v>0</v>
          </cell>
          <cell r="BU317">
            <v>84787.59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0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>
            <v>0</v>
          </cell>
          <cell r="CR317">
            <v>0</v>
          </cell>
          <cell r="CS317">
            <v>0</v>
          </cell>
          <cell r="CT317">
            <v>0</v>
          </cell>
          <cell r="CU317">
            <v>0</v>
          </cell>
          <cell r="CV317">
            <v>0</v>
          </cell>
          <cell r="CW317">
            <v>0</v>
          </cell>
          <cell r="CX317">
            <v>0</v>
          </cell>
          <cell r="CY317">
            <v>0</v>
          </cell>
          <cell r="CZ317">
            <v>0</v>
          </cell>
          <cell r="DA317">
            <v>0</v>
          </cell>
          <cell r="DB317">
            <v>0</v>
          </cell>
          <cell r="DC317">
            <v>0</v>
          </cell>
          <cell r="DD317">
            <v>0</v>
          </cell>
          <cell r="DE317">
            <v>0</v>
          </cell>
          <cell r="DF317">
            <v>0</v>
          </cell>
          <cell r="DG317">
            <v>0</v>
          </cell>
          <cell r="DH317">
            <v>0</v>
          </cell>
          <cell r="DI317">
            <v>0</v>
          </cell>
          <cell r="DJ317">
            <v>0</v>
          </cell>
          <cell r="DK317">
            <v>0</v>
          </cell>
          <cell r="DL317">
            <v>0</v>
          </cell>
          <cell r="DM317">
            <v>0</v>
          </cell>
          <cell r="DN317">
            <v>18806.86</v>
          </cell>
          <cell r="DO317">
            <v>18806.86</v>
          </cell>
          <cell r="DP317">
            <v>0</v>
          </cell>
          <cell r="DQ317">
            <v>0</v>
          </cell>
          <cell r="DR317">
            <v>18806.86</v>
          </cell>
        </row>
        <row r="319">
          <cell r="G319" t="str">
            <v>Level 3 Total</v>
          </cell>
          <cell r="K319">
            <v>30365.24</v>
          </cell>
          <cell r="L319">
            <v>30365.24</v>
          </cell>
          <cell r="R319">
            <v>0</v>
          </cell>
          <cell r="Y319">
            <v>155773.68119999999</v>
          </cell>
          <cell r="Z319">
            <v>155773.68119999999</v>
          </cell>
          <cell r="AA319">
            <v>0</v>
          </cell>
          <cell r="AB319">
            <v>155773.68119999999</v>
          </cell>
          <cell r="AC319">
            <v>155773.68119999999</v>
          </cell>
          <cell r="AD319">
            <v>155773.68119999999</v>
          </cell>
          <cell r="AE319">
            <v>0</v>
          </cell>
          <cell r="AF319">
            <v>155773.68119999999</v>
          </cell>
          <cell r="AG319">
            <v>155773.68119999999</v>
          </cell>
          <cell r="AH319">
            <v>155773.68119999999</v>
          </cell>
          <cell r="AI319">
            <v>0</v>
          </cell>
          <cell r="AJ319">
            <v>155773.68119999999</v>
          </cell>
          <cell r="AK319">
            <v>155773.68119999999</v>
          </cell>
          <cell r="AL319">
            <v>155773.68119999999</v>
          </cell>
          <cell r="AM319">
            <v>0</v>
          </cell>
          <cell r="AN319">
            <v>155773.68119999999</v>
          </cell>
          <cell r="AO319">
            <v>155773.68119999999</v>
          </cell>
          <cell r="AP319">
            <v>155773.68119999999</v>
          </cell>
          <cell r="AQ319">
            <v>0</v>
          </cell>
          <cell r="AR319">
            <v>155773.68119999999</v>
          </cell>
          <cell r="AS319">
            <v>155773.68119999999</v>
          </cell>
          <cell r="AT319">
            <v>155773.68119999999</v>
          </cell>
          <cell r="AU319">
            <v>0</v>
          </cell>
          <cell r="AV319">
            <v>155773.68119999999</v>
          </cell>
          <cell r="AW319">
            <v>155773.68119999999</v>
          </cell>
          <cell r="AX319">
            <v>155773.68119999999</v>
          </cell>
          <cell r="AY319">
            <v>0</v>
          </cell>
          <cell r="AZ319">
            <v>155773.68119999999</v>
          </cell>
          <cell r="BA319">
            <v>155773.68119999999</v>
          </cell>
          <cell r="BB319">
            <v>155773.68119999999</v>
          </cell>
          <cell r="BC319">
            <v>0</v>
          </cell>
          <cell r="BD319">
            <v>155773.68119999999</v>
          </cell>
          <cell r="BE319">
            <v>155773.68119999999</v>
          </cell>
          <cell r="BF319">
            <v>155773.68119999999</v>
          </cell>
          <cell r="BG319">
            <v>0</v>
          </cell>
          <cell r="BH319">
            <v>155773.68119999999</v>
          </cell>
          <cell r="BI319">
            <v>155773.68119999999</v>
          </cell>
          <cell r="BJ319">
            <v>155773.68119999999</v>
          </cell>
          <cell r="BK319">
            <v>0</v>
          </cell>
          <cell r="BL319">
            <v>155773.68119999999</v>
          </cell>
          <cell r="BM319">
            <v>155773.68119999999</v>
          </cell>
          <cell r="BN319">
            <v>155773.68119999999</v>
          </cell>
          <cell r="BO319">
            <v>0</v>
          </cell>
          <cell r="BP319">
            <v>155773.68119999999</v>
          </cell>
          <cell r="BQ319">
            <v>160161.95000000001</v>
          </cell>
          <cell r="BR319">
            <v>160161.95000000001</v>
          </cell>
          <cell r="BS319">
            <v>0</v>
          </cell>
          <cell r="BT319">
            <v>155773.68119999999</v>
          </cell>
          <cell r="BU319">
            <v>1873672.4432000001</v>
          </cell>
          <cell r="BV319">
            <v>36438.288</v>
          </cell>
          <cell r="BW319">
            <v>36438.288</v>
          </cell>
          <cell r="BX319">
            <v>0</v>
          </cell>
          <cell r="BY319">
            <v>36438.288</v>
          </cell>
          <cell r="BZ319">
            <v>36438.288</v>
          </cell>
          <cell r="CA319">
            <v>36438.288</v>
          </cell>
          <cell r="CB319">
            <v>0</v>
          </cell>
          <cell r="CC319">
            <v>36438.288</v>
          </cell>
          <cell r="CD319">
            <v>36438.288</v>
          </cell>
          <cell r="CE319">
            <v>36438.288</v>
          </cell>
          <cell r="CF319">
            <v>0</v>
          </cell>
          <cell r="CG319">
            <v>36438.288</v>
          </cell>
          <cell r="CH319">
            <v>36438.288</v>
          </cell>
          <cell r="CI319">
            <v>36438.288</v>
          </cell>
          <cell r="CJ319">
            <v>0</v>
          </cell>
          <cell r="CK319">
            <v>36438.288</v>
          </cell>
          <cell r="CL319">
            <v>36438.288</v>
          </cell>
          <cell r="CM319">
            <v>36438.288</v>
          </cell>
          <cell r="CN319">
            <v>0</v>
          </cell>
          <cell r="CO319">
            <v>36438.288</v>
          </cell>
          <cell r="CP319">
            <v>36438.288</v>
          </cell>
          <cell r="CQ319">
            <v>36438.288</v>
          </cell>
          <cell r="CR319">
            <v>0</v>
          </cell>
          <cell r="CS319">
            <v>36438.288</v>
          </cell>
          <cell r="CT319">
            <v>36438.288</v>
          </cell>
          <cell r="CU319">
            <v>36438.288</v>
          </cell>
          <cell r="CV319">
            <v>0</v>
          </cell>
          <cell r="CW319">
            <v>36438.288</v>
          </cell>
          <cell r="CX319">
            <v>36438.288</v>
          </cell>
          <cell r="CY319">
            <v>36438.288</v>
          </cell>
          <cell r="CZ319">
            <v>0</v>
          </cell>
          <cell r="DA319">
            <v>36438.288</v>
          </cell>
          <cell r="DB319">
            <v>36438.288</v>
          </cell>
          <cell r="DC319">
            <v>36438.288</v>
          </cell>
          <cell r="DD319">
            <v>0</v>
          </cell>
          <cell r="DE319">
            <v>36438.288</v>
          </cell>
          <cell r="DF319">
            <v>36438.288</v>
          </cell>
          <cell r="DG319">
            <v>36438.288</v>
          </cell>
          <cell r="DH319">
            <v>0</v>
          </cell>
          <cell r="DI319">
            <v>36438.288</v>
          </cell>
          <cell r="DJ319">
            <v>36438.288</v>
          </cell>
          <cell r="DK319">
            <v>36438.288</v>
          </cell>
          <cell r="DL319">
            <v>0</v>
          </cell>
          <cell r="DM319">
            <v>36438.288</v>
          </cell>
          <cell r="DN319">
            <v>36438.29</v>
          </cell>
          <cell r="DO319">
            <v>36438.29</v>
          </cell>
          <cell r="DP319">
            <v>0</v>
          </cell>
          <cell r="DQ319">
            <v>36438.288</v>
          </cell>
          <cell r="DR319">
            <v>437259.45799999998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5"/>
      <sheetName val="2006"/>
      <sheetName val="combine"/>
      <sheetName val="2007 Renewal"/>
    </sheetNames>
    <sheetDataSet>
      <sheetData sheetId="0" refreshError="1"/>
      <sheetData sheetId="1" refreshError="1"/>
      <sheetData sheetId="2">
        <row r="29">
          <cell r="X29">
            <v>1102214.19</v>
          </cell>
        </row>
        <row r="31">
          <cell r="AB31">
            <v>0</v>
          </cell>
        </row>
        <row r="183">
          <cell r="X183">
            <v>219698.21</v>
          </cell>
        </row>
        <row r="185">
          <cell r="AB185">
            <v>1.1620569476082001</v>
          </cell>
        </row>
        <row r="211">
          <cell r="X211">
            <v>386462.47</v>
          </cell>
        </row>
        <row r="213">
          <cell r="AB213">
            <v>2.84119496855346E-2</v>
          </cell>
        </row>
        <row r="218">
          <cell r="X218">
            <v>191301.85</v>
          </cell>
        </row>
        <row r="220">
          <cell r="AB220">
            <v>0.37887310606060598</v>
          </cell>
        </row>
        <row r="235">
          <cell r="X235">
            <v>2819281.06</v>
          </cell>
        </row>
        <row r="237">
          <cell r="AB237">
            <v>0</v>
          </cell>
        </row>
        <row r="246">
          <cell r="X246">
            <v>708733.84</v>
          </cell>
        </row>
        <row r="248">
          <cell r="AB248">
            <v>0.517185818296929</v>
          </cell>
        </row>
        <row r="252">
          <cell r="X252">
            <v>368757</v>
          </cell>
        </row>
        <row r="254">
          <cell r="AB254">
            <v>0</v>
          </cell>
        </row>
        <row r="269">
          <cell r="X269">
            <v>233983.67</v>
          </cell>
        </row>
        <row r="271">
          <cell r="AB271">
            <v>0.97777489177489196</v>
          </cell>
        </row>
        <row r="298">
          <cell r="X298">
            <v>6675304.0300000003</v>
          </cell>
        </row>
        <row r="300">
          <cell r="AB300">
            <v>0</v>
          </cell>
        </row>
        <row r="308">
          <cell r="X308">
            <v>385095.89</v>
          </cell>
        </row>
        <row r="310">
          <cell r="AB310">
            <v>0</v>
          </cell>
        </row>
        <row r="328">
          <cell r="X328">
            <v>617921.13</v>
          </cell>
        </row>
        <row r="330">
          <cell r="AB330">
            <v>0</v>
          </cell>
        </row>
        <row r="342">
          <cell r="X342">
            <v>2205699.65</v>
          </cell>
        </row>
        <row r="346">
          <cell r="X346">
            <v>397708.35</v>
          </cell>
        </row>
        <row r="348">
          <cell r="AB348">
            <v>0</v>
          </cell>
        </row>
        <row r="352">
          <cell r="X352">
            <v>238374.85</v>
          </cell>
        </row>
        <row r="354">
          <cell r="AB354">
            <v>0</v>
          </cell>
        </row>
        <row r="358">
          <cell r="X358">
            <v>54710.06</v>
          </cell>
        </row>
        <row r="360">
          <cell r="AB360">
            <v>0</v>
          </cell>
        </row>
        <row r="364">
          <cell r="X364">
            <v>760844.31</v>
          </cell>
        </row>
        <row r="366">
          <cell r="AB366">
            <v>10.826722118088099</v>
          </cell>
        </row>
        <row r="399">
          <cell r="X399">
            <v>241877.62</v>
          </cell>
        </row>
        <row r="401">
          <cell r="AB401">
            <v>0</v>
          </cell>
        </row>
        <row r="459">
          <cell r="X459">
            <v>111474.95</v>
          </cell>
        </row>
        <row r="461">
          <cell r="AB461">
            <v>0</v>
          </cell>
        </row>
        <row r="552">
          <cell r="X552">
            <v>14042.46</v>
          </cell>
        </row>
        <row r="570">
          <cell r="X570">
            <v>384451</v>
          </cell>
        </row>
        <row r="572">
          <cell r="AB572">
            <v>0.75605651731160906</v>
          </cell>
        </row>
      </sheetData>
      <sheetData sheetId="3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ABF8F"/>
  </sheetPr>
  <dimension ref="A1:CL627"/>
  <sheetViews>
    <sheetView tabSelected="1" topLeftCell="E1" zoomScale="97" zoomScaleNormal="85" zoomScaleSheetLayoutView="70" workbookViewId="0">
      <pane ySplit="7" topLeftCell="A10" activePane="bottomLeft" state="frozen"/>
      <selection pane="bottomLeft" activeCell="L12" sqref="L12"/>
    </sheetView>
  </sheetViews>
  <sheetFormatPr defaultColWidth="12.54296875" defaultRowHeight="15" customHeight="1" outlineLevelCol="2"/>
  <cols>
    <col min="1" max="1" width="6.36328125" style="1171" hidden="1" customWidth="1"/>
    <col min="2" max="2" width="7.6328125" style="1171" hidden="1" customWidth="1"/>
    <col min="3" max="3" width="11.36328125" style="1171" hidden="1" customWidth="1"/>
    <col min="4" max="4" width="11.6328125" style="1171" hidden="1" customWidth="1"/>
    <col min="5" max="5" width="24.6328125" style="1171" customWidth="1"/>
    <col min="6" max="6" width="38.54296875" style="1171" customWidth="1"/>
    <col min="7" max="8" width="12.6328125" style="1171" customWidth="1"/>
    <col min="9" max="9" width="12.36328125" style="1171" hidden="1" customWidth="1"/>
    <col min="10" max="12" width="10.6328125" style="1171" customWidth="1"/>
    <col min="13" max="13" width="10.6328125" style="1173" customWidth="1"/>
    <col min="14" max="14" width="15.90625" style="1171" customWidth="1"/>
    <col min="15" max="16" width="11.36328125" style="1174" customWidth="1" outlineLevel="2"/>
    <col min="17" max="17" width="17.1796875" style="1174" customWidth="1" outlineLevel="2"/>
    <col min="18" max="21" width="15.36328125" style="1174" customWidth="1" outlineLevel="1"/>
    <col min="22" max="39" width="15.36328125" style="1170" customWidth="1" outlineLevel="1"/>
    <col min="40" max="44" width="15.36328125" style="1171" customWidth="1" outlineLevel="1"/>
    <col min="45" max="45" width="16.36328125" style="1170" customWidth="1" outlineLevel="1"/>
    <col min="46" max="67" width="15.36328125" style="1170" customWidth="1" outlineLevel="1"/>
    <col min="68" max="72" width="15.36328125" style="1171" customWidth="1" outlineLevel="1"/>
    <col min="73" max="73" width="16.6328125" style="1171" customWidth="1" outlineLevel="1"/>
    <col min="74" max="74" width="6.36328125" style="1171" customWidth="1"/>
    <col min="75" max="75" width="15.36328125" style="1175" customWidth="1"/>
    <col min="76" max="81" width="15.36328125" style="1170" customWidth="1"/>
    <col min="82" max="86" width="15.36328125" style="1171" customWidth="1"/>
    <col min="87" max="87" width="15" style="1170" customWidth="1"/>
    <col min="88" max="90" width="12.6328125" style="1170" customWidth="1"/>
    <col min="91" max="16384" width="12.54296875" style="1171"/>
  </cols>
  <sheetData>
    <row r="1" spans="1:90" ht="18" customHeight="1">
      <c r="B1" s="1176"/>
      <c r="C1" s="1176"/>
      <c r="D1" s="1176"/>
      <c r="E1" s="1176" t="s">
        <v>0</v>
      </c>
      <c r="F1" s="1177"/>
      <c r="G1" s="1178"/>
      <c r="H1" s="1179"/>
      <c r="I1" s="1225"/>
      <c r="J1" s="1226"/>
      <c r="K1" s="1226"/>
      <c r="L1" s="1226"/>
      <c r="M1" s="1226"/>
      <c r="N1" s="1227"/>
      <c r="O1" s="1226"/>
      <c r="P1" s="1226"/>
      <c r="Q1" s="1281"/>
      <c r="R1" s="1282"/>
      <c r="S1" s="1282"/>
      <c r="T1" s="1282"/>
      <c r="U1" s="1282"/>
      <c r="V1" s="1283"/>
      <c r="W1" s="1284"/>
      <c r="X1" s="1284"/>
      <c r="Y1" s="1284"/>
      <c r="Z1" s="1302"/>
      <c r="AA1" s="1284"/>
      <c r="AB1" s="1284"/>
      <c r="AC1" s="1284"/>
      <c r="AD1" s="1303"/>
      <c r="AE1" s="1284"/>
      <c r="AF1" s="1284"/>
      <c r="AG1" s="1284"/>
      <c r="AH1" s="1306"/>
      <c r="AI1" s="1284"/>
      <c r="AJ1" s="1284"/>
      <c r="AK1" s="1284"/>
      <c r="AL1" s="1306"/>
      <c r="AM1" s="1284"/>
      <c r="AN1" s="1307"/>
      <c r="AO1" s="1307"/>
      <c r="AP1" s="1307"/>
      <c r="AQ1" s="1307"/>
      <c r="AR1" s="1307"/>
      <c r="AS1" s="1284"/>
      <c r="AT1" s="1284"/>
      <c r="AU1" s="1284"/>
      <c r="AV1" s="1284"/>
      <c r="AW1" s="1284"/>
      <c r="AX1" s="1283"/>
      <c r="AY1" s="1284"/>
      <c r="AZ1" s="1284"/>
      <c r="BA1" s="1284"/>
      <c r="BB1" s="1302"/>
      <c r="BC1" s="1284"/>
      <c r="BD1" s="1284"/>
      <c r="BE1" s="1284"/>
      <c r="BF1" s="1303"/>
      <c r="BG1" s="1284"/>
      <c r="BH1" s="1284"/>
      <c r="BI1" s="1284"/>
      <c r="BJ1" s="1306"/>
      <c r="BK1" s="1284"/>
      <c r="BL1" s="1284"/>
      <c r="BM1" s="1284"/>
      <c r="BN1" s="1306"/>
      <c r="BO1" s="1284"/>
      <c r="BP1" s="1307"/>
      <c r="BQ1" s="1307"/>
      <c r="BR1" s="1307"/>
      <c r="BS1" s="1307"/>
      <c r="BT1" s="1307"/>
      <c r="BU1" s="1307"/>
      <c r="BV1" s="1307"/>
      <c r="BW1" s="1319"/>
      <c r="BX1" s="1283"/>
      <c r="BY1" s="1302"/>
      <c r="BZ1" s="1303"/>
      <c r="CA1" s="1284"/>
      <c r="CB1" s="1306"/>
      <c r="CC1" s="1284"/>
      <c r="CD1" s="1307"/>
      <c r="CE1" s="1307"/>
      <c r="CF1" s="1307"/>
      <c r="CG1" s="1307"/>
      <c r="CH1" s="1307"/>
      <c r="CI1" s="1284"/>
      <c r="CJ1" s="1333"/>
      <c r="CK1" s="1333"/>
      <c r="CL1" s="1333"/>
    </row>
    <row r="2" spans="1:90" ht="18" customHeight="1">
      <c r="A2" s="1176"/>
      <c r="B2" s="1176"/>
      <c r="C2" s="1176"/>
      <c r="D2" s="1176"/>
      <c r="E2" s="1176"/>
      <c r="F2" s="1177"/>
      <c r="G2" s="1180"/>
      <c r="H2" s="1181"/>
      <c r="I2" s="1225"/>
      <c r="J2" s="1226"/>
      <c r="K2" s="1226"/>
      <c r="L2" s="1226"/>
      <c r="M2" s="1226"/>
      <c r="N2" s="1227"/>
      <c r="O2" s="1226"/>
      <c r="P2" s="1226"/>
      <c r="Q2" s="1281"/>
      <c r="R2" s="1282"/>
      <c r="S2" s="1282"/>
      <c r="T2" s="1282"/>
      <c r="U2" s="1282"/>
      <c r="V2" s="1283"/>
      <c r="W2" s="1284"/>
      <c r="X2" s="1284"/>
      <c r="Y2" s="1284"/>
      <c r="Z2" s="1302"/>
      <c r="AA2" s="1284"/>
      <c r="AB2" s="1284"/>
      <c r="AC2" s="1284"/>
      <c r="AD2" s="1303"/>
      <c r="AE2" s="1284"/>
      <c r="AF2" s="1284"/>
      <c r="AG2" s="1284"/>
      <c r="AH2" s="1306"/>
      <c r="AI2" s="1284"/>
      <c r="AJ2" s="1284"/>
      <c r="AK2" s="1284"/>
      <c r="AL2" s="1306"/>
      <c r="AM2" s="1284"/>
      <c r="AN2" s="1307"/>
      <c r="AO2" s="1307"/>
      <c r="AP2" s="1307"/>
      <c r="AQ2" s="1307"/>
      <c r="AR2" s="1307"/>
      <c r="AS2" s="1284"/>
      <c r="AT2" s="1284"/>
      <c r="AU2" s="1284"/>
      <c r="AV2" s="1284"/>
      <c r="AW2" s="1284"/>
      <c r="AX2" s="1283"/>
      <c r="AY2" s="1284"/>
      <c r="AZ2" s="1284"/>
      <c r="BA2" s="1284"/>
      <c r="BB2" s="1302"/>
      <c r="BC2" s="1284"/>
      <c r="BD2" s="1284"/>
      <c r="BE2" s="1284"/>
      <c r="BF2" s="1303"/>
      <c r="BG2" s="1284"/>
      <c r="BH2" s="1284"/>
      <c r="BI2" s="1284"/>
      <c r="BJ2" s="1306"/>
      <c r="BK2" s="1284"/>
      <c r="BL2" s="1284"/>
      <c r="BM2" s="1284"/>
      <c r="BN2" s="1306"/>
      <c r="BO2" s="1284"/>
      <c r="BP2" s="1307"/>
      <c r="BQ2" s="1307"/>
      <c r="BR2" s="1307"/>
      <c r="BS2" s="1307"/>
      <c r="BT2" s="1307"/>
      <c r="BU2" s="1307"/>
      <c r="BV2" s="1307"/>
      <c r="BW2" s="1319"/>
      <c r="BX2" s="1283"/>
      <c r="BY2" s="1302"/>
      <c r="BZ2" s="1303"/>
      <c r="CA2" s="1284"/>
      <c r="CB2" s="1306"/>
      <c r="CC2" s="1284"/>
      <c r="CD2" s="1307"/>
      <c r="CE2" s="1307"/>
      <c r="CF2" s="1307"/>
      <c r="CG2" s="1307"/>
      <c r="CH2" s="1307"/>
      <c r="CI2" s="1284"/>
      <c r="CJ2" s="1333"/>
      <c r="CK2" s="1333"/>
      <c r="CL2" s="1333"/>
    </row>
    <row r="3" spans="1:90" ht="30" customHeight="1">
      <c r="A3" s="1182"/>
      <c r="B3" s="1182"/>
      <c r="C3" s="1182"/>
      <c r="D3" s="1182"/>
      <c r="E3" s="1182"/>
      <c r="F3" s="1182"/>
      <c r="G3" s="1183"/>
      <c r="H3" s="1183"/>
      <c r="I3" s="1228"/>
      <c r="J3" s="1229"/>
      <c r="K3" s="1229"/>
      <c r="L3" s="1229"/>
      <c r="M3" s="1229"/>
      <c r="N3" s="1230"/>
      <c r="O3" s="1229"/>
      <c r="P3" s="1229"/>
      <c r="Q3" s="1239"/>
      <c r="R3" s="1470" t="s">
        <v>1</v>
      </c>
      <c r="S3" s="1471"/>
      <c r="T3" s="1471"/>
      <c r="U3" s="1471"/>
      <c r="V3" s="1472"/>
      <c r="W3" s="1472"/>
      <c r="X3" s="1472"/>
      <c r="Y3" s="1472"/>
      <c r="Z3" s="1472"/>
      <c r="AA3" s="1472"/>
      <c r="AB3" s="1472"/>
      <c r="AC3" s="1472"/>
      <c r="AD3" s="1472"/>
      <c r="AE3" s="1472"/>
      <c r="AF3" s="1472"/>
      <c r="AG3" s="1472"/>
      <c r="AH3" s="1472"/>
      <c r="AI3" s="1472"/>
      <c r="AJ3" s="1472"/>
      <c r="AK3" s="1472"/>
      <c r="AL3" s="1472"/>
      <c r="AM3" s="1472"/>
      <c r="AN3" s="1472"/>
      <c r="AO3" s="1472"/>
      <c r="AP3" s="1472"/>
      <c r="AQ3" s="1472"/>
      <c r="AR3" s="1472"/>
      <c r="AS3" s="1473"/>
      <c r="AT3" s="1474" t="s">
        <v>2</v>
      </c>
      <c r="AU3" s="1475"/>
      <c r="AV3" s="1475"/>
      <c r="AW3" s="1475"/>
      <c r="AX3" s="1472"/>
      <c r="AY3" s="1472"/>
      <c r="AZ3" s="1472"/>
      <c r="BA3" s="1472"/>
      <c r="BB3" s="1472"/>
      <c r="BC3" s="1472"/>
      <c r="BD3" s="1472"/>
      <c r="BE3" s="1472"/>
      <c r="BF3" s="1472"/>
      <c r="BG3" s="1472"/>
      <c r="BH3" s="1472"/>
      <c r="BI3" s="1472"/>
      <c r="BJ3" s="1472"/>
      <c r="BK3" s="1472"/>
      <c r="BL3" s="1472"/>
      <c r="BM3" s="1472"/>
      <c r="BN3" s="1472"/>
      <c r="BO3" s="1472"/>
      <c r="BP3" s="1472"/>
      <c r="BQ3" s="1472"/>
      <c r="BR3" s="1472"/>
      <c r="BS3" s="1472"/>
      <c r="BT3" s="1472"/>
      <c r="BU3" s="1473"/>
      <c r="BV3" s="1320"/>
      <c r="BW3" s="1476" t="s">
        <v>3</v>
      </c>
      <c r="BX3" s="1477"/>
      <c r="BY3" s="1477"/>
      <c r="BZ3" s="1477"/>
      <c r="CA3" s="1477"/>
      <c r="CB3" s="1477"/>
      <c r="CC3" s="1477"/>
      <c r="CD3" s="1477"/>
      <c r="CE3" s="1477"/>
      <c r="CF3" s="1477"/>
      <c r="CG3" s="1477"/>
      <c r="CH3" s="1477"/>
      <c r="CI3" s="1478"/>
      <c r="CJ3" s="1333"/>
      <c r="CK3" s="1333"/>
      <c r="CL3" s="1333"/>
    </row>
    <row r="4" spans="1:90" ht="26">
      <c r="A4" s="1184" t="s">
        <v>4</v>
      </c>
      <c r="B4" s="1184" t="s">
        <v>5</v>
      </c>
      <c r="C4" s="1184" t="s">
        <v>6</v>
      </c>
      <c r="D4" s="1185" t="s">
        <v>7</v>
      </c>
      <c r="E4" s="1186" t="s">
        <v>8</v>
      </c>
      <c r="F4" s="1184" t="s">
        <v>9</v>
      </c>
      <c r="G4" s="1187" t="s">
        <v>8</v>
      </c>
      <c r="H4" s="1187" t="s">
        <v>8</v>
      </c>
      <c r="I4" s="1228" t="s">
        <v>10</v>
      </c>
      <c r="J4" s="1231" t="s">
        <v>11</v>
      </c>
      <c r="K4" s="1231" t="s">
        <v>12</v>
      </c>
      <c r="L4" s="1185" t="s">
        <v>13</v>
      </c>
      <c r="M4" s="1232" t="s">
        <v>14</v>
      </c>
      <c r="N4" s="1230" t="s">
        <v>15</v>
      </c>
      <c r="O4" s="1233" t="s">
        <v>16</v>
      </c>
      <c r="P4" s="1234" t="s">
        <v>17</v>
      </c>
      <c r="Q4" s="1234" t="s">
        <v>18</v>
      </c>
      <c r="R4" s="1285">
        <v>45292</v>
      </c>
      <c r="S4" s="1286">
        <v>45292</v>
      </c>
      <c r="T4" s="1286">
        <v>45292</v>
      </c>
      <c r="U4" s="1438" t="s">
        <v>19</v>
      </c>
      <c r="V4" s="1287">
        <v>45323</v>
      </c>
      <c r="W4" s="1287">
        <v>45323</v>
      </c>
      <c r="X4" s="1287">
        <v>45323</v>
      </c>
      <c r="Y4" s="1438" t="s">
        <v>20</v>
      </c>
      <c r="Z4" s="1287">
        <v>45352</v>
      </c>
      <c r="AA4" s="1287">
        <v>45352</v>
      </c>
      <c r="AB4" s="1287">
        <v>45352</v>
      </c>
      <c r="AC4" s="1438" t="s">
        <v>21</v>
      </c>
      <c r="AD4" s="1287">
        <v>45383</v>
      </c>
      <c r="AE4" s="1287">
        <v>45383</v>
      </c>
      <c r="AF4" s="1287">
        <v>45383</v>
      </c>
      <c r="AG4" s="1438" t="s">
        <v>22</v>
      </c>
      <c r="AH4" s="1287">
        <v>45413</v>
      </c>
      <c r="AI4" s="1287">
        <v>45413</v>
      </c>
      <c r="AJ4" s="1287">
        <v>45413</v>
      </c>
      <c r="AK4" s="1438" t="s">
        <v>23</v>
      </c>
      <c r="AL4" s="1287">
        <v>45444</v>
      </c>
      <c r="AM4" s="1287">
        <v>45474</v>
      </c>
      <c r="AN4" s="1287">
        <v>45505</v>
      </c>
      <c r="AO4" s="1287">
        <v>45536</v>
      </c>
      <c r="AP4" s="1287">
        <v>45566</v>
      </c>
      <c r="AQ4" s="1287">
        <v>45597</v>
      </c>
      <c r="AR4" s="1287">
        <v>45627</v>
      </c>
      <c r="AS4" s="1314" t="s">
        <v>24</v>
      </c>
      <c r="AT4" s="1315">
        <v>45292</v>
      </c>
      <c r="AU4" s="1291">
        <v>45292</v>
      </c>
      <c r="AV4" s="1291">
        <v>45292</v>
      </c>
      <c r="AW4" s="1438" t="s">
        <v>19</v>
      </c>
      <c r="AX4" s="1287">
        <v>45323</v>
      </c>
      <c r="AY4" s="1287">
        <v>45323</v>
      </c>
      <c r="AZ4" s="1287">
        <v>45323</v>
      </c>
      <c r="BA4" s="1438" t="s">
        <v>20</v>
      </c>
      <c r="BB4" s="1287">
        <v>45352</v>
      </c>
      <c r="BC4" s="1287">
        <v>45352</v>
      </c>
      <c r="BD4" s="1287">
        <v>45352</v>
      </c>
      <c r="BE4" s="1438" t="s">
        <v>21</v>
      </c>
      <c r="BF4" s="1287">
        <v>45383</v>
      </c>
      <c r="BG4" s="1287">
        <v>45383</v>
      </c>
      <c r="BH4" s="1287">
        <v>45383</v>
      </c>
      <c r="BI4" s="1438" t="s">
        <v>22</v>
      </c>
      <c r="BJ4" s="1287">
        <v>45413</v>
      </c>
      <c r="BK4" s="1287">
        <v>45413</v>
      </c>
      <c r="BL4" s="1287">
        <v>45413</v>
      </c>
      <c r="BM4" s="1438" t="s">
        <v>23</v>
      </c>
      <c r="BN4" s="1287">
        <v>45444</v>
      </c>
      <c r="BO4" s="1287">
        <v>45474</v>
      </c>
      <c r="BP4" s="1287">
        <v>45505</v>
      </c>
      <c r="BQ4" s="1287">
        <v>45536</v>
      </c>
      <c r="BR4" s="1287">
        <v>45566</v>
      </c>
      <c r="BS4" s="1287">
        <v>45597</v>
      </c>
      <c r="BT4" s="1287">
        <v>45627</v>
      </c>
      <c r="BU4" s="1321" t="s">
        <v>24</v>
      </c>
      <c r="BV4" s="1184"/>
      <c r="BW4" s="1322">
        <v>45292</v>
      </c>
      <c r="BX4" s="1308">
        <v>45323</v>
      </c>
      <c r="BY4" s="1308">
        <v>45352</v>
      </c>
      <c r="BZ4" s="1308">
        <v>45383</v>
      </c>
      <c r="CA4" s="1290">
        <v>45413</v>
      </c>
      <c r="CB4" s="1308">
        <v>45444</v>
      </c>
      <c r="CC4" s="1308">
        <v>45474</v>
      </c>
      <c r="CD4" s="1308">
        <v>45505</v>
      </c>
      <c r="CE4" s="1308">
        <v>45536</v>
      </c>
      <c r="CF4" s="1308">
        <v>45566</v>
      </c>
      <c r="CG4" s="1308">
        <v>45597</v>
      </c>
      <c r="CH4" s="1308">
        <v>45627</v>
      </c>
      <c r="CI4" s="1314" t="s">
        <v>24</v>
      </c>
      <c r="CJ4" s="1333"/>
      <c r="CK4" s="1333"/>
      <c r="CL4" s="1333"/>
    </row>
    <row r="5" spans="1:90" ht="18" customHeight="1">
      <c r="A5" s="1184"/>
      <c r="B5" s="1184"/>
      <c r="C5" s="1184"/>
      <c r="D5" s="1184"/>
      <c r="E5" s="1186" t="s">
        <v>25</v>
      </c>
      <c r="F5" s="1184"/>
      <c r="G5" s="1187" t="s">
        <v>26</v>
      </c>
      <c r="H5" s="1187" t="s">
        <v>27</v>
      </c>
      <c r="I5" s="1235"/>
      <c r="J5" s="1231" t="s">
        <v>28</v>
      </c>
      <c r="K5" s="1231" t="s">
        <v>28</v>
      </c>
      <c r="L5" s="1184" t="s">
        <v>29</v>
      </c>
      <c r="M5" s="1236" t="s">
        <v>29</v>
      </c>
      <c r="N5" s="1184" t="s">
        <v>29</v>
      </c>
      <c r="O5" s="1233" t="s">
        <v>30</v>
      </c>
      <c r="P5" s="1234" t="s">
        <v>31</v>
      </c>
      <c r="Q5" s="1234" t="s">
        <v>30</v>
      </c>
      <c r="R5" s="1288" t="s">
        <v>32</v>
      </c>
      <c r="S5" s="1286" t="s">
        <v>33</v>
      </c>
      <c r="T5" s="1286" t="s">
        <v>34</v>
      </c>
      <c r="U5" s="1289" t="s">
        <v>32</v>
      </c>
      <c r="V5" s="1290" t="s">
        <v>32</v>
      </c>
      <c r="W5" s="1291" t="s">
        <v>33</v>
      </c>
      <c r="X5" s="1291" t="s">
        <v>34</v>
      </c>
      <c r="Y5" s="1304" t="s">
        <v>32</v>
      </c>
      <c r="Z5" s="1290" t="s">
        <v>32</v>
      </c>
      <c r="AA5" s="1291" t="s">
        <v>33</v>
      </c>
      <c r="AB5" s="1291" t="s">
        <v>34</v>
      </c>
      <c r="AC5" s="1304" t="s">
        <v>32</v>
      </c>
      <c r="AD5" s="1290" t="s">
        <v>32</v>
      </c>
      <c r="AE5" s="1291" t="s">
        <v>33</v>
      </c>
      <c r="AF5" s="1291" t="s">
        <v>34</v>
      </c>
      <c r="AG5" s="1304" t="s">
        <v>32</v>
      </c>
      <c r="AH5" s="1290" t="s">
        <v>32</v>
      </c>
      <c r="AI5" s="1291" t="s">
        <v>33</v>
      </c>
      <c r="AJ5" s="1291" t="s">
        <v>34</v>
      </c>
      <c r="AK5" s="1304" t="s">
        <v>32</v>
      </c>
      <c r="AL5" s="1290" t="s">
        <v>35</v>
      </c>
      <c r="AM5" s="1290" t="s">
        <v>35</v>
      </c>
      <c r="AN5" s="1308" t="s">
        <v>35</v>
      </c>
      <c r="AO5" s="1308" t="s">
        <v>35</v>
      </c>
      <c r="AP5" s="1308" t="s">
        <v>35</v>
      </c>
      <c r="AQ5" s="1308" t="s">
        <v>35</v>
      </c>
      <c r="AR5" s="1308" t="s">
        <v>35</v>
      </c>
      <c r="AS5" s="1314"/>
      <c r="AT5" s="1316" t="s">
        <v>32</v>
      </c>
      <c r="AU5" s="1291" t="s">
        <v>33</v>
      </c>
      <c r="AV5" s="1291" t="s">
        <v>34</v>
      </c>
      <c r="AW5" s="1304" t="s">
        <v>32</v>
      </c>
      <c r="AX5" s="1290" t="s">
        <v>32</v>
      </c>
      <c r="AY5" s="1291" t="s">
        <v>33</v>
      </c>
      <c r="AZ5" s="1291" t="s">
        <v>34</v>
      </c>
      <c r="BA5" s="1304" t="s">
        <v>32</v>
      </c>
      <c r="BB5" s="1290" t="s">
        <v>32</v>
      </c>
      <c r="BC5" s="1291" t="s">
        <v>33</v>
      </c>
      <c r="BD5" s="1291" t="s">
        <v>34</v>
      </c>
      <c r="BE5" s="1304" t="s">
        <v>32</v>
      </c>
      <c r="BF5" s="1290" t="s">
        <v>32</v>
      </c>
      <c r="BG5" s="1291" t="s">
        <v>33</v>
      </c>
      <c r="BH5" s="1291" t="s">
        <v>34</v>
      </c>
      <c r="BI5" s="1304" t="s">
        <v>32</v>
      </c>
      <c r="BJ5" s="1290" t="s">
        <v>32</v>
      </c>
      <c r="BK5" s="1291" t="s">
        <v>33</v>
      </c>
      <c r="BL5" s="1291" t="s">
        <v>34</v>
      </c>
      <c r="BM5" s="1304" t="s">
        <v>32</v>
      </c>
      <c r="BN5" s="1290" t="s">
        <v>35</v>
      </c>
      <c r="BO5" s="1290" t="s">
        <v>35</v>
      </c>
      <c r="BP5" s="1308" t="s">
        <v>35</v>
      </c>
      <c r="BQ5" s="1308" t="s">
        <v>35</v>
      </c>
      <c r="BR5" s="1308" t="s">
        <v>35</v>
      </c>
      <c r="BS5" s="1308" t="s">
        <v>35</v>
      </c>
      <c r="BT5" s="1308" t="s">
        <v>35</v>
      </c>
      <c r="BU5" s="1321"/>
      <c r="BV5" s="1184"/>
      <c r="BW5" s="1323" t="s">
        <v>32</v>
      </c>
      <c r="BX5" s="1290" t="s">
        <v>32</v>
      </c>
      <c r="BY5" s="1290" t="s">
        <v>32</v>
      </c>
      <c r="BZ5" s="1290" t="s">
        <v>32</v>
      </c>
      <c r="CA5" s="1290" t="s">
        <v>32</v>
      </c>
      <c r="CB5" s="1308"/>
      <c r="CC5" s="1290"/>
      <c r="CD5" s="1308"/>
      <c r="CE5" s="1308"/>
      <c r="CF5" s="1308"/>
      <c r="CG5" s="1308"/>
      <c r="CH5" s="1308"/>
      <c r="CI5" s="1314"/>
      <c r="CJ5" s="1333"/>
      <c r="CK5" s="1333"/>
      <c r="CL5" s="1333"/>
    </row>
    <row r="6" spans="1:90" ht="20.149999999999999" customHeight="1">
      <c r="A6" s="1188"/>
      <c r="B6" s="1188"/>
      <c r="C6" s="1188"/>
      <c r="D6" s="1188"/>
      <c r="E6" s="1188"/>
      <c r="F6" s="1188"/>
      <c r="G6" s="1187" t="s">
        <v>36</v>
      </c>
      <c r="H6" s="1187" t="s">
        <v>37</v>
      </c>
      <c r="I6" s="1235" t="s">
        <v>38</v>
      </c>
      <c r="J6" s="1237" t="s">
        <v>39</v>
      </c>
      <c r="K6" s="1237" t="s">
        <v>39</v>
      </c>
      <c r="L6" s="1238" t="s">
        <v>40</v>
      </c>
      <c r="M6" s="1236" t="s">
        <v>40</v>
      </c>
      <c r="N6" s="1238" t="s">
        <v>40</v>
      </c>
      <c r="O6" s="1239" t="s">
        <v>40</v>
      </c>
      <c r="P6" s="1239" t="s">
        <v>40</v>
      </c>
      <c r="Q6" s="1239" t="s">
        <v>40</v>
      </c>
      <c r="R6" s="1292"/>
      <c r="S6" s="1293"/>
      <c r="T6" s="1293"/>
      <c r="U6" s="1294"/>
      <c r="V6" s="1295"/>
      <c r="W6" s="1295"/>
      <c r="X6" s="1295"/>
      <c r="Y6" s="1305"/>
      <c r="Z6" s="1295"/>
      <c r="AA6" s="1295"/>
      <c r="AB6" s="1295"/>
      <c r="AC6" s="1305"/>
      <c r="AD6" s="1295"/>
      <c r="AE6" s="1295"/>
      <c r="AF6" s="1295"/>
      <c r="AG6" s="1305"/>
      <c r="AH6" s="1295"/>
      <c r="AI6" s="1295"/>
      <c r="AJ6" s="1295"/>
      <c r="AK6" s="1305"/>
      <c r="AL6" s="1295"/>
      <c r="AM6" s="1295"/>
      <c r="AN6" s="1309"/>
      <c r="AO6" s="1309"/>
      <c r="AP6" s="1309"/>
      <c r="AQ6" s="1309"/>
      <c r="AR6" s="1309"/>
      <c r="AS6" s="1317" t="s">
        <v>40</v>
      </c>
      <c r="AT6" s="1318"/>
      <c r="AU6" s="1295"/>
      <c r="AV6" s="1295"/>
      <c r="AW6" s="1305"/>
      <c r="AX6" s="1295"/>
      <c r="AY6" s="1295"/>
      <c r="AZ6" s="1295"/>
      <c r="BA6" s="1305"/>
      <c r="BB6" s="1295"/>
      <c r="BC6" s="1295"/>
      <c r="BD6" s="1295"/>
      <c r="BE6" s="1305"/>
      <c r="BF6" s="1295"/>
      <c r="BG6" s="1295"/>
      <c r="BH6" s="1295"/>
      <c r="BI6" s="1305"/>
      <c r="BJ6" s="1295"/>
      <c r="BK6" s="1295"/>
      <c r="BL6" s="1295"/>
      <c r="BM6" s="1305"/>
      <c r="BN6" s="1295"/>
      <c r="BO6" s="1295"/>
      <c r="BP6" s="1309"/>
      <c r="BQ6" s="1309"/>
      <c r="BR6" s="1309"/>
      <c r="BS6" s="1309"/>
      <c r="BT6" s="1309"/>
      <c r="BU6" s="1324" t="s">
        <v>40</v>
      </c>
      <c r="BV6" s="1320"/>
      <c r="BW6" s="1325"/>
      <c r="BX6" s="1295"/>
      <c r="BY6" s="1295"/>
      <c r="BZ6" s="1295"/>
      <c r="CA6" s="1295"/>
      <c r="CB6" s="1295"/>
      <c r="CC6" s="1295"/>
      <c r="CD6" s="1309"/>
      <c r="CE6" s="1309"/>
      <c r="CF6" s="1309"/>
      <c r="CG6" s="1309"/>
      <c r="CH6" s="1309"/>
      <c r="CI6" s="1317" t="s">
        <v>40</v>
      </c>
      <c r="CJ6" s="1333"/>
      <c r="CK6" s="1333"/>
      <c r="CL6" s="1333"/>
    </row>
    <row r="7" spans="1:90" s="1168" customFormat="1" ht="26">
      <c r="A7" s="1189"/>
      <c r="B7" s="1189"/>
      <c r="C7" s="1189"/>
      <c r="D7" s="1189"/>
      <c r="E7" s="1189"/>
      <c r="F7" s="1189"/>
      <c r="G7" s="1190"/>
      <c r="H7" s="1190"/>
      <c r="I7" s="1240"/>
      <c r="J7" s="1241"/>
      <c r="K7" s="1241"/>
      <c r="L7" s="1242"/>
      <c r="M7" s="1243"/>
      <c r="N7" s="1242"/>
      <c r="O7" s="1244" t="s">
        <v>41</v>
      </c>
      <c r="P7" s="1244" t="s">
        <v>42</v>
      </c>
      <c r="Q7" s="1244" t="s">
        <v>43</v>
      </c>
      <c r="R7" s="1296" t="s">
        <v>44</v>
      </c>
      <c r="S7" s="1296" t="s">
        <v>45</v>
      </c>
      <c r="T7" s="1296" t="s">
        <v>46</v>
      </c>
      <c r="U7" s="1296" t="s">
        <v>47</v>
      </c>
      <c r="V7" s="1296" t="s">
        <v>48</v>
      </c>
      <c r="W7" s="1296" t="s">
        <v>49</v>
      </c>
      <c r="X7" s="1297" t="s">
        <v>50</v>
      </c>
      <c r="Y7" s="1296" t="s">
        <v>47</v>
      </c>
      <c r="Z7" s="1297"/>
      <c r="AA7" s="1297"/>
      <c r="AB7" s="1297"/>
      <c r="AC7" s="1297"/>
      <c r="AD7" s="1297"/>
      <c r="AE7" s="1297"/>
      <c r="AF7" s="1297"/>
      <c r="AG7" s="1297"/>
      <c r="AH7" s="1297"/>
      <c r="AI7" s="1297"/>
      <c r="AJ7" s="1297"/>
      <c r="AL7" s="1310" t="s">
        <v>51</v>
      </c>
      <c r="AM7" s="1297"/>
      <c r="AN7" s="1311"/>
      <c r="AO7" s="1311"/>
      <c r="AP7" s="1311"/>
      <c r="AQ7" s="1311"/>
      <c r="AR7" s="1311"/>
      <c r="AS7" s="1296"/>
      <c r="AT7" s="1296" t="s">
        <v>44</v>
      </c>
      <c r="AU7" s="1296" t="s">
        <v>52</v>
      </c>
      <c r="AV7" s="1296" t="s">
        <v>53</v>
      </c>
      <c r="AW7" s="1296" t="s">
        <v>52</v>
      </c>
      <c r="AX7" s="1296"/>
      <c r="AY7" s="1297"/>
      <c r="AZ7" s="1297"/>
      <c r="BA7" s="1297"/>
      <c r="BB7" s="1297"/>
      <c r="BC7" s="1297"/>
      <c r="BD7" s="1297"/>
      <c r="BE7" s="1297"/>
      <c r="BF7" s="1297"/>
      <c r="BG7" s="1297"/>
      <c r="BH7" s="1297"/>
      <c r="BI7" s="1297"/>
      <c r="BJ7" s="1297"/>
      <c r="BK7" s="1297"/>
      <c r="BL7" s="1297"/>
      <c r="BM7" s="1297"/>
      <c r="BN7" s="1297"/>
      <c r="BO7" s="1297"/>
      <c r="BP7" s="1311"/>
      <c r="BQ7" s="1311"/>
      <c r="BR7" s="1311"/>
      <c r="BS7" s="1311"/>
      <c r="BT7" s="1311"/>
      <c r="BU7" s="1311"/>
      <c r="BV7" s="1311"/>
      <c r="BW7" s="1326"/>
      <c r="BX7" s="1297"/>
      <c r="BY7" s="1297"/>
      <c r="BZ7" s="1297"/>
      <c r="CA7" s="1297"/>
      <c r="CB7" s="1297"/>
      <c r="CC7" s="1297"/>
      <c r="CD7" s="1311"/>
      <c r="CE7" s="1311"/>
      <c r="CF7" s="1311"/>
      <c r="CG7" s="1311"/>
      <c r="CH7" s="1311"/>
      <c r="CI7" s="1297"/>
      <c r="CJ7" s="1334"/>
      <c r="CK7" s="1334"/>
      <c r="CL7" s="1334"/>
    </row>
    <row r="8" spans="1:90" ht="18" customHeight="1">
      <c r="A8" s="1188"/>
      <c r="B8" s="1188"/>
      <c r="C8" s="1188"/>
      <c r="D8" s="1188"/>
      <c r="E8" s="1188"/>
      <c r="F8" s="1176" t="s">
        <v>54</v>
      </c>
      <c r="G8" s="1191"/>
      <c r="H8" s="1191"/>
      <c r="I8" s="1245"/>
      <c r="J8" s="1246"/>
      <c r="K8" s="1246"/>
      <c r="L8" s="1247"/>
      <c r="M8" s="1248"/>
      <c r="N8" s="1249"/>
      <c r="O8" s="1250"/>
      <c r="P8" s="1250"/>
      <c r="Q8" s="1298"/>
      <c r="R8" s="1299"/>
      <c r="S8" s="1282"/>
      <c r="T8" s="1282"/>
      <c r="U8" s="1282"/>
      <c r="V8" s="1284"/>
      <c r="W8" s="1284"/>
      <c r="X8" s="1284"/>
      <c r="Y8" s="1284"/>
      <c r="Z8" s="1284"/>
      <c r="AA8" s="1284"/>
      <c r="AB8" s="1284"/>
      <c r="AC8" s="1284"/>
      <c r="AD8" s="1284"/>
      <c r="AE8" s="1284"/>
      <c r="AF8" s="1284"/>
      <c r="AG8" s="1284"/>
      <c r="AH8" s="1306"/>
      <c r="AI8" s="1284"/>
      <c r="AJ8" s="1284"/>
      <c r="AK8" s="1284"/>
      <c r="AL8" s="1306"/>
      <c r="AM8" s="1284"/>
      <c r="AN8" s="1307"/>
      <c r="AO8" s="1307"/>
      <c r="AP8" s="1307"/>
      <c r="AQ8" s="1307"/>
      <c r="AR8" s="1307"/>
      <c r="AS8" s="1284"/>
      <c r="AT8" s="1284"/>
      <c r="AU8" s="1284"/>
      <c r="AV8" s="1284"/>
      <c r="AW8" s="1284"/>
      <c r="AX8" s="1284"/>
      <c r="AY8" s="1284"/>
      <c r="AZ8" s="1284"/>
      <c r="BA8" s="1284"/>
      <c r="BB8" s="1284"/>
      <c r="BC8" s="1284"/>
      <c r="BD8" s="1284"/>
      <c r="BE8" s="1284"/>
      <c r="BF8" s="1284"/>
      <c r="BG8" s="1284"/>
      <c r="BH8" s="1284"/>
      <c r="BI8" s="1284"/>
      <c r="BJ8" s="1306"/>
      <c r="BK8" s="1284"/>
      <c r="BL8" s="1284"/>
      <c r="BM8" s="1284"/>
      <c r="BN8" s="1306"/>
      <c r="BO8" s="1284"/>
      <c r="BP8" s="1307"/>
      <c r="BQ8" s="1307"/>
      <c r="BR8" s="1307"/>
      <c r="BS8" s="1307"/>
      <c r="BT8" s="1307"/>
      <c r="BU8" s="1307"/>
      <c r="BV8" s="1307"/>
      <c r="BW8" s="1327"/>
      <c r="BX8" s="1284"/>
      <c r="BY8" s="1284"/>
      <c r="BZ8" s="1284"/>
      <c r="CA8" s="1284"/>
      <c r="CB8" s="1306"/>
      <c r="CC8" s="1284"/>
      <c r="CD8" s="1307"/>
      <c r="CE8" s="1307"/>
      <c r="CF8" s="1307"/>
      <c r="CG8" s="1307"/>
      <c r="CH8" s="1307"/>
      <c r="CI8" s="1284"/>
      <c r="CJ8" s="1333"/>
      <c r="CK8" s="1333"/>
      <c r="CL8" s="1333"/>
    </row>
    <row r="9" spans="1:90" s="1169" customFormat="1" ht="18" customHeight="1">
      <c r="A9" s="1192">
        <v>1</v>
      </c>
      <c r="B9" s="1192" t="s">
        <v>55</v>
      </c>
      <c r="C9" s="1192" t="s">
        <v>56</v>
      </c>
      <c r="D9" s="1192"/>
      <c r="E9" s="1192" t="s">
        <v>57</v>
      </c>
      <c r="F9" s="1193" t="s">
        <v>58</v>
      </c>
      <c r="G9" s="1194">
        <v>45047</v>
      </c>
      <c r="H9" s="1194">
        <v>45777</v>
      </c>
      <c r="I9" s="1251"/>
      <c r="J9" s="1252">
        <v>13336</v>
      </c>
      <c r="K9" s="1252">
        <v>13336</v>
      </c>
      <c r="L9" s="1251">
        <v>7.5</v>
      </c>
      <c r="M9" s="1253">
        <v>2</v>
      </c>
      <c r="N9" s="1254">
        <v>11.875</v>
      </c>
      <c r="O9" s="1255">
        <f>L9*K9</f>
        <v>100020</v>
      </c>
      <c r="P9" s="1255">
        <f>M9*K9</f>
        <v>26672</v>
      </c>
      <c r="Q9" s="1255">
        <f>SUM(O9:P9)</f>
        <v>126692</v>
      </c>
      <c r="R9" s="1255">
        <f>IF(AND(MONTH(R$4)=MONTH($H9),YEAR(R$4)=YEAR($H9)),#REF!,IF(AND(MONTH(R$4)=MONTH($G9),YEAR(R$4)=YEAR($G9)),#REF!,IF(AND(R$4&lt;($H9+1),(R$4+1)&gt;$G9),$O9,0)))</f>
        <v>100020</v>
      </c>
      <c r="S9" s="1255">
        <f>VLOOKUP(E9,'[1]MW-Rent 2023'!$E$11:$AS$247,16,FALSE)</f>
        <v>80016</v>
      </c>
      <c r="T9" s="1255">
        <f>R9-S9</f>
        <v>20004</v>
      </c>
      <c r="U9" s="1255">
        <f>VLOOKUP(E9,'[2]MW-Rent 2023'!$E$11:$DR$319,21,FALSE)</f>
        <v>87084.08</v>
      </c>
      <c r="V9" s="1300">
        <f>IF(AND(MONTH(V$4)=MONTH($H9),YEAR(V$4)=YEAR($H9)),#REF!,IF(AND(MONTH(V$4)=MONTH($G9),YEAR(V$4)=YEAR($G9)),#REF!,IF(AND(V$4&lt;($H9+1),(V$4+1)&gt;$G9),$O9,0)))</f>
        <v>100020</v>
      </c>
      <c r="W9" s="1300">
        <f>VLOOKUP(E9,'[1]MW-Rent 2023'!$E$11:$AS$247,17,FALSE)</f>
        <v>80016</v>
      </c>
      <c r="X9" s="1300">
        <f>V9-W9</f>
        <v>20004</v>
      </c>
      <c r="Y9" s="1300">
        <f>VLOOKUP(E9,'[2]MW-Rent 2023'!$E$11:$DR$319,25,FALSE)</f>
        <v>76415.28</v>
      </c>
      <c r="Z9" s="1300">
        <f>IF(AND(MONTH(Z$4)=MONTH($H9),YEAR(Z$4)=YEAR($H9)),#REF!,IF(AND(MONTH(Z$4)=MONTH($G9),YEAR(Z$4)=YEAR($G9)),#REF!,IF(AND(Z$4&lt;($H9+1),(Z$4+1)&gt;$G9),$O9,0)))</f>
        <v>100020</v>
      </c>
      <c r="AA9" s="1300">
        <f>VLOOKUP(E9,'[1]MW-Rent 2023'!$E$11:$AS$247,18,FALSE)</f>
        <v>80016</v>
      </c>
      <c r="AB9" s="1300">
        <f>Z9-AA9</f>
        <v>20004</v>
      </c>
      <c r="AC9" s="1300">
        <f>VLOOKUP(E9,'[2]MW-Rent 2023'!$E$11:$DR$319,29,FALSE)</f>
        <v>76415.28</v>
      </c>
      <c r="AD9" s="1300">
        <f>IF(AND(MONTH(AD$4)=MONTH($H9),YEAR(AD$4)=YEAR($H9)),#REF!,IF(AND(MONTH(AD$4)=MONTH($G9),YEAR(AD$4)=YEAR($G9)),#REF!,IF(AND(AD$4&lt;($H9+1),(AD$4+1)&gt;$G9),$O9,0)))</f>
        <v>100020</v>
      </c>
      <c r="AE9" s="1300">
        <f>VLOOKUP(E9,'[1]MW-Rent 2023'!$E$11:$AS$247,19,FALSE)</f>
        <v>80016</v>
      </c>
      <c r="AF9" s="1300">
        <f>AD9-AE9</f>
        <v>20004</v>
      </c>
      <c r="AG9" s="1300">
        <f>VLOOKUP(E9,'[2]MW-Rent 2023'!$E$11:$DR$319,33,FALSE)</f>
        <v>76415.28</v>
      </c>
      <c r="AH9" s="1300">
        <f>IF(AND(MONTH(AH$4)=MONTH($H9),YEAR(AH$4)=YEAR($H9)),#REF!,IF(AND(MONTH(AH$4)=MONTH($G9),YEAR(AH$4)=YEAR($G9)),#REF!,IF(AND(AH$4&lt;($H9+1),(AH$4+1)&gt;$G9),$O9,0)))</f>
        <v>100020</v>
      </c>
      <c r="AI9" s="1300">
        <f>VLOOKUP(E9,'[1]MW-Rent 2023'!$E$11:$AS$247,20,FALSE)</f>
        <v>80016</v>
      </c>
      <c r="AJ9" s="1300">
        <f>AH9-AI9</f>
        <v>20004</v>
      </c>
      <c r="AK9" s="1300">
        <v>80016</v>
      </c>
      <c r="AL9" s="1312">
        <f>IF(AND(MONTH(AL$4)=MONTH($H9),YEAR(AL$4)=YEAR($H9)),#REF!,IF(AND(MONTH(AL$4)=MONTH($G9),YEAR(AL$4)=YEAR($G9)),#REF!,IF(AND(AL$4&lt;($H9+1),(AL$4+1)&gt;$G9),$O9,0)))</f>
        <v>100020</v>
      </c>
      <c r="AM9" s="1312">
        <f>IF(AND(MONTH(AM$4)=MONTH($H9),YEAR(AM$4)=YEAR($H9)),#REF!,IF(AND(MONTH(AM$4)=MONTH($G9),YEAR(AM$4)=YEAR($G9)),#REF!,IF(AND(AM$4&lt;($H9+1),(AM$4+1)&gt;$G9),$O9,0)))</f>
        <v>100020</v>
      </c>
      <c r="AN9" s="1312">
        <f>IF(AND(MONTH(AN$4)=MONTH($H9),YEAR(AN$4)=YEAR($H9)),#REF!,IF(AND(MONTH(AN$4)=MONTH($G9),YEAR(AN$4)=YEAR($G9)),#REF!,IF(AND(AN$4&lt;($H9+1),(AN$4+1)&gt;$G9),$O9,0)))</f>
        <v>100020</v>
      </c>
      <c r="AO9" s="1312">
        <f>IF(AND(MONTH(AO$4)=MONTH($H9),YEAR(AO$4)=YEAR($H9)),#REF!,IF(AND(MONTH(AO$4)=MONTH($G9),YEAR(AO$4)=YEAR($G9)),#REF!,IF(AND(AO$4&lt;($H9+1),(AO$4+1)&gt;$G9),$O9,0)))</f>
        <v>100020</v>
      </c>
      <c r="AP9" s="1312">
        <f>IF(AND(MONTH(AP$4)=MONTH($H9),YEAR(AP$4)=YEAR($H9)),#REF!,IF(AND(MONTH(AP$4)=MONTH($G9),YEAR(AP$4)=YEAR($G9)),#REF!,IF(AND(AP$4&lt;($H9+1),(AP$4+1)&gt;$G9),$O9,0)))</f>
        <v>100020</v>
      </c>
      <c r="AQ9" s="1312">
        <f>IF(AND(MONTH(AQ$4)=MONTH($H9),YEAR(AQ$4)=YEAR($H9)),#REF!,IF(AND(MONTH(AQ$4)=MONTH($G9),YEAR(AQ$4)=YEAR($G9)),#REF!,IF(AND(AQ$4&lt;($H9+1),(AQ$4+1)&gt;$G9),$O9,0)))</f>
        <v>100020</v>
      </c>
      <c r="AR9" s="1312">
        <f>IF(AND(MONTH(AR$4)=MONTH($H9),YEAR(AR$4)=YEAR($H9)),#REF!,IF(AND(MONTH(AR$4)=MONTH($G9),YEAR(AR$4)=YEAR($G9)),#REF!,IF(AND(AR$4&lt;($H9+1),(AR$4+1)&gt;$G9),$O9,0)))</f>
        <v>100020</v>
      </c>
      <c r="AS9" s="1300">
        <f t="shared" ref="AS9:AS48" si="0">R9+V9+Z9+AD9+AH9+AL9+AM9+AN9+AO9+AP9+AQ9+AR9</f>
        <v>1200240</v>
      </c>
      <c r="AT9" s="1300">
        <f>IF(AND(MONTH(AT$4)=MONTH($H9),YEAR(AT$4)=YEAR($H9)),#REF!,IF(AND(MONTH(AT$4)=MONTH($G9),YEAR(AT$4)=YEAR($G9)),#REF!,IF(AND(AT$4&lt;($H9+1),(AT$4+1)&gt;$G9),$P9,0)))</f>
        <v>26672</v>
      </c>
      <c r="AU9" s="1300">
        <f>VLOOKUP(E9,'[1]MW-Rent 2023'!$E$11:$AS$247,29,FALSE)</f>
        <v>26672</v>
      </c>
      <c r="AV9" s="1300">
        <f>AT9-AU9</f>
        <v>0</v>
      </c>
      <c r="AW9" s="1300">
        <f>VLOOKUP(E9,'[2]MW-Rent 2023'!$E$11:$DR$319,70,FALSE)</f>
        <v>16003.2</v>
      </c>
      <c r="AX9" s="1300">
        <f>IF(AND(MONTH(AX$4)=MONTH($H9),YEAR(AX$4)=YEAR($H9)),#REF!,IF(AND(MONTH(AX$4)=MONTH($G9),YEAR(AX$4)=YEAR($G9)),#REF!,IF(AND(AX$4&lt;($H9+1),(AX$4+1)&gt;$G9),$P9,0)))</f>
        <v>26672</v>
      </c>
      <c r="AY9" s="1300">
        <f>VLOOKUP(E9,'[1]MW-Rent 2023'!$E$11:$AS$247,30,FALSE)</f>
        <v>26672</v>
      </c>
      <c r="AZ9" s="1300">
        <f t="shared" ref="AZ9:AZ79" si="1">AX9-AY9</f>
        <v>0</v>
      </c>
      <c r="BA9" s="1300">
        <f>VLOOKUP(E9,'[2]MW-Rent 2023'!$E$11:$DR$319,74,FALSE)</f>
        <v>26672</v>
      </c>
      <c r="BB9" s="1300">
        <f>IF(AND(MONTH(BB$4)=MONTH($H9),YEAR(BB$4)=YEAR($H9)),#REF!,IF(AND(MONTH(BB$4)=MONTH($G9),YEAR(BB$4)=YEAR($G9)),#REF!,IF(AND(BB$4&lt;($H9+1),(BB$4+1)&gt;$G9),$P9,0)))</f>
        <v>26672</v>
      </c>
      <c r="BC9" s="1300">
        <f>VLOOKUP(E9,'[1]MW-Rent 2023'!$E$11:$AS$247,31,FALSE)</f>
        <v>26672</v>
      </c>
      <c r="BD9" s="1300">
        <f t="shared" ref="BD9:BD79" si="2">BB9-BC9</f>
        <v>0</v>
      </c>
      <c r="BE9" s="1300">
        <f>VLOOKUP(E9,'[2]MW-Rent 2023'!$E$11:$DR$319,78,FALSE)</f>
        <v>26672</v>
      </c>
      <c r="BF9" s="1300">
        <f>IF(AND(MONTH(BF$4)=MONTH($H9),YEAR(BF$4)=YEAR($H9)),#REF!,IF(AND(MONTH(BF$4)=MONTH($G9),YEAR(BF$4)=YEAR($G9)),#REF!,IF(AND(BF$4&lt;($H9+1),(BF$4+1)&gt;$G9),$P9,0)))</f>
        <v>26672</v>
      </c>
      <c r="BG9" s="1300">
        <f>VLOOKUP(E9,'[1]MW-Rent 2023'!$E$11:$AS$247,32,FALSE)</f>
        <v>26672</v>
      </c>
      <c r="BH9" s="1300">
        <f t="shared" ref="BH9:BH79" si="3">BF9-BG9</f>
        <v>0</v>
      </c>
      <c r="BI9" s="1300">
        <f>VLOOKUP(E9,'[2]MW-Rent 2023'!$E$11:$DR$319,82,FALSE)</f>
        <v>26672</v>
      </c>
      <c r="BJ9" s="1300">
        <f>IF(AND(MONTH(BJ$4)=MONTH($H9),YEAR(BJ$4)=YEAR($H9)),#REF!,IF(AND(MONTH(BJ$4)=MONTH($G9),YEAR(BJ$4)=YEAR($G9)),#REF!,IF(AND(BJ$4&lt;($H9+1),(BJ$4+1)&gt;$G9),$P9,0)))</f>
        <v>26672</v>
      </c>
      <c r="BK9" s="1300">
        <f>VLOOKUP(E9,'[1]MW-Rent 2023'!$E$11:$AS$247,33,FALSE)</f>
        <v>26672</v>
      </c>
      <c r="BL9" s="1300">
        <f t="shared" ref="BL9:BL79" si="4">BJ9-BK9</f>
        <v>0</v>
      </c>
      <c r="BM9" s="1300">
        <v>26672</v>
      </c>
      <c r="BN9" s="1312">
        <f>IF(AND(MONTH(BN$4)=MONTH($H9),YEAR(BN$4)=YEAR($H9)),#REF!,IF(AND(MONTH(BN$4)=MONTH($G9),YEAR(BN$4)=YEAR($G9)),#REF!,IF(AND(BN$4&lt;($H9+1),(BN$4+1)&gt;$G9),$P9,0)))</f>
        <v>26672</v>
      </c>
      <c r="BO9" s="1312">
        <f>IF(AND(MONTH(BO$4)=MONTH($H9),YEAR(BO$4)=YEAR($H9)),#REF!,IF(AND(MONTH(BO$4)=MONTH($G9),YEAR(BO$4)=YEAR($G9)),#REF!,IF(AND(BO$4&lt;($H9+1),(BO$4+1)&gt;$G9),$P9,0)))</f>
        <v>26672</v>
      </c>
      <c r="BP9" s="1312">
        <f>IF(AND(MONTH(BP$4)=MONTH($H9),YEAR(BP$4)=YEAR($H9)),#REF!,IF(AND(MONTH(BP$4)=MONTH($G9),YEAR(BP$4)=YEAR($G9)),#REF!,IF(AND(BP$4&lt;($H9+1),(BP$4+1)&gt;$G9),$P9,0)))</f>
        <v>26672</v>
      </c>
      <c r="BQ9" s="1312">
        <f>IF(AND(MONTH(BQ$4)=MONTH($H9),YEAR(BQ$4)=YEAR($H9)),#REF!,IF(AND(MONTH(BQ$4)=MONTH($G9),YEAR(BQ$4)=YEAR($G9)),#REF!,IF(AND(BQ$4&lt;($H9+1),(BQ$4+1)&gt;$G9),$P9,0)))</f>
        <v>26672</v>
      </c>
      <c r="BR9" s="1312">
        <f>IF(AND(MONTH(BR$4)=MONTH($H9),YEAR(BR$4)=YEAR($H9)),#REF!,IF(AND(MONTH(BR$4)=MONTH($G9),YEAR(BR$4)=YEAR($G9)),#REF!,IF(AND(BR$4&lt;($H9+1),(BR$4+1)&gt;$G9),$P9,0)))</f>
        <v>26672</v>
      </c>
      <c r="BS9" s="1312">
        <f>IF(AND(MONTH(BS$4)=MONTH($H9),YEAR(BS$4)=YEAR($H9)),#REF!,IF(AND(MONTH(BS$4)=MONTH($G9),YEAR(BS$4)=YEAR($G9)),#REF!,IF(AND(BS$4&lt;($H9+1),(BS$4+1)&gt;$G9),$P9,0)))</f>
        <v>26672</v>
      </c>
      <c r="BT9" s="1312">
        <f>IF(AND(MONTH(BT$4)=MONTH($H9),YEAR(BT$4)=YEAR($H9)),#REF!,IF(AND(MONTH(BT$4)=MONTH($G9),YEAR(BT$4)=YEAR($G9)),#REF!,IF(AND(BT$4&lt;($H9+1),(BT$4+1)&gt;$G9),$P9,0)))</f>
        <v>26672</v>
      </c>
      <c r="BU9" s="1328">
        <f>AT9+AX9+BB9+BF9+BJ9+BN9+BO9+BP9+BQ9+BR9+BS9+BT9</f>
        <v>320064</v>
      </c>
      <c r="BV9" s="1328"/>
      <c r="BW9" s="1329">
        <v>7000.04</v>
      </c>
      <c r="BX9" s="1330">
        <v>7421.58</v>
      </c>
      <c r="BY9" s="1330">
        <v>16630.490000000002</v>
      </c>
      <c r="BZ9" s="1330">
        <v>18520.88</v>
      </c>
      <c r="CA9" s="1330">
        <v>35599.760000000002</v>
      </c>
      <c r="CB9" s="1330"/>
      <c r="CC9" s="1330"/>
      <c r="CD9" s="1335"/>
      <c r="CE9" s="1335"/>
      <c r="CF9" s="1335"/>
      <c r="CG9" s="1335"/>
      <c r="CH9" s="1335"/>
      <c r="CI9" s="1336">
        <f t="shared" ref="CI9:CI30" si="5">SUM(BW9:CH9)</f>
        <v>85172.75</v>
      </c>
      <c r="CJ9" s="1337"/>
      <c r="CK9" s="1337"/>
      <c r="CL9" s="1337"/>
    </row>
    <row r="10" spans="1:90" ht="18" customHeight="1">
      <c r="A10" s="1188" t="s">
        <v>59</v>
      </c>
      <c r="B10" s="1188" t="s">
        <v>55</v>
      </c>
      <c r="C10" s="1188" t="s">
        <v>56</v>
      </c>
      <c r="D10" s="1188"/>
      <c r="E10" s="1195" t="s">
        <v>60</v>
      </c>
      <c r="F10" s="1196" t="s">
        <v>61</v>
      </c>
      <c r="G10" s="1197">
        <v>44682</v>
      </c>
      <c r="H10" s="1197">
        <v>45412</v>
      </c>
      <c r="I10" s="1256"/>
      <c r="J10" s="1257">
        <v>1379</v>
      </c>
      <c r="K10" s="1257">
        <v>1379</v>
      </c>
      <c r="L10" s="1256">
        <v>5.5</v>
      </c>
      <c r="M10" s="1258">
        <v>0</v>
      </c>
      <c r="N10" s="1249">
        <v>6.875</v>
      </c>
      <c r="O10" s="1259">
        <f t="shared" ref="O10:O23" si="6">L10*K10</f>
        <v>7584.5</v>
      </c>
      <c r="P10" s="1259">
        <f t="shared" ref="P10:P40" si="7">M10*K10</f>
        <v>0</v>
      </c>
      <c r="Q10" s="1259">
        <f t="shared" ref="Q10:Q26" si="8">SUM(O10:P10)</f>
        <v>7584.5</v>
      </c>
      <c r="R10" s="1259">
        <f>IF(AND(MONTH(R$4)=MONTH($H10),YEAR(R$4)=YEAR($H10)),#REF!,IF(AND(MONTH(R$4)=MONTH($G10),YEAR(R$4)=YEAR($G10)),#REF!,IF(AND(R$4&lt;($H10+1),(R$4+1)&gt;$G10),$O10,0)))</f>
        <v>7584.5</v>
      </c>
      <c r="S10" s="1259">
        <f>VLOOKUP(E10,'[1]MW-Rent 2023'!$E$11:$AS$247,16,FALSE)</f>
        <v>6067.6</v>
      </c>
      <c r="T10" s="1259">
        <f>R10-S10</f>
        <v>1516.9</v>
      </c>
      <c r="U10" s="1259">
        <f>VLOOKUP(E10,'[2]MW-Rent 2023'!$E$11:$DR$319,21,FALSE)</f>
        <v>6067.6</v>
      </c>
      <c r="V10" s="1301">
        <f>IF(AND(MONTH(V$4)=MONTH($H10),YEAR(V$4)=YEAR($H10)),#REF!,IF(AND(MONTH(V$4)=MONTH($G10),YEAR(V$4)=YEAR($G10)),#REF!,IF(AND(V$4&lt;($H10+1),(V$4+1)&gt;$G10),$O10,0)))</f>
        <v>7584.5</v>
      </c>
      <c r="W10" s="1301">
        <f>VLOOKUP(E10,'[1]MW-Rent 2023'!$E$11:$AS$247,17,FALSE)</f>
        <v>6067.6</v>
      </c>
      <c r="X10" s="1301">
        <f t="shared" ref="X10:X80" si="9">V10-W10</f>
        <v>1516.9</v>
      </c>
      <c r="Y10" s="1301">
        <f>VLOOKUP(E10,'[2]MW-Rent 2023'!$E$11:$DR$319,25,FALSE)</f>
        <v>6067.6</v>
      </c>
      <c r="Z10" s="1301">
        <f>IF(AND(MONTH(Z$4)=MONTH($H10),YEAR(Z$4)=YEAR($H10)),#REF!,IF(AND(MONTH(Z$4)=MONTH($G10),YEAR(Z$4)=YEAR($G10)),#REF!,IF(AND(Z$4&lt;($H10+1),(Z$4+1)&gt;$G10),$O10,0)))</f>
        <v>7584.5</v>
      </c>
      <c r="AA10" s="1301">
        <f>VLOOKUP(E10,'[1]MW-Rent 2023'!$E$11:$AS$247,18,FALSE)</f>
        <v>6067.6</v>
      </c>
      <c r="AB10" s="1301">
        <f t="shared" ref="AB10:AB80" si="10">Z10-AA10</f>
        <v>1516.9</v>
      </c>
      <c r="AC10" s="1301">
        <f>VLOOKUP(E10,'[2]MW-Rent 2023'!$E$11:$DR$319,29,FALSE)</f>
        <v>6067.6</v>
      </c>
      <c r="AD10" s="1301" t="e">
        <f>IF(AND(MONTH(AD$4)=MONTH($H10),YEAR(AD$4)=YEAR($H10)),#REF!,IF(AND(MONTH(AD$4)=MONTH($G10),YEAR(AD$4)=YEAR($G10)),#REF!,IF(AND(AD$4&lt;($H10+1),(AD$4+1)&gt;$G10),$O10,0)))</f>
        <v>#REF!</v>
      </c>
      <c r="AE10" s="1301">
        <f>VLOOKUP(E10,'[1]MW-Rent 2023'!$E$11:$AS$247,19,FALSE)</f>
        <v>6067.6</v>
      </c>
      <c r="AF10" s="1301" t="e">
        <f t="shared" ref="AF10:AF80" si="11">AD10-AE10</f>
        <v>#REF!</v>
      </c>
      <c r="AG10" s="1301">
        <f>VLOOKUP(E10,'[2]MW-Rent 2023'!$E$11:$DR$319,33,FALSE)</f>
        <v>6067.6</v>
      </c>
      <c r="AH10" s="1301">
        <f>IF(AND(MONTH(AH$4)=MONTH($H10),YEAR(AH$4)=YEAR($H10)),#REF!,IF(AND(MONTH(AH$4)=MONTH($G10),YEAR(AH$4)=YEAR($G10)),#REF!,IF(AND(AH$4&lt;($H10+1),(AH$4+1)&gt;$G10),$O10,0)))</f>
        <v>0</v>
      </c>
      <c r="AI10" s="1301">
        <f>VLOOKUP(E10,'[1]MW-Rent 2023'!$E$11:$AS$247,20,FALSE)</f>
        <v>0</v>
      </c>
      <c r="AJ10" s="1301">
        <f t="shared" ref="AJ10:AJ80" si="12">AH10-AI10</f>
        <v>0</v>
      </c>
      <c r="AK10" s="1301">
        <f>VLOOKUP(E10,'[2]MW-Rent 2023'!$E$11:$DR$319,37,FALSE)</f>
        <v>6067.6</v>
      </c>
      <c r="AL10" s="1313">
        <f>IF(AND(MONTH(AL$4)=MONTH($H10),YEAR(AL$4)=YEAR($H10)),#REF!,IF(AND(MONTH(AL$4)=MONTH($G10),YEAR(AL$4)=YEAR($G10)),#REF!,IF(AND(AL$4&lt;($H10+1),(AL$4+1)&gt;$G10),$O10,0)))</f>
        <v>0</v>
      </c>
      <c r="AM10" s="1313">
        <f>IF(AND(MONTH(AM$4)=MONTH($H10),YEAR(AM$4)=YEAR($H10)),#REF!,IF(AND(MONTH(AM$4)=MONTH($G10),YEAR(AM$4)=YEAR($G10)),#REF!,IF(AND(AM$4&lt;($H10+1),(AM$4+1)&gt;$G10),$O10,0)))</f>
        <v>0</v>
      </c>
      <c r="AN10" s="1313">
        <f>IF(AND(MONTH(AN$4)=MONTH($H10),YEAR(AN$4)=YEAR($H10)),#REF!,IF(AND(MONTH(AN$4)=MONTH($G10),YEAR(AN$4)=YEAR($G10)),#REF!,IF(AND(AN$4&lt;($H10+1),(AN$4+1)&gt;$G10),$O10,0)))</f>
        <v>0</v>
      </c>
      <c r="AO10" s="1313">
        <f>IF(AND(MONTH(AO$4)=MONTH($H10),YEAR(AO$4)=YEAR($H10)),#REF!,IF(AND(MONTH(AO$4)=MONTH($G10),YEAR(AO$4)=YEAR($G10)),#REF!,IF(AND(AO$4&lt;($H10+1),(AO$4+1)&gt;$G10),$O10,0)))</f>
        <v>0</v>
      </c>
      <c r="AP10" s="1313">
        <f>IF(AND(MONTH(AP$4)=MONTH($H10),YEAR(AP$4)=YEAR($H10)),#REF!,IF(AND(MONTH(AP$4)=MONTH($G10),YEAR(AP$4)=YEAR($G10)),#REF!,IF(AND(AP$4&lt;($H10+1),(AP$4+1)&gt;$G10),$O10,0)))</f>
        <v>0</v>
      </c>
      <c r="AQ10" s="1313">
        <f>IF(AND(MONTH(AQ$4)=MONTH($H10),YEAR(AQ$4)=YEAR($H10)),#REF!,IF(AND(MONTH(AQ$4)=MONTH($G10),YEAR(AQ$4)=YEAR($G10)),#REF!,IF(AND(AQ$4&lt;($H10+1),(AQ$4+1)&gt;$G10),$O10,0)))</f>
        <v>0</v>
      </c>
      <c r="AR10" s="1313">
        <f>IF(AND(MONTH(AR$4)=MONTH($H10),YEAR(AR$4)=YEAR($H10)),#REF!,IF(AND(MONTH(AR$4)=MONTH($G10),YEAR(AR$4)=YEAR($G10)),#REF!,IF(AND(AR$4&lt;($H10+1),(AR$4+1)&gt;$G10),$O10,0)))</f>
        <v>0</v>
      </c>
      <c r="AS10" s="1301" t="e">
        <f t="shared" si="0"/>
        <v>#REF!</v>
      </c>
      <c r="AT10" s="1301">
        <f>IF(AND(MONTH(AT$4)=MONTH($H10),YEAR(AT$4)=YEAR($H10)),#REF!,IF(AND(MONTH(AT$4)=MONTH($G10),YEAR(AT$4)=YEAR($G10)),#REF!,IF(AND(AT$4&lt;($H10+1),(AT$4+1)&gt;$G10),$P10,0)))</f>
        <v>0</v>
      </c>
      <c r="AU10" s="1301">
        <f>VLOOKUP(E10,'[1]MW-Rent 2023'!$E$11:$AS$247,29,FALSE)</f>
        <v>0</v>
      </c>
      <c r="AV10" s="1301">
        <f t="shared" ref="AV10:AV78" si="13">AT10-AU10</f>
        <v>0</v>
      </c>
      <c r="AW10" s="1301">
        <f>VLOOKUP(E10,'[2]MW-Rent 2023'!$E$11:$DR$319,70,FALSE)</f>
        <v>0</v>
      </c>
      <c r="AX10" s="1301">
        <f>IF(AND(MONTH(AX$4)=MONTH($H10),YEAR(AX$4)=YEAR($H10)),#REF!,IF(AND(MONTH(AX$4)=MONTH($G10),YEAR(AX$4)=YEAR($G10)),#REF!,IF(AND(AX$4&lt;($H10+1),(AX$4+1)&gt;$G10),$P10,0)))</f>
        <v>0</v>
      </c>
      <c r="AY10" s="1301">
        <f>VLOOKUP(E10,'[1]MW-Rent 2023'!$E$11:$AS$247,30,FALSE)</f>
        <v>0</v>
      </c>
      <c r="AZ10" s="1301">
        <f t="shared" si="1"/>
        <v>0</v>
      </c>
      <c r="BA10" s="1301">
        <f>VLOOKUP(E10,'[2]MW-Rent 2023'!$E$11:$DR$319,74,FALSE)</f>
        <v>0</v>
      </c>
      <c r="BB10" s="1301">
        <f>IF(AND(MONTH(BB$4)=MONTH($H10),YEAR(BB$4)=YEAR($H10)),#REF!,IF(AND(MONTH(BB$4)=MONTH($G10),YEAR(BB$4)=YEAR($G10)),#REF!,IF(AND(BB$4&lt;($H10+1),(BB$4+1)&gt;$G10),$P10,0)))</f>
        <v>0</v>
      </c>
      <c r="BC10" s="1301">
        <f>VLOOKUP(E10,'[1]MW-Rent 2023'!$E$11:$AS$247,31,FALSE)</f>
        <v>0</v>
      </c>
      <c r="BD10" s="1301">
        <f t="shared" si="2"/>
        <v>0</v>
      </c>
      <c r="BE10" s="1301">
        <f>VLOOKUP(E10,'[2]MW-Rent 2023'!$E$11:$DR$319,78,FALSE)</f>
        <v>0</v>
      </c>
      <c r="BF10" s="1301" t="e">
        <f>IF(AND(MONTH(BF$4)=MONTH($H10),YEAR(BF$4)=YEAR($H10)),#REF!,IF(AND(MONTH(BF$4)=MONTH($G10),YEAR(BF$4)=YEAR($G10)),#REF!,IF(AND(BF$4&lt;($H10+1),(BF$4+1)&gt;$G10),$P10,0)))</f>
        <v>#REF!</v>
      </c>
      <c r="BG10" s="1301">
        <f>VLOOKUP(E10,'[1]MW-Rent 2023'!$E$11:$AS$247,32,FALSE)</f>
        <v>0</v>
      </c>
      <c r="BH10" s="1301" t="e">
        <f t="shared" si="3"/>
        <v>#REF!</v>
      </c>
      <c r="BI10" s="1301">
        <f>VLOOKUP(E10,'[2]MW-Rent 2023'!$E$11:$DR$319,82,FALSE)</f>
        <v>0</v>
      </c>
      <c r="BJ10" s="1301">
        <f>IF(AND(MONTH(BJ$4)=MONTH($H10),YEAR(BJ$4)=YEAR($H10)),#REF!,IF(AND(MONTH(BJ$4)=MONTH($G10),YEAR(BJ$4)=YEAR($G10)),#REF!,IF(AND(BJ$4&lt;($H10+1),(BJ$4+1)&gt;$G10),$P10,0)))</f>
        <v>0</v>
      </c>
      <c r="BK10" s="1301">
        <f>VLOOKUP(E10,'[1]MW-Rent 2023'!$E$11:$AS$247,33,FALSE)</f>
        <v>0</v>
      </c>
      <c r="BL10" s="1301">
        <f t="shared" si="4"/>
        <v>0</v>
      </c>
      <c r="BM10" s="1301">
        <f>VLOOKUP(E10,'[2]MW-Rent 2023'!$E$11:$DR$319,86,FALSE)</f>
        <v>0</v>
      </c>
      <c r="BN10" s="1313">
        <f>IF(AND(MONTH(BN$4)=MONTH($H10),YEAR(BN$4)=YEAR($H10)),#REF!,IF(AND(MONTH(BN$4)=MONTH($G10),YEAR(BN$4)=YEAR($G10)),#REF!,IF(AND(BN$4&lt;($H10+1),(BN$4+1)&gt;$G10),$P10,0)))</f>
        <v>0</v>
      </c>
      <c r="BO10" s="1313">
        <f>IF(AND(MONTH(BO$4)=MONTH($H10),YEAR(BO$4)=YEAR($H10)),#REF!,IF(AND(MONTH(BO$4)=MONTH($G10),YEAR(BO$4)=YEAR($G10)),#REF!,IF(AND(BO$4&lt;($H10+1),(BO$4+1)&gt;$G10),$P10,0)))</f>
        <v>0</v>
      </c>
      <c r="BP10" s="1313">
        <f>IF(AND(MONTH(BP$4)=MONTH($H10),YEAR(BP$4)=YEAR($H10)),#REF!,IF(AND(MONTH(BP$4)=MONTH($G10),YEAR(BP$4)=YEAR($G10)),#REF!,IF(AND(BP$4&lt;($H10+1),(BP$4+1)&gt;$G10),$P10,0)))</f>
        <v>0</v>
      </c>
      <c r="BQ10" s="1313">
        <f>IF(AND(MONTH(BQ$4)=MONTH($H10),YEAR(BQ$4)=YEAR($H10)),#REF!,IF(AND(MONTH(BQ$4)=MONTH($G10),YEAR(BQ$4)=YEAR($G10)),#REF!,IF(AND(BQ$4&lt;($H10+1),(BQ$4+1)&gt;$G10),$P10,0)))</f>
        <v>0</v>
      </c>
      <c r="BR10" s="1313">
        <f>IF(AND(MONTH(BR$4)=MONTH($H10),YEAR(BR$4)=YEAR($H10)),#REF!,IF(AND(MONTH(BR$4)=MONTH($G10),YEAR(BR$4)=YEAR($G10)),#REF!,IF(AND(BR$4&lt;($H10+1),(BR$4+1)&gt;$G10),$P10,0)))</f>
        <v>0</v>
      </c>
      <c r="BS10" s="1313">
        <f>IF(AND(MONTH(BS$4)=MONTH($H10),YEAR(BS$4)=YEAR($H10)),#REF!,IF(AND(MONTH(BS$4)=MONTH($G10),YEAR(BS$4)=YEAR($G10)),#REF!,IF(AND(BS$4&lt;($H10+1),(BS$4+1)&gt;$G10),$P10,0)))</f>
        <v>0</v>
      </c>
      <c r="BT10" s="1313">
        <f>IF(AND(MONTH(BT$4)=MONTH($H10),YEAR(BT$4)=YEAR($H10)),#REF!,IF(AND(MONTH(BT$4)=MONTH($G10),YEAR(BT$4)=YEAR($G10)),#REF!,IF(AND(BT$4&lt;($H10+1),(BT$4+1)&gt;$G10),$P10,0)))</f>
        <v>0</v>
      </c>
      <c r="BU10" s="1331" t="e">
        <f t="shared" ref="BU10:BU48" si="14">AT10+AX10+BB10+BF10+BJ10+BN10+BO10+BP10+BQ10+BR10+BS10+BT10</f>
        <v>#REF!</v>
      </c>
      <c r="BV10" s="1331"/>
      <c r="BW10" s="1327"/>
      <c r="BX10" s="1319"/>
      <c r="BY10" s="1319"/>
      <c r="BZ10" s="1319"/>
      <c r="CA10" s="1319"/>
      <c r="CB10" s="1319"/>
      <c r="CC10" s="1319"/>
      <c r="CD10" s="1338"/>
      <c r="CE10" s="1338"/>
      <c r="CF10" s="1338"/>
      <c r="CG10" s="1338"/>
      <c r="CH10" s="1338"/>
      <c r="CI10" s="1270">
        <f t="shared" si="5"/>
        <v>0</v>
      </c>
      <c r="CJ10" s="1333"/>
      <c r="CK10" s="1333"/>
      <c r="CL10" s="1333"/>
    </row>
    <row r="11" spans="1:90" ht="18" customHeight="1">
      <c r="A11" s="1188" t="s">
        <v>59</v>
      </c>
      <c r="B11" s="1188" t="s">
        <v>55</v>
      </c>
      <c r="C11" s="1188" t="s">
        <v>56</v>
      </c>
      <c r="D11" s="1188"/>
      <c r="E11" s="1195" t="s">
        <v>60</v>
      </c>
      <c r="F11" s="1196" t="s">
        <v>61</v>
      </c>
      <c r="G11" s="1197">
        <v>45413</v>
      </c>
      <c r="H11" s="1197">
        <v>45777</v>
      </c>
      <c r="I11" s="1256"/>
      <c r="J11" s="1257">
        <v>0</v>
      </c>
      <c r="K11" s="1257">
        <v>1379</v>
      </c>
      <c r="L11" s="1256">
        <v>5.75</v>
      </c>
      <c r="M11" s="1258">
        <v>0</v>
      </c>
      <c r="N11" s="1249">
        <v>7.1875</v>
      </c>
      <c r="O11" s="1259">
        <f t="shared" si="6"/>
        <v>7929.25</v>
      </c>
      <c r="P11" s="1259">
        <f t="shared" si="7"/>
        <v>0</v>
      </c>
      <c r="Q11" s="1259">
        <f t="shared" si="8"/>
        <v>7929.25</v>
      </c>
      <c r="R11" s="1259">
        <f>IF(AND(MONTH(R$4)=MONTH($H11),YEAR(R$4)=YEAR($H11)),#REF!,IF(AND(MONTH(R$4)=MONTH($G11),YEAR(R$4)=YEAR($G11)),#REF!,IF(AND(R$4&lt;($H11+1),(R$4+1)&gt;$G11),$O11,0)))</f>
        <v>0</v>
      </c>
      <c r="S11" s="1259">
        <v>0</v>
      </c>
      <c r="T11" s="1259">
        <f t="shared" ref="T11:T79" si="15">R11-S11</f>
        <v>0</v>
      </c>
      <c r="U11" s="1259">
        <v>0</v>
      </c>
      <c r="V11" s="1301">
        <f>IF(AND(MONTH(V$4)=MONTH($H11),YEAR(V$4)=YEAR($H11)),#REF!,IF(AND(MONTH(V$4)=MONTH($G11),YEAR(V$4)=YEAR($G11)),#REF!,IF(AND(V$4&lt;($H11+1),(V$4+1)&gt;$G11),$O11,0)))</f>
        <v>0</v>
      </c>
      <c r="W11" s="1301">
        <v>0</v>
      </c>
      <c r="X11" s="1301">
        <f t="shared" si="9"/>
        <v>0</v>
      </c>
      <c r="Y11" s="1301">
        <v>0</v>
      </c>
      <c r="Z11" s="1301">
        <f>IF(AND(MONTH(Z$4)=MONTH($H11),YEAR(Z$4)=YEAR($H11)),#REF!,IF(AND(MONTH(Z$4)=MONTH($G11),YEAR(Z$4)=YEAR($G11)),#REF!,IF(AND(Z$4&lt;($H11+1),(Z$4+1)&gt;$G11),$O11,0)))</f>
        <v>0</v>
      </c>
      <c r="AA11" s="1301">
        <v>0</v>
      </c>
      <c r="AB11" s="1301">
        <f t="shared" si="10"/>
        <v>0</v>
      </c>
      <c r="AC11" s="1301">
        <v>0</v>
      </c>
      <c r="AD11" s="1301">
        <f>IF(AND(MONTH(AD$4)=MONTH($H11),YEAR(AD$4)=YEAR($H11)),#REF!,IF(AND(MONTH(AD$4)=MONTH($G11),YEAR(AD$4)=YEAR($G11)),#REF!,IF(AND(AD$4&lt;($H11+1),(AD$4+1)&gt;$G11),$O11,0)))</f>
        <v>0</v>
      </c>
      <c r="AE11" s="1301">
        <v>0</v>
      </c>
      <c r="AF11" s="1301">
        <f t="shared" si="11"/>
        <v>0</v>
      </c>
      <c r="AG11" s="1301">
        <v>0</v>
      </c>
      <c r="AH11" s="1301" t="e">
        <f>IF(AND(MONTH(AH$4)=MONTH($H11),YEAR(AH$4)=YEAR($H11)),#REF!,IF(AND(MONTH(AH$4)=MONTH($G11),YEAR(AH$4)=YEAR($G11)),#REF!,IF(AND(AH$4&lt;($H11+1),(AH$4+1)&gt;$G11),$O11,0)))</f>
        <v>#REF!</v>
      </c>
      <c r="AI11" s="1301">
        <v>6343.4</v>
      </c>
      <c r="AJ11" s="1301" t="e">
        <f t="shared" si="12"/>
        <v>#REF!</v>
      </c>
      <c r="AK11" s="1301">
        <v>0</v>
      </c>
      <c r="AL11" s="1313">
        <f>IF(AND(MONTH(AL$4)=MONTH($H11),YEAR(AL$4)=YEAR($H11)),#REF!,IF(AND(MONTH(AL$4)=MONTH($G11),YEAR(AL$4)=YEAR($G11)),#REF!,IF(AND(AL$4&lt;($H11+1),(AL$4+1)&gt;$G11),$O11,0)))</f>
        <v>7929.25</v>
      </c>
      <c r="AM11" s="1313">
        <f>IF(AND(MONTH(AM$4)=MONTH($H11),YEAR(AM$4)=YEAR($H11)),#REF!,IF(AND(MONTH(AM$4)=MONTH($G11),YEAR(AM$4)=YEAR($G11)),#REF!,IF(AND(AM$4&lt;($H11+1),(AM$4+1)&gt;$G11),$O11,0)))</f>
        <v>7929.25</v>
      </c>
      <c r="AN11" s="1313">
        <f>IF(AND(MONTH(AN$4)=MONTH($H11),YEAR(AN$4)=YEAR($H11)),#REF!,IF(AND(MONTH(AN$4)=MONTH($G11),YEAR(AN$4)=YEAR($G11)),#REF!,IF(AND(AN$4&lt;($H11+1),(AN$4+1)&gt;$G11),$O11,0)))</f>
        <v>7929.25</v>
      </c>
      <c r="AO11" s="1313">
        <f>IF(AND(MONTH(AO$4)=MONTH($H11),YEAR(AO$4)=YEAR($H11)),#REF!,IF(AND(MONTH(AO$4)=MONTH($G11),YEAR(AO$4)=YEAR($G11)),#REF!,IF(AND(AO$4&lt;($H11+1),(AO$4+1)&gt;$G11),$O11,0)))</f>
        <v>7929.25</v>
      </c>
      <c r="AP11" s="1313">
        <f>IF(AND(MONTH(AP$4)=MONTH($H11),YEAR(AP$4)=YEAR($H11)),#REF!,IF(AND(MONTH(AP$4)=MONTH($G11),YEAR(AP$4)=YEAR($G11)),#REF!,IF(AND(AP$4&lt;($H11+1),(AP$4+1)&gt;$G11),$O11,0)))</f>
        <v>7929.25</v>
      </c>
      <c r="AQ11" s="1313">
        <f>IF(AND(MONTH(AQ$4)=MONTH($H11),YEAR(AQ$4)=YEAR($H11)),#REF!,IF(AND(MONTH(AQ$4)=MONTH($G11),YEAR(AQ$4)=YEAR($G11)),#REF!,IF(AND(AQ$4&lt;($H11+1),(AQ$4+1)&gt;$G11),$O11,0)))</f>
        <v>7929.25</v>
      </c>
      <c r="AR11" s="1313">
        <f>IF(AND(MONTH(AR$4)=MONTH($H11),YEAR(AR$4)=YEAR($H11)),#REF!,IF(AND(MONTH(AR$4)=MONTH($G11),YEAR(AR$4)=YEAR($G11)),#REF!,IF(AND(AR$4&lt;($H11+1),(AR$4+1)&gt;$G11),$O11,0)))</f>
        <v>7929.25</v>
      </c>
      <c r="AS11" s="1301" t="e">
        <f t="shared" si="0"/>
        <v>#REF!</v>
      </c>
      <c r="AT11" s="1301">
        <f>IF(AND(MONTH(AT$4)=MONTH($H11),YEAR(AT$4)=YEAR($H11)),#REF!,IF(AND(MONTH(AT$4)=MONTH($G11),YEAR(AT$4)=YEAR($G11)),#REF!,IF(AND(AT$4&lt;($H11+1),(AT$4+1)&gt;$G11),$P11,0)))</f>
        <v>0</v>
      </c>
      <c r="AU11" s="1301">
        <v>0</v>
      </c>
      <c r="AV11" s="1301">
        <f t="shared" si="13"/>
        <v>0</v>
      </c>
      <c r="AW11" s="1301">
        <v>0</v>
      </c>
      <c r="AX11" s="1301">
        <f>IF(AND(MONTH(AX$4)=MONTH($H11),YEAR(AX$4)=YEAR($H11)),#REF!,IF(AND(MONTH(AX$4)=MONTH($G11),YEAR(AX$4)=YEAR($G11)),#REF!,IF(AND(AX$4&lt;($H11+1),(AX$4+1)&gt;$G11),$P11,0)))</f>
        <v>0</v>
      </c>
      <c r="AY11" s="1301">
        <v>0</v>
      </c>
      <c r="AZ11" s="1301">
        <f t="shared" si="1"/>
        <v>0</v>
      </c>
      <c r="BA11" s="1301">
        <v>0</v>
      </c>
      <c r="BB11" s="1301">
        <f>IF(AND(MONTH(BB$4)=MONTH($H11),YEAR(BB$4)=YEAR($H11)),#REF!,IF(AND(MONTH(BB$4)=MONTH($G11),YEAR(BB$4)=YEAR($G11)),#REF!,IF(AND(BB$4&lt;($H11+1),(BB$4+1)&gt;$G11),$P11,0)))</f>
        <v>0</v>
      </c>
      <c r="BC11" s="1301">
        <v>0</v>
      </c>
      <c r="BD11" s="1301">
        <f t="shared" si="2"/>
        <v>0</v>
      </c>
      <c r="BE11" s="1301">
        <v>0</v>
      </c>
      <c r="BF11" s="1301">
        <f>IF(AND(MONTH(BF$4)=MONTH($H11),YEAR(BF$4)=YEAR($H11)),#REF!,IF(AND(MONTH(BF$4)=MONTH($G11),YEAR(BF$4)=YEAR($G11)),#REF!,IF(AND(BF$4&lt;($H11+1),(BF$4+1)&gt;$G11),$P11,0)))</f>
        <v>0</v>
      </c>
      <c r="BG11" s="1301">
        <v>0</v>
      </c>
      <c r="BH11" s="1301">
        <f t="shared" si="3"/>
        <v>0</v>
      </c>
      <c r="BI11" s="1301">
        <v>0</v>
      </c>
      <c r="BJ11" s="1301" t="e">
        <f>IF(AND(MONTH(BJ$4)=MONTH($H11),YEAR(BJ$4)=YEAR($H11)),#REF!,IF(AND(MONTH(BJ$4)=MONTH($G11),YEAR(BJ$4)=YEAR($G11)),#REF!,IF(AND(BJ$4&lt;($H11+1),(BJ$4+1)&gt;$G11),$P11,0)))</f>
        <v>#REF!</v>
      </c>
      <c r="BK11" s="1301">
        <v>0</v>
      </c>
      <c r="BL11" s="1301" t="e">
        <f t="shared" si="4"/>
        <v>#REF!</v>
      </c>
      <c r="BM11" s="1301">
        <v>0</v>
      </c>
      <c r="BN11" s="1313">
        <f>IF(AND(MONTH(BN$4)=MONTH($H11),YEAR(BN$4)=YEAR($H11)),#REF!,IF(AND(MONTH(BN$4)=MONTH($G11),YEAR(BN$4)=YEAR($G11)),#REF!,IF(AND(BN$4&lt;($H11+1),(BN$4+1)&gt;$G11),$P11,0)))</f>
        <v>0</v>
      </c>
      <c r="BO11" s="1313">
        <f>IF(AND(MONTH(BO$4)=MONTH($H11),YEAR(BO$4)=YEAR($H11)),#REF!,IF(AND(MONTH(BO$4)=MONTH($G11),YEAR(BO$4)=YEAR($G11)),#REF!,IF(AND(BO$4&lt;($H11+1),(BO$4+1)&gt;$G11),$P11,0)))</f>
        <v>0</v>
      </c>
      <c r="BP11" s="1313">
        <f>IF(AND(MONTH(BP$4)=MONTH($H11),YEAR(BP$4)=YEAR($H11)),#REF!,IF(AND(MONTH(BP$4)=MONTH($G11),YEAR(BP$4)=YEAR($G11)),#REF!,IF(AND(BP$4&lt;($H11+1),(BP$4+1)&gt;$G11),$P11,0)))</f>
        <v>0</v>
      </c>
      <c r="BQ11" s="1313">
        <f>IF(AND(MONTH(BQ$4)=MONTH($H11),YEAR(BQ$4)=YEAR($H11)),#REF!,IF(AND(MONTH(BQ$4)=MONTH($G11),YEAR(BQ$4)=YEAR($G11)),#REF!,IF(AND(BQ$4&lt;($H11+1),(BQ$4+1)&gt;$G11),$P11,0)))</f>
        <v>0</v>
      </c>
      <c r="BR11" s="1313">
        <f>IF(AND(MONTH(BR$4)=MONTH($H11),YEAR(BR$4)=YEAR($H11)),#REF!,IF(AND(MONTH(BR$4)=MONTH($G11),YEAR(BR$4)=YEAR($G11)),#REF!,IF(AND(BR$4&lt;($H11+1),(BR$4+1)&gt;$G11),$P11,0)))</f>
        <v>0</v>
      </c>
      <c r="BS11" s="1313">
        <f>IF(AND(MONTH(BS$4)=MONTH($H11),YEAR(BS$4)=YEAR($H11)),#REF!,IF(AND(MONTH(BS$4)=MONTH($G11),YEAR(BS$4)=YEAR($G11)),#REF!,IF(AND(BS$4&lt;($H11+1),(BS$4+1)&gt;$G11),$P11,0)))</f>
        <v>0</v>
      </c>
      <c r="BT11" s="1313">
        <f>IF(AND(MONTH(BT$4)=MONTH($H11),YEAR(BT$4)=YEAR($H11)),#REF!,IF(AND(MONTH(BT$4)=MONTH($G11),YEAR(BT$4)=YEAR($G11)),#REF!,IF(AND(BT$4&lt;($H11+1),(BT$4+1)&gt;$G11),$P11,0)))</f>
        <v>0</v>
      </c>
      <c r="BU11" s="1331" t="e">
        <f t="shared" si="14"/>
        <v>#REF!</v>
      </c>
      <c r="BV11" s="1331"/>
      <c r="BW11" s="1327"/>
      <c r="BX11" s="1319"/>
      <c r="BY11" s="1319"/>
      <c r="BZ11" s="1319"/>
      <c r="CA11" s="1319"/>
      <c r="CB11" s="1319"/>
      <c r="CC11" s="1319"/>
      <c r="CD11" s="1338"/>
      <c r="CE11" s="1338"/>
      <c r="CF11" s="1338"/>
      <c r="CG11" s="1338"/>
      <c r="CH11" s="1338"/>
      <c r="CI11" s="1270">
        <f t="shared" si="5"/>
        <v>0</v>
      </c>
      <c r="CJ11" s="1333"/>
      <c r="CK11" s="1333"/>
      <c r="CL11" s="1333"/>
    </row>
    <row r="12" spans="1:90" ht="18" customHeight="1">
      <c r="A12" s="1198">
        <v>2</v>
      </c>
      <c r="B12" s="1198"/>
      <c r="C12" s="1198" t="s">
        <v>56</v>
      </c>
      <c r="D12" s="1198"/>
      <c r="E12" s="1530" t="s">
        <v>62</v>
      </c>
      <c r="F12" s="1531" t="s">
        <v>63</v>
      </c>
      <c r="G12" s="1532">
        <v>45200</v>
      </c>
      <c r="H12" s="1533">
        <v>45565</v>
      </c>
      <c r="I12" s="1534"/>
      <c r="J12" s="1535">
        <v>2400</v>
      </c>
      <c r="K12" s="1257">
        <v>2400</v>
      </c>
      <c r="L12" s="1260">
        <v>12.125</v>
      </c>
      <c r="M12" s="1258">
        <v>2</v>
      </c>
      <c r="N12" s="1249">
        <v>17.65625</v>
      </c>
      <c r="O12" s="1259">
        <f t="shared" si="6"/>
        <v>29100</v>
      </c>
      <c r="P12" s="1259">
        <f t="shared" si="7"/>
        <v>4800</v>
      </c>
      <c r="Q12" s="1259">
        <f t="shared" si="8"/>
        <v>33900</v>
      </c>
      <c r="R12" s="1259">
        <f>IF(AND(MONTH(R$4)=MONTH($H12),YEAR(R$4)=YEAR($H12)),#REF!,IF(AND(MONTH(R$4)=MONTH($G12),YEAR(R$4)=YEAR($G12)),#REF!,IF(AND(R$4&lt;($H12+1),(R$4+1)&gt;$G12),$O12,0)))</f>
        <v>29100</v>
      </c>
      <c r="S12" s="1259">
        <f>VLOOKUP(E12,'[1]MW-Rent 2023'!$E$11:$AS$247,16,FALSE)</f>
        <v>23280</v>
      </c>
      <c r="T12" s="1259">
        <f t="shared" si="15"/>
        <v>5820</v>
      </c>
      <c r="U12" s="1259">
        <f>VLOOKUP(E12,'[2]MW-Rent 2023'!$E$11:$DR$319,21,FALSE)</f>
        <v>24720</v>
      </c>
      <c r="V12" s="1301">
        <f>IF(AND(MONTH(V$4)=MONTH($H12),YEAR(V$4)=YEAR($H12)),#REF!,IF(AND(MONTH(V$4)=MONTH($G12),YEAR(V$4)=YEAR($G12)),#REF!,IF(AND(V$4&lt;($H12+1),(V$4+1)&gt;$G12),$O12,0)))</f>
        <v>29100</v>
      </c>
      <c r="W12" s="1301">
        <f>VLOOKUP(E12,'[1]MW-Rent 2023'!$E$11:$AS$247,17,FALSE)</f>
        <v>23280</v>
      </c>
      <c r="X12" s="1301">
        <f t="shared" si="9"/>
        <v>5820</v>
      </c>
      <c r="Y12" s="1301">
        <f>VLOOKUP(E12,'[2]MW-Rent 2023'!$E$11:$DR$319,25,FALSE)</f>
        <v>22800</v>
      </c>
      <c r="Z12" s="1301">
        <f>IF(AND(MONTH(Z$4)=MONTH($H12),YEAR(Z$4)=YEAR($H12)),#REF!,IF(AND(MONTH(Z$4)=MONTH($G12),YEAR(Z$4)=YEAR($G12)),#REF!,IF(AND(Z$4&lt;($H12+1),(Z$4+1)&gt;$G12),$O12,0)))</f>
        <v>29100</v>
      </c>
      <c r="AA12" s="1301">
        <f>VLOOKUP(E12,'[1]MW-Rent 2023'!$E$11:$AS$247,18,FALSE)</f>
        <v>23280</v>
      </c>
      <c r="AB12" s="1301">
        <f t="shared" si="10"/>
        <v>5820</v>
      </c>
      <c r="AC12" s="1301">
        <f>VLOOKUP(E12,'[2]MW-Rent 2023'!$E$11:$DR$319,29,FALSE)</f>
        <v>22800</v>
      </c>
      <c r="AD12" s="1301">
        <f>IF(AND(MONTH(AD$4)=MONTH($H12),YEAR(AD$4)=YEAR($H12)),#REF!,IF(AND(MONTH(AD$4)=MONTH($G12),YEAR(AD$4)=YEAR($G12)),#REF!,IF(AND(AD$4&lt;($H12+1),(AD$4+1)&gt;$G12),$O12,0)))</f>
        <v>29100</v>
      </c>
      <c r="AE12" s="1301">
        <f>VLOOKUP(E12,'[1]MW-Rent 2023'!$E$11:$AS$247,19,FALSE)</f>
        <v>23280</v>
      </c>
      <c r="AF12" s="1301">
        <f t="shared" si="11"/>
        <v>5820</v>
      </c>
      <c r="AG12" s="1301">
        <f>VLOOKUP(E12,'[2]MW-Rent 2023'!$E$11:$DR$319,33,FALSE)</f>
        <v>22800</v>
      </c>
      <c r="AH12" s="1301">
        <f>IF(AND(MONTH(AH$4)=MONTH($H12),YEAR(AH$4)=YEAR($H12)),#REF!,IF(AND(MONTH(AH$4)=MONTH($G12),YEAR(AH$4)=YEAR($G12)),#REF!,IF(AND(AH$4&lt;($H12+1),(AH$4+1)&gt;$G12),$O12,0)))</f>
        <v>29100</v>
      </c>
      <c r="AI12" s="1301">
        <f>VLOOKUP(E12,'[1]MW-Rent 2023'!$E$11:$AS$247,20,FALSE)</f>
        <v>23280</v>
      </c>
      <c r="AJ12" s="1301">
        <f t="shared" si="12"/>
        <v>5820</v>
      </c>
      <c r="AK12" s="1301">
        <f>VLOOKUP(E12,'[2]MW-Rent 2023'!$E$11:$DR$319,37,FALSE)</f>
        <v>22800</v>
      </c>
      <c r="AL12" s="1313">
        <f>IF(AND(MONTH(AL$4)=MONTH($H12),YEAR(AL$4)=YEAR($H12)),#REF!,IF(AND(MONTH(AL$4)=MONTH($G12),YEAR(AL$4)=YEAR($G12)),#REF!,IF(AND(AL$4&lt;($H12+1),(AL$4+1)&gt;$G12),$O12,0)))</f>
        <v>29100</v>
      </c>
      <c r="AM12" s="1313">
        <f>IF(AND(MONTH(AM$4)=MONTH($H12),YEAR(AM$4)=YEAR($H12)),#REF!,IF(AND(MONTH(AM$4)=MONTH($G12),YEAR(AM$4)=YEAR($G12)),#REF!,IF(AND(AM$4&lt;($H12+1),(AM$4+1)&gt;$G12),$O12,0)))</f>
        <v>29100</v>
      </c>
      <c r="AN12" s="1313">
        <f>IF(AND(MONTH(AN$4)=MONTH($H12),YEAR(AN$4)=YEAR($H12)),#REF!,IF(AND(MONTH(AN$4)=MONTH($G12),YEAR(AN$4)=YEAR($G12)),#REF!,IF(AND(AN$4&lt;($H12+1),(AN$4+1)&gt;$G12),$O12,0)))</f>
        <v>29100</v>
      </c>
      <c r="AO12" s="1313" t="e">
        <f>IF(AND(MONTH(AO$4)=MONTH($H12),YEAR(AO$4)=YEAR($H12)),#REF!,IF(AND(MONTH(AO$4)=MONTH($G12),YEAR(AO$4)=YEAR($G12)),#REF!,IF(AND(AO$4&lt;($H12+1),(AO$4+1)&gt;$G12),$O12,0)))</f>
        <v>#REF!</v>
      </c>
      <c r="AP12" s="1313">
        <f>IF(AND(MONTH(AP$4)=MONTH($H12),YEAR(AP$4)=YEAR($H12)),#REF!,IF(AND(MONTH(AP$4)=MONTH($G12),YEAR(AP$4)=YEAR($G12)),#REF!,IF(AND(AP$4&lt;($H12+1),(AP$4+1)&gt;$G12),$O12,0)))</f>
        <v>0</v>
      </c>
      <c r="AQ12" s="1313">
        <f>IF(AND(MONTH(AQ$4)=MONTH($H12),YEAR(AQ$4)=YEAR($H12)),#REF!,IF(AND(MONTH(AQ$4)=MONTH($G12),YEAR(AQ$4)=YEAR($G12)),#REF!,IF(AND(AQ$4&lt;($H12+1),(AQ$4+1)&gt;$G12),$O12,0)))</f>
        <v>0</v>
      </c>
      <c r="AR12" s="1313">
        <f>IF(AND(MONTH(AR$4)=MONTH($H12),YEAR(AR$4)=YEAR($H12)),#REF!,IF(AND(MONTH(AR$4)=MONTH($G12),YEAR(AR$4)=YEAR($G12)),#REF!,IF(AND(AR$4&lt;($H12+1),(AR$4+1)&gt;$G12),$O12,0)))</f>
        <v>0</v>
      </c>
      <c r="AS12" s="1301" t="e">
        <f t="shared" si="0"/>
        <v>#REF!</v>
      </c>
      <c r="AT12" s="1301">
        <f>IF(AND(MONTH(AT$4)=MONTH($H12),YEAR(AT$4)=YEAR($H12)),#REF!,IF(AND(MONTH(AT$4)=MONTH($G12),YEAR(AT$4)=YEAR($G12)),#REF!,IF(AND(AT$4&lt;($H12+1),(AT$4+1)&gt;$G12),$P12,0)))</f>
        <v>4800</v>
      </c>
      <c r="AU12" s="1301">
        <f>VLOOKUP(E12,'[1]MW-Rent 2023'!$E$11:$AS$247,29,FALSE)</f>
        <v>4800</v>
      </c>
      <c r="AV12" s="1301">
        <f t="shared" si="13"/>
        <v>0</v>
      </c>
      <c r="AW12" s="1301">
        <f>VLOOKUP(E12,'[2]MW-Rent 2023'!$E$11:$DR$319,70,FALSE)</f>
        <v>2880</v>
      </c>
      <c r="AX12" s="1301">
        <f>IF(AND(MONTH(AX$4)=MONTH($H12),YEAR(AX$4)=YEAR($H12)),#REF!,IF(AND(MONTH(AX$4)=MONTH($G12),YEAR(AX$4)=YEAR($G12)),#REF!,IF(AND(AX$4&lt;($H12+1),(AX$4+1)&gt;$G12),$P12,0)))</f>
        <v>4800</v>
      </c>
      <c r="AY12" s="1301">
        <f>VLOOKUP(E12,'[1]MW-Rent 2023'!$E$11:$AS$247,30,FALSE)</f>
        <v>4800</v>
      </c>
      <c r="AZ12" s="1301">
        <f t="shared" si="1"/>
        <v>0</v>
      </c>
      <c r="BA12" s="1301">
        <f>VLOOKUP(E12,'[2]MW-Rent 2023'!$E$11:$DR$319,74,FALSE)</f>
        <v>4800</v>
      </c>
      <c r="BB12" s="1301">
        <f>IF(AND(MONTH(BB$4)=MONTH($H12),YEAR(BB$4)=YEAR($H12)),#REF!,IF(AND(MONTH(BB$4)=MONTH($G12),YEAR(BB$4)=YEAR($G12)),#REF!,IF(AND(BB$4&lt;($H12+1),(BB$4+1)&gt;$G12),$P12,0)))</f>
        <v>4800</v>
      </c>
      <c r="BC12" s="1301">
        <f>VLOOKUP(E12,'[1]MW-Rent 2023'!$E$11:$AS$247,31,FALSE)</f>
        <v>4800</v>
      </c>
      <c r="BD12" s="1301">
        <f t="shared" si="2"/>
        <v>0</v>
      </c>
      <c r="BE12" s="1301">
        <f>VLOOKUP(E12,'[2]MW-Rent 2023'!$E$11:$DR$319,78,FALSE)</f>
        <v>4800</v>
      </c>
      <c r="BF12" s="1301">
        <f>IF(AND(MONTH(BF$4)=MONTH($H12),YEAR(BF$4)=YEAR($H12)),#REF!,IF(AND(MONTH(BF$4)=MONTH($G12),YEAR(BF$4)=YEAR($G12)),#REF!,IF(AND(BF$4&lt;($H12+1),(BF$4+1)&gt;$G12),$P12,0)))</f>
        <v>4800</v>
      </c>
      <c r="BG12" s="1301">
        <f>VLOOKUP(E12,'[1]MW-Rent 2023'!$E$11:$AS$247,32,FALSE)</f>
        <v>4800</v>
      </c>
      <c r="BH12" s="1301">
        <f t="shared" si="3"/>
        <v>0</v>
      </c>
      <c r="BI12" s="1301">
        <f>VLOOKUP(E12,'[2]MW-Rent 2023'!$E$11:$DR$319,82,FALSE)</f>
        <v>4800</v>
      </c>
      <c r="BJ12" s="1301">
        <f>IF(AND(MONTH(BJ$4)=MONTH($H12),YEAR(BJ$4)=YEAR($H12)),#REF!,IF(AND(MONTH(BJ$4)=MONTH($G12),YEAR(BJ$4)=YEAR($G12)),#REF!,IF(AND(BJ$4&lt;($H12+1),(BJ$4+1)&gt;$G12),$P12,0)))</f>
        <v>4800</v>
      </c>
      <c r="BK12" s="1301">
        <f>VLOOKUP(E12,'[1]MW-Rent 2023'!$E$11:$AS$247,33,FALSE)</f>
        <v>4800</v>
      </c>
      <c r="BL12" s="1301">
        <f t="shared" si="4"/>
        <v>0</v>
      </c>
      <c r="BM12" s="1301">
        <f>VLOOKUP(E12,'[2]MW-Rent 2023'!$E$11:$DR$319,86,FALSE)</f>
        <v>4800</v>
      </c>
      <c r="BN12" s="1313">
        <f>IF(AND(MONTH(BN$4)=MONTH($H12),YEAR(BN$4)=YEAR($H12)),#REF!,IF(AND(MONTH(BN$4)=MONTH($G12),YEAR(BN$4)=YEAR($G12)),#REF!,IF(AND(BN$4&lt;($H12+1),(BN$4+1)&gt;$G12),$P12,0)))</f>
        <v>4800</v>
      </c>
      <c r="BO12" s="1313">
        <f>IF(AND(MONTH(BO$4)=MONTH($H12),YEAR(BO$4)=YEAR($H12)),#REF!,IF(AND(MONTH(BO$4)=MONTH($G12),YEAR(BO$4)=YEAR($G12)),#REF!,IF(AND(BO$4&lt;($H12+1),(BO$4+1)&gt;$G12),$P12,0)))</f>
        <v>4800</v>
      </c>
      <c r="BP12" s="1313">
        <f>IF(AND(MONTH(BP$4)=MONTH($H12),YEAR(BP$4)=YEAR($H12)),#REF!,IF(AND(MONTH(BP$4)=MONTH($G12),YEAR(BP$4)=YEAR($G12)),#REF!,IF(AND(BP$4&lt;($H12+1),(BP$4+1)&gt;$G12),$P12,0)))</f>
        <v>4800</v>
      </c>
      <c r="BQ12" s="1313" t="e">
        <f>IF(AND(MONTH(BQ$4)=MONTH($H12),YEAR(BQ$4)=YEAR($H12)),#REF!,IF(AND(MONTH(BQ$4)=MONTH($G12),YEAR(BQ$4)=YEAR($G12)),#REF!,IF(AND(BQ$4&lt;($H12+1),(BQ$4+1)&gt;$G12),$P12,0)))</f>
        <v>#REF!</v>
      </c>
      <c r="BR12" s="1313">
        <f>IF(AND(MONTH(BR$4)=MONTH($H12),YEAR(BR$4)=YEAR($H12)),#REF!,IF(AND(MONTH(BR$4)=MONTH($G12),YEAR(BR$4)=YEAR($G12)),#REF!,IF(AND(BR$4&lt;($H12+1),(BR$4+1)&gt;$G12),$P12,0)))</f>
        <v>0</v>
      </c>
      <c r="BS12" s="1313">
        <f>IF(AND(MONTH(BS$4)=MONTH($H12),YEAR(BS$4)=YEAR($H12)),#REF!,IF(AND(MONTH(BS$4)=MONTH($G12),YEAR(BS$4)=YEAR($G12)),#REF!,IF(AND(BS$4&lt;($H12+1),(BS$4+1)&gt;$G12),$P12,0)))</f>
        <v>0</v>
      </c>
      <c r="BT12" s="1313">
        <f>IF(AND(MONTH(BT$4)=MONTH($H12),YEAR(BT$4)=YEAR($H12)),#REF!,IF(AND(MONTH(BT$4)=MONTH($G12),YEAR(BT$4)=YEAR($G12)),#REF!,IF(AND(BT$4&lt;($H12+1),(BT$4+1)&gt;$G12),$P12,0)))</f>
        <v>0</v>
      </c>
      <c r="BU12" s="1331" t="e">
        <f t="shared" si="14"/>
        <v>#REF!</v>
      </c>
      <c r="BV12" s="1331"/>
      <c r="BW12" s="1327">
        <v>577.08000000000004</v>
      </c>
      <c r="BX12" s="1319">
        <v>945.64</v>
      </c>
      <c r="BY12" s="1319">
        <v>770.37</v>
      </c>
      <c r="BZ12" s="1319">
        <v>467.96</v>
      </c>
      <c r="CA12" s="1319">
        <v>720.86</v>
      </c>
      <c r="CB12" s="1319"/>
      <c r="CC12" s="1319"/>
      <c r="CD12" s="1338"/>
      <c r="CE12" s="1338"/>
      <c r="CF12" s="1338"/>
      <c r="CG12" s="1338"/>
      <c r="CH12" s="1338"/>
      <c r="CI12" s="1270">
        <f t="shared" si="5"/>
        <v>3481.91</v>
      </c>
      <c r="CJ12" s="1333"/>
      <c r="CK12" s="1333"/>
      <c r="CL12" s="1333"/>
    </row>
    <row r="13" spans="1:90" ht="18" customHeight="1">
      <c r="A13" s="1198">
        <v>2</v>
      </c>
      <c r="B13" s="1198"/>
      <c r="C13" s="1198" t="s">
        <v>56</v>
      </c>
      <c r="D13" s="1198"/>
      <c r="E13" s="1530" t="s">
        <v>62</v>
      </c>
      <c r="F13" s="1531" t="s">
        <v>63</v>
      </c>
      <c r="G13" s="1532">
        <v>45566</v>
      </c>
      <c r="H13" s="1533">
        <v>45930</v>
      </c>
      <c r="I13" s="1534"/>
      <c r="J13" s="1535">
        <v>0</v>
      </c>
      <c r="K13" s="1257">
        <v>2400</v>
      </c>
      <c r="L13" s="1260">
        <v>12.5625</v>
      </c>
      <c r="M13" s="1258">
        <v>2</v>
      </c>
      <c r="N13" s="1249">
        <v>18.203125</v>
      </c>
      <c r="O13" s="1259">
        <f t="shared" si="6"/>
        <v>30150</v>
      </c>
      <c r="P13" s="1259">
        <f t="shared" si="7"/>
        <v>4800</v>
      </c>
      <c r="Q13" s="1259">
        <f t="shared" si="8"/>
        <v>34950</v>
      </c>
      <c r="R13" s="1259">
        <f>IF(AND(MONTH(R$4)=MONTH($H13),YEAR(R$4)=YEAR($H13)),#REF!,IF(AND(MONTH(R$4)=MONTH($G13),YEAR(R$4)=YEAR($G13)),#REF!,IF(AND(R$4&lt;($H13+1),(R$4+1)&gt;$G13),$O13,0)))</f>
        <v>0</v>
      </c>
      <c r="S13" s="1259">
        <v>0</v>
      </c>
      <c r="T13" s="1259">
        <f t="shared" si="15"/>
        <v>0</v>
      </c>
      <c r="U13" s="1259">
        <v>0</v>
      </c>
      <c r="V13" s="1301">
        <f>IF(AND(MONTH(V$4)=MONTH($H13),YEAR(V$4)=YEAR($H13)),#REF!,IF(AND(MONTH(V$4)=MONTH($G13),YEAR(V$4)=YEAR($G13)),#REF!,IF(AND(V$4&lt;($H13+1),(V$4+1)&gt;$G13),$O13,0)))</f>
        <v>0</v>
      </c>
      <c r="W13" s="1301">
        <v>0</v>
      </c>
      <c r="X13" s="1301">
        <f t="shared" si="9"/>
        <v>0</v>
      </c>
      <c r="Y13" s="1301">
        <v>0</v>
      </c>
      <c r="Z13" s="1301">
        <f>IF(AND(MONTH(Z$4)=MONTH($H13),YEAR(Z$4)=YEAR($H13)),#REF!,IF(AND(MONTH(Z$4)=MONTH($G13),YEAR(Z$4)=YEAR($G13)),#REF!,IF(AND(Z$4&lt;($H13+1),(Z$4+1)&gt;$G13),$O13,0)))</f>
        <v>0</v>
      </c>
      <c r="AA13" s="1301">
        <v>0</v>
      </c>
      <c r="AB13" s="1301">
        <f t="shared" si="10"/>
        <v>0</v>
      </c>
      <c r="AC13" s="1301">
        <v>0</v>
      </c>
      <c r="AD13" s="1301">
        <f>IF(AND(MONTH(AD$4)=MONTH($H13),YEAR(AD$4)=YEAR($H13)),#REF!,IF(AND(MONTH(AD$4)=MONTH($G13),YEAR(AD$4)=YEAR($G13)),#REF!,IF(AND(AD$4&lt;($H13+1),(AD$4+1)&gt;$G13),$O13,0)))</f>
        <v>0</v>
      </c>
      <c r="AE13" s="1301">
        <v>0</v>
      </c>
      <c r="AF13" s="1301">
        <f t="shared" si="11"/>
        <v>0</v>
      </c>
      <c r="AG13" s="1301">
        <v>0</v>
      </c>
      <c r="AH13" s="1301">
        <f>IF(AND(MONTH(AH$4)=MONTH($H13),YEAR(AH$4)=YEAR($H13)),#REF!,IF(AND(MONTH(AH$4)=MONTH($G13),YEAR(AH$4)=YEAR($G13)),#REF!,IF(AND(AH$4&lt;($H13+1),(AH$4+1)&gt;$G13),$O13,0)))</f>
        <v>0</v>
      </c>
      <c r="AI13" s="1301">
        <v>0</v>
      </c>
      <c r="AJ13" s="1301">
        <f t="shared" si="12"/>
        <v>0</v>
      </c>
      <c r="AK13" s="1301">
        <v>0</v>
      </c>
      <c r="AL13" s="1313">
        <f>IF(AND(MONTH(AL$4)=MONTH($H13),YEAR(AL$4)=YEAR($H13)),#REF!,IF(AND(MONTH(AL$4)=MONTH($G13),YEAR(AL$4)=YEAR($G13)),#REF!,IF(AND(AL$4&lt;($H13+1),(AL$4+1)&gt;$G13),$O13,0)))</f>
        <v>0</v>
      </c>
      <c r="AM13" s="1313">
        <f>IF(AND(MONTH(AM$4)=MONTH($H13),YEAR(AM$4)=YEAR($H13)),#REF!,IF(AND(MONTH(AM$4)=MONTH($G13),YEAR(AM$4)=YEAR($G13)),#REF!,IF(AND(AM$4&lt;($H13+1),(AM$4+1)&gt;$G13),$O13,0)))</f>
        <v>0</v>
      </c>
      <c r="AN13" s="1313">
        <f>IF(AND(MONTH(AN$4)=MONTH($H13),YEAR(AN$4)=YEAR($H13)),#REF!,IF(AND(MONTH(AN$4)=MONTH($G13),YEAR(AN$4)=YEAR($G13)),#REF!,IF(AND(AN$4&lt;($H13+1),(AN$4+1)&gt;$G13),$O13,0)))</f>
        <v>0</v>
      </c>
      <c r="AO13" s="1313">
        <f>IF(AND(MONTH(AO$4)=MONTH($H13),YEAR(AO$4)=YEAR($H13)),#REF!,IF(AND(MONTH(AO$4)=MONTH($G13),YEAR(AO$4)=YEAR($G13)),#REF!,IF(AND(AO$4&lt;($H13+1),(AO$4+1)&gt;$G13),$O13,0)))</f>
        <v>0</v>
      </c>
      <c r="AP13" s="1313" t="e">
        <f>IF(AND(MONTH(AP$4)=MONTH($H13),YEAR(AP$4)=YEAR($H13)),#REF!,IF(AND(MONTH(AP$4)=MONTH($G13),YEAR(AP$4)=YEAR($G13)),#REF!,IF(AND(AP$4&lt;($H13+1),(AP$4+1)&gt;$G13),$O13,0)))</f>
        <v>#REF!</v>
      </c>
      <c r="AQ13" s="1313">
        <f>IF(AND(MONTH(AQ$4)=MONTH($H13),YEAR(AQ$4)=YEAR($H13)),#REF!,IF(AND(MONTH(AQ$4)=MONTH($G13),YEAR(AQ$4)=YEAR($G13)),#REF!,IF(AND(AQ$4&lt;($H13+1),(AQ$4+1)&gt;$G13),$O13,0)))</f>
        <v>30150</v>
      </c>
      <c r="AR13" s="1313">
        <f>IF(AND(MONTH(AR$4)=MONTH($H13),YEAR(AR$4)=YEAR($H13)),#REF!,IF(AND(MONTH(AR$4)=MONTH($G13),YEAR(AR$4)=YEAR($G13)),#REF!,IF(AND(AR$4&lt;($H13+1),(AR$4+1)&gt;$G13),$O13,0)))</f>
        <v>30150</v>
      </c>
      <c r="AS13" s="1301" t="e">
        <f t="shared" si="0"/>
        <v>#REF!</v>
      </c>
      <c r="AT13" s="1301">
        <f>IF(AND(MONTH(AT$4)=MONTH($H13),YEAR(AT$4)=YEAR($H13)),#REF!,IF(AND(MONTH(AT$4)=MONTH($G13),YEAR(AT$4)=YEAR($G13)),#REF!,IF(AND(AT$4&lt;($H13+1),(AT$4+1)&gt;$G13),$P13,0)))</f>
        <v>0</v>
      </c>
      <c r="AU13" s="1301">
        <v>0</v>
      </c>
      <c r="AV13" s="1301">
        <f t="shared" si="13"/>
        <v>0</v>
      </c>
      <c r="AW13" s="1301">
        <v>0</v>
      </c>
      <c r="AX13" s="1301">
        <f>IF(AND(MONTH(AX$4)=MONTH($H13),YEAR(AX$4)=YEAR($H13)),#REF!,IF(AND(MONTH(AX$4)=MONTH($G13),YEAR(AX$4)=YEAR($G13)),#REF!,IF(AND(AX$4&lt;($H13+1),(AX$4+1)&gt;$G13),$P13,0)))</f>
        <v>0</v>
      </c>
      <c r="AY13" s="1301">
        <v>0</v>
      </c>
      <c r="AZ13" s="1301">
        <f t="shared" si="1"/>
        <v>0</v>
      </c>
      <c r="BA13" s="1301">
        <v>0</v>
      </c>
      <c r="BB13" s="1301">
        <f>IF(AND(MONTH(BB$4)=MONTH($H13),YEAR(BB$4)=YEAR($H13)),#REF!,IF(AND(MONTH(BB$4)=MONTH($G13),YEAR(BB$4)=YEAR($G13)),#REF!,IF(AND(BB$4&lt;($H13+1),(BB$4+1)&gt;$G13),$P13,0)))</f>
        <v>0</v>
      </c>
      <c r="BC13" s="1301">
        <v>0</v>
      </c>
      <c r="BD13" s="1301">
        <f t="shared" si="2"/>
        <v>0</v>
      </c>
      <c r="BE13" s="1301">
        <v>0</v>
      </c>
      <c r="BF13" s="1301">
        <f>IF(AND(MONTH(BF$4)=MONTH($H13),YEAR(BF$4)=YEAR($H13)),#REF!,IF(AND(MONTH(BF$4)=MONTH($G13),YEAR(BF$4)=YEAR($G13)),#REF!,IF(AND(BF$4&lt;($H13+1),(BF$4+1)&gt;$G13),$P13,0)))</f>
        <v>0</v>
      </c>
      <c r="BG13" s="1301">
        <v>0</v>
      </c>
      <c r="BH13" s="1301">
        <f t="shared" si="3"/>
        <v>0</v>
      </c>
      <c r="BI13" s="1301">
        <v>0</v>
      </c>
      <c r="BJ13" s="1301">
        <f>IF(AND(MONTH(BJ$4)=MONTH($H13),YEAR(BJ$4)=YEAR($H13)),#REF!,IF(AND(MONTH(BJ$4)=MONTH($G13),YEAR(BJ$4)=YEAR($G13)),#REF!,IF(AND(BJ$4&lt;($H13+1),(BJ$4+1)&gt;$G13),$P13,0)))</f>
        <v>0</v>
      </c>
      <c r="BK13" s="1301">
        <v>0</v>
      </c>
      <c r="BL13" s="1301">
        <f t="shared" si="4"/>
        <v>0</v>
      </c>
      <c r="BM13" s="1301">
        <v>0</v>
      </c>
      <c r="BN13" s="1313">
        <f>IF(AND(MONTH(BN$4)=MONTH($H13),YEAR(BN$4)=YEAR($H13)),#REF!,IF(AND(MONTH(BN$4)=MONTH($G13),YEAR(BN$4)=YEAR($G13)),#REF!,IF(AND(BN$4&lt;($H13+1),(BN$4+1)&gt;$G13),$P13,0)))</f>
        <v>0</v>
      </c>
      <c r="BO13" s="1313">
        <f>IF(AND(MONTH(BO$4)=MONTH($H13),YEAR(BO$4)=YEAR($H13)),#REF!,IF(AND(MONTH(BO$4)=MONTH($G13),YEAR(BO$4)=YEAR($G13)),#REF!,IF(AND(BO$4&lt;($H13+1),(BO$4+1)&gt;$G13),$P13,0)))</f>
        <v>0</v>
      </c>
      <c r="BP13" s="1313">
        <f>IF(AND(MONTH(BP$4)=MONTH($H13),YEAR(BP$4)=YEAR($H13)),#REF!,IF(AND(MONTH(BP$4)=MONTH($G13),YEAR(BP$4)=YEAR($G13)),#REF!,IF(AND(BP$4&lt;($H13+1),(BP$4+1)&gt;$G13),$P13,0)))</f>
        <v>0</v>
      </c>
      <c r="BQ13" s="1313">
        <f>IF(AND(MONTH(BQ$4)=MONTH($H13),YEAR(BQ$4)=YEAR($H13)),#REF!,IF(AND(MONTH(BQ$4)=MONTH($G13),YEAR(BQ$4)=YEAR($G13)),#REF!,IF(AND(BQ$4&lt;($H13+1),(BQ$4+1)&gt;$G13),$P13,0)))</f>
        <v>0</v>
      </c>
      <c r="BR13" s="1313" t="e">
        <f>IF(AND(MONTH(BR$4)=MONTH($H13),YEAR(BR$4)=YEAR($H13)),#REF!,IF(AND(MONTH(BR$4)=MONTH($G13),YEAR(BR$4)=YEAR($G13)),#REF!,IF(AND(BR$4&lt;($H13+1),(BR$4+1)&gt;$G13),$P13,0)))</f>
        <v>#REF!</v>
      </c>
      <c r="BS13" s="1313">
        <f>IF(AND(MONTH(BS$4)=MONTH($H13),YEAR(BS$4)=YEAR($H13)),#REF!,IF(AND(MONTH(BS$4)=MONTH($G13),YEAR(BS$4)=YEAR($G13)),#REF!,IF(AND(BS$4&lt;($H13+1),(BS$4+1)&gt;$G13),$P13,0)))</f>
        <v>4800</v>
      </c>
      <c r="BT13" s="1313">
        <f>IF(AND(MONTH(BT$4)=MONTH($H13),YEAR(BT$4)=YEAR($H13)),#REF!,IF(AND(MONTH(BT$4)=MONTH($G13),YEAR(BT$4)=YEAR($G13)),#REF!,IF(AND(BT$4&lt;($H13+1),(BT$4+1)&gt;$G13),$P13,0)))</f>
        <v>4800</v>
      </c>
      <c r="BU13" s="1331" t="e">
        <f t="shared" si="14"/>
        <v>#REF!</v>
      </c>
      <c r="BV13" s="1331"/>
      <c r="BW13" s="1327"/>
      <c r="BX13" s="1319"/>
      <c r="BY13" s="1319"/>
      <c r="BZ13" s="1319"/>
      <c r="CA13" s="1319"/>
      <c r="CB13" s="1319"/>
      <c r="CC13" s="1319"/>
      <c r="CD13" s="1338"/>
      <c r="CE13" s="1338"/>
      <c r="CF13" s="1338"/>
      <c r="CG13" s="1338"/>
      <c r="CH13" s="1338"/>
      <c r="CI13" s="1270">
        <f t="shared" si="5"/>
        <v>0</v>
      </c>
      <c r="CJ13" s="1333"/>
      <c r="CK13" s="1333"/>
      <c r="CL13" s="1333"/>
    </row>
    <row r="14" spans="1:90" ht="18" customHeight="1">
      <c r="A14" s="1198">
        <v>2</v>
      </c>
      <c r="B14" s="1198"/>
      <c r="C14" s="1198" t="s">
        <v>56</v>
      </c>
      <c r="D14" s="1198"/>
      <c r="E14" s="1530" t="s">
        <v>62</v>
      </c>
      <c r="F14" s="1531" t="s">
        <v>63</v>
      </c>
      <c r="G14" s="1532">
        <v>45931</v>
      </c>
      <c r="H14" s="1533">
        <v>46295</v>
      </c>
      <c r="I14" s="1534"/>
      <c r="J14" s="1535">
        <v>0</v>
      </c>
      <c r="K14" s="1257">
        <v>2400</v>
      </c>
      <c r="L14" s="1260">
        <v>12.75</v>
      </c>
      <c r="M14" s="1258">
        <v>2</v>
      </c>
      <c r="N14" s="1249">
        <v>18.4375</v>
      </c>
      <c r="O14" s="1259">
        <f t="shared" si="6"/>
        <v>30600</v>
      </c>
      <c r="P14" s="1259">
        <f t="shared" si="7"/>
        <v>4800</v>
      </c>
      <c r="Q14" s="1259">
        <f t="shared" si="8"/>
        <v>35400</v>
      </c>
      <c r="R14" s="1259">
        <f>IF(AND(MONTH(R$4)=MONTH($H14),YEAR(R$4)=YEAR($H14)),#REF!,IF(AND(MONTH(R$4)=MONTH($G14),YEAR(R$4)=YEAR($G14)),#REF!,IF(AND(R$4&lt;($H14+1),(R$4+1)&gt;$G14),$O14,0)))</f>
        <v>0</v>
      </c>
      <c r="S14" s="1259">
        <v>0</v>
      </c>
      <c r="T14" s="1259">
        <f t="shared" si="15"/>
        <v>0</v>
      </c>
      <c r="U14" s="1259">
        <v>0</v>
      </c>
      <c r="V14" s="1301">
        <f>IF(AND(MONTH(V$4)=MONTH($H14),YEAR(V$4)=YEAR($H14)),#REF!,IF(AND(MONTH(V$4)=MONTH($G14),YEAR(V$4)=YEAR($G14)),#REF!,IF(AND(V$4&lt;($H14+1),(V$4+1)&gt;$G14),$O14,0)))</f>
        <v>0</v>
      </c>
      <c r="W14" s="1301">
        <v>0</v>
      </c>
      <c r="X14" s="1301">
        <f t="shared" si="9"/>
        <v>0</v>
      </c>
      <c r="Y14" s="1301">
        <v>0</v>
      </c>
      <c r="Z14" s="1301">
        <f>IF(AND(MONTH(Z$4)=MONTH($H14),YEAR(Z$4)=YEAR($H14)),#REF!,IF(AND(MONTH(Z$4)=MONTH($G14),YEAR(Z$4)=YEAR($G14)),#REF!,IF(AND(Z$4&lt;($H14+1),(Z$4+1)&gt;$G14),$O14,0)))</f>
        <v>0</v>
      </c>
      <c r="AA14" s="1301">
        <v>0</v>
      </c>
      <c r="AB14" s="1301">
        <f t="shared" si="10"/>
        <v>0</v>
      </c>
      <c r="AC14" s="1301">
        <v>0</v>
      </c>
      <c r="AD14" s="1301">
        <f>IF(AND(MONTH(AD$4)=MONTH($H14),YEAR(AD$4)=YEAR($H14)),#REF!,IF(AND(MONTH(AD$4)=MONTH($G14),YEAR(AD$4)=YEAR($G14)),#REF!,IF(AND(AD$4&lt;($H14+1),(AD$4+1)&gt;$G14),$O14,0)))</f>
        <v>0</v>
      </c>
      <c r="AE14" s="1301">
        <v>0</v>
      </c>
      <c r="AF14" s="1301">
        <f t="shared" si="11"/>
        <v>0</v>
      </c>
      <c r="AG14" s="1301">
        <v>0</v>
      </c>
      <c r="AH14" s="1301">
        <f>IF(AND(MONTH(AH$4)=MONTH($H14),YEAR(AH$4)=YEAR($H14)),#REF!,IF(AND(MONTH(AH$4)=MONTH($G14),YEAR(AH$4)=YEAR($G14)),#REF!,IF(AND(AH$4&lt;($H14+1),(AH$4+1)&gt;$G14),$O14,0)))</f>
        <v>0</v>
      </c>
      <c r="AI14" s="1301">
        <v>0</v>
      </c>
      <c r="AJ14" s="1301">
        <f t="shared" si="12"/>
        <v>0</v>
      </c>
      <c r="AK14" s="1301">
        <v>0</v>
      </c>
      <c r="AL14" s="1313">
        <f>IF(AND(MONTH(AL$4)=MONTH($H14),YEAR(AL$4)=YEAR($H14)),#REF!,IF(AND(MONTH(AL$4)=MONTH($G14),YEAR(AL$4)=YEAR($G14)),#REF!,IF(AND(AL$4&lt;($H14+1),(AL$4+1)&gt;$G14),$O14,0)))</f>
        <v>0</v>
      </c>
      <c r="AM14" s="1313">
        <f>IF(AND(MONTH(AM$4)=MONTH($H14),YEAR(AM$4)=YEAR($H14)),#REF!,IF(AND(MONTH(AM$4)=MONTH($G14),YEAR(AM$4)=YEAR($G14)),#REF!,IF(AND(AM$4&lt;($H14+1),(AM$4+1)&gt;$G14),$O14,0)))</f>
        <v>0</v>
      </c>
      <c r="AN14" s="1313">
        <f>IF(AND(MONTH(AN$4)=MONTH($H14),YEAR(AN$4)=YEAR($H14)),#REF!,IF(AND(MONTH(AN$4)=MONTH($G14),YEAR(AN$4)=YEAR($G14)),#REF!,IF(AND(AN$4&lt;($H14+1),(AN$4+1)&gt;$G14),$O14,0)))</f>
        <v>0</v>
      </c>
      <c r="AO14" s="1313">
        <f>IF(AND(MONTH(AO$4)=MONTH($H14),YEAR(AO$4)=YEAR($H14)),#REF!,IF(AND(MONTH(AO$4)=MONTH($G14),YEAR(AO$4)=YEAR($G14)),#REF!,IF(AND(AO$4&lt;($H14+1),(AO$4+1)&gt;$G14),$O14,0)))</f>
        <v>0</v>
      </c>
      <c r="AP14" s="1313">
        <f>IF(AND(MONTH(AP$4)=MONTH($H14),YEAR(AP$4)=YEAR($H14)),#REF!,IF(AND(MONTH(AP$4)=MONTH($G14),YEAR(AP$4)=YEAR($G14)),#REF!,IF(AND(AP$4&lt;($H14+1),(AP$4+1)&gt;$G14),$O14,0)))</f>
        <v>0</v>
      </c>
      <c r="AQ14" s="1313">
        <f>IF(AND(MONTH(AQ$4)=MONTH($H14),YEAR(AQ$4)=YEAR($H14)),#REF!,IF(AND(MONTH(AQ$4)=MONTH($G14),YEAR(AQ$4)=YEAR($G14)),#REF!,IF(AND(AQ$4&lt;($H14+1),(AQ$4+1)&gt;$G14),$O14,0)))</f>
        <v>0</v>
      </c>
      <c r="AR14" s="1313">
        <f>IF(AND(MONTH(AR$4)=MONTH($H14),YEAR(AR$4)=YEAR($H14)),#REF!,IF(AND(MONTH(AR$4)=MONTH($G14),YEAR(AR$4)=YEAR($G14)),#REF!,IF(AND(AR$4&lt;($H14+1),(AR$4+1)&gt;$G14),$O14,0)))</f>
        <v>0</v>
      </c>
      <c r="AS14" s="1301">
        <f t="shared" si="0"/>
        <v>0</v>
      </c>
      <c r="AT14" s="1301">
        <f>IF(AND(MONTH(AT$4)=MONTH($H14),YEAR(AT$4)=YEAR($H14)),#REF!,IF(AND(MONTH(AT$4)=MONTH($G14),YEAR(AT$4)=YEAR($G14)),#REF!,IF(AND(AT$4&lt;($H14+1),(AT$4+1)&gt;$G14),$P14,0)))</f>
        <v>0</v>
      </c>
      <c r="AU14" s="1301">
        <v>0</v>
      </c>
      <c r="AV14" s="1301">
        <f t="shared" si="13"/>
        <v>0</v>
      </c>
      <c r="AW14" s="1301">
        <v>0</v>
      </c>
      <c r="AX14" s="1301">
        <f>IF(AND(MONTH(AX$4)=MONTH($H14),YEAR(AX$4)=YEAR($H14)),#REF!,IF(AND(MONTH(AX$4)=MONTH($G14),YEAR(AX$4)=YEAR($G14)),#REF!,IF(AND(AX$4&lt;($H14+1),(AX$4+1)&gt;$G14),$P14,0)))</f>
        <v>0</v>
      </c>
      <c r="AY14" s="1301">
        <v>0</v>
      </c>
      <c r="AZ14" s="1301">
        <f t="shared" si="1"/>
        <v>0</v>
      </c>
      <c r="BA14" s="1301">
        <v>0</v>
      </c>
      <c r="BB14" s="1301">
        <f>IF(AND(MONTH(BB$4)=MONTH($H14),YEAR(BB$4)=YEAR($H14)),#REF!,IF(AND(MONTH(BB$4)=MONTH($G14),YEAR(BB$4)=YEAR($G14)),#REF!,IF(AND(BB$4&lt;($H14+1),(BB$4+1)&gt;$G14),$P14,0)))</f>
        <v>0</v>
      </c>
      <c r="BC14" s="1301">
        <v>0</v>
      </c>
      <c r="BD14" s="1301">
        <f t="shared" si="2"/>
        <v>0</v>
      </c>
      <c r="BE14" s="1301">
        <v>0</v>
      </c>
      <c r="BF14" s="1301">
        <f>IF(AND(MONTH(BF$4)=MONTH($H14),YEAR(BF$4)=YEAR($H14)),#REF!,IF(AND(MONTH(BF$4)=MONTH($G14),YEAR(BF$4)=YEAR($G14)),#REF!,IF(AND(BF$4&lt;($H14+1),(BF$4+1)&gt;$G14),$P14,0)))</f>
        <v>0</v>
      </c>
      <c r="BG14" s="1301">
        <v>0</v>
      </c>
      <c r="BH14" s="1301">
        <f t="shared" si="3"/>
        <v>0</v>
      </c>
      <c r="BI14" s="1301">
        <v>0</v>
      </c>
      <c r="BJ14" s="1301">
        <f>IF(AND(MONTH(BJ$4)=MONTH($H14),YEAR(BJ$4)=YEAR($H14)),#REF!,IF(AND(MONTH(BJ$4)=MONTH($G14),YEAR(BJ$4)=YEAR($G14)),#REF!,IF(AND(BJ$4&lt;($H14+1),(BJ$4+1)&gt;$G14),$P14,0)))</f>
        <v>0</v>
      </c>
      <c r="BK14" s="1301">
        <v>0</v>
      </c>
      <c r="BL14" s="1301">
        <f t="shared" si="4"/>
        <v>0</v>
      </c>
      <c r="BM14" s="1301">
        <v>0</v>
      </c>
      <c r="BN14" s="1313">
        <f>IF(AND(MONTH(BN$4)=MONTH($H14),YEAR(BN$4)=YEAR($H14)),#REF!,IF(AND(MONTH(BN$4)=MONTH($G14),YEAR(BN$4)=YEAR($G14)),#REF!,IF(AND(BN$4&lt;($H14+1),(BN$4+1)&gt;$G14),$P14,0)))</f>
        <v>0</v>
      </c>
      <c r="BO14" s="1313">
        <f>IF(AND(MONTH(BO$4)=MONTH($H14),YEAR(BO$4)=YEAR($H14)),#REF!,IF(AND(MONTH(BO$4)=MONTH($G14),YEAR(BO$4)=YEAR($G14)),#REF!,IF(AND(BO$4&lt;($H14+1),(BO$4+1)&gt;$G14),$P14,0)))</f>
        <v>0</v>
      </c>
      <c r="BP14" s="1313">
        <f>IF(AND(MONTH(BP$4)=MONTH($H14),YEAR(BP$4)=YEAR($H14)),#REF!,IF(AND(MONTH(BP$4)=MONTH($G14),YEAR(BP$4)=YEAR($G14)),#REF!,IF(AND(BP$4&lt;($H14+1),(BP$4+1)&gt;$G14),$P14,0)))</f>
        <v>0</v>
      </c>
      <c r="BQ14" s="1313">
        <f>IF(AND(MONTH(BQ$4)=MONTH($H14),YEAR(BQ$4)=YEAR($H14)),#REF!,IF(AND(MONTH(BQ$4)=MONTH($G14),YEAR(BQ$4)=YEAR($G14)),#REF!,IF(AND(BQ$4&lt;($H14+1),(BQ$4+1)&gt;$G14),$P14,0)))</f>
        <v>0</v>
      </c>
      <c r="BR14" s="1313">
        <f>IF(AND(MONTH(BR$4)=MONTH($H14),YEAR(BR$4)=YEAR($H14)),#REF!,IF(AND(MONTH(BR$4)=MONTH($G14),YEAR(BR$4)=YEAR($G14)),#REF!,IF(AND(BR$4&lt;($H14+1),(BR$4+1)&gt;$G14),$P14,0)))</f>
        <v>0</v>
      </c>
      <c r="BS14" s="1313">
        <f>IF(AND(MONTH(BS$4)=MONTH($H14),YEAR(BS$4)=YEAR($H14)),#REF!,IF(AND(MONTH(BS$4)=MONTH($G14),YEAR(BS$4)=YEAR($G14)),#REF!,IF(AND(BS$4&lt;($H14+1),(BS$4+1)&gt;$G14),$P14,0)))</f>
        <v>0</v>
      </c>
      <c r="BT14" s="1313">
        <f>IF(AND(MONTH(BT$4)=MONTH($H14),YEAR(BT$4)=YEAR($H14)),#REF!,IF(AND(MONTH(BT$4)=MONTH($G14),YEAR(BT$4)=YEAR($G14)),#REF!,IF(AND(BT$4&lt;($H14+1),(BT$4+1)&gt;$G14),$P14,0)))</f>
        <v>0</v>
      </c>
      <c r="BU14" s="1331">
        <f t="shared" si="14"/>
        <v>0</v>
      </c>
      <c r="BV14" s="1331"/>
      <c r="BW14" s="1327"/>
      <c r="BX14" s="1319"/>
      <c r="BY14" s="1319"/>
      <c r="BZ14" s="1319"/>
      <c r="CA14" s="1319"/>
      <c r="CB14" s="1319"/>
      <c r="CC14" s="1319"/>
      <c r="CD14" s="1338"/>
      <c r="CE14" s="1338"/>
      <c r="CF14" s="1338"/>
      <c r="CG14" s="1338"/>
      <c r="CH14" s="1338"/>
      <c r="CI14" s="1270">
        <f t="shared" si="5"/>
        <v>0</v>
      </c>
      <c r="CJ14" s="1333"/>
      <c r="CK14" s="1333"/>
      <c r="CL14" s="1333"/>
    </row>
    <row r="15" spans="1:90" ht="18" customHeight="1">
      <c r="A15" s="1198">
        <v>3</v>
      </c>
      <c r="B15" s="1198"/>
      <c r="C15" s="1198" t="s">
        <v>56</v>
      </c>
      <c r="D15" s="1198"/>
      <c r="E15" s="1201" t="s">
        <v>64</v>
      </c>
      <c r="F15" s="1202" t="s">
        <v>65</v>
      </c>
      <c r="G15" s="1203">
        <v>45029</v>
      </c>
      <c r="H15" s="1203">
        <v>46124</v>
      </c>
      <c r="I15" s="1261"/>
      <c r="J15" s="1262">
        <v>1281</v>
      </c>
      <c r="K15" s="1262">
        <v>1281</v>
      </c>
      <c r="L15" s="1263">
        <v>13.125</v>
      </c>
      <c r="M15" s="1264">
        <v>2</v>
      </c>
      <c r="N15" s="1265">
        <v>18.90625</v>
      </c>
      <c r="O15" s="1259">
        <f t="shared" si="6"/>
        <v>16813.125</v>
      </c>
      <c r="P15" s="1259">
        <f t="shared" si="7"/>
        <v>2562</v>
      </c>
      <c r="Q15" s="1259">
        <f t="shared" si="8"/>
        <v>19375.125</v>
      </c>
      <c r="R15" s="1259">
        <f>IF(AND(MONTH(R$4)=MONTH($H15),YEAR(R$4)=YEAR($H15)),#REF!,IF(AND(MONTH(R$4)=MONTH($G15),YEAR(R$4)=YEAR($G15)),#REF!,IF(AND(R$4&lt;($H15+1),(R$4+1)&gt;$G15),$O15,0)))</f>
        <v>16813.125</v>
      </c>
      <c r="S15" s="1259">
        <f>VLOOKUP(E15,'[1]MW-Rent 2023'!$E$11:$AS$247,16,FALSE)</f>
        <v>13450.5</v>
      </c>
      <c r="T15" s="1259">
        <f t="shared" si="15"/>
        <v>3362.625</v>
      </c>
      <c r="U15" s="1259">
        <v>15340</v>
      </c>
      <c r="V15" s="1301">
        <f>IF(AND(MONTH(V$4)=MONTH($H15),YEAR(V$4)=YEAR($H15)),#REF!,IF(AND(MONTH(V$4)=MONTH($G15),YEAR(V$4)=YEAR($G15)),#REF!,IF(AND(V$4&lt;($H15+1),(V$4+1)&gt;$G15),$O15,0)))</f>
        <v>16813.125</v>
      </c>
      <c r="W15" s="1301">
        <f>VLOOKUP(E15,'[1]MW-Rent 2023'!$E$11:$AS$247,17,FALSE)</f>
        <v>13450.5</v>
      </c>
      <c r="X15" s="1301">
        <f t="shared" si="9"/>
        <v>3362.625</v>
      </c>
      <c r="Y15" s="1301">
        <v>5617.86</v>
      </c>
      <c r="Z15" s="1301">
        <f>IF(AND(MONTH(Z$4)=MONTH($H15),YEAR(Z$4)=YEAR($H15)),#REF!,IF(AND(MONTH(Z$4)=MONTH($G15),YEAR(Z$4)=YEAR($G15)),#REF!,IF(AND(Z$4&lt;($H15+1),(Z$4+1)&gt;$G15),$O15,0)))</f>
        <v>16813.125</v>
      </c>
      <c r="AA15" s="1301">
        <f>VLOOKUP(E15,'[1]MW-Rent 2023'!$E$11:$AS$247,18,FALSE)</f>
        <v>13450.5</v>
      </c>
      <c r="AB15" s="1301">
        <f t="shared" si="10"/>
        <v>3362.625</v>
      </c>
      <c r="AC15" s="1301">
        <f>VLOOKUP(E15,'[2]MW-Rent 2023'!$E$11:$DR$319,29,FALSE)</f>
        <v>0</v>
      </c>
      <c r="AD15" s="1301">
        <f>IF(AND(MONTH(AD$4)=MONTH($H15),YEAR(AD$4)=YEAR($H15)),#REF!,IF(AND(MONTH(AD$4)=MONTH($G15),YEAR(AD$4)=YEAR($G15)),#REF!,IF(AND(AD$4&lt;($H15+1),(AD$4+1)&gt;$G15),$O15,0)))</f>
        <v>16813.125</v>
      </c>
      <c r="AE15" s="1301">
        <f>VLOOKUP(E15,'[1]MW-Rent 2023'!$E$11:$AS$247,19,FALSE)</f>
        <v>13450.5</v>
      </c>
      <c r="AF15" s="1301">
        <f t="shared" si="11"/>
        <v>3362.625</v>
      </c>
      <c r="AG15" s="1301">
        <f>VLOOKUP(E15,'[2]MW-Rent 2023'!$E$11:$DR$319,33,FALSE)</f>
        <v>8190</v>
      </c>
      <c r="AH15" s="1301">
        <f>IF(AND(MONTH(AH$4)=MONTH($H15),YEAR(AH$4)=YEAR($H15)),#REF!,IF(AND(MONTH(AH$4)=MONTH($G15),YEAR(AH$4)=YEAR($G15)),#REF!,IF(AND(AH$4&lt;($H15+1),(AH$4+1)&gt;$G15),$O15,0)))</f>
        <v>16813.125</v>
      </c>
      <c r="AI15" s="1301">
        <f>VLOOKUP(E15,'[1]MW-Rent 2023'!$E$11:$AS$247,20,FALSE)</f>
        <v>13450.5</v>
      </c>
      <c r="AJ15" s="1301">
        <f t="shared" si="12"/>
        <v>3362.625</v>
      </c>
      <c r="AK15" s="1301">
        <f>VLOOKUP(E15,'[2]MW-Rent 2023'!$E$11:$DR$319,37,FALSE)</f>
        <v>13650</v>
      </c>
      <c r="AL15" s="1313">
        <f>IF(AND(MONTH(AL$4)=MONTH($H15),YEAR(AL$4)=YEAR($H15)),#REF!,IF(AND(MONTH(AL$4)=MONTH($G15),YEAR(AL$4)=YEAR($G15)),#REF!,IF(AND(AL$4&lt;($H15+1),(AL$4+1)&gt;$G15),$O15,0)))</f>
        <v>16813.125</v>
      </c>
      <c r="AM15" s="1313">
        <f>IF(AND(MONTH(AM$4)=MONTH($H15),YEAR(AM$4)=YEAR($H15)),#REF!,IF(AND(MONTH(AM$4)=MONTH($G15),YEAR(AM$4)=YEAR($G15)),#REF!,IF(AND(AM$4&lt;($H15+1),(AM$4+1)&gt;$G15),$O15,0)))</f>
        <v>16813.125</v>
      </c>
      <c r="AN15" s="1313">
        <f>IF(AND(MONTH(AN$4)=MONTH($H15),YEAR(AN$4)=YEAR($H15)),#REF!,IF(AND(MONTH(AN$4)=MONTH($G15),YEAR(AN$4)=YEAR($G15)),#REF!,IF(AND(AN$4&lt;($H15+1),(AN$4+1)&gt;$G15),$O15,0)))</f>
        <v>16813.125</v>
      </c>
      <c r="AO15" s="1313">
        <f>IF(AND(MONTH(AO$4)=MONTH($H15),YEAR(AO$4)=YEAR($H15)),#REF!,IF(AND(MONTH(AO$4)=MONTH($G15),YEAR(AO$4)=YEAR($G15)),#REF!,IF(AND(AO$4&lt;($H15+1),(AO$4+1)&gt;$G15),$O15,0)))</f>
        <v>16813.125</v>
      </c>
      <c r="AP15" s="1313">
        <f>IF(AND(MONTH(AP$4)=MONTH($H15),YEAR(AP$4)=YEAR($H15)),#REF!,IF(AND(MONTH(AP$4)=MONTH($G15),YEAR(AP$4)=YEAR($G15)),#REF!,IF(AND(AP$4&lt;($H15+1),(AP$4+1)&gt;$G15),$O15,0)))</f>
        <v>16813.125</v>
      </c>
      <c r="AQ15" s="1313">
        <f>IF(AND(MONTH(AQ$4)=MONTH($H15),YEAR(AQ$4)=YEAR($H15)),#REF!,IF(AND(MONTH(AQ$4)=MONTH($G15),YEAR(AQ$4)=YEAR($G15)),#REF!,IF(AND(AQ$4&lt;($H15+1),(AQ$4+1)&gt;$G15),$O15,0)))</f>
        <v>16813.125</v>
      </c>
      <c r="AR15" s="1313">
        <f>IF(AND(MONTH(AR$4)=MONTH($H15),YEAR(AR$4)=YEAR($H15)),#REF!,IF(AND(MONTH(AR$4)=MONTH($G15),YEAR(AR$4)=YEAR($G15)),#REF!,IF(AND(AR$4&lt;($H15+1),(AR$4+1)&gt;$G15),$O15,0)))</f>
        <v>16813.125</v>
      </c>
      <c r="AS15" s="1301">
        <f t="shared" si="0"/>
        <v>201757.5</v>
      </c>
      <c r="AT15" s="1301">
        <f>IF(AND(MONTH(AT$4)=MONTH($H15),YEAR(AT$4)=YEAR($H15)),#REF!,IF(AND(MONTH(AT$4)=MONTH($G15),YEAR(AT$4)=YEAR($G15)),#REF!,IF(AND(AT$4&lt;($H15+1),(AT$4+1)&gt;$G15),$P15,0)))</f>
        <v>2562</v>
      </c>
      <c r="AU15" s="1301">
        <f>VLOOKUP(E15,'[1]MW-Rent 2023'!$E$11:$AS$247,29,FALSE)</f>
        <v>2562</v>
      </c>
      <c r="AV15" s="1301">
        <f t="shared" si="13"/>
        <v>0</v>
      </c>
      <c r="AW15" s="1301">
        <v>1560</v>
      </c>
      <c r="AX15" s="1301">
        <f>IF(AND(MONTH(AX$4)=MONTH($H15),YEAR(AX$4)=YEAR($H15)),#REF!,IF(AND(MONTH(AX$4)=MONTH($G15),YEAR(AX$4)=YEAR($G15)),#REF!,IF(AND(AX$4&lt;($H15+1),(AX$4+1)&gt;$G15),$P15,0)))</f>
        <v>2562</v>
      </c>
      <c r="AY15" s="1301">
        <f>VLOOKUP(E15,'[1]MW-Rent 2023'!$E$11:$AS$247,30,FALSE)</f>
        <v>2562</v>
      </c>
      <c r="AZ15" s="1301">
        <f t="shared" si="1"/>
        <v>0</v>
      </c>
      <c r="BA15" s="1301">
        <v>1021.43</v>
      </c>
      <c r="BB15" s="1301">
        <f>IF(AND(MONTH(BB$4)=MONTH($H15),YEAR(BB$4)=YEAR($H15)),#REF!,IF(AND(MONTH(BB$4)=MONTH($G15),YEAR(BB$4)=YEAR($G15)),#REF!,IF(AND(BB$4&lt;($H15+1),(BB$4+1)&gt;$G15),$P15,0)))</f>
        <v>2562</v>
      </c>
      <c r="BC15" s="1301">
        <f>VLOOKUP(E15,'[1]MW-Rent 2023'!$E$11:$AS$247,31,FALSE)</f>
        <v>2562</v>
      </c>
      <c r="BD15" s="1301">
        <f t="shared" si="2"/>
        <v>0</v>
      </c>
      <c r="BE15" s="1301">
        <f>VLOOKUP(E15,'[2]MW-Rent 2023'!$E$11:$DR$319,78,FALSE)</f>
        <v>0</v>
      </c>
      <c r="BF15" s="1301">
        <f>IF(AND(MONTH(BF$4)=MONTH($H15),YEAR(BF$4)=YEAR($H15)),#REF!,IF(AND(MONTH(BF$4)=MONTH($G15),YEAR(BF$4)=YEAR($G15)),#REF!,IF(AND(BF$4&lt;($H15+1),(BF$4+1)&gt;$G15),$P15,0)))</f>
        <v>2562</v>
      </c>
      <c r="BG15" s="1301">
        <f>VLOOKUP(E15,'[1]MW-Rent 2023'!$E$11:$AS$247,32,FALSE)</f>
        <v>2562</v>
      </c>
      <c r="BH15" s="1301">
        <f t="shared" si="3"/>
        <v>0</v>
      </c>
      <c r="BI15" s="1301">
        <f>VLOOKUP(E15,'[2]MW-Rent 2023'!$E$11:$DR$319,82,FALSE)</f>
        <v>1560</v>
      </c>
      <c r="BJ15" s="1301">
        <f>IF(AND(MONTH(BJ$4)=MONTH($H15),YEAR(BJ$4)=YEAR($H15)),#REF!,IF(AND(MONTH(BJ$4)=MONTH($G15),YEAR(BJ$4)=YEAR($G15)),#REF!,IF(AND(BJ$4&lt;($H15+1),(BJ$4+1)&gt;$G15),$P15,0)))</f>
        <v>2562</v>
      </c>
      <c r="BK15" s="1301">
        <f>VLOOKUP(E15,'[1]MW-Rent 2023'!$E$11:$AS$247,33,FALSE)</f>
        <v>2562</v>
      </c>
      <c r="BL15" s="1301">
        <f t="shared" si="4"/>
        <v>0</v>
      </c>
      <c r="BM15" s="1301">
        <f>VLOOKUP(E15,'[2]MW-Rent 2023'!$E$11:$DR$319,86,FALSE)</f>
        <v>2600</v>
      </c>
      <c r="BN15" s="1313">
        <f>IF(AND(MONTH(BN$4)=MONTH($H15),YEAR(BN$4)=YEAR($H15)),#REF!,IF(AND(MONTH(BN$4)=MONTH($G15),YEAR(BN$4)=YEAR($G15)),#REF!,IF(AND(BN$4&lt;($H15+1),(BN$4+1)&gt;$G15),$P15,0)))</f>
        <v>2562</v>
      </c>
      <c r="BO15" s="1313">
        <f>IF(AND(MONTH(BO$4)=MONTH($H15),YEAR(BO$4)=YEAR($H15)),#REF!,IF(AND(MONTH(BO$4)=MONTH($G15),YEAR(BO$4)=YEAR($G15)),#REF!,IF(AND(BO$4&lt;($H15+1),(BO$4+1)&gt;$G15),$P15,0)))</f>
        <v>2562</v>
      </c>
      <c r="BP15" s="1313">
        <f>IF(AND(MONTH(BP$4)=MONTH($H15),YEAR(BP$4)=YEAR($H15)),#REF!,IF(AND(MONTH(BP$4)=MONTH($G15),YEAR(BP$4)=YEAR($G15)),#REF!,IF(AND(BP$4&lt;($H15+1),(BP$4+1)&gt;$G15),$P15,0)))</f>
        <v>2562</v>
      </c>
      <c r="BQ15" s="1313">
        <f>IF(AND(MONTH(BQ$4)=MONTH($H15),YEAR(BQ$4)=YEAR($H15)),#REF!,IF(AND(MONTH(BQ$4)=MONTH($G15),YEAR(BQ$4)=YEAR($G15)),#REF!,IF(AND(BQ$4&lt;($H15+1),(BQ$4+1)&gt;$G15),$P15,0)))</f>
        <v>2562</v>
      </c>
      <c r="BR15" s="1313">
        <f>IF(AND(MONTH(BR$4)=MONTH($H15),YEAR(BR$4)=YEAR($H15)),#REF!,IF(AND(MONTH(BR$4)=MONTH($G15),YEAR(BR$4)=YEAR($G15)),#REF!,IF(AND(BR$4&lt;($H15+1),(BR$4+1)&gt;$G15),$P15,0)))</f>
        <v>2562</v>
      </c>
      <c r="BS15" s="1313">
        <f>IF(AND(MONTH(BS$4)=MONTH($H15),YEAR(BS$4)=YEAR($H15)),#REF!,IF(AND(MONTH(BS$4)=MONTH($G15),YEAR(BS$4)=YEAR($G15)),#REF!,IF(AND(BS$4&lt;($H15+1),(BS$4+1)&gt;$G15),$P15,0)))</f>
        <v>2562</v>
      </c>
      <c r="BT15" s="1313">
        <f>IF(AND(MONTH(BT$4)=MONTH($H15),YEAR(BT$4)=YEAR($H15)),#REF!,IF(AND(MONTH(BT$4)=MONTH($G15),YEAR(BT$4)=YEAR($G15)),#REF!,IF(AND(BT$4&lt;($H15+1),(BT$4+1)&gt;$G15),$P15,0)))</f>
        <v>2562</v>
      </c>
      <c r="BU15" s="1331">
        <f t="shared" si="14"/>
        <v>30744</v>
      </c>
      <c r="BV15" s="1332"/>
      <c r="BW15" s="1327"/>
      <c r="BX15" s="1319"/>
      <c r="BY15" s="1319"/>
      <c r="BZ15" s="1319"/>
      <c r="CA15" s="1319"/>
      <c r="CB15" s="1319"/>
      <c r="CC15" s="1319"/>
      <c r="CD15" s="1339"/>
      <c r="CE15" s="1339"/>
      <c r="CF15" s="1339"/>
      <c r="CG15" s="1339"/>
      <c r="CH15" s="1339"/>
      <c r="CI15" s="1270">
        <f t="shared" si="5"/>
        <v>0</v>
      </c>
      <c r="CJ15" s="1333"/>
      <c r="CK15" s="1333"/>
      <c r="CL15" s="1333"/>
    </row>
    <row r="16" spans="1:90" ht="18" customHeight="1">
      <c r="A16" s="1198">
        <v>4</v>
      </c>
      <c r="B16" s="1198" t="s">
        <v>55</v>
      </c>
      <c r="C16" s="1198" t="s">
        <v>56</v>
      </c>
      <c r="D16" s="1198"/>
      <c r="E16" s="1201" t="s">
        <v>66</v>
      </c>
      <c r="F16" s="1204" t="s">
        <v>67</v>
      </c>
      <c r="G16" s="1205">
        <v>44973</v>
      </c>
      <c r="H16" s="1205">
        <v>46068</v>
      </c>
      <c r="I16" s="1261"/>
      <c r="J16" s="1262">
        <v>1421</v>
      </c>
      <c r="K16" s="1262">
        <v>1421</v>
      </c>
      <c r="L16" s="1263">
        <v>13.125</v>
      </c>
      <c r="M16" s="1264">
        <v>2</v>
      </c>
      <c r="N16" s="1265">
        <v>18.90625</v>
      </c>
      <c r="O16" s="1259">
        <f t="shared" si="6"/>
        <v>18650.625</v>
      </c>
      <c r="P16" s="1259">
        <f t="shared" si="7"/>
        <v>2842</v>
      </c>
      <c r="Q16" s="1259">
        <f t="shared" si="8"/>
        <v>21492.625</v>
      </c>
      <c r="R16" s="1259">
        <f>IF(AND(MONTH(R$4)=MONTH($H16),YEAR(R$4)=YEAR($H16)),#REF!,IF(AND(MONTH(R$4)=MONTH($G16),YEAR(R$4)=YEAR($G16)),#REF!,IF(AND(R$4&lt;($H16+1),(R$4+1)&gt;$G16),$O16,0)))</f>
        <v>18650.625</v>
      </c>
      <c r="S16" s="1259">
        <f>VLOOKUP(E16,'[1]MW-Rent 2023'!$E$11:$AS$247,16,FALSE)</f>
        <v>14920.5</v>
      </c>
      <c r="T16" s="1259">
        <f t="shared" si="15"/>
        <v>3730.125</v>
      </c>
      <c r="U16" s="1259">
        <f>VLOOKUP(E16,'[2]MW-Rent 2023'!$E$11:$DR$319,21,FALSE)</f>
        <v>8287.64</v>
      </c>
      <c r="V16" s="1301">
        <f>IF(AND(MONTH(V$4)=MONTH($H16),YEAR(V$4)=YEAR($H16)),#REF!,IF(AND(MONTH(V$4)=MONTH($G16),YEAR(V$4)=YEAR($G16)),#REF!,IF(AND(V$4&lt;($H16+1),(V$4+1)&gt;$G16),$O16,0)))</f>
        <v>18650.625</v>
      </c>
      <c r="W16" s="1301">
        <f>VLOOKUP(E16,'[1]MW-Rent 2023'!$E$11:$AS$247,17,FALSE)</f>
        <v>14920.5</v>
      </c>
      <c r="X16" s="1301">
        <f t="shared" si="9"/>
        <v>3730.125</v>
      </c>
      <c r="Y16" s="1301">
        <f>VLOOKUP(E16,'[2]MW-Rent 2023'!$E$11:$DR$319,25,FALSE)</f>
        <v>-1360.26</v>
      </c>
      <c r="Z16" s="1301">
        <f>IF(AND(MONTH(Z$4)=MONTH($H16),YEAR(Z$4)=YEAR($H16)),#REF!,IF(AND(MONTH(Z$4)=MONTH($G16),YEAR(Z$4)=YEAR($G16)),#REF!,IF(AND(Z$4&lt;($H16+1),(Z$4+1)&gt;$G16),$O16,0)))</f>
        <v>18650.625</v>
      </c>
      <c r="AA16" s="1301">
        <f>VLOOKUP(E16,'[1]MW-Rent 2023'!$E$11:$AS$247,18,FALSE)</f>
        <v>14920.5</v>
      </c>
      <c r="AB16" s="1301">
        <f t="shared" si="10"/>
        <v>3730.125</v>
      </c>
      <c r="AC16" s="1301">
        <f>VLOOKUP(E16,'[2]MW-Rent 2023'!$E$11:$DR$319,29,FALSE)</f>
        <v>14920.5</v>
      </c>
      <c r="AD16" s="1301">
        <f>IF(AND(MONTH(AD$4)=MONTH($H16),YEAR(AD$4)=YEAR($H16)),#REF!,IF(AND(MONTH(AD$4)=MONTH($G16),YEAR(AD$4)=YEAR($G16)),#REF!,IF(AND(AD$4&lt;($H16+1),(AD$4+1)&gt;$G16),$O16,0)))</f>
        <v>18650.625</v>
      </c>
      <c r="AE16" s="1301">
        <f>VLOOKUP(E16,'[1]MW-Rent 2023'!$E$11:$AS$247,19,FALSE)</f>
        <v>14920.5</v>
      </c>
      <c r="AF16" s="1301">
        <f t="shared" si="11"/>
        <v>3730.125</v>
      </c>
      <c r="AG16" s="1301">
        <f>VLOOKUP(E16,'[2]MW-Rent 2023'!$E$11:$DR$319,33,FALSE)</f>
        <v>14920.5</v>
      </c>
      <c r="AH16" s="1301">
        <f>IF(AND(MONTH(AH$4)=MONTH($H16),YEAR(AH$4)=YEAR($H16)),#REF!,IF(AND(MONTH(AH$4)=MONTH($G16),YEAR(AH$4)=YEAR($G16)),#REF!,IF(AND(AH$4&lt;($H16+1),(AH$4+1)&gt;$G16),$O16,0)))</f>
        <v>18650.625</v>
      </c>
      <c r="AI16" s="1301">
        <f>VLOOKUP(E16,'[1]MW-Rent 2023'!$E$11:$AS$247,20,FALSE)</f>
        <v>14920.5</v>
      </c>
      <c r="AJ16" s="1301">
        <f t="shared" si="12"/>
        <v>3730.125</v>
      </c>
      <c r="AK16" s="1301">
        <f>VLOOKUP(E16,'[2]MW-Rent 2023'!$E$11:$DR$319,37,FALSE)</f>
        <v>14920.5</v>
      </c>
      <c r="AL16" s="1313">
        <f>IF(AND(MONTH(AL$4)=MONTH($H16),YEAR(AL$4)=YEAR($H16)),#REF!,IF(AND(MONTH(AL$4)=MONTH($G16),YEAR(AL$4)=YEAR($G16)),#REF!,IF(AND(AL$4&lt;($H16+1),(AL$4+1)&gt;$G16),$O16,0)))</f>
        <v>18650.625</v>
      </c>
      <c r="AM16" s="1313">
        <f>IF(AND(MONTH(AM$4)=MONTH($H16),YEAR(AM$4)=YEAR($H16)),#REF!,IF(AND(MONTH(AM$4)=MONTH($G16),YEAR(AM$4)=YEAR($G16)),#REF!,IF(AND(AM$4&lt;($H16+1),(AM$4+1)&gt;$G16),$O16,0)))</f>
        <v>18650.625</v>
      </c>
      <c r="AN16" s="1313">
        <f>IF(AND(MONTH(AN$4)=MONTH($H16),YEAR(AN$4)=YEAR($H16)),#REF!,IF(AND(MONTH(AN$4)=MONTH($G16),YEAR(AN$4)=YEAR($G16)),#REF!,IF(AND(AN$4&lt;($H16+1),(AN$4+1)&gt;$G16),$O16,0)))</f>
        <v>18650.625</v>
      </c>
      <c r="AO16" s="1313">
        <f>IF(AND(MONTH(AO$4)=MONTH($H16),YEAR(AO$4)=YEAR($H16)),#REF!,IF(AND(MONTH(AO$4)=MONTH($G16),YEAR(AO$4)=YEAR($G16)),#REF!,IF(AND(AO$4&lt;($H16+1),(AO$4+1)&gt;$G16),$O16,0)))</f>
        <v>18650.625</v>
      </c>
      <c r="AP16" s="1313">
        <f>IF(AND(MONTH(AP$4)=MONTH($H16),YEAR(AP$4)=YEAR($H16)),#REF!,IF(AND(MONTH(AP$4)=MONTH($G16),YEAR(AP$4)=YEAR($G16)),#REF!,IF(AND(AP$4&lt;($H16+1),(AP$4+1)&gt;$G16),$O16,0)))</f>
        <v>18650.625</v>
      </c>
      <c r="AQ16" s="1313">
        <f>IF(AND(MONTH(AQ$4)=MONTH($H16),YEAR(AQ$4)=YEAR($H16)),#REF!,IF(AND(MONTH(AQ$4)=MONTH($G16),YEAR(AQ$4)=YEAR($G16)),#REF!,IF(AND(AQ$4&lt;($H16+1),(AQ$4+1)&gt;$G16),$O16,0)))</f>
        <v>18650.625</v>
      </c>
      <c r="AR16" s="1313">
        <f>IF(AND(MONTH(AR$4)=MONTH($H16),YEAR(AR$4)=YEAR($H16)),#REF!,IF(AND(MONTH(AR$4)=MONTH($G16),YEAR(AR$4)=YEAR($G16)),#REF!,IF(AND(AR$4&lt;($H16+1),(AR$4+1)&gt;$G16),$O16,0)))</f>
        <v>18650.625</v>
      </c>
      <c r="AS16" s="1301">
        <f t="shared" si="0"/>
        <v>223807.5</v>
      </c>
      <c r="AT16" s="1301">
        <f>IF(AND(MONTH(AT$4)=MONTH($H16),YEAR(AT$4)=YEAR($H16)),#REF!,IF(AND(MONTH(AT$4)=MONTH($G16),YEAR(AT$4)=YEAR($G16)),#REF!,IF(AND(AT$4&lt;($H16+1),(AT$4+1)&gt;$G16),$P16,0)))</f>
        <v>2842</v>
      </c>
      <c r="AU16" s="1301">
        <f>VLOOKUP(E16,'[1]MW-Rent 2023'!$E$11:$AS$247,29,FALSE)</f>
        <v>2842</v>
      </c>
      <c r="AV16" s="1301">
        <f t="shared" si="13"/>
        <v>0</v>
      </c>
      <c r="AW16" s="1301">
        <f>VLOOKUP(E16,'[2]MW-Rent 2023'!$E$11:$DR$319,70,FALSE)</f>
        <v>880.1</v>
      </c>
      <c r="AX16" s="1301">
        <f>IF(AND(MONTH(AX$4)=MONTH($H16),YEAR(AX$4)=YEAR($H16)),#REF!,IF(AND(MONTH(AX$4)=MONTH($G16),YEAR(AX$4)=YEAR($G16)),#REF!,IF(AND(AX$4&lt;($H16+1),(AX$4+1)&gt;$G16),$P16,0)))</f>
        <v>2842</v>
      </c>
      <c r="AY16" s="1301">
        <f>VLOOKUP(E16,'[1]MW-Rent 2023'!$E$11:$AS$247,30,FALSE)</f>
        <v>2842</v>
      </c>
      <c r="AZ16" s="1301">
        <f t="shared" si="1"/>
        <v>0</v>
      </c>
      <c r="BA16" s="1301">
        <f>VLOOKUP(E16,'[2]MW-Rent 2023'!$E$11:$DR$319,74,FALSE)</f>
        <v>439.4</v>
      </c>
      <c r="BB16" s="1301">
        <f>IF(AND(MONTH(BB$4)=MONTH($H16),YEAR(BB$4)=YEAR($H16)),#REF!,IF(AND(MONTH(BB$4)=MONTH($G16),YEAR(BB$4)=YEAR($G16)),#REF!,IF(AND(BB$4&lt;($H16+1),(BB$4+1)&gt;$G16),$P16,0)))</f>
        <v>2842</v>
      </c>
      <c r="BC16" s="1301">
        <f>VLOOKUP(E16,'[1]MW-Rent 2023'!$E$11:$AS$247,31,FALSE)</f>
        <v>2842</v>
      </c>
      <c r="BD16" s="1301">
        <f t="shared" si="2"/>
        <v>0</v>
      </c>
      <c r="BE16" s="1301">
        <f>VLOOKUP(E16,'[2]MW-Rent 2023'!$E$11:$DR$319,78,FALSE)</f>
        <v>2842</v>
      </c>
      <c r="BF16" s="1301">
        <f>IF(AND(MONTH(BF$4)=MONTH($H16),YEAR(BF$4)=YEAR($H16)),#REF!,IF(AND(MONTH(BF$4)=MONTH($G16),YEAR(BF$4)=YEAR($G16)),#REF!,IF(AND(BF$4&lt;($H16+1),(BF$4+1)&gt;$G16),$P16,0)))</f>
        <v>2842</v>
      </c>
      <c r="BG16" s="1301">
        <f>VLOOKUP(E16,'[1]MW-Rent 2023'!$E$11:$AS$247,32,FALSE)</f>
        <v>2842</v>
      </c>
      <c r="BH16" s="1301">
        <f t="shared" si="3"/>
        <v>0</v>
      </c>
      <c r="BI16" s="1301">
        <f>VLOOKUP(E16,'[2]MW-Rent 2023'!$E$11:$DR$319,82,FALSE)</f>
        <v>2842</v>
      </c>
      <c r="BJ16" s="1301">
        <f>IF(AND(MONTH(BJ$4)=MONTH($H16),YEAR(BJ$4)=YEAR($H16)),#REF!,IF(AND(MONTH(BJ$4)=MONTH($G16),YEAR(BJ$4)=YEAR($G16)),#REF!,IF(AND(BJ$4&lt;($H16+1),(BJ$4+1)&gt;$G16),$P16,0)))</f>
        <v>2842</v>
      </c>
      <c r="BK16" s="1301">
        <f>VLOOKUP(E16,'[1]MW-Rent 2023'!$E$11:$AS$247,33,FALSE)</f>
        <v>2842</v>
      </c>
      <c r="BL16" s="1301">
        <f t="shared" si="4"/>
        <v>0</v>
      </c>
      <c r="BM16" s="1301">
        <f>VLOOKUP(E16,'[2]MW-Rent 2023'!$E$11:$DR$319,86,FALSE)</f>
        <v>2842</v>
      </c>
      <c r="BN16" s="1313">
        <f>IF(AND(MONTH(BN$4)=MONTH($H16),YEAR(BN$4)=YEAR($H16)),#REF!,IF(AND(MONTH(BN$4)=MONTH($G16),YEAR(BN$4)=YEAR($G16)),#REF!,IF(AND(BN$4&lt;($H16+1),(BN$4+1)&gt;$G16),$P16,0)))</f>
        <v>2842</v>
      </c>
      <c r="BO16" s="1313">
        <f>IF(AND(MONTH(BO$4)=MONTH($H16),YEAR(BO$4)=YEAR($H16)),#REF!,IF(AND(MONTH(BO$4)=MONTH($G16),YEAR(BO$4)=YEAR($G16)),#REF!,IF(AND(BO$4&lt;($H16+1),(BO$4+1)&gt;$G16),$P16,0)))</f>
        <v>2842</v>
      </c>
      <c r="BP16" s="1313">
        <f>IF(AND(MONTH(BP$4)=MONTH($H16),YEAR(BP$4)=YEAR($H16)),#REF!,IF(AND(MONTH(BP$4)=MONTH($G16),YEAR(BP$4)=YEAR($G16)),#REF!,IF(AND(BP$4&lt;($H16+1),(BP$4+1)&gt;$G16),$P16,0)))</f>
        <v>2842</v>
      </c>
      <c r="BQ16" s="1313">
        <f>IF(AND(MONTH(BQ$4)=MONTH($H16),YEAR(BQ$4)=YEAR($H16)),#REF!,IF(AND(MONTH(BQ$4)=MONTH($G16),YEAR(BQ$4)=YEAR($G16)),#REF!,IF(AND(BQ$4&lt;($H16+1),(BQ$4+1)&gt;$G16),$P16,0)))</f>
        <v>2842</v>
      </c>
      <c r="BR16" s="1313">
        <f>IF(AND(MONTH(BR$4)=MONTH($H16),YEAR(BR$4)=YEAR($H16)),#REF!,IF(AND(MONTH(BR$4)=MONTH($G16),YEAR(BR$4)=YEAR($G16)),#REF!,IF(AND(BR$4&lt;($H16+1),(BR$4+1)&gt;$G16),$P16,0)))</f>
        <v>2842</v>
      </c>
      <c r="BS16" s="1313">
        <f>IF(AND(MONTH(BS$4)=MONTH($H16),YEAR(BS$4)=YEAR($H16)),#REF!,IF(AND(MONTH(BS$4)=MONTH($G16),YEAR(BS$4)=YEAR($G16)),#REF!,IF(AND(BS$4&lt;($H16+1),(BS$4+1)&gt;$G16),$P16,0)))</f>
        <v>2842</v>
      </c>
      <c r="BT16" s="1313">
        <f>IF(AND(MONTH(BT$4)=MONTH($H16),YEAR(BT$4)=YEAR($H16)),#REF!,IF(AND(MONTH(BT$4)=MONTH($G16),YEAR(BT$4)=YEAR($G16)),#REF!,IF(AND(BT$4&lt;($H16+1),(BT$4+1)&gt;$G16),$P16,0)))</f>
        <v>2842</v>
      </c>
      <c r="BU16" s="1331">
        <f t="shared" si="14"/>
        <v>34104</v>
      </c>
      <c r="BV16" s="1331"/>
      <c r="BW16" s="1327"/>
      <c r="BX16" s="1319"/>
      <c r="BY16" s="1319"/>
      <c r="BZ16" s="1319"/>
      <c r="CA16" s="1319"/>
      <c r="CB16" s="1319"/>
      <c r="CC16" s="1319"/>
      <c r="CD16" s="1338"/>
      <c r="CE16" s="1338"/>
      <c r="CF16" s="1338"/>
      <c r="CG16" s="1338"/>
      <c r="CH16" s="1338"/>
      <c r="CI16" s="1270">
        <f t="shared" si="5"/>
        <v>0</v>
      </c>
      <c r="CJ16" s="1333"/>
      <c r="CK16" s="1333"/>
      <c r="CL16" s="1333"/>
    </row>
    <row r="17" spans="1:90" ht="18" customHeight="1">
      <c r="A17" s="1188">
        <v>5</v>
      </c>
      <c r="B17" s="1188" t="s">
        <v>55</v>
      </c>
      <c r="C17" s="1188" t="s">
        <v>56</v>
      </c>
      <c r="D17" s="1188"/>
      <c r="E17" s="1195" t="s">
        <v>68</v>
      </c>
      <c r="F17" s="1439" t="s">
        <v>69</v>
      </c>
      <c r="G17" s="1197">
        <v>44986</v>
      </c>
      <c r="H17" s="1197">
        <v>45287</v>
      </c>
      <c r="I17" s="1256"/>
      <c r="J17" s="1257">
        <v>0</v>
      </c>
      <c r="K17" s="1257">
        <v>1401</v>
      </c>
      <c r="L17" s="1260">
        <v>10.6875</v>
      </c>
      <c r="M17" s="1258">
        <v>2</v>
      </c>
      <c r="N17" s="1249">
        <v>15.859375</v>
      </c>
      <c r="O17" s="1259">
        <f t="shared" si="6"/>
        <v>14973.1875</v>
      </c>
      <c r="P17" s="1259">
        <f t="shared" si="7"/>
        <v>2802</v>
      </c>
      <c r="Q17" s="1259">
        <f t="shared" si="8"/>
        <v>17775.1875</v>
      </c>
      <c r="R17" s="1259">
        <f>IF(AND(MONTH(R$4)=MONTH($H17),YEAR(R$4)=YEAR($H17)),#REF!,IF(AND(MONTH(R$4)=MONTH($G17),YEAR(R$4)=YEAR($G17)),#REF!,IF(AND(R$4&lt;($H17+1),(R$4+1)&gt;$G17),$O17,0)))-1545.62</f>
        <v>-1545.62</v>
      </c>
      <c r="S17" s="1259">
        <f>VLOOKUP(E17,'[1]MW-Rent 2023'!$E$11:$AS$247,16,FALSE)</f>
        <v>11978.55</v>
      </c>
      <c r="T17" s="1259">
        <f t="shared" si="15"/>
        <v>-13524.17</v>
      </c>
      <c r="U17" s="1259">
        <f>VLOOKUP(E17,'[2]MW-Rent 2023'!$E$11:$DR$319,21,FALSE)</f>
        <v>12889.2</v>
      </c>
      <c r="V17" s="1301">
        <f>IF(AND(MONTH(V$4)=MONTH($H17),YEAR(V$4)=YEAR($H17)),#REF!,IF(AND(MONTH(V$4)=MONTH($G17),YEAR(V$4)=YEAR($G17)),#REF!,IF(AND(V$4&lt;($H17+1),(V$4+1)&gt;$G17),$O17,0)))</f>
        <v>0</v>
      </c>
      <c r="W17" s="1301">
        <f>VLOOKUP(E17,'[1]MW-Rent 2023'!$E$11:$AS$247,17,FALSE)</f>
        <v>11978.55</v>
      </c>
      <c r="X17" s="1301">
        <f t="shared" si="9"/>
        <v>-11978.55</v>
      </c>
      <c r="Y17" s="1301">
        <f>VLOOKUP(E17,'[2]MW-Rent 2023'!$E$11:$DR$319,25,FALSE)</f>
        <v>11768.4</v>
      </c>
      <c r="Z17" s="1301">
        <f>IF(AND(MONTH(Z$4)=MONTH($H17),YEAR(Z$4)=YEAR($H17)),#REF!,IF(AND(MONTH(Z$4)=MONTH($G17),YEAR(Z$4)=YEAR($G17)),#REF!,IF(AND(Z$4&lt;($H17+1),(Z$4+1)&gt;$G17),$O17,0)))</f>
        <v>0</v>
      </c>
      <c r="AA17" s="1301">
        <f>VLOOKUP(E17,'[1]MW-Rent 2023'!$E$11:$AS$247,18,FALSE)</f>
        <v>0</v>
      </c>
      <c r="AB17" s="1301">
        <f t="shared" si="10"/>
        <v>0</v>
      </c>
      <c r="AC17" s="1301">
        <v>11978.55</v>
      </c>
      <c r="AD17" s="1301">
        <f>IF(AND(MONTH(AD$4)=MONTH($H17),YEAR(AD$4)=YEAR($H17)),#REF!,IF(AND(MONTH(AD$4)=MONTH($G17),YEAR(AD$4)=YEAR($G17)),#REF!,IF(AND(AD$4&lt;($H17+1),(AD$4+1)&gt;$G17),$O17,0)))</f>
        <v>0</v>
      </c>
      <c r="AE17" s="1301">
        <f>VLOOKUP(E17,'[1]MW-Rent 2023'!$E$11:$AS$247,19,FALSE)</f>
        <v>0</v>
      </c>
      <c r="AF17" s="1301">
        <f t="shared" si="11"/>
        <v>0</v>
      </c>
      <c r="AG17" s="1301">
        <v>11978.55</v>
      </c>
      <c r="AH17" s="1301">
        <f>IF(AND(MONTH(AH$4)=MONTH($H17),YEAR(AH$4)=YEAR($H17)),#REF!,IF(AND(MONTH(AH$4)=MONTH($G17),YEAR(AH$4)=YEAR($G17)),#REF!,IF(AND(AH$4&lt;($H17+1),(AH$4+1)&gt;$G17),$O17,0)))</f>
        <v>0</v>
      </c>
      <c r="AI17" s="1301">
        <f>VLOOKUP(E17,'[1]MW-Rent 2023'!$E$11:$AS$247,20,FALSE)</f>
        <v>0</v>
      </c>
      <c r="AJ17" s="1301">
        <f t="shared" si="12"/>
        <v>0</v>
      </c>
      <c r="AK17" s="1301">
        <f>VLOOKUP(E17,'[2]MW-Rent 2023'!$E$11:$DR$319,37,FALSE)</f>
        <v>0</v>
      </c>
      <c r="AL17" s="1313">
        <f>IF(AND(MONTH(AL$4)=MONTH($H17),YEAR(AL$4)=YEAR($H17)),#REF!,IF(AND(MONTH(AL$4)=MONTH($G17),YEAR(AL$4)=YEAR($G17)),#REF!,IF(AND(AL$4&lt;($H17+1),(AL$4+1)&gt;$G17),$O17,0)))</f>
        <v>0</v>
      </c>
      <c r="AM17" s="1313">
        <f>IF(AND(MONTH(AM$4)=MONTH($H17),YEAR(AM$4)=YEAR($H17)),#REF!,IF(AND(MONTH(AM$4)=MONTH($G17),YEAR(AM$4)=YEAR($G17)),#REF!,IF(AND(AM$4&lt;($H17+1),(AM$4+1)&gt;$G17),$O17,0)))</f>
        <v>0</v>
      </c>
      <c r="AN17" s="1313">
        <f>IF(AND(MONTH(AN$4)=MONTH($H17),YEAR(AN$4)=YEAR($H17)),#REF!,IF(AND(MONTH(AN$4)=MONTH($G17),YEAR(AN$4)=YEAR($G17)),#REF!,IF(AND(AN$4&lt;($H17+1),(AN$4+1)&gt;$G17),$O17,0)))</f>
        <v>0</v>
      </c>
      <c r="AO17" s="1313">
        <f>IF(AND(MONTH(AO$4)=MONTH($H17),YEAR(AO$4)=YEAR($H17)),#REF!,IF(AND(MONTH(AO$4)=MONTH($G17),YEAR(AO$4)=YEAR($G17)),#REF!,IF(AND(AO$4&lt;($H17+1),(AO$4+1)&gt;$G17),$O17,0)))</f>
        <v>0</v>
      </c>
      <c r="AP17" s="1313">
        <f>IF(AND(MONTH(AP$4)=MONTH($H17),YEAR(AP$4)=YEAR($H17)),#REF!,IF(AND(MONTH(AP$4)=MONTH($G17),YEAR(AP$4)=YEAR($G17)),#REF!,IF(AND(AP$4&lt;($H17+1),(AP$4+1)&gt;$G17),$O17,0)))</f>
        <v>0</v>
      </c>
      <c r="AQ17" s="1313">
        <f>IF(AND(MONTH(AQ$4)=MONTH($H17),YEAR(AQ$4)=YEAR($H17)),#REF!,IF(AND(MONTH(AQ$4)=MONTH($G17),YEAR(AQ$4)=YEAR($G17)),#REF!,IF(AND(AQ$4&lt;($H17+1),(AQ$4+1)&gt;$G17),$O17,0)))</f>
        <v>0</v>
      </c>
      <c r="AR17" s="1313">
        <f>IF(AND(MONTH(AR$4)=MONTH($H17),YEAR(AR$4)=YEAR($H17)),#REF!,IF(AND(MONTH(AR$4)=MONTH($G17),YEAR(AR$4)=YEAR($G17)),#REF!,IF(AND(AR$4&lt;($H17+1),(AR$4+1)&gt;$G17),$O17,0)))</f>
        <v>0</v>
      </c>
      <c r="AS17" s="1301">
        <f t="shared" si="0"/>
        <v>-1545.62</v>
      </c>
      <c r="AT17" s="1301">
        <f>IF(AND(MONTH(AT$4)=MONTH($H17),YEAR(AT$4)=YEAR($H17)),#REF!,IF(AND(MONTH(AT$4)=MONTH($G17),YEAR(AT$4)=YEAR($G17)),#REF!,IF(AND(AT$4&lt;($H17+1),(AT$4+1)&gt;$G17),$P17,0)))-361.55</f>
        <v>-361.55</v>
      </c>
      <c r="AU17" s="1301">
        <f>VLOOKUP(E17,'[1]MW-Rent 2023'!$E$11:$AS$247,29,FALSE)</f>
        <v>2802</v>
      </c>
      <c r="AV17" s="1301">
        <f t="shared" si="13"/>
        <v>-3163.55</v>
      </c>
      <c r="AW17" s="1301">
        <f>VLOOKUP(E17,'[2]MW-Rent 2023'!$E$11:$DR$319,70,FALSE)</f>
        <v>1681.2</v>
      </c>
      <c r="AX17" s="1301">
        <f>IF(AND(MONTH(AX$4)=MONTH($H17),YEAR(AX$4)=YEAR($H17)),#REF!,IF(AND(MONTH(AX$4)=MONTH($G17),YEAR(AX$4)=YEAR($G17)),#REF!,IF(AND(AX$4&lt;($H17+1),(AX$4+1)&gt;$G17),$P17,0)))</f>
        <v>0</v>
      </c>
      <c r="AY17" s="1301">
        <f>VLOOKUP(E17,'[1]MW-Rent 2023'!$E$11:$AS$247,30,FALSE)</f>
        <v>2802</v>
      </c>
      <c r="AZ17" s="1301">
        <f t="shared" si="1"/>
        <v>-2802</v>
      </c>
      <c r="BA17" s="1301">
        <f>VLOOKUP(E17,'[2]MW-Rent 2023'!$E$11:$DR$319,74,FALSE)</f>
        <v>2802</v>
      </c>
      <c r="BB17" s="1301">
        <f>IF(AND(MONTH(BB$4)=MONTH($H17),YEAR(BB$4)=YEAR($H17)),#REF!,IF(AND(MONTH(BB$4)=MONTH($G17),YEAR(BB$4)=YEAR($G17)),#REF!,IF(AND(BB$4&lt;($H17+1),(BB$4+1)&gt;$G17),$P17,0)))</f>
        <v>0</v>
      </c>
      <c r="BC17" s="1301">
        <f>VLOOKUP(E17,'[1]MW-Rent 2023'!$E$11:$AS$247,31,FALSE)</f>
        <v>0</v>
      </c>
      <c r="BD17" s="1301">
        <f t="shared" si="2"/>
        <v>0</v>
      </c>
      <c r="BE17" s="1301">
        <v>2802</v>
      </c>
      <c r="BF17" s="1301">
        <f>IF(AND(MONTH(BF$4)=MONTH($H17),YEAR(BF$4)=YEAR($H17)),#REF!,IF(AND(MONTH(BF$4)=MONTH($G17),YEAR(BF$4)=YEAR($G17)),#REF!,IF(AND(BF$4&lt;($H17+1),(BF$4+1)&gt;$G17),$P17,0)))</f>
        <v>0</v>
      </c>
      <c r="BG17" s="1301">
        <f>VLOOKUP(E17,'[1]MW-Rent 2023'!$E$11:$AS$247,32,FALSE)</f>
        <v>0</v>
      </c>
      <c r="BH17" s="1301">
        <f t="shared" si="3"/>
        <v>0</v>
      </c>
      <c r="BI17" s="1301">
        <v>2802</v>
      </c>
      <c r="BJ17" s="1301">
        <f>IF(AND(MONTH(BJ$4)=MONTH($H17),YEAR(BJ$4)=YEAR($H17)),#REF!,IF(AND(MONTH(BJ$4)=MONTH($G17),YEAR(BJ$4)=YEAR($G17)),#REF!,IF(AND(BJ$4&lt;($H17+1),(BJ$4+1)&gt;$G17),$P17,0)))</f>
        <v>0</v>
      </c>
      <c r="BK17" s="1301">
        <f>VLOOKUP(E17,'[1]MW-Rent 2023'!$E$11:$AS$247,33,FALSE)</f>
        <v>0</v>
      </c>
      <c r="BL17" s="1301">
        <f t="shared" si="4"/>
        <v>0</v>
      </c>
      <c r="BM17" s="1301">
        <f>VLOOKUP(E17,'[2]MW-Rent 2023'!$E$11:$DR$319,86,FALSE)</f>
        <v>0</v>
      </c>
      <c r="BN17" s="1313">
        <f>IF(AND(MONTH(BN$4)=MONTH($H17),YEAR(BN$4)=YEAR($H17)),#REF!,IF(AND(MONTH(BN$4)=MONTH($G17),YEAR(BN$4)=YEAR($G17)),#REF!,IF(AND(BN$4&lt;($H17+1),(BN$4+1)&gt;$G17),$P17,0)))</f>
        <v>0</v>
      </c>
      <c r="BO17" s="1313">
        <f>IF(AND(MONTH(BO$4)=MONTH($H17),YEAR(BO$4)=YEAR($H17)),#REF!,IF(AND(MONTH(BO$4)=MONTH($G17),YEAR(BO$4)=YEAR($G17)),#REF!,IF(AND(BO$4&lt;($H17+1),(BO$4+1)&gt;$G17),$P17,0)))</f>
        <v>0</v>
      </c>
      <c r="BP17" s="1313">
        <f>IF(AND(MONTH(BP$4)=MONTH($H17),YEAR(BP$4)=YEAR($H17)),#REF!,IF(AND(MONTH(BP$4)=MONTH($G17),YEAR(BP$4)=YEAR($G17)),#REF!,IF(AND(BP$4&lt;($H17+1),(BP$4+1)&gt;$G17),$P17,0)))</f>
        <v>0</v>
      </c>
      <c r="BQ17" s="1313">
        <f>IF(AND(MONTH(BQ$4)=MONTH($H17),YEAR(BQ$4)=YEAR($H17)),#REF!,IF(AND(MONTH(BQ$4)=MONTH($G17),YEAR(BQ$4)=YEAR($G17)),#REF!,IF(AND(BQ$4&lt;($H17+1),(BQ$4+1)&gt;$G17),$P17,0)))</f>
        <v>0</v>
      </c>
      <c r="BR17" s="1313">
        <f>IF(AND(MONTH(BR$4)=MONTH($H17),YEAR(BR$4)=YEAR($H17)),#REF!,IF(AND(MONTH(BR$4)=MONTH($G17),YEAR(BR$4)=YEAR($G17)),#REF!,IF(AND(BR$4&lt;($H17+1),(BR$4+1)&gt;$G17),$P17,0)))</f>
        <v>0</v>
      </c>
      <c r="BS17" s="1313">
        <f>IF(AND(MONTH(BS$4)=MONTH($H17),YEAR(BS$4)=YEAR($H17)),#REF!,IF(AND(MONTH(BS$4)=MONTH($G17),YEAR(BS$4)=YEAR($G17)),#REF!,IF(AND(BS$4&lt;($H17+1),(BS$4+1)&gt;$G17),$P17,0)))</f>
        <v>0</v>
      </c>
      <c r="BT17" s="1313">
        <f>IF(AND(MONTH(BT$4)=MONTH($H17),YEAR(BT$4)=YEAR($H17)),#REF!,IF(AND(MONTH(BT$4)=MONTH($G17),YEAR(BT$4)=YEAR($G17)),#REF!,IF(AND(BT$4&lt;($H17+1),(BT$4+1)&gt;$G17),$P17,0)))</f>
        <v>0</v>
      </c>
      <c r="BU17" s="1331">
        <f t="shared" si="14"/>
        <v>-361.55</v>
      </c>
      <c r="BV17" s="1331"/>
      <c r="BW17" s="1327"/>
      <c r="BX17" s="1319"/>
      <c r="BY17" s="1319"/>
      <c r="BZ17" s="1319"/>
      <c r="CA17" s="1319"/>
      <c r="CB17" s="1319"/>
      <c r="CC17" s="1319"/>
      <c r="CD17" s="1338"/>
      <c r="CE17" s="1338"/>
      <c r="CF17" s="1338"/>
      <c r="CG17" s="1338"/>
      <c r="CH17" s="1338"/>
      <c r="CI17" s="1270">
        <f t="shared" si="5"/>
        <v>0</v>
      </c>
      <c r="CJ17" s="1333"/>
      <c r="CK17" s="1333"/>
      <c r="CL17" s="1333"/>
    </row>
    <row r="18" spans="1:90" s="1170" customFormat="1" ht="18" customHeight="1">
      <c r="A18" s="1206">
        <v>5</v>
      </c>
      <c r="B18" s="1206" t="s">
        <v>55</v>
      </c>
      <c r="C18" s="1206" t="s">
        <v>56</v>
      </c>
      <c r="D18" s="1206"/>
      <c r="E18" s="1207" t="s">
        <v>70</v>
      </c>
      <c r="F18" s="1440" t="s">
        <v>69</v>
      </c>
      <c r="G18" s="1209">
        <v>45436</v>
      </c>
      <c r="H18" s="1209">
        <v>46530</v>
      </c>
      <c r="I18" s="1266"/>
      <c r="J18" s="1267">
        <v>1378</v>
      </c>
      <c r="K18" s="1267">
        <v>1378</v>
      </c>
      <c r="L18" s="1268">
        <v>12.5</v>
      </c>
      <c r="M18" s="1269">
        <v>2</v>
      </c>
      <c r="N18" s="1270">
        <v>18.125</v>
      </c>
      <c r="O18" s="1259">
        <f t="shared" si="6"/>
        <v>17225</v>
      </c>
      <c r="P18" s="1259">
        <f t="shared" si="7"/>
        <v>2756</v>
      </c>
      <c r="Q18" s="1259">
        <f t="shared" si="8"/>
        <v>19981</v>
      </c>
      <c r="R18" s="1259">
        <f>IF(AND(MONTH(R$4)=MONTH($H18),YEAR(R$4)=YEAR($H18)),#REF!,IF(AND(MONTH(R$4)=MONTH($G18),YEAR(R$4)=YEAR($G18)),#REF!,IF(AND(R$4&lt;($H18+1),(R$4+1)&gt;$G18),$O18,0)))</f>
        <v>0</v>
      </c>
      <c r="S18" s="1259">
        <v>0</v>
      </c>
      <c r="T18" s="1259">
        <f t="shared" si="15"/>
        <v>0</v>
      </c>
      <c r="U18" s="1259">
        <f>VLOOKUP(E18,'[2]MW-Rent 2023'!$E$11:$DR$319,21,FALSE)</f>
        <v>0</v>
      </c>
      <c r="V18" s="1301">
        <f>IF(AND(MONTH(V$4)=MONTH($H18),YEAR(V$4)=YEAR($H18)),#REF!,IF(AND(MONTH(V$4)=MONTH($G18),YEAR(V$4)=YEAR($G18)),#REF!,IF(AND(V$4&lt;($H18+1),(V$4+1)&gt;$G18),$O18,0)))</f>
        <v>0</v>
      </c>
      <c r="W18" s="1301">
        <v>0</v>
      </c>
      <c r="X18" s="1301">
        <f t="shared" si="9"/>
        <v>0</v>
      </c>
      <c r="Y18" s="1301">
        <f>VLOOKUP(E18,'[2]MW-Rent 2023'!$E$11:$DR$319,25,FALSE)</f>
        <v>0</v>
      </c>
      <c r="Z18" s="1301">
        <f>IF(AND(MONTH(Z$4)=MONTH($H18),YEAR(Z$4)=YEAR($H18)),#REF!,IF(AND(MONTH(Z$4)=MONTH($G18),YEAR(Z$4)=YEAR($G18)),#REF!,IF(AND(Z$4&lt;($H18+1),(Z$4+1)&gt;$G18),$O18,0)))</f>
        <v>0</v>
      </c>
      <c r="AA18" s="1301">
        <v>14010</v>
      </c>
      <c r="AB18" s="1301">
        <f t="shared" si="10"/>
        <v>-14010</v>
      </c>
      <c r="AC18" s="1301">
        <f>VLOOKUP(E18,'[2]MW-Rent 2023'!$E$11:$DR$319,29,FALSE)</f>
        <v>0</v>
      </c>
      <c r="AD18" s="1301">
        <f>IF(AND(MONTH(AD$4)=MONTH($H18),YEAR(AD$4)=YEAR($H18)),#REF!,IF(AND(MONTH(AD$4)=MONTH($G18),YEAR(AD$4)=YEAR($G18)),#REF!,IF(AND(AD$4&lt;($H18+1),(AD$4+1)&gt;$G18),$O18,0)))</f>
        <v>0</v>
      </c>
      <c r="AE18" s="1301">
        <v>14010</v>
      </c>
      <c r="AF18" s="1301">
        <f t="shared" si="11"/>
        <v>-14010</v>
      </c>
      <c r="AG18" s="1301">
        <f>VLOOKUP(E18,'[2]MW-Rent 2023'!$E$11:$DR$319,33,FALSE)</f>
        <v>0</v>
      </c>
      <c r="AH18" s="1301" t="e">
        <f>IF(AND(MONTH(AH$4)=MONTH($H18),YEAR(AH$4)=YEAR($H18)),#REF!,IF(AND(MONTH(AH$4)=MONTH($G18),YEAR(AH$4)=YEAR($G18)),#REF!,IF(AND(AH$4&lt;($H18+1),(AH$4+1)&gt;$G18),$O18,0)))</f>
        <v>#REF!</v>
      </c>
      <c r="AI18" s="1301">
        <v>14010</v>
      </c>
      <c r="AJ18" s="1301" t="e">
        <f t="shared" si="12"/>
        <v>#REF!</v>
      </c>
      <c r="AK18" s="1301">
        <v>11978.55</v>
      </c>
      <c r="AL18" s="1313">
        <f>IF(AND(MONTH(AL$4)=MONTH($H18),YEAR(AL$4)=YEAR($H18)),#REF!,IF(AND(MONTH(AL$4)=MONTH($G18),YEAR(AL$4)=YEAR($G18)),#REF!,IF(AND(AL$4&lt;($H18+1),(AL$4+1)&gt;$G18),$O18,0)))</f>
        <v>17225</v>
      </c>
      <c r="AM18" s="1313">
        <f>IF(AND(MONTH(AM$4)=MONTH($H18),YEAR(AM$4)=YEAR($H18)),#REF!,IF(AND(MONTH(AM$4)=MONTH($G18),YEAR(AM$4)=YEAR($G18)),#REF!,IF(AND(AM$4&lt;($H18+1),(AM$4+1)&gt;$G18),$O18,0)))</f>
        <v>17225</v>
      </c>
      <c r="AN18" s="1313">
        <f>IF(AND(MONTH(AN$4)=MONTH($H18),YEAR(AN$4)=YEAR($H18)),#REF!,IF(AND(MONTH(AN$4)=MONTH($G18),YEAR(AN$4)=YEAR($G18)),#REF!,IF(AND(AN$4&lt;($H18+1),(AN$4+1)&gt;$G18),$O18,0)))</f>
        <v>17225</v>
      </c>
      <c r="AO18" s="1313">
        <f>IF(AND(MONTH(AO$4)=MONTH($H18),YEAR(AO$4)=YEAR($H18)),#REF!,IF(AND(MONTH(AO$4)=MONTH($G18),YEAR(AO$4)=YEAR($G18)),#REF!,IF(AND(AO$4&lt;($H18+1),(AO$4+1)&gt;$G18),$O18,0)))</f>
        <v>17225</v>
      </c>
      <c r="AP18" s="1313">
        <f>IF(AND(MONTH(AP$4)=MONTH($H18),YEAR(AP$4)=YEAR($H18)),#REF!,IF(AND(MONTH(AP$4)=MONTH($G18),YEAR(AP$4)=YEAR($G18)),#REF!,IF(AND(AP$4&lt;($H18+1),(AP$4+1)&gt;$G18),$O18,0)))</f>
        <v>17225</v>
      </c>
      <c r="AQ18" s="1313">
        <f>IF(AND(MONTH(AQ$4)=MONTH($H18),YEAR(AQ$4)=YEAR($H18)),#REF!,IF(AND(MONTH(AQ$4)=MONTH($G18),YEAR(AQ$4)=YEAR($G18)),#REF!,IF(AND(AQ$4&lt;($H18+1),(AQ$4+1)&gt;$G18),$O18,0)))</f>
        <v>17225</v>
      </c>
      <c r="AR18" s="1313">
        <f>IF(AND(MONTH(AR$4)=MONTH($H18),YEAR(AR$4)=YEAR($H18)),#REF!,IF(AND(MONTH(AR$4)=MONTH($G18),YEAR(AR$4)=YEAR($G18)),#REF!,IF(AND(AR$4&lt;($H18+1),(AR$4+1)&gt;$G18),$O18,0)))</f>
        <v>17225</v>
      </c>
      <c r="AS18" s="1301" t="e">
        <f t="shared" si="0"/>
        <v>#REF!</v>
      </c>
      <c r="AT18" s="1301">
        <f>IF(AND(MONTH(AT$4)=MONTH($H18),YEAR(AT$4)=YEAR($H18)),#REF!,IF(AND(MONTH(AT$4)=MONTH($G18),YEAR(AT$4)=YEAR($G18)),#REF!,IF(AND(AT$4&lt;($H18+1),(AT$4+1)&gt;$G18),$P18,0)))</f>
        <v>0</v>
      </c>
      <c r="AU18" s="1301">
        <v>0</v>
      </c>
      <c r="AV18" s="1301">
        <f t="shared" si="13"/>
        <v>0</v>
      </c>
      <c r="AW18" s="1301">
        <f>VLOOKUP(E18,'[2]MW-Rent 2023'!$E$11:$DR$319,70,FALSE)</f>
        <v>0</v>
      </c>
      <c r="AX18" s="1301">
        <f>IF(AND(MONTH(AX$4)=MONTH($H18),YEAR(AX$4)=YEAR($H18)),#REF!,IF(AND(MONTH(AX$4)=MONTH($G18),YEAR(AX$4)=YEAR($G18)),#REF!,IF(AND(AX$4&lt;($H18+1),(AX$4+1)&gt;$G18),$P18,0)))</f>
        <v>0</v>
      </c>
      <c r="AY18" s="1301">
        <v>0</v>
      </c>
      <c r="AZ18" s="1301">
        <f t="shared" si="1"/>
        <v>0</v>
      </c>
      <c r="BA18" s="1301">
        <f>VLOOKUP(E18,'[2]MW-Rent 2023'!$E$11:$DR$319,74,FALSE)</f>
        <v>0</v>
      </c>
      <c r="BB18" s="1301">
        <f>IF(AND(MONTH(BB$4)=MONTH($H18),YEAR(BB$4)=YEAR($H18)),#REF!,IF(AND(MONTH(BB$4)=MONTH($G18),YEAR(BB$4)=YEAR($G18)),#REF!,IF(AND(BB$4&lt;($H18+1),(BB$4+1)&gt;$G18),$P18,0)))</f>
        <v>0</v>
      </c>
      <c r="BC18" s="1301">
        <v>2802</v>
      </c>
      <c r="BD18" s="1301">
        <f t="shared" si="2"/>
        <v>-2802</v>
      </c>
      <c r="BE18" s="1301">
        <f>VLOOKUP(E18,'[2]MW-Rent 2023'!$E$11:$DR$319,78,FALSE)</f>
        <v>0</v>
      </c>
      <c r="BF18" s="1301">
        <f>IF(AND(MONTH(BF$4)=MONTH($H18),YEAR(BF$4)=YEAR($H18)),#REF!,IF(AND(MONTH(BF$4)=MONTH($G18),YEAR(BF$4)=YEAR($G18)),#REF!,IF(AND(BF$4&lt;($H18+1),(BF$4+1)&gt;$G18),$P18,0)))</f>
        <v>0</v>
      </c>
      <c r="BG18" s="1301">
        <v>2802</v>
      </c>
      <c r="BH18" s="1301">
        <f t="shared" si="3"/>
        <v>-2802</v>
      </c>
      <c r="BI18" s="1301">
        <f>VLOOKUP(E18,'[2]MW-Rent 2023'!$E$11:$DR$319,82,FALSE)</f>
        <v>0</v>
      </c>
      <c r="BJ18" s="1301" t="e">
        <f>IF(AND(MONTH(BJ$4)=MONTH($H18),YEAR(BJ$4)=YEAR($H18)),#REF!,IF(AND(MONTH(BJ$4)=MONTH($G18),YEAR(BJ$4)=YEAR($G18)),#REF!,IF(AND(BJ$4&lt;($H18+1),(BJ$4+1)&gt;$G18),$P18,0)))</f>
        <v>#REF!</v>
      </c>
      <c r="BK18" s="1301">
        <v>2802</v>
      </c>
      <c r="BL18" s="1301" t="e">
        <f t="shared" si="4"/>
        <v>#REF!</v>
      </c>
      <c r="BM18" s="1301">
        <v>2802</v>
      </c>
      <c r="BN18" s="1313">
        <f>IF(AND(MONTH(BN$4)=MONTH($H18),YEAR(BN$4)=YEAR($H18)),#REF!,IF(AND(MONTH(BN$4)=MONTH($G18),YEAR(BN$4)=YEAR($G18)),#REF!,IF(AND(BN$4&lt;($H18+1),(BN$4+1)&gt;$G18),$P18,0)))</f>
        <v>2756</v>
      </c>
      <c r="BO18" s="1313">
        <f>IF(AND(MONTH(BO$4)=MONTH($H18),YEAR(BO$4)=YEAR($H18)),#REF!,IF(AND(MONTH(BO$4)=MONTH($G18),YEAR(BO$4)=YEAR($G18)),#REF!,IF(AND(BO$4&lt;($H18+1),(BO$4+1)&gt;$G18),$P18,0)))</f>
        <v>2756</v>
      </c>
      <c r="BP18" s="1313">
        <f>IF(AND(MONTH(BP$4)=MONTH($H18),YEAR(BP$4)=YEAR($H18)),#REF!,IF(AND(MONTH(BP$4)=MONTH($G18),YEAR(BP$4)=YEAR($G18)),#REF!,IF(AND(BP$4&lt;($H18+1),(BP$4+1)&gt;$G18),$P18,0)))</f>
        <v>2756</v>
      </c>
      <c r="BQ18" s="1313">
        <f>IF(AND(MONTH(BQ$4)=MONTH($H18),YEAR(BQ$4)=YEAR($H18)),#REF!,IF(AND(MONTH(BQ$4)=MONTH($G18),YEAR(BQ$4)=YEAR($G18)),#REF!,IF(AND(BQ$4&lt;($H18+1),(BQ$4+1)&gt;$G18),$P18,0)))</f>
        <v>2756</v>
      </c>
      <c r="BR18" s="1313">
        <f>IF(AND(MONTH(BR$4)=MONTH($H18),YEAR(BR$4)=YEAR($H18)),#REF!,IF(AND(MONTH(BR$4)=MONTH($G18),YEAR(BR$4)=YEAR($G18)),#REF!,IF(AND(BR$4&lt;($H18+1),(BR$4+1)&gt;$G18),$P18,0)))</f>
        <v>2756</v>
      </c>
      <c r="BS18" s="1313">
        <f>IF(AND(MONTH(BS$4)=MONTH($H18),YEAR(BS$4)=YEAR($H18)),#REF!,IF(AND(MONTH(BS$4)=MONTH($G18),YEAR(BS$4)=YEAR($G18)),#REF!,IF(AND(BS$4&lt;($H18+1),(BS$4+1)&gt;$G18),$P18,0)))</f>
        <v>2756</v>
      </c>
      <c r="BT18" s="1313">
        <f>IF(AND(MONTH(BT$4)=MONTH($H18),YEAR(BT$4)=YEAR($H18)),#REF!,IF(AND(MONTH(BT$4)=MONTH($G18),YEAR(BT$4)=YEAR($G18)),#REF!,IF(AND(BT$4&lt;($H18+1),(BT$4+1)&gt;$G18),$P18,0)))</f>
        <v>2756</v>
      </c>
      <c r="BU18" s="1301" t="e">
        <f t="shared" si="14"/>
        <v>#REF!</v>
      </c>
      <c r="BV18" s="1301"/>
      <c r="BW18" s="1327"/>
      <c r="BX18" s="1319"/>
      <c r="BY18" s="1319"/>
      <c r="BZ18" s="1319"/>
      <c r="CA18" s="1319"/>
      <c r="CB18" s="1319"/>
      <c r="CC18" s="1319"/>
      <c r="CD18" s="1319"/>
      <c r="CE18" s="1319"/>
      <c r="CF18" s="1319"/>
      <c r="CG18" s="1319"/>
      <c r="CH18" s="1319"/>
      <c r="CI18" s="1270">
        <f t="shared" si="5"/>
        <v>0</v>
      </c>
      <c r="CJ18" s="1333"/>
      <c r="CK18" s="1333"/>
      <c r="CL18" s="1333"/>
    </row>
    <row r="19" spans="1:90" ht="18" customHeight="1">
      <c r="A19" s="1188" t="s">
        <v>71</v>
      </c>
      <c r="B19" s="1188" t="s">
        <v>55</v>
      </c>
      <c r="C19" s="1188" t="s">
        <v>56</v>
      </c>
      <c r="D19" s="1188"/>
      <c r="E19" s="1210" t="s">
        <v>72</v>
      </c>
      <c r="F19" s="1441" t="s">
        <v>73</v>
      </c>
      <c r="G19" s="1203">
        <v>44256</v>
      </c>
      <c r="H19" s="1197">
        <v>45287</v>
      </c>
      <c r="I19" s="1261"/>
      <c r="J19" s="1262">
        <v>0</v>
      </c>
      <c r="K19" s="1262">
        <v>191</v>
      </c>
      <c r="L19" s="1263">
        <v>7.5</v>
      </c>
      <c r="M19" s="1264">
        <v>0</v>
      </c>
      <c r="N19" s="1270">
        <v>9.375</v>
      </c>
      <c r="O19" s="1259">
        <f t="shared" si="6"/>
        <v>1432.5</v>
      </c>
      <c r="P19" s="1259">
        <f t="shared" si="7"/>
        <v>0</v>
      </c>
      <c r="Q19" s="1259">
        <f t="shared" si="8"/>
        <v>1432.5</v>
      </c>
      <c r="R19" s="1259">
        <f>IF(AND(MONTH(R$4)=MONTH($H19),YEAR(R$4)=YEAR($H19)),#REF!,IF(AND(MONTH(R$4)=MONTH($G19),YEAR(R$4)=YEAR($G19)),#REF!,IF(AND(R$4&lt;($H19+1),(R$4+1)&gt;$G19),$O19,0)))-147.87</f>
        <v>-147.87</v>
      </c>
      <c r="S19" s="1259">
        <f>VLOOKUP(E19,'[1]MW-Rent 2023'!$E$11:$AS$247,16,FALSE)</f>
        <v>1146</v>
      </c>
      <c r="T19" s="1259">
        <f t="shared" si="15"/>
        <v>-1293.8699999999999</v>
      </c>
      <c r="U19" s="1259">
        <f>VLOOKUP(E19,'[2]MW-Rent 2023'!$E$11:$DR$319,21,FALSE)</f>
        <v>1146</v>
      </c>
      <c r="V19" s="1301">
        <f>IF(AND(MONTH(V$4)=MONTH($H19),YEAR(V$4)=YEAR($H19)),#REF!,IF(AND(MONTH(V$4)=MONTH($G19),YEAR(V$4)=YEAR($G19)),#REF!,IF(AND(V$4&lt;($H19+1),(V$4+1)&gt;$G19),$O19,0)))</f>
        <v>0</v>
      </c>
      <c r="W19" s="1301">
        <f>VLOOKUP(E19,'[1]MW-Rent 2023'!$E$11:$AS$247,17,FALSE)</f>
        <v>1146</v>
      </c>
      <c r="X19" s="1301">
        <f t="shared" si="9"/>
        <v>-1146</v>
      </c>
      <c r="Y19" s="1301">
        <f>VLOOKUP(E19,'[2]MW-Rent 2023'!$E$11:$DR$319,25,FALSE)</f>
        <v>1146</v>
      </c>
      <c r="Z19" s="1301">
        <f>IF(AND(MONTH(Z$4)=MONTH($H19),YEAR(Z$4)=YEAR($H19)),#REF!,IF(AND(MONTH(Z$4)=MONTH($G19),YEAR(Z$4)=YEAR($G19)),#REF!,IF(AND(Z$4&lt;($H19+1),(Z$4+1)&gt;$G19),$O19,0)))</f>
        <v>0</v>
      </c>
      <c r="AA19" s="1301">
        <f>VLOOKUP(E19,'[1]MW-Rent 2023'!$E$11:$AS$247,18,FALSE)</f>
        <v>0</v>
      </c>
      <c r="AB19" s="1301">
        <f t="shared" si="10"/>
        <v>0</v>
      </c>
      <c r="AC19" s="1301">
        <f>VLOOKUP(E19,'[2]MW-Rent 2023'!$E$11:$DR$319,29,FALSE)</f>
        <v>1146</v>
      </c>
      <c r="AD19" s="1301">
        <f>IF(AND(MONTH(AD$4)=MONTH($H19),YEAR(AD$4)=YEAR($H19)),#REF!,IF(AND(MONTH(AD$4)=MONTH($G19),YEAR(AD$4)=YEAR($G19)),#REF!,IF(AND(AD$4&lt;($H19+1),(AD$4+1)&gt;$G19),$O19,0)))</f>
        <v>0</v>
      </c>
      <c r="AE19" s="1301">
        <f>VLOOKUP(E19,'[1]MW-Rent 2023'!$E$11:$AS$247,19,FALSE)</f>
        <v>0</v>
      </c>
      <c r="AF19" s="1301">
        <f t="shared" si="11"/>
        <v>0</v>
      </c>
      <c r="AG19" s="1301">
        <f>VLOOKUP(E19,'[2]MW-Rent 2023'!$E$11:$DR$319,33,FALSE)</f>
        <v>1146</v>
      </c>
      <c r="AH19" s="1301">
        <f>IF(AND(MONTH(AH$4)=MONTH($H19),YEAR(AH$4)=YEAR($H19)),#REF!,IF(AND(MONTH(AH$4)=MONTH($G19),YEAR(AH$4)=YEAR($G19)),#REF!,IF(AND(AH$4&lt;($H19+1),(AH$4+1)&gt;$G19),$O19,0)))</f>
        <v>0</v>
      </c>
      <c r="AI19" s="1301">
        <f>VLOOKUP(E19,'[1]MW-Rent 2023'!$E$11:$AS$247,20,FALSE)</f>
        <v>0</v>
      </c>
      <c r="AJ19" s="1301">
        <f t="shared" si="12"/>
        <v>0</v>
      </c>
      <c r="AK19" s="1301">
        <f>VLOOKUP(E19,'[2]MW-Rent 2023'!$E$11:$DR$319,37,FALSE)</f>
        <v>1146</v>
      </c>
      <c r="AL19" s="1313">
        <f>IF(AND(MONTH(AL$4)=MONTH($H19),YEAR(AL$4)=YEAR($H19)),#REF!,IF(AND(MONTH(AL$4)=MONTH($G19),YEAR(AL$4)=YEAR($G19)),#REF!,IF(AND(AL$4&lt;($H19+1),(AL$4+1)&gt;$G19),$O19,0)))</f>
        <v>0</v>
      </c>
      <c r="AM19" s="1313">
        <f>IF(AND(MONTH(AM$4)=MONTH($H19),YEAR(AM$4)=YEAR($H19)),#REF!,IF(AND(MONTH(AM$4)=MONTH($G19),YEAR(AM$4)=YEAR($G19)),#REF!,IF(AND(AM$4&lt;($H19+1),(AM$4+1)&gt;$G19),$O19,0)))</f>
        <v>0</v>
      </c>
      <c r="AN19" s="1313">
        <f>IF(AND(MONTH(AN$4)=MONTH($H19),YEAR(AN$4)=YEAR($H19)),#REF!,IF(AND(MONTH(AN$4)=MONTH($G19),YEAR(AN$4)=YEAR($G19)),#REF!,IF(AND(AN$4&lt;($H19+1),(AN$4+1)&gt;$G19),$O19,0)))</f>
        <v>0</v>
      </c>
      <c r="AO19" s="1313">
        <f>IF(AND(MONTH(AO$4)=MONTH($H19),YEAR(AO$4)=YEAR($H19)),#REF!,IF(AND(MONTH(AO$4)=MONTH($G19),YEAR(AO$4)=YEAR($G19)),#REF!,IF(AND(AO$4&lt;($H19+1),(AO$4+1)&gt;$G19),$O19,0)))</f>
        <v>0</v>
      </c>
      <c r="AP19" s="1313">
        <f>IF(AND(MONTH(AP$4)=MONTH($H19),YEAR(AP$4)=YEAR($H19)),#REF!,IF(AND(MONTH(AP$4)=MONTH($G19),YEAR(AP$4)=YEAR($G19)),#REF!,IF(AND(AP$4&lt;($H19+1),(AP$4+1)&gt;$G19),$O19,0)))</f>
        <v>0</v>
      </c>
      <c r="AQ19" s="1313">
        <f>IF(AND(MONTH(AQ$4)=MONTH($H19),YEAR(AQ$4)=YEAR($H19)),#REF!,IF(AND(MONTH(AQ$4)=MONTH($G19),YEAR(AQ$4)=YEAR($G19)),#REF!,IF(AND(AQ$4&lt;($H19+1),(AQ$4+1)&gt;$G19),$O19,0)))</f>
        <v>0</v>
      </c>
      <c r="AR19" s="1313">
        <f>IF(AND(MONTH(AR$4)=MONTH($H19),YEAR(AR$4)=YEAR($H19)),#REF!,IF(AND(MONTH(AR$4)=MONTH($G19),YEAR(AR$4)=YEAR($G19)),#REF!,IF(AND(AR$4&lt;($H19+1),(AR$4+1)&gt;$G19),$O19,0)))</f>
        <v>0</v>
      </c>
      <c r="AS19" s="1301">
        <f t="shared" si="0"/>
        <v>-147.87</v>
      </c>
      <c r="AT19" s="1301">
        <f>IF(AND(MONTH(AT$4)=MONTH($H19),YEAR(AT$4)=YEAR($H19)),#REF!,IF(AND(MONTH(AT$4)=MONTH($G19),YEAR(AT$4)=YEAR($G19)),#REF!,IF(AND(AT$4&lt;($H19+1),(AT$4+1)&gt;$G19),$P19,0)))</f>
        <v>0</v>
      </c>
      <c r="AU19" s="1301">
        <f>VLOOKUP(E19,'[1]MW-Rent 2023'!$E$11:$AS$247,29,FALSE)</f>
        <v>0</v>
      </c>
      <c r="AV19" s="1301">
        <f t="shared" si="13"/>
        <v>0</v>
      </c>
      <c r="AW19" s="1301">
        <f>VLOOKUP(E19,'[2]MW-Rent 2023'!$E$11:$DR$319,70,FALSE)</f>
        <v>0</v>
      </c>
      <c r="AX19" s="1301">
        <f>IF(AND(MONTH(AX$4)=MONTH($H19),YEAR(AX$4)=YEAR($H19)),#REF!,IF(AND(MONTH(AX$4)=MONTH($G19),YEAR(AX$4)=YEAR($G19)),#REF!,IF(AND(AX$4&lt;($H19+1),(AX$4+1)&gt;$G19),$P19,0)))</f>
        <v>0</v>
      </c>
      <c r="AY19" s="1301">
        <f>VLOOKUP(E19,'[1]MW-Rent 2023'!$E$11:$AS$247,30,FALSE)</f>
        <v>0</v>
      </c>
      <c r="AZ19" s="1301">
        <f t="shared" si="1"/>
        <v>0</v>
      </c>
      <c r="BA19" s="1301">
        <f>VLOOKUP(E19,'[2]MW-Rent 2023'!$E$11:$DR$319,74,FALSE)</f>
        <v>0</v>
      </c>
      <c r="BB19" s="1301">
        <f>IF(AND(MONTH(BB$4)=MONTH($H19),YEAR(BB$4)=YEAR($H19)),#REF!,IF(AND(MONTH(BB$4)=MONTH($G19),YEAR(BB$4)=YEAR($G19)),#REF!,IF(AND(BB$4&lt;($H19+1),(BB$4+1)&gt;$G19),$P19,0)))</f>
        <v>0</v>
      </c>
      <c r="BC19" s="1301">
        <f>VLOOKUP(E19,'[1]MW-Rent 2023'!$E$11:$AS$247,31,FALSE)</f>
        <v>0</v>
      </c>
      <c r="BD19" s="1301">
        <f t="shared" si="2"/>
        <v>0</v>
      </c>
      <c r="BE19" s="1301">
        <f>VLOOKUP(E19,'[2]MW-Rent 2023'!$E$11:$DR$319,78,FALSE)</f>
        <v>0</v>
      </c>
      <c r="BF19" s="1301">
        <f>IF(AND(MONTH(BF$4)=MONTH($H19),YEAR(BF$4)=YEAR($H19)),#REF!,IF(AND(MONTH(BF$4)=MONTH($G19),YEAR(BF$4)=YEAR($G19)),#REF!,IF(AND(BF$4&lt;($H19+1),(BF$4+1)&gt;$G19),$P19,0)))</f>
        <v>0</v>
      </c>
      <c r="BG19" s="1301">
        <f>VLOOKUP(E19,'[1]MW-Rent 2023'!$E$11:$AS$247,32,FALSE)</f>
        <v>0</v>
      </c>
      <c r="BH19" s="1301">
        <f t="shared" si="3"/>
        <v>0</v>
      </c>
      <c r="BI19" s="1301">
        <f>VLOOKUP(E19,'[2]MW-Rent 2023'!$E$11:$DR$319,82,FALSE)</f>
        <v>0</v>
      </c>
      <c r="BJ19" s="1301">
        <f>IF(AND(MONTH(BJ$4)=MONTH($H19),YEAR(BJ$4)=YEAR($H19)),#REF!,IF(AND(MONTH(BJ$4)=MONTH($G19),YEAR(BJ$4)=YEAR($G19)),#REF!,IF(AND(BJ$4&lt;($H19+1),(BJ$4+1)&gt;$G19),$P19,0)))</f>
        <v>0</v>
      </c>
      <c r="BK19" s="1301">
        <f>VLOOKUP(E19,'[1]MW-Rent 2023'!$E$11:$AS$247,33,FALSE)</f>
        <v>0</v>
      </c>
      <c r="BL19" s="1301">
        <f t="shared" si="4"/>
        <v>0</v>
      </c>
      <c r="BM19" s="1301">
        <f>VLOOKUP(E19,'[2]MW-Rent 2023'!$E$11:$DR$319,86,FALSE)</f>
        <v>0</v>
      </c>
      <c r="BN19" s="1313">
        <f>IF(AND(MONTH(BN$4)=MONTH($H19),YEAR(BN$4)=YEAR($H19)),#REF!,IF(AND(MONTH(BN$4)=MONTH($G19),YEAR(BN$4)=YEAR($G19)),#REF!,IF(AND(BN$4&lt;($H19+1),(BN$4+1)&gt;$G19),$P19,0)))</f>
        <v>0</v>
      </c>
      <c r="BO19" s="1313">
        <f>IF(AND(MONTH(BO$4)=MONTH($H19),YEAR(BO$4)=YEAR($H19)),#REF!,IF(AND(MONTH(BO$4)=MONTH($G19),YEAR(BO$4)=YEAR($G19)),#REF!,IF(AND(BO$4&lt;($H19+1),(BO$4+1)&gt;$G19),$P19,0)))</f>
        <v>0</v>
      </c>
      <c r="BP19" s="1313">
        <f>IF(AND(MONTH(BP$4)=MONTH($H19),YEAR(BP$4)=YEAR($H19)),#REF!,IF(AND(MONTH(BP$4)=MONTH($G19),YEAR(BP$4)=YEAR($G19)),#REF!,IF(AND(BP$4&lt;($H19+1),(BP$4+1)&gt;$G19),$P19,0)))</f>
        <v>0</v>
      </c>
      <c r="BQ19" s="1313">
        <f>IF(AND(MONTH(BQ$4)=MONTH($H19),YEAR(BQ$4)=YEAR($H19)),#REF!,IF(AND(MONTH(BQ$4)=MONTH($G19),YEAR(BQ$4)=YEAR($G19)),#REF!,IF(AND(BQ$4&lt;($H19+1),(BQ$4+1)&gt;$G19),$P19,0)))</f>
        <v>0</v>
      </c>
      <c r="BR19" s="1313">
        <f>IF(AND(MONTH(BR$4)=MONTH($H19),YEAR(BR$4)=YEAR($H19)),#REF!,IF(AND(MONTH(BR$4)=MONTH($G19),YEAR(BR$4)=YEAR($G19)),#REF!,IF(AND(BR$4&lt;($H19+1),(BR$4+1)&gt;$G19),$P19,0)))</f>
        <v>0</v>
      </c>
      <c r="BS19" s="1313">
        <f>IF(AND(MONTH(BS$4)=MONTH($H19),YEAR(BS$4)=YEAR($H19)),#REF!,IF(AND(MONTH(BS$4)=MONTH($G19),YEAR(BS$4)=YEAR($G19)),#REF!,IF(AND(BS$4&lt;($H19+1),(BS$4+1)&gt;$G19),$P19,0)))</f>
        <v>0</v>
      </c>
      <c r="BT19" s="1313">
        <f>IF(AND(MONTH(BT$4)=MONTH($H19),YEAR(BT$4)=YEAR($H19)),#REF!,IF(AND(MONTH(BT$4)=MONTH($G19),YEAR(BT$4)=YEAR($G19)),#REF!,IF(AND(BT$4&lt;($H19+1),(BT$4+1)&gt;$G19),$P19,0)))</f>
        <v>0</v>
      </c>
      <c r="BU19" s="1331">
        <f t="shared" si="14"/>
        <v>0</v>
      </c>
      <c r="BV19" s="1331"/>
      <c r="BW19" s="1327"/>
      <c r="BX19" s="1319"/>
      <c r="BY19" s="1319"/>
      <c r="BZ19" s="1319"/>
      <c r="CA19" s="1319"/>
      <c r="CB19" s="1319"/>
      <c r="CC19" s="1319"/>
      <c r="CD19" s="1338"/>
      <c r="CE19" s="1338"/>
      <c r="CF19" s="1338"/>
      <c r="CG19" s="1338"/>
      <c r="CH19" s="1338"/>
      <c r="CI19" s="1270">
        <f t="shared" si="5"/>
        <v>0</v>
      </c>
      <c r="CJ19" s="1333"/>
      <c r="CK19" s="1333"/>
      <c r="CL19" s="1333"/>
    </row>
    <row r="20" spans="1:90" ht="18" customHeight="1">
      <c r="A20" s="1198">
        <v>6</v>
      </c>
      <c r="B20" s="1198" t="s">
        <v>55</v>
      </c>
      <c r="C20" s="1198" t="s">
        <v>56</v>
      </c>
      <c r="D20" s="1198"/>
      <c r="E20" s="1206" t="s">
        <v>74</v>
      </c>
      <c r="F20" s="1211" t="s">
        <v>75</v>
      </c>
      <c r="G20" s="1209">
        <v>44986</v>
      </c>
      <c r="H20" s="1209">
        <v>45351</v>
      </c>
      <c r="I20" s="1266"/>
      <c r="J20" s="1267">
        <v>1334</v>
      </c>
      <c r="K20" s="1267">
        <v>1334</v>
      </c>
      <c r="L20" s="1268">
        <v>14.125</v>
      </c>
      <c r="M20" s="1269">
        <v>2</v>
      </c>
      <c r="N20" s="1270">
        <v>20.15625</v>
      </c>
      <c r="O20" s="1259">
        <f t="shared" si="6"/>
        <v>18842.75</v>
      </c>
      <c r="P20" s="1259">
        <f t="shared" si="7"/>
        <v>2668</v>
      </c>
      <c r="Q20" s="1259">
        <f t="shared" si="8"/>
        <v>21510.75</v>
      </c>
      <c r="R20" s="1259">
        <f>IF(AND(MONTH(R$4)=MONTH($H20),YEAR(R$4)=YEAR($H20)),#REF!,IF(AND(MONTH(R$4)=MONTH($G20),YEAR(R$4)=YEAR($G20)),#REF!,IF(AND(R$4&lt;($H20+1),(R$4+1)&gt;$G20),$O20,0)))</f>
        <v>18842.75</v>
      </c>
      <c r="S20" s="1259">
        <f>VLOOKUP(E20,'[1]MW-Rent 2023'!$E$11:$AS$247,16,FALSE)</f>
        <v>15074.2</v>
      </c>
      <c r="T20" s="1259">
        <f t="shared" si="15"/>
        <v>3768.55</v>
      </c>
      <c r="U20" s="1259">
        <v>16141.4</v>
      </c>
      <c r="V20" s="1301" t="e">
        <f>IF(AND(MONTH(V$4)=MONTH($H20),YEAR(V$4)=YEAR($H20)),#REF!,IF(AND(MONTH(V$4)=MONTH($G20),YEAR(V$4)=YEAR($G20)),#REF!,IF(AND(V$4&lt;($H20+1),(V$4+1)&gt;$G20),$O20,0)))</f>
        <v>#REF!</v>
      </c>
      <c r="W20" s="1301">
        <f>VLOOKUP(E20,'[1]MW-Rent 2023'!$E$11:$AS$247,17,FALSE)</f>
        <v>15074.2</v>
      </c>
      <c r="X20" s="1301" t="e">
        <f t="shared" si="9"/>
        <v>#REF!</v>
      </c>
      <c r="Y20" s="1301">
        <v>15074.2</v>
      </c>
      <c r="Z20" s="1301">
        <f>IF(AND(MONTH(Z$4)=MONTH($H20),YEAR(Z$4)=YEAR($H20)),#REF!,IF(AND(MONTH(Z$4)=MONTH($G20),YEAR(Z$4)=YEAR($G20)),#REF!,IF(AND(Z$4&lt;($H20+1),(Z$4+1)&gt;$G20),$O20,0)))</f>
        <v>0</v>
      </c>
      <c r="AA20" s="1301">
        <f>VLOOKUP(E20,'[1]MW-Rent 2023'!$E$11:$AS$247,18,FALSE)</f>
        <v>0</v>
      </c>
      <c r="AB20" s="1301">
        <f t="shared" si="10"/>
        <v>0</v>
      </c>
      <c r="AC20" s="1301">
        <f>VLOOKUP(E20,'[2]MW-Rent 2023'!$E$11:$DR$319,29,FALSE)</f>
        <v>15074.2</v>
      </c>
      <c r="AD20" s="1301">
        <f>IF(AND(MONTH(AD$4)=MONTH($H20),YEAR(AD$4)=YEAR($H20)),#REF!,IF(AND(MONTH(AD$4)=MONTH($G20),YEAR(AD$4)=YEAR($G20)),#REF!,IF(AND(AD$4&lt;($H20+1),(AD$4+1)&gt;$G20),$O20,0)))</f>
        <v>0</v>
      </c>
      <c r="AE20" s="1301">
        <f>VLOOKUP(E20,'[1]MW-Rent 2023'!$E$11:$AS$247,19,FALSE)</f>
        <v>0</v>
      </c>
      <c r="AF20" s="1301">
        <f t="shared" si="11"/>
        <v>0</v>
      </c>
      <c r="AG20" s="1301">
        <f>VLOOKUP(E20,'[2]MW-Rent 2023'!$E$11:$DR$319,33,FALSE)</f>
        <v>15074.2</v>
      </c>
      <c r="AH20" s="1301">
        <f>IF(AND(MONTH(AH$4)=MONTH($H20),YEAR(AH$4)=YEAR($H20)),#REF!,IF(AND(MONTH(AH$4)=MONTH($G20),YEAR(AH$4)=YEAR($G20)),#REF!,IF(AND(AH$4&lt;($H20+1),(AH$4+1)&gt;$G20),$O20,0)))</f>
        <v>0</v>
      </c>
      <c r="AI20" s="1301">
        <f>VLOOKUP(E20,'[1]MW-Rent 2023'!$E$11:$AS$247,20,FALSE)</f>
        <v>0</v>
      </c>
      <c r="AJ20" s="1301">
        <f t="shared" si="12"/>
        <v>0</v>
      </c>
      <c r="AK20" s="1301">
        <f>VLOOKUP(E20,'[2]MW-Rent 2023'!$E$11:$DR$319,37,FALSE)</f>
        <v>15074.2</v>
      </c>
      <c r="AL20" s="1313">
        <f>IF(AND(MONTH(AL$4)=MONTH($H20),YEAR(AL$4)=YEAR($H20)),#REF!,IF(AND(MONTH(AL$4)=MONTH($G20),YEAR(AL$4)=YEAR($G20)),#REF!,IF(AND(AL$4&lt;($H20+1),(AL$4+1)&gt;$G20),$O20,0)))</f>
        <v>0</v>
      </c>
      <c r="AM20" s="1313">
        <f>IF(AND(MONTH(AM$4)=MONTH($H20),YEAR(AM$4)=YEAR($H20)),#REF!,IF(AND(MONTH(AM$4)=MONTH($G20),YEAR(AM$4)=YEAR($G20)),#REF!,IF(AND(AM$4&lt;($H20+1),(AM$4+1)&gt;$G20),$O20,0)))</f>
        <v>0</v>
      </c>
      <c r="AN20" s="1313">
        <f>IF(AND(MONTH(AN$4)=MONTH($H20),YEAR(AN$4)=YEAR($H20)),#REF!,IF(AND(MONTH(AN$4)=MONTH($G20),YEAR(AN$4)=YEAR($G20)),#REF!,IF(AND(AN$4&lt;($H20+1),(AN$4+1)&gt;$G20),$O20,0)))</f>
        <v>0</v>
      </c>
      <c r="AO20" s="1313">
        <f>IF(AND(MONTH(AO$4)=MONTH($H20),YEAR(AO$4)=YEAR($H20)),#REF!,IF(AND(MONTH(AO$4)=MONTH($G20),YEAR(AO$4)=YEAR($G20)),#REF!,IF(AND(AO$4&lt;($H20+1),(AO$4+1)&gt;$G20),$O20,0)))</f>
        <v>0</v>
      </c>
      <c r="AP20" s="1313">
        <f>IF(AND(MONTH(AP$4)=MONTH($H20),YEAR(AP$4)=YEAR($H20)),#REF!,IF(AND(MONTH(AP$4)=MONTH($G20),YEAR(AP$4)=YEAR($G20)),#REF!,IF(AND(AP$4&lt;($H20+1),(AP$4+1)&gt;$G20),$O20,0)))</f>
        <v>0</v>
      </c>
      <c r="AQ20" s="1313">
        <f>IF(AND(MONTH(AQ$4)=MONTH($H20),YEAR(AQ$4)=YEAR($H20)),#REF!,IF(AND(MONTH(AQ$4)=MONTH($G20),YEAR(AQ$4)=YEAR($G20)),#REF!,IF(AND(AQ$4&lt;($H20+1),(AQ$4+1)&gt;$G20),$O20,0)))</f>
        <v>0</v>
      </c>
      <c r="AR20" s="1313">
        <f>IF(AND(MONTH(AR$4)=MONTH($H20),YEAR(AR$4)=YEAR($H20)),#REF!,IF(AND(MONTH(AR$4)=MONTH($G20),YEAR(AR$4)=YEAR($G20)),#REF!,IF(AND(AR$4&lt;($H20+1),(AR$4+1)&gt;$G20),$O20,0)))</f>
        <v>0</v>
      </c>
      <c r="AS20" s="1301" t="e">
        <f t="shared" si="0"/>
        <v>#REF!</v>
      </c>
      <c r="AT20" s="1301">
        <f>IF(AND(MONTH(AT$4)=MONTH($H20),YEAR(AT$4)=YEAR($H20)),#REF!,IF(AND(MONTH(AT$4)=MONTH($G20),YEAR(AT$4)=YEAR($G20)),#REF!,IF(AND(AT$4&lt;($H20+1),(AT$4+1)&gt;$G20),$P20,0)))</f>
        <v>2668</v>
      </c>
      <c r="AU20" s="1301">
        <f>VLOOKUP(E20,'[1]MW-Rent 2023'!$E$11:$AS$247,29,FALSE)</f>
        <v>2668</v>
      </c>
      <c r="AV20" s="1301">
        <f t="shared" si="13"/>
        <v>0</v>
      </c>
      <c r="AW20" s="1301">
        <v>1600.8</v>
      </c>
      <c r="AX20" s="1301" t="e">
        <f>IF(AND(MONTH(AX$4)=MONTH($H20),YEAR(AX$4)=YEAR($H20)),#REF!,IF(AND(MONTH(AX$4)=MONTH($G20),YEAR(AX$4)=YEAR($G20)),#REF!,IF(AND(AX$4&lt;($H20+1),(AX$4+1)&gt;$G20),$P20,0)))</f>
        <v>#REF!</v>
      </c>
      <c r="AY20" s="1301">
        <f>VLOOKUP(E20,'[1]MW-Rent 2023'!$E$11:$AS$247,30,FALSE)</f>
        <v>2668</v>
      </c>
      <c r="AZ20" s="1301" t="e">
        <f t="shared" si="1"/>
        <v>#REF!</v>
      </c>
      <c r="BA20" s="1301">
        <v>2668</v>
      </c>
      <c r="BB20" s="1301">
        <f>IF(AND(MONTH(BB$4)=MONTH($H20),YEAR(BB$4)=YEAR($H20)),#REF!,IF(AND(MONTH(BB$4)=MONTH($G20),YEAR(BB$4)=YEAR($G20)),#REF!,IF(AND(BB$4&lt;($H20+1),(BB$4+1)&gt;$G20),$P20,0)))</f>
        <v>0</v>
      </c>
      <c r="BC20" s="1301">
        <f>VLOOKUP(E20,'[1]MW-Rent 2023'!$E$11:$AS$247,31,FALSE)</f>
        <v>0</v>
      </c>
      <c r="BD20" s="1301">
        <f t="shared" si="2"/>
        <v>0</v>
      </c>
      <c r="BE20" s="1301">
        <f>VLOOKUP(E20,'[2]MW-Rent 2023'!$E$11:$DR$319,78,FALSE)</f>
        <v>2668</v>
      </c>
      <c r="BF20" s="1301">
        <f>IF(AND(MONTH(BF$4)=MONTH($H20),YEAR(BF$4)=YEAR($H20)),#REF!,IF(AND(MONTH(BF$4)=MONTH($G20),YEAR(BF$4)=YEAR($G20)),#REF!,IF(AND(BF$4&lt;($H20+1),(BF$4+1)&gt;$G20),$P20,0)))</f>
        <v>0</v>
      </c>
      <c r="BG20" s="1301">
        <f>VLOOKUP(E20,'[1]MW-Rent 2023'!$E$11:$AS$247,32,FALSE)</f>
        <v>0</v>
      </c>
      <c r="BH20" s="1301">
        <f t="shared" si="3"/>
        <v>0</v>
      </c>
      <c r="BI20" s="1301">
        <f>VLOOKUP(E20,'[2]MW-Rent 2023'!$E$11:$DR$319,82,FALSE)</f>
        <v>2668</v>
      </c>
      <c r="BJ20" s="1301">
        <f>IF(AND(MONTH(BJ$4)=MONTH($H20),YEAR(BJ$4)=YEAR($H20)),#REF!,IF(AND(MONTH(BJ$4)=MONTH($G20),YEAR(BJ$4)=YEAR($G20)),#REF!,IF(AND(BJ$4&lt;($H20+1),(BJ$4+1)&gt;$G20),$P20,0)))</f>
        <v>0</v>
      </c>
      <c r="BK20" s="1301">
        <f>VLOOKUP(E20,'[1]MW-Rent 2023'!$E$11:$AS$247,33,FALSE)</f>
        <v>0</v>
      </c>
      <c r="BL20" s="1301">
        <f t="shared" si="4"/>
        <v>0</v>
      </c>
      <c r="BM20" s="1301">
        <f>VLOOKUP(E20,'[2]MW-Rent 2023'!$E$11:$DR$319,86,FALSE)</f>
        <v>2668</v>
      </c>
      <c r="BN20" s="1313">
        <f>IF(AND(MONTH(BN$4)=MONTH($H20),YEAR(BN$4)=YEAR($H20)),#REF!,IF(AND(MONTH(BN$4)=MONTH($G20),YEAR(BN$4)=YEAR($G20)),#REF!,IF(AND(BN$4&lt;($H20+1),(BN$4+1)&gt;$G20),$P20,0)))</f>
        <v>0</v>
      </c>
      <c r="BO20" s="1313">
        <f>IF(AND(MONTH(BO$4)=MONTH($H20),YEAR(BO$4)=YEAR($H20)),#REF!,IF(AND(MONTH(BO$4)=MONTH($G20),YEAR(BO$4)=YEAR($G20)),#REF!,IF(AND(BO$4&lt;($H20+1),(BO$4+1)&gt;$G20),$P20,0)))</f>
        <v>0</v>
      </c>
      <c r="BP20" s="1313">
        <f>IF(AND(MONTH(BP$4)=MONTH($H20),YEAR(BP$4)=YEAR($H20)),#REF!,IF(AND(MONTH(BP$4)=MONTH($G20),YEAR(BP$4)=YEAR($G20)),#REF!,IF(AND(BP$4&lt;($H20+1),(BP$4+1)&gt;$G20),$P20,0)))</f>
        <v>0</v>
      </c>
      <c r="BQ20" s="1313">
        <f>IF(AND(MONTH(BQ$4)=MONTH($H20),YEAR(BQ$4)=YEAR($H20)),#REF!,IF(AND(MONTH(BQ$4)=MONTH($G20),YEAR(BQ$4)=YEAR($G20)),#REF!,IF(AND(BQ$4&lt;($H20+1),(BQ$4+1)&gt;$G20),$P20,0)))</f>
        <v>0</v>
      </c>
      <c r="BR20" s="1313">
        <f>IF(AND(MONTH(BR$4)=MONTH($H20),YEAR(BR$4)=YEAR($H20)),#REF!,IF(AND(MONTH(BR$4)=MONTH($G20),YEAR(BR$4)=YEAR($G20)),#REF!,IF(AND(BR$4&lt;($H20+1),(BR$4+1)&gt;$G20),$P20,0)))</f>
        <v>0</v>
      </c>
      <c r="BS20" s="1313">
        <f>IF(AND(MONTH(BS$4)=MONTH($H20),YEAR(BS$4)=YEAR($H20)),#REF!,IF(AND(MONTH(BS$4)=MONTH($G20),YEAR(BS$4)=YEAR($G20)),#REF!,IF(AND(BS$4&lt;($H20+1),(BS$4+1)&gt;$G20),$P20,0)))</f>
        <v>0</v>
      </c>
      <c r="BT20" s="1313">
        <f>IF(AND(MONTH(BT$4)=MONTH($H20),YEAR(BT$4)=YEAR($H20)),#REF!,IF(AND(MONTH(BT$4)=MONTH($G20),YEAR(BT$4)=YEAR($G20)),#REF!,IF(AND(BT$4&lt;($H20+1),(BT$4+1)&gt;$G20),$P20,0)))</f>
        <v>0</v>
      </c>
      <c r="BU20" s="1331" t="e">
        <f t="shared" si="14"/>
        <v>#REF!</v>
      </c>
      <c r="BV20" s="1332"/>
      <c r="BW20" s="1327">
        <v>0</v>
      </c>
      <c r="BX20" s="1319">
        <v>0</v>
      </c>
      <c r="BY20" s="1319"/>
      <c r="BZ20" s="1319"/>
      <c r="CA20" s="1319"/>
      <c r="CB20" s="1319"/>
      <c r="CC20" s="1319"/>
      <c r="CD20" s="1339"/>
      <c r="CE20" s="1339"/>
      <c r="CF20" s="1339"/>
      <c r="CG20" s="1339"/>
      <c r="CH20" s="1339"/>
      <c r="CI20" s="1270">
        <f t="shared" si="5"/>
        <v>0</v>
      </c>
      <c r="CJ20" s="1333"/>
      <c r="CK20" s="1333"/>
      <c r="CL20" s="1333"/>
    </row>
    <row r="21" spans="1:90" ht="18" customHeight="1">
      <c r="A21" s="1198">
        <v>6</v>
      </c>
      <c r="B21" s="1198" t="s">
        <v>55</v>
      </c>
      <c r="C21" s="1198" t="s">
        <v>56</v>
      </c>
      <c r="D21" s="1198"/>
      <c r="E21" s="1206" t="s">
        <v>74</v>
      </c>
      <c r="F21" s="1211" t="s">
        <v>75</v>
      </c>
      <c r="G21" s="1209">
        <v>45352</v>
      </c>
      <c r="H21" s="1209">
        <v>45716</v>
      </c>
      <c r="I21" s="1266"/>
      <c r="J21" s="1267">
        <v>0</v>
      </c>
      <c r="K21" s="1267">
        <v>1334</v>
      </c>
      <c r="L21" s="1268">
        <v>14.5</v>
      </c>
      <c r="M21" s="1269">
        <v>2</v>
      </c>
      <c r="N21" s="1270">
        <v>20.625</v>
      </c>
      <c r="O21" s="1259">
        <f t="shared" si="6"/>
        <v>19343</v>
      </c>
      <c r="P21" s="1259">
        <f t="shared" si="7"/>
        <v>2668</v>
      </c>
      <c r="Q21" s="1259">
        <f t="shared" si="8"/>
        <v>22011</v>
      </c>
      <c r="R21" s="1259">
        <f>IF(AND(MONTH(R$4)=MONTH($H21),YEAR(R$4)=YEAR($H21)),#REF!,IF(AND(MONTH(R$4)=MONTH($G21),YEAR(R$4)=YEAR($G21)),#REF!,IF(AND(R$4&lt;($H21+1),(R$4+1)&gt;$G21),$O21,0)))</f>
        <v>0</v>
      </c>
      <c r="S21" s="1259">
        <v>0</v>
      </c>
      <c r="T21" s="1259">
        <f t="shared" si="15"/>
        <v>0</v>
      </c>
      <c r="U21" s="1259">
        <v>0</v>
      </c>
      <c r="V21" s="1301">
        <f>IF(AND(MONTH(V$4)=MONTH($H21),YEAR(V$4)=YEAR($H21)),#REF!,IF(AND(MONTH(V$4)=MONTH($G21),YEAR(V$4)=YEAR($G21)),#REF!,IF(AND(V$4&lt;($H21+1),(V$4+1)&gt;$G21),$O21,0)))</f>
        <v>0</v>
      </c>
      <c r="W21" s="1301">
        <v>0</v>
      </c>
      <c r="X21" s="1301">
        <f t="shared" si="9"/>
        <v>0</v>
      </c>
      <c r="Y21" s="1301">
        <v>0</v>
      </c>
      <c r="Z21" s="1301" t="e">
        <f>IF(AND(MONTH(Z$4)=MONTH($H21),YEAR(Z$4)=YEAR($H21)),#REF!,IF(AND(MONTH(Z$4)=MONTH($G21),YEAR(Z$4)=YEAR($G21)),#REF!,IF(AND(Z$4&lt;($H21+1),(Z$4+1)&gt;$G21),$O21,0)))</f>
        <v>#REF!</v>
      </c>
      <c r="AA21" s="1301">
        <v>15474.4</v>
      </c>
      <c r="AB21" s="1301" t="e">
        <f t="shared" si="10"/>
        <v>#REF!</v>
      </c>
      <c r="AC21" s="1301">
        <v>0</v>
      </c>
      <c r="AD21" s="1301">
        <f>IF(AND(MONTH(AD$4)=MONTH($H21),YEAR(AD$4)=YEAR($H21)),#REF!,IF(AND(MONTH(AD$4)=MONTH($G21),YEAR(AD$4)=YEAR($G21)),#REF!,IF(AND(AD$4&lt;($H21+1),(AD$4+1)&gt;$G21),$O21,0)))</f>
        <v>19343</v>
      </c>
      <c r="AE21" s="1301">
        <v>15474.4</v>
      </c>
      <c r="AF21" s="1301">
        <f t="shared" si="11"/>
        <v>3868.6</v>
      </c>
      <c r="AG21" s="1301">
        <v>0</v>
      </c>
      <c r="AH21" s="1301">
        <f>IF(AND(MONTH(AH$4)=MONTH($H21),YEAR(AH$4)=YEAR($H21)),#REF!,IF(AND(MONTH(AH$4)=MONTH($G21),YEAR(AH$4)=YEAR($G21)),#REF!,IF(AND(AH$4&lt;($H21+1),(AH$4+1)&gt;$G21),$O21,0)))</f>
        <v>19343</v>
      </c>
      <c r="AI21" s="1301">
        <v>15474.4</v>
      </c>
      <c r="AJ21" s="1301">
        <f t="shared" si="12"/>
        <v>3868.6</v>
      </c>
      <c r="AK21" s="1301">
        <v>0</v>
      </c>
      <c r="AL21" s="1313">
        <f>IF(AND(MONTH(AL$4)=MONTH($H21),YEAR(AL$4)=YEAR($H21)),#REF!,IF(AND(MONTH(AL$4)=MONTH($G21),YEAR(AL$4)=YEAR($G21)),#REF!,IF(AND(AL$4&lt;($H21+1),(AL$4+1)&gt;$G21),$O21,0)))</f>
        <v>19343</v>
      </c>
      <c r="AM21" s="1313">
        <f>IF(AND(MONTH(AM$4)=MONTH($H21),YEAR(AM$4)=YEAR($H21)),#REF!,IF(AND(MONTH(AM$4)=MONTH($G21),YEAR(AM$4)=YEAR($G21)),#REF!,IF(AND(AM$4&lt;($H21+1),(AM$4+1)&gt;$G21),$O21,0)))</f>
        <v>19343</v>
      </c>
      <c r="AN21" s="1313">
        <f>IF(AND(MONTH(AN$4)=MONTH($H21),YEAR(AN$4)=YEAR($H21)),#REF!,IF(AND(MONTH(AN$4)=MONTH($G21),YEAR(AN$4)=YEAR($G21)),#REF!,IF(AND(AN$4&lt;($H21+1),(AN$4+1)&gt;$G21),$O21,0)))</f>
        <v>19343</v>
      </c>
      <c r="AO21" s="1313">
        <f>IF(AND(MONTH(AO$4)=MONTH($H21),YEAR(AO$4)=YEAR($H21)),#REF!,IF(AND(MONTH(AO$4)=MONTH($G21),YEAR(AO$4)=YEAR($G21)),#REF!,IF(AND(AO$4&lt;($H21+1),(AO$4+1)&gt;$G21),$O21,0)))</f>
        <v>19343</v>
      </c>
      <c r="AP21" s="1313">
        <f>IF(AND(MONTH(AP$4)=MONTH($H21),YEAR(AP$4)=YEAR($H21)),#REF!,IF(AND(MONTH(AP$4)=MONTH($G21),YEAR(AP$4)=YEAR($G21)),#REF!,IF(AND(AP$4&lt;($H21+1),(AP$4+1)&gt;$G21),$O21,0)))</f>
        <v>19343</v>
      </c>
      <c r="AQ21" s="1313">
        <f>IF(AND(MONTH(AQ$4)=MONTH($H21),YEAR(AQ$4)=YEAR($H21)),#REF!,IF(AND(MONTH(AQ$4)=MONTH($G21),YEAR(AQ$4)=YEAR($G21)),#REF!,IF(AND(AQ$4&lt;($H21+1),(AQ$4+1)&gt;$G21),$O21,0)))</f>
        <v>19343</v>
      </c>
      <c r="AR21" s="1313">
        <f>IF(AND(MONTH(AR$4)=MONTH($H21),YEAR(AR$4)=YEAR($H21)),#REF!,IF(AND(MONTH(AR$4)=MONTH($G21),YEAR(AR$4)=YEAR($G21)),#REF!,IF(AND(AR$4&lt;($H21+1),(AR$4+1)&gt;$G21),$O21,0)))</f>
        <v>19343</v>
      </c>
      <c r="AS21" s="1301" t="e">
        <f t="shared" si="0"/>
        <v>#REF!</v>
      </c>
      <c r="AT21" s="1301">
        <f>IF(AND(MONTH(AT$4)=MONTH($H21),YEAR(AT$4)=YEAR($H21)),#REF!,IF(AND(MONTH(AT$4)=MONTH($G21),YEAR(AT$4)=YEAR($G21)),#REF!,IF(AND(AT$4&lt;($H21+1),(AT$4+1)&gt;$G21),$P21,0)))</f>
        <v>0</v>
      </c>
      <c r="AU21" s="1301">
        <v>0</v>
      </c>
      <c r="AV21" s="1301">
        <f t="shared" si="13"/>
        <v>0</v>
      </c>
      <c r="AW21" s="1301">
        <v>0</v>
      </c>
      <c r="AX21" s="1301">
        <f>IF(AND(MONTH(AX$4)=MONTH($H21),YEAR(AX$4)=YEAR($H21)),#REF!,IF(AND(MONTH(AX$4)=MONTH($G21),YEAR(AX$4)=YEAR($G21)),#REF!,IF(AND(AX$4&lt;($H21+1),(AX$4+1)&gt;$G21),$P21,0)))</f>
        <v>0</v>
      </c>
      <c r="AY21" s="1301">
        <v>0</v>
      </c>
      <c r="AZ21" s="1301">
        <f t="shared" si="1"/>
        <v>0</v>
      </c>
      <c r="BA21" s="1301">
        <v>0</v>
      </c>
      <c r="BB21" s="1301" t="e">
        <f>IF(AND(MONTH(BB$4)=MONTH($H21),YEAR(BB$4)=YEAR($H21)),#REF!,IF(AND(MONTH(BB$4)=MONTH($G21),YEAR(BB$4)=YEAR($G21)),#REF!,IF(AND(BB$4&lt;($H21+1),(BB$4+1)&gt;$G21),$P21,0)))</f>
        <v>#REF!</v>
      </c>
      <c r="BC21" s="1301">
        <v>2668</v>
      </c>
      <c r="BD21" s="1301" t="e">
        <f t="shared" si="2"/>
        <v>#REF!</v>
      </c>
      <c r="BE21" s="1301">
        <v>0</v>
      </c>
      <c r="BF21" s="1301">
        <f>IF(AND(MONTH(BF$4)=MONTH($H21),YEAR(BF$4)=YEAR($H21)),#REF!,IF(AND(MONTH(BF$4)=MONTH($G21),YEAR(BF$4)=YEAR($G21)),#REF!,IF(AND(BF$4&lt;($H21+1),(BF$4+1)&gt;$G21),$P21,0)))</f>
        <v>2668</v>
      </c>
      <c r="BG21" s="1301">
        <v>2668</v>
      </c>
      <c r="BH21" s="1301">
        <f t="shared" si="3"/>
        <v>0</v>
      </c>
      <c r="BI21" s="1301">
        <v>0</v>
      </c>
      <c r="BJ21" s="1301">
        <f>IF(AND(MONTH(BJ$4)=MONTH($H21),YEAR(BJ$4)=YEAR($H21)),#REF!,IF(AND(MONTH(BJ$4)=MONTH($G21),YEAR(BJ$4)=YEAR($G21)),#REF!,IF(AND(BJ$4&lt;($H21+1),(BJ$4+1)&gt;$G21),$P21,0)))</f>
        <v>2668</v>
      </c>
      <c r="BK21" s="1301">
        <v>2668</v>
      </c>
      <c r="BL21" s="1301">
        <f t="shared" si="4"/>
        <v>0</v>
      </c>
      <c r="BM21" s="1301">
        <v>0</v>
      </c>
      <c r="BN21" s="1313">
        <f>IF(AND(MONTH(BN$4)=MONTH($H21),YEAR(BN$4)=YEAR($H21)),#REF!,IF(AND(MONTH(BN$4)=MONTH($G21),YEAR(BN$4)=YEAR($G21)),#REF!,IF(AND(BN$4&lt;($H21+1),(BN$4+1)&gt;$G21),$P21,0)))</f>
        <v>2668</v>
      </c>
      <c r="BO21" s="1313">
        <f>IF(AND(MONTH(BO$4)=MONTH($H21),YEAR(BO$4)=YEAR($H21)),#REF!,IF(AND(MONTH(BO$4)=MONTH($G21),YEAR(BO$4)=YEAR($G21)),#REF!,IF(AND(BO$4&lt;($H21+1),(BO$4+1)&gt;$G21),$P21,0)))</f>
        <v>2668</v>
      </c>
      <c r="BP21" s="1313">
        <f>IF(AND(MONTH(BP$4)=MONTH($H21),YEAR(BP$4)=YEAR($H21)),#REF!,IF(AND(MONTH(BP$4)=MONTH($G21),YEAR(BP$4)=YEAR($G21)),#REF!,IF(AND(BP$4&lt;($H21+1),(BP$4+1)&gt;$G21),$P21,0)))</f>
        <v>2668</v>
      </c>
      <c r="BQ21" s="1313">
        <f>IF(AND(MONTH(BQ$4)=MONTH($H21),YEAR(BQ$4)=YEAR($H21)),#REF!,IF(AND(MONTH(BQ$4)=MONTH($G21),YEAR(BQ$4)=YEAR($G21)),#REF!,IF(AND(BQ$4&lt;($H21+1),(BQ$4+1)&gt;$G21),$P21,0)))</f>
        <v>2668</v>
      </c>
      <c r="BR21" s="1313">
        <f>IF(AND(MONTH(BR$4)=MONTH($H21),YEAR(BR$4)=YEAR($H21)),#REF!,IF(AND(MONTH(BR$4)=MONTH($G21),YEAR(BR$4)=YEAR($G21)),#REF!,IF(AND(BR$4&lt;($H21+1),(BR$4+1)&gt;$G21),$P21,0)))</f>
        <v>2668</v>
      </c>
      <c r="BS21" s="1313">
        <f>IF(AND(MONTH(BS$4)=MONTH($H21),YEAR(BS$4)=YEAR($H21)),#REF!,IF(AND(MONTH(BS$4)=MONTH($G21),YEAR(BS$4)=YEAR($G21)),#REF!,IF(AND(BS$4&lt;($H21+1),(BS$4+1)&gt;$G21),$P21,0)))</f>
        <v>2668</v>
      </c>
      <c r="BT21" s="1313">
        <f>IF(AND(MONTH(BT$4)=MONTH($H21),YEAR(BT$4)=YEAR($H21)),#REF!,IF(AND(MONTH(BT$4)=MONTH($G21),YEAR(BT$4)=YEAR($G21)),#REF!,IF(AND(BT$4&lt;($H21+1),(BT$4+1)&gt;$G21),$P21,0)))</f>
        <v>2668</v>
      </c>
      <c r="BU21" s="1331" t="e">
        <f t="shared" si="14"/>
        <v>#REF!</v>
      </c>
      <c r="BV21" s="1332"/>
      <c r="BW21" s="1327"/>
      <c r="BX21" s="1319"/>
      <c r="BY21" s="1319">
        <v>0</v>
      </c>
      <c r="BZ21" s="1319">
        <v>0</v>
      </c>
      <c r="CA21" s="1319">
        <v>0</v>
      </c>
      <c r="CB21" s="1319"/>
      <c r="CC21" s="1319"/>
      <c r="CD21" s="1339"/>
      <c r="CE21" s="1339"/>
      <c r="CF21" s="1339"/>
      <c r="CG21" s="1339"/>
      <c r="CH21" s="1339"/>
      <c r="CI21" s="1270">
        <f t="shared" si="5"/>
        <v>0</v>
      </c>
      <c r="CJ21" s="1333"/>
      <c r="CK21" s="1333"/>
      <c r="CL21" s="1333"/>
    </row>
    <row r="22" spans="1:90" ht="18" customHeight="1">
      <c r="A22" s="1198">
        <v>6</v>
      </c>
      <c r="B22" s="1198" t="s">
        <v>55</v>
      </c>
      <c r="C22" s="1198" t="s">
        <v>56</v>
      </c>
      <c r="D22" s="1198"/>
      <c r="E22" s="1206" t="s">
        <v>74</v>
      </c>
      <c r="F22" s="1211" t="s">
        <v>75</v>
      </c>
      <c r="G22" s="1209">
        <v>45717</v>
      </c>
      <c r="H22" s="1209">
        <v>46081</v>
      </c>
      <c r="I22" s="1266"/>
      <c r="J22" s="1267">
        <v>0</v>
      </c>
      <c r="K22" s="1267">
        <v>1334</v>
      </c>
      <c r="L22" s="1268">
        <v>14.9375</v>
      </c>
      <c r="M22" s="1269">
        <v>2</v>
      </c>
      <c r="N22" s="1270">
        <v>21.171875</v>
      </c>
      <c r="O22" s="1259">
        <f t="shared" si="6"/>
        <v>19926.625</v>
      </c>
      <c r="P22" s="1259">
        <f t="shared" si="7"/>
        <v>2668</v>
      </c>
      <c r="Q22" s="1259">
        <f t="shared" si="8"/>
        <v>22594.625</v>
      </c>
      <c r="R22" s="1259">
        <f>IF(AND(MONTH(R$4)=MONTH($H22),YEAR(R$4)=YEAR($H22)),#REF!,IF(AND(MONTH(R$4)=MONTH($G22),YEAR(R$4)=YEAR($G22)),#REF!,IF(AND(R$4&lt;($H22+1),(R$4+1)&gt;$G22),$O22,0)))</f>
        <v>0</v>
      </c>
      <c r="S22" s="1259">
        <v>0</v>
      </c>
      <c r="T22" s="1259">
        <f t="shared" si="15"/>
        <v>0</v>
      </c>
      <c r="U22" s="1259">
        <v>0</v>
      </c>
      <c r="V22" s="1301">
        <f>IF(AND(MONTH(V$4)=MONTH($H22),YEAR(V$4)=YEAR($H22)),#REF!,IF(AND(MONTH(V$4)=MONTH($G22),YEAR(V$4)=YEAR($G22)),#REF!,IF(AND(V$4&lt;($H22+1),(V$4+1)&gt;$G22),$O22,0)))</f>
        <v>0</v>
      </c>
      <c r="W22" s="1301">
        <v>0</v>
      </c>
      <c r="X22" s="1301">
        <f t="shared" si="9"/>
        <v>0</v>
      </c>
      <c r="Y22" s="1301">
        <v>0</v>
      </c>
      <c r="Z22" s="1301">
        <f>IF(AND(MONTH(Z$4)=MONTH($H22),YEAR(Z$4)=YEAR($H22)),#REF!,IF(AND(MONTH(Z$4)=MONTH($G22),YEAR(Z$4)=YEAR($G22)),#REF!,IF(AND(Z$4&lt;($H22+1),(Z$4+1)&gt;$G22),$O22,0)))</f>
        <v>0</v>
      </c>
      <c r="AA22" s="1301">
        <v>0</v>
      </c>
      <c r="AB22" s="1301">
        <f t="shared" si="10"/>
        <v>0</v>
      </c>
      <c r="AC22" s="1301">
        <v>0</v>
      </c>
      <c r="AD22" s="1301">
        <f>IF(AND(MONTH(AD$4)=MONTH($H22),YEAR(AD$4)=YEAR($H22)),#REF!,IF(AND(MONTH(AD$4)=MONTH($G22),YEAR(AD$4)=YEAR($G22)),#REF!,IF(AND(AD$4&lt;($H22+1),(AD$4+1)&gt;$G22),$O22,0)))</f>
        <v>0</v>
      </c>
      <c r="AE22" s="1301">
        <v>0</v>
      </c>
      <c r="AF22" s="1301">
        <f t="shared" si="11"/>
        <v>0</v>
      </c>
      <c r="AG22" s="1301">
        <v>0</v>
      </c>
      <c r="AH22" s="1301">
        <f>IF(AND(MONTH(AH$4)=MONTH($H22),YEAR(AH$4)=YEAR($H22)),#REF!,IF(AND(MONTH(AH$4)=MONTH($G22),YEAR(AH$4)=YEAR($G22)),#REF!,IF(AND(AH$4&lt;($H22+1),(AH$4+1)&gt;$G22),$O22,0)))</f>
        <v>0</v>
      </c>
      <c r="AI22" s="1301">
        <v>0</v>
      </c>
      <c r="AJ22" s="1301">
        <f t="shared" si="12"/>
        <v>0</v>
      </c>
      <c r="AK22" s="1301">
        <v>0</v>
      </c>
      <c r="AL22" s="1313">
        <f>IF(AND(MONTH(AL$4)=MONTH($H22),YEAR(AL$4)=YEAR($H22)),#REF!,IF(AND(MONTH(AL$4)=MONTH($G22),YEAR(AL$4)=YEAR($G22)),#REF!,IF(AND(AL$4&lt;($H22+1),(AL$4+1)&gt;$G22),$O22,0)))</f>
        <v>0</v>
      </c>
      <c r="AM22" s="1313">
        <f>IF(AND(MONTH(AM$4)=MONTH($H22),YEAR(AM$4)=YEAR($H22)),#REF!,IF(AND(MONTH(AM$4)=MONTH($G22),YEAR(AM$4)=YEAR($G22)),#REF!,IF(AND(AM$4&lt;($H22+1),(AM$4+1)&gt;$G22),$O22,0)))</f>
        <v>0</v>
      </c>
      <c r="AN22" s="1313">
        <f>IF(AND(MONTH(AN$4)=MONTH($H22),YEAR(AN$4)=YEAR($H22)),#REF!,IF(AND(MONTH(AN$4)=MONTH($G22),YEAR(AN$4)=YEAR($G22)),#REF!,IF(AND(AN$4&lt;($H22+1),(AN$4+1)&gt;$G22),$O22,0)))</f>
        <v>0</v>
      </c>
      <c r="AO22" s="1313">
        <f>IF(AND(MONTH(AO$4)=MONTH($H22),YEAR(AO$4)=YEAR($H22)),#REF!,IF(AND(MONTH(AO$4)=MONTH($G22),YEAR(AO$4)=YEAR($G22)),#REF!,IF(AND(AO$4&lt;($H22+1),(AO$4+1)&gt;$G22),$O22,0)))</f>
        <v>0</v>
      </c>
      <c r="AP22" s="1313">
        <f>IF(AND(MONTH(AP$4)=MONTH($H22),YEAR(AP$4)=YEAR($H22)),#REF!,IF(AND(MONTH(AP$4)=MONTH($G22),YEAR(AP$4)=YEAR($G22)),#REF!,IF(AND(AP$4&lt;($H22+1),(AP$4+1)&gt;$G22),$O22,0)))</f>
        <v>0</v>
      </c>
      <c r="AQ22" s="1313">
        <f>IF(AND(MONTH(AQ$4)=MONTH($H22),YEAR(AQ$4)=YEAR($H22)),#REF!,IF(AND(MONTH(AQ$4)=MONTH($G22),YEAR(AQ$4)=YEAR($G22)),#REF!,IF(AND(AQ$4&lt;($H22+1),(AQ$4+1)&gt;$G22),$O22,0)))</f>
        <v>0</v>
      </c>
      <c r="AR22" s="1313">
        <f>IF(AND(MONTH(AR$4)=MONTH($H22),YEAR(AR$4)=YEAR($H22)),#REF!,IF(AND(MONTH(AR$4)=MONTH($G22),YEAR(AR$4)=YEAR($G22)),#REF!,IF(AND(AR$4&lt;($H22+1),(AR$4+1)&gt;$G22),$O22,0)))</f>
        <v>0</v>
      </c>
      <c r="AS22" s="1301">
        <f t="shared" si="0"/>
        <v>0</v>
      </c>
      <c r="AT22" s="1301">
        <f>IF(AND(MONTH(AT$4)=MONTH($H22),YEAR(AT$4)=YEAR($H22)),#REF!,IF(AND(MONTH(AT$4)=MONTH($G22),YEAR(AT$4)=YEAR($G22)),#REF!,IF(AND(AT$4&lt;($H22+1),(AT$4+1)&gt;$G22),$P22,0)))</f>
        <v>0</v>
      </c>
      <c r="AU22" s="1301">
        <v>0</v>
      </c>
      <c r="AV22" s="1301">
        <f t="shared" si="13"/>
        <v>0</v>
      </c>
      <c r="AW22" s="1301">
        <v>0</v>
      </c>
      <c r="AX22" s="1301">
        <f>IF(AND(MONTH(AX$4)=MONTH($H22),YEAR(AX$4)=YEAR($H22)),#REF!,IF(AND(MONTH(AX$4)=MONTH($G22),YEAR(AX$4)=YEAR($G22)),#REF!,IF(AND(AX$4&lt;($H22+1),(AX$4+1)&gt;$G22),$P22,0)))</f>
        <v>0</v>
      </c>
      <c r="AY22" s="1301">
        <v>0</v>
      </c>
      <c r="AZ22" s="1301">
        <f t="shared" si="1"/>
        <v>0</v>
      </c>
      <c r="BA22" s="1301">
        <v>0</v>
      </c>
      <c r="BB22" s="1301">
        <f>IF(AND(MONTH(BB$4)=MONTH($H22),YEAR(BB$4)=YEAR($H22)),#REF!,IF(AND(MONTH(BB$4)=MONTH($G22),YEAR(BB$4)=YEAR($G22)),#REF!,IF(AND(BB$4&lt;($H22+1),(BB$4+1)&gt;$G22),$P22,0)))</f>
        <v>0</v>
      </c>
      <c r="BC22" s="1301">
        <v>0</v>
      </c>
      <c r="BD22" s="1301">
        <f t="shared" si="2"/>
        <v>0</v>
      </c>
      <c r="BE22" s="1301">
        <v>0</v>
      </c>
      <c r="BF22" s="1301">
        <f>IF(AND(MONTH(BF$4)=MONTH($H22),YEAR(BF$4)=YEAR($H22)),#REF!,IF(AND(MONTH(BF$4)=MONTH($G22),YEAR(BF$4)=YEAR($G22)),#REF!,IF(AND(BF$4&lt;($H22+1),(BF$4+1)&gt;$G22),$P22,0)))</f>
        <v>0</v>
      </c>
      <c r="BG22" s="1301">
        <v>0</v>
      </c>
      <c r="BH22" s="1301">
        <f t="shared" si="3"/>
        <v>0</v>
      </c>
      <c r="BI22" s="1301">
        <v>0</v>
      </c>
      <c r="BJ22" s="1301">
        <f>IF(AND(MONTH(BJ$4)=MONTH($H22),YEAR(BJ$4)=YEAR($H22)),#REF!,IF(AND(MONTH(BJ$4)=MONTH($G22),YEAR(BJ$4)=YEAR($G22)),#REF!,IF(AND(BJ$4&lt;($H22+1),(BJ$4+1)&gt;$G22),$P22,0)))</f>
        <v>0</v>
      </c>
      <c r="BK22" s="1301">
        <v>0</v>
      </c>
      <c r="BL22" s="1301">
        <f t="shared" si="4"/>
        <v>0</v>
      </c>
      <c r="BM22" s="1301">
        <v>0</v>
      </c>
      <c r="BN22" s="1313">
        <f>IF(AND(MONTH(BN$4)=MONTH($H22),YEAR(BN$4)=YEAR($H22)),#REF!,IF(AND(MONTH(BN$4)=MONTH($G22),YEAR(BN$4)=YEAR($G22)),#REF!,IF(AND(BN$4&lt;($H22+1),(BN$4+1)&gt;$G22),$P22,0)))</f>
        <v>0</v>
      </c>
      <c r="BO22" s="1313">
        <f>IF(AND(MONTH(BO$4)=MONTH($H22),YEAR(BO$4)=YEAR($H22)),#REF!,IF(AND(MONTH(BO$4)=MONTH($G22),YEAR(BO$4)=YEAR($G22)),#REF!,IF(AND(BO$4&lt;($H22+1),(BO$4+1)&gt;$G22),$P22,0)))</f>
        <v>0</v>
      </c>
      <c r="BP22" s="1313">
        <f>IF(AND(MONTH(BP$4)=MONTH($H22),YEAR(BP$4)=YEAR($H22)),#REF!,IF(AND(MONTH(BP$4)=MONTH($G22),YEAR(BP$4)=YEAR($G22)),#REF!,IF(AND(BP$4&lt;($H22+1),(BP$4+1)&gt;$G22),$P22,0)))</f>
        <v>0</v>
      </c>
      <c r="BQ22" s="1313">
        <f>IF(AND(MONTH(BQ$4)=MONTH($H22),YEAR(BQ$4)=YEAR($H22)),#REF!,IF(AND(MONTH(BQ$4)=MONTH($G22),YEAR(BQ$4)=YEAR($G22)),#REF!,IF(AND(BQ$4&lt;($H22+1),(BQ$4+1)&gt;$G22),$P22,0)))</f>
        <v>0</v>
      </c>
      <c r="BR22" s="1313">
        <f>IF(AND(MONTH(BR$4)=MONTH($H22),YEAR(BR$4)=YEAR($H22)),#REF!,IF(AND(MONTH(BR$4)=MONTH($G22),YEAR(BR$4)=YEAR($G22)),#REF!,IF(AND(BR$4&lt;($H22+1),(BR$4+1)&gt;$G22),$P22,0)))</f>
        <v>0</v>
      </c>
      <c r="BS22" s="1313">
        <f>IF(AND(MONTH(BS$4)=MONTH($H22),YEAR(BS$4)=YEAR($H22)),#REF!,IF(AND(MONTH(BS$4)=MONTH($G22),YEAR(BS$4)=YEAR($G22)),#REF!,IF(AND(BS$4&lt;($H22+1),(BS$4+1)&gt;$G22),$P22,0)))</f>
        <v>0</v>
      </c>
      <c r="BT22" s="1313">
        <f>IF(AND(MONTH(BT$4)=MONTH($H22),YEAR(BT$4)=YEAR($H22)),#REF!,IF(AND(MONTH(BT$4)=MONTH($G22),YEAR(BT$4)=YEAR($G22)),#REF!,IF(AND(BT$4&lt;($H22+1),(BT$4+1)&gt;$G22),$P22,0)))</f>
        <v>0</v>
      </c>
      <c r="BU22" s="1331">
        <f t="shared" si="14"/>
        <v>0</v>
      </c>
      <c r="BV22" s="1332"/>
      <c r="BW22" s="1327"/>
      <c r="BX22" s="1319"/>
      <c r="BY22" s="1319"/>
      <c r="BZ22" s="1319"/>
      <c r="CA22" s="1319"/>
      <c r="CB22" s="1319"/>
      <c r="CC22" s="1319"/>
      <c r="CD22" s="1339"/>
      <c r="CE22" s="1339"/>
      <c r="CF22" s="1339"/>
      <c r="CG22" s="1339"/>
      <c r="CH22" s="1339"/>
      <c r="CI22" s="1270">
        <f t="shared" si="5"/>
        <v>0</v>
      </c>
      <c r="CJ22" s="1333"/>
      <c r="CK22" s="1333"/>
      <c r="CL22" s="1333"/>
    </row>
    <row r="23" spans="1:90" ht="18" customHeight="1">
      <c r="A23" s="1198">
        <v>6</v>
      </c>
      <c r="B23" s="1198" t="s">
        <v>55</v>
      </c>
      <c r="C23" s="1198" t="s">
        <v>56</v>
      </c>
      <c r="D23" s="1198"/>
      <c r="E23" s="1206" t="s">
        <v>74</v>
      </c>
      <c r="F23" s="1211" t="s">
        <v>75</v>
      </c>
      <c r="G23" s="1209">
        <v>46082</v>
      </c>
      <c r="H23" s="1209">
        <v>46446</v>
      </c>
      <c r="I23" s="1266"/>
      <c r="J23" s="1267">
        <v>0</v>
      </c>
      <c r="K23" s="1267">
        <v>1334</v>
      </c>
      <c r="L23" s="1268">
        <v>15.4375</v>
      </c>
      <c r="M23" s="1269">
        <v>2</v>
      </c>
      <c r="N23" s="1270">
        <v>21.796875</v>
      </c>
      <c r="O23" s="1259">
        <f t="shared" si="6"/>
        <v>20593.625</v>
      </c>
      <c r="P23" s="1259">
        <f t="shared" si="7"/>
        <v>2668</v>
      </c>
      <c r="Q23" s="1259">
        <f t="shared" si="8"/>
        <v>23261.625</v>
      </c>
      <c r="R23" s="1259">
        <f>IF(AND(MONTH(R$4)=MONTH($H23),YEAR(R$4)=YEAR($H23)),#REF!,IF(AND(MONTH(R$4)=MONTH($G23),YEAR(R$4)=YEAR($G23)),#REF!,IF(AND(R$4&lt;($H23+1),(R$4+1)&gt;$G23),$O23,0)))</f>
        <v>0</v>
      </c>
      <c r="S23" s="1259">
        <v>0</v>
      </c>
      <c r="T23" s="1259">
        <f t="shared" si="15"/>
        <v>0</v>
      </c>
      <c r="U23" s="1259">
        <v>0</v>
      </c>
      <c r="V23" s="1301">
        <f>IF(AND(MONTH(V$4)=MONTH($H23),YEAR(V$4)=YEAR($H23)),#REF!,IF(AND(MONTH(V$4)=MONTH($G23),YEAR(V$4)=YEAR($G23)),#REF!,IF(AND(V$4&lt;($H23+1),(V$4+1)&gt;$G23),$O23,0)))</f>
        <v>0</v>
      </c>
      <c r="W23" s="1301">
        <v>0</v>
      </c>
      <c r="X23" s="1301">
        <f t="shared" si="9"/>
        <v>0</v>
      </c>
      <c r="Y23" s="1301">
        <v>0</v>
      </c>
      <c r="Z23" s="1301">
        <f>IF(AND(MONTH(Z$4)=MONTH($H23),YEAR(Z$4)=YEAR($H23)),#REF!,IF(AND(MONTH(Z$4)=MONTH($G23),YEAR(Z$4)=YEAR($G23)),#REF!,IF(AND(Z$4&lt;($H23+1),(Z$4+1)&gt;$G23),$O23,0)))</f>
        <v>0</v>
      </c>
      <c r="AA23" s="1301">
        <v>0</v>
      </c>
      <c r="AB23" s="1301">
        <f t="shared" si="10"/>
        <v>0</v>
      </c>
      <c r="AC23" s="1301">
        <v>0</v>
      </c>
      <c r="AD23" s="1301">
        <f>IF(AND(MONTH(AD$4)=MONTH($H23),YEAR(AD$4)=YEAR($H23)),#REF!,IF(AND(MONTH(AD$4)=MONTH($G23),YEAR(AD$4)=YEAR($G23)),#REF!,IF(AND(AD$4&lt;($H23+1),(AD$4+1)&gt;$G23),$O23,0)))</f>
        <v>0</v>
      </c>
      <c r="AE23" s="1301">
        <v>0</v>
      </c>
      <c r="AF23" s="1301">
        <f t="shared" si="11"/>
        <v>0</v>
      </c>
      <c r="AG23" s="1301">
        <v>0</v>
      </c>
      <c r="AH23" s="1301">
        <f>IF(AND(MONTH(AH$4)=MONTH($H23),YEAR(AH$4)=YEAR($H23)),#REF!,IF(AND(MONTH(AH$4)=MONTH($G23),YEAR(AH$4)=YEAR($G23)),#REF!,IF(AND(AH$4&lt;($H23+1),(AH$4+1)&gt;$G23),$O23,0)))</f>
        <v>0</v>
      </c>
      <c r="AI23" s="1301">
        <v>0</v>
      </c>
      <c r="AJ23" s="1301">
        <f t="shared" si="12"/>
        <v>0</v>
      </c>
      <c r="AK23" s="1301">
        <v>0</v>
      </c>
      <c r="AL23" s="1313">
        <f>IF(AND(MONTH(AL$4)=MONTH($H23),YEAR(AL$4)=YEAR($H23)),#REF!,IF(AND(MONTH(AL$4)=MONTH($G23),YEAR(AL$4)=YEAR($G23)),#REF!,IF(AND(AL$4&lt;($H23+1),(AL$4+1)&gt;$G23),$O23,0)))</f>
        <v>0</v>
      </c>
      <c r="AM23" s="1313">
        <f>IF(AND(MONTH(AM$4)=MONTH($H23),YEAR(AM$4)=YEAR($H23)),#REF!,IF(AND(MONTH(AM$4)=MONTH($G23),YEAR(AM$4)=YEAR($G23)),#REF!,IF(AND(AM$4&lt;($H23+1),(AM$4+1)&gt;$G23),$O23,0)))</f>
        <v>0</v>
      </c>
      <c r="AN23" s="1313">
        <f>IF(AND(MONTH(AN$4)=MONTH($H23),YEAR(AN$4)=YEAR($H23)),#REF!,IF(AND(MONTH(AN$4)=MONTH($G23),YEAR(AN$4)=YEAR($G23)),#REF!,IF(AND(AN$4&lt;($H23+1),(AN$4+1)&gt;$G23),$O23,0)))</f>
        <v>0</v>
      </c>
      <c r="AO23" s="1313">
        <f>IF(AND(MONTH(AO$4)=MONTH($H23),YEAR(AO$4)=YEAR($H23)),#REF!,IF(AND(MONTH(AO$4)=MONTH($G23),YEAR(AO$4)=YEAR($G23)),#REF!,IF(AND(AO$4&lt;($H23+1),(AO$4+1)&gt;$G23),$O23,0)))</f>
        <v>0</v>
      </c>
      <c r="AP23" s="1313">
        <f>IF(AND(MONTH(AP$4)=MONTH($H23),YEAR(AP$4)=YEAR($H23)),#REF!,IF(AND(MONTH(AP$4)=MONTH($G23),YEAR(AP$4)=YEAR($G23)),#REF!,IF(AND(AP$4&lt;($H23+1),(AP$4+1)&gt;$G23),$O23,0)))</f>
        <v>0</v>
      </c>
      <c r="AQ23" s="1313">
        <f>IF(AND(MONTH(AQ$4)=MONTH($H23),YEAR(AQ$4)=YEAR($H23)),#REF!,IF(AND(MONTH(AQ$4)=MONTH($G23),YEAR(AQ$4)=YEAR($G23)),#REF!,IF(AND(AQ$4&lt;($H23+1),(AQ$4+1)&gt;$G23),$O23,0)))</f>
        <v>0</v>
      </c>
      <c r="AR23" s="1313">
        <f>IF(AND(MONTH(AR$4)=MONTH($H23),YEAR(AR$4)=YEAR($H23)),#REF!,IF(AND(MONTH(AR$4)=MONTH($G23),YEAR(AR$4)=YEAR($G23)),#REF!,IF(AND(AR$4&lt;($H23+1),(AR$4+1)&gt;$G23),$O23,0)))</f>
        <v>0</v>
      </c>
      <c r="AS23" s="1301">
        <f t="shared" si="0"/>
        <v>0</v>
      </c>
      <c r="AT23" s="1301">
        <f>IF(AND(MONTH(AT$4)=MONTH($H23),YEAR(AT$4)=YEAR($H23)),#REF!,IF(AND(MONTH(AT$4)=MONTH($G23),YEAR(AT$4)=YEAR($G23)),#REF!,IF(AND(AT$4&lt;($H23+1),(AT$4+1)&gt;$G23),$P23,0)))</f>
        <v>0</v>
      </c>
      <c r="AU23" s="1301">
        <v>0</v>
      </c>
      <c r="AV23" s="1301">
        <f t="shared" si="13"/>
        <v>0</v>
      </c>
      <c r="AW23" s="1301">
        <v>0</v>
      </c>
      <c r="AX23" s="1301">
        <f>IF(AND(MONTH(AX$4)=MONTH($H23),YEAR(AX$4)=YEAR($H23)),#REF!,IF(AND(MONTH(AX$4)=MONTH($G23),YEAR(AX$4)=YEAR($G23)),#REF!,IF(AND(AX$4&lt;($H23+1),(AX$4+1)&gt;$G23),$P23,0)))</f>
        <v>0</v>
      </c>
      <c r="AY23" s="1301">
        <v>0</v>
      </c>
      <c r="AZ23" s="1301">
        <f t="shared" si="1"/>
        <v>0</v>
      </c>
      <c r="BA23" s="1301">
        <v>0</v>
      </c>
      <c r="BB23" s="1301">
        <f>IF(AND(MONTH(BB$4)=MONTH($H23),YEAR(BB$4)=YEAR($H23)),#REF!,IF(AND(MONTH(BB$4)=MONTH($G23),YEAR(BB$4)=YEAR($G23)),#REF!,IF(AND(BB$4&lt;($H23+1),(BB$4+1)&gt;$G23),$P23,0)))</f>
        <v>0</v>
      </c>
      <c r="BC23" s="1301">
        <v>0</v>
      </c>
      <c r="BD23" s="1301">
        <f t="shared" si="2"/>
        <v>0</v>
      </c>
      <c r="BE23" s="1301">
        <v>0</v>
      </c>
      <c r="BF23" s="1301">
        <f>IF(AND(MONTH(BF$4)=MONTH($H23),YEAR(BF$4)=YEAR($H23)),#REF!,IF(AND(MONTH(BF$4)=MONTH($G23),YEAR(BF$4)=YEAR($G23)),#REF!,IF(AND(BF$4&lt;($H23+1),(BF$4+1)&gt;$G23),$P23,0)))</f>
        <v>0</v>
      </c>
      <c r="BG23" s="1301">
        <v>0</v>
      </c>
      <c r="BH23" s="1301">
        <f t="shared" si="3"/>
        <v>0</v>
      </c>
      <c r="BI23" s="1301">
        <v>0</v>
      </c>
      <c r="BJ23" s="1301">
        <f>IF(AND(MONTH(BJ$4)=MONTH($H23),YEAR(BJ$4)=YEAR($H23)),#REF!,IF(AND(MONTH(BJ$4)=MONTH($G23),YEAR(BJ$4)=YEAR($G23)),#REF!,IF(AND(BJ$4&lt;($H23+1),(BJ$4+1)&gt;$G23),$P23,0)))</f>
        <v>0</v>
      </c>
      <c r="BK23" s="1301">
        <v>0</v>
      </c>
      <c r="BL23" s="1301">
        <f t="shared" si="4"/>
        <v>0</v>
      </c>
      <c r="BM23" s="1301">
        <v>0</v>
      </c>
      <c r="BN23" s="1313">
        <f>IF(AND(MONTH(BN$4)=MONTH($H23),YEAR(BN$4)=YEAR($H23)),#REF!,IF(AND(MONTH(BN$4)=MONTH($G23),YEAR(BN$4)=YEAR($G23)),#REF!,IF(AND(BN$4&lt;($H23+1),(BN$4+1)&gt;$G23),$P23,0)))</f>
        <v>0</v>
      </c>
      <c r="BO23" s="1313">
        <f>IF(AND(MONTH(BO$4)=MONTH($H23),YEAR(BO$4)=YEAR($H23)),#REF!,IF(AND(MONTH(BO$4)=MONTH($G23),YEAR(BO$4)=YEAR($G23)),#REF!,IF(AND(BO$4&lt;($H23+1),(BO$4+1)&gt;$G23),$P23,0)))</f>
        <v>0</v>
      </c>
      <c r="BP23" s="1313">
        <f>IF(AND(MONTH(BP$4)=MONTH($H23),YEAR(BP$4)=YEAR($H23)),#REF!,IF(AND(MONTH(BP$4)=MONTH($G23),YEAR(BP$4)=YEAR($G23)),#REF!,IF(AND(BP$4&lt;($H23+1),(BP$4+1)&gt;$G23),$P23,0)))</f>
        <v>0</v>
      </c>
      <c r="BQ23" s="1313">
        <f>IF(AND(MONTH(BQ$4)=MONTH($H23),YEAR(BQ$4)=YEAR($H23)),#REF!,IF(AND(MONTH(BQ$4)=MONTH($G23),YEAR(BQ$4)=YEAR($G23)),#REF!,IF(AND(BQ$4&lt;($H23+1),(BQ$4+1)&gt;$G23),$P23,0)))</f>
        <v>0</v>
      </c>
      <c r="BR23" s="1313">
        <f>IF(AND(MONTH(BR$4)=MONTH($H23),YEAR(BR$4)=YEAR($H23)),#REF!,IF(AND(MONTH(BR$4)=MONTH($G23),YEAR(BR$4)=YEAR($G23)),#REF!,IF(AND(BR$4&lt;($H23+1),(BR$4+1)&gt;$G23),$P23,0)))</f>
        <v>0</v>
      </c>
      <c r="BS23" s="1313">
        <f>IF(AND(MONTH(BS$4)=MONTH($H23),YEAR(BS$4)=YEAR($H23)),#REF!,IF(AND(MONTH(BS$4)=MONTH($G23),YEAR(BS$4)=YEAR($G23)),#REF!,IF(AND(BS$4&lt;($H23+1),(BS$4+1)&gt;$G23),$P23,0)))</f>
        <v>0</v>
      </c>
      <c r="BT23" s="1313">
        <f>IF(AND(MONTH(BT$4)=MONTH($H23),YEAR(BT$4)=YEAR($H23)),#REF!,IF(AND(MONTH(BT$4)=MONTH($G23),YEAR(BT$4)=YEAR($G23)),#REF!,IF(AND(BT$4&lt;($H23+1),(BT$4+1)&gt;$G23),$P23,0)))</f>
        <v>0</v>
      </c>
      <c r="BU23" s="1331">
        <f t="shared" si="14"/>
        <v>0</v>
      </c>
      <c r="BV23" s="1332"/>
      <c r="BW23" s="1327"/>
      <c r="BX23" s="1319"/>
      <c r="BY23" s="1319"/>
      <c r="BZ23" s="1319"/>
      <c r="CA23" s="1319"/>
      <c r="CB23" s="1319"/>
      <c r="CC23" s="1319"/>
      <c r="CD23" s="1339"/>
      <c r="CE23" s="1339"/>
      <c r="CF23" s="1339"/>
      <c r="CG23" s="1339"/>
      <c r="CH23" s="1339"/>
      <c r="CI23" s="1270">
        <f t="shared" si="5"/>
        <v>0</v>
      </c>
      <c r="CJ23" s="1333"/>
      <c r="CK23" s="1333"/>
      <c r="CL23" s="1333"/>
    </row>
    <row r="24" spans="1:90" ht="18" customHeight="1">
      <c r="A24" s="1198">
        <v>7</v>
      </c>
      <c r="B24" s="1198" t="s">
        <v>55</v>
      </c>
      <c r="C24" s="1198" t="s">
        <v>56</v>
      </c>
      <c r="D24" s="1198"/>
      <c r="E24" s="1206" t="s">
        <v>76</v>
      </c>
      <c r="F24" s="1442" t="s">
        <v>77</v>
      </c>
      <c r="G24" s="1209">
        <v>44866</v>
      </c>
      <c r="H24" s="1209">
        <v>45961</v>
      </c>
      <c r="I24" s="1266"/>
      <c r="J24" s="1267">
        <v>2809</v>
      </c>
      <c r="K24" s="1267">
        <v>2809</v>
      </c>
      <c r="L24" s="1268">
        <v>14.7</v>
      </c>
      <c r="M24" s="1269">
        <v>2</v>
      </c>
      <c r="N24" s="1270">
        <v>20.875</v>
      </c>
      <c r="O24" s="1259">
        <v>33047</v>
      </c>
      <c r="P24" s="1259">
        <f t="shared" si="7"/>
        <v>5618</v>
      </c>
      <c r="Q24" s="1259">
        <f t="shared" si="8"/>
        <v>38665</v>
      </c>
      <c r="R24" s="1259">
        <f>IF(AND(MONTH(R$4)=MONTH($H24),YEAR(R$4)=YEAR($H24)),#REF!,IF(AND(MONTH(R$4)=MONTH($G24),YEAR(R$4)=YEAR($G24)),#REF!,IF(AND(R$4&lt;($H24+1),(R$4+1)&gt;$G24),$O24,0)))</f>
        <v>33047</v>
      </c>
      <c r="S24" s="1259">
        <f>VLOOKUP(E24,'[1]MW-Rent 2023'!$E$11:$AS$247,16,FALSE)</f>
        <v>33047</v>
      </c>
      <c r="T24" s="1259">
        <f t="shared" si="15"/>
        <v>0</v>
      </c>
      <c r="U24" s="1259">
        <f>VLOOKUP(E24,'[2]MW-Rent 2023'!$E$11:$DR$319,21,FALSE)</f>
        <v>35294.199999999997</v>
      </c>
      <c r="V24" s="1301">
        <f>IF(AND(MONTH(V$4)=MONTH($H24),YEAR(V$4)=YEAR($H24)),#REF!,IF(AND(MONTH(V$4)=MONTH($G24),YEAR(V$4)=YEAR($G24)),#REF!,IF(AND(V$4&lt;($H24+1),(V$4+1)&gt;$G24),$O24,0)))</f>
        <v>33047</v>
      </c>
      <c r="W24" s="1301">
        <f>VLOOKUP(E24,'[1]MW-Rent 2023'!$E$11:$AS$247,17,FALSE)</f>
        <v>33047</v>
      </c>
      <c r="X24" s="1301">
        <f t="shared" si="9"/>
        <v>0</v>
      </c>
      <c r="Y24" s="1301">
        <f>VLOOKUP(E24,'[2]MW-Rent 2023'!$E$11:$DR$319,25,FALSE)</f>
        <v>33047</v>
      </c>
      <c r="Z24" s="1301">
        <f>IF(AND(MONTH(Z$4)=MONTH($H24),YEAR(Z$4)=YEAR($H24)),#REF!,IF(AND(MONTH(Z$4)=MONTH($G24),YEAR(Z$4)=YEAR($G24)),#REF!,IF(AND(Z$4&lt;($H24+1),(Z$4+1)&gt;$G24),$O24,0)))</f>
        <v>33047</v>
      </c>
      <c r="AA24" s="1301">
        <f>VLOOKUP(E24,'[1]MW-Rent 2023'!$E$11:$AS$247,18,FALSE)</f>
        <v>33047</v>
      </c>
      <c r="AB24" s="1301">
        <f t="shared" si="10"/>
        <v>0</v>
      </c>
      <c r="AC24" s="1301">
        <f>VLOOKUP(E24,'[2]MW-Rent 2023'!$E$11:$DR$319,29,FALSE)</f>
        <v>33047</v>
      </c>
      <c r="AD24" s="1301">
        <f>IF(AND(MONTH(AD$4)=MONTH($H24),YEAR(AD$4)=YEAR($H24)),#REF!,IF(AND(MONTH(AD$4)=MONTH($G24),YEAR(AD$4)=YEAR($G24)),#REF!,IF(AND(AD$4&lt;($H24+1),(AD$4+1)&gt;$G24),$O24,0)))</f>
        <v>33047</v>
      </c>
      <c r="AE24" s="1301">
        <f>VLOOKUP(E24,'[1]MW-Rent 2023'!$E$11:$AS$247,19,FALSE)</f>
        <v>33047</v>
      </c>
      <c r="AF24" s="1301">
        <f t="shared" si="11"/>
        <v>0</v>
      </c>
      <c r="AG24" s="1301">
        <f>VLOOKUP(E24,'[2]MW-Rent 2023'!$E$11:$DR$319,33,FALSE)</f>
        <v>33047</v>
      </c>
      <c r="AH24" s="1301">
        <f>IF(AND(MONTH(AH$4)=MONTH($H24),YEAR(AH$4)=YEAR($H24)),#REF!,IF(AND(MONTH(AH$4)=MONTH($G24),YEAR(AH$4)=YEAR($G24)),#REF!,IF(AND(AH$4&lt;($H24+1),(AH$4+1)&gt;$G24),$O24,0)))</f>
        <v>33047</v>
      </c>
      <c r="AI24" s="1301">
        <f>VLOOKUP(E24,'[1]MW-Rent 2023'!$E$11:$AS$247,20,FALSE)</f>
        <v>33047</v>
      </c>
      <c r="AJ24" s="1301">
        <f t="shared" si="12"/>
        <v>0</v>
      </c>
      <c r="AK24" s="1301">
        <f>VLOOKUP(E24,'[2]MW-Rent 2023'!$E$11:$DR$319,37,FALSE)</f>
        <v>33047</v>
      </c>
      <c r="AL24" s="1313">
        <f>IF(AND(MONTH(AL$4)=MONTH($H24),YEAR(AL$4)=YEAR($H24)),#REF!,IF(AND(MONTH(AL$4)=MONTH($G24),YEAR(AL$4)=YEAR($G24)),#REF!,IF(AND(AL$4&lt;($H24+1),(AL$4+1)&gt;$G24),$O24,0)))</f>
        <v>33047</v>
      </c>
      <c r="AM24" s="1313">
        <f>IF(AND(MONTH(AM$4)=MONTH($H24),YEAR(AM$4)=YEAR($H24)),#REF!,IF(AND(MONTH(AM$4)=MONTH($G24),YEAR(AM$4)=YEAR($G24)),#REF!,IF(AND(AM$4&lt;($H24+1),(AM$4+1)&gt;$G24),$O24,0)))</f>
        <v>33047</v>
      </c>
      <c r="AN24" s="1313">
        <f>IF(AND(MONTH(AN$4)=MONTH($H24),YEAR(AN$4)=YEAR($H24)),#REF!,IF(AND(MONTH(AN$4)=MONTH($G24),YEAR(AN$4)=YEAR($G24)),#REF!,IF(AND(AN$4&lt;($H24+1),(AN$4+1)&gt;$G24),$O24,0)))</f>
        <v>33047</v>
      </c>
      <c r="AO24" s="1313">
        <f>IF(AND(MONTH(AO$4)=MONTH($H24),YEAR(AO$4)=YEAR($H24)),#REF!,IF(AND(MONTH(AO$4)=MONTH($G24),YEAR(AO$4)=YEAR($G24)),#REF!,IF(AND(AO$4&lt;($H24+1),(AO$4+1)&gt;$G24),$O24,0)))</f>
        <v>33047</v>
      </c>
      <c r="AP24" s="1313">
        <f>IF(AND(MONTH(AP$4)=MONTH($H24),YEAR(AP$4)=YEAR($H24)),#REF!,IF(AND(MONTH(AP$4)=MONTH($G24),YEAR(AP$4)=YEAR($G24)),#REF!,IF(AND(AP$4&lt;($H24+1),(AP$4+1)&gt;$G24),$O24,0)))</f>
        <v>33047</v>
      </c>
      <c r="AQ24" s="1313">
        <f>IF(AND(MONTH(AQ$4)=MONTH($H24),YEAR(AQ$4)=YEAR($H24)),#REF!,IF(AND(MONTH(AQ$4)=MONTH($G24),YEAR(AQ$4)=YEAR($G24)),#REF!,IF(AND(AQ$4&lt;($H24+1),(AQ$4+1)&gt;$G24),$O24,0)))</f>
        <v>33047</v>
      </c>
      <c r="AR24" s="1313">
        <f>IF(AND(MONTH(AR$4)=MONTH($H24),YEAR(AR$4)=YEAR($H24)),#REF!,IF(AND(MONTH(AR$4)=MONTH($G24),YEAR(AR$4)=YEAR($G24)),#REF!,IF(AND(AR$4&lt;($H24+1),(AR$4+1)&gt;$G24),$O24,0)))</f>
        <v>33047</v>
      </c>
      <c r="AS24" s="1301">
        <f t="shared" si="0"/>
        <v>396564</v>
      </c>
      <c r="AT24" s="1301">
        <f>IF(AND(MONTH(AT$4)=MONTH($H24),YEAR(AT$4)=YEAR($H24)),#REF!,IF(AND(MONTH(AT$4)=MONTH($G24),YEAR(AT$4)=YEAR($G24)),#REF!,IF(AND(AT$4&lt;($H24+1),(AT$4+1)&gt;$G24),$P24,0)))</f>
        <v>5618</v>
      </c>
      <c r="AU24" s="1301">
        <f>VLOOKUP(E24,'[1]MW-Rent 2023'!$E$11:$AS$247,29,FALSE)</f>
        <v>5618</v>
      </c>
      <c r="AV24" s="1301">
        <f t="shared" si="13"/>
        <v>0</v>
      </c>
      <c r="AW24" s="1301">
        <f>VLOOKUP(E24,'[2]MW-Rent 2023'!$E$11:$DR$319,70,FALSE)</f>
        <v>3370.8</v>
      </c>
      <c r="AX24" s="1301">
        <f>IF(AND(MONTH(AX$4)=MONTH($H24),YEAR(AX$4)=YEAR($H24)),#REF!,IF(AND(MONTH(AX$4)=MONTH($G24),YEAR(AX$4)=YEAR($G24)),#REF!,IF(AND(AX$4&lt;($H24+1),(AX$4+1)&gt;$G24),$P24,0)))</f>
        <v>5618</v>
      </c>
      <c r="AY24" s="1301">
        <f>VLOOKUP(E24,'[1]MW-Rent 2023'!$E$11:$AS$247,30,FALSE)</f>
        <v>5618</v>
      </c>
      <c r="AZ24" s="1301">
        <f t="shared" si="1"/>
        <v>0</v>
      </c>
      <c r="BA24" s="1301">
        <f>VLOOKUP(E24,'[2]MW-Rent 2023'!$E$11:$DR$319,74,FALSE)</f>
        <v>5618</v>
      </c>
      <c r="BB24" s="1301">
        <f>IF(AND(MONTH(BB$4)=MONTH($H24),YEAR(BB$4)=YEAR($H24)),#REF!,IF(AND(MONTH(BB$4)=MONTH($G24),YEAR(BB$4)=YEAR($G24)),#REF!,IF(AND(BB$4&lt;($H24+1),(BB$4+1)&gt;$G24),$P24,0)))</f>
        <v>5618</v>
      </c>
      <c r="BC24" s="1301">
        <f>VLOOKUP(E24,'[1]MW-Rent 2023'!$E$11:$AS$247,31,FALSE)</f>
        <v>5618</v>
      </c>
      <c r="BD24" s="1301">
        <f t="shared" si="2"/>
        <v>0</v>
      </c>
      <c r="BE24" s="1301">
        <f>VLOOKUP(E24,'[2]MW-Rent 2023'!$E$11:$DR$319,78,FALSE)</f>
        <v>5618</v>
      </c>
      <c r="BF24" s="1301">
        <f>IF(AND(MONTH(BF$4)=MONTH($H24),YEAR(BF$4)=YEAR($H24)),#REF!,IF(AND(MONTH(BF$4)=MONTH($G24),YEAR(BF$4)=YEAR($G24)),#REF!,IF(AND(BF$4&lt;($H24+1),(BF$4+1)&gt;$G24),$P24,0)))</f>
        <v>5618</v>
      </c>
      <c r="BG24" s="1301">
        <f>VLOOKUP(E24,'[1]MW-Rent 2023'!$E$11:$AS$247,32,FALSE)</f>
        <v>5618</v>
      </c>
      <c r="BH24" s="1301">
        <f t="shared" si="3"/>
        <v>0</v>
      </c>
      <c r="BI24" s="1301">
        <f>VLOOKUP(E24,'[2]MW-Rent 2023'!$E$11:$DR$319,82,FALSE)</f>
        <v>5618</v>
      </c>
      <c r="BJ24" s="1301">
        <f>IF(AND(MONTH(BJ$4)=MONTH($H24),YEAR(BJ$4)=YEAR($H24)),#REF!,IF(AND(MONTH(BJ$4)=MONTH($G24),YEAR(BJ$4)=YEAR($G24)),#REF!,IF(AND(BJ$4&lt;($H24+1),(BJ$4+1)&gt;$G24),$P24,0)))</f>
        <v>5618</v>
      </c>
      <c r="BK24" s="1301">
        <f>VLOOKUP(E24,'[1]MW-Rent 2023'!$E$11:$AS$247,33,FALSE)</f>
        <v>5618</v>
      </c>
      <c r="BL24" s="1301">
        <f t="shared" si="4"/>
        <v>0</v>
      </c>
      <c r="BM24" s="1301">
        <f>VLOOKUP(E24,'[2]MW-Rent 2023'!$E$11:$DR$319,86,FALSE)</f>
        <v>5618</v>
      </c>
      <c r="BN24" s="1313">
        <f>IF(AND(MONTH(BN$4)=MONTH($H24),YEAR(BN$4)=YEAR($H24)),#REF!,IF(AND(MONTH(BN$4)=MONTH($G24),YEAR(BN$4)=YEAR($G24)),#REF!,IF(AND(BN$4&lt;($H24+1),(BN$4+1)&gt;$G24),$P24,0)))</f>
        <v>5618</v>
      </c>
      <c r="BO24" s="1313">
        <f>IF(AND(MONTH(BO$4)=MONTH($H24),YEAR(BO$4)=YEAR($H24)),#REF!,IF(AND(MONTH(BO$4)=MONTH($G24),YEAR(BO$4)=YEAR($G24)),#REF!,IF(AND(BO$4&lt;($H24+1),(BO$4+1)&gt;$G24),$P24,0)))</f>
        <v>5618</v>
      </c>
      <c r="BP24" s="1313">
        <f>IF(AND(MONTH(BP$4)=MONTH($H24),YEAR(BP$4)=YEAR($H24)),#REF!,IF(AND(MONTH(BP$4)=MONTH($G24),YEAR(BP$4)=YEAR($G24)),#REF!,IF(AND(BP$4&lt;($H24+1),(BP$4+1)&gt;$G24),$P24,0)))</f>
        <v>5618</v>
      </c>
      <c r="BQ24" s="1313">
        <f>IF(AND(MONTH(BQ$4)=MONTH($H24),YEAR(BQ$4)=YEAR($H24)),#REF!,IF(AND(MONTH(BQ$4)=MONTH($G24),YEAR(BQ$4)=YEAR($G24)),#REF!,IF(AND(BQ$4&lt;($H24+1),(BQ$4+1)&gt;$G24),$P24,0)))</f>
        <v>5618</v>
      </c>
      <c r="BR24" s="1313">
        <f>IF(AND(MONTH(BR$4)=MONTH($H24),YEAR(BR$4)=YEAR($H24)),#REF!,IF(AND(MONTH(BR$4)=MONTH($G24),YEAR(BR$4)=YEAR($G24)),#REF!,IF(AND(BR$4&lt;($H24+1),(BR$4+1)&gt;$G24),$P24,0)))</f>
        <v>5618</v>
      </c>
      <c r="BS24" s="1313">
        <f>IF(AND(MONTH(BS$4)=MONTH($H24),YEAR(BS$4)=YEAR($H24)),#REF!,IF(AND(MONTH(BS$4)=MONTH($G24),YEAR(BS$4)=YEAR($G24)),#REF!,IF(AND(BS$4&lt;($H24+1),(BS$4+1)&gt;$G24),$P24,0)))</f>
        <v>5618</v>
      </c>
      <c r="BT24" s="1313">
        <f>IF(AND(MONTH(BT$4)=MONTH($H24),YEAR(BT$4)=YEAR($H24)),#REF!,IF(AND(MONTH(BT$4)=MONTH($G24),YEAR(BT$4)=YEAR($G24)),#REF!,IF(AND(BT$4&lt;($H24+1),(BT$4+1)&gt;$G24),$P24,0)))</f>
        <v>5618</v>
      </c>
      <c r="BU24" s="1331">
        <f t="shared" si="14"/>
        <v>67416</v>
      </c>
      <c r="BV24" s="1331"/>
      <c r="BW24" s="1327">
        <v>1079.71</v>
      </c>
      <c r="BX24" s="1319">
        <v>924.53</v>
      </c>
      <c r="BY24" s="1319">
        <v>1014.64</v>
      </c>
      <c r="BZ24" s="1319">
        <v>1022.3</v>
      </c>
      <c r="CA24" s="1319">
        <v>936.56</v>
      </c>
      <c r="CB24" s="1319"/>
      <c r="CC24" s="1319"/>
      <c r="CD24" s="1338"/>
      <c r="CE24" s="1338"/>
      <c r="CF24" s="1338"/>
      <c r="CG24" s="1338"/>
      <c r="CH24" s="1338"/>
      <c r="CI24" s="1270">
        <f t="shared" si="5"/>
        <v>4977.74</v>
      </c>
      <c r="CJ24" s="1333"/>
      <c r="CK24" s="1333"/>
      <c r="CL24" s="1333"/>
    </row>
    <row r="25" spans="1:90" ht="18" customHeight="1">
      <c r="A25" s="1198">
        <v>7</v>
      </c>
      <c r="B25" s="1198" t="s">
        <v>55</v>
      </c>
      <c r="C25" s="1198" t="s">
        <v>56</v>
      </c>
      <c r="D25" s="1198"/>
      <c r="E25" s="1206" t="s">
        <v>76</v>
      </c>
      <c r="F25" s="1442" t="s">
        <v>77</v>
      </c>
      <c r="G25" s="1209">
        <v>44866</v>
      </c>
      <c r="H25" s="1209">
        <v>45961</v>
      </c>
      <c r="I25" s="1266"/>
      <c r="J25" s="1267">
        <v>267</v>
      </c>
      <c r="K25" s="1267">
        <v>267</v>
      </c>
      <c r="L25" s="1268">
        <v>6.25</v>
      </c>
      <c r="M25" s="1269">
        <v>0</v>
      </c>
      <c r="N25" s="1270">
        <v>7.8125</v>
      </c>
      <c r="O25" s="1259">
        <f>L25*K25</f>
        <v>1668.75</v>
      </c>
      <c r="P25" s="1259">
        <f t="shared" si="7"/>
        <v>0</v>
      </c>
      <c r="Q25" s="1259">
        <f t="shared" si="8"/>
        <v>1668.75</v>
      </c>
      <c r="R25" s="1259">
        <f>IF(AND(MONTH(R$4)=MONTH($H25),YEAR(R$4)=YEAR($H25)),#REF!,IF(AND(MONTH(R$4)=MONTH($G25),YEAR(R$4)=YEAR($G25)),#REF!,IF(AND(R$4&lt;($H25+1),(R$4+1)&gt;$G25),$O25,0)))</f>
        <v>1668.75</v>
      </c>
      <c r="S25" s="1259">
        <v>1335</v>
      </c>
      <c r="T25" s="1259">
        <f t="shared" si="15"/>
        <v>333.75</v>
      </c>
      <c r="U25" s="1259">
        <v>1335</v>
      </c>
      <c r="V25" s="1301">
        <f>IF(AND(MONTH(V$4)=MONTH($H25),YEAR(V$4)=YEAR($H25)),#REF!,IF(AND(MONTH(V$4)=MONTH($G25),YEAR(V$4)=YEAR($G25)),#REF!,IF(AND(V$4&lt;($H25+1),(V$4+1)&gt;$G25),$O25,0)))</f>
        <v>1668.75</v>
      </c>
      <c r="W25" s="1301">
        <v>1335</v>
      </c>
      <c r="X25" s="1301">
        <f t="shared" si="9"/>
        <v>333.75</v>
      </c>
      <c r="Y25" s="1301">
        <v>1335</v>
      </c>
      <c r="Z25" s="1301">
        <f>IF(AND(MONTH(Z$4)=MONTH($H25),YEAR(Z$4)=YEAR($H25)),#REF!,IF(AND(MONTH(Z$4)=MONTH($G25),YEAR(Z$4)=YEAR($G25)),#REF!,IF(AND(Z$4&lt;($H25+1),(Z$4+1)&gt;$G25),$O25,0)))</f>
        <v>1668.75</v>
      </c>
      <c r="AA25" s="1301">
        <v>1335</v>
      </c>
      <c r="AB25" s="1301">
        <f t="shared" si="10"/>
        <v>333.75</v>
      </c>
      <c r="AC25" s="1301">
        <v>1335</v>
      </c>
      <c r="AD25" s="1301">
        <f>IF(AND(MONTH(AD$4)=MONTH($H25),YEAR(AD$4)=YEAR($H25)),#REF!,IF(AND(MONTH(AD$4)=MONTH($G25),YEAR(AD$4)=YEAR($G25)),#REF!,IF(AND(AD$4&lt;($H25+1),(AD$4+1)&gt;$G25),$O25,0)))</f>
        <v>1668.75</v>
      </c>
      <c r="AE25" s="1301">
        <v>1335</v>
      </c>
      <c r="AF25" s="1301">
        <f t="shared" si="11"/>
        <v>333.75</v>
      </c>
      <c r="AG25" s="1301">
        <v>1335</v>
      </c>
      <c r="AH25" s="1301">
        <f>IF(AND(MONTH(AH$4)=MONTH($H25),YEAR(AH$4)=YEAR($H25)),#REF!,IF(AND(MONTH(AH$4)=MONTH($G25),YEAR(AH$4)=YEAR($G25)),#REF!,IF(AND(AH$4&lt;($H25+1),(AH$4+1)&gt;$G25),$O25,0)))</f>
        <v>1668.75</v>
      </c>
      <c r="AI25" s="1301">
        <v>1335</v>
      </c>
      <c r="AJ25" s="1301">
        <f t="shared" si="12"/>
        <v>333.75</v>
      </c>
      <c r="AK25" s="1301">
        <v>1335</v>
      </c>
      <c r="AL25" s="1313">
        <f>IF(AND(MONTH(AL$4)=MONTH($H25),YEAR(AL$4)=YEAR($H25)),#REF!,IF(AND(MONTH(AL$4)=MONTH($G25),YEAR(AL$4)=YEAR($G25)),#REF!,IF(AND(AL$4&lt;($H25+1),(AL$4+1)&gt;$G25),$O25,0)))</f>
        <v>1668.75</v>
      </c>
      <c r="AM25" s="1313">
        <f>IF(AND(MONTH(AM$4)=MONTH($H25),YEAR(AM$4)=YEAR($H25)),#REF!,IF(AND(MONTH(AM$4)=MONTH($G25),YEAR(AM$4)=YEAR($G25)),#REF!,IF(AND(AM$4&lt;($H25+1),(AM$4+1)&gt;$G25),$O25,0)))</f>
        <v>1668.75</v>
      </c>
      <c r="AN25" s="1313">
        <f>IF(AND(MONTH(AN$4)=MONTH($H25),YEAR(AN$4)=YEAR($H25)),#REF!,IF(AND(MONTH(AN$4)=MONTH($G25),YEAR(AN$4)=YEAR($G25)),#REF!,IF(AND(AN$4&lt;($H25+1),(AN$4+1)&gt;$G25),$O25,0)))</f>
        <v>1668.75</v>
      </c>
      <c r="AO25" s="1313">
        <f>IF(AND(MONTH(AO$4)=MONTH($H25),YEAR(AO$4)=YEAR($H25)),#REF!,IF(AND(MONTH(AO$4)=MONTH($G25),YEAR(AO$4)=YEAR($G25)),#REF!,IF(AND(AO$4&lt;($H25+1),(AO$4+1)&gt;$G25),$O25,0)))</f>
        <v>1668.75</v>
      </c>
      <c r="AP25" s="1313">
        <f>IF(AND(MONTH(AP$4)=MONTH($H25),YEAR(AP$4)=YEAR($H25)),#REF!,IF(AND(MONTH(AP$4)=MONTH($G25),YEAR(AP$4)=YEAR($G25)),#REF!,IF(AND(AP$4&lt;($H25+1),(AP$4+1)&gt;$G25),$O25,0)))</f>
        <v>1668.75</v>
      </c>
      <c r="AQ25" s="1313">
        <f>IF(AND(MONTH(AQ$4)=MONTH($H25),YEAR(AQ$4)=YEAR($H25)),#REF!,IF(AND(MONTH(AQ$4)=MONTH($G25),YEAR(AQ$4)=YEAR($G25)),#REF!,IF(AND(AQ$4&lt;($H25+1),(AQ$4+1)&gt;$G25),$O25,0)))</f>
        <v>1668.75</v>
      </c>
      <c r="AR25" s="1313">
        <f>IF(AND(MONTH(AR$4)=MONTH($H25),YEAR(AR$4)=YEAR($H25)),#REF!,IF(AND(MONTH(AR$4)=MONTH($G25),YEAR(AR$4)=YEAR($G25)),#REF!,IF(AND(AR$4&lt;($H25+1),(AR$4+1)&gt;$G25),$O25,0)))</f>
        <v>1668.75</v>
      </c>
      <c r="AS25" s="1301">
        <f t="shared" si="0"/>
        <v>20025</v>
      </c>
      <c r="AT25" s="1301">
        <f>IF(AND(MONTH(AT$4)=MONTH($H25),YEAR(AT$4)=YEAR($H25)),#REF!,IF(AND(MONTH(AT$4)=MONTH($G25),YEAR(AT$4)=YEAR($G25)),#REF!,IF(AND(AT$4&lt;($H25+1),(AT$4+1)&gt;$G25),$P25,0)))</f>
        <v>0</v>
      </c>
      <c r="AU25" s="1301">
        <v>0</v>
      </c>
      <c r="AV25" s="1301">
        <f t="shared" si="13"/>
        <v>0</v>
      </c>
      <c r="AW25" s="1301">
        <v>0</v>
      </c>
      <c r="AX25" s="1301">
        <f>IF(AND(MONTH(AX$4)=MONTH($H25),YEAR(AX$4)=YEAR($H25)),#REF!,IF(AND(MONTH(AX$4)=MONTH($G25),YEAR(AX$4)=YEAR($G25)),#REF!,IF(AND(AX$4&lt;($H25+1),(AX$4+1)&gt;$G25),$P25,0)))</f>
        <v>0</v>
      </c>
      <c r="AY25" s="1301">
        <v>0</v>
      </c>
      <c r="AZ25" s="1301">
        <f t="shared" si="1"/>
        <v>0</v>
      </c>
      <c r="BA25" s="1301">
        <v>0</v>
      </c>
      <c r="BB25" s="1301">
        <f>IF(AND(MONTH(BB$4)=MONTH($H25),YEAR(BB$4)=YEAR($H25)),#REF!,IF(AND(MONTH(BB$4)=MONTH($G25),YEAR(BB$4)=YEAR($G25)),#REF!,IF(AND(BB$4&lt;($H25+1),(BB$4+1)&gt;$G25),$P25,0)))</f>
        <v>0</v>
      </c>
      <c r="BC25" s="1301">
        <v>0</v>
      </c>
      <c r="BD25" s="1301">
        <f t="shared" si="2"/>
        <v>0</v>
      </c>
      <c r="BE25" s="1301">
        <v>0</v>
      </c>
      <c r="BF25" s="1301">
        <f>IF(AND(MONTH(BF$4)=MONTH($H25),YEAR(BF$4)=YEAR($H25)),#REF!,IF(AND(MONTH(BF$4)=MONTH($G25),YEAR(BF$4)=YEAR($G25)),#REF!,IF(AND(BF$4&lt;($H25+1),(BF$4+1)&gt;$G25),$P25,0)))</f>
        <v>0</v>
      </c>
      <c r="BG25" s="1301">
        <v>0</v>
      </c>
      <c r="BH25" s="1301">
        <f t="shared" si="3"/>
        <v>0</v>
      </c>
      <c r="BI25" s="1301">
        <v>0</v>
      </c>
      <c r="BJ25" s="1301">
        <f>IF(AND(MONTH(BJ$4)=MONTH($H25),YEAR(BJ$4)=YEAR($H25)),#REF!,IF(AND(MONTH(BJ$4)=MONTH($G25),YEAR(BJ$4)=YEAR($G25)),#REF!,IF(AND(BJ$4&lt;($H25+1),(BJ$4+1)&gt;$G25),$P25,0)))</f>
        <v>0</v>
      </c>
      <c r="BK25" s="1301">
        <v>0</v>
      </c>
      <c r="BL25" s="1301">
        <f t="shared" si="4"/>
        <v>0</v>
      </c>
      <c r="BM25" s="1301">
        <v>0</v>
      </c>
      <c r="BN25" s="1313">
        <f>IF(AND(MONTH(BN$4)=MONTH($H25),YEAR(BN$4)=YEAR($H25)),#REF!,IF(AND(MONTH(BN$4)=MONTH($G25),YEAR(BN$4)=YEAR($G25)),#REF!,IF(AND(BN$4&lt;($H25+1),(BN$4+1)&gt;$G25),$P25,0)))</f>
        <v>0</v>
      </c>
      <c r="BO25" s="1313">
        <f>IF(AND(MONTH(BO$4)=MONTH($H25),YEAR(BO$4)=YEAR($H25)),#REF!,IF(AND(MONTH(BO$4)=MONTH($G25),YEAR(BO$4)=YEAR($G25)),#REF!,IF(AND(BO$4&lt;($H25+1),(BO$4+1)&gt;$G25),$P25,0)))</f>
        <v>0</v>
      </c>
      <c r="BP25" s="1313">
        <f>IF(AND(MONTH(BP$4)=MONTH($H25),YEAR(BP$4)=YEAR($H25)),#REF!,IF(AND(MONTH(BP$4)=MONTH($G25),YEAR(BP$4)=YEAR($G25)),#REF!,IF(AND(BP$4&lt;($H25+1),(BP$4+1)&gt;$G25),$P25,0)))</f>
        <v>0</v>
      </c>
      <c r="BQ25" s="1313">
        <f>IF(AND(MONTH(BQ$4)=MONTH($H25),YEAR(BQ$4)=YEAR($H25)),#REF!,IF(AND(MONTH(BQ$4)=MONTH($G25),YEAR(BQ$4)=YEAR($G25)),#REF!,IF(AND(BQ$4&lt;($H25+1),(BQ$4+1)&gt;$G25),$P25,0)))</f>
        <v>0</v>
      </c>
      <c r="BR25" s="1313">
        <f>IF(AND(MONTH(BR$4)=MONTH($H25),YEAR(BR$4)=YEAR($H25)),#REF!,IF(AND(MONTH(BR$4)=MONTH($G25),YEAR(BR$4)=YEAR($G25)),#REF!,IF(AND(BR$4&lt;($H25+1),(BR$4+1)&gt;$G25),$P25,0)))</f>
        <v>0</v>
      </c>
      <c r="BS25" s="1313">
        <f>IF(AND(MONTH(BS$4)=MONTH($H25),YEAR(BS$4)=YEAR($H25)),#REF!,IF(AND(MONTH(BS$4)=MONTH($G25),YEAR(BS$4)=YEAR($G25)),#REF!,IF(AND(BS$4&lt;($H25+1),(BS$4+1)&gt;$G25),$P25,0)))</f>
        <v>0</v>
      </c>
      <c r="BT25" s="1313">
        <f>IF(AND(MONTH(BT$4)=MONTH($H25),YEAR(BT$4)=YEAR($H25)),#REF!,IF(AND(MONTH(BT$4)=MONTH($G25),YEAR(BT$4)=YEAR($G25)),#REF!,IF(AND(BT$4&lt;($H25+1),(BT$4+1)&gt;$G25),$P25,0)))</f>
        <v>0</v>
      </c>
      <c r="BU25" s="1331">
        <f t="shared" si="14"/>
        <v>0</v>
      </c>
      <c r="BV25" s="1331"/>
      <c r="BW25" s="1327"/>
      <c r="BX25" s="1319"/>
      <c r="BY25" s="1319"/>
      <c r="BZ25" s="1319"/>
      <c r="CA25" s="1319"/>
      <c r="CB25" s="1319"/>
      <c r="CC25" s="1319"/>
      <c r="CD25" s="1338"/>
      <c r="CE25" s="1338"/>
      <c r="CF25" s="1338"/>
      <c r="CG25" s="1338"/>
      <c r="CH25" s="1338"/>
      <c r="CI25" s="1270">
        <f t="shared" si="5"/>
        <v>0</v>
      </c>
      <c r="CJ25" s="1333"/>
      <c r="CK25" s="1333"/>
      <c r="CL25" s="1333"/>
    </row>
    <row r="26" spans="1:90" ht="18" customHeight="1">
      <c r="A26" s="1198">
        <v>7</v>
      </c>
      <c r="B26" s="1198" t="s">
        <v>55</v>
      </c>
      <c r="C26" s="1198" t="s">
        <v>56</v>
      </c>
      <c r="D26" s="1198"/>
      <c r="E26" s="1206" t="s">
        <v>76</v>
      </c>
      <c r="F26" s="1443" t="s">
        <v>77</v>
      </c>
      <c r="G26" s="1209">
        <v>44866</v>
      </c>
      <c r="H26" s="1209">
        <v>45961</v>
      </c>
      <c r="I26" s="1261"/>
      <c r="J26" s="1262">
        <v>317</v>
      </c>
      <c r="K26" s="1262">
        <v>317</v>
      </c>
      <c r="L26" s="1264">
        <v>0</v>
      </c>
      <c r="M26" s="1264">
        <v>0</v>
      </c>
      <c r="N26" s="1265">
        <v>0</v>
      </c>
      <c r="O26" s="1259">
        <f>L26*K26</f>
        <v>0</v>
      </c>
      <c r="P26" s="1259">
        <f t="shared" si="7"/>
        <v>0</v>
      </c>
      <c r="Q26" s="1259">
        <f t="shared" si="8"/>
        <v>0</v>
      </c>
      <c r="R26" s="1259">
        <f>IF(AND(MONTH(R$4)=MONTH($H26),YEAR(R$4)=YEAR($H26)),#REF!,IF(AND(MONTH(R$4)=MONTH($G26),YEAR(R$4)=YEAR($G26)),#REF!,IF(AND(R$4&lt;($H26+1),(R$4+1)&gt;$G26),$O26,0)))</f>
        <v>0</v>
      </c>
      <c r="S26" s="1259">
        <v>0</v>
      </c>
      <c r="T26" s="1259">
        <f t="shared" si="15"/>
        <v>0</v>
      </c>
      <c r="U26" s="1259">
        <v>0</v>
      </c>
      <c r="V26" s="1301">
        <f>IF(AND(MONTH(V$4)=MONTH($H26),YEAR(V$4)=YEAR($H26)),#REF!,IF(AND(MONTH(V$4)=MONTH($G26),YEAR(V$4)=YEAR($G26)),#REF!,IF(AND(V$4&lt;($H26+1),(V$4+1)&gt;$G26),$O26,0)))</f>
        <v>0</v>
      </c>
      <c r="W26" s="1301">
        <v>0</v>
      </c>
      <c r="X26" s="1301">
        <f t="shared" si="9"/>
        <v>0</v>
      </c>
      <c r="Y26" s="1301">
        <v>0</v>
      </c>
      <c r="Z26" s="1301">
        <f>IF(AND(MONTH(Z$4)=MONTH($H26),YEAR(Z$4)=YEAR($H26)),#REF!,IF(AND(MONTH(Z$4)=MONTH($G26),YEAR(Z$4)=YEAR($G26)),#REF!,IF(AND(Z$4&lt;($H26+1),(Z$4+1)&gt;$G26),$O26,0)))</f>
        <v>0</v>
      </c>
      <c r="AA26" s="1301">
        <v>0</v>
      </c>
      <c r="AB26" s="1301">
        <f t="shared" si="10"/>
        <v>0</v>
      </c>
      <c r="AC26" s="1301">
        <v>0</v>
      </c>
      <c r="AD26" s="1301">
        <f>IF(AND(MONTH(AD$4)=MONTH($H26),YEAR(AD$4)=YEAR($H26)),#REF!,IF(AND(MONTH(AD$4)=MONTH($G26),YEAR(AD$4)=YEAR($G26)),#REF!,IF(AND(AD$4&lt;($H26+1),(AD$4+1)&gt;$G26),$O26,0)))</f>
        <v>0</v>
      </c>
      <c r="AE26" s="1301">
        <v>0</v>
      </c>
      <c r="AF26" s="1301">
        <f t="shared" si="11"/>
        <v>0</v>
      </c>
      <c r="AG26" s="1301">
        <v>0</v>
      </c>
      <c r="AH26" s="1301">
        <f>IF(AND(MONTH(AH$4)=MONTH($H26),YEAR(AH$4)=YEAR($H26)),#REF!,IF(AND(MONTH(AH$4)=MONTH($G26),YEAR(AH$4)=YEAR($G26)),#REF!,IF(AND(AH$4&lt;($H26+1),(AH$4+1)&gt;$G26),$O26,0)))</f>
        <v>0</v>
      </c>
      <c r="AI26" s="1301">
        <v>0</v>
      </c>
      <c r="AJ26" s="1301">
        <f t="shared" si="12"/>
        <v>0</v>
      </c>
      <c r="AK26" s="1301">
        <v>0</v>
      </c>
      <c r="AL26" s="1313">
        <f>IF(AND(MONTH(AL$4)=MONTH($H26),YEAR(AL$4)=YEAR($H26)),#REF!,IF(AND(MONTH(AL$4)=MONTH($G26),YEAR(AL$4)=YEAR($G26)),#REF!,IF(AND(AL$4&lt;($H26+1),(AL$4+1)&gt;$G26),$O26,0)))</f>
        <v>0</v>
      </c>
      <c r="AM26" s="1313">
        <f>IF(AND(MONTH(AM$4)=MONTH($H26),YEAR(AM$4)=YEAR($H26)),#REF!,IF(AND(MONTH(AM$4)=MONTH($G26),YEAR(AM$4)=YEAR($G26)),#REF!,IF(AND(AM$4&lt;($H26+1),(AM$4+1)&gt;$G26),$O26,0)))</f>
        <v>0</v>
      </c>
      <c r="AN26" s="1313">
        <f>IF(AND(MONTH(AN$4)=MONTH($H26),YEAR(AN$4)=YEAR($H26)),#REF!,IF(AND(MONTH(AN$4)=MONTH($G26),YEAR(AN$4)=YEAR($G26)),#REF!,IF(AND(AN$4&lt;($H26+1),(AN$4+1)&gt;$G26),$O26,0)))</f>
        <v>0</v>
      </c>
      <c r="AO26" s="1313">
        <f>IF(AND(MONTH(AO$4)=MONTH($H26),YEAR(AO$4)=YEAR($H26)),#REF!,IF(AND(MONTH(AO$4)=MONTH($G26),YEAR(AO$4)=YEAR($G26)),#REF!,IF(AND(AO$4&lt;($H26+1),(AO$4+1)&gt;$G26),$O26,0)))</f>
        <v>0</v>
      </c>
      <c r="AP26" s="1313">
        <f>IF(AND(MONTH(AP$4)=MONTH($H26),YEAR(AP$4)=YEAR($H26)),#REF!,IF(AND(MONTH(AP$4)=MONTH($G26),YEAR(AP$4)=YEAR($G26)),#REF!,IF(AND(AP$4&lt;($H26+1),(AP$4+1)&gt;$G26),$O26,0)))</f>
        <v>0</v>
      </c>
      <c r="AQ26" s="1313">
        <f>IF(AND(MONTH(AQ$4)=MONTH($H26),YEAR(AQ$4)=YEAR($H26)),#REF!,IF(AND(MONTH(AQ$4)=MONTH($G26),YEAR(AQ$4)=YEAR($G26)),#REF!,IF(AND(AQ$4&lt;($H26+1),(AQ$4+1)&gt;$G26),$O26,0)))</f>
        <v>0</v>
      </c>
      <c r="AR26" s="1313">
        <f>IF(AND(MONTH(AR$4)=MONTH($H26),YEAR(AR$4)=YEAR($H26)),#REF!,IF(AND(MONTH(AR$4)=MONTH($G26),YEAR(AR$4)=YEAR($G26)),#REF!,IF(AND(AR$4&lt;($H26+1),(AR$4+1)&gt;$G26),$O26,0)))</f>
        <v>0</v>
      </c>
      <c r="AS26" s="1301">
        <f t="shared" si="0"/>
        <v>0</v>
      </c>
      <c r="AT26" s="1301">
        <f>IF(AND(MONTH(AT$4)=MONTH($H26),YEAR(AT$4)=YEAR($H26)),#REF!,IF(AND(MONTH(AT$4)=MONTH($G26),YEAR(AT$4)=YEAR($G26)),#REF!,IF(AND(AT$4&lt;($H26+1),(AT$4+1)&gt;$G26),$P26,0)))</f>
        <v>0</v>
      </c>
      <c r="AU26" s="1301">
        <v>0</v>
      </c>
      <c r="AV26" s="1301">
        <f t="shared" si="13"/>
        <v>0</v>
      </c>
      <c r="AW26" s="1301">
        <v>0</v>
      </c>
      <c r="AX26" s="1301">
        <f>IF(AND(MONTH(AX$4)=MONTH($H26),YEAR(AX$4)=YEAR($H26)),#REF!,IF(AND(MONTH(AX$4)=MONTH($G26),YEAR(AX$4)=YEAR($G26)),#REF!,IF(AND(AX$4&lt;($H26+1),(AX$4+1)&gt;$G26),$P26,0)))</f>
        <v>0</v>
      </c>
      <c r="AY26" s="1301">
        <v>0</v>
      </c>
      <c r="AZ26" s="1301">
        <f t="shared" si="1"/>
        <v>0</v>
      </c>
      <c r="BA26" s="1301">
        <v>0</v>
      </c>
      <c r="BB26" s="1301">
        <f>IF(AND(MONTH(BB$4)=MONTH($H26),YEAR(BB$4)=YEAR($H26)),#REF!,IF(AND(MONTH(BB$4)=MONTH($G26),YEAR(BB$4)=YEAR($G26)),#REF!,IF(AND(BB$4&lt;($H26+1),(BB$4+1)&gt;$G26),$P26,0)))</f>
        <v>0</v>
      </c>
      <c r="BC26" s="1301">
        <v>0</v>
      </c>
      <c r="BD26" s="1301">
        <f t="shared" si="2"/>
        <v>0</v>
      </c>
      <c r="BE26" s="1301">
        <v>0</v>
      </c>
      <c r="BF26" s="1301">
        <f>IF(AND(MONTH(BF$4)=MONTH($H26),YEAR(BF$4)=YEAR($H26)),#REF!,IF(AND(MONTH(BF$4)=MONTH($G26),YEAR(BF$4)=YEAR($G26)),#REF!,IF(AND(BF$4&lt;($H26+1),(BF$4+1)&gt;$G26),$P26,0)))</f>
        <v>0</v>
      </c>
      <c r="BG26" s="1301">
        <v>0</v>
      </c>
      <c r="BH26" s="1301">
        <f t="shared" si="3"/>
        <v>0</v>
      </c>
      <c r="BI26" s="1301">
        <v>0</v>
      </c>
      <c r="BJ26" s="1301">
        <f>IF(AND(MONTH(BJ$4)=MONTH($H26),YEAR(BJ$4)=YEAR($H26)),#REF!,IF(AND(MONTH(BJ$4)=MONTH($G26),YEAR(BJ$4)=YEAR($G26)),#REF!,IF(AND(BJ$4&lt;($H26+1),(BJ$4+1)&gt;$G26),$P26,0)))</f>
        <v>0</v>
      </c>
      <c r="BK26" s="1301">
        <v>0</v>
      </c>
      <c r="BL26" s="1301">
        <f t="shared" si="4"/>
        <v>0</v>
      </c>
      <c r="BM26" s="1301">
        <v>0</v>
      </c>
      <c r="BN26" s="1313">
        <f>IF(AND(MONTH(BN$4)=MONTH($H26),YEAR(BN$4)=YEAR($H26)),#REF!,IF(AND(MONTH(BN$4)=MONTH($G26),YEAR(BN$4)=YEAR($G26)),#REF!,IF(AND(BN$4&lt;($H26+1),(BN$4+1)&gt;$G26),$P26,0)))</f>
        <v>0</v>
      </c>
      <c r="BO26" s="1313">
        <f>IF(AND(MONTH(BO$4)=MONTH($H26),YEAR(BO$4)=YEAR($H26)),#REF!,IF(AND(MONTH(BO$4)=MONTH($G26),YEAR(BO$4)=YEAR($G26)),#REF!,IF(AND(BO$4&lt;($H26+1),(BO$4+1)&gt;$G26),$P26,0)))</f>
        <v>0</v>
      </c>
      <c r="BP26" s="1313">
        <f>IF(AND(MONTH(BP$4)=MONTH($H26),YEAR(BP$4)=YEAR($H26)),#REF!,IF(AND(MONTH(BP$4)=MONTH($G26),YEAR(BP$4)=YEAR($G26)),#REF!,IF(AND(BP$4&lt;($H26+1),(BP$4+1)&gt;$G26),$P26,0)))</f>
        <v>0</v>
      </c>
      <c r="BQ26" s="1313">
        <f>IF(AND(MONTH(BQ$4)=MONTH($H26),YEAR(BQ$4)=YEAR($H26)),#REF!,IF(AND(MONTH(BQ$4)=MONTH($G26),YEAR(BQ$4)=YEAR($G26)),#REF!,IF(AND(BQ$4&lt;($H26+1),(BQ$4+1)&gt;$G26),$P26,0)))</f>
        <v>0</v>
      </c>
      <c r="BR26" s="1313">
        <f>IF(AND(MONTH(BR$4)=MONTH($H26),YEAR(BR$4)=YEAR($H26)),#REF!,IF(AND(MONTH(BR$4)=MONTH($G26),YEAR(BR$4)=YEAR($G26)),#REF!,IF(AND(BR$4&lt;($H26+1),(BR$4+1)&gt;$G26),$P26,0)))</f>
        <v>0</v>
      </c>
      <c r="BS26" s="1313">
        <f>IF(AND(MONTH(BS$4)=MONTH($H26),YEAR(BS$4)=YEAR($H26)),#REF!,IF(AND(MONTH(BS$4)=MONTH($G26),YEAR(BS$4)=YEAR($G26)),#REF!,IF(AND(BS$4&lt;($H26+1),(BS$4+1)&gt;$G26),$P26,0)))</f>
        <v>0</v>
      </c>
      <c r="BT26" s="1313">
        <f>IF(AND(MONTH(BT$4)=MONTH($H26),YEAR(BT$4)=YEAR($H26)),#REF!,IF(AND(MONTH(BT$4)=MONTH($G26),YEAR(BT$4)=YEAR($G26)),#REF!,IF(AND(BT$4&lt;($H26+1),(BT$4+1)&gt;$G26),$P26,0)))</f>
        <v>0</v>
      </c>
      <c r="BU26" s="1331">
        <f t="shared" si="14"/>
        <v>0</v>
      </c>
      <c r="BV26" s="1331"/>
      <c r="BW26" s="1327"/>
      <c r="BX26" s="1319"/>
      <c r="BY26" s="1319"/>
      <c r="BZ26" s="1319"/>
      <c r="CA26" s="1319"/>
      <c r="CB26" s="1319"/>
      <c r="CC26" s="1319"/>
      <c r="CD26" s="1338"/>
      <c r="CE26" s="1338"/>
      <c r="CF26" s="1338"/>
      <c r="CG26" s="1338"/>
      <c r="CH26" s="1338"/>
      <c r="CI26" s="1270">
        <f t="shared" si="5"/>
        <v>0</v>
      </c>
      <c r="CJ26" s="1333"/>
      <c r="CK26" s="1333"/>
      <c r="CL26" s="1333"/>
    </row>
    <row r="27" spans="1:90" ht="18" customHeight="1">
      <c r="A27" s="1188">
        <v>8</v>
      </c>
      <c r="B27" s="1188" t="s">
        <v>55</v>
      </c>
      <c r="C27" s="1188" t="s">
        <v>56</v>
      </c>
      <c r="D27" s="1188"/>
      <c r="E27" s="1188" t="s">
        <v>78</v>
      </c>
      <c r="F27" s="1199" t="s">
        <v>79</v>
      </c>
      <c r="G27" s="1197">
        <v>44936</v>
      </c>
      <c r="H27" s="1200">
        <v>45300</v>
      </c>
      <c r="I27" s="1256"/>
      <c r="J27" s="1257">
        <v>1442</v>
      </c>
      <c r="K27" s="1257">
        <v>1442</v>
      </c>
      <c r="L27" s="1260">
        <v>13.525</v>
      </c>
      <c r="M27" s="1258">
        <v>2</v>
      </c>
      <c r="N27" s="1249">
        <v>19.40625</v>
      </c>
      <c r="O27" s="1259">
        <v>15616</v>
      </c>
      <c r="P27" s="1259">
        <f t="shared" si="7"/>
        <v>2884</v>
      </c>
      <c r="Q27" s="1259">
        <v>18500</v>
      </c>
      <c r="R27" s="1259" t="e">
        <f>IF(AND(MONTH(R$4)=MONTH($H27),YEAR(R$4)=YEAR($H27)),#REF!,IF(AND(MONTH(R$4)=MONTH($G27),YEAR(R$4)=YEAR($G27)),#REF!,IF(AND(R$4&lt;($H27+1),(R$4+1)&gt;$G27),$O27,0)))</f>
        <v>#REF!</v>
      </c>
      <c r="S27" s="1259">
        <f>VLOOKUP(E27,'[1]MW-Rent 2023'!$E$11:$AS$247,16,FALSE)</f>
        <v>4533.68</v>
      </c>
      <c r="T27" s="1259" t="e">
        <f t="shared" si="15"/>
        <v>#REF!</v>
      </c>
      <c r="U27" s="1259">
        <f>VLOOKUP(E27,'[2]MW-Rent 2023'!$E$11:$DR$319,21,FALSE)</f>
        <v>4723.43</v>
      </c>
      <c r="V27" s="1301">
        <f>IF(AND(MONTH(V$4)=MONTH($H27),YEAR(V$4)=YEAR($H27)),#REF!,IF(AND(MONTH(V$4)=MONTH($G27),YEAR(V$4)=YEAR($G27)),#REF!,IF(AND(V$4&lt;($H27+1),(V$4+1)&gt;$G27),$O27,0)))</f>
        <v>0</v>
      </c>
      <c r="W27" s="1301">
        <f>VLOOKUP(E27,'[1]MW-Rent 2023'!$E$11:$AS$247,17,FALSE)</f>
        <v>0</v>
      </c>
      <c r="X27" s="1301">
        <f t="shared" si="9"/>
        <v>0</v>
      </c>
      <c r="Y27" s="1301">
        <f>VLOOKUP(E27,'[2]MW-Rent 2023'!$E$11:$DR$319,25,FALSE)</f>
        <v>0</v>
      </c>
      <c r="Z27" s="1301">
        <f>IF(AND(MONTH(Z$4)=MONTH($H27),YEAR(Z$4)=YEAR($H27)),#REF!,IF(AND(MONTH(Z$4)=MONTH($G27),YEAR(Z$4)=YEAR($G27)),#REF!,IF(AND(Z$4&lt;($H27+1),(Z$4+1)&gt;$G27),$O27,0)))</f>
        <v>0</v>
      </c>
      <c r="AA27" s="1301">
        <f>VLOOKUP(E27,'[1]MW-Rent 2023'!$E$11:$AS$247,18,FALSE)</f>
        <v>0</v>
      </c>
      <c r="AB27" s="1301">
        <f t="shared" si="10"/>
        <v>0</v>
      </c>
      <c r="AC27" s="1301">
        <f>VLOOKUP(E27,'[2]MW-Rent 2023'!$E$11:$DR$319,29,FALSE)</f>
        <v>0</v>
      </c>
      <c r="AD27" s="1301">
        <f>IF(AND(MONTH(AD$4)=MONTH($H27),YEAR(AD$4)=YEAR($H27)),#REF!,IF(AND(MONTH(AD$4)=MONTH($G27),YEAR(AD$4)=YEAR($G27)),#REF!,IF(AND(AD$4&lt;($H27+1),(AD$4+1)&gt;$G27),$O27,0)))</f>
        <v>0</v>
      </c>
      <c r="AE27" s="1301">
        <f>VLOOKUP(E27,'[1]MW-Rent 2023'!$E$11:$AS$247,19,FALSE)</f>
        <v>0</v>
      </c>
      <c r="AF27" s="1301">
        <f t="shared" si="11"/>
        <v>0</v>
      </c>
      <c r="AG27" s="1301">
        <f>VLOOKUP(E27,'[2]MW-Rent 2023'!$E$11:$DR$319,33,FALSE)</f>
        <v>0</v>
      </c>
      <c r="AH27" s="1301">
        <f>IF(AND(MONTH(AH$4)=MONTH($H27),YEAR(AH$4)=YEAR($H27)),#REF!,IF(AND(MONTH(AH$4)=MONTH($G27),YEAR(AH$4)=YEAR($G27)),#REF!,IF(AND(AH$4&lt;($H27+1),(AH$4+1)&gt;$G27),$O27,0)))</f>
        <v>0</v>
      </c>
      <c r="AI27" s="1301">
        <f>VLOOKUP(E27,'[1]MW-Rent 2023'!$E$11:$AS$247,20,FALSE)</f>
        <v>0</v>
      </c>
      <c r="AJ27" s="1301">
        <f t="shared" si="12"/>
        <v>0</v>
      </c>
      <c r="AK27" s="1301">
        <f>VLOOKUP(E27,'[2]MW-Rent 2023'!$E$11:$DR$319,37,FALSE)</f>
        <v>0</v>
      </c>
      <c r="AL27" s="1313">
        <f>IF(AND(MONTH(AL$4)=MONTH($H27),YEAR(AL$4)=YEAR($H27)),#REF!,IF(AND(MONTH(AL$4)=MONTH($G27),YEAR(AL$4)=YEAR($G27)),#REF!,IF(AND(AL$4&lt;($H27+1),(AL$4+1)&gt;$G27),$O27,0)))</f>
        <v>0</v>
      </c>
      <c r="AM27" s="1313">
        <f>IF(AND(MONTH(AM$4)=MONTH($H27),YEAR(AM$4)=YEAR($H27)),#REF!,IF(AND(MONTH(AM$4)=MONTH($G27),YEAR(AM$4)=YEAR($G27)),#REF!,IF(AND(AM$4&lt;($H27+1),(AM$4+1)&gt;$G27),$O27,0)))</f>
        <v>0</v>
      </c>
      <c r="AN27" s="1313">
        <f>IF(AND(MONTH(AN$4)=MONTH($H27),YEAR(AN$4)=YEAR($H27)),#REF!,IF(AND(MONTH(AN$4)=MONTH($G27),YEAR(AN$4)=YEAR($G27)),#REF!,IF(AND(AN$4&lt;($H27+1),(AN$4+1)&gt;$G27),$O27,0)))</f>
        <v>0</v>
      </c>
      <c r="AO27" s="1313">
        <f>IF(AND(MONTH(AO$4)=MONTH($H27),YEAR(AO$4)=YEAR($H27)),#REF!,IF(AND(MONTH(AO$4)=MONTH($G27),YEAR(AO$4)=YEAR($G27)),#REF!,IF(AND(AO$4&lt;($H27+1),(AO$4+1)&gt;$G27),$O27,0)))</f>
        <v>0</v>
      </c>
      <c r="AP27" s="1313">
        <f>IF(AND(MONTH(AP$4)=MONTH($H27),YEAR(AP$4)=YEAR($H27)),#REF!,IF(AND(MONTH(AP$4)=MONTH($G27),YEAR(AP$4)=YEAR($G27)),#REF!,IF(AND(AP$4&lt;($H27+1),(AP$4+1)&gt;$G27),$O27,0)))</f>
        <v>0</v>
      </c>
      <c r="AQ27" s="1313">
        <f>IF(AND(MONTH(AQ$4)=MONTH($H27),YEAR(AQ$4)=YEAR($H27)),#REF!,IF(AND(MONTH(AQ$4)=MONTH($G27),YEAR(AQ$4)=YEAR($G27)),#REF!,IF(AND(AQ$4&lt;($H27+1),(AQ$4+1)&gt;$G27),$O27,0)))</f>
        <v>0</v>
      </c>
      <c r="AR27" s="1313">
        <f>IF(AND(MONTH(AR$4)=MONTH($H27),YEAR(AR$4)=YEAR($H27)),#REF!,IF(AND(MONTH(AR$4)=MONTH($G27),YEAR(AR$4)=YEAR($G27)),#REF!,IF(AND(AR$4&lt;($H27+1),(AR$4+1)&gt;$G27),$O27,0)))</f>
        <v>0</v>
      </c>
      <c r="AS27" s="1301" t="e">
        <f t="shared" si="0"/>
        <v>#REF!</v>
      </c>
      <c r="AT27" s="1301" t="e">
        <f>IF(AND(MONTH(AT$4)=MONTH($H27),YEAR(AT$4)=YEAR($H27)),#REF!,IF(AND(MONTH(AT$4)=MONTH($G27),YEAR(AT$4)=YEAR($G27)),#REF!,IF(AND(AT$4&lt;($H27+1),(AT$4+1)&gt;$G27),$P27,0)))</f>
        <v>#REF!</v>
      </c>
      <c r="AU27" s="1301">
        <f>VLOOKUP(E27,'[1]MW-Rent 2023'!$E$11:$AS$247,29,FALSE)</f>
        <v>837.29</v>
      </c>
      <c r="AV27" s="1301" t="e">
        <f t="shared" si="13"/>
        <v>#REF!</v>
      </c>
      <c r="AW27" s="1301">
        <f>VLOOKUP(E27,'[2]MW-Rent 2023'!$E$11:$DR$319,70,FALSE)</f>
        <v>502.37</v>
      </c>
      <c r="AX27" s="1301">
        <f>IF(AND(MONTH(AX$4)=MONTH($H27),YEAR(AX$4)=YEAR($H27)),#REF!,IF(AND(MONTH(AX$4)=MONTH($G27),YEAR(AX$4)=YEAR($G27)),#REF!,IF(AND(AX$4&lt;($H27+1),(AX$4+1)&gt;$G27),$P27,0)))</f>
        <v>0</v>
      </c>
      <c r="AY27" s="1301">
        <f>VLOOKUP(E27,'[1]MW-Rent 2023'!$E$11:$AS$247,30,FALSE)</f>
        <v>0</v>
      </c>
      <c r="AZ27" s="1301">
        <f t="shared" si="1"/>
        <v>0</v>
      </c>
      <c r="BA27" s="1301">
        <f>VLOOKUP(E27,'[2]MW-Rent 2023'!$E$11:$DR$319,74,FALSE)</f>
        <v>0</v>
      </c>
      <c r="BB27" s="1301">
        <f>IF(AND(MONTH(BB$4)=MONTH($H27),YEAR(BB$4)=YEAR($H27)),#REF!,IF(AND(MONTH(BB$4)=MONTH($G27),YEAR(BB$4)=YEAR($G27)),#REF!,IF(AND(BB$4&lt;($H27+1),(BB$4+1)&gt;$G27),$P27,0)))</f>
        <v>0</v>
      </c>
      <c r="BC27" s="1301">
        <f>VLOOKUP(E27,'[1]MW-Rent 2023'!$E$11:$AS$247,31,FALSE)</f>
        <v>0</v>
      </c>
      <c r="BD27" s="1301">
        <f t="shared" si="2"/>
        <v>0</v>
      </c>
      <c r="BE27" s="1301">
        <f>VLOOKUP(E27,'[2]MW-Rent 2023'!$E$11:$DR$319,78,FALSE)</f>
        <v>0</v>
      </c>
      <c r="BF27" s="1301">
        <f>IF(AND(MONTH(BF$4)=MONTH($H27),YEAR(BF$4)=YEAR($H27)),#REF!,IF(AND(MONTH(BF$4)=MONTH($G27),YEAR(BF$4)=YEAR($G27)),#REF!,IF(AND(BF$4&lt;($H27+1),(BF$4+1)&gt;$G27),$P27,0)))</f>
        <v>0</v>
      </c>
      <c r="BG27" s="1301">
        <f>VLOOKUP(E27,'[1]MW-Rent 2023'!$E$11:$AS$247,32,FALSE)</f>
        <v>0</v>
      </c>
      <c r="BH27" s="1301">
        <f t="shared" si="3"/>
        <v>0</v>
      </c>
      <c r="BI27" s="1301">
        <f>VLOOKUP(E27,'[2]MW-Rent 2023'!$E$11:$DR$319,82,FALSE)</f>
        <v>0</v>
      </c>
      <c r="BJ27" s="1301">
        <f>IF(AND(MONTH(BJ$4)=MONTH($H27),YEAR(BJ$4)=YEAR($H27)),#REF!,IF(AND(MONTH(BJ$4)=MONTH($G27),YEAR(BJ$4)=YEAR($G27)),#REF!,IF(AND(BJ$4&lt;($H27+1),(BJ$4+1)&gt;$G27),$P27,0)))</f>
        <v>0</v>
      </c>
      <c r="BK27" s="1301">
        <f>VLOOKUP(E27,'[1]MW-Rent 2023'!$E$11:$AS$247,33,FALSE)</f>
        <v>0</v>
      </c>
      <c r="BL27" s="1301">
        <f t="shared" si="4"/>
        <v>0</v>
      </c>
      <c r="BM27" s="1301">
        <f>VLOOKUP(E27,'[2]MW-Rent 2023'!$E$11:$DR$319,86,FALSE)</f>
        <v>0</v>
      </c>
      <c r="BN27" s="1313">
        <f>IF(AND(MONTH(BN$4)=MONTH($H27),YEAR(BN$4)=YEAR($H27)),#REF!,IF(AND(MONTH(BN$4)=MONTH($G27),YEAR(BN$4)=YEAR($G27)),#REF!,IF(AND(BN$4&lt;($H27+1),(BN$4+1)&gt;$G27),$P27,0)))</f>
        <v>0</v>
      </c>
      <c r="BO27" s="1313">
        <f>IF(AND(MONTH(BO$4)=MONTH($H27),YEAR(BO$4)=YEAR($H27)),#REF!,IF(AND(MONTH(BO$4)=MONTH($G27),YEAR(BO$4)=YEAR($G27)),#REF!,IF(AND(BO$4&lt;($H27+1),(BO$4+1)&gt;$G27),$P27,0)))</f>
        <v>0</v>
      </c>
      <c r="BP27" s="1313">
        <f>IF(AND(MONTH(BP$4)=MONTH($H27),YEAR(BP$4)=YEAR($H27)),#REF!,IF(AND(MONTH(BP$4)=MONTH($G27),YEAR(BP$4)=YEAR($G27)),#REF!,IF(AND(BP$4&lt;($H27+1),(BP$4+1)&gt;$G27),$P27,0)))</f>
        <v>0</v>
      </c>
      <c r="BQ27" s="1313">
        <f>IF(AND(MONTH(BQ$4)=MONTH($H27),YEAR(BQ$4)=YEAR($H27)),#REF!,IF(AND(MONTH(BQ$4)=MONTH($G27),YEAR(BQ$4)=YEAR($G27)),#REF!,IF(AND(BQ$4&lt;($H27+1),(BQ$4+1)&gt;$G27),$P27,0)))</f>
        <v>0</v>
      </c>
      <c r="BR27" s="1313">
        <f>IF(AND(MONTH(BR$4)=MONTH($H27),YEAR(BR$4)=YEAR($H27)),#REF!,IF(AND(MONTH(BR$4)=MONTH($G27),YEAR(BR$4)=YEAR($G27)),#REF!,IF(AND(BR$4&lt;($H27+1),(BR$4+1)&gt;$G27),$P27,0)))</f>
        <v>0</v>
      </c>
      <c r="BS27" s="1313">
        <f>IF(AND(MONTH(BS$4)=MONTH($H27),YEAR(BS$4)=YEAR($H27)),#REF!,IF(AND(MONTH(BS$4)=MONTH($G27),YEAR(BS$4)=YEAR($G27)),#REF!,IF(AND(BS$4&lt;($H27+1),(BS$4+1)&gt;$G27),$P27,0)))</f>
        <v>0</v>
      </c>
      <c r="BT27" s="1313">
        <f>IF(AND(MONTH(BT$4)=MONTH($H27),YEAR(BT$4)=YEAR($H27)),#REF!,IF(AND(MONTH(BT$4)=MONTH($G27),YEAR(BT$4)=YEAR($G27)),#REF!,IF(AND(BT$4&lt;($H27+1),(BT$4+1)&gt;$G27),$P27,0)))</f>
        <v>0</v>
      </c>
      <c r="BU27" s="1331" t="e">
        <f t="shared" si="14"/>
        <v>#REF!</v>
      </c>
      <c r="BV27" s="1331"/>
      <c r="BW27" s="1327">
        <v>543</v>
      </c>
      <c r="BX27" s="1319"/>
      <c r="BY27" s="1319"/>
      <c r="BZ27" s="1319"/>
      <c r="CA27" s="1319"/>
      <c r="CB27" s="1319"/>
      <c r="CC27" s="1319"/>
      <c r="CD27" s="1338"/>
      <c r="CE27" s="1338"/>
      <c r="CF27" s="1338"/>
      <c r="CG27" s="1338"/>
      <c r="CH27" s="1338"/>
      <c r="CI27" s="1270">
        <f t="shared" si="5"/>
        <v>543</v>
      </c>
      <c r="CJ27" s="1333"/>
      <c r="CK27" s="1333"/>
      <c r="CL27" s="1333"/>
    </row>
    <row r="28" spans="1:90" ht="18" customHeight="1">
      <c r="A28" s="1188">
        <v>8</v>
      </c>
      <c r="B28" s="1188" t="s">
        <v>55</v>
      </c>
      <c r="C28" s="1188" t="s">
        <v>56</v>
      </c>
      <c r="D28" s="1188"/>
      <c r="E28" s="1188" t="s">
        <v>78</v>
      </c>
      <c r="F28" s="1199" t="s">
        <v>79</v>
      </c>
      <c r="G28" s="1197">
        <v>45301</v>
      </c>
      <c r="H28" s="1200">
        <v>45666</v>
      </c>
      <c r="I28" s="1256"/>
      <c r="J28" s="1267">
        <v>0</v>
      </c>
      <c r="K28" s="1257">
        <v>1442</v>
      </c>
      <c r="L28" s="1260">
        <v>13.9625</v>
      </c>
      <c r="M28" s="1258">
        <v>2</v>
      </c>
      <c r="N28" s="1249">
        <v>19.953125</v>
      </c>
      <c r="O28" s="1259">
        <v>16116</v>
      </c>
      <c r="P28" s="1259">
        <f t="shared" si="7"/>
        <v>2884</v>
      </c>
      <c r="Q28" s="1259">
        <v>19000</v>
      </c>
      <c r="R28" s="1259" t="e">
        <f>IF(AND(MONTH(R$4)=MONTH($H28),YEAR(R$4)=YEAR($H28)),#REF!,IF(AND(MONTH(R$4)=MONTH($G28),YEAR(R$4)=YEAR($G28)),#REF!,IF(AND(R$4&lt;($H28+1),(R$4+1)&gt;$G28),$O28,0)))</f>
        <v>#REF!</v>
      </c>
      <c r="S28" s="1259">
        <v>11437.16</v>
      </c>
      <c r="T28" s="1259" t="e">
        <f t="shared" si="15"/>
        <v>#REF!</v>
      </c>
      <c r="U28" s="1259">
        <v>11901.01</v>
      </c>
      <c r="V28" s="1301">
        <f>IF(AND(MONTH(V$4)=MONTH($H28),YEAR(V$4)=YEAR($H28)),#REF!,IF(AND(MONTH(V$4)=MONTH($G28),YEAR(V$4)=YEAR($G28)),#REF!,IF(AND(V$4&lt;($H28+1),(V$4+1)&gt;$G28),$O28,0)))</f>
        <v>16116</v>
      </c>
      <c r="W28" s="1301">
        <v>16116</v>
      </c>
      <c r="X28" s="1301">
        <f t="shared" si="9"/>
        <v>0</v>
      </c>
      <c r="Y28" s="1301">
        <v>15616</v>
      </c>
      <c r="Z28" s="1301">
        <f>IF(AND(MONTH(Z$4)=MONTH($H28),YEAR(Z$4)=YEAR($H28)),#REF!,IF(AND(MONTH(Z$4)=MONTH($G28),YEAR(Z$4)=YEAR($G28)),#REF!,IF(AND(Z$4&lt;($H28+1),(Z$4+1)&gt;$G28),$O28,0)))</f>
        <v>16116</v>
      </c>
      <c r="AA28" s="1301">
        <v>16116</v>
      </c>
      <c r="AB28" s="1301">
        <f t="shared" si="10"/>
        <v>0</v>
      </c>
      <c r="AC28" s="1301">
        <v>15616</v>
      </c>
      <c r="AD28" s="1301">
        <f>IF(AND(MONTH(AD$4)=MONTH($H28),YEAR(AD$4)=YEAR($H28)),#REF!,IF(AND(MONTH(AD$4)=MONTH($G28),YEAR(AD$4)=YEAR($G28)),#REF!,IF(AND(AD$4&lt;($H28+1),(AD$4+1)&gt;$G28),$O28,0)))</f>
        <v>16116</v>
      </c>
      <c r="AE28" s="1301">
        <v>16116</v>
      </c>
      <c r="AF28" s="1301">
        <f t="shared" si="11"/>
        <v>0</v>
      </c>
      <c r="AG28" s="1301">
        <v>15616</v>
      </c>
      <c r="AH28" s="1301">
        <f>IF(AND(MONTH(AH$4)=MONTH($H28),YEAR(AH$4)=YEAR($H28)),#REF!,IF(AND(MONTH(AH$4)=MONTH($G28),YEAR(AH$4)=YEAR($G28)),#REF!,IF(AND(AH$4&lt;($H28+1),(AH$4+1)&gt;$G28),$O28,0)))</f>
        <v>16116</v>
      </c>
      <c r="AI28" s="1301">
        <v>16116</v>
      </c>
      <c r="AJ28" s="1301">
        <f t="shared" si="12"/>
        <v>0</v>
      </c>
      <c r="AK28" s="1301">
        <v>15616</v>
      </c>
      <c r="AL28" s="1313">
        <f>IF(AND(MONTH(AL$4)=MONTH($H28),YEAR(AL$4)=YEAR($H28)),#REF!,IF(AND(MONTH(AL$4)=MONTH($G28),YEAR(AL$4)=YEAR($G28)),#REF!,IF(AND(AL$4&lt;($H28+1),(AL$4+1)&gt;$G28),$O28,0)))</f>
        <v>16116</v>
      </c>
      <c r="AM28" s="1313">
        <f>IF(AND(MONTH(AM$4)=MONTH($H28),YEAR(AM$4)=YEAR($H28)),#REF!,IF(AND(MONTH(AM$4)=MONTH($G28),YEAR(AM$4)=YEAR($G28)),#REF!,IF(AND(AM$4&lt;($H28+1),(AM$4+1)&gt;$G28),$O28,0)))</f>
        <v>16116</v>
      </c>
      <c r="AN28" s="1313">
        <f>IF(AND(MONTH(AN$4)=MONTH($H28),YEAR(AN$4)=YEAR($H28)),#REF!,IF(AND(MONTH(AN$4)=MONTH($G28),YEAR(AN$4)=YEAR($G28)),#REF!,IF(AND(AN$4&lt;($H28+1),(AN$4+1)&gt;$G28),$O28,0)))</f>
        <v>16116</v>
      </c>
      <c r="AO28" s="1313">
        <f>IF(AND(MONTH(AO$4)=MONTH($H28),YEAR(AO$4)=YEAR($H28)),#REF!,IF(AND(MONTH(AO$4)=MONTH($G28),YEAR(AO$4)=YEAR($G28)),#REF!,IF(AND(AO$4&lt;($H28+1),(AO$4+1)&gt;$G28),$O28,0)))</f>
        <v>16116</v>
      </c>
      <c r="AP28" s="1313">
        <f>IF(AND(MONTH(AP$4)=MONTH($H28),YEAR(AP$4)=YEAR($H28)),#REF!,IF(AND(MONTH(AP$4)=MONTH($G28),YEAR(AP$4)=YEAR($G28)),#REF!,IF(AND(AP$4&lt;($H28+1),(AP$4+1)&gt;$G28),$O28,0)))</f>
        <v>16116</v>
      </c>
      <c r="AQ28" s="1313">
        <f>IF(AND(MONTH(AQ$4)=MONTH($H28),YEAR(AQ$4)=YEAR($H28)),#REF!,IF(AND(MONTH(AQ$4)=MONTH($G28),YEAR(AQ$4)=YEAR($G28)),#REF!,IF(AND(AQ$4&lt;($H28+1),(AQ$4+1)&gt;$G28),$O28,0)))</f>
        <v>16116</v>
      </c>
      <c r="AR28" s="1313">
        <f>IF(AND(MONTH(AR$4)=MONTH($H28),YEAR(AR$4)=YEAR($H28)),#REF!,IF(AND(MONTH(AR$4)=MONTH($G28),YEAR(AR$4)=YEAR($G28)),#REF!,IF(AND(AR$4&lt;($H28+1),(AR$4+1)&gt;$G28),$O28,0)))</f>
        <v>16116</v>
      </c>
      <c r="AS28" s="1301" t="e">
        <f t="shared" si="0"/>
        <v>#REF!</v>
      </c>
      <c r="AT28" s="1301" t="e">
        <f>IF(AND(MONTH(AT$4)=MONTH($H28),YEAR(AT$4)=YEAR($H28)),#REF!,IF(AND(MONTH(AT$4)=MONTH($G28),YEAR(AT$4)=YEAR($G28)),#REF!,IF(AND(AT$4&lt;($H28+1),(AT$4+1)&gt;$G28),$P28,0)))</f>
        <v>#REF!</v>
      </c>
      <c r="AU28" s="1301">
        <v>2046.71</v>
      </c>
      <c r="AV28" s="1301" t="e">
        <f t="shared" si="13"/>
        <v>#REF!</v>
      </c>
      <c r="AW28" s="1301">
        <v>1228.03</v>
      </c>
      <c r="AX28" s="1301">
        <f>IF(AND(MONTH(AX$4)=MONTH($H28),YEAR(AX$4)=YEAR($H28)),#REF!,IF(AND(MONTH(AX$4)=MONTH($G28),YEAR(AX$4)=YEAR($G28)),#REF!,IF(AND(AX$4&lt;($H28+1),(AX$4+1)&gt;$G28),$P28,0)))</f>
        <v>2884</v>
      </c>
      <c r="AY28" s="1301">
        <v>2884</v>
      </c>
      <c r="AZ28" s="1301">
        <f t="shared" si="1"/>
        <v>0</v>
      </c>
      <c r="BA28" s="1301">
        <v>2884</v>
      </c>
      <c r="BB28" s="1301">
        <f>IF(AND(MONTH(BB$4)=MONTH($H28),YEAR(BB$4)=YEAR($H28)),#REF!,IF(AND(MONTH(BB$4)=MONTH($G28),YEAR(BB$4)=YEAR($G28)),#REF!,IF(AND(BB$4&lt;($H28+1),(BB$4+1)&gt;$G28),$P28,0)))</f>
        <v>2884</v>
      </c>
      <c r="BC28" s="1301">
        <v>2884</v>
      </c>
      <c r="BD28" s="1301">
        <f t="shared" si="2"/>
        <v>0</v>
      </c>
      <c r="BE28" s="1301">
        <v>2884</v>
      </c>
      <c r="BF28" s="1301">
        <f>IF(AND(MONTH(BF$4)=MONTH($H28),YEAR(BF$4)=YEAR($H28)),#REF!,IF(AND(MONTH(BF$4)=MONTH($G28),YEAR(BF$4)=YEAR($G28)),#REF!,IF(AND(BF$4&lt;($H28+1),(BF$4+1)&gt;$G28),$P28,0)))</f>
        <v>2884</v>
      </c>
      <c r="BG28" s="1301">
        <v>2884</v>
      </c>
      <c r="BH28" s="1301">
        <f t="shared" si="3"/>
        <v>0</v>
      </c>
      <c r="BI28" s="1301">
        <v>2884</v>
      </c>
      <c r="BJ28" s="1301">
        <f>IF(AND(MONTH(BJ$4)=MONTH($H28),YEAR(BJ$4)=YEAR($H28)),#REF!,IF(AND(MONTH(BJ$4)=MONTH($G28),YEAR(BJ$4)=YEAR($G28)),#REF!,IF(AND(BJ$4&lt;($H28+1),(BJ$4+1)&gt;$G28),$P28,0)))</f>
        <v>2884</v>
      </c>
      <c r="BK28" s="1301">
        <v>2884</v>
      </c>
      <c r="BL28" s="1301">
        <f t="shared" si="4"/>
        <v>0</v>
      </c>
      <c r="BM28" s="1301">
        <v>2884</v>
      </c>
      <c r="BN28" s="1313">
        <f>IF(AND(MONTH(BN$4)=MONTH($H28),YEAR(BN$4)=YEAR($H28)),#REF!,IF(AND(MONTH(BN$4)=MONTH($G28),YEAR(BN$4)=YEAR($G28)),#REF!,IF(AND(BN$4&lt;($H28+1),(BN$4+1)&gt;$G28),$P28,0)))</f>
        <v>2884</v>
      </c>
      <c r="BO28" s="1313">
        <f>IF(AND(MONTH(BO$4)=MONTH($H28),YEAR(BO$4)=YEAR($H28)),#REF!,IF(AND(MONTH(BO$4)=MONTH($G28),YEAR(BO$4)=YEAR($G28)),#REF!,IF(AND(BO$4&lt;($H28+1),(BO$4+1)&gt;$G28),$P28,0)))</f>
        <v>2884</v>
      </c>
      <c r="BP28" s="1313">
        <f>IF(AND(MONTH(BP$4)=MONTH($H28),YEAR(BP$4)=YEAR($H28)),#REF!,IF(AND(MONTH(BP$4)=MONTH($G28),YEAR(BP$4)=YEAR($G28)),#REF!,IF(AND(BP$4&lt;($H28+1),(BP$4+1)&gt;$G28),$P28,0)))</f>
        <v>2884</v>
      </c>
      <c r="BQ28" s="1313">
        <f>IF(AND(MONTH(BQ$4)=MONTH($H28),YEAR(BQ$4)=YEAR($H28)),#REF!,IF(AND(MONTH(BQ$4)=MONTH($G28),YEAR(BQ$4)=YEAR($G28)),#REF!,IF(AND(BQ$4&lt;($H28+1),(BQ$4+1)&gt;$G28),$P28,0)))</f>
        <v>2884</v>
      </c>
      <c r="BR28" s="1313">
        <f>IF(AND(MONTH(BR$4)=MONTH($H28),YEAR(BR$4)=YEAR($H28)),#REF!,IF(AND(MONTH(BR$4)=MONTH($G28),YEAR(BR$4)=YEAR($G28)),#REF!,IF(AND(BR$4&lt;($H28+1),(BR$4+1)&gt;$G28),$P28,0)))</f>
        <v>2884</v>
      </c>
      <c r="BS28" s="1313">
        <f>IF(AND(MONTH(BS$4)=MONTH($H28),YEAR(BS$4)=YEAR($H28)),#REF!,IF(AND(MONTH(BS$4)=MONTH($G28),YEAR(BS$4)=YEAR($G28)),#REF!,IF(AND(BS$4&lt;($H28+1),(BS$4+1)&gt;$G28),$P28,0)))</f>
        <v>2884</v>
      </c>
      <c r="BT28" s="1313">
        <f>IF(AND(MONTH(BT$4)=MONTH($H28),YEAR(BT$4)=YEAR($H28)),#REF!,IF(AND(MONTH(BT$4)=MONTH($G28),YEAR(BT$4)=YEAR($G28)),#REF!,IF(AND(BT$4&lt;($H28+1),(BT$4+1)&gt;$G28),$P28,0)))</f>
        <v>2884</v>
      </c>
      <c r="BU28" s="1331" t="e">
        <f t="shared" si="14"/>
        <v>#REF!</v>
      </c>
      <c r="BV28" s="1331"/>
      <c r="BW28" s="1327"/>
      <c r="BX28" s="1319">
        <v>494.78</v>
      </c>
      <c r="BY28" s="1319">
        <v>635.97</v>
      </c>
      <c r="BZ28" s="1319">
        <v>639.64</v>
      </c>
      <c r="CA28" s="1319">
        <v>675.49</v>
      </c>
      <c r="CB28" s="1319"/>
      <c r="CC28" s="1319"/>
      <c r="CD28" s="1338"/>
      <c r="CE28" s="1338"/>
      <c r="CF28" s="1338"/>
      <c r="CG28" s="1338"/>
      <c r="CH28" s="1338"/>
      <c r="CI28" s="1270">
        <f t="shared" si="5"/>
        <v>2445.88</v>
      </c>
      <c r="CJ28" s="1333"/>
      <c r="CK28" s="1333"/>
      <c r="CL28" s="1333"/>
    </row>
    <row r="29" spans="1:90" ht="18" customHeight="1">
      <c r="A29" s="1188">
        <v>9</v>
      </c>
      <c r="B29" s="1188" t="s">
        <v>55</v>
      </c>
      <c r="C29" s="1188" t="s">
        <v>56</v>
      </c>
      <c r="D29" s="1188"/>
      <c r="E29" s="1188" t="s">
        <v>78</v>
      </c>
      <c r="F29" s="1199" t="s">
        <v>80</v>
      </c>
      <c r="G29" s="1197">
        <v>44990</v>
      </c>
      <c r="H29" s="1200">
        <v>45355</v>
      </c>
      <c r="I29" s="1256"/>
      <c r="J29" s="1267">
        <v>0</v>
      </c>
      <c r="K29" s="1257">
        <v>1091</v>
      </c>
      <c r="L29" s="1256">
        <v>18.75</v>
      </c>
      <c r="M29" s="1258">
        <v>2</v>
      </c>
      <c r="N29" s="1249">
        <v>25.9375</v>
      </c>
      <c r="O29" s="1259">
        <f t="shared" ref="O29:O76" si="16">L29*K29</f>
        <v>20456.25</v>
      </c>
      <c r="P29" s="1259">
        <f t="shared" si="7"/>
        <v>2182</v>
      </c>
      <c r="Q29" s="1259">
        <f t="shared" ref="Q29:Q61" si="17">SUM(O29:P29)</f>
        <v>22638.25</v>
      </c>
      <c r="R29" s="1259">
        <f>IF(AND(MONTH(R$4)=MONTH($H29),YEAR(R$4)=YEAR($H29)),#REF!,IF(AND(MONTH(R$4)=MONTH($G29),YEAR(R$4)=YEAR($G29)),#REF!,IF(AND(R$4&lt;($H29+1),(R$4+1)&gt;$G29),$O29,0)))</f>
        <v>20456.25</v>
      </c>
      <c r="S29" s="1259">
        <f>VLOOKUP(E30,'[1]MW-Rent 2023'!$E$11:$AS$247,16,FALSE)</f>
        <v>16365</v>
      </c>
      <c r="T29" s="1259">
        <f t="shared" si="15"/>
        <v>4091.25</v>
      </c>
      <c r="U29" s="1259">
        <f>VLOOKUP(E30,'[2]MW-Rent 2023'!$E$11:$DR$319,21,FALSE)</f>
        <v>16146.8</v>
      </c>
      <c r="V29" s="1301">
        <f>IF(AND(MONTH(V$4)=MONTH($H29),YEAR(V$4)=YEAR($H29)),#REF!,IF(AND(MONTH(V$4)=MONTH($G29),YEAR(V$4)=YEAR($G29)),#REF!,IF(AND(V$4&lt;($H29+1),(V$4+1)&gt;$G29),$O29,0)))</f>
        <v>20456.25</v>
      </c>
      <c r="W29" s="1301">
        <f>VLOOKUP(E30,'[1]MW-Rent 2023'!$E$11:$AS$247,17,FALSE)</f>
        <v>16365</v>
      </c>
      <c r="X29" s="1301">
        <f t="shared" si="9"/>
        <v>4091.25</v>
      </c>
      <c r="Y29" s="1301">
        <f>VLOOKUP(E30,'[2]MW-Rent 2023'!$E$11:$DR$319,25,FALSE)</f>
        <v>15274</v>
      </c>
      <c r="Z29" s="1301" t="e">
        <f>IF(AND(MONTH(Z$4)=MONTH($H29),YEAR(Z$4)=YEAR($H29)),#REF!,IF(AND(MONTH(Z$4)=MONTH($G29),YEAR(Z$4)=YEAR($G29)),#REF!,IF(AND(Z$4&lt;($H29+1),(Z$4+1)&gt;$G29),$O29,0)))</f>
        <v>#REF!</v>
      </c>
      <c r="AA29" s="1301">
        <v>2111.61</v>
      </c>
      <c r="AB29" s="1301" t="e">
        <f t="shared" si="10"/>
        <v>#REF!</v>
      </c>
      <c r="AC29" s="1301">
        <v>1970.84</v>
      </c>
      <c r="AD29" s="1301">
        <f>IF(AND(MONTH(AD$4)=MONTH($H29),YEAR(AD$4)=YEAR($H29)),#REF!,IF(AND(MONTH(AD$4)=MONTH($G29),YEAR(AD$4)=YEAR($G29)),#REF!,IF(AND(AD$4&lt;($H29+1),(AD$4+1)&gt;$G29),$O29,0)))</f>
        <v>0</v>
      </c>
      <c r="AE29" s="1301">
        <v>0</v>
      </c>
      <c r="AF29" s="1301">
        <f t="shared" si="11"/>
        <v>0</v>
      </c>
      <c r="AG29" s="1301">
        <v>0</v>
      </c>
      <c r="AH29" s="1301">
        <f>IF(AND(MONTH(AH$4)=MONTH($H29),YEAR(AH$4)=YEAR($H29)),#REF!,IF(AND(MONTH(AH$4)=MONTH($G29),YEAR(AH$4)=YEAR($G29)),#REF!,IF(AND(AH$4&lt;($H29+1),(AH$4+1)&gt;$G29),$O29,0)))</f>
        <v>0</v>
      </c>
      <c r="AI29" s="1301">
        <v>0</v>
      </c>
      <c r="AJ29" s="1301">
        <f t="shared" si="12"/>
        <v>0</v>
      </c>
      <c r="AK29" s="1301">
        <v>0</v>
      </c>
      <c r="AL29" s="1313">
        <f>IF(AND(MONTH(AL$4)=MONTH($H29),YEAR(AL$4)=YEAR($H29)),#REF!,IF(AND(MONTH(AL$4)=MONTH($G29),YEAR(AL$4)=YEAR($G29)),#REF!,IF(AND(AL$4&lt;($H29+1),(AL$4+1)&gt;$G29),$O29,0)))</f>
        <v>0</v>
      </c>
      <c r="AM29" s="1313">
        <f>IF(AND(MONTH(AM$4)=MONTH($H29),YEAR(AM$4)=YEAR($H29)),#REF!,IF(AND(MONTH(AM$4)=MONTH($G29),YEAR(AM$4)=YEAR($G29)),#REF!,IF(AND(AM$4&lt;($H29+1),(AM$4+1)&gt;$G29),$O29,0)))</f>
        <v>0</v>
      </c>
      <c r="AN29" s="1313">
        <f>IF(AND(MONTH(AN$4)=MONTH($H29),YEAR(AN$4)=YEAR($H29)),#REF!,IF(AND(MONTH(AN$4)=MONTH($G29),YEAR(AN$4)=YEAR($G29)),#REF!,IF(AND(AN$4&lt;($H29+1),(AN$4+1)&gt;$G29),$O29,0)))</f>
        <v>0</v>
      </c>
      <c r="AO29" s="1313">
        <f>IF(AND(MONTH(AO$4)=MONTH($H29),YEAR(AO$4)=YEAR($H29)),#REF!,IF(AND(MONTH(AO$4)=MONTH($G29),YEAR(AO$4)=YEAR($G29)),#REF!,IF(AND(AO$4&lt;($H29+1),(AO$4+1)&gt;$G29),$O29,0)))</f>
        <v>0</v>
      </c>
      <c r="AP29" s="1313">
        <f>IF(AND(MONTH(AP$4)=MONTH($H29),YEAR(AP$4)=YEAR($H29)),#REF!,IF(AND(MONTH(AP$4)=MONTH($G29),YEAR(AP$4)=YEAR($G29)),#REF!,IF(AND(AP$4&lt;($H29+1),(AP$4+1)&gt;$G29),$O29,0)))</f>
        <v>0</v>
      </c>
      <c r="AQ29" s="1313">
        <f>IF(AND(MONTH(AQ$4)=MONTH($H29),YEAR(AQ$4)=YEAR($H29)),#REF!,IF(AND(MONTH(AQ$4)=MONTH($G29),YEAR(AQ$4)=YEAR($G29)),#REF!,IF(AND(AQ$4&lt;($H29+1),(AQ$4+1)&gt;$G29),$O29,0)))</f>
        <v>0</v>
      </c>
      <c r="AR29" s="1313">
        <f>IF(AND(MONTH(AR$4)=MONTH($H29),YEAR(AR$4)=YEAR($H29)),#REF!,IF(AND(MONTH(AR$4)=MONTH($G29),YEAR(AR$4)=YEAR($G29)),#REF!,IF(AND(AR$4&lt;($H29+1),(AR$4+1)&gt;$G29),$O29,0)))</f>
        <v>0</v>
      </c>
      <c r="AS29" s="1301" t="e">
        <f t="shared" si="0"/>
        <v>#REF!</v>
      </c>
      <c r="AT29" s="1301">
        <f>IF(AND(MONTH(AT$4)=MONTH($H29),YEAR(AT$4)=YEAR($H29)),#REF!,IF(AND(MONTH(AT$4)=MONTH($G29),YEAR(AT$4)=YEAR($G29)),#REF!,IF(AND(AT$4&lt;($H29+1),(AT$4+1)&gt;$G29),$P29,0)))</f>
        <v>2182</v>
      </c>
      <c r="AU29" s="1301">
        <f>VLOOKUP(E30,'[1]MW-Rent 2023'!$E$11:$AS$247,29,FALSE)</f>
        <v>2182</v>
      </c>
      <c r="AV29" s="1301">
        <f t="shared" si="13"/>
        <v>0</v>
      </c>
      <c r="AW29" s="1301">
        <f>VLOOKUP(E30,'[2]MW-Rent 2023'!$E$11:$DR$319,70,FALSE)</f>
        <v>1309.2</v>
      </c>
      <c r="AX29" s="1301">
        <f>IF(AND(MONTH(AX$4)=MONTH($H29),YEAR(AX$4)=YEAR($H29)),#REF!,IF(AND(MONTH(AX$4)=MONTH($G29),YEAR(AX$4)=YEAR($G29)),#REF!,IF(AND(AX$4&lt;($H29+1),(AX$4+1)&gt;$G29),$P29,0)))</f>
        <v>2182</v>
      </c>
      <c r="AY29" s="1301">
        <f>VLOOKUP(E30,'[1]MW-Rent 2023'!$E$11:$AS$247,30,FALSE)</f>
        <v>2182</v>
      </c>
      <c r="AZ29" s="1301">
        <f t="shared" si="1"/>
        <v>0</v>
      </c>
      <c r="BA29" s="1301">
        <f>VLOOKUP(E30,'[2]MW-Rent 2023'!$E$11:$DR$319,74,FALSE)</f>
        <v>2182</v>
      </c>
      <c r="BB29" s="1301" t="e">
        <f>IF(AND(MONTH(BB$4)=MONTH($H29),YEAR(BB$4)=YEAR($H29)),#REF!,IF(AND(MONTH(BB$4)=MONTH($G29),YEAR(BB$4)=YEAR($G29)),#REF!,IF(AND(BB$4&lt;($H29+1),(BB$4+1)&gt;$G29),$P29,0)))</f>
        <v>#REF!</v>
      </c>
      <c r="BC29" s="1301">
        <v>281.55</v>
      </c>
      <c r="BD29" s="1301" t="e">
        <f t="shared" si="2"/>
        <v>#REF!</v>
      </c>
      <c r="BE29" s="1301">
        <v>281.55</v>
      </c>
      <c r="BF29" s="1301">
        <f>IF(AND(MONTH(BF$4)=MONTH($H29),YEAR(BF$4)=YEAR($H29)),#REF!,IF(AND(MONTH(BF$4)=MONTH($G29),YEAR(BF$4)=YEAR($G29)),#REF!,IF(AND(BF$4&lt;($H29+1),(BF$4+1)&gt;$G29),$P29,0)))</f>
        <v>0</v>
      </c>
      <c r="BG29" s="1301">
        <v>0</v>
      </c>
      <c r="BH29" s="1301">
        <f t="shared" si="3"/>
        <v>0</v>
      </c>
      <c r="BI29" s="1301">
        <v>0</v>
      </c>
      <c r="BJ29" s="1301">
        <f>IF(AND(MONTH(BJ$4)=MONTH($H29),YEAR(BJ$4)=YEAR($H29)),#REF!,IF(AND(MONTH(BJ$4)=MONTH($G29),YEAR(BJ$4)=YEAR($G29)),#REF!,IF(AND(BJ$4&lt;($H29+1),(BJ$4+1)&gt;$G29),$P29,0)))</f>
        <v>0</v>
      </c>
      <c r="BK29" s="1301">
        <v>0</v>
      </c>
      <c r="BL29" s="1301">
        <f t="shared" si="4"/>
        <v>0</v>
      </c>
      <c r="BM29" s="1301">
        <v>0</v>
      </c>
      <c r="BN29" s="1313">
        <f>IF(AND(MONTH(BN$4)=MONTH($H29),YEAR(BN$4)=YEAR($H29)),#REF!,IF(AND(MONTH(BN$4)=MONTH($G29),YEAR(BN$4)=YEAR($G29)),#REF!,IF(AND(BN$4&lt;($H29+1),(BN$4+1)&gt;$G29),$P29,0)))</f>
        <v>0</v>
      </c>
      <c r="BO29" s="1313">
        <f>IF(AND(MONTH(BO$4)=MONTH($H29),YEAR(BO$4)=YEAR($H29)),#REF!,IF(AND(MONTH(BO$4)=MONTH($G29),YEAR(BO$4)=YEAR($G29)),#REF!,IF(AND(BO$4&lt;($H29+1),(BO$4+1)&gt;$G29),$P29,0)))</f>
        <v>0</v>
      </c>
      <c r="BP29" s="1313">
        <f>IF(AND(MONTH(BP$4)=MONTH($H29),YEAR(BP$4)=YEAR($H29)),#REF!,IF(AND(MONTH(BP$4)=MONTH($G29),YEAR(BP$4)=YEAR($G29)),#REF!,IF(AND(BP$4&lt;($H29+1),(BP$4+1)&gt;$G29),$P29,0)))</f>
        <v>0</v>
      </c>
      <c r="BQ29" s="1313">
        <f>IF(AND(MONTH(BQ$4)=MONTH($H29),YEAR(BQ$4)=YEAR($H29)),#REF!,IF(AND(MONTH(BQ$4)=MONTH($G29),YEAR(BQ$4)=YEAR($G29)),#REF!,IF(AND(BQ$4&lt;($H29+1),(BQ$4+1)&gt;$G29),$P29,0)))</f>
        <v>0</v>
      </c>
      <c r="BR29" s="1313">
        <f>IF(AND(MONTH(BR$4)=MONTH($H29),YEAR(BR$4)=YEAR($H29)),#REF!,IF(AND(MONTH(BR$4)=MONTH($G29),YEAR(BR$4)=YEAR($G29)),#REF!,IF(AND(BR$4&lt;($H29+1),(BR$4+1)&gt;$G29),$P29,0)))</f>
        <v>0</v>
      </c>
      <c r="BS29" s="1313">
        <f>IF(AND(MONTH(BS$4)=MONTH($H29),YEAR(BS$4)=YEAR($H29)),#REF!,IF(AND(MONTH(BS$4)=MONTH($G29),YEAR(BS$4)=YEAR($G29)),#REF!,IF(AND(BS$4&lt;($H29+1),(BS$4+1)&gt;$G29),$P29,0)))</f>
        <v>0</v>
      </c>
      <c r="BT29" s="1313">
        <f>IF(AND(MONTH(BT$4)=MONTH($H29),YEAR(BT$4)=YEAR($H29)),#REF!,IF(AND(MONTH(BT$4)=MONTH($G29),YEAR(BT$4)=YEAR($G29)),#REF!,IF(AND(BT$4&lt;($H29+1),(BT$4+1)&gt;$G29),$P29,0)))</f>
        <v>0</v>
      </c>
      <c r="BU29" s="1331" t="e">
        <f t="shared" si="14"/>
        <v>#REF!</v>
      </c>
      <c r="BV29" s="1331"/>
      <c r="BW29" s="1327">
        <v>0</v>
      </c>
      <c r="BX29" s="1319">
        <v>0</v>
      </c>
      <c r="BY29" s="1319">
        <v>0</v>
      </c>
      <c r="BZ29" s="1319"/>
      <c r="CA29" s="1319"/>
      <c r="CB29" s="1319"/>
      <c r="CC29" s="1319"/>
      <c r="CD29" s="1338"/>
      <c r="CE29" s="1338"/>
      <c r="CF29" s="1338"/>
      <c r="CG29" s="1338"/>
      <c r="CH29" s="1338"/>
      <c r="CI29" s="1270">
        <f t="shared" si="5"/>
        <v>0</v>
      </c>
      <c r="CJ29" s="1333"/>
      <c r="CK29" s="1333"/>
      <c r="CL29" s="1333"/>
    </row>
    <row r="30" spans="1:90" s="1170" customFormat="1" ht="18" customHeight="1">
      <c r="A30" s="1206">
        <v>9</v>
      </c>
      <c r="B30" s="1206" t="s">
        <v>55</v>
      </c>
      <c r="C30" s="1206" t="s">
        <v>56</v>
      </c>
      <c r="D30" s="1206"/>
      <c r="E30" s="1212" t="s">
        <v>81</v>
      </c>
      <c r="F30" s="1213" t="s">
        <v>80</v>
      </c>
      <c r="G30" s="1214">
        <v>45356</v>
      </c>
      <c r="H30" s="1215">
        <v>45720</v>
      </c>
      <c r="I30" s="1271"/>
      <c r="J30" s="1272">
        <v>1091</v>
      </c>
      <c r="K30" s="1272">
        <v>1091</v>
      </c>
      <c r="L30" s="1271">
        <v>21</v>
      </c>
      <c r="M30" s="1273">
        <v>2</v>
      </c>
      <c r="N30" s="1274">
        <v>28.75</v>
      </c>
      <c r="O30" s="1259">
        <f t="shared" si="16"/>
        <v>22911</v>
      </c>
      <c r="P30" s="1259">
        <f t="shared" si="7"/>
        <v>2182</v>
      </c>
      <c r="Q30" s="1259">
        <f t="shared" si="17"/>
        <v>25093</v>
      </c>
      <c r="R30" s="1259">
        <f>IF(AND(MONTH(R$4)=MONTH($H30),YEAR(R$4)=YEAR($H30)),#REF!,IF(AND(MONTH(R$4)=MONTH($G30),YEAR(R$4)=YEAR($G30)),#REF!,IF(AND(R$4&lt;($H30+1),(R$4+1)&gt;$G30),$O30,0)))</f>
        <v>0</v>
      </c>
      <c r="S30" s="1259">
        <v>0</v>
      </c>
      <c r="T30" s="1259">
        <f t="shared" si="15"/>
        <v>0</v>
      </c>
      <c r="U30" s="1259">
        <v>0</v>
      </c>
      <c r="V30" s="1301">
        <f>IF(AND(MONTH(V$4)=MONTH($H30),YEAR(V$4)=YEAR($H30)),#REF!,IF(AND(MONTH(V$4)=MONTH($G30),YEAR(V$4)=YEAR($G30)),#REF!,IF(AND(V$4&lt;($H30+1),(V$4+1)&gt;$G30),$O30,0)))</f>
        <v>0</v>
      </c>
      <c r="W30" s="1301">
        <v>0</v>
      </c>
      <c r="X30" s="1301">
        <f t="shared" si="9"/>
        <v>0</v>
      </c>
      <c r="Y30" s="1301">
        <v>0</v>
      </c>
      <c r="Z30" s="1301" t="e">
        <f>IF(AND(MONTH(Z$4)=MONTH($H30),YEAR(Z$4)=YEAR($H30)),#REF!,IF(AND(MONTH(Z$4)=MONTH($G30),YEAR(Z$4)=YEAR($G30)),#REF!,IF(AND(Z$4&lt;($H30+1),(Z$4+1)&gt;$G30),$O30,0)))</f>
        <v>#REF!</v>
      </c>
      <c r="AA30" s="1301">
        <v>15678.73</v>
      </c>
      <c r="AB30" s="1301" t="e">
        <f t="shared" si="10"/>
        <v>#REF!</v>
      </c>
      <c r="AC30" s="1301">
        <v>14253.39</v>
      </c>
      <c r="AD30" s="1301">
        <f>IF(AND(MONTH(AD$4)=MONTH($H30),YEAR(AD$4)=YEAR($H30)),#REF!,IF(AND(MONTH(AD$4)=MONTH($G30),YEAR(AD$4)=YEAR($G30)),#REF!,IF(AND(AD$4&lt;($H30+1),(AD$4+1)&gt;$G30),$O30,0)))</f>
        <v>22911</v>
      </c>
      <c r="AE30" s="1301">
        <v>18001.5</v>
      </c>
      <c r="AF30" s="1301">
        <f t="shared" si="11"/>
        <v>4909.5</v>
      </c>
      <c r="AG30" s="1301">
        <v>16365</v>
      </c>
      <c r="AH30" s="1301">
        <f>IF(AND(MONTH(AH$4)=MONTH($H30),YEAR(AH$4)=YEAR($H30)),#REF!,IF(AND(MONTH(AH$4)=MONTH($G30),YEAR(AH$4)=YEAR($G30)),#REF!,IF(AND(AH$4&lt;($H30+1),(AH$4+1)&gt;$G30),$O30,0)))</f>
        <v>22911</v>
      </c>
      <c r="AI30" s="1301">
        <v>18001.5</v>
      </c>
      <c r="AJ30" s="1301">
        <f t="shared" si="12"/>
        <v>4909.5</v>
      </c>
      <c r="AK30" s="1301">
        <v>16365</v>
      </c>
      <c r="AL30" s="1313">
        <f>IF(AND(MONTH(AL$4)=MONTH($H30),YEAR(AL$4)=YEAR($H30)),#REF!,IF(AND(MONTH(AL$4)=MONTH($G30),YEAR(AL$4)=YEAR($G30)),#REF!,IF(AND(AL$4&lt;($H30+1),(AL$4+1)&gt;$G30),$O30,0)))</f>
        <v>22911</v>
      </c>
      <c r="AM30" s="1313">
        <f>IF(AND(MONTH(AM$4)=MONTH($H30),YEAR(AM$4)=YEAR($H30)),#REF!,IF(AND(MONTH(AM$4)=MONTH($G30),YEAR(AM$4)=YEAR($G30)),#REF!,IF(AND(AM$4&lt;($H30+1),(AM$4+1)&gt;$G30),$O30,0)))</f>
        <v>22911</v>
      </c>
      <c r="AN30" s="1313">
        <f>IF(AND(MONTH(AN$4)=MONTH($H30),YEAR(AN$4)=YEAR($H30)),#REF!,IF(AND(MONTH(AN$4)=MONTH($G30),YEAR(AN$4)=YEAR($G30)),#REF!,IF(AND(AN$4&lt;($H30+1),(AN$4+1)&gt;$G30),$O30,0)))</f>
        <v>22911</v>
      </c>
      <c r="AO30" s="1313">
        <f>IF(AND(MONTH(AO$4)=MONTH($H30),YEAR(AO$4)=YEAR($H30)),#REF!,IF(AND(MONTH(AO$4)=MONTH($G30),YEAR(AO$4)=YEAR($G30)),#REF!,IF(AND(AO$4&lt;($H30+1),(AO$4+1)&gt;$G30),$O30,0)))</f>
        <v>22911</v>
      </c>
      <c r="AP30" s="1313">
        <f>IF(AND(MONTH(AP$4)=MONTH($H30),YEAR(AP$4)=YEAR($H30)),#REF!,IF(AND(MONTH(AP$4)=MONTH($G30),YEAR(AP$4)=YEAR($G30)),#REF!,IF(AND(AP$4&lt;($H30+1),(AP$4+1)&gt;$G30),$O30,0)))</f>
        <v>22911</v>
      </c>
      <c r="AQ30" s="1313">
        <f>IF(AND(MONTH(AQ$4)=MONTH($H30),YEAR(AQ$4)=YEAR($H30)),#REF!,IF(AND(MONTH(AQ$4)=MONTH($G30),YEAR(AQ$4)=YEAR($G30)),#REF!,IF(AND(AQ$4&lt;($H30+1),(AQ$4+1)&gt;$G30),$O30,0)))</f>
        <v>22911</v>
      </c>
      <c r="AR30" s="1313">
        <f>IF(AND(MONTH(AR$4)=MONTH($H30),YEAR(AR$4)=YEAR($H30)),#REF!,IF(AND(MONTH(AR$4)=MONTH($G30),YEAR(AR$4)=YEAR($G30)),#REF!,IF(AND(AR$4&lt;($H30+1),(AR$4+1)&gt;$G30),$O30,0)))</f>
        <v>22911</v>
      </c>
      <c r="AS30" s="1301" t="e">
        <f t="shared" si="0"/>
        <v>#REF!</v>
      </c>
      <c r="AT30" s="1301">
        <f>IF(AND(MONTH(AT$4)=MONTH($H30),YEAR(AT$4)=YEAR($H30)),#REF!,IF(AND(MONTH(AT$4)=MONTH($G30),YEAR(AT$4)=YEAR($G30)),#REF!,IF(AND(AT$4&lt;($H30+1),(AT$4+1)&gt;$G30),$P30,0)))</f>
        <v>0</v>
      </c>
      <c r="AU30" s="1301">
        <v>0</v>
      </c>
      <c r="AV30" s="1301">
        <f t="shared" si="13"/>
        <v>0</v>
      </c>
      <c r="AW30" s="1301">
        <v>0</v>
      </c>
      <c r="AX30" s="1301">
        <f>IF(AND(MONTH(AX$4)=MONTH($H30),YEAR(AX$4)=YEAR($H30)),#REF!,IF(AND(MONTH(AX$4)=MONTH($G30),YEAR(AX$4)=YEAR($G30)),#REF!,IF(AND(AX$4&lt;($H30+1),(AX$4+1)&gt;$G30),$P30,0)))</f>
        <v>0</v>
      </c>
      <c r="AY30" s="1301">
        <v>0</v>
      </c>
      <c r="AZ30" s="1301">
        <f t="shared" si="1"/>
        <v>0</v>
      </c>
      <c r="BA30" s="1301">
        <v>0</v>
      </c>
      <c r="BB30" s="1301" t="e">
        <f>IF(AND(MONTH(BB$4)=MONTH($H30),YEAR(BB$4)=YEAR($H30)),#REF!,IF(AND(MONTH(BB$4)=MONTH($G30),YEAR(BB$4)=YEAR($G30)),#REF!,IF(AND(BB$4&lt;($H30+1),(BB$4+1)&gt;$G30),$P30,0)))</f>
        <v>#REF!</v>
      </c>
      <c r="BC30" s="1301">
        <v>1900.45</v>
      </c>
      <c r="BD30" s="1301" t="e">
        <f t="shared" si="2"/>
        <v>#REF!</v>
      </c>
      <c r="BE30" s="1301">
        <v>1900.45</v>
      </c>
      <c r="BF30" s="1301">
        <f>IF(AND(MONTH(BF$4)=MONTH($H30),YEAR(BF$4)=YEAR($H30)),#REF!,IF(AND(MONTH(BF$4)=MONTH($G30),YEAR(BF$4)=YEAR($G30)),#REF!,IF(AND(BF$4&lt;($H30+1),(BF$4+1)&gt;$G30),$P30,0)))</f>
        <v>2182</v>
      </c>
      <c r="BG30" s="1301">
        <v>2182</v>
      </c>
      <c r="BH30" s="1301">
        <f t="shared" si="3"/>
        <v>0</v>
      </c>
      <c r="BI30" s="1301">
        <v>2182</v>
      </c>
      <c r="BJ30" s="1301">
        <f>IF(AND(MONTH(BJ$4)=MONTH($H30),YEAR(BJ$4)=YEAR($H30)),#REF!,IF(AND(MONTH(BJ$4)=MONTH($G30),YEAR(BJ$4)=YEAR($G30)),#REF!,IF(AND(BJ$4&lt;($H30+1),(BJ$4+1)&gt;$G30),$P30,0)))</f>
        <v>2182</v>
      </c>
      <c r="BK30" s="1301">
        <v>2182</v>
      </c>
      <c r="BL30" s="1301">
        <f t="shared" si="4"/>
        <v>0</v>
      </c>
      <c r="BM30" s="1301">
        <v>2182</v>
      </c>
      <c r="BN30" s="1313">
        <f>IF(AND(MONTH(BN$4)=MONTH($H30),YEAR(BN$4)=YEAR($H30)),#REF!,IF(AND(MONTH(BN$4)=MONTH($G30),YEAR(BN$4)=YEAR($G30)),#REF!,IF(AND(BN$4&lt;($H30+1),(BN$4+1)&gt;$G30),$P30,0)))</f>
        <v>2182</v>
      </c>
      <c r="BO30" s="1313">
        <f>IF(AND(MONTH(BO$4)=MONTH($H30),YEAR(BO$4)=YEAR($H30)),#REF!,IF(AND(MONTH(BO$4)=MONTH($G30),YEAR(BO$4)=YEAR($G30)),#REF!,IF(AND(BO$4&lt;($H30+1),(BO$4+1)&gt;$G30),$P30,0)))</f>
        <v>2182</v>
      </c>
      <c r="BP30" s="1313">
        <f>IF(AND(MONTH(BP$4)=MONTH($H30),YEAR(BP$4)=YEAR($H30)),#REF!,IF(AND(MONTH(BP$4)=MONTH($G30),YEAR(BP$4)=YEAR($G30)),#REF!,IF(AND(BP$4&lt;($H30+1),(BP$4+1)&gt;$G30),$P30,0)))</f>
        <v>2182</v>
      </c>
      <c r="BQ30" s="1313">
        <f>IF(AND(MONTH(BQ$4)=MONTH($H30),YEAR(BQ$4)=YEAR($H30)),#REF!,IF(AND(MONTH(BQ$4)=MONTH($G30),YEAR(BQ$4)=YEAR($G30)),#REF!,IF(AND(BQ$4&lt;($H30+1),(BQ$4+1)&gt;$G30),$P30,0)))</f>
        <v>2182</v>
      </c>
      <c r="BR30" s="1313">
        <f>IF(AND(MONTH(BR$4)=MONTH($H30),YEAR(BR$4)=YEAR($H30)),#REF!,IF(AND(MONTH(BR$4)=MONTH($G30),YEAR(BR$4)=YEAR($G30)),#REF!,IF(AND(BR$4&lt;($H30+1),(BR$4+1)&gt;$G30),$P30,0)))</f>
        <v>2182</v>
      </c>
      <c r="BS30" s="1313">
        <f>IF(AND(MONTH(BS$4)=MONTH($H30),YEAR(BS$4)=YEAR($H30)),#REF!,IF(AND(MONTH(BS$4)=MONTH($G30),YEAR(BS$4)=YEAR($G30)),#REF!,IF(AND(BS$4&lt;($H30+1),(BS$4+1)&gt;$G30),$P30,0)))</f>
        <v>2182</v>
      </c>
      <c r="BT30" s="1313">
        <f>IF(AND(MONTH(BT$4)=MONTH($H30),YEAR(BT$4)=YEAR($H30)),#REF!,IF(AND(MONTH(BT$4)=MONTH($G30),YEAR(BT$4)=YEAR($G30)),#REF!,IF(AND(BT$4&lt;($H30+1),(BT$4+1)&gt;$G30),$P30,0)))</f>
        <v>2182</v>
      </c>
      <c r="BU30" s="1301" t="e">
        <f t="shared" si="14"/>
        <v>#REF!</v>
      </c>
      <c r="BV30" s="1301"/>
      <c r="BW30" s="1327"/>
      <c r="BX30" s="1319"/>
      <c r="BY30" s="1319">
        <v>906.49</v>
      </c>
      <c r="BZ30" s="1319">
        <v>1034.56</v>
      </c>
      <c r="CA30" s="1319">
        <v>897.12</v>
      </c>
      <c r="CB30" s="1319"/>
      <c r="CC30" s="1319"/>
      <c r="CD30" s="1319"/>
      <c r="CE30" s="1319"/>
      <c r="CF30" s="1319"/>
      <c r="CG30" s="1319"/>
      <c r="CH30" s="1319"/>
      <c r="CI30" s="1270">
        <f t="shared" si="5"/>
        <v>2838.17</v>
      </c>
      <c r="CJ30" s="1333"/>
      <c r="CK30" s="1333"/>
      <c r="CL30" s="1333"/>
    </row>
    <row r="31" spans="1:90" s="1170" customFormat="1" ht="18" customHeight="1">
      <c r="A31" s="1206">
        <v>9</v>
      </c>
      <c r="B31" s="1206" t="s">
        <v>55</v>
      </c>
      <c r="C31" s="1206" t="s">
        <v>56</v>
      </c>
      <c r="D31" s="1206"/>
      <c r="E31" s="1212" t="s">
        <v>81</v>
      </c>
      <c r="F31" s="1213" t="s">
        <v>80</v>
      </c>
      <c r="G31" s="1214">
        <v>45721</v>
      </c>
      <c r="H31" s="1215">
        <v>46085</v>
      </c>
      <c r="I31" s="1271"/>
      <c r="J31" s="1272">
        <v>0</v>
      </c>
      <c r="K31" s="1272">
        <v>1091</v>
      </c>
      <c r="L31" s="1271">
        <v>21.625</v>
      </c>
      <c r="M31" s="1273">
        <v>2</v>
      </c>
      <c r="N31" s="1274">
        <v>29.53125</v>
      </c>
      <c r="O31" s="1259">
        <f t="shared" si="16"/>
        <v>23592.875</v>
      </c>
      <c r="P31" s="1259">
        <f t="shared" si="7"/>
        <v>2182</v>
      </c>
      <c r="Q31" s="1259">
        <f t="shared" ref="Q31:Q32" si="18">SUM(O31:P31)</f>
        <v>25774.875</v>
      </c>
      <c r="R31" s="1259">
        <f>IF(AND(MONTH(R$4)=MONTH($H31),YEAR(R$4)=YEAR($H31)),#REF!,IF(AND(MONTH(R$4)=MONTH($G31),YEAR(R$4)=YEAR($G31)),#REF!,IF(AND(R$4&lt;($H31+1),(R$4+1)&gt;$G31),$O31,0)))</f>
        <v>0</v>
      </c>
      <c r="S31" s="1259">
        <v>0</v>
      </c>
      <c r="T31" s="1259">
        <f t="shared" ref="T31:T32" si="19">R31-S31</f>
        <v>0</v>
      </c>
      <c r="U31" s="1259">
        <v>0</v>
      </c>
      <c r="V31" s="1301">
        <f>IF(AND(MONTH(V$4)=MONTH($H31),YEAR(V$4)=YEAR($H31)),#REF!,IF(AND(MONTH(V$4)=MONTH($G31),YEAR(V$4)=YEAR($G31)),#REF!,IF(AND(V$4&lt;($H31+1),(V$4+1)&gt;$G31),$O31,0)))</f>
        <v>0</v>
      </c>
      <c r="W31" s="1301">
        <v>0</v>
      </c>
      <c r="X31" s="1301">
        <f t="shared" ref="X31:X32" si="20">V31-W31</f>
        <v>0</v>
      </c>
      <c r="Y31" s="1301">
        <v>0</v>
      </c>
      <c r="Z31" s="1301">
        <f>IF(AND(MONTH(Z$4)=MONTH($H31),YEAR(Z$4)=YEAR($H31)),#REF!,IF(AND(MONTH(Z$4)=MONTH($G31),YEAR(Z$4)=YEAR($G31)),#REF!,IF(AND(Z$4&lt;($H31+1),(Z$4+1)&gt;$G31),$O31,0)))</f>
        <v>0</v>
      </c>
      <c r="AA31" s="1301">
        <v>0</v>
      </c>
      <c r="AB31" s="1301">
        <f t="shared" si="10"/>
        <v>0</v>
      </c>
      <c r="AC31" s="1301">
        <v>0</v>
      </c>
      <c r="AD31" s="1301">
        <f>IF(AND(MONTH(AD$4)=MONTH($H31),YEAR(AD$4)=YEAR($H31)),#REF!,IF(AND(MONTH(AD$4)=MONTH($G31),YEAR(AD$4)=YEAR($G31)),#REF!,IF(AND(AD$4&lt;($H31+1),(AD$4+1)&gt;$G31),$O31,0)))</f>
        <v>0</v>
      </c>
      <c r="AE31" s="1301">
        <v>0</v>
      </c>
      <c r="AF31" s="1301">
        <f t="shared" si="11"/>
        <v>0</v>
      </c>
      <c r="AG31" s="1301">
        <v>0</v>
      </c>
      <c r="AH31" s="1301">
        <f>IF(AND(MONTH(AH$4)=MONTH($H31),YEAR(AH$4)=YEAR($H31)),#REF!,IF(AND(MONTH(AH$4)=MONTH($G31),YEAR(AH$4)=YEAR($G31)),#REF!,IF(AND(AH$4&lt;($H31+1),(AH$4+1)&gt;$G31),$O31,0)))</f>
        <v>0</v>
      </c>
      <c r="AI31" s="1301">
        <v>0</v>
      </c>
      <c r="AJ31" s="1301">
        <f t="shared" si="12"/>
        <v>0</v>
      </c>
      <c r="AK31" s="1301">
        <v>0</v>
      </c>
      <c r="AL31" s="1313">
        <f>IF(AND(MONTH(AL$4)=MONTH($H31),YEAR(AL$4)=YEAR($H31)),#REF!,IF(AND(MONTH(AL$4)=MONTH($G31),YEAR(AL$4)=YEAR($G31)),#REF!,IF(AND(AL$4&lt;($H31+1),(AL$4+1)&gt;$G31),$O31,0)))</f>
        <v>0</v>
      </c>
      <c r="AM31" s="1313">
        <f>IF(AND(MONTH(AM$4)=MONTH($H31),YEAR(AM$4)=YEAR($H31)),#REF!,IF(AND(MONTH(AM$4)=MONTH($G31),YEAR(AM$4)=YEAR($G31)),#REF!,IF(AND(AM$4&lt;($H31+1),(AM$4+1)&gt;$G31),$O31,0)))</f>
        <v>0</v>
      </c>
      <c r="AN31" s="1313">
        <f>IF(AND(MONTH(AN$4)=MONTH($H31),YEAR(AN$4)=YEAR($H31)),#REF!,IF(AND(MONTH(AN$4)=MONTH($G31),YEAR(AN$4)=YEAR($G31)),#REF!,IF(AND(AN$4&lt;($H31+1),(AN$4+1)&gt;$G31),$O31,0)))</f>
        <v>0</v>
      </c>
      <c r="AO31" s="1313">
        <f>IF(AND(MONTH(AO$4)=MONTH($H31),YEAR(AO$4)=YEAR($H31)),#REF!,IF(AND(MONTH(AO$4)=MONTH($G31),YEAR(AO$4)=YEAR($G31)),#REF!,IF(AND(AO$4&lt;($H31+1),(AO$4+1)&gt;$G31),$O31,0)))</f>
        <v>0</v>
      </c>
      <c r="AP31" s="1313">
        <f>IF(AND(MONTH(AP$4)=MONTH($H31),YEAR(AP$4)=YEAR($H31)),#REF!,IF(AND(MONTH(AP$4)=MONTH($G31),YEAR(AP$4)=YEAR($G31)),#REF!,IF(AND(AP$4&lt;($H31+1),(AP$4+1)&gt;$G31),$O31,0)))</f>
        <v>0</v>
      </c>
      <c r="AQ31" s="1313">
        <f>IF(AND(MONTH(AQ$4)=MONTH($H31),YEAR(AQ$4)=YEAR($H31)),#REF!,IF(AND(MONTH(AQ$4)=MONTH($G31),YEAR(AQ$4)=YEAR($G31)),#REF!,IF(AND(AQ$4&lt;($H31+1),(AQ$4+1)&gt;$G31),$O31,0)))</f>
        <v>0</v>
      </c>
      <c r="AR31" s="1313">
        <f>IF(AND(MONTH(AR$4)=MONTH($H31),YEAR(AR$4)=YEAR($H31)),#REF!,IF(AND(MONTH(AR$4)=MONTH($G31),YEAR(AR$4)=YEAR($G31)),#REF!,IF(AND(AR$4&lt;($H31+1),(AR$4+1)&gt;$G31),$O31,0)))</f>
        <v>0</v>
      </c>
      <c r="AS31" s="1301">
        <f t="shared" ref="AS31:AS32" si="21">R31+V31+Z31+AD31+AH31+AL31+AM31+AN31+AO31+AP31+AQ31+AR31</f>
        <v>0</v>
      </c>
      <c r="AT31" s="1301">
        <f>IF(AND(MONTH(AT$4)=MONTH($H31),YEAR(AT$4)=YEAR($H31)),#REF!,IF(AND(MONTH(AT$4)=MONTH($G31),YEAR(AT$4)=YEAR($G31)),#REF!,IF(AND(AT$4&lt;($H31+1),(AT$4+1)&gt;$G31),$P31,0)))</f>
        <v>0</v>
      </c>
      <c r="AU31" s="1301">
        <v>0</v>
      </c>
      <c r="AV31" s="1301">
        <f t="shared" ref="AV31:AV32" si="22">AT31-AU31</f>
        <v>0</v>
      </c>
      <c r="AW31" s="1301">
        <v>0</v>
      </c>
      <c r="AX31" s="1301">
        <f>IF(AND(MONTH(AX$4)=MONTH($H31),YEAR(AX$4)=YEAR($H31)),#REF!,IF(AND(MONTH(AX$4)=MONTH($G31),YEAR(AX$4)=YEAR($G31)),#REF!,IF(AND(AX$4&lt;($H31+1),(AX$4+1)&gt;$G31),$P31,0)))</f>
        <v>0</v>
      </c>
      <c r="AY31" s="1301">
        <v>0</v>
      </c>
      <c r="AZ31" s="1301">
        <f t="shared" ref="AZ31:AZ32" si="23">AX31-AY31</f>
        <v>0</v>
      </c>
      <c r="BA31" s="1301">
        <v>0</v>
      </c>
      <c r="BB31" s="1301">
        <f>IF(AND(MONTH(BB$4)=MONTH($H31),YEAR(BB$4)=YEAR($H31)),#REF!,IF(AND(MONTH(BB$4)=MONTH($G31),YEAR(BB$4)=YEAR($G31)),#REF!,IF(AND(BB$4&lt;($H31+1),(BB$4+1)&gt;$G31),$P31,0)))</f>
        <v>0</v>
      </c>
      <c r="BC31" s="1301">
        <v>0</v>
      </c>
      <c r="BD31" s="1301">
        <f t="shared" si="2"/>
        <v>0</v>
      </c>
      <c r="BE31" s="1301">
        <v>0</v>
      </c>
      <c r="BF31" s="1301">
        <f>IF(AND(MONTH(BF$4)=MONTH($H31),YEAR(BF$4)=YEAR($H31)),#REF!,IF(AND(MONTH(BF$4)=MONTH($G31),YEAR(BF$4)=YEAR($G31)),#REF!,IF(AND(BF$4&lt;($H31+1),(BF$4+1)&gt;$G31),$P31,0)))</f>
        <v>0</v>
      </c>
      <c r="BG31" s="1301">
        <v>0</v>
      </c>
      <c r="BH31" s="1301">
        <f t="shared" si="3"/>
        <v>0</v>
      </c>
      <c r="BI31" s="1301">
        <v>0</v>
      </c>
      <c r="BJ31" s="1301">
        <f>IF(AND(MONTH(BJ$4)=MONTH($H31),YEAR(BJ$4)=YEAR($H31)),#REF!,IF(AND(MONTH(BJ$4)=MONTH($G31),YEAR(BJ$4)=YEAR($G31)),#REF!,IF(AND(BJ$4&lt;($H31+1),(BJ$4+1)&gt;$G31),$P31,0)))</f>
        <v>0</v>
      </c>
      <c r="BK31" s="1301">
        <v>0</v>
      </c>
      <c r="BL31" s="1301">
        <f t="shared" si="4"/>
        <v>0</v>
      </c>
      <c r="BM31" s="1301">
        <v>0</v>
      </c>
      <c r="BN31" s="1313">
        <f>IF(AND(MONTH(BN$4)=MONTH($H31),YEAR(BN$4)=YEAR($H31)),#REF!,IF(AND(MONTH(BN$4)=MONTH($G31),YEAR(BN$4)=YEAR($G31)),#REF!,IF(AND(BN$4&lt;($H31+1),(BN$4+1)&gt;$G31),$P31,0)))</f>
        <v>0</v>
      </c>
      <c r="BO31" s="1313">
        <f>IF(AND(MONTH(BO$4)=MONTH($H31),YEAR(BO$4)=YEAR($H31)),#REF!,IF(AND(MONTH(BO$4)=MONTH($G31),YEAR(BO$4)=YEAR($G31)),#REF!,IF(AND(BO$4&lt;($H31+1),(BO$4+1)&gt;$G31),$P31,0)))</f>
        <v>0</v>
      </c>
      <c r="BP31" s="1313">
        <f>IF(AND(MONTH(BP$4)=MONTH($H31),YEAR(BP$4)=YEAR($H31)),#REF!,IF(AND(MONTH(BP$4)=MONTH($G31),YEAR(BP$4)=YEAR($G31)),#REF!,IF(AND(BP$4&lt;($H31+1),(BP$4+1)&gt;$G31),$P31,0)))</f>
        <v>0</v>
      </c>
      <c r="BQ31" s="1313">
        <f>IF(AND(MONTH(BQ$4)=MONTH($H31),YEAR(BQ$4)=YEAR($H31)),#REF!,IF(AND(MONTH(BQ$4)=MONTH($G31),YEAR(BQ$4)=YEAR($G31)),#REF!,IF(AND(BQ$4&lt;($H31+1),(BQ$4+1)&gt;$G31),$P31,0)))</f>
        <v>0</v>
      </c>
      <c r="BR31" s="1313">
        <f>IF(AND(MONTH(BR$4)=MONTH($H31),YEAR(BR$4)=YEAR($H31)),#REF!,IF(AND(MONTH(BR$4)=MONTH($G31),YEAR(BR$4)=YEAR($G31)),#REF!,IF(AND(BR$4&lt;($H31+1),(BR$4+1)&gt;$G31),$P31,0)))</f>
        <v>0</v>
      </c>
      <c r="BS31" s="1313">
        <f>IF(AND(MONTH(BS$4)=MONTH($H31),YEAR(BS$4)=YEAR($H31)),#REF!,IF(AND(MONTH(BS$4)=MONTH($G31),YEAR(BS$4)=YEAR($G31)),#REF!,IF(AND(BS$4&lt;($H31+1),(BS$4+1)&gt;$G31),$P31,0)))</f>
        <v>0</v>
      </c>
      <c r="BT31" s="1313">
        <f>IF(AND(MONTH(BT$4)=MONTH($H31),YEAR(BT$4)=YEAR($H31)),#REF!,IF(AND(MONTH(BT$4)=MONTH($G31),YEAR(BT$4)=YEAR($G31)),#REF!,IF(AND(BT$4&lt;($H31+1),(BT$4+1)&gt;$G31),$P31,0)))</f>
        <v>0</v>
      </c>
      <c r="BU31" s="1301">
        <f t="shared" ref="BU31:BU32" si="24">AT31+AX31+BB31+BF31+BJ31+BN31+BO31+BP31+BQ31+BR31+BS31+BT31</f>
        <v>0</v>
      </c>
      <c r="BV31" s="1301"/>
      <c r="BW31" s="1327"/>
      <c r="BX31" s="1319"/>
      <c r="BY31" s="1319"/>
      <c r="BZ31" s="1319"/>
      <c r="CA31" s="1319"/>
      <c r="CB31" s="1319"/>
      <c r="CC31" s="1319"/>
      <c r="CD31" s="1319"/>
      <c r="CE31" s="1319"/>
      <c r="CF31" s="1319"/>
      <c r="CG31" s="1319"/>
      <c r="CH31" s="1319"/>
      <c r="CI31" s="1270">
        <f t="shared" ref="CI31:CI32" si="25">SUM(BW31:CH31)</f>
        <v>0</v>
      </c>
      <c r="CJ31" s="1333"/>
      <c r="CK31" s="1333"/>
      <c r="CL31" s="1333"/>
    </row>
    <row r="32" spans="1:90" s="1170" customFormat="1" ht="18" customHeight="1">
      <c r="A32" s="1206">
        <v>9</v>
      </c>
      <c r="B32" s="1206" t="s">
        <v>55</v>
      </c>
      <c r="C32" s="1206" t="s">
        <v>56</v>
      </c>
      <c r="D32" s="1206"/>
      <c r="E32" s="1212" t="s">
        <v>81</v>
      </c>
      <c r="F32" s="1213" t="s">
        <v>80</v>
      </c>
      <c r="G32" s="1214">
        <v>46086</v>
      </c>
      <c r="H32" s="1215">
        <v>46450</v>
      </c>
      <c r="I32" s="1271"/>
      <c r="J32" s="1272">
        <v>0</v>
      </c>
      <c r="K32" s="1272">
        <v>1091</v>
      </c>
      <c r="L32" s="1271">
        <v>22.25</v>
      </c>
      <c r="M32" s="1273">
        <v>2</v>
      </c>
      <c r="N32" s="1274">
        <v>30.3125</v>
      </c>
      <c r="O32" s="1259">
        <f t="shared" si="16"/>
        <v>24274.75</v>
      </c>
      <c r="P32" s="1259">
        <f t="shared" si="7"/>
        <v>2182</v>
      </c>
      <c r="Q32" s="1259">
        <f t="shared" si="18"/>
        <v>26456.75</v>
      </c>
      <c r="R32" s="1259">
        <f>IF(AND(MONTH(R$4)=MONTH($H32),YEAR(R$4)=YEAR($H32)),#REF!,IF(AND(MONTH(R$4)=MONTH($G32),YEAR(R$4)=YEAR($G32)),#REF!,IF(AND(R$4&lt;($H32+1),(R$4+1)&gt;$G32),$O32,0)))</f>
        <v>0</v>
      </c>
      <c r="S32" s="1259">
        <v>0</v>
      </c>
      <c r="T32" s="1259">
        <f t="shared" si="19"/>
        <v>0</v>
      </c>
      <c r="U32" s="1259">
        <v>0</v>
      </c>
      <c r="V32" s="1301">
        <f>IF(AND(MONTH(V$4)=MONTH($H32),YEAR(V$4)=YEAR($H32)),#REF!,IF(AND(MONTH(V$4)=MONTH($G32),YEAR(V$4)=YEAR($G32)),#REF!,IF(AND(V$4&lt;($H32+1),(V$4+1)&gt;$G32),$O32,0)))</f>
        <v>0</v>
      </c>
      <c r="W32" s="1301">
        <v>0</v>
      </c>
      <c r="X32" s="1301">
        <f t="shared" si="20"/>
        <v>0</v>
      </c>
      <c r="Y32" s="1301">
        <v>0</v>
      </c>
      <c r="Z32" s="1301">
        <f>IF(AND(MONTH(Z$4)=MONTH($H32),YEAR(Z$4)=YEAR($H32)),#REF!,IF(AND(MONTH(Z$4)=MONTH($G32),YEAR(Z$4)=YEAR($G32)),#REF!,IF(AND(Z$4&lt;($H32+1),(Z$4+1)&gt;$G32),$O32,0)))</f>
        <v>0</v>
      </c>
      <c r="AA32" s="1301">
        <v>0</v>
      </c>
      <c r="AB32" s="1301">
        <f t="shared" si="10"/>
        <v>0</v>
      </c>
      <c r="AC32" s="1301">
        <v>0</v>
      </c>
      <c r="AD32" s="1301">
        <f>IF(AND(MONTH(AD$4)=MONTH($H32),YEAR(AD$4)=YEAR($H32)),#REF!,IF(AND(MONTH(AD$4)=MONTH($G32),YEAR(AD$4)=YEAR($G32)),#REF!,IF(AND(AD$4&lt;($H32+1),(AD$4+1)&gt;$G32),$O32,0)))</f>
        <v>0</v>
      </c>
      <c r="AE32" s="1301">
        <v>0</v>
      </c>
      <c r="AF32" s="1301">
        <f t="shared" si="11"/>
        <v>0</v>
      </c>
      <c r="AG32" s="1301">
        <v>0</v>
      </c>
      <c r="AH32" s="1301">
        <f>IF(AND(MONTH(AH$4)=MONTH($H32),YEAR(AH$4)=YEAR($H32)),#REF!,IF(AND(MONTH(AH$4)=MONTH($G32),YEAR(AH$4)=YEAR($G32)),#REF!,IF(AND(AH$4&lt;($H32+1),(AH$4+1)&gt;$G32),$O32,0)))</f>
        <v>0</v>
      </c>
      <c r="AI32" s="1301">
        <v>0</v>
      </c>
      <c r="AJ32" s="1301">
        <f t="shared" si="12"/>
        <v>0</v>
      </c>
      <c r="AK32" s="1301">
        <v>0</v>
      </c>
      <c r="AL32" s="1313">
        <f>IF(AND(MONTH(AL$4)=MONTH($H32),YEAR(AL$4)=YEAR($H32)),#REF!,IF(AND(MONTH(AL$4)=MONTH($G32),YEAR(AL$4)=YEAR($G32)),#REF!,IF(AND(AL$4&lt;($H32+1),(AL$4+1)&gt;$G32),$O32,0)))</f>
        <v>0</v>
      </c>
      <c r="AM32" s="1313">
        <f>IF(AND(MONTH(AM$4)=MONTH($H32),YEAR(AM$4)=YEAR($H32)),#REF!,IF(AND(MONTH(AM$4)=MONTH($G32),YEAR(AM$4)=YEAR($G32)),#REF!,IF(AND(AM$4&lt;($H32+1),(AM$4+1)&gt;$G32),$O32,0)))</f>
        <v>0</v>
      </c>
      <c r="AN32" s="1313">
        <f>IF(AND(MONTH(AN$4)=MONTH($H32),YEAR(AN$4)=YEAR($H32)),#REF!,IF(AND(MONTH(AN$4)=MONTH($G32),YEAR(AN$4)=YEAR($G32)),#REF!,IF(AND(AN$4&lt;($H32+1),(AN$4+1)&gt;$G32),$O32,0)))</f>
        <v>0</v>
      </c>
      <c r="AO32" s="1313">
        <f>IF(AND(MONTH(AO$4)=MONTH($H32),YEAR(AO$4)=YEAR($H32)),#REF!,IF(AND(MONTH(AO$4)=MONTH($G32),YEAR(AO$4)=YEAR($G32)),#REF!,IF(AND(AO$4&lt;($H32+1),(AO$4+1)&gt;$G32),$O32,0)))</f>
        <v>0</v>
      </c>
      <c r="AP32" s="1313">
        <f>IF(AND(MONTH(AP$4)=MONTH($H32),YEAR(AP$4)=YEAR($H32)),#REF!,IF(AND(MONTH(AP$4)=MONTH($G32),YEAR(AP$4)=YEAR($G32)),#REF!,IF(AND(AP$4&lt;($H32+1),(AP$4+1)&gt;$G32),$O32,0)))</f>
        <v>0</v>
      </c>
      <c r="AQ32" s="1313">
        <f>IF(AND(MONTH(AQ$4)=MONTH($H32),YEAR(AQ$4)=YEAR($H32)),#REF!,IF(AND(MONTH(AQ$4)=MONTH($G32),YEAR(AQ$4)=YEAR($G32)),#REF!,IF(AND(AQ$4&lt;($H32+1),(AQ$4+1)&gt;$G32),$O32,0)))</f>
        <v>0</v>
      </c>
      <c r="AR32" s="1313">
        <f>IF(AND(MONTH(AR$4)=MONTH($H32),YEAR(AR$4)=YEAR($H32)),#REF!,IF(AND(MONTH(AR$4)=MONTH($G32),YEAR(AR$4)=YEAR($G32)),#REF!,IF(AND(AR$4&lt;($H32+1),(AR$4+1)&gt;$G32),$O32,0)))</f>
        <v>0</v>
      </c>
      <c r="AS32" s="1301">
        <f t="shared" si="21"/>
        <v>0</v>
      </c>
      <c r="AT32" s="1301">
        <f>IF(AND(MONTH(AT$4)=MONTH($H32),YEAR(AT$4)=YEAR($H32)),#REF!,IF(AND(MONTH(AT$4)=MONTH($G32),YEAR(AT$4)=YEAR($G32)),#REF!,IF(AND(AT$4&lt;($H32+1),(AT$4+1)&gt;$G32),$P32,0)))</f>
        <v>0</v>
      </c>
      <c r="AU32" s="1301">
        <v>0</v>
      </c>
      <c r="AV32" s="1301">
        <f t="shared" si="22"/>
        <v>0</v>
      </c>
      <c r="AW32" s="1301">
        <v>0</v>
      </c>
      <c r="AX32" s="1301">
        <f>IF(AND(MONTH(AX$4)=MONTH($H32),YEAR(AX$4)=YEAR($H32)),#REF!,IF(AND(MONTH(AX$4)=MONTH($G32),YEAR(AX$4)=YEAR($G32)),#REF!,IF(AND(AX$4&lt;($H32+1),(AX$4+1)&gt;$G32),$P32,0)))</f>
        <v>0</v>
      </c>
      <c r="AY32" s="1301">
        <v>0</v>
      </c>
      <c r="AZ32" s="1301">
        <f t="shared" si="23"/>
        <v>0</v>
      </c>
      <c r="BA32" s="1301">
        <v>0</v>
      </c>
      <c r="BB32" s="1301">
        <f>IF(AND(MONTH(BB$4)=MONTH($H32),YEAR(BB$4)=YEAR($H32)),#REF!,IF(AND(MONTH(BB$4)=MONTH($G32),YEAR(BB$4)=YEAR($G32)),#REF!,IF(AND(BB$4&lt;($H32+1),(BB$4+1)&gt;$G32),$P32,0)))</f>
        <v>0</v>
      </c>
      <c r="BC32" s="1301">
        <v>0</v>
      </c>
      <c r="BD32" s="1301">
        <f t="shared" si="2"/>
        <v>0</v>
      </c>
      <c r="BE32" s="1301">
        <v>0</v>
      </c>
      <c r="BF32" s="1301">
        <f>IF(AND(MONTH(BF$4)=MONTH($H32),YEAR(BF$4)=YEAR($H32)),#REF!,IF(AND(MONTH(BF$4)=MONTH($G32),YEAR(BF$4)=YEAR($G32)),#REF!,IF(AND(BF$4&lt;($H32+1),(BF$4+1)&gt;$G32),$P32,0)))</f>
        <v>0</v>
      </c>
      <c r="BG32" s="1301">
        <v>0</v>
      </c>
      <c r="BH32" s="1301">
        <f t="shared" si="3"/>
        <v>0</v>
      </c>
      <c r="BI32" s="1301">
        <v>0</v>
      </c>
      <c r="BJ32" s="1301">
        <f>IF(AND(MONTH(BJ$4)=MONTH($H32),YEAR(BJ$4)=YEAR($H32)),#REF!,IF(AND(MONTH(BJ$4)=MONTH($G32),YEAR(BJ$4)=YEAR($G32)),#REF!,IF(AND(BJ$4&lt;($H32+1),(BJ$4+1)&gt;$G32),$P32,0)))</f>
        <v>0</v>
      </c>
      <c r="BK32" s="1301">
        <v>0</v>
      </c>
      <c r="BL32" s="1301">
        <f t="shared" si="4"/>
        <v>0</v>
      </c>
      <c r="BM32" s="1301">
        <v>0</v>
      </c>
      <c r="BN32" s="1313">
        <f>IF(AND(MONTH(BN$4)=MONTH($H32),YEAR(BN$4)=YEAR($H32)),#REF!,IF(AND(MONTH(BN$4)=MONTH($G32),YEAR(BN$4)=YEAR($G32)),#REF!,IF(AND(BN$4&lt;($H32+1),(BN$4+1)&gt;$G32),$P32,0)))</f>
        <v>0</v>
      </c>
      <c r="BO32" s="1313">
        <f>IF(AND(MONTH(BO$4)=MONTH($H32),YEAR(BO$4)=YEAR($H32)),#REF!,IF(AND(MONTH(BO$4)=MONTH($G32),YEAR(BO$4)=YEAR($G32)),#REF!,IF(AND(BO$4&lt;($H32+1),(BO$4+1)&gt;$G32),$P32,0)))</f>
        <v>0</v>
      </c>
      <c r="BP32" s="1313">
        <f>IF(AND(MONTH(BP$4)=MONTH($H32),YEAR(BP$4)=YEAR($H32)),#REF!,IF(AND(MONTH(BP$4)=MONTH($G32),YEAR(BP$4)=YEAR($G32)),#REF!,IF(AND(BP$4&lt;($H32+1),(BP$4+1)&gt;$G32),$P32,0)))</f>
        <v>0</v>
      </c>
      <c r="BQ32" s="1313">
        <f>IF(AND(MONTH(BQ$4)=MONTH($H32),YEAR(BQ$4)=YEAR($H32)),#REF!,IF(AND(MONTH(BQ$4)=MONTH($G32),YEAR(BQ$4)=YEAR($G32)),#REF!,IF(AND(BQ$4&lt;($H32+1),(BQ$4+1)&gt;$G32),$P32,0)))</f>
        <v>0</v>
      </c>
      <c r="BR32" s="1313">
        <f>IF(AND(MONTH(BR$4)=MONTH($H32),YEAR(BR$4)=YEAR($H32)),#REF!,IF(AND(MONTH(BR$4)=MONTH($G32),YEAR(BR$4)=YEAR($G32)),#REF!,IF(AND(BR$4&lt;($H32+1),(BR$4+1)&gt;$G32),$P32,0)))</f>
        <v>0</v>
      </c>
      <c r="BS32" s="1313">
        <f>IF(AND(MONTH(BS$4)=MONTH($H32),YEAR(BS$4)=YEAR($H32)),#REF!,IF(AND(MONTH(BS$4)=MONTH($G32),YEAR(BS$4)=YEAR($G32)),#REF!,IF(AND(BS$4&lt;($H32+1),(BS$4+1)&gt;$G32),$P32,0)))</f>
        <v>0</v>
      </c>
      <c r="BT32" s="1313">
        <f>IF(AND(MONTH(BT$4)=MONTH($H32),YEAR(BT$4)=YEAR($H32)),#REF!,IF(AND(MONTH(BT$4)=MONTH($G32),YEAR(BT$4)=YEAR($G32)),#REF!,IF(AND(BT$4&lt;($H32+1),(BT$4+1)&gt;$G32),$P32,0)))</f>
        <v>0</v>
      </c>
      <c r="BU32" s="1301">
        <f t="shared" si="24"/>
        <v>0</v>
      </c>
      <c r="BV32" s="1301"/>
      <c r="BW32" s="1327"/>
      <c r="BX32" s="1319"/>
      <c r="BY32" s="1319"/>
      <c r="BZ32" s="1319"/>
      <c r="CA32" s="1319"/>
      <c r="CB32" s="1319"/>
      <c r="CC32" s="1319"/>
      <c r="CD32" s="1319"/>
      <c r="CE32" s="1319"/>
      <c r="CF32" s="1319"/>
      <c r="CG32" s="1319"/>
      <c r="CH32" s="1319"/>
      <c r="CI32" s="1270">
        <f t="shared" si="25"/>
        <v>0</v>
      </c>
      <c r="CJ32" s="1333"/>
      <c r="CK32" s="1333"/>
      <c r="CL32" s="1333"/>
    </row>
    <row r="33" spans="1:90" ht="18" customHeight="1">
      <c r="A33" s="1188" t="s">
        <v>82</v>
      </c>
      <c r="B33" s="1188" t="s">
        <v>55</v>
      </c>
      <c r="C33" s="1188" t="s">
        <v>56</v>
      </c>
      <c r="D33" s="1188"/>
      <c r="E33" s="1216" t="s">
        <v>83</v>
      </c>
      <c r="F33" s="1196" t="s">
        <v>84</v>
      </c>
      <c r="G33" s="1197">
        <v>44260</v>
      </c>
      <c r="H33" s="1200">
        <v>45355</v>
      </c>
      <c r="I33" s="1256"/>
      <c r="J33" s="1272">
        <v>0</v>
      </c>
      <c r="K33" s="1257">
        <v>198</v>
      </c>
      <c r="L33" s="1256">
        <v>10</v>
      </c>
      <c r="M33" s="1258">
        <v>0</v>
      </c>
      <c r="N33" s="1249">
        <v>12.5</v>
      </c>
      <c r="O33" s="1259">
        <f t="shared" si="16"/>
        <v>1980</v>
      </c>
      <c r="P33" s="1259">
        <f t="shared" si="7"/>
        <v>0</v>
      </c>
      <c r="Q33" s="1259">
        <f t="shared" si="17"/>
        <v>1980</v>
      </c>
      <c r="R33" s="1259">
        <f>IF(AND(MONTH(R$4)=MONTH($H33),YEAR(R$4)=YEAR($H33)),#REF!,IF(AND(MONTH(R$4)=MONTH($G33),YEAR(R$4)=YEAR($G33)),#REF!,IF(AND(R$4&lt;($H33+1),(R$4+1)&gt;$G33),$O33,0)))</f>
        <v>1980</v>
      </c>
      <c r="S33" s="1259">
        <f>VLOOKUP(E34,'[1]MW-Rent 2023'!$E$11:$AS$247,16,FALSE)</f>
        <v>1584</v>
      </c>
      <c r="T33" s="1259">
        <f t="shared" si="15"/>
        <v>396</v>
      </c>
      <c r="U33" s="1259">
        <f>VLOOKUP(E34,'[2]MW-Rent 2023'!$E$11:$DR$319,21,FALSE)</f>
        <v>1584</v>
      </c>
      <c r="V33" s="1301">
        <f>IF(AND(MONTH(V$4)=MONTH($H33),YEAR(V$4)=YEAR($H33)),#REF!,IF(AND(MONTH(V$4)=MONTH($G33),YEAR(V$4)=YEAR($G33)),#REF!,IF(AND(V$4&lt;($H33+1),(V$4+1)&gt;$G33),$O33,0)))</f>
        <v>1980</v>
      </c>
      <c r="W33" s="1301">
        <f>VLOOKUP(E34,'[1]MW-Rent 2023'!$E$11:$AS$247,17,FALSE)</f>
        <v>1584</v>
      </c>
      <c r="X33" s="1301">
        <f t="shared" si="9"/>
        <v>396</v>
      </c>
      <c r="Y33" s="1301">
        <f>VLOOKUP(E34,'[2]MW-Rent 2023'!$E$11:$DR$319,25,FALSE)</f>
        <v>1584</v>
      </c>
      <c r="Z33" s="1301" t="e">
        <f>IF(AND(MONTH(Z$4)=MONTH($H33),YEAR(Z$4)=YEAR($H33)),#REF!,IF(AND(MONTH(Z$4)=MONTH($G33),YEAR(Z$4)=YEAR($G33)),#REF!,IF(AND(Z$4&lt;($H33+1),(Z$4+1)&gt;$G33),$O33,0)))</f>
        <v>#REF!</v>
      </c>
      <c r="AA33" s="1301">
        <v>204.39</v>
      </c>
      <c r="AB33" s="1301" t="e">
        <f t="shared" si="10"/>
        <v>#REF!</v>
      </c>
      <c r="AC33" s="1301">
        <v>0</v>
      </c>
      <c r="AD33" s="1301">
        <f>IF(AND(MONTH(AD$4)=MONTH($H33),YEAR(AD$4)=YEAR($H33)),#REF!,IF(AND(MONTH(AD$4)=MONTH($G33),YEAR(AD$4)=YEAR($G33)),#REF!,IF(AND(AD$4&lt;($H33+1),(AD$4+1)&gt;$G33),$O33,0)))</f>
        <v>0</v>
      </c>
      <c r="AE33" s="1301">
        <v>0</v>
      </c>
      <c r="AF33" s="1301">
        <f t="shared" si="11"/>
        <v>0</v>
      </c>
      <c r="AG33" s="1301">
        <v>0</v>
      </c>
      <c r="AH33" s="1301">
        <f>IF(AND(MONTH(AH$4)=MONTH($H33),YEAR(AH$4)=YEAR($H33)),#REF!,IF(AND(MONTH(AH$4)=MONTH($G33),YEAR(AH$4)=YEAR($G33)),#REF!,IF(AND(AH$4&lt;($H33+1),(AH$4+1)&gt;$G33),$O33,0)))</f>
        <v>0</v>
      </c>
      <c r="AI33" s="1301">
        <v>1683</v>
      </c>
      <c r="AJ33" s="1301">
        <f t="shared" si="12"/>
        <v>-1683</v>
      </c>
      <c r="AK33" s="1301">
        <v>0</v>
      </c>
      <c r="AL33" s="1313">
        <f>IF(AND(MONTH(AL$4)=MONTH($H33),YEAR(AL$4)=YEAR($H33)),#REF!,IF(AND(MONTH(AL$4)=MONTH($G33),YEAR(AL$4)=YEAR($G33)),#REF!,IF(AND(AL$4&lt;($H33+1),(AL$4+1)&gt;$G33),$O33,0)))</f>
        <v>0</v>
      </c>
      <c r="AM33" s="1313">
        <f>IF(AND(MONTH(AM$4)=MONTH($H33),YEAR(AM$4)=YEAR($H33)),#REF!,IF(AND(MONTH(AM$4)=MONTH($G33),YEAR(AM$4)=YEAR($G33)),#REF!,IF(AND(AM$4&lt;($H33+1),(AM$4+1)&gt;$G33),$O33,0)))</f>
        <v>0</v>
      </c>
      <c r="AN33" s="1313">
        <f>IF(AND(MONTH(AN$4)=MONTH($H33),YEAR(AN$4)=YEAR($H33)),#REF!,IF(AND(MONTH(AN$4)=MONTH($G33),YEAR(AN$4)=YEAR($G33)),#REF!,IF(AND(AN$4&lt;($H33+1),(AN$4+1)&gt;$G33),$O33,0)))</f>
        <v>0</v>
      </c>
      <c r="AO33" s="1313">
        <f>IF(AND(MONTH(AO$4)=MONTH($H33),YEAR(AO$4)=YEAR($H33)),#REF!,IF(AND(MONTH(AO$4)=MONTH($G33),YEAR(AO$4)=YEAR($G33)),#REF!,IF(AND(AO$4&lt;($H33+1),(AO$4+1)&gt;$G33),$O33,0)))</f>
        <v>0</v>
      </c>
      <c r="AP33" s="1313">
        <f>IF(AND(MONTH(AP$4)=MONTH($H33),YEAR(AP$4)=YEAR($H33)),#REF!,IF(AND(MONTH(AP$4)=MONTH($G33),YEAR(AP$4)=YEAR($G33)),#REF!,IF(AND(AP$4&lt;($H33+1),(AP$4+1)&gt;$G33),$O33,0)))</f>
        <v>0</v>
      </c>
      <c r="AQ33" s="1313">
        <f>IF(AND(MONTH(AQ$4)=MONTH($H33),YEAR(AQ$4)=YEAR($H33)),#REF!,IF(AND(MONTH(AQ$4)=MONTH($G33),YEAR(AQ$4)=YEAR($G33)),#REF!,IF(AND(AQ$4&lt;($H33+1),(AQ$4+1)&gt;$G33),$O33,0)))</f>
        <v>0</v>
      </c>
      <c r="AR33" s="1313">
        <f>IF(AND(MONTH(AR$4)=MONTH($H33),YEAR(AR$4)=YEAR($H33)),#REF!,IF(AND(MONTH(AR$4)=MONTH($G33),YEAR(AR$4)=YEAR($G33)),#REF!,IF(AND(AR$4&lt;($H33+1),(AR$4+1)&gt;$G33),$O33,0)))</f>
        <v>0</v>
      </c>
      <c r="AS33" s="1301" t="e">
        <f t="shared" si="0"/>
        <v>#REF!</v>
      </c>
      <c r="AT33" s="1301">
        <f>IF(AND(MONTH(AT$4)=MONTH($H33),YEAR(AT$4)=YEAR($H33)),#REF!,IF(AND(MONTH(AT$4)=MONTH($G33),YEAR(AT$4)=YEAR($G33)),#REF!,IF(AND(AT$4&lt;($H33+1),(AT$4+1)&gt;$G33),$P33,0)))</f>
        <v>0</v>
      </c>
      <c r="AU33" s="1301">
        <f>VLOOKUP(E34,'[1]MW-Rent 2023'!$E$11:$AS$247,29,FALSE)</f>
        <v>0</v>
      </c>
      <c r="AV33" s="1301">
        <f t="shared" si="13"/>
        <v>0</v>
      </c>
      <c r="AW33" s="1301">
        <f>VLOOKUP(E34,'[2]MW-Rent 2023'!$E$11:$DR$319,70,FALSE)</f>
        <v>0</v>
      </c>
      <c r="AX33" s="1301">
        <f>IF(AND(MONTH(AX$4)=MONTH($H33),YEAR(AX$4)=YEAR($H33)),#REF!,IF(AND(MONTH(AX$4)=MONTH($G33),YEAR(AX$4)=YEAR($G33)),#REF!,IF(AND(AX$4&lt;($H33+1),(AX$4+1)&gt;$G33),$P33,0)))</f>
        <v>0</v>
      </c>
      <c r="AY33" s="1301">
        <f>VLOOKUP(E34,'[1]MW-Rent 2023'!$E$11:$AS$247,30,FALSE)</f>
        <v>0</v>
      </c>
      <c r="AZ33" s="1301">
        <f t="shared" si="1"/>
        <v>0</v>
      </c>
      <c r="BA33" s="1301">
        <f>VLOOKUP(E34,'[2]MW-Rent 2023'!$E$11:$DR$319,74,FALSE)</f>
        <v>0</v>
      </c>
      <c r="BB33" s="1301" t="e">
        <f>IF(AND(MONTH(BB$4)=MONTH($H33),YEAR(BB$4)=YEAR($H33)),#REF!,IF(AND(MONTH(BB$4)=MONTH($G33),YEAR(BB$4)=YEAR($G33)),#REF!,IF(AND(BB$4&lt;($H33+1),(BB$4+1)&gt;$G33),$P33,0)))</f>
        <v>#REF!</v>
      </c>
      <c r="BC33" s="1301">
        <v>0</v>
      </c>
      <c r="BD33" s="1301" t="e">
        <f t="shared" si="2"/>
        <v>#REF!</v>
      </c>
      <c r="BE33" s="1301">
        <v>0</v>
      </c>
      <c r="BF33" s="1301">
        <f>IF(AND(MONTH(BF$4)=MONTH($H33),YEAR(BF$4)=YEAR($H33)),#REF!,IF(AND(MONTH(BF$4)=MONTH($G33),YEAR(BF$4)=YEAR($G33)),#REF!,IF(AND(BF$4&lt;($H33+1),(BF$4+1)&gt;$G33),$P33,0)))</f>
        <v>0</v>
      </c>
      <c r="BG33" s="1301">
        <v>0</v>
      </c>
      <c r="BH33" s="1301">
        <f t="shared" si="3"/>
        <v>0</v>
      </c>
      <c r="BI33" s="1301">
        <v>0</v>
      </c>
      <c r="BJ33" s="1301">
        <f>IF(AND(MONTH(BJ$4)=MONTH($H33),YEAR(BJ$4)=YEAR($H33)),#REF!,IF(AND(MONTH(BJ$4)=MONTH($G33),YEAR(BJ$4)=YEAR($G33)),#REF!,IF(AND(BJ$4&lt;($H33+1),(BJ$4+1)&gt;$G33),$P33,0)))</f>
        <v>0</v>
      </c>
      <c r="BK33" s="1301">
        <v>0</v>
      </c>
      <c r="BL33" s="1301">
        <f t="shared" si="4"/>
        <v>0</v>
      </c>
      <c r="BM33" s="1301">
        <v>0</v>
      </c>
      <c r="BN33" s="1313">
        <f>IF(AND(MONTH(BN$4)=MONTH($H33),YEAR(BN$4)=YEAR($H33)),#REF!,IF(AND(MONTH(BN$4)=MONTH($G33),YEAR(BN$4)=YEAR($G33)),#REF!,IF(AND(BN$4&lt;($H33+1),(BN$4+1)&gt;$G33),$P33,0)))</f>
        <v>0</v>
      </c>
      <c r="BO33" s="1313">
        <f>IF(AND(MONTH(BO$4)=MONTH($H33),YEAR(BO$4)=YEAR($H33)),#REF!,IF(AND(MONTH(BO$4)=MONTH($G33),YEAR(BO$4)=YEAR($G33)),#REF!,IF(AND(BO$4&lt;($H33+1),(BO$4+1)&gt;$G33),$P33,0)))</f>
        <v>0</v>
      </c>
      <c r="BP33" s="1313">
        <f>IF(AND(MONTH(BP$4)=MONTH($H33),YEAR(BP$4)=YEAR($H33)),#REF!,IF(AND(MONTH(BP$4)=MONTH($G33),YEAR(BP$4)=YEAR($G33)),#REF!,IF(AND(BP$4&lt;($H33+1),(BP$4+1)&gt;$G33),$P33,0)))</f>
        <v>0</v>
      </c>
      <c r="BQ33" s="1313">
        <f>IF(AND(MONTH(BQ$4)=MONTH($H33),YEAR(BQ$4)=YEAR($H33)),#REF!,IF(AND(MONTH(BQ$4)=MONTH($G33),YEAR(BQ$4)=YEAR($G33)),#REF!,IF(AND(BQ$4&lt;($H33+1),(BQ$4+1)&gt;$G33),$P33,0)))</f>
        <v>0</v>
      </c>
      <c r="BR33" s="1313">
        <f>IF(AND(MONTH(BR$4)=MONTH($H33),YEAR(BR$4)=YEAR($H33)),#REF!,IF(AND(MONTH(BR$4)=MONTH($G33),YEAR(BR$4)=YEAR($G33)),#REF!,IF(AND(BR$4&lt;($H33+1),(BR$4+1)&gt;$G33),$P33,0)))</f>
        <v>0</v>
      </c>
      <c r="BS33" s="1313">
        <f>IF(AND(MONTH(BS$4)=MONTH($H33),YEAR(BS$4)=YEAR($H33)),#REF!,IF(AND(MONTH(BS$4)=MONTH($G33),YEAR(BS$4)=YEAR($G33)),#REF!,IF(AND(BS$4&lt;($H33+1),(BS$4+1)&gt;$G33),$P33,0)))</f>
        <v>0</v>
      </c>
      <c r="BT33" s="1313">
        <f>IF(AND(MONTH(BT$4)=MONTH($H33),YEAR(BT$4)=YEAR($H33)),#REF!,IF(AND(MONTH(BT$4)=MONTH($G33),YEAR(BT$4)=YEAR($G33)),#REF!,IF(AND(BT$4&lt;($H33+1),(BT$4+1)&gt;$G33),$P33,0)))</f>
        <v>0</v>
      </c>
      <c r="BU33" s="1331" t="e">
        <f t="shared" si="14"/>
        <v>#REF!</v>
      </c>
      <c r="BV33" s="1331"/>
      <c r="BW33" s="1327"/>
      <c r="BX33" s="1319"/>
      <c r="BY33" s="1319"/>
      <c r="BZ33" s="1319"/>
      <c r="CA33" s="1319"/>
      <c r="CB33" s="1319"/>
      <c r="CC33" s="1319"/>
      <c r="CD33" s="1338"/>
      <c r="CE33" s="1338"/>
      <c r="CF33" s="1338"/>
      <c r="CG33" s="1338"/>
      <c r="CH33" s="1338"/>
      <c r="CI33" s="1270">
        <f t="shared" ref="CI33:CI69" si="26">SUM(BW33:CH33)</f>
        <v>0</v>
      </c>
      <c r="CJ33" s="1333"/>
      <c r="CK33" s="1333"/>
      <c r="CL33" s="1333"/>
    </row>
    <row r="34" spans="1:90" s="1170" customFormat="1" ht="18" customHeight="1">
      <c r="A34" s="1206" t="s">
        <v>82</v>
      </c>
      <c r="B34" s="1206" t="s">
        <v>55</v>
      </c>
      <c r="C34" s="1206" t="s">
        <v>56</v>
      </c>
      <c r="D34" s="1206"/>
      <c r="E34" s="1216" t="s">
        <v>83</v>
      </c>
      <c r="F34" s="1217" t="s">
        <v>84</v>
      </c>
      <c r="G34" s="1214">
        <v>45356</v>
      </c>
      <c r="H34" s="1215">
        <v>46450</v>
      </c>
      <c r="I34" s="1271"/>
      <c r="J34" s="1272">
        <v>198</v>
      </c>
      <c r="K34" s="1272">
        <v>198</v>
      </c>
      <c r="L34" s="1271">
        <v>10.875</v>
      </c>
      <c r="M34" s="1273">
        <v>0</v>
      </c>
      <c r="N34" s="1274">
        <v>13.59375</v>
      </c>
      <c r="O34" s="1259">
        <f t="shared" si="16"/>
        <v>2153.25</v>
      </c>
      <c r="P34" s="1259">
        <f t="shared" si="7"/>
        <v>0</v>
      </c>
      <c r="Q34" s="1259">
        <f t="shared" si="17"/>
        <v>2153.25</v>
      </c>
      <c r="R34" s="1259">
        <f>IF(AND(MONTH(R$4)=MONTH($H34),YEAR(R$4)=YEAR($H34)),#REF!,IF(AND(MONTH(R$4)=MONTH($G34),YEAR(R$4)=YEAR($G34)),#REF!,IF(AND(R$4&lt;($H34+1),(R$4+1)&gt;$G34),$O34,0)))</f>
        <v>0</v>
      </c>
      <c r="S34" s="1259">
        <v>0</v>
      </c>
      <c r="T34" s="1259">
        <f t="shared" si="15"/>
        <v>0</v>
      </c>
      <c r="U34" s="1259">
        <v>0</v>
      </c>
      <c r="V34" s="1301">
        <f>IF(AND(MONTH(V$4)=MONTH($H34),YEAR(V$4)=YEAR($H34)),#REF!,IF(AND(MONTH(V$4)=MONTH($G34),YEAR(V$4)=YEAR($G34)),#REF!,IF(AND(V$4&lt;($H34+1),(V$4+1)&gt;$G34),$O34,0)))</f>
        <v>0</v>
      </c>
      <c r="W34" s="1301">
        <v>0</v>
      </c>
      <c r="X34" s="1301">
        <f t="shared" si="9"/>
        <v>0</v>
      </c>
      <c r="Y34" s="1301">
        <v>0</v>
      </c>
      <c r="Z34" s="1301" t="e">
        <f>IF(AND(MONTH(Z$4)=MONTH($H34),YEAR(Z$4)=YEAR($H34)),#REF!,IF(AND(MONTH(Z$4)=MONTH($G34),YEAR(Z$4)=YEAR($G34)),#REF!,IF(AND(Z$4&lt;($H34+1),(Z$4+1)&gt;$G34),$O34,0)))</f>
        <v>#REF!</v>
      </c>
      <c r="AA34" s="1301">
        <v>1465.84</v>
      </c>
      <c r="AB34" s="1301" t="e">
        <f t="shared" si="10"/>
        <v>#REF!</v>
      </c>
      <c r="AC34" s="1301">
        <f>VLOOKUP(E34,'[2]MW-Rent 2023'!$E$11:$DR$319,29,FALSE)</f>
        <v>1584</v>
      </c>
      <c r="AD34" s="1301">
        <f>IF(AND(MONTH(AD$4)=MONTH($H34),YEAR(AD$4)=YEAR($H34)),#REF!,IF(AND(MONTH(AD$4)=MONTH($G34),YEAR(AD$4)=YEAR($G34)),#REF!,IF(AND(AD$4&lt;($H34+1),(AD$4+1)&gt;$G34),$O34,0)))</f>
        <v>2153.25</v>
      </c>
      <c r="AE34" s="1301">
        <v>1683</v>
      </c>
      <c r="AF34" s="1301">
        <f t="shared" si="11"/>
        <v>470.25</v>
      </c>
      <c r="AG34" s="1301">
        <f>VLOOKUP(E34,'[2]MW-Rent 2023'!$E$11:$DR$319,33,FALSE)</f>
        <v>1584</v>
      </c>
      <c r="AH34" s="1301">
        <f>IF(AND(MONTH(AH$4)=MONTH($H34),YEAR(AH$4)=YEAR($H34)),#REF!,IF(AND(MONTH(AH$4)=MONTH($G34),YEAR(AH$4)=YEAR($G34)),#REF!,IF(AND(AH$4&lt;($H34+1),(AH$4+1)&gt;$G34),$O34,0)))</f>
        <v>2153.25</v>
      </c>
      <c r="AI34" s="1301">
        <f>VLOOKUP(E34,'[1]MW-Rent 2023'!$E$11:$AS$247,20,FALSE)</f>
        <v>0</v>
      </c>
      <c r="AJ34" s="1301">
        <f t="shared" si="12"/>
        <v>2153.25</v>
      </c>
      <c r="AK34" s="1301">
        <f>VLOOKUP(E34,'[2]MW-Rent 2023'!$E$11:$DR$319,37,FALSE)</f>
        <v>1584</v>
      </c>
      <c r="AL34" s="1313">
        <f>IF(AND(MONTH(AL$4)=MONTH($H34),YEAR(AL$4)=YEAR($H34)),#REF!,IF(AND(MONTH(AL$4)=MONTH($G34),YEAR(AL$4)=YEAR($G34)),#REF!,IF(AND(AL$4&lt;($H34+1),(AL$4+1)&gt;$G34),$O34,0)))</f>
        <v>2153.25</v>
      </c>
      <c r="AM34" s="1313">
        <f>IF(AND(MONTH(AM$4)=MONTH($H34),YEAR(AM$4)=YEAR($H34)),#REF!,IF(AND(MONTH(AM$4)=MONTH($G34),YEAR(AM$4)=YEAR($G34)),#REF!,IF(AND(AM$4&lt;($H34+1),(AM$4+1)&gt;$G34),$O34,0)))</f>
        <v>2153.25</v>
      </c>
      <c r="AN34" s="1313">
        <f>IF(AND(MONTH(AN$4)=MONTH($H34),YEAR(AN$4)=YEAR($H34)),#REF!,IF(AND(MONTH(AN$4)=MONTH($G34),YEAR(AN$4)=YEAR($G34)),#REF!,IF(AND(AN$4&lt;($H34+1),(AN$4+1)&gt;$G34),$O34,0)))</f>
        <v>2153.25</v>
      </c>
      <c r="AO34" s="1313">
        <f>IF(AND(MONTH(AO$4)=MONTH($H34),YEAR(AO$4)=YEAR($H34)),#REF!,IF(AND(MONTH(AO$4)=MONTH($G34),YEAR(AO$4)=YEAR($G34)),#REF!,IF(AND(AO$4&lt;($H34+1),(AO$4+1)&gt;$G34),$O34,0)))</f>
        <v>2153.25</v>
      </c>
      <c r="AP34" s="1313">
        <f>IF(AND(MONTH(AP$4)=MONTH($H34),YEAR(AP$4)=YEAR($H34)),#REF!,IF(AND(MONTH(AP$4)=MONTH($G34),YEAR(AP$4)=YEAR($G34)),#REF!,IF(AND(AP$4&lt;($H34+1),(AP$4+1)&gt;$G34),$O34,0)))</f>
        <v>2153.25</v>
      </c>
      <c r="AQ34" s="1313">
        <f>IF(AND(MONTH(AQ$4)=MONTH($H34),YEAR(AQ$4)=YEAR($H34)),#REF!,IF(AND(MONTH(AQ$4)=MONTH($G34),YEAR(AQ$4)=YEAR($G34)),#REF!,IF(AND(AQ$4&lt;($H34+1),(AQ$4+1)&gt;$G34),$O34,0)))</f>
        <v>2153.25</v>
      </c>
      <c r="AR34" s="1313">
        <f>IF(AND(MONTH(AR$4)=MONTH($H34),YEAR(AR$4)=YEAR($H34)),#REF!,IF(AND(MONTH(AR$4)=MONTH($G34),YEAR(AR$4)=YEAR($G34)),#REF!,IF(AND(AR$4&lt;($H34+1),(AR$4+1)&gt;$G34),$O34,0)))</f>
        <v>2153.25</v>
      </c>
      <c r="AS34" s="1301" t="e">
        <f t="shared" si="0"/>
        <v>#REF!</v>
      </c>
      <c r="AT34" s="1301">
        <f>IF(AND(MONTH(AT$4)=MONTH($H34),YEAR(AT$4)=YEAR($H34)),#REF!,IF(AND(MONTH(AT$4)=MONTH($G34),YEAR(AT$4)=YEAR($G34)),#REF!,IF(AND(AT$4&lt;($H34+1),(AT$4+1)&gt;$G34),$P34,0)))</f>
        <v>0</v>
      </c>
      <c r="AU34" s="1301">
        <v>0</v>
      </c>
      <c r="AV34" s="1301">
        <f t="shared" si="13"/>
        <v>0</v>
      </c>
      <c r="AW34" s="1301">
        <v>0</v>
      </c>
      <c r="AX34" s="1301">
        <f>IF(AND(MONTH(AX$4)=MONTH($H34),YEAR(AX$4)=YEAR($H34)),#REF!,IF(AND(MONTH(AX$4)=MONTH($G34),YEAR(AX$4)=YEAR($G34)),#REF!,IF(AND(AX$4&lt;($H34+1),(AX$4+1)&gt;$G34),$P34,0)))</f>
        <v>0</v>
      </c>
      <c r="AY34" s="1301">
        <v>0</v>
      </c>
      <c r="AZ34" s="1301">
        <f t="shared" si="1"/>
        <v>0</v>
      </c>
      <c r="BA34" s="1301">
        <v>0</v>
      </c>
      <c r="BB34" s="1301" t="e">
        <f>IF(AND(MONTH(BB$4)=MONTH($H34),YEAR(BB$4)=YEAR($H34)),#REF!,IF(AND(MONTH(BB$4)=MONTH($G34),YEAR(BB$4)=YEAR($G34)),#REF!,IF(AND(BB$4&lt;($H34+1),(BB$4+1)&gt;$G34),$P34,0)))</f>
        <v>#REF!</v>
      </c>
      <c r="BC34" s="1301">
        <f>VLOOKUP(E34,'[1]MW-Rent 2023'!$E$11:$AS$247,31,FALSE)</f>
        <v>0</v>
      </c>
      <c r="BD34" s="1301" t="e">
        <f t="shared" si="2"/>
        <v>#REF!</v>
      </c>
      <c r="BE34" s="1301">
        <f>VLOOKUP(E34,'[2]MW-Rent 2023'!$E$11:$DR$319,78,FALSE)</f>
        <v>0</v>
      </c>
      <c r="BF34" s="1301">
        <f>IF(AND(MONTH(BF$4)=MONTH($H34),YEAR(BF$4)=YEAR($H34)),#REF!,IF(AND(MONTH(BF$4)=MONTH($G34),YEAR(BF$4)=YEAR($G34)),#REF!,IF(AND(BF$4&lt;($H34+1),(BF$4+1)&gt;$G34),$P34,0)))</f>
        <v>0</v>
      </c>
      <c r="BG34" s="1301">
        <f>VLOOKUP(E34,'[1]MW-Rent 2023'!$E$11:$AS$247,32,FALSE)</f>
        <v>0</v>
      </c>
      <c r="BH34" s="1301">
        <f t="shared" si="3"/>
        <v>0</v>
      </c>
      <c r="BI34" s="1301">
        <f>VLOOKUP(E34,'[2]MW-Rent 2023'!$E$11:$DR$319,82,FALSE)</f>
        <v>0</v>
      </c>
      <c r="BJ34" s="1301">
        <f>IF(AND(MONTH(BJ$4)=MONTH($H34),YEAR(BJ$4)=YEAR($H34)),#REF!,IF(AND(MONTH(BJ$4)=MONTH($G34),YEAR(BJ$4)=YEAR($G34)),#REF!,IF(AND(BJ$4&lt;($H34+1),(BJ$4+1)&gt;$G34),$P34,0)))</f>
        <v>0</v>
      </c>
      <c r="BK34" s="1301">
        <f>VLOOKUP(E34,'[1]MW-Rent 2023'!$E$11:$AS$247,33,FALSE)</f>
        <v>0</v>
      </c>
      <c r="BL34" s="1301">
        <f t="shared" si="4"/>
        <v>0</v>
      </c>
      <c r="BM34" s="1301">
        <f>VLOOKUP(E34,'[2]MW-Rent 2023'!$E$11:$DR$319,86,FALSE)</f>
        <v>0</v>
      </c>
      <c r="BN34" s="1313">
        <f>IF(AND(MONTH(BN$4)=MONTH($H34),YEAR(BN$4)=YEAR($H34)),#REF!,IF(AND(MONTH(BN$4)=MONTH($G34),YEAR(BN$4)=YEAR($G34)),#REF!,IF(AND(BN$4&lt;($H34+1),(BN$4+1)&gt;$G34),$P34,0)))</f>
        <v>0</v>
      </c>
      <c r="BO34" s="1313">
        <f>IF(AND(MONTH(BO$4)=MONTH($H34),YEAR(BO$4)=YEAR($H34)),#REF!,IF(AND(MONTH(BO$4)=MONTH($G34),YEAR(BO$4)=YEAR($G34)),#REF!,IF(AND(BO$4&lt;($H34+1),(BO$4+1)&gt;$G34),$P34,0)))</f>
        <v>0</v>
      </c>
      <c r="BP34" s="1313">
        <f>IF(AND(MONTH(BP$4)=MONTH($H34),YEAR(BP$4)=YEAR($H34)),#REF!,IF(AND(MONTH(BP$4)=MONTH($G34),YEAR(BP$4)=YEAR($G34)),#REF!,IF(AND(BP$4&lt;($H34+1),(BP$4+1)&gt;$G34),$P34,0)))</f>
        <v>0</v>
      </c>
      <c r="BQ34" s="1313">
        <f>IF(AND(MONTH(BQ$4)=MONTH($H34),YEAR(BQ$4)=YEAR($H34)),#REF!,IF(AND(MONTH(BQ$4)=MONTH($G34),YEAR(BQ$4)=YEAR($G34)),#REF!,IF(AND(BQ$4&lt;($H34+1),(BQ$4+1)&gt;$G34),$P34,0)))</f>
        <v>0</v>
      </c>
      <c r="BR34" s="1313">
        <f>IF(AND(MONTH(BR$4)=MONTH($H34),YEAR(BR$4)=YEAR($H34)),#REF!,IF(AND(MONTH(BR$4)=MONTH($G34),YEAR(BR$4)=YEAR($G34)),#REF!,IF(AND(BR$4&lt;($H34+1),(BR$4+1)&gt;$G34),$P34,0)))</f>
        <v>0</v>
      </c>
      <c r="BS34" s="1313">
        <f>IF(AND(MONTH(BS$4)=MONTH($H34),YEAR(BS$4)=YEAR($H34)),#REF!,IF(AND(MONTH(BS$4)=MONTH($G34),YEAR(BS$4)=YEAR($G34)),#REF!,IF(AND(BS$4&lt;($H34+1),(BS$4+1)&gt;$G34),$P34,0)))</f>
        <v>0</v>
      </c>
      <c r="BT34" s="1313">
        <f>IF(AND(MONTH(BT$4)=MONTH($H34),YEAR(BT$4)=YEAR($H34)),#REF!,IF(AND(MONTH(BT$4)=MONTH($G34),YEAR(BT$4)=YEAR($G34)),#REF!,IF(AND(BT$4&lt;($H34+1),(BT$4+1)&gt;$G34),$P34,0)))</f>
        <v>0</v>
      </c>
      <c r="BU34" s="1301" t="e">
        <f t="shared" si="14"/>
        <v>#REF!</v>
      </c>
      <c r="BV34" s="1301"/>
      <c r="BW34" s="1327"/>
      <c r="BX34" s="1319"/>
      <c r="BY34" s="1319"/>
      <c r="BZ34" s="1319"/>
      <c r="CA34" s="1319"/>
      <c r="CB34" s="1319"/>
      <c r="CC34" s="1319"/>
      <c r="CD34" s="1319"/>
      <c r="CE34" s="1319"/>
      <c r="CF34" s="1319"/>
      <c r="CG34" s="1319"/>
      <c r="CH34" s="1319"/>
      <c r="CI34" s="1270">
        <f t="shared" si="26"/>
        <v>0</v>
      </c>
      <c r="CJ34" s="1333"/>
      <c r="CK34" s="1333"/>
      <c r="CL34" s="1333"/>
    </row>
    <row r="35" spans="1:90" ht="18" customHeight="1">
      <c r="A35" s="1188">
        <v>10</v>
      </c>
      <c r="B35" s="1188" t="s">
        <v>55</v>
      </c>
      <c r="C35" s="1188" t="s">
        <v>56</v>
      </c>
      <c r="D35" s="1188"/>
      <c r="E35" s="1188" t="s">
        <v>85</v>
      </c>
      <c r="F35" s="1218" t="s">
        <v>86</v>
      </c>
      <c r="G35" s="1197">
        <v>44942</v>
      </c>
      <c r="H35" s="1197">
        <v>45306</v>
      </c>
      <c r="I35" s="1256"/>
      <c r="J35" s="1257">
        <v>2040</v>
      </c>
      <c r="K35" s="1257">
        <v>2040</v>
      </c>
      <c r="L35" s="1260">
        <v>12.5</v>
      </c>
      <c r="M35" s="1258">
        <v>2</v>
      </c>
      <c r="N35" s="1249">
        <v>18.125</v>
      </c>
      <c r="O35" s="1259">
        <f t="shared" si="16"/>
        <v>25500</v>
      </c>
      <c r="P35" s="1259">
        <f t="shared" si="7"/>
        <v>4080</v>
      </c>
      <c r="Q35" s="1259">
        <f t="shared" si="17"/>
        <v>29580</v>
      </c>
      <c r="R35" s="1259" t="e">
        <f>IF(AND(MONTH(R$4)=MONTH($H35),YEAR(R$4)=YEAR($H35)),#REF!,IF(AND(MONTH(R$4)=MONTH($G35),YEAR(R$4)=YEAR($G35)),#REF!,IF(AND(R$4&lt;($H35+1),(R$4+1)&gt;$G35),$O35,0)))</f>
        <v>#REF!</v>
      </c>
      <c r="S35" s="1259">
        <f>VLOOKUP(E35,'[1]MW-Rent 2023'!$E$11:$AS$247,16,FALSE)</f>
        <v>9870.9699999999993</v>
      </c>
      <c r="T35" s="1259" t="e">
        <f t="shared" si="15"/>
        <v>#REF!</v>
      </c>
      <c r="U35" s="1259">
        <f>VLOOKUP(E35,'[2]MW-Rent 2023'!$E$11:$DR$319,21,FALSE)</f>
        <v>10167.1</v>
      </c>
      <c r="V35" s="1301">
        <f>IF(AND(MONTH(V$4)=MONTH($H35),YEAR(V$4)=YEAR($H35)),#REF!,IF(AND(MONTH(V$4)=MONTH($G35),YEAR(V$4)=YEAR($G35)),#REF!,IF(AND(V$4&lt;($H35+1),(V$4+1)&gt;$G35),$O35,0)))</f>
        <v>0</v>
      </c>
      <c r="W35" s="1301">
        <f>VLOOKUP(E35,'[1]MW-Rent 2023'!$E$11:$AS$247,17,FALSE)</f>
        <v>0</v>
      </c>
      <c r="X35" s="1301">
        <f t="shared" si="9"/>
        <v>0</v>
      </c>
      <c r="Y35" s="1301">
        <f>VLOOKUP(E35,'[2]MW-Rent 2023'!$E$11:$DR$319,25,FALSE)</f>
        <v>0</v>
      </c>
      <c r="Z35" s="1301">
        <f>IF(AND(MONTH(Z$4)=MONTH($H35),YEAR(Z$4)=YEAR($H35)),#REF!,IF(AND(MONTH(Z$4)=MONTH($G35),YEAR(Z$4)=YEAR($G35)),#REF!,IF(AND(Z$4&lt;($H35+1),(Z$4+1)&gt;$G35),$O35,0)))</f>
        <v>0</v>
      </c>
      <c r="AA35" s="1301">
        <f>VLOOKUP(E35,'[1]MW-Rent 2023'!$E$11:$AS$247,18,FALSE)</f>
        <v>0</v>
      </c>
      <c r="AB35" s="1301">
        <f t="shared" si="10"/>
        <v>0</v>
      </c>
      <c r="AC35" s="1301">
        <v>20400</v>
      </c>
      <c r="AD35" s="1301">
        <f>IF(AND(MONTH(AD$4)=MONTH($H35),YEAR(AD$4)=YEAR($H35)),#REF!,IF(AND(MONTH(AD$4)=MONTH($G35),YEAR(AD$4)=YEAR($G35)),#REF!,IF(AND(AD$4&lt;($H35+1),(AD$4+1)&gt;$G35),$O35,0)))</f>
        <v>0</v>
      </c>
      <c r="AE35" s="1301">
        <f>VLOOKUP(E35,'[1]MW-Rent 2023'!$E$11:$AS$247,19,FALSE)</f>
        <v>0</v>
      </c>
      <c r="AF35" s="1301">
        <f t="shared" si="11"/>
        <v>0</v>
      </c>
      <c r="AG35" s="1301">
        <f>VLOOKUP(E35,'[2]MW-Rent 2023'!$E$11:$DR$319,33,FALSE)</f>
        <v>0</v>
      </c>
      <c r="AH35" s="1301">
        <f>IF(AND(MONTH(AH$4)=MONTH($H35),YEAR(AH$4)=YEAR($H35)),#REF!,IF(AND(MONTH(AH$4)=MONTH($G35),YEAR(AH$4)=YEAR($G35)),#REF!,IF(AND(AH$4&lt;($H35+1),(AH$4+1)&gt;$G35),$O35,0)))</f>
        <v>0</v>
      </c>
      <c r="AI35" s="1301">
        <f>VLOOKUP(E35,'[1]MW-Rent 2023'!$E$11:$AS$247,20,FALSE)</f>
        <v>0</v>
      </c>
      <c r="AJ35" s="1301">
        <f t="shared" si="12"/>
        <v>0</v>
      </c>
      <c r="AK35" s="1301">
        <f>VLOOKUP(E35,'[2]MW-Rent 2023'!$E$11:$DR$319,37,FALSE)</f>
        <v>0</v>
      </c>
      <c r="AL35" s="1313">
        <f>IF(AND(MONTH(AL$4)=MONTH($H35),YEAR(AL$4)=YEAR($H35)),#REF!,IF(AND(MONTH(AL$4)=MONTH($G35),YEAR(AL$4)=YEAR($G35)),#REF!,IF(AND(AL$4&lt;($H35+1),(AL$4+1)&gt;$G35),$O35,0)))</f>
        <v>0</v>
      </c>
      <c r="AM35" s="1313">
        <f>IF(AND(MONTH(AM$4)=MONTH($H35),YEAR(AM$4)=YEAR($H35)),#REF!,IF(AND(MONTH(AM$4)=MONTH($G35),YEAR(AM$4)=YEAR($G35)),#REF!,IF(AND(AM$4&lt;($H35+1),(AM$4+1)&gt;$G35),$O35,0)))</f>
        <v>0</v>
      </c>
      <c r="AN35" s="1313">
        <f>IF(AND(MONTH(AN$4)=MONTH($H35),YEAR(AN$4)=YEAR($H35)),#REF!,IF(AND(MONTH(AN$4)=MONTH($G35),YEAR(AN$4)=YEAR($G35)),#REF!,IF(AND(AN$4&lt;($H35+1),(AN$4+1)&gt;$G35),$O35,0)))</f>
        <v>0</v>
      </c>
      <c r="AO35" s="1313">
        <f>IF(AND(MONTH(AO$4)=MONTH($H35),YEAR(AO$4)=YEAR($H35)),#REF!,IF(AND(MONTH(AO$4)=MONTH($G35),YEAR(AO$4)=YEAR($G35)),#REF!,IF(AND(AO$4&lt;($H35+1),(AO$4+1)&gt;$G35),$O35,0)))</f>
        <v>0</v>
      </c>
      <c r="AP35" s="1313">
        <f>IF(AND(MONTH(AP$4)=MONTH($H35),YEAR(AP$4)=YEAR($H35)),#REF!,IF(AND(MONTH(AP$4)=MONTH($G35),YEAR(AP$4)=YEAR($G35)),#REF!,IF(AND(AP$4&lt;($H35+1),(AP$4+1)&gt;$G35),$O35,0)))</f>
        <v>0</v>
      </c>
      <c r="AQ35" s="1313">
        <f>IF(AND(MONTH(AQ$4)=MONTH($H35),YEAR(AQ$4)=YEAR($H35)),#REF!,IF(AND(MONTH(AQ$4)=MONTH($G35),YEAR(AQ$4)=YEAR($G35)),#REF!,IF(AND(AQ$4&lt;($H35+1),(AQ$4+1)&gt;$G35),$O35,0)))</f>
        <v>0</v>
      </c>
      <c r="AR35" s="1313">
        <f>IF(AND(MONTH(AR$4)=MONTH($H35),YEAR(AR$4)=YEAR($H35)),#REF!,IF(AND(MONTH(AR$4)=MONTH($G35),YEAR(AR$4)=YEAR($G35)),#REF!,IF(AND(AR$4&lt;($H35+1),(AR$4+1)&gt;$G35),$O35,0)))</f>
        <v>0</v>
      </c>
      <c r="AS35" s="1301" t="e">
        <f t="shared" si="0"/>
        <v>#REF!</v>
      </c>
      <c r="AT35" s="1301" t="e">
        <f>IF(AND(MONTH(AT$4)=MONTH($H35),YEAR(AT$4)=YEAR($H35)),#REF!,IF(AND(MONTH(AT$4)=MONTH($G35),YEAR(AT$4)=YEAR($G35)),#REF!,IF(AND(AT$4&lt;($H35+1),(AT$4+1)&gt;$G35),$P35,0)))</f>
        <v>#REF!</v>
      </c>
      <c r="AU35" s="1301">
        <f>VLOOKUP(E35,'[1]MW-Rent 2023'!$E$11:$AS$247,29,FALSE)</f>
        <v>1974.19</v>
      </c>
      <c r="AV35" s="1301" t="e">
        <f t="shared" si="13"/>
        <v>#REF!</v>
      </c>
      <c r="AW35" s="1301">
        <f>VLOOKUP(E35,'[2]MW-Rent 2023'!$E$11:$DR$319,70,FALSE)</f>
        <v>1184.52</v>
      </c>
      <c r="AX35" s="1301">
        <f>IF(AND(MONTH(AX$4)=MONTH($H35),YEAR(AX$4)=YEAR($H35)),#REF!,IF(AND(MONTH(AX$4)=MONTH($G35),YEAR(AX$4)=YEAR($G35)),#REF!,IF(AND(AX$4&lt;($H35+1),(AX$4+1)&gt;$G35),$P35,0)))</f>
        <v>0</v>
      </c>
      <c r="AY35" s="1301">
        <f>VLOOKUP(E35,'[1]MW-Rent 2023'!$E$11:$AS$247,30,FALSE)</f>
        <v>0</v>
      </c>
      <c r="AZ35" s="1301">
        <f t="shared" si="1"/>
        <v>0</v>
      </c>
      <c r="BA35" s="1301">
        <f>VLOOKUP(E35,'[2]MW-Rent 2023'!$E$11:$DR$319,74,FALSE)</f>
        <v>0</v>
      </c>
      <c r="BB35" s="1301">
        <f>IF(AND(MONTH(BB$4)=MONTH($H35),YEAR(BB$4)=YEAR($H35)),#REF!,IF(AND(MONTH(BB$4)=MONTH($G35),YEAR(BB$4)=YEAR($G35)),#REF!,IF(AND(BB$4&lt;($H35+1),(BB$4+1)&gt;$G35),$P35,0)))</f>
        <v>0</v>
      </c>
      <c r="BC35" s="1301">
        <f>VLOOKUP(E35,'[1]MW-Rent 2023'!$E$11:$AS$247,31,FALSE)</f>
        <v>0</v>
      </c>
      <c r="BD35" s="1301">
        <f t="shared" si="2"/>
        <v>0</v>
      </c>
      <c r="BE35" s="1301">
        <v>4080</v>
      </c>
      <c r="BF35" s="1301">
        <f>IF(AND(MONTH(BF$4)=MONTH($H35),YEAR(BF$4)=YEAR($H35)),#REF!,IF(AND(MONTH(BF$4)=MONTH($G35),YEAR(BF$4)=YEAR($G35)),#REF!,IF(AND(BF$4&lt;($H35+1),(BF$4+1)&gt;$G35),$P35,0)))</f>
        <v>0</v>
      </c>
      <c r="BG35" s="1301">
        <f>VLOOKUP(E35,'[1]MW-Rent 2023'!$E$11:$AS$247,32,FALSE)</f>
        <v>0</v>
      </c>
      <c r="BH35" s="1301">
        <f t="shared" si="3"/>
        <v>0</v>
      </c>
      <c r="BI35" s="1301">
        <f>VLOOKUP(E35,'[2]MW-Rent 2023'!$E$11:$DR$319,82,FALSE)</f>
        <v>0</v>
      </c>
      <c r="BJ35" s="1301">
        <f>IF(AND(MONTH(BJ$4)=MONTH($H35),YEAR(BJ$4)=YEAR($H35)),#REF!,IF(AND(MONTH(BJ$4)=MONTH($G35),YEAR(BJ$4)=YEAR($G35)),#REF!,IF(AND(BJ$4&lt;($H35+1),(BJ$4+1)&gt;$G35),$P35,0)))</f>
        <v>0</v>
      </c>
      <c r="BK35" s="1301">
        <f>VLOOKUP(E35,'[1]MW-Rent 2023'!$E$11:$AS$247,33,FALSE)</f>
        <v>0</v>
      </c>
      <c r="BL35" s="1301">
        <f t="shared" si="4"/>
        <v>0</v>
      </c>
      <c r="BM35" s="1301">
        <f>VLOOKUP(E35,'[2]MW-Rent 2023'!$E$11:$DR$319,86,FALSE)</f>
        <v>0</v>
      </c>
      <c r="BN35" s="1313">
        <f>IF(AND(MONTH(BN$4)=MONTH($H35),YEAR(BN$4)=YEAR($H35)),#REF!,IF(AND(MONTH(BN$4)=MONTH($G35),YEAR(BN$4)=YEAR($G35)),#REF!,IF(AND(BN$4&lt;($H35+1),(BN$4+1)&gt;$G35),$P35,0)))</f>
        <v>0</v>
      </c>
      <c r="BO35" s="1313">
        <f>IF(AND(MONTH(BO$4)=MONTH($H35),YEAR(BO$4)=YEAR($H35)),#REF!,IF(AND(MONTH(BO$4)=MONTH($G35),YEAR(BO$4)=YEAR($G35)),#REF!,IF(AND(BO$4&lt;($H35+1),(BO$4+1)&gt;$G35),$P35,0)))</f>
        <v>0</v>
      </c>
      <c r="BP35" s="1313">
        <f>IF(AND(MONTH(BP$4)=MONTH($H35),YEAR(BP$4)=YEAR($H35)),#REF!,IF(AND(MONTH(BP$4)=MONTH($G35),YEAR(BP$4)=YEAR($G35)),#REF!,IF(AND(BP$4&lt;($H35+1),(BP$4+1)&gt;$G35),$P35,0)))</f>
        <v>0</v>
      </c>
      <c r="BQ35" s="1313">
        <f>IF(AND(MONTH(BQ$4)=MONTH($H35),YEAR(BQ$4)=YEAR($H35)),#REF!,IF(AND(MONTH(BQ$4)=MONTH($G35),YEAR(BQ$4)=YEAR($G35)),#REF!,IF(AND(BQ$4&lt;($H35+1),(BQ$4+1)&gt;$G35),$P35,0)))</f>
        <v>0</v>
      </c>
      <c r="BR35" s="1313">
        <f>IF(AND(MONTH(BR$4)=MONTH($H35),YEAR(BR$4)=YEAR($H35)),#REF!,IF(AND(MONTH(BR$4)=MONTH($G35),YEAR(BR$4)=YEAR($G35)),#REF!,IF(AND(BR$4&lt;($H35+1),(BR$4+1)&gt;$G35),$P35,0)))</f>
        <v>0</v>
      </c>
      <c r="BS35" s="1313">
        <f>IF(AND(MONTH(BS$4)=MONTH($H35),YEAR(BS$4)=YEAR($H35)),#REF!,IF(AND(MONTH(BS$4)=MONTH($G35),YEAR(BS$4)=YEAR($G35)),#REF!,IF(AND(BS$4&lt;($H35+1),(BS$4+1)&gt;$G35),$P35,0)))</f>
        <v>0</v>
      </c>
      <c r="BT35" s="1313">
        <f>IF(AND(MONTH(BT$4)=MONTH($H35),YEAR(BT$4)=YEAR($H35)),#REF!,IF(AND(MONTH(BT$4)=MONTH($G35),YEAR(BT$4)=YEAR($G35)),#REF!,IF(AND(BT$4&lt;($H35+1),(BT$4+1)&gt;$G35),$P35,0)))</f>
        <v>0</v>
      </c>
      <c r="BU35" s="1331" t="e">
        <f t="shared" si="14"/>
        <v>#REF!</v>
      </c>
      <c r="BV35" s="1331"/>
      <c r="BW35" s="1327">
        <v>0</v>
      </c>
      <c r="BX35" s="1319"/>
      <c r="BY35" s="1319"/>
      <c r="BZ35" s="1319"/>
      <c r="CA35" s="1319"/>
      <c r="CB35" s="1319"/>
      <c r="CC35" s="1319"/>
      <c r="CD35" s="1338"/>
      <c r="CE35" s="1338"/>
      <c r="CF35" s="1338"/>
      <c r="CG35" s="1338"/>
      <c r="CH35" s="1338"/>
      <c r="CI35" s="1270">
        <f t="shared" si="26"/>
        <v>0</v>
      </c>
      <c r="CJ35" s="1333"/>
      <c r="CK35" s="1333"/>
      <c r="CL35" s="1333"/>
    </row>
    <row r="36" spans="1:90" s="1170" customFormat="1" ht="18" customHeight="1">
      <c r="A36" s="1206">
        <v>10</v>
      </c>
      <c r="B36" s="1206" t="s">
        <v>55</v>
      </c>
      <c r="C36" s="1206" t="s">
        <v>56</v>
      </c>
      <c r="D36" s="1206"/>
      <c r="E36" s="1188" t="s">
        <v>85</v>
      </c>
      <c r="F36" s="1219" t="s">
        <v>86</v>
      </c>
      <c r="G36" s="1214">
        <v>45307</v>
      </c>
      <c r="H36" s="1214">
        <v>45672</v>
      </c>
      <c r="I36" s="1271"/>
      <c r="J36" s="1272" t="s">
        <v>87</v>
      </c>
      <c r="K36" s="1272">
        <v>2040</v>
      </c>
      <c r="L36" s="1275">
        <v>13.4375</v>
      </c>
      <c r="M36" s="1273">
        <v>2</v>
      </c>
      <c r="N36" s="1274">
        <v>19.296875</v>
      </c>
      <c r="O36" s="1259">
        <f t="shared" si="16"/>
        <v>27412.5</v>
      </c>
      <c r="P36" s="1259">
        <f t="shared" si="7"/>
        <v>4080</v>
      </c>
      <c r="Q36" s="1259">
        <f t="shared" si="17"/>
        <v>31492.5</v>
      </c>
      <c r="R36" s="1259" t="e">
        <f>IF(AND(MONTH(R$4)=MONTH($H36),YEAR(R$4)=YEAR($H36)),#REF!,IF(AND(MONTH(R$4)=MONTH($G36),YEAR(R$4)=YEAR($G36)),#REF!,IF(AND(R$4&lt;($H36+1),(R$4+1)&gt;$G36),$O36,0)))</f>
        <v>#REF!</v>
      </c>
      <c r="S36" s="1259">
        <v>11581.94</v>
      </c>
      <c r="T36" s="1259" t="e">
        <f t="shared" si="15"/>
        <v>#REF!</v>
      </c>
      <c r="U36" s="1259">
        <v>11371.35</v>
      </c>
      <c r="V36" s="1301">
        <f>IF(AND(MONTH(V$4)=MONTH($H36),YEAR(V$4)=YEAR($H36)),#REF!,IF(AND(MONTH(V$4)=MONTH($G36),YEAR(V$4)=YEAR($G36)),#REF!,IF(AND(V$4&lt;($H36+1),(V$4+1)&gt;$G36),$O36,0)))</f>
        <v>27412.5</v>
      </c>
      <c r="W36" s="1301">
        <v>22440</v>
      </c>
      <c r="X36" s="1301">
        <f t="shared" si="9"/>
        <v>4972.5</v>
      </c>
      <c r="Y36" s="1301">
        <v>20400</v>
      </c>
      <c r="Z36" s="1301">
        <f>IF(AND(MONTH(Z$4)=MONTH($H36),YEAR(Z$4)=YEAR($H36)),#REF!,IF(AND(MONTH(Z$4)=MONTH($G36),YEAR(Z$4)=YEAR($G36)),#REF!,IF(AND(Z$4&lt;($H36+1),(Z$4+1)&gt;$G36),$O36,0)))</f>
        <v>27412.5</v>
      </c>
      <c r="AA36" s="1301">
        <v>22440</v>
      </c>
      <c r="AB36" s="1301">
        <f t="shared" si="10"/>
        <v>4972.5</v>
      </c>
      <c r="AC36" s="1301">
        <v>0</v>
      </c>
      <c r="AD36" s="1301">
        <f>IF(AND(MONTH(AD$4)=MONTH($H36),YEAR(AD$4)=YEAR($H36)),#REF!,IF(AND(MONTH(AD$4)=MONTH($G36),YEAR(AD$4)=YEAR($G36)),#REF!,IF(AND(AD$4&lt;($H36+1),(AD$4+1)&gt;$G36),$O36,0)))</f>
        <v>27412.5</v>
      </c>
      <c r="AE36" s="1301">
        <v>22440</v>
      </c>
      <c r="AF36" s="1301">
        <f t="shared" si="11"/>
        <v>4972.5</v>
      </c>
      <c r="AG36" s="1301">
        <v>20400</v>
      </c>
      <c r="AH36" s="1301">
        <f>IF(AND(MONTH(AH$4)=MONTH($H36),YEAR(AH$4)=YEAR($H36)),#REF!,IF(AND(MONTH(AH$4)=MONTH($G36),YEAR(AH$4)=YEAR($G36)),#REF!,IF(AND(AH$4&lt;($H36+1),(AH$4+1)&gt;$G36),$O36,0)))</f>
        <v>27412.5</v>
      </c>
      <c r="AI36" s="1301">
        <v>22440</v>
      </c>
      <c r="AJ36" s="1301">
        <f t="shared" si="12"/>
        <v>4972.5</v>
      </c>
      <c r="AK36" s="1301">
        <v>20400</v>
      </c>
      <c r="AL36" s="1313">
        <f>IF(AND(MONTH(AL$4)=MONTH($H36),YEAR(AL$4)=YEAR($H36)),#REF!,IF(AND(MONTH(AL$4)=MONTH($G36),YEAR(AL$4)=YEAR($G36)),#REF!,IF(AND(AL$4&lt;($H36+1),(AL$4+1)&gt;$G36),$O36,0)))</f>
        <v>27412.5</v>
      </c>
      <c r="AM36" s="1313">
        <f>IF(AND(MONTH(AM$4)=MONTH($H36),YEAR(AM$4)=YEAR($H36)),#REF!,IF(AND(MONTH(AM$4)=MONTH($G36),YEAR(AM$4)=YEAR($G36)),#REF!,IF(AND(AM$4&lt;($H36+1),(AM$4+1)&gt;$G36),$O36,0)))</f>
        <v>27412.5</v>
      </c>
      <c r="AN36" s="1313">
        <f>IF(AND(MONTH(AN$4)=MONTH($H36),YEAR(AN$4)=YEAR($H36)),#REF!,IF(AND(MONTH(AN$4)=MONTH($G36),YEAR(AN$4)=YEAR($G36)),#REF!,IF(AND(AN$4&lt;($H36+1),(AN$4+1)&gt;$G36),$O36,0)))</f>
        <v>27412.5</v>
      </c>
      <c r="AO36" s="1313">
        <f>IF(AND(MONTH(AO$4)=MONTH($H36),YEAR(AO$4)=YEAR($H36)),#REF!,IF(AND(MONTH(AO$4)=MONTH($G36),YEAR(AO$4)=YEAR($G36)),#REF!,IF(AND(AO$4&lt;($H36+1),(AO$4+1)&gt;$G36),$O36,0)))</f>
        <v>27412.5</v>
      </c>
      <c r="AP36" s="1313">
        <f>IF(AND(MONTH(AP$4)=MONTH($H36),YEAR(AP$4)=YEAR($H36)),#REF!,IF(AND(MONTH(AP$4)=MONTH($G36),YEAR(AP$4)=YEAR($G36)),#REF!,IF(AND(AP$4&lt;($H36+1),(AP$4+1)&gt;$G36),$O36,0)))</f>
        <v>27412.5</v>
      </c>
      <c r="AQ36" s="1313">
        <f>IF(AND(MONTH(AQ$4)=MONTH($H36),YEAR(AQ$4)=YEAR($H36)),#REF!,IF(AND(MONTH(AQ$4)=MONTH($G36),YEAR(AQ$4)=YEAR($G36)),#REF!,IF(AND(AQ$4&lt;($H36+1),(AQ$4+1)&gt;$G36),$O36,0)))</f>
        <v>27412.5</v>
      </c>
      <c r="AR36" s="1313">
        <f>IF(AND(MONTH(AR$4)=MONTH($H36),YEAR(AR$4)=YEAR($H36)),#REF!,IF(AND(MONTH(AR$4)=MONTH($G36),YEAR(AR$4)=YEAR($G36)),#REF!,IF(AND(AR$4&lt;($H36+1),(AR$4+1)&gt;$G36),$O36,0)))</f>
        <v>27412.5</v>
      </c>
      <c r="AS36" s="1301" t="e">
        <f t="shared" si="0"/>
        <v>#REF!</v>
      </c>
      <c r="AT36" s="1301" t="e">
        <f>IF(AND(MONTH(AT$4)=MONTH($H36),YEAR(AT$4)=YEAR($H36)),#REF!,IF(AND(MONTH(AT$4)=MONTH($G36),YEAR(AT$4)=YEAR($G36)),#REF!,IF(AND(AT$4&lt;($H36+1),(AT$4+1)&gt;$G36),$P36,0)))</f>
        <v>#REF!</v>
      </c>
      <c r="AU36" s="1301">
        <v>2105.81</v>
      </c>
      <c r="AV36" s="1301" t="e">
        <f t="shared" si="13"/>
        <v>#REF!</v>
      </c>
      <c r="AW36" s="1301">
        <v>1263.48</v>
      </c>
      <c r="AX36" s="1301">
        <f>IF(AND(MONTH(AX$4)=MONTH($H36),YEAR(AX$4)=YEAR($H36)),#REF!,IF(AND(MONTH(AX$4)=MONTH($G36),YEAR(AX$4)=YEAR($G36)),#REF!,IF(AND(AX$4&lt;($H36+1),(AX$4+1)&gt;$G36),$P36,0)))</f>
        <v>4080</v>
      </c>
      <c r="AY36" s="1301">
        <v>4080</v>
      </c>
      <c r="AZ36" s="1301">
        <f t="shared" si="1"/>
        <v>0</v>
      </c>
      <c r="BA36" s="1301">
        <v>4080</v>
      </c>
      <c r="BB36" s="1301">
        <f>IF(AND(MONTH(BB$4)=MONTH($H36),YEAR(BB$4)=YEAR($H36)),#REF!,IF(AND(MONTH(BB$4)=MONTH($G36),YEAR(BB$4)=YEAR($G36)),#REF!,IF(AND(BB$4&lt;($H36+1),(BB$4+1)&gt;$G36),$P36,0)))</f>
        <v>4080</v>
      </c>
      <c r="BC36" s="1301">
        <v>4080</v>
      </c>
      <c r="BD36" s="1301">
        <f t="shared" si="2"/>
        <v>0</v>
      </c>
      <c r="BE36" s="1301">
        <v>0</v>
      </c>
      <c r="BF36" s="1301">
        <f>IF(AND(MONTH(BF$4)=MONTH($H36),YEAR(BF$4)=YEAR($H36)),#REF!,IF(AND(MONTH(BF$4)=MONTH($G36),YEAR(BF$4)=YEAR($G36)),#REF!,IF(AND(BF$4&lt;($H36+1),(BF$4+1)&gt;$G36),$P36,0)))</f>
        <v>4080</v>
      </c>
      <c r="BG36" s="1301">
        <v>4080</v>
      </c>
      <c r="BH36" s="1301">
        <f t="shared" si="3"/>
        <v>0</v>
      </c>
      <c r="BI36" s="1301">
        <v>4080</v>
      </c>
      <c r="BJ36" s="1301">
        <f>IF(AND(MONTH(BJ$4)=MONTH($H36),YEAR(BJ$4)=YEAR($H36)),#REF!,IF(AND(MONTH(BJ$4)=MONTH($G36),YEAR(BJ$4)=YEAR($G36)),#REF!,IF(AND(BJ$4&lt;($H36+1),(BJ$4+1)&gt;$G36),$P36,0)))</f>
        <v>4080</v>
      </c>
      <c r="BK36" s="1301">
        <v>4080</v>
      </c>
      <c r="BL36" s="1301">
        <f t="shared" si="4"/>
        <v>0</v>
      </c>
      <c r="BM36" s="1301">
        <v>4080</v>
      </c>
      <c r="BN36" s="1313">
        <f>IF(AND(MONTH(BN$4)=MONTH($H36),YEAR(BN$4)=YEAR($H36)),#REF!,IF(AND(MONTH(BN$4)=MONTH($G36),YEAR(BN$4)=YEAR($G36)),#REF!,IF(AND(BN$4&lt;($H36+1),(BN$4+1)&gt;$G36),$P36,0)))</f>
        <v>4080</v>
      </c>
      <c r="BO36" s="1313">
        <f>IF(AND(MONTH(BO$4)=MONTH($H36),YEAR(BO$4)=YEAR($H36)),#REF!,IF(AND(MONTH(BO$4)=MONTH($G36),YEAR(BO$4)=YEAR($G36)),#REF!,IF(AND(BO$4&lt;($H36+1),(BO$4+1)&gt;$G36),$P36,0)))</f>
        <v>4080</v>
      </c>
      <c r="BP36" s="1313">
        <f>IF(AND(MONTH(BP$4)=MONTH($H36),YEAR(BP$4)=YEAR($H36)),#REF!,IF(AND(MONTH(BP$4)=MONTH($G36),YEAR(BP$4)=YEAR($G36)),#REF!,IF(AND(BP$4&lt;($H36+1),(BP$4+1)&gt;$G36),$P36,0)))</f>
        <v>4080</v>
      </c>
      <c r="BQ36" s="1313">
        <f>IF(AND(MONTH(BQ$4)=MONTH($H36),YEAR(BQ$4)=YEAR($H36)),#REF!,IF(AND(MONTH(BQ$4)=MONTH($G36),YEAR(BQ$4)=YEAR($G36)),#REF!,IF(AND(BQ$4&lt;($H36+1),(BQ$4+1)&gt;$G36),$P36,0)))</f>
        <v>4080</v>
      </c>
      <c r="BR36" s="1313">
        <f>IF(AND(MONTH(BR$4)=MONTH($H36),YEAR(BR$4)=YEAR($H36)),#REF!,IF(AND(MONTH(BR$4)=MONTH($G36),YEAR(BR$4)=YEAR($G36)),#REF!,IF(AND(BR$4&lt;($H36+1),(BR$4+1)&gt;$G36),$P36,0)))</f>
        <v>4080</v>
      </c>
      <c r="BS36" s="1313">
        <f>IF(AND(MONTH(BS$4)=MONTH($H36),YEAR(BS$4)=YEAR($H36)),#REF!,IF(AND(MONTH(BS$4)=MONTH($G36),YEAR(BS$4)=YEAR($G36)),#REF!,IF(AND(BS$4&lt;($H36+1),(BS$4+1)&gt;$G36),$P36,0)))</f>
        <v>4080</v>
      </c>
      <c r="BT36" s="1313">
        <f>IF(AND(MONTH(BT$4)=MONTH($H36),YEAR(BT$4)=YEAR($H36)),#REF!,IF(AND(MONTH(BT$4)=MONTH($G36),YEAR(BT$4)=YEAR($G36)),#REF!,IF(AND(BT$4&lt;($H36+1),(BT$4+1)&gt;$G36),$P36,0)))</f>
        <v>4080</v>
      </c>
      <c r="BU36" s="1301" t="e">
        <f t="shared" si="14"/>
        <v>#REF!</v>
      </c>
      <c r="BV36" s="1301"/>
      <c r="BW36" s="1327">
        <v>232.49</v>
      </c>
      <c r="BX36" s="1319">
        <v>393.98</v>
      </c>
      <c r="BY36" s="1319">
        <v>472.66</v>
      </c>
      <c r="BZ36" s="1319">
        <v>468.88</v>
      </c>
      <c r="CA36" s="1319">
        <v>430.87</v>
      </c>
      <c r="CB36" s="1319"/>
      <c r="CC36" s="1319"/>
      <c r="CD36" s="1319"/>
      <c r="CE36" s="1319"/>
      <c r="CF36" s="1319"/>
      <c r="CG36" s="1319"/>
      <c r="CH36" s="1319"/>
      <c r="CI36" s="1270">
        <f t="shared" si="26"/>
        <v>1998.88</v>
      </c>
      <c r="CJ36" s="1333"/>
      <c r="CK36" s="1333"/>
      <c r="CL36" s="1333"/>
    </row>
    <row r="37" spans="1:90" s="1170" customFormat="1" ht="18" customHeight="1">
      <c r="A37" s="1206">
        <v>10</v>
      </c>
      <c r="B37" s="1206" t="s">
        <v>55</v>
      </c>
      <c r="C37" s="1206" t="s">
        <v>56</v>
      </c>
      <c r="D37" s="1206"/>
      <c r="E37" s="1188" t="s">
        <v>85</v>
      </c>
      <c r="F37" s="1219" t="s">
        <v>86</v>
      </c>
      <c r="G37" s="1214">
        <v>45673</v>
      </c>
      <c r="H37" s="1214">
        <v>46037</v>
      </c>
      <c r="I37" s="1271"/>
      <c r="J37" s="1272" t="s">
        <v>87</v>
      </c>
      <c r="K37" s="1272">
        <v>2040</v>
      </c>
      <c r="L37" s="1275">
        <v>14.0625</v>
      </c>
      <c r="M37" s="1273">
        <v>2</v>
      </c>
      <c r="N37" s="1274">
        <v>20.078125</v>
      </c>
      <c r="O37" s="1259">
        <f t="shared" si="16"/>
        <v>28687.5</v>
      </c>
      <c r="P37" s="1259">
        <f t="shared" si="7"/>
        <v>4080</v>
      </c>
      <c r="Q37" s="1259">
        <f t="shared" ref="Q37:Q38" si="27">SUM(O37:P37)</f>
        <v>32767.5</v>
      </c>
      <c r="R37" s="1259">
        <f>IF(AND(MONTH(R$4)=MONTH($H37),YEAR(R$4)=YEAR($H37)),#REF!,IF(AND(MONTH(R$4)=MONTH($G37),YEAR(R$4)=YEAR($G37)),#REF!,IF(AND(R$4&lt;($H37+1),(R$4+1)&gt;$G37),$O37,0)))</f>
        <v>0</v>
      </c>
      <c r="S37" s="1259">
        <v>0</v>
      </c>
      <c r="T37" s="1259">
        <f t="shared" si="15"/>
        <v>0</v>
      </c>
      <c r="U37" s="1259">
        <v>0</v>
      </c>
      <c r="V37" s="1301">
        <f>IF(AND(MONTH(V$4)=MONTH($H37),YEAR(V$4)=YEAR($H37)),#REF!,IF(AND(MONTH(V$4)=MONTH($G37),YEAR(V$4)=YEAR($G37)),#REF!,IF(AND(V$4&lt;($H37+1),(V$4+1)&gt;$G37),$O37,0)))</f>
        <v>0</v>
      </c>
      <c r="W37" s="1301">
        <v>0</v>
      </c>
      <c r="X37" s="1301">
        <f t="shared" si="9"/>
        <v>0</v>
      </c>
      <c r="Y37" s="1301">
        <v>0</v>
      </c>
      <c r="Z37" s="1301">
        <f>IF(AND(MONTH(Z$4)=MONTH($H37),YEAR(Z$4)=YEAR($H37)),#REF!,IF(AND(MONTH(Z$4)=MONTH($G37),YEAR(Z$4)=YEAR($G37)),#REF!,IF(AND(Z$4&lt;($H37+1),(Z$4+1)&gt;$G37),$O37,0)))</f>
        <v>0</v>
      </c>
      <c r="AA37" s="1301">
        <v>0</v>
      </c>
      <c r="AB37" s="1301">
        <f t="shared" si="10"/>
        <v>0</v>
      </c>
      <c r="AC37" s="1301">
        <v>0</v>
      </c>
      <c r="AD37" s="1301">
        <f>IF(AND(MONTH(AD$4)=MONTH($H37),YEAR(AD$4)=YEAR($H37)),#REF!,IF(AND(MONTH(AD$4)=MONTH($G37),YEAR(AD$4)=YEAR($G37)),#REF!,IF(AND(AD$4&lt;($H37+1),(AD$4+1)&gt;$G37),$O37,0)))</f>
        <v>0</v>
      </c>
      <c r="AE37" s="1301">
        <v>0</v>
      </c>
      <c r="AF37" s="1301">
        <f t="shared" si="11"/>
        <v>0</v>
      </c>
      <c r="AG37" s="1301">
        <v>0</v>
      </c>
      <c r="AH37" s="1301">
        <f>IF(AND(MONTH(AH$4)=MONTH($H37),YEAR(AH$4)=YEAR($H37)),#REF!,IF(AND(MONTH(AH$4)=MONTH($G37),YEAR(AH$4)=YEAR($G37)),#REF!,IF(AND(AH$4&lt;($H37+1),(AH$4+1)&gt;$G37),$O37,0)))</f>
        <v>0</v>
      </c>
      <c r="AI37" s="1301">
        <v>0</v>
      </c>
      <c r="AJ37" s="1301">
        <f t="shared" si="12"/>
        <v>0</v>
      </c>
      <c r="AK37" s="1301">
        <v>0</v>
      </c>
      <c r="AL37" s="1313">
        <f>IF(AND(MONTH(AL$4)=MONTH($H37),YEAR(AL$4)=YEAR($H37)),#REF!,IF(AND(MONTH(AL$4)=MONTH($G37),YEAR(AL$4)=YEAR($G37)),#REF!,IF(AND(AL$4&lt;($H37+1),(AL$4+1)&gt;$G37),$O37,0)))</f>
        <v>0</v>
      </c>
      <c r="AM37" s="1313">
        <f>IF(AND(MONTH(AM$4)=MONTH($H37),YEAR(AM$4)=YEAR($H37)),#REF!,IF(AND(MONTH(AM$4)=MONTH($G37),YEAR(AM$4)=YEAR($G37)),#REF!,IF(AND(AM$4&lt;($H37+1),(AM$4+1)&gt;$G37),$O37,0)))</f>
        <v>0</v>
      </c>
      <c r="AN37" s="1313">
        <f>IF(AND(MONTH(AN$4)=MONTH($H37),YEAR(AN$4)=YEAR($H37)),#REF!,IF(AND(MONTH(AN$4)=MONTH($G37),YEAR(AN$4)=YEAR($G37)),#REF!,IF(AND(AN$4&lt;($H37+1),(AN$4+1)&gt;$G37),$O37,0)))</f>
        <v>0</v>
      </c>
      <c r="AO37" s="1313">
        <f>IF(AND(MONTH(AO$4)=MONTH($H37),YEAR(AO$4)=YEAR($H37)),#REF!,IF(AND(MONTH(AO$4)=MONTH($G37),YEAR(AO$4)=YEAR($G37)),#REF!,IF(AND(AO$4&lt;($H37+1),(AO$4+1)&gt;$G37),$O37,0)))</f>
        <v>0</v>
      </c>
      <c r="AP37" s="1313">
        <f>IF(AND(MONTH(AP$4)=MONTH($H37),YEAR(AP$4)=YEAR($H37)),#REF!,IF(AND(MONTH(AP$4)=MONTH($G37),YEAR(AP$4)=YEAR($G37)),#REF!,IF(AND(AP$4&lt;($H37+1),(AP$4+1)&gt;$G37),$O37,0)))</f>
        <v>0</v>
      </c>
      <c r="AQ37" s="1313">
        <f>IF(AND(MONTH(AQ$4)=MONTH($H37),YEAR(AQ$4)=YEAR($H37)),#REF!,IF(AND(MONTH(AQ$4)=MONTH($G37),YEAR(AQ$4)=YEAR($G37)),#REF!,IF(AND(AQ$4&lt;($H37+1),(AQ$4+1)&gt;$G37),$O37,0)))</f>
        <v>0</v>
      </c>
      <c r="AR37" s="1313">
        <f>IF(AND(MONTH(AR$4)=MONTH($H37),YEAR(AR$4)=YEAR($H37)),#REF!,IF(AND(MONTH(AR$4)=MONTH($G37),YEAR(AR$4)=YEAR($G37)),#REF!,IF(AND(AR$4&lt;($H37+1),(AR$4+1)&gt;$G37),$O37,0)))</f>
        <v>0</v>
      </c>
      <c r="AS37" s="1301">
        <f t="shared" ref="AS37:AS38" si="28">R37+V37+Z37+AD37+AH37+AL37+AM37+AN37+AO37+AP37+AQ37+AR37</f>
        <v>0</v>
      </c>
      <c r="AT37" s="1301">
        <f>IF(AND(MONTH(AT$4)=MONTH($H37),YEAR(AT$4)=YEAR($H37)),#REF!,IF(AND(MONTH(AT$4)=MONTH($G37),YEAR(AT$4)=YEAR($G37)),#REF!,IF(AND(AT$4&lt;($H37+1),(AT$4+1)&gt;$G37),$P37,0)))</f>
        <v>0</v>
      </c>
      <c r="AU37" s="1301">
        <v>0</v>
      </c>
      <c r="AV37" s="1301">
        <f t="shared" si="13"/>
        <v>0</v>
      </c>
      <c r="AW37" s="1301">
        <v>0</v>
      </c>
      <c r="AX37" s="1301">
        <f>IF(AND(MONTH(AX$4)=MONTH($H37),YEAR(AX$4)=YEAR($H37)),#REF!,IF(AND(MONTH(AX$4)=MONTH($G37),YEAR(AX$4)=YEAR($G37)),#REF!,IF(AND(AX$4&lt;($H37+1),(AX$4+1)&gt;$G37),$P37,0)))</f>
        <v>0</v>
      </c>
      <c r="AY37" s="1301">
        <v>0</v>
      </c>
      <c r="AZ37" s="1301">
        <f t="shared" si="1"/>
        <v>0</v>
      </c>
      <c r="BA37" s="1301">
        <v>0</v>
      </c>
      <c r="BB37" s="1301">
        <f>IF(AND(MONTH(BB$4)=MONTH($H37),YEAR(BB$4)=YEAR($H37)),#REF!,IF(AND(MONTH(BB$4)=MONTH($G37),YEAR(BB$4)=YEAR($G37)),#REF!,IF(AND(BB$4&lt;($H37+1),(BB$4+1)&gt;$G37),$P37,0)))</f>
        <v>0</v>
      </c>
      <c r="BC37" s="1301">
        <v>0</v>
      </c>
      <c r="BD37" s="1301">
        <f t="shared" si="2"/>
        <v>0</v>
      </c>
      <c r="BE37" s="1301">
        <v>0</v>
      </c>
      <c r="BF37" s="1301">
        <f>IF(AND(MONTH(BF$4)=MONTH($H37),YEAR(BF$4)=YEAR($H37)),#REF!,IF(AND(MONTH(BF$4)=MONTH($G37),YEAR(BF$4)=YEAR($G37)),#REF!,IF(AND(BF$4&lt;($H37+1),(BF$4+1)&gt;$G37),$P37,0)))</f>
        <v>0</v>
      </c>
      <c r="BG37" s="1301">
        <v>0</v>
      </c>
      <c r="BH37" s="1301">
        <f t="shared" si="3"/>
        <v>0</v>
      </c>
      <c r="BI37" s="1301">
        <v>0</v>
      </c>
      <c r="BJ37" s="1301">
        <f>IF(AND(MONTH(BJ$4)=MONTH($H37),YEAR(BJ$4)=YEAR($H37)),#REF!,IF(AND(MONTH(BJ$4)=MONTH($G37),YEAR(BJ$4)=YEAR($G37)),#REF!,IF(AND(BJ$4&lt;($H37+1),(BJ$4+1)&gt;$G37),$P37,0)))</f>
        <v>0</v>
      </c>
      <c r="BK37" s="1301">
        <v>0</v>
      </c>
      <c r="BL37" s="1301">
        <f t="shared" si="4"/>
        <v>0</v>
      </c>
      <c r="BM37" s="1301">
        <v>0</v>
      </c>
      <c r="BN37" s="1313">
        <f>IF(AND(MONTH(BN$4)=MONTH($H37),YEAR(BN$4)=YEAR($H37)),#REF!,IF(AND(MONTH(BN$4)=MONTH($G37),YEAR(BN$4)=YEAR($G37)),#REF!,IF(AND(BN$4&lt;($H37+1),(BN$4+1)&gt;$G37),$P37,0)))</f>
        <v>0</v>
      </c>
      <c r="BO37" s="1313">
        <f>IF(AND(MONTH(BO$4)=MONTH($H37),YEAR(BO$4)=YEAR($H37)),#REF!,IF(AND(MONTH(BO$4)=MONTH($G37),YEAR(BO$4)=YEAR($G37)),#REF!,IF(AND(BO$4&lt;($H37+1),(BO$4+1)&gt;$G37),$P37,0)))</f>
        <v>0</v>
      </c>
      <c r="BP37" s="1313">
        <f>IF(AND(MONTH(BP$4)=MONTH($H37),YEAR(BP$4)=YEAR($H37)),#REF!,IF(AND(MONTH(BP$4)=MONTH($G37),YEAR(BP$4)=YEAR($G37)),#REF!,IF(AND(BP$4&lt;($H37+1),(BP$4+1)&gt;$G37),$P37,0)))</f>
        <v>0</v>
      </c>
      <c r="BQ37" s="1313">
        <f>IF(AND(MONTH(BQ$4)=MONTH($H37),YEAR(BQ$4)=YEAR($H37)),#REF!,IF(AND(MONTH(BQ$4)=MONTH($G37),YEAR(BQ$4)=YEAR($G37)),#REF!,IF(AND(BQ$4&lt;($H37+1),(BQ$4+1)&gt;$G37),$P37,0)))</f>
        <v>0</v>
      </c>
      <c r="BR37" s="1313">
        <f>IF(AND(MONTH(BR$4)=MONTH($H37),YEAR(BR$4)=YEAR($H37)),#REF!,IF(AND(MONTH(BR$4)=MONTH($G37),YEAR(BR$4)=YEAR($G37)),#REF!,IF(AND(BR$4&lt;($H37+1),(BR$4+1)&gt;$G37),$P37,0)))</f>
        <v>0</v>
      </c>
      <c r="BS37" s="1313">
        <f>IF(AND(MONTH(BS$4)=MONTH($H37),YEAR(BS$4)=YEAR($H37)),#REF!,IF(AND(MONTH(BS$4)=MONTH($G37),YEAR(BS$4)=YEAR($G37)),#REF!,IF(AND(BS$4&lt;($H37+1),(BS$4+1)&gt;$G37),$P37,0)))</f>
        <v>0</v>
      </c>
      <c r="BT37" s="1313">
        <f>IF(AND(MONTH(BT$4)=MONTH($H37),YEAR(BT$4)=YEAR($H37)),#REF!,IF(AND(MONTH(BT$4)=MONTH($G37),YEAR(BT$4)=YEAR($G37)),#REF!,IF(AND(BT$4&lt;($H37+1),(BT$4+1)&gt;$G37),$P37,0)))</f>
        <v>0</v>
      </c>
      <c r="BU37" s="1301">
        <f t="shared" ref="BU37:BU38" si="29">AT37+AX37+BB37+BF37+BJ37+BN37+BO37+BP37+BQ37+BR37+BS37+BT37</f>
        <v>0</v>
      </c>
      <c r="BV37" s="1301"/>
      <c r="BW37" s="1327"/>
      <c r="BX37" s="1319"/>
      <c r="BY37" s="1319"/>
      <c r="BZ37" s="1319"/>
      <c r="CA37" s="1319"/>
      <c r="CB37" s="1319"/>
      <c r="CC37" s="1319"/>
      <c r="CD37" s="1319"/>
      <c r="CE37" s="1319"/>
      <c r="CF37" s="1319"/>
      <c r="CG37" s="1319"/>
      <c r="CH37" s="1319"/>
      <c r="CI37" s="1270">
        <f t="shared" ref="CI37:CI38" si="30">SUM(BW37:CH37)</f>
        <v>0</v>
      </c>
      <c r="CJ37" s="1333"/>
      <c r="CK37" s="1333"/>
      <c r="CL37" s="1333"/>
    </row>
    <row r="38" spans="1:90" s="1170" customFormat="1" ht="18" customHeight="1">
      <c r="A38" s="1206">
        <v>10</v>
      </c>
      <c r="B38" s="1206" t="s">
        <v>55</v>
      </c>
      <c r="C38" s="1206" t="s">
        <v>56</v>
      </c>
      <c r="D38" s="1206"/>
      <c r="E38" s="1188" t="s">
        <v>85</v>
      </c>
      <c r="F38" s="1219" t="s">
        <v>86</v>
      </c>
      <c r="G38" s="1214">
        <v>46038</v>
      </c>
      <c r="H38" s="1214">
        <v>46402</v>
      </c>
      <c r="I38" s="1271"/>
      <c r="J38" s="1272" t="s">
        <v>87</v>
      </c>
      <c r="K38" s="1272">
        <v>2040</v>
      </c>
      <c r="L38" s="1275">
        <v>14.375</v>
      </c>
      <c r="M38" s="1273">
        <v>2</v>
      </c>
      <c r="N38" s="1274">
        <v>20.46875</v>
      </c>
      <c r="O38" s="1259">
        <f t="shared" si="16"/>
        <v>29325</v>
      </c>
      <c r="P38" s="1259">
        <f t="shared" si="7"/>
        <v>4080</v>
      </c>
      <c r="Q38" s="1259">
        <f t="shared" si="27"/>
        <v>33405</v>
      </c>
      <c r="R38" s="1259">
        <f>IF(AND(MONTH(R$4)=MONTH($H38),YEAR(R$4)=YEAR($H38)),#REF!,IF(AND(MONTH(R$4)=MONTH($G38),YEAR(R$4)=YEAR($G38)),#REF!,IF(AND(R$4&lt;($H38+1),(R$4+1)&gt;$G38),$O38,0)))</f>
        <v>0</v>
      </c>
      <c r="S38" s="1259">
        <v>0</v>
      </c>
      <c r="T38" s="1259">
        <f t="shared" si="15"/>
        <v>0</v>
      </c>
      <c r="U38" s="1259">
        <v>0</v>
      </c>
      <c r="V38" s="1301">
        <f>IF(AND(MONTH(V$4)=MONTH($H38),YEAR(V$4)=YEAR($H38)),#REF!,IF(AND(MONTH(V$4)=MONTH($G38),YEAR(V$4)=YEAR($G38)),#REF!,IF(AND(V$4&lt;($H38+1),(V$4+1)&gt;$G38),$O38,0)))</f>
        <v>0</v>
      </c>
      <c r="W38" s="1301">
        <v>0</v>
      </c>
      <c r="X38" s="1301">
        <f t="shared" si="9"/>
        <v>0</v>
      </c>
      <c r="Y38" s="1301">
        <v>0</v>
      </c>
      <c r="Z38" s="1301">
        <f>IF(AND(MONTH(Z$4)=MONTH($H38),YEAR(Z$4)=YEAR($H38)),#REF!,IF(AND(MONTH(Z$4)=MONTH($G38),YEAR(Z$4)=YEAR($G38)),#REF!,IF(AND(Z$4&lt;($H38+1),(Z$4+1)&gt;$G38),$O38,0)))</f>
        <v>0</v>
      </c>
      <c r="AA38" s="1301">
        <v>0</v>
      </c>
      <c r="AB38" s="1301">
        <f t="shared" si="10"/>
        <v>0</v>
      </c>
      <c r="AC38" s="1301">
        <v>0</v>
      </c>
      <c r="AD38" s="1301">
        <f>IF(AND(MONTH(AD$4)=MONTH($H38),YEAR(AD$4)=YEAR($H38)),#REF!,IF(AND(MONTH(AD$4)=MONTH($G38),YEAR(AD$4)=YEAR($G38)),#REF!,IF(AND(AD$4&lt;($H38+1),(AD$4+1)&gt;$G38),$O38,0)))</f>
        <v>0</v>
      </c>
      <c r="AE38" s="1301">
        <v>0</v>
      </c>
      <c r="AF38" s="1301">
        <f t="shared" si="11"/>
        <v>0</v>
      </c>
      <c r="AG38" s="1301">
        <v>0</v>
      </c>
      <c r="AH38" s="1301">
        <f>IF(AND(MONTH(AH$4)=MONTH($H38),YEAR(AH$4)=YEAR($H38)),#REF!,IF(AND(MONTH(AH$4)=MONTH($G38),YEAR(AH$4)=YEAR($G38)),#REF!,IF(AND(AH$4&lt;($H38+1),(AH$4+1)&gt;$G38),$O38,0)))</f>
        <v>0</v>
      </c>
      <c r="AI38" s="1301">
        <v>0</v>
      </c>
      <c r="AJ38" s="1301">
        <f t="shared" si="12"/>
        <v>0</v>
      </c>
      <c r="AK38" s="1301">
        <v>0</v>
      </c>
      <c r="AL38" s="1313">
        <f>IF(AND(MONTH(AL$4)=MONTH($H38),YEAR(AL$4)=YEAR($H38)),#REF!,IF(AND(MONTH(AL$4)=MONTH($G38),YEAR(AL$4)=YEAR($G38)),#REF!,IF(AND(AL$4&lt;($H38+1),(AL$4+1)&gt;$G38),$O38,0)))</f>
        <v>0</v>
      </c>
      <c r="AM38" s="1313">
        <f>IF(AND(MONTH(AM$4)=MONTH($H38),YEAR(AM$4)=YEAR($H38)),#REF!,IF(AND(MONTH(AM$4)=MONTH($G38),YEAR(AM$4)=YEAR($G38)),#REF!,IF(AND(AM$4&lt;($H38+1),(AM$4+1)&gt;$G38),$O38,0)))</f>
        <v>0</v>
      </c>
      <c r="AN38" s="1313">
        <f>IF(AND(MONTH(AN$4)=MONTH($H38),YEAR(AN$4)=YEAR($H38)),#REF!,IF(AND(MONTH(AN$4)=MONTH($G38),YEAR(AN$4)=YEAR($G38)),#REF!,IF(AND(AN$4&lt;($H38+1),(AN$4+1)&gt;$G38),$O38,0)))</f>
        <v>0</v>
      </c>
      <c r="AO38" s="1313">
        <f>IF(AND(MONTH(AO$4)=MONTH($H38),YEAR(AO$4)=YEAR($H38)),#REF!,IF(AND(MONTH(AO$4)=MONTH($G38),YEAR(AO$4)=YEAR($G38)),#REF!,IF(AND(AO$4&lt;($H38+1),(AO$4+1)&gt;$G38),$O38,0)))</f>
        <v>0</v>
      </c>
      <c r="AP38" s="1313">
        <f>IF(AND(MONTH(AP$4)=MONTH($H38),YEAR(AP$4)=YEAR($H38)),#REF!,IF(AND(MONTH(AP$4)=MONTH($G38),YEAR(AP$4)=YEAR($G38)),#REF!,IF(AND(AP$4&lt;($H38+1),(AP$4+1)&gt;$G38),$O38,0)))</f>
        <v>0</v>
      </c>
      <c r="AQ38" s="1313">
        <f>IF(AND(MONTH(AQ$4)=MONTH($H38),YEAR(AQ$4)=YEAR($H38)),#REF!,IF(AND(MONTH(AQ$4)=MONTH($G38),YEAR(AQ$4)=YEAR($G38)),#REF!,IF(AND(AQ$4&lt;($H38+1),(AQ$4+1)&gt;$G38),$O38,0)))</f>
        <v>0</v>
      </c>
      <c r="AR38" s="1313">
        <f>IF(AND(MONTH(AR$4)=MONTH($H38),YEAR(AR$4)=YEAR($H38)),#REF!,IF(AND(MONTH(AR$4)=MONTH($G38),YEAR(AR$4)=YEAR($G38)),#REF!,IF(AND(AR$4&lt;($H38+1),(AR$4+1)&gt;$G38),$O38,0)))</f>
        <v>0</v>
      </c>
      <c r="AS38" s="1301">
        <f t="shared" si="28"/>
        <v>0</v>
      </c>
      <c r="AT38" s="1301">
        <f>IF(AND(MONTH(AT$4)=MONTH($H38),YEAR(AT$4)=YEAR($H38)),#REF!,IF(AND(MONTH(AT$4)=MONTH($G38),YEAR(AT$4)=YEAR($G38)),#REF!,IF(AND(AT$4&lt;($H38+1),(AT$4+1)&gt;$G38),$P38,0)))</f>
        <v>0</v>
      </c>
      <c r="AU38" s="1301">
        <v>0</v>
      </c>
      <c r="AV38" s="1301">
        <f t="shared" si="13"/>
        <v>0</v>
      </c>
      <c r="AW38" s="1301">
        <v>0</v>
      </c>
      <c r="AX38" s="1301">
        <f>IF(AND(MONTH(AX$4)=MONTH($H38),YEAR(AX$4)=YEAR($H38)),#REF!,IF(AND(MONTH(AX$4)=MONTH($G38),YEAR(AX$4)=YEAR($G38)),#REF!,IF(AND(AX$4&lt;($H38+1),(AX$4+1)&gt;$G38),$P38,0)))</f>
        <v>0</v>
      </c>
      <c r="AY38" s="1301">
        <v>0</v>
      </c>
      <c r="AZ38" s="1301">
        <f t="shared" si="1"/>
        <v>0</v>
      </c>
      <c r="BA38" s="1301">
        <v>0</v>
      </c>
      <c r="BB38" s="1301">
        <f>IF(AND(MONTH(BB$4)=MONTH($H38),YEAR(BB$4)=YEAR($H38)),#REF!,IF(AND(MONTH(BB$4)=MONTH($G38),YEAR(BB$4)=YEAR($G38)),#REF!,IF(AND(BB$4&lt;($H38+1),(BB$4+1)&gt;$G38),$P38,0)))</f>
        <v>0</v>
      </c>
      <c r="BC38" s="1301">
        <v>0</v>
      </c>
      <c r="BD38" s="1301">
        <f t="shared" si="2"/>
        <v>0</v>
      </c>
      <c r="BE38" s="1301">
        <v>0</v>
      </c>
      <c r="BF38" s="1301">
        <f>IF(AND(MONTH(BF$4)=MONTH($H38),YEAR(BF$4)=YEAR($H38)),#REF!,IF(AND(MONTH(BF$4)=MONTH($G38),YEAR(BF$4)=YEAR($G38)),#REF!,IF(AND(BF$4&lt;($H38+1),(BF$4+1)&gt;$G38),$P38,0)))</f>
        <v>0</v>
      </c>
      <c r="BG38" s="1301">
        <v>0</v>
      </c>
      <c r="BH38" s="1301">
        <f t="shared" si="3"/>
        <v>0</v>
      </c>
      <c r="BI38" s="1301">
        <v>0</v>
      </c>
      <c r="BJ38" s="1301">
        <f>IF(AND(MONTH(BJ$4)=MONTH($H38),YEAR(BJ$4)=YEAR($H38)),#REF!,IF(AND(MONTH(BJ$4)=MONTH($G38),YEAR(BJ$4)=YEAR($G38)),#REF!,IF(AND(BJ$4&lt;($H38+1),(BJ$4+1)&gt;$G38),$P38,0)))</f>
        <v>0</v>
      </c>
      <c r="BK38" s="1301">
        <v>0</v>
      </c>
      <c r="BL38" s="1301">
        <f t="shared" si="4"/>
        <v>0</v>
      </c>
      <c r="BM38" s="1301">
        <v>0</v>
      </c>
      <c r="BN38" s="1313">
        <f>IF(AND(MONTH(BN$4)=MONTH($H38),YEAR(BN$4)=YEAR($H38)),#REF!,IF(AND(MONTH(BN$4)=MONTH($G38),YEAR(BN$4)=YEAR($G38)),#REF!,IF(AND(BN$4&lt;($H38+1),(BN$4+1)&gt;$G38),$P38,0)))</f>
        <v>0</v>
      </c>
      <c r="BO38" s="1313">
        <f>IF(AND(MONTH(BO$4)=MONTH($H38),YEAR(BO$4)=YEAR($H38)),#REF!,IF(AND(MONTH(BO$4)=MONTH($G38),YEAR(BO$4)=YEAR($G38)),#REF!,IF(AND(BO$4&lt;($H38+1),(BO$4+1)&gt;$G38),$P38,0)))</f>
        <v>0</v>
      </c>
      <c r="BP38" s="1313">
        <f>IF(AND(MONTH(BP$4)=MONTH($H38),YEAR(BP$4)=YEAR($H38)),#REF!,IF(AND(MONTH(BP$4)=MONTH($G38),YEAR(BP$4)=YEAR($G38)),#REF!,IF(AND(BP$4&lt;($H38+1),(BP$4+1)&gt;$G38),$P38,0)))</f>
        <v>0</v>
      </c>
      <c r="BQ38" s="1313">
        <f>IF(AND(MONTH(BQ$4)=MONTH($H38),YEAR(BQ$4)=YEAR($H38)),#REF!,IF(AND(MONTH(BQ$4)=MONTH($G38),YEAR(BQ$4)=YEAR($G38)),#REF!,IF(AND(BQ$4&lt;($H38+1),(BQ$4+1)&gt;$G38),$P38,0)))</f>
        <v>0</v>
      </c>
      <c r="BR38" s="1313">
        <f>IF(AND(MONTH(BR$4)=MONTH($H38),YEAR(BR$4)=YEAR($H38)),#REF!,IF(AND(MONTH(BR$4)=MONTH($G38),YEAR(BR$4)=YEAR($G38)),#REF!,IF(AND(BR$4&lt;($H38+1),(BR$4+1)&gt;$G38),$P38,0)))</f>
        <v>0</v>
      </c>
      <c r="BS38" s="1313">
        <f>IF(AND(MONTH(BS$4)=MONTH($H38),YEAR(BS$4)=YEAR($H38)),#REF!,IF(AND(MONTH(BS$4)=MONTH($G38),YEAR(BS$4)=YEAR($G38)),#REF!,IF(AND(BS$4&lt;($H38+1),(BS$4+1)&gt;$G38),$P38,0)))</f>
        <v>0</v>
      </c>
      <c r="BT38" s="1313">
        <f>IF(AND(MONTH(BT$4)=MONTH($H38),YEAR(BT$4)=YEAR($H38)),#REF!,IF(AND(MONTH(BT$4)=MONTH($G38),YEAR(BT$4)=YEAR($G38)),#REF!,IF(AND(BT$4&lt;($H38+1),(BT$4+1)&gt;$G38),$P38,0)))</f>
        <v>0</v>
      </c>
      <c r="BU38" s="1301">
        <f t="shared" si="29"/>
        <v>0</v>
      </c>
      <c r="BV38" s="1301"/>
      <c r="BW38" s="1327"/>
      <c r="BX38" s="1319"/>
      <c r="BY38" s="1319"/>
      <c r="BZ38" s="1319"/>
      <c r="CA38" s="1319"/>
      <c r="CB38" s="1319"/>
      <c r="CC38" s="1319"/>
      <c r="CD38" s="1319"/>
      <c r="CE38" s="1319"/>
      <c r="CF38" s="1319"/>
      <c r="CG38" s="1319"/>
      <c r="CH38" s="1319"/>
      <c r="CI38" s="1270">
        <f t="shared" si="30"/>
        <v>0</v>
      </c>
      <c r="CJ38" s="1333"/>
      <c r="CK38" s="1333"/>
      <c r="CL38" s="1333"/>
    </row>
    <row r="39" spans="1:90" ht="18" customHeight="1">
      <c r="A39" s="1188">
        <v>11</v>
      </c>
      <c r="B39" s="1188" t="s">
        <v>88</v>
      </c>
      <c r="C39" s="1188" t="s">
        <v>89</v>
      </c>
      <c r="D39" s="1188"/>
      <c r="E39" s="1188" t="s">
        <v>90</v>
      </c>
      <c r="F39" s="1439" t="s">
        <v>91</v>
      </c>
      <c r="G39" s="1197">
        <v>45028</v>
      </c>
      <c r="H39" s="1197">
        <v>45393</v>
      </c>
      <c r="I39" s="1256"/>
      <c r="J39" s="1257">
        <v>1025</v>
      </c>
      <c r="K39" s="1257">
        <v>1025</v>
      </c>
      <c r="L39" s="1260">
        <v>26.875</v>
      </c>
      <c r="M39" s="1258">
        <v>2</v>
      </c>
      <c r="N39" s="1249">
        <v>36.09375</v>
      </c>
      <c r="O39" s="1259">
        <f t="shared" si="16"/>
        <v>27546.875</v>
      </c>
      <c r="P39" s="1259">
        <f t="shared" si="7"/>
        <v>2050</v>
      </c>
      <c r="Q39" s="1259">
        <f t="shared" si="17"/>
        <v>29596.875</v>
      </c>
      <c r="R39" s="1259">
        <f>IF(AND(MONTH(R$4)=MONTH($H39),YEAR(R$4)=YEAR($H39)),#REF!,IF(AND(MONTH(R$4)=MONTH($G39),YEAR(R$4)=YEAR($G39)),#REF!,IF(AND(R$4&lt;($H39+1),(R$4+1)&gt;$G39),$O39,0)))</f>
        <v>27546.875</v>
      </c>
      <c r="S39" s="1259">
        <f>VLOOKUP(E39,'[1]MW-Rent 2023'!$E$11:$AS$247,16,FALSE)</f>
        <v>22037.5</v>
      </c>
      <c r="T39" s="1259">
        <f t="shared" si="15"/>
        <v>5509.375</v>
      </c>
      <c r="U39" s="1259">
        <f>VLOOKUP(E39,'[2]MW-Rent 2023'!$E$11:$DR$319,21,FALSE)</f>
        <v>22345</v>
      </c>
      <c r="V39" s="1301">
        <f>IF(AND(MONTH(V$4)=MONTH($H39),YEAR(V$4)=YEAR($H39)),#REF!,IF(AND(MONTH(V$4)=MONTH($G39),YEAR(V$4)=YEAR($G39)),#REF!,IF(AND(V$4&lt;($H39+1),(V$4+1)&gt;$G39),$O39,0)))</f>
        <v>27546.875</v>
      </c>
      <c r="W39" s="1301">
        <f>VLOOKUP(E39,'[1]MW-Rent 2023'!$E$11:$AS$247,17,FALSE)</f>
        <v>22037.5</v>
      </c>
      <c r="X39" s="1301">
        <f t="shared" si="9"/>
        <v>5509.375</v>
      </c>
      <c r="Y39" s="1301">
        <f>VLOOKUP(E39,'[2]MW-Rent 2023'!$E$11:$DR$319,25,FALSE)</f>
        <v>21525</v>
      </c>
      <c r="Z39" s="1301">
        <f>IF(AND(MONTH(Z$4)=MONTH($H39),YEAR(Z$4)=YEAR($H39)),#REF!,IF(AND(MONTH(Z$4)=MONTH($G39),YEAR(Z$4)=YEAR($G39)),#REF!,IF(AND(Z$4&lt;($H39+1),(Z$4+1)&gt;$G39),$O39,0)))</f>
        <v>27546.875</v>
      </c>
      <c r="AA39" s="1301">
        <f>VLOOKUP(E39,'[1]MW-Rent 2023'!$E$11:$AS$247,18,FALSE)</f>
        <v>22037.5</v>
      </c>
      <c r="AB39" s="1301">
        <f t="shared" si="10"/>
        <v>5509.375</v>
      </c>
      <c r="AC39" s="1301">
        <f>VLOOKUP(E39,'[2]MW-Rent 2023'!$E$11:$DR$319,29,FALSE)</f>
        <v>21525</v>
      </c>
      <c r="AD39" s="1301" t="e">
        <f>IF(AND(MONTH(AD$4)=MONTH($H39),YEAR(AD$4)=YEAR($H39)),#REF!,IF(AND(MONTH(AD$4)=MONTH($G39),YEAR(AD$4)=YEAR($G39)),#REF!,IF(AND(AD$4&lt;($H39+1),(AD$4+1)&gt;$G39),$O39,0)))</f>
        <v>#REF!</v>
      </c>
      <c r="AE39" s="1301">
        <f>VLOOKUP(E39,'[1]MW-Rent 2023'!$E$11:$AS$247,19,FALSE)</f>
        <v>8080.42</v>
      </c>
      <c r="AF39" s="1301" t="e">
        <f t="shared" si="11"/>
        <v>#REF!</v>
      </c>
      <c r="AG39" s="1301">
        <f>VLOOKUP(E39,'[2]MW-Rent 2023'!$E$11:$DR$319,33,FALSE)</f>
        <v>7892.5</v>
      </c>
      <c r="AH39" s="1301">
        <f>IF(AND(MONTH(AH$4)=MONTH($H39),YEAR(AH$4)=YEAR($H39)),#REF!,IF(AND(MONTH(AH$4)=MONTH($G39),YEAR(AH$4)=YEAR($G39)),#REF!,IF(AND(AH$4&lt;($H39+1),(AH$4+1)&gt;$G39),$O39,0)))</f>
        <v>0</v>
      </c>
      <c r="AI39" s="1301">
        <f>VLOOKUP(E39,'[1]MW-Rent 2023'!$E$11:$AS$247,20,FALSE)</f>
        <v>0</v>
      </c>
      <c r="AJ39" s="1301">
        <f t="shared" si="12"/>
        <v>0</v>
      </c>
      <c r="AK39" s="1301">
        <f>VLOOKUP(E39,'[2]MW-Rent 2023'!$E$11:$DR$319,37,FALSE)</f>
        <v>0</v>
      </c>
      <c r="AL39" s="1313">
        <f>IF(AND(MONTH(AL$4)=MONTH($H39),YEAR(AL$4)=YEAR($H39)),#REF!,IF(AND(MONTH(AL$4)=MONTH($G39),YEAR(AL$4)=YEAR($G39)),#REF!,IF(AND(AL$4&lt;($H39+1),(AL$4+1)&gt;$G39),$O39,0)))</f>
        <v>0</v>
      </c>
      <c r="AM39" s="1313">
        <f>IF(AND(MONTH(AM$4)=MONTH($H39),YEAR(AM$4)=YEAR($H39)),#REF!,IF(AND(MONTH(AM$4)=MONTH($G39),YEAR(AM$4)=YEAR($G39)),#REF!,IF(AND(AM$4&lt;($H39+1),(AM$4+1)&gt;$G39),$O39,0)))</f>
        <v>0</v>
      </c>
      <c r="AN39" s="1313">
        <f>IF(AND(MONTH(AN$4)=MONTH($H39),YEAR(AN$4)=YEAR($H39)),#REF!,IF(AND(MONTH(AN$4)=MONTH($G39),YEAR(AN$4)=YEAR($G39)),#REF!,IF(AND(AN$4&lt;($H39+1),(AN$4+1)&gt;$G39),$O39,0)))</f>
        <v>0</v>
      </c>
      <c r="AO39" s="1313">
        <f>IF(AND(MONTH(AO$4)=MONTH($H39),YEAR(AO$4)=YEAR($H39)),#REF!,IF(AND(MONTH(AO$4)=MONTH($G39),YEAR(AO$4)=YEAR($G39)),#REF!,IF(AND(AO$4&lt;($H39+1),(AO$4+1)&gt;$G39),$O39,0)))</f>
        <v>0</v>
      </c>
      <c r="AP39" s="1313">
        <f>IF(AND(MONTH(AP$4)=MONTH($H39),YEAR(AP$4)=YEAR($H39)),#REF!,IF(AND(MONTH(AP$4)=MONTH($G39),YEAR(AP$4)=YEAR($G39)),#REF!,IF(AND(AP$4&lt;($H39+1),(AP$4+1)&gt;$G39),$O39,0)))</f>
        <v>0</v>
      </c>
      <c r="AQ39" s="1313">
        <f>IF(AND(MONTH(AQ$4)=MONTH($H39),YEAR(AQ$4)=YEAR($H39)),#REF!,IF(AND(MONTH(AQ$4)=MONTH($G39),YEAR(AQ$4)=YEAR($G39)),#REF!,IF(AND(AQ$4&lt;($H39+1),(AQ$4+1)&gt;$G39),$O39,0)))</f>
        <v>0</v>
      </c>
      <c r="AR39" s="1313">
        <f>IF(AND(MONTH(AR$4)=MONTH($H39),YEAR(AR$4)=YEAR($H39)),#REF!,IF(AND(MONTH(AR$4)=MONTH($G39),YEAR(AR$4)=YEAR($G39)),#REF!,IF(AND(AR$4&lt;($H39+1),(AR$4+1)&gt;$G39),$O39,0)))</f>
        <v>0</v>
      </c>
      <c r="AS39" s="1301" t="e">
        <f t="shared" si="0"/>
        <v>#REF!</v>
      </c>
      <c r="AT39" s="1301">
        <f>IF(AND(MONTH(AT$4)=MONTH($H39),YEAR(AT$4)=YEAR($H39)),#REF!,IF(AND(MONTH(AT$4)=MONTH($G39),YEAR(AT$4)=YEAR($G39)),#REF!,IF(AND(AT$4&lt;($H39+1),(AT$4+1)&gt;$G39),$P39,0)))</f>
        <v>2050</v>
      </c>
      <c r="AU39" s="1301">
        <f>VLOOKUP(E39,'[1]MW-Rent 2023'!$E$11:$AS$247,29,FALSE)</f>
        <v>2050</v>
      </c>
      <c r="AV39" s="1301">
        <f t="shared" si="13"/>
        <v>0</v>
      </c>
      <c r="AW39" s="1301">
        <f>VLOOKUP(E39,'[2]MW-Rent 2023'!$E$11:$DR$319,70,FALSE)</f>
        <v>1230</v>
      </c>
      <c r="AX39" s="1301">
        <f>IF(AND(MONTH(AX$4)=MONTH($H39),YEAR(AX$4)=YEAR($H39)),#REF!,IF(AND(MONTH(AX$4)=MONTH($G39),YEAR(AX$4)=YEAR($G39)),#REF!,IF(AND(AX$4&lt;($H39+1),(AX$4+1)&gt;$G39),$P39,0)))</f>
        <v>2050</v>
      </c>
      <c r="AY39" s="1301">
        <f>VLOOKUP(E39,'[1]MW-Rent 2023'!$E$11:$AS$247,30,FALSE)</f>
        <v>2050</v>
      </c>
      <c r="AZ39" s="1301">
        <f t="shared" si="1"/>
        <v>0</v>
      </c>
      <c r="BA39" s="1301">
        <f>VLOOKUP(E39,'[2]MW-Rent 2023'!$E$11:$DR$319,74,FALSE)</f>
        <v>2050</v>
      </c>
      <c r="BB39" s="1301">
        <f>IF(AND(MONTH(BB$4)=MONTH($H39),YEAR(BB$4)=YEAR($H39)),#REF!,IF(AND(MONTH(BB$4)=MONTH($G39),YEAR(BB$4)=YEAR($G39)),#REF!,IF(AND(BB$4&lt;($H39+1),(BB$4+1)&gt;$G39),$P39,0)))</f>
        <v>2050</v>
      </c>
      <c r="BC39" s="1301">
        <f>VLOOKUP(E39,'[1]MW-Rent 2023'!$E$11:$AS$247,31,FALSE)</f>
        <v>2050</v>
      </c>
      <c r="BD39" s="1301">
        <f t="shared" si="2"/>
        <v>0</v>
      </c>
      <c r="BE39" s="1301">
        <f>VLOOKUP(E39,'[2]MW-Rent 2023'!$E$11:$DR$319,78,FALSE)</f>
        <v>2050</v>
      </c>
      <c r="BF39" s="1301" t="e">
        <f>IF(AND(MONTH(BF$4)=MONTH($H39),YEAR(BF$4)=YEAR($H39)),#REF!,IF(AND(MONTH(BF$4)=MONTH($G39),YEAR(BF$4)=YEAR($G39)),#REF!,IF(AND(BF$4&lt;($H39+1),(BF$4+1)&gt;$G39),$P39,0)))</f>
        <v>#REF!</v>
      </c>
      <c r="BG39" s="1301">
        <f>VLOOKUP(E39,'[1]MW-Rent 2023'!$E$11:$AS$247,32,FALSE)</f>
        <v>751.67</v>
      </c>
      <c r="BH39" s="1301" t="e">
        <f t="shared" si="3"/>
        <v>#REF!</v>
      </c>
      <c r="BI39" s="1301">
        <f>VLOOKUP(E39,'[2]MW-Rent 2023'!$E$11:$DR$319,82,FALSE)</f>
        <v>751.67</v>
      </c>
      <c r="BJ39" s="1301">
        <f>IF(AND(MONTH(BJ$4)=MONTH($H39),YEAR(BJ$4)=YEAR($H39)),#REF!,IF(AND(MONTH(BJ$4)=MONTH($G39),YEAR(BJ$4)=YEAR($G39)),#REF!,IF(AND(BJ$4&lt;($H39+1),(BJ$4+1)&gt;$G39),$P39,0)))</f>
        <v>0</v>
      </c>
      <c r="BK39" s="1301">
        <f>VLOOKUP(E39,'[1]MW-Rent 2023'!$E$11:$AS$247,33,FALSE)</f>
        <v>0</v>
      </c>
      <c r="BL39" s="1301">
        <f t="shared" si="4"/>
        <v>0</v>
      </c>
      <c r="BM39" s="1301">
        <f>VLOOKUP(E39,'[2]MW-Rent 2023'!$E$11:$DR$319,86,FALSE)</f>
        <v>0</v>
      </c>
      <c r="BN39" s="1313">
        <f>IF(AND(MONTH(BN$4)=MONTH($H39),YEAR(BN$4)=YEAR($H39)),#REF!,IF(AND(MONTH(BN$4)=MONTH($G39),YEAR(BN$4)=YEAR($G39)),#REF!,IF(AND(BN$4&lt;($H39+1),(BN$4+1)&gt;$G39),$P39,0)))</f>
        <v>0</v>
      </c>
      <c r="BO39" s="1313">
        <f>IF(AND(MONTH(BO$4)=MONTH($H39),YEAR(BO$4)=YEAR($H39)),#REF!,IF(AND(MONTH(BO$4)=MONTH($G39),YEAR(BO$4)=YEAR($G39)),#REF!,IF(AND(BO$4&lt;($H39+1),(BO$4+1)&gt;$G39),$P39,0)))</f>
        <v>0</v>
      </c>
      <c r="BP39" s="1313">
        <f>IF(AND(MONTH(BP$4)=MONTH($H39),YEAR(BP$4)=YEAR($H39)),#REF!,IF(AND(MONTH(BP$4)=MONTH($G39),YEAR(BP$4)=YEAR($G39)),#REF!,IF(AND(BP$4&lt;($H39+1),(BP$4+1)&gt;$G39),$P39,0)))</f>
        <v>0</v>
      </c>
      <c r="BQ39" s="1313">
        <f>IF(AND(MONTH(BQ$4)=MONTH($H39),YEAR(BQ$4)=YEAR($H39)),#REF!,IF(AND(MONTH(BQ$4)=MONTH($G39),YEAR(BQ$4)=YEAR($G39)),#REF!,IF(AND(BQ$4&lt;($H39+1),(BQ$4+1)&gt;$G39),$P39,0)))</f>
        <v>0</v>
      </c>
      <c r="BR39" s="1313">
        <f>IF(AND(MONTH(BR$4)=MONTH($H39),YEAR(BR$4)=YEAR($H39)),#REF!,IF(AND(MONTH(BR$4)=MONTH($G39),YEAR(BR$4)=YEAR($G39)),#REF!,IF(AND(BR$4&lt;($H39+1),(BR$4+1)&gt;$G39),$P39,0)))</f>
        <v>0</v>
      </c>
      <c r="BS39" s="1313">
        <f>IF(AND(MONTH(BS$4)=MONTH($H39),YEAR(BS$4)=YEAR($H39)),#REF!,IF(AND(MONTH(BS$4)=MONTH($G39),YEAR(BS$4)=YEAR($G39)),#REF!,IF(AND(BS$4&lt;($H39+1),(BS$4+1)&gt;$G39),$P39,0)))</f>
        <v>0</v>
      </c>
      <c r="BT39" s="1313">
        <f>IF(AND(MONTH(BT$4)=MONTH($H39),YEAR(BT$4)=YEAR($H39)),#REF!,IF(AND(MONTH(BT$4)=MONTH($G39),YEAR(BT$4)=YEAR($G39)),#REF!,IF(AND(BT$4&lt;($H39+1),(BT$4+1)&gt;$G39),$P39,0)))</f>
        <v>0</v>
      </c>
      <c r="BU39" s="1331" t="e">
        <f t="shared" si="14"/>
        <v>#REF!</v>
      </c>
      <c r="BV39" s="1331"/>
      <c r="BW39" s="1327"/>
      <c r="BX39" s="1319"/>
      <c r="BY39" s="1319"/>
      <c r="BZ39" s="1319"/>
      <c r="CA39" s="1319"/>
      <c r="CB39" s="1319"/>
      <c r="CC39" s="1319"/>
      <c r="CD39" s="1338"/>
      <c r="CE39" s="1338"/>
      <c r="CF39" s="1338"/>
      <c r="CG39" s="1338"/>
      <c r="CH39" s="1338"/>
      <c r="CI39" s="1270">
        <f t="shared" si="26"/>
        <v>0</v>
      </c>
      <c r="CJ39" s="1333"/>
      <c r="CK39" s="1333"/>
      <c r="CL39" s="1333"/>
    </row>
    <row r="40" spans="1:90" ht="18" customHeight="1">
      <c r="A40" s="1188">
        <v>11</v>
      </c>
      <c r="B40" s="1188" t="s">
        <v>88</v>
      </c>
      <c r="C40" s="1188" t="s">
        <v>89</v>
      </c>
      <c r="D40" s="1188"/>
      <c r="E40" s="1188" t="s">
        <v>90</v>
      </c>
      <c r="F40" s="1439" t="s">
        <v>91</v>
      </c>
      <c r="G40" s="1197">
        <v>45394</v>
      </c>
      <c r="H40" s="1197">
        <v>45758</v>
      </c>
      <c r="I40" s="1256"/>
      <c r="J40" s="1257">
        <v>0</v>
      </c>
      <c r="K40" s="1257">
        <v>1025</v>
      </c>
      <c r="L40" s="1260">
        <v>27.5</v>
      </c>
      <c r="M40" s="1258">
        <v>2</v>
      </c>
      <c r="N40" s="1249">
        <v>36.875</v>
      </c>
      <c r="O40" s="1259">
        <f t="shared" si="16"/>
        <v>28187.5</v>
      </c>
      <c r="P40" s="1259">
        <f t="shared" si="7"/>
        <v>2050</v>
      </c>
      <c r="Q40" s="1259">
        <f t="shared" si="17"/>
        <v>30237.5</v>
      </c>
      <c r="R40" s="1259">
        <f>IF(AND(MONTH(R$4)=MONTH($H40),YEAR(R$4)=YEAR($H40)),#REF!,IF(AND(MONTH(R$4)=MONTH($G40),YEAR(R$4)=YEAR($G40)),#REF!,IF(AND(R$4&lt;($H40+1),(R$4+1)&gt;$G40),$O40,0)))</f>
        <v>0</v>
      </c>
      <c r="S40" s="1259">
        <v>0</v>
      </c>
      <c r="T40" s="1259">
        <f t="shared" si="15"/>
        <v>0</v>
      </c>
      <c r="U40" s="1259">
        <v>0</v>
      </c>
      <c r="V40" s="1301">
        <f>IF(AND(MONTH(V$4)=MONTH($H40),YEAR(V$4)=YEAR($H40)),#REF!,IF(AND(MONTH(V$4)=MONTH($G40),YEAR(V$4)=YEAR($G40)),#REF!,IF(AND(V$4&lt;($H40+1),(V$4+1)&gt;$G40),$O40,0)))</f>
        <v>0</v>
      </c>
      <c r="W40" s="1301">
        <v>0</v>
      </c>
      <c r="X40" s="1301">
        <f t="shared" si="9"/>
        <v>0</v>
      </c>
      <c r="Y40" s="1301">
        <v>0</v>
      </c>
      <c r="Z40" s="1301">
        <f>IF(AND(MONTH(Z$4)=MONTH($H40),YEAR(Z$4)=YEAR($H40)),#REF!,IF(AND(MONTH(Z$4)=MONTH($G40),YEAR(Z$4)=YEAR($G40)),#REF!,IF(AND(Z$4&lt;($H40+1),(Z$4+1)&gt;$G40),$O40,0)))</f>
        <v>0</v>
      </c>
      <c r="AA40" s="1301">
        <v>0</v>
      </c>
      <c r="AB40" s="1301">
        <f t="shared" si="10"/>
        <v>0</v>
      </c>
      <c r="AC40" s="1301">
        <v>0</v>
      </c>
      <c r="AD40" s="1301" t="e">
        <f>IF(AND(MONTH(AD$4)=MONTH($H40),YEAR(AD$4)=YEAR($H40)),#REF!,IF(AND(MONTH(AD$4)=MONTH($G40),YEAR(AD$4)=YEAR($G40)),#REF!,IF(AND(AD$4&lt;($H40+1),(AD$4+1)&gt;$G40),$O40,0)))</f>
        <v>#REF!</v>
      </c>
      <c r="AE40" s="1301">
        <v>14281.67</v>
      </c>
      <c r="AF40" s="1301" t="e">
        <f t="shared" si="11"/>
        <v>#REF!</v>
      </c>
      <c r="AG40" s="1301">
        <v>13957.08</v>
      </c>
      <c r="AH40" s="1301">
        <f>IF(AND(MONTH(AH$4)=MONTH($H40),YEAR(AH$4)=YEAR($H40)),#REF!,IF(AND(MONTH(AH$4)=MONTH($G40),YEAR(AH$4)=YEAR($G40)),#REF!,IF(AND(AH$4&lt;($H40+1),(AH$4+1)&gt;$G40),$O40,0)))</f>
        <v>28187.5</v>
      </c>
      <c r="AI40" s="1301">
        <v>22550</v>
      </c>
      <c r="AJ40" s="1301">
        <f t="shared" si="12"/>
        <v>5637.5</v>
      </c>
      <c r="AK40" s="1301">
        <v>22037.5</v>
      </c>
      <c r="AL40" s="1313">
        <f>IF(AND(MONTH(AL$4)=MONTH($H40),YEAR(AL$4)=YEAR($H40)),#REF!,IF(AND(MONTH(AL$4)=MONTH($G40),YEAR(AL$4)=YEAR($G40)),#REF!,IF(AND(AL$4&lt;($H40+1),(AL$4+1)&gt;$G40),$O40,0)))</f>
        <v>28187.5</v>
      </c>
      <c r="AM40" s="1313">
        <f>IF(AND(MONTH(AM$4)=MONTH($H40),YEAR(AM$4)=YEAR($H40)),#REF!,IF(AND(MONTH(AM$4)=MONTH($G40),YEAR(AM$4)=YEAR($G40)),#REF!,IF(AND(AM$4&lt;($H40+1),(AM$4+1)&gt;$G40),$O40,0)))</f>
        <v>28187.5</v>
      </c>
      <c r="AN40" s="1313">
        <f>IF(AND(MONTH(AN$4)=MONTH($H40),YEAR(AN$4)=YEAR($H40)),#REF!,IF(AND(MONTH(AN$4)=MONTH($G40),YEAR(AN$4)=YEAR($G40)),#REF!,IF(AND(AN$4&lt;($H40+1),(AN$4+1)&gt;$G40),$O40,0)))</f>
        <v>28187.5</v>
      </c>
      <c r="AO40" s="1313">
        <f>IF(AND(MONTH(AO$4)=MONTH($H40),YEAR(AO$4)=YEAR($H40)),#REF!,IF(AND(MONTH(AO$4)=MONTH($G40),YEAR(AO$4)=YEAR($G40)),#REF!,IF(AND(AO$4&lt;($H40+1),(AO$4+1)&gt;$G40),$O40,0)))</f>
        <v>28187.5</v>
      </c>
      <c r="AP40" s="1313">
        <f>IF(AND(MONTH(AP$4)=MONTH($H40),YEAR(AP$4)=YEAR($H40)),#REF!,IF(AND(MONTH(AP$4)=MONTH($G40),YEAR(AP$4)=YEAR($G40)),#REF!,IF(AND(AP$4&lt;($H40+1),(AP$4+1)&gt;$G40),$O40,0)))</f>
        <v>28187.5</v>
      </c>
      <c r="AQ40" s="1313">
        <f>IF(AND(MONTH(AQ$4)=MONTH($H40),YEAR(AQ$4)=YEAR($H40)),#REF!,IF(AND(MONTH(AQ$4)=MONTH($G40),YEAR(AQ$4)=YEAR($G40)),#REF!,IF(AND(AQ$4&lt;($H40+1),(AQ$4+1)&gt;$G40),$O40,0)))</f>
        <v>28187.5</v>
      </c>
      <c r="AR40" s="1313">
        <f>IF(AND(MONTH(AR$4)=MONTH($H40),YEAR(AR$4)=YEAR($H40)),#REF!,IF(AND(MONTH(AR$4)=MONTH($G40),YEAR(AR$4)=YEAR($G40)),#REF!,IF(AND(AR$4&lt;($H40+1),(AR$4+1)&gt;$G40),$O40,0)))</f>
        <v>28187.5</v>
      </c>
      <c r="AS40" s="1301" t="e">
        <f t="shared" si="0"/>
        <v>#REF!</v>
      </c>
      <c r="AT40" s="1301">
        <f>IF(AND(MONTH(AT$4)=MONTH($H40),YEAR(AT$4)=YEAR($H40)),#REF!,IF(AND(MONTH(AT$4)=MONTH($G40),YEAR(AT$4)=YEAR($G40)),#REF!,IF(AND(AT$4&lt;($H40+1),(AT$4+1)&gt;$G40),$P40,0)))</f>
        <v>0</v>
      </c>
      <c r="AU40" s="1301">
        <v>0</v>
      </c>
      <c r="AV40" s="1301">
        <f t="shared" si="13"/>
        <v>0</v>
      </c>
      <c r="AW40" s="1301">
        <v>0</v>
      </c>
      <c r="AX40" s="1301">
        <f>IF(AND(MONTH(AX$4)=MONTH($H40),YEAR(AX$4)=YEAR($H40)),#REF!,IF(AND(MONTH(AX$4)=MONTH($G40),YEAR(AX$4)=YEAR($G40)),#REF!,IF(AND(AX$4&lt;($H40+1),(AX$4+1)&gt;$G40),$P40,0)))</f>
        <v>0</v>
      </c>
      <c r="AY40" s="1301">
        <v>0</v>
      </c>
      <c r="AZ40" s="1301">
        <f t="shared" si="1"/>
        <v>0</v>
      </c>
      <c r="BA40" s="1301">
        <v>0</v>
      </c>
      <c r="BB40" s="1301">
        <f>IF(AND(MONTH(BB$4)=MONTH($H40),YEAR(BB$4)=YEAR($H40)),#REF!,IF(AND(MONTH(BB$4)=MONTH($G40),YEAR(BB$4)=YEAR($G40)),#REF!,IF(AND(BB$4&lt;($H40+1),(BB$4+1)&gt;$G40),$P40,0)))</f>
        <v>0</v>
      </c>
      <c r="BC40" s="1301">
        <v>0</v>
      </c>
      <c r="BD40" s="1301">
        <f t="shared" si="2"/>
        <v>0</v>
      </c>
      <c r="BE40" s="1301">
        <v>0</v>
      </c>
      <c r="BF40" s="1301" t="e">
        <f>IF(AND(MONTH(BF$4)=MONTH($H40),YEAR(BF$4)=YEAR($H40)),#REF!,IF(AND(MONTH(BF$4)=MONTH($G40),YEAR(BF$4)=YEAR($G40)),#REF!,IF(AND(BF$4&lt;($H40+1),(BF$4+1)&gt;$G40),$P40,0)))</f>
        <v>#REF!</v>
      </c>
      <c r="BG40" s="1301">
        <v>1298.33</v>
      </c>
      <c r="BH40" s="1301" t="e">
        <f t="shared" si="3"/>
        <v>#REF!</v>
      </c>
      <c r="BI40" s="1301">
        <v>1298.33</v>
      </c>
      <c r="BJ40" s="1301">
        <f>IF(AND(MONTH(BJ$4)=MONTH($H40),YEAR(BJ$4)=YEAR($H40)),#REF!,IF(AND(MONTH(BJ$4)=MONTH($G40),YEAR(BJ$4)=YEAR($G40)),#REF!,IF(AND(BJ$4&lt;($H40+1),(BJ$4+1)&gt;$G40),$P40,0)))</f>
        <v>2050</v>
      </c>
      <c r="BK40" s="1301">
        <v>2050</v>
      </c>
      <c r="BL40" s="1301">
        <f t="shared" si="4"/>
        <v>0</v>
      </c>
      <c r="BM40" s="1301">
        <v>2050</v>
      </c>
      <c r="BN40" s="1313">
        <f>IF(AND(MONTH(BN$4)=MONTH($H40),YEAR(BN$4)=YEAR($H40)),#REF!,IF(AND(MONTH(BN$4)=MONTH($G40),YEAR(BN$4)=YEAR($G40)),#REF!,IF(AND(BN$4&lt;($H40+1),(BN$4+1)&gt;$G40),$P40,0)))</f>
        <v>2050</v>
      </c>
      <c r="BO40" s="1313">
        <f>IF(AND(MONTH(BO$4)=MONTH($H40),YEAR(BO$4)=YEAR($H40)),#REF!,IF(AND(MONTH(BO$4)=MONTH($G40),YEAR(BO$4)=YEAR($G40)),#REF!,IF(AND(BO$4&lt;($H40+1),(BO$4+1)&gt;$G40),$P40,0)))</f>
        <v>2050</v>
      </c>
      <c r="BP40" s="1313">
        <f>IF(AND(MONTH(BP$4)=MONTH($H40),YEAR(BP$4)=YEAR($H40)),#REF!,IF(AND(MONTH(BP$4)=MONTH($G40),YEAR(BP$4)=YEAR($G40)),#REF!,IF(AND(BP$4&lt;($H40+1),(BP$4+1)&gt;$G40),$P40,0)))</f>
        <v>2050</v>
      </c>
      <c r="BQ40" s="1313">
        <f>IF(AND(MONTH(BQ$4)=MONTH($H40),YEAR(BQ$4)=YEAR($H40)),#REF!,IF(AND(MONTH(BQ$4)=MONTH($G40),YEAR(BQ$4)=YEAR($G40)),#REF!,IF(AND(BQ$4&lt;($H40+1),(BQ$4+1)&gt;$G40),$P40,0)))</f>
        <v>2050</v>
      </c>
      <c r="BR40" s="1313">
        <f>IF(AND(MONTH(BR$4)=MONTH($H40),YEAR(BR$4)=YEAR($H40)),#REF!,IF(AND(MONTH(BR$4)=MONTH($G40),YEAR(BR$4)=YEAR($G40)),#REF!,IF(AND(BR$4&lt;($H40+1),(BR$4+1)&gt;$G40),$P40,0)))</f>
        <v>2050</v>
      </c>
      <c r="BS40" s="1313">
        <f>IF(AND(MONTH(BS$4)=MONTH($H40),YEAR(BS$4)=YEAR($H40)),#REF!,IF(AND(MONTH(BS$4)=MONTH($G40),YEAR(BS$4)=YEAR($G40)),#REF!,IF(AND(BS$4&lt;($H40+1),(BS$4+1)&gt;$G40),$P40,0)))</f>
        <v>2050</v>
      </c>
      <c r="BT40" s="1313">
        <f>IF(AND(MONTH(BT$4)=MONTH($H40),YEAR(BT$4)=YEAR($H40)),#REF!,IF(AND(MONTH(BT$4)=MONTH($G40),YEAR(BT$4)=YEAR($G40)),#REF!,IF(AND(BT$4&lt;($H40+1),(BT$4+1)&gt;$G40),$P40,0)))</f>
        <v>2050</v>
      </c>
      <c r="BU40" s="1331" t="e">
        <f t="shared" si="14"/>
        <v>#REF!</v>
      </c>
      <c r="BV40" s="1331"/>
      <c r="BW40" s="1327"/>
      <c r="BX40" s="1319"/>
      <c r="BY40" s="1319"/>
      <c r="BZ40" s="1319"/>
      <c r="CA40" s="1319"/>
      <c r="CB40" s="1319"/>
      <c r="CC40" s="1319"/>
      <c r="CD40" s="1338"/>
      <c r="CE40" s="1338"/>
      <c r="CF40" s="1338"/>
      <c r="CG40" s="1338"/>
      <c r="CH40" s="1338"/>
      <c r="CI40" s="1270">
        <f t="shared" si="26"/>
        <v>0</v>
      </c>
      <c r="CJ40" s="1333"/>
      <c r="CK40" s="1333"/>
      <c r="CL40" s="1333"/>
    </row>
    <row r="41" spans="1:90" ht="18" customHeight="1">
      <c r="A41" s="1198">
        <v>13</v>
      </c>
      <c r="B41" s="1198" t="s">
        <v>88</v>
      </c>
      <c r="C41" s="1198" t="s">
        <v>92</v>
      </c>
      <c r="D41" s="1198"/>
      <c r="E41" s="1188" t="s">
        <v>93</v>
      </c>
      <c r="F41" s="1440" t="s">
        <v>94</v>
      </c>
      <c r="G41" s="1209">
        <v>44956</v>
      </c>
      <c r="H41" s="1209">
        <v>45320</v>
      </c>
      <c r="I41" s="1266"/>
      <c r="J41" s="1267">
        <v>570</v>
      </c>
      <c r="K41" s="1267">
        <v>570</v>
      </c>
      <c r="L41" s="1268">
        <v>17.75</v>
      </c>
      <c r="M41" s="1269">
        <v>2</v>
      </c>
      <c r="N41" s="1270">
        <v>24.6875</v>
      </c>
      <c r="O41" s="1259">
        <f t="shared" si="16"/>
        <v>10117.5</v>
      </c>
      <c r="P41" s="1259">
        <f t="shared" ref="P41:P72" si="31">M41*K41</f>
        <v>1140</v>
      </c>
      <c r="Q41" s="1259">
        <f t="shared" si="17"/>
        <v>11257.5</v>
      </c>
      <c r="R41" s="1259" t="e">
        <f>IF(AND(MONTH(R$4)=MONTH($H41),YEAR(R$4)=YEAR($H41)),#REF!,IF(AND(MONTH(R$4)=MONTH($G41),YEAR(R$4)=YEAR($G41)),#REF!,IF(AND(R$4&lt;($H41+1),(R$4+1)&gt;$G41),$O41,0)))</f>
        <v>#REF!</v>
      </c>
      <c r="S41" s="1259">
        <f>VLOOKUP(E41,'[1]MW-Rent 2023'!$E$11:$AS$247,16,FALSE)</f>
        <v>7571.81</v>
      </c>
      <c r="T41" s="1259" t="e">
        <f t="shared" si="15"/>
        <v>#REF!</v>
      </c>
      <c r="U41" s="1259">
        <f>VLOOKUP(E41,'[2]MW-Rent 2023'!$E$11:$DR$319,21,FALSE)</f>
        <v>7358.52</v>
      </c>
      <c r="V41" s="1301">
        <f>IF(AND(MONTH(V$4)=MONTH($H41),YEAR(V$4)=YEAR($H41)),#REF!,IF(AND(MONTH(V$4)=MONTH($G41),YEAR(V$4)=YEAR($G41)),#REF!,IF(AND(V$4&lt;($H41+1),(V$4+1)&gt;$G41),$O41,0)))</f>
        <v>0</v>
      </c>
      <c r="W41" s="1301">
        <f>VLOOKUP(E41,'[1]MW-Rent 2023'!$E$11:$AS$247,17,FALSE)</f>
        <v>0</v>
      </c>
      <c r="X41" s="1301">
        <f t="shared" si="9"/>
        <v>0</v>
      </c>
      <c r="Y41" s="1301">
        <f>VLOOKUP(E41,'[2]MW-Rent 2023'!$E$11:$DR$319,25,FALSE)</f>
        <v>0</v>
      </c>
      <c r="Z41" s="1301">
        <f>IF(AND(MONTH(Z$4)=MONTH($H41),YEAR(Z$4)=YEAR($H41)),#REF!,IF(AND(MONTH(Z$4)=MONTH($G41),YEAR(Z$4)=YEAR($G41)),#REF!,IF(AND(Z$4&lt;($H41+1),(Z$4+1)&gt;$G41),$O41,0)))</f>
        <v>0</v>
      </c>
      <c r="AA41" s="1301">
        <f>VLOOKUP(E41,'[1]MW-Rent 2023'!$E$11:$AS$247,18,FALSE)</f>
        <v>0</v>
      </c>
      <c r="AB41" s="1301">
        <f t="shared" si="10"/>
        <v>0</v>
      </c>
      <c r="AC41" s="1301">
        <f>VLOOKUP(E41,'[2]MW-Rent 2023'!$E$11:$DR$319,29,FALSE)</f>
        <v>0</v>
      </c>
      <c r="AD41" s="1301">
        <f>IF(AND(MONTH(AD$4)=MONTH($H41),YEAR(AD$4)=YEAR($H41)),#REF!,IF(AND(MONTH(AD$4)=MONTH($G41),YEAR(AD$4)=YEAR($G41)),#REF!,IF(AND(AD$4&lt;($H41+1),(AD$4+1)&gt;$G41),$O41,0)))</f>
        <v>0</v>
      </c>
      <c r="AE41" s="1301">
        <f>VLOOKUP(E41,'[1]MW-Rent 2023'!$E$11:$AS$247,19,FALSE)</f>
        <v>0</v>
      </c>
      <c r="AF41" s="1301">
        <f t="shared" si="11"/>
        <v>0</v>
      </c>
      <c r="AG41" s="1301">
        <f>VLOOKUP(E41,'[2]MW-Rent 2023'!$E$11:$DR$319,33,FALSE)</f>
        <v>0</v>
      </c>
      <c r="AH41" s="1301">
        <f>IF(AND(MONTH(AH$4)=MONTH($H41),YEAR(AH$4)=YEAR($H41)),#REF!,IF(AND(MONTH(AH$4)=MONTH($G41),YEAR(AH$4)=YEAR($G41)),#REF!,IF(AND(AH$4&lt;($H41+1),(AH$4+1)&gt;$G41),$O41,0)))</f>
        <v>0</v>
      </c>
      <c r="AI41" s="1301">
        <f>VLOOKUP(E41,'[1]MW-Rent 2023'!$E$11:$AS$247,20,FALSE)</f>
        <v>0</v>
      </c>
      <c r="AJ41" s="1301">
        <f t="shared" si="12"/>
        <v>0</v>
      </c>
      <c r="AK41" s="1301">
        <f>VLOOKUP(E41,'[2]MW-Rent 2023'!$E$11:$DR$319,37,FALSE)</f>
        <v>0</v>
      </c>
      <c r="AL41" s="1313">
        <f>IF(AND(MONTH(AL$4)=MONTH($H41),YEAR(AL$4)=YEAR($H41)),#REF!,IF(AND(MONTH(AL$4)=MONTH($G41),YEAR(AL$4)=YEAR($G41)),#REF!,IF(AND(AL$4&lt;($H41+1),(AL$4+1)&gt;$G41),$O41,0)))</f>
        <v>0</v>
      </c>
      <c r="AM41" s="1313">
        <f>IF(AND(MONTH(AM$4)=MONTH($H41),YEAR(AM$4)=YEAR($H41)),#REF!,IF(AND(MONTH(AM$4)=MONTH($G41),YEAR(AM$4)=YEAR($G41)),#REF!,IF(AND(AM$4&lt;($H41+1),(AM$4+1)&gt;$G41),$O41,0)))</f>
        <v>0</v>
      </c>
      <c r="AN41" s="1313">
        <f>IF(AND(MONTH(AN$4)=MONTH($H41),YEAR(AN$4)=YEAR($H41)),#REF!,IF(AND(MONTH(AN$4)=MONTH($G41),YEAR(AN$4)=YEAR($G41)),#REF!,IF(AND(AN$4&lt;($H41+1),(AN$4+1)&gt;$G41),$O41,0)))</f>
        <v>0</v>
      </c>
      <c r="AO41" s="1313">
        <f>IF(AND(MONTH(AO$4)=MONTH($H41),YEAR(AO$4)=YEAR($H41)),#REF!,IF(AND(MONTH(AO$4)=MONTH($G41),YEAR(AO$4)=YEAR($G41)),#REF!,IF(AND(AO$4&lt;($H41+1),(AO$4+1)&gt;$G41),$O41,0)))</f>
        <v>0</v>
      </c>
      <c r="AP41" s="1313">
        <f>IF(AND(MONTH(AP$4)=MONTH($H41),YEAR(AP$4)=YEAR($H41)),#REF!,IF(AND(MONTH(AP$4)=MONTH($G41),YEAR(AP$4)=YEAR($G41)),#REF!,IF(AND(AP$4&lt;($H41+1),(AP$4+1)&gt;$G41),$O41,0)))</f>
        <v>0</v>
      </c>
      <c r="AQ41" s="1313">
        <f>IF(AND(MONTH(AQ$4)=MONTH($H41),YEAR(AQ$4)=YEAR($H41)),#REF!,IF(AND(MONTH(AQ$4)=MONTH($G41),YEAR(AQ$4)=YEAR($G41)),#REF!,IF(AND(AQ$4&lt;($H41+1),(AQ$4+1)&gt;$G41),$O41,0)))</f>
        <v>0</v>
      </c>
      <c r="AR41" s="1313">
        <f>IF(AND(MONTH(AR$4)=MONTH($H41),YEAR(AR$4)=YEAR($H41)),#REF!,IF(AND(MONTH(AR$4)=MONTH($G41),YEAR(AR$4)=YEAR($G41)),#REF!,IF(AND(AR$4&lt;($H41+1),(AR$4+1)&gt;$G41),$O41,0)))</f>
        <v>0</v>
      </c>
      <c r="AS41" s="1301" t="e">
        <f t="shared" si="0"/>
        <v>#REF!</v>
      </c>
      <c r="AT41" s="1301" t="e">
        <f>IF(AND(MONTH(AT$4)=MONTH($H41),YEAR(AT$4)=YEAR($H41)),#REF!,IF(AND(MONTH(AT$4)=MONTH($G41),YEAR(AT$4)=YEAR($G41)),#REF!,IF(AND(AT$4&lt;($H41+1),(AT$4+1)&gt;$G41),$P41,0)))</f>
        <v>#REF!</v>
      </c>
      <c r="AU41" s="1301">
        <f>VLOOKUP(E41,'[1]MW-Rent 2023'!$E$11:$AS$247,29,FALSE)</f>
        <v>1066.45</v>
      </c>
      <c r="AV41" s="1301" t="e">
        <f t="shared" si="13"/>
        <v>#REF!</v>
      </c>
      <c r="AW41" s="1301">
        <f>VLOOKUP(E41,'[2]MW-Rent 2023'!$E$11:$DR$319,70,FALSE)</f>
        <v>639.87</v>
      </c>
      <c r="AX41" s="1301">
        <f>IF(AND(MONTH(AX$4)=MONTH($H41),YEAR(AX$4)=YEAR($H41)),#REF!,IF(AND(MONTH(AX$4)=MONTH($G41),YEAR(AX$4)=YEAR($G41)),#REF!,IF(AND(AX$4&lt;($H41+1),(AX$4+1)&gt;$G41),$P41,0)))</f>
        <v>0</v>
      </c>
      <c r="AY41" s="1301">
        <f>VLOOKUP(E41,'[1]MW-Rent 2023'!$E$11:$AS$247,30,FALSE)</f>
        <v>0</v>
      </c>
      <c r="AZ41" s="1301">
        <f t="shared" si="1"/>
        <v>0</v>
      </c>
      <c r="BA41" s="1301">
        <f>VLOOKUP(E41,'[2]MW-Rent 2023'!$E$11:$DR$319,74,FALSE)</f>
        <v>0</v>
      </c>
      <c r="BB41" s="1301">
        <f>IF(AND(MONTH(BB$4)=MONTH($H41),YEAR(BB$4)=YEAR($H41)),#REF!,IF(AND(MONTH(BB$4)=MONTH($G41),YEAR(BB$4)=YEAR($G41)),#REF!,IF(AND(BB$4&lt;($H41+1),(BB$4+1)&gt;$G41),$P41,0)))</f>
        <v>0</v>
      </c>
      <c r="BC41" s="1301">
        <f>VLOOKUP(E41,'[1]MW-Rent 2023'!$E$11:$AS$247,31,FALSE)</f>
        <v>0</v>
      </c>
      <c r="BD41" s="1301">
        <f t="shared" si="2"/>
        <v>0</v>
      </c>
      <c r="BE41" s="1301">
        <f>VLOOKUP(E41,'[2]MW-Rent 2023'!$E$11:$DR$319,78,FALSE)</f>
        <v>0</v>
      </c>
      <c r="BF41" s="1301">
        <f>IF(AND(MONTH(BF$4)=MONTH($H41),YEAR(BF$4)=YEAR($H41)),#REF!,IF(AND(MONTH(BF$4)=MONTH($G41),YEAR(BF$4)=YEAR($G41)),#REF!,IF(AND(BF$4&lt;($H41+1),(BF$4+1)&gt;$G41),$P41,0)))</f>
        <v>0</v>
      </c>
      <c r="BG41" s="1301">
        <f>VLOOKUP(E41,'[1]MW-Rent 2023'!$E$11:$AS$247,32,FALSE)</f>
        <v>0</v>
      </c>
      <c r="BH41" s="1301">
        <f t="shared" si="3"/>
        <v>0</v>
      </c>
      <c r="BI41" s="1301">
        <f>VLOOKUP(E41,'[2]MW-Rent 2023'!$E$11:$DR$319,82,FALSE)</f>
        <v>0</v>
      </c>
      <c r="BJ41" s="1301">
        <f>IF(AND(MONTH(BJ$4)=MONTH($H41),YEAR(BJ$4)=YEAR($H41)),#REF!,IF(AND(MONTH(BJ$4)=MONTH($G41),YEAR(BJ$4)=YEAR($G41)),#REF!,IF(AND(BJ$4&lt;($H41+1),(BJ$4+1)&gt;$G41),$P41,0)))</f>
        <v>0</v>
      </c>
      <c r="BK41" s="1301">
        <f>VLOOKUP(E41,'[1]MW-Rent 2023'!$E$11:$AS$247,33,FALSE)</f>
        <v>0</v>
      </c>
      <c r="BL41" s="1301">
        <f t="shared" si="4"/>
        <v>0</v>
      </c>
      <c r="BM41" s="1301">
        <f>VLOOKUP(E41,'[2]MW-Rent 2023'!$E$11:$DR$319,86,FALSE)</f>
        <v>0</v>
      </c>
      <c r="BN41" s="1313">
        <f>IF(AND(MONTH(BN$4)=MONTH($H41),YEAR(BN$4)=YEAR($H41)),#REF!,IF(AND(MONTH(BN$4)=MONTH($G41),YEAR(BN$4)=YEAR($G41)),#REF!,IF(AND(BN$4&lt;($H41+1),(BN$4+1)&gt;$G41),$P41,0)))</f>
        <v>0</v>
      </c>
      <c r="BO41" s="1313">
        <f>IF(AND(MONTH(BO$4)=MONTH($H41),YEAR(BO$4)=YEAR($H41)),#REF!,IF(AND(MONTH(BO$4)=MONTH($G41),YEAR(BO$4)=YEAR($G41)),#REF!,IF(AND(BO$4&lt;($H41+1),(BO$4+1)&gt;$G41),$P41,0)))</f>
        <v>0</v>
      </c>
      <c r="BP41" s="1313">
        <f>IF(AND(MONTH(BP$4)=MONTH($H41),YEAR(BP$4)=YEAR($H41)),#REF!,IF(AND(MONTH(BP$4)=MONTH($G41),YEAR(BP$4)=YEAR($G41)),#REF!,IF(AND(BP$4&lt;($H41+1),(BP$4+1)&gt;$G41),$P41,0)))</f>
        <v>0</v>
      </c>
      <c r="BQ41" s="1313">
        <f>IF(AND(MONTH(BQ$4)=MONTH($H41),YEAR(BQ$4)=YEAR($H41)),#REF!,IF(AND(MONTH(BQ$4)=MONTH($G41),YEAR(BQ$4)=YEAR($G41)),#REF!,IF(AND(BQ$4&lt;($H41+1),(BQ$4+1)&gt;$G41),$P41,0)))</f>
        <v>0</v>
      </c>
      <c r="BR41" s="1313">
        <f>IF(AND(MONTH(BR$4)=MONTH($H41),YEAR(BR$4)=YEAR($H41)),#REF!,IF(AND(MONTH(BR$4)=MONTH($G41),YEAR(BR$4)=YEAR($G41)),#REF!,IF(AND(BR$4&lt;($H41+1),(BR$4+1)&gt;$G41),$P41,0)))</f>
        <v>0</v>
      </c>
      <c r="BS41" s="1313">
        <f>IF(AND(MONTH(BS$4)=MONTH($H41),YEAR(BS$4)=YEAR($H41)),#REF!,IF(AND(MONTH(BS$4)=MONTH($G41),YEAR(BS$4)=YEAR($G41)),#REF!,IF(AND(BS$4&lt;($H41+1),(BS$4+1)&gt;$G41),$P41,0)))</f>
        <v>0</v>
      </c>
      <c r="BT41" s="1313">
        <f>IF(AND(MONTH(BT$4)=MONTH($H41),YEAR(BT$4)=YEAR($H41)),#REF!,IF(AND(MONTH(BT$4)=MONTH($G41),YEAR(BT$4)=YEAR($G41)),#REF!,IF(AND(BT$4&lt;($H41+1),(BT$4+1)&gt;$G41),$P41,0)))</f>
        <v>0</v>
      </c>
      <c r="BU41" s="1331" t="e">
        <f t="shared" si="14"/>
        <v>#REF!</v>
      </c>
      <c r="BV41" s="1332"/>
      <c r="BW41" s="1327">
        <v>610.65</v>
      </c>
      <c r="BX41" s="1319"/>
      <c r="BY41" s="1319"/>
      <c r="BZ41" s="1319"/>
      <c r="CA41" s="1319"/>
      <c r="CB41" s="1319"/>
      <c r="CC41" s="1319"/>
      <c r="CD41" s="1339"/>
      <c r="CE41" s="1339"/>
      <c r="CF41" s="1339"/>
      <c r="CG41" s="1339"/>
      <c r="CH41" s="1339"/>
      <c r="CI41" s="1270">
        <f t="shared" si="26"/>
        <v>610.65</v>
      </c>
      <c r="CJ41" s="1333"/>
      <c r="CK41" s="1333"/>
      <c r="CL41" s="1333"/>
    </row>
    <row r="42" spans="1:90" ht="18" customHeight="1">
      <c r="A42" s="1198">
        <v>13</v>
      </c>
      <c r="B42" s="1198" t="s">
        <v>88</v>
      </c>
      <c r="C42" s="1198" t="s">
        <v>92</v>
      </c>
      <c r="D42" s="1198"/>
      <c r="E42" s="1188" t="s">
        <v>93</v>
      </c>
      <c r="F42" s="1440" t="s">
        <v>94</v>
      </c>
      <c r="G42" s="1209">
        <v>45321</v>
      </c>
      <c r="H42" s="1209">
        <v>45686</v>
      </c>
      <c r="I42" s="1266"/>
      <c r="J42" s="1267">
        <v>0</v>
      </c>
      <c r="K42" s="1267">
        <v>570</v>
      </c>
      <c r="L42" s="1268">
        <v>18.25</v>
      </c>
      <c r="M42" s="1269">
        <v>2</v>
      </c>
      <c r="N42" s="1270">
        <v>25.3125</v>
      </c>
      <c r="O42" s="1259">
        <f t="shared" si="16"/>
        <v>10402.5</v>
      </c>
      <c r="P42" s="1259">
        <f t="shared" si="31"/>
        <v>1140</v>
      </c>
      <c r="Q42" s="1259">
        <f t="shared" si="17"/>
        <v>11542.5</v>
      </c>
      <c r="R42" s="1259" t="e">
        <f>IF(AND(MONTH(R$4)=MONTH($H42),YEAR(R$4)=YEAR($H42)),#REF!,IF(AND(MONTH(R$4)=MONTH($G42),YEAR(R$4)=YEAR($G42)),#REF!,IF(AND(R$4&lt;($H42+1),(R$4+1)&gt;$G42),$O42,0)))</f>
        <v>#REF!</v>
      </c>
      <c r="S42" s="1259">
        <v>536.9</v>
      </c>
      <c r="T42" s="1259" t="e">
        <f t="shared" si="15"/>
        <v>#REF!</v>
      </c>
      <c r="U42" s="1259">
        <v>551.61</v>
      </c>
      <c r="V42" s="1301">
        <f>IF(AND(MONTH(V$4)=MONTH($H42),YEAR(V$4)=YEAR($H42)),#REF!,IF(AND(MONTH(V$4)=MONTH($G42),YEAR(V$4)=YEAR($G42)),#REF!,IF(AND(V$4&lt;($H42+1),(V$4+1)&gt;$G42),$O42,0)))</f>
        <v>10402.5</v>
      </c>
      <c r="W42" s="1301">
        <v>8322</v>
      </c>
      <c r="X42" s="1301">
        <f t="shared" si="9"/>
        <v>2080.5</v>
      </c>
      <c r="Y42" s="1301">
        <v>8094</v>
      </c>
      <c r="Z42" s="1301">
        <f>IF(AND(MONTH(Z$4)=MONTH($H42),YEAR(Z$4)=YEAR($H42)),#REF!,IF(AND(MONTH(Z$4)=MONTH($G42),YEAR(Z$4)=YEAR($G42)),#REF!,IF(AND(Z$4&lt;($H42+1),(Z$4+1)&gt;$G42),$O42,0)))</f>
        <v>10402.5</v>
      </c>
      <c r="AA42" s="1301">
        <v>8322</v>
      </c>
      <c r="AB42" s="1301">
        <f t="shared" si="10"/>
        <v>2080.5</v>
      </c>
      <c r="AC42" s="1301">
        <v>8094</v>
      </c>
      <c r="AD42" s="1301">
        <f>IF(AND(MONTH(AD$4)=MONTH($H42),YEAR(AD$4)=YEAR($H42)),#REF!,IF(AND(MONTH(AD$4)=MONTH($G42),YEAR(AD$4)=YEAR($G42)),#REF!,IF(AND(AD$4&lt;($H42+1),(AD$4+1)&gt;$G42),$O42,0)))</f>
        <v>10402.5</v>
      </c>
      <c r="AE42" s="1301">
        <v>8322</v>
      </c>
      <c r="AF42" s="1301">
        <f t="shared" si="11"/>
        <v>2080.5</v>
      </c>
      <c r="AG42" s="1301">
        <v>8094</v>
      </c>
      <c r="AH42" s="1301">
        <f>IF(AND(MONTH(AH$4)=MONTH($H42),YEAR(AH$4)=YEAR($H42)),#REF!,IF(AND(MONTH(AH$4)=MONTH($G42),YEAR(AH$4)=YEAR($G42)),#REF!,IF(AND(AH$4&lt;($H42+1),(AH$4+1)&gt;$G42),$O42,0)))</f>
        <v>10402.5</v>
      </c>
      <c r="AI42" s="1301">
        <v>0</v>
      </c>
      <c r="AJ42" s="1301">
        <f t="shared" si="12"/>
        <v>10402.5</v>
      </c>
      <c r="AK42" s="1301">
        <v>8094</v>
      </c>
      <c r="AL42" s="1313">
        <f>IF(AND(MONTH(AL$4)=MONTH($H42),YEAR(AL$4)=YEAR($H42)),#REF!,IF(AND(MONTH(AL$4)=MONTH($G42),YEAR(AL$4)=YEAR($G42)),#REF!,IF(AND(AL$4&lt;($H42+1),(AL$4+1)&gt;$G42),$O42,0)))</f>
        <v>10402.5</v>
      </c>
      <c r="AM42" s="1313">
        <f>IF(AND(MONTH(AM$4)=MONTH($H42),YEAR(AM$4)=YEAR($H42)),#REF!,IF(AND(MONTH(AM$4)=MONTH($G42),YEAR(AM$4)=YEAR($G42)),#REF!,IF(AND(AM$4&lt;($H42+1),(AM$4+1)&gt;$G42),$O42,0)))</f>
        <v>10402.5</v>
      </c>
      <c r="AN42" s="1313">
        <f>IF(AND(MONTH(AN$4)=MONTH($H42),YEAR(AN$4)=YEAR($H42)),#REF!,IF(AND(MONTH(AN$4)=MONTH($G42),YEAR(AN$4)=YEAR($G42)),#REF!,IF(AND(AN$4&lt;($H42+1),(AN$4+1)&gt;$G42),$O42,0)))</f>
        <v>10402.5</v>
      </c>
      <c r="AO42" s="1313">
        <f>IF(AND(MONTH(AO$4)=MONTH($H42),YEAR(AO$4)=YEAR($H42)),#REF!,IF(AND(MONTH(AO$4)=MONTH($G42),YEAR(AO$4)=YEAR($G42)),#REF!,IF(AND(AO$4&lt;($H42+1),(AO$4+1)&gt;$G42),$O42,0)))</f>
        <v>10402.5</v>
      </c>
      <c r="AP42" s="1313">
        <f>IF(AND(MONTH(AP$4)=MONTH($H42),YEAR(AP$4)=YEAR($H42)),#REF!,IF(AND(MONTH(AP$4)=MONTH($G42),YEAR(AP$4)=YEAR($G42)),#REF!,IF(AND(AP$4&lt;($H42+1),(AP$4+1)&gt;$G42),$O42,0)))</f>
        <v>10402.5</v>
      </c>
      <c r="AQ42" s="1313">
        <f>IF(AND(MONTH(AQ$4)=MONTH($H42),YEAR(AQ$4)=YEAR($H42)),#REF!,IF(AND(MONTH(AQ$4)=MONTH($G42),YEAR(AQ$4)=YEAR($G42)),#REF!,IF(AND(AQ$4&lt;($H42+1),(AQ$4+1)&gt;$G42),$O42,0)))</f>
        <v>10402.5</v>
      </c>
      <c r="AR42" s="1313">
        <f>IF(AND(MONTH(AR$4)=MONTH($H42),YEAR(AR$4)=YEAR($H42)),#REF!,IF(AND(MONTH(AR$4)=MONTH($G42),YEAR(AR$4)=YEAR($G42)),#REF!,IF(AND(AR$4&lt;($H42+1),(AR$4+1)&gt;$G42),$O42,0)))</f>
        <v>10402.5</v>
      </c>
      <c r="AS42" s="1301" t="e">
        <f t="shared" si="0"/>
        <v>#REF!</v>
      </c>
      <c r="AT42" s="1301" t="e">
        <f>IF(AND(MONTH(AT$4)=MONTH($H42),YEAR(AT$4)=YEAR($H42)),#REF!,IF(AND(MONTH(AT$4)=MONTH($G42),YEAR(AT$4)=YEAR($G42)),#REF!,IF(AND(AT$4&lt;($H42+1),(AT$4+1)&gt;$G42),$P42,0)))</f>
        <v>#REF!</v>
      </c>
      <c r="AU42" s="1301">
        <v>73.55</v>
      </c>
      <c r="AV42" s="1301" t="e">
        <f t="shared" si="13"/>
        <v>#REF!</v>
      </c>
      <c r="AW42" s="1301">
        <v>44.13</v>
      </c>
      <c r="AX42" s="1301">
        <f>IF(AND(MONTH(AX$4)=MONTH($H42),YEAR(AX$4)=YEAR($H42)),#REF!,IF(AND(MONTH(AX$4)=MONTH($G42),YEAR(AX$4)=YEAR($G42)),#REF!,IF(AND(AX$4&lt;($H42+1),(AX$4+1)&gt;$G42),$P42,0)))</f>
        <v>1140</v>
      </c>
      <c r="AY42" s="1301">
        <v>1140</v>
      </c>
      <c r="AZ42" s="1301">
        <f t="shared" si="1"/>
        <v>0</v>
      </c>
      <c r="BA42" s="1301">
        <v>1140</v>
      </c>
      <c r="BB42" s="1301">
        <f>IF(AND(MONTH(BB$4)=MONTH($H42),YEAR(BB$4)=YEAR($H42)),#REF!,IF(AND(MONTH(BB$4)=MONTH($G42),YEAR(BB$4)=YEAR($G42)),#REF!,IF(AND(BB$4&lt;($H42+1),(BB$4+1)&gt;$G42),$P42,0)))</f>
        <v>1140</v>
      </c>
      <c r="BC42" s="1301">
        <v>1140</v>
      </c>
      <c r="BD42" s="1301">
        <f t="shared" si="2"/>
        <v>0</v>
      </c>
      <c r="BE42" s="1301">
        <v>1140</v>
      </c>
      <c r="BF42" s="1301">
        <f>IF(AND(MONTH(BF$4)=MONTH($H42),YEAR(BF$4)=YEAR($H42)),#REF!,IF(AND(MONTH(BF$4)=MONTH($G42),YEAR(BF$4)=YEAR($G42)),#REF!,IF(AND(BF$4&lt;($H42+1),(BF$4+1)&gt;$G42),$P42,0)))</f>
        <v>1140</v>
      </c>
      <c r="BG42" s="1301">
        <v>1140</v>
      </c>
      <c r="BH42" s="1301">
        <f t="shared" si="3"/>
        <v>0</v>
      </c>
      <c r="BI42" s="1301">
        <v>1140</v>
      </c>
      <c r="BJ42" s="1301">
        <f>IF(AND(MONTH(BJ$4)=MONTH($H42),YEAR(BJ$4)=YEAR($H42)),#REF!,IF(AND(MONTH(BJ$4)=MONTH($G42),YEAR(BJ$4)=YEAR($G42)),#REF!,IF(AND(BJ$4&lt;($H42+1),(BJ$4+1)&gt;$G42),$P42,0)))</f>
        <v>1140</v>
      </c>
      <c r="BK42" s="1301">
        <v>0</v>
      </c>
      <c r="BL42" s="1301">
        <f t="shared" si="4"/>
        <v>1140</v>
      </c>
      <c r="BM42" s="1301">
        <v>1140</v>
      </c>
      <c r="BN42" s="1313">
        <f>IF(AND(MONTH(BN$4)=MONTH($H42),YEAR(BN$4)=YEAR($H42)),#REF!,IF(AND(MONTH(BN$4)=MONTH($G42),YEAR(BN$4)=YEAR($G42)),#REF!,IF(AND(BN$4&lt;($H42+1),(BN$4+1)&gt;$G42),$P42,0)))</f>
        <v>1140</v>
      </c>
      <c r="BO42" s="1313">
        <f>IF(AND(MONTH(BO$4)=MONTH($H42),YEAR(BO$4)=YEAR($H42)),#REF!,IF(AND(MONTH(BO$4)=MONTH($G42),YEAR(BO$4)=YEAR($G42)),#REF!,IF(AND(BO$4&lt;($H42+1),(BO$4+1)&gt;$G42),$P42,0)))</f>
        <v>1140</v>
      </c>
      <c r="BP42" s="1313">
        <f>IF(AND(MONTH(BP$4)=MONTH($H42),YEAR(BP$4)=YEAR($H42)),#REF!,IF(AND(MONTH(BP$4)=MONTH($G42),YEAR(BP$4)=YEAR($G42)),#REF!,IF(AND(BP$4&lt;($H42+1),(BP$4+1)&gt;$G42),$P42,0)))</f>
        <v>1140</v>
      </c>
      <c r="BQ42" s="1313">
        <f>IF(AND(MONTH(BQ$4)=MONTH($H42),YEAR(BQ$4)=YEAR($H42)),#REF!,IF(AND(MONTH(BQ$4)=MONTH($G42),YEAR(BQ$4)=YEAR($G42)),#REF!,IF(AND(BQ$4&lt;($H42+1),(BQ$4+1)&gt;$G42),$P42,0)))</f>
        <v>1140</v>
      </c>
      <c r="BR42" s="1313">
        <f>IF(AND(MONTH(BR$4)=MONTH($H42),YEAR(BR$4)=YEAR($H42)),#REF!,IF(AND(MONTH(BR$4)=MONTH($G42),YEAR(BR$4)=YEAR($G42)),#REF!,IF(AND(BR$4&lt;($H42+1),(BR$4+1)&gt;$G42),$P42,0)))</f>
        <v>1140</v>
      </c>
      <c r="BS42" s="1313">
        <f>IF(AND(MONTH(BS$4)=MONTH($H42),YEAR(BS$4)=YEAR($H42)),#REF!,IF(AND(MONTH(BS$4)=MONTH($G42),YEAR(BS$4)=YEAR($G42)),#REF!,IF(AND(BS$4&lt;($H42+1),(BS$4+1)&gt;$G42),$P42,0)))</f>
        <v>1140</v>
      </c>
      <c r="BT42" s="1313">
        <f>IF(AND(MONTH(BT$4)=MONTH($H42),YEAR(BT$4)=YEAR($H42)),#REF!,IF(AND(MONTH(BT$4)=MONTH($G42),YEAR(BT$4)=YEAR($G42)),#REF!,IF(AND(BT$4&lt;($H42+1),(BT$4+1)&gt;$G42),$P42,0)))</f>
        <v>1140</v>
      </c>
      <c r="BU42" s="1331" t="e">
        <f t="shared" si="14"/>
        <v>#REF!</v>
      </c>
      <c r="BV42" s="1332"/>
      <c r="BW42" s="1327"/>
      <c r="BX42" s="1319">
        <v>366.07</v>
      </c>
      <c r="BY42" s="1319">
        <v>280.64999999999998</v>
      </c>
      <c r="BZ42" s="1319">
        <v>446.22</v>
      </c>
      <c r="CA42" s="1319">
        <v>367.66</v>
      </c>
      <c r="CB42" s="1319"/>
      <c r="CC42" s="1319"/>
      <c r="CD42" s="1339"/>
      <c r="CE42" s="1339"/>
      <c r="CF42" s="1339"/>
      <c r="CG42" s="1339"/>
      <c r="CH42" s="1339"/>
      <c r="CI42" s="1270">
        <f t="shared" si="26"/>
        <v>1460.6</v>
      </c>
      <c r="CJ42" s="1333"/>
      <c r="CK42" s="1333"/>
      <c r="CL42" s="1333"/>
    </row>
    <row r="43" spans="1:90" ht="18" customHeight="1">
      <c r="A43" s="1198">
        <v>13</v>
      </c>
      <c r="B43" s="1198" t="s">
        <v>88</v>
      </c>
      <c r="C43" s="1198" t="s">
        <v>92</v>
      </c>
      <c r="D43" s="1198"/>
      <c r="E43" s="1188" t="s">
        <v>93</v>
      </c>
      <c r="F43" s="1440" t="s">
        <v>94</v>
      </c>
      <c r="G43" s="1209">
        <v>45687</v>
      </c>
      <c r="H43" s="1209">
        <v>46051</v>
      </c>
      <c r="I43" s="1266"/>
      <c r="J43" s="1267">
        <v>0</v>
      </c>
      <c r="K43" s="1267">
        <v>570</v>
      </c>
      <c r="L43" s="1268">
        <v>18.75</v>
      </c>
      <c r="M43" s="1269">
        <v>2</v>
      </c>
      <c r="N43" s="1270">
        <v>25.9375</v>
      </c>
      <c r="O43" s="1259">
        <f t="shared" si="16"/>
        <v>10687.5</v>
      </c>
      <c r="P43" s="1259">
        <f t="shared" si="31"/>
        <v>1140</v>
      </c>
      <c r="Q43" s="1259">
        <f t="shared" si="17"/>
        <v>11827.5</v>
      </c>
      <c r="R43" s="1259">
        <f>IF(AND(MONTH(R$4)=MONTH($H43),YEAR(R$4)=YEAR($H43)),#REF!,IF(AND(MONTH(R$4)=MONTH($G43),YEAR(R$4)=YEAR($G43)),#REF!,IF(AND(R$4&lt;($H43+1),(R$4+1)&gt;$G43),$O43,0)))</f>
        <v>0</v>
      </c>
      <c r="S43" s="1259">
        <v>0</v>
      </c>
      <c r="T43" s="1259">
        <f t="shared" si="15"/>
        <v>0</v>
      </c>
      <c r="U43" s="1259">
        <v>0</v>
      </c>
      <c r="V43" s="1301">
        <f>IF(AND(MONTH(V$4)=MONTH($H43),YEAR(V$4)=YEAR($H43)),#REF!,IF(AND(MONTH(V$4)=MONTH($G43),YEAR(V$4)=YEAR($G43)),#REF!,IF(AND(V$4&lt;($H43+1),(V$4+1)&gt;$G43),$O43,0)))</f>
        <v>0</v>
      </c>
      <c r="W43" s="1301">
        <v>0</v>
      </c>
      <c r="X43" s="1301">
        <f t="shared" si="9"/>
        <v>0</v>
      </c>
      <c r="Y43" s="1301">
        <v>0</v>
      </c>
      <c r="Z43" s="1301">
        <f>IF(AND(MONTH(Z$4)=MONTH($H43),YEAR(Z$4)=YEAR($H43)),#REF!,IF(AND(MONTH(Z$4)=MONTH($G43),YEAR(Z$4)=YEAR($G43)),#REF!,IF(AND(Z$4&lt;($H43+1),(Z$4+1)&gt;$G43),$O43,0)))</f>
        <v>0</v>
      </c>
      <c r="AA43" s="1301">
        <v>0</v>
      </c>
      <c r="AB43" s="1301">
        <f t="shared" si="10"/>
        <v>0</v>
      </c>
      <c r="AC43" s="1301">
        <v>0</v>
      </c>
      <c r="AD43" s="1301">
        <f>IF(AND(MONTH(AD$4)=MONTH($H43),YEAR(AD$4)=YEAR($H43)),#REF!,IF(AND(MONTH(AD$4)=MONTH($G43),YEAR(AD$4)=YEAR($G43)),#REF!,IF(AND(AD$4&lt;($H43+1),(AD$4+1)&gt;$G43),$O43,0)))</f>
        <v>0</v>
      </c>
      <c r="AE43" s="1301">
        <v>0</v>
      </c>
      <c r="AF43" s="1301">
        <f t="shared" si="11"/>
        <v>0</v>
      </c>
      <c r="AG43" s="1301">
        <v>0</v>
      </c>
      <c r="AH43" s="1301">
        <f>IF(AND(MONTH(AH$4)=MONTH($H43),YEAR(AH$4)=YEAR($H43)),#REF!,IF(AND(MONTH(AH$4)=MONTH($G43),YEAR(AH$4)=YEAR($G43)),#REF!,IF(AND(AH$4&lt;($H43+1),(AH$4+1)&gt;$G43),$O43,0)))</f>
        <v>0</v>
      </c>
      <c r="AI43" s="1301">
        <v>8322</v>
      </c>
      <c r="AJ43" s="1301">
        <f t="shared" si="12"/>
        <v>-8322</v>
      </c>
      <c r="AK43" s="1301">
        <v>0</v>
      </c>
      <c r="AL43" s="1313">
        <f>IF(AND(MONTH(AL$4)=MONTH($H43),YEAR(AL$4)=YEAR($H43)),#REF!,IF(AND(MONTH(AL$4)=MONTH($G43),YEAR(AL$4)=YEAR($G43)),#REF!,IF(AND(AL$4&lt;($H43+1),(AL$4+1)&gt;$G43),$O43,0)))</f>
        <v>0</v>
      </c>
      <c r="AM43" s="1313">
        <f>IF(AND(MONTH(AM$4)=MONTH($H43),YEAR(AM$4)=YEAR($H43)),#REF!,IF(AND(MONTH(AM$4)=MONTH($G43),YEAR(AM$4)=YEAR($G43)),#REF!,IF(AND(AM$4&lt;($H43+1),(AM$4+1)&gt;$G43),$O43,0)))</f>
        <v>0</v>
      </c>
      <c r="AN43" s="1313">
        <f>IF(AND(MONTH(AN$4)=MONTH($H43),YEAR(AN$4)=YEAR($H43)),#REF!,IF(AND(MONTH(AN$4)=MONTH($G43),YEAR(AN$4)=YEAR($G43)),#REF!,IF(AND(AN$4&lt;($H43+1),(AN$4+1)&gt;$G43),$O43,0)))</f>
        <v>0</v>
      </c>
      <c r="AO43" s="1313">
        <f>IF(AND(MONTH(AO$4)=MONTH($H43),YEAR(AO$4)=YEAR($H43)),#REF!,IF(AND(MONTH(AO$4)=MONTH($G43),YEAR(AO$4)=YEAR($G43)),#REF!,IF(AND(AO$4&lt;($H43+1),(AO$4+1)&gt;$G43),$O43,0)))</f>
        <v>0</v>
      </c>
      <c r="AP43" s="1313">
        <f>IF(AND(MONTH(AP$4)=MONTH($H43),YEAR(AP$4)=YEAR($H43)),#REF!,IF(AND(MONTH(AP$4)=MONTH($G43),YEAR(AP$4)=YEAR($G43)),#REF!,IF(AND(AP$4&lt;($H43+1),(AP$4+1)&gt;$G43),$O43,0)))</f>
        <v>0</v>
      </c>
      <c r="AQ43" s="1313">
        <f>IF(AND(MONTH(AQ$4)=MONTH($H43),YEAR(AQ$4)=YEAR($H43)),#REF!,IF(AND(MONTH(AQ$4)=MONTH($G43),YEAR(AQ$4)=YEAR($G43)),#REF!,IF(AND(AQ$4&lt;($H43+1),(AQ$4+1)&gt;$G43),$O43,0)))</f>
        <v>0</v>
      </c>
      <c r="AR43" s="1313">
        <f>IF(AND(MONTH(AR$4)=MONTH($H43),YEAR(AR$4)=YEAR($H43)),#REF!,IF(AND(MONTH(AR$4)=MONTH($G43),YEAR(AR$4)=YEAR($G43)),#REF!,IF(AND(AR$4&lt;($H43+1),(AR$4+1)&gt;$G43),$O43,0)))</f>
        <v>0</v>
      </c>
      <c r="AS43" s="1301">
        <f t="shared" si="0"/>
        <v>0</v>
      </c>
      <c r="AT43" s="1301">
        <f>IF(AND(MONTH(AT$4)=MONTH($H43),YEAR(AT$4)=YEAR($H43)),#REF!,IF(AND(MONTH(AT$4)=MONTH($G43),YEAR(AT$4)=YEAR($G43)),#REF!,IF(AND(AT$4&lt;($H43+1),(AT$4+1)&gt;$G43),$P43,0)))</f>
        <v>0</v>
      </c>
      <c r="AU43" s="1301">
        <v>0</v>
      </c>
      <c r="AV43" s="1301">
        <f t="shared" si="13"/>
        <v>0</v>
      </c>
      <c r="AW43" s="1301">
        <v>0</v>
      </c>
      <c r="AX43" s="1301">
        <f>IF(AND(MONTH(AX$4)=MONTH($H43),YEAR(AX$4)=YEAR($H43)),#REF!,IF(AND(MONTH(AX$4)=MONTH($G43),YEAR(AX$4)=YEAR($G43)),#REF!,IF(AND(AX$4&lt;($H43+1),(AX$4+1)&gt;$G43),$P43,0)))</f>
        <v>0</v>
      </c>
      <c r="AY43" s="1301">
        <v>0</v>
      </c>
      <c r="AZ43" s="1301">
        <f t="shared" si="1"/>
        <v>0</v>
      </c>
      <c r="BA43" s="1301">
        <v>0</v>
      </c>
      <c r="BB43" s="1301">
        <f>IF(AND(MONTH(BB$4)=MONTH($H43),YEAR(BB$4)=YEAR($H43)),#REF!,IF(AND(MONTH(BB$4)=MONTH($G43),YEAR(BB$4)=YEAR($G43)),#REF!,IF(AND(BB$4&lt;($H43+1),(BB$4+1)&gt;$G43),$P43,0)))</f>
        <v>0</v>
      </c>
      <c r="BC43" s="1301">
        <v>0</v>
      </c>
      <c r="BD43" s="1301">
        <f t="shared" si="2"/>
        <v>0</v>
      </c>
      <c r="BE43" s="1301">
        <v>0</v>
      </c>
      <c r="BF43" s="1301">
        <f>IF(AND(MONTH(BF$4)=MONTH($H43),YEAR(BF$4)=YEAR($H43)),#REF!,IF(AND(MONTH(BF$4)=MONTH($G43),YEAR(BF$4)=YEAR($G43)),#REF!,IF(AND(BF$4&lt;($H43+1),(BF$4+1)&gt;$G43),$P43,0)))</f>
        <v>0</v>
      </c>
      <c r="BG43" s="1301">
        <v>0</v>
      </c>
      <c r="BH43" s="1301">
        <f t="shared" si="3"/>
        <v>0</v>
      </c>
      <c r="BI43" s="1301">
        <v>0</v>
      </c>
      <c r="BJ43" s="1301">
        <f>IF(AND(MONTH(BJ$4)=MONTH($H43),YEAR(BJ$4)=YEAR($H43)),#REF!,IF(AND(MONTH(BJ$4)=MONTH($G43),YEAR(BJ$4)=YEAR($G43)),#REF!,IF(AND(BJ$4&lt;($H43+1),(BJ$4+1)&gt;$G43),$P43,0)))</f>
        <v>0</v>
      </c>
      <c r="BK43" s="1301">
        <v>1140</v>
      </c>
      <c r="BL43" s="1301">
        <f t="shared" si="4"/>
        <v>-1140</v>
      </c>
      <c r="BM43" s="1301">
        <v>0</v>
      </c>
      <c r="BN43" s="1313">
        <f>IF(AND(MONTH(BN$4)=MONTH($H43),YEAR(BN$4)=YEAR($H43)),#REF!,IF(AND(MONTH(BN$4)=MONTH($G43),YEAR(BN$4)=YEAR($G43)),#REF!,IF(AND(BN$4&lt;($H43+1),(BN$4+1)&gt;$G43),$P43,0)))</f>
        <v>0</v>
      </c>
      <c r="BO43" s="1313">
        <f>IF(AND(MONTH(BO$4)=MONTH($H43),YEAR(BO$4)=YEAR($H43)),#REF!,IF(AND(MONTH(BO$4)=MONTH($G43),YEAR(BO$4)=YEAR($G43)),#REF!,IF(AND(BO$4&lt;($H43+1),(BO$4+1)&gt;$G43),$P43,0)))</f>
        <v>0</v>
      </c>
      <c r="BP43" s="1313">
        <f>IF(AND(MONTH(BP$4)=MONTH($H43),YEAR(BP$4)=YEAR($H43)),#REF!,IF(AND(MONTH(BP$4)=MONTH($G43),YEAR(BP$4)=YEAR($G43)),#REF!,IF(AND(BP$4&lt;($H43+1),(BP$4+1)&gt;$G43),$P43,0)))</f>
        <v>0</v>
      </c>
      <c r="BQ43" s="1313">
        <f>IF(AND(MONTH(BQ$4)=MONTH($H43),YEAR(BQ$4)=YEAR($H43)),#REF!,IF(AND(MONTH(BQ$4)=MONTH($G43),YEAR(BQ$4)=YEAR($G43)),#REF!,IF(AND(BQ$4&lt;($H43+1),(BQ$4+1)&gt;$G43),$P43,0)))</f>
        <v>0</v>
      </c>
      <c r="BR43" s="1313">
        <f>IF(AND(MONTH(BR$4)=MONTH($H43),YEAR(BR$4)=YEAR($H43)),#REF!,IF(AND(MONTH(BR$4)=MONTH($G43),YEAR(BR$4)=YEAR($G43)),#REF!,IF(AND(BR$4&lt;($H43+1),(BR$4+1)&gt;$G43),$P43,0)))</f>
        <v>0</v>
      </c>
      <c r="BS43" s="1313">
        <f>IF(AND(MONTH(BS$4)=MONTH($H43),YEAR(BS$4)=YEAR($H43)),#REF!,IF(AND(MONTH(BS$4)=MONTH($G43),YEAR(BS$4)=YEAR($G43)),#REF!,IF(AND(BS$4&lt;($H43+1),(BS$4+1)&gt;$G43),$P43,0)))</f>
        <v>0</v>
      </c>
      <c r="BT43" s="1313">
        <f>IF(AND(MONTH(BT$4)=MONTH($H43),YEAR(BT$4)=YEAR($H43)),#REF!,IF(AND(MONTH(BT$4)=MONTH($G43),YEAR(BT$4)=YEAR($G43)),#REF!,IF(AND(BT$4&lt;($H43+1),(BT$4+1)&gt;$G43),$P43,0)))</f>
        <v>0</v>
      </c>
      <c r="BU43" s="1331">
        <f t="shared" si="14"/>
        <v>0</v>
      </c>
      <c r="BV43" s="1332"/>
      <c r="BW43" s="1327"/>
      <c r="BX43" s="1319"/>
      <c r="BY43" s="1319"/>
      <c r="BZ43" s="1319"/>
      <c r="CA43" s="1319"/>
      <c r="CB43" s="1319"/>
      <c r="CC43" s="1319"/>
      <c r="CD43" s="1339"/>
      <c r="CE43" s="1339"/>
      <c r="CF43" s="1339"/>
      <c r="CG43" s="1339"/>
      <c r="CH43" s="1339"/>
      <c r="CI43" s="1270">
        <f t="shared" si="26"/>
        <v>0</v>
      </c>
      <c r="CJ43" s="1333"/>
      <c r="CK43" s="1333"/>
      <c r="CL43" s="1333"/>
    </row>
    <row r="44" spans="1:90" s="1170" customFormat="1" ht="18" customHeight="1">
      <c r="A44" s="1206">
        <v>14</v>
      </c>
      <c r="B44" s="1206" t="s">
        <v>88</v>
      </c>
      <c r="C44" s="1206" t="s">
        <v>95</v>
      </c>
      <c r="D44" s="1206"/>
      <c r="E44" s="1206" t="s">
        <v>96</v>
      </c>
      <c r="F44" s="1440" t="s">
        <v>97</v>
      </c>
      <c r="G44" s="1209">
        <v>45147</v>
      </c>
      <c r="H44" s="1220">
        <v>45351</v>
      </c>
      <c r="I44" s="1266"/>
      <c r="J44" s="1267">
        <v>0</v>
      </c>
      <c r="K44" s="1267">
        <v>528</v>
      </c>
      <c r="L44" s="1268">
        <v>15.75</v>
      </c>
      <c r="M44" s="1269">
        <v>2</v>
      </c>
      <c r="N44" s="1270">
        <v>22.1875</v>
      </c>
      <c r="O44" s="1259">
        <f t="shared" si="16"/>
        <v>8316</v>
      </c>
      <c r="P44" s="1259">
        <f t="shared" si="31"/>
        <v>1056</v>
      </c>
      <c r="Q44" s="1259">
        <f t="shared" si="17"/>
        <v>9372</v>
      </c>
      <c r="R44" s="1259">
        <f>IF(AND(MONTH(R$4)=MONTH($H44),YEAR(R$4)=YEAR($H44)),#REF!,IF(AND(MONTH(R$4)=MONTH($G44),YEAR(R$4)=YEAR($G44)),#REF!,IF(AND(R$4&lt;($H44+1),(R$4+1)&gt;$G44),$O44,0)))</f>
        <v>8316</v>
      </c>
      <c r="S44" s="1259">
        <v>6652.8</v>
      </c>
      <c r="T44" s="1259">
        <f t="shared" si="15"/>
        <v>1663.2</v>
      </c>
      <c r="U44" s="1259">
        <f>VLOOKUP(E44,'[2]MW-Rent 2023'!$E$11:$DR$319,21,FALSE)</f>
        <v>6758.4</v>
      </c>
      <c r="V44" s="1301" t="e">
        <f>IF(AND(MONTH(V$4)=MONTH($H44),YEAR(V$4)=YEAR($H44)),#REF!,IF(AND(MONTH(V$4)=MONTH($G44),YEAR(V$4)=YEAR($G44)),#REF!,IF(AND(V$4&lt;($H44+1),(V$4+1)&gt;$G44),$O44,0)))</f>
        <v>#REF!</v>
      </c>
      <c r="W44" s="1301">
        <v>6652.8</v>
      </c>
      <c r="X44" s="1301" t="e">
        <f t="shared" si="9"/>
        <v>#REF!</v>
      </c>
      <c r="Y44" s="1301">
        <f>VLOOKUP(E44,'[2]MW-Rent 2023'!$E$11:$DR$319,25,FALSE)</f>
        <v>6336</v>
      </c>
      <c r="Z44" s="1301">
        <f>IF(AND(MONTH(Z$4)=MONTH($H44),YEAR(Z$4)=YEAR($H44)),#REF!,IF(AND(MONTH(Z$4)=MONTH($G44),YEAR(Z$4)=YEAR($G44)),#REF!,IF(AND(Z$4&lt;($H44+1),(Z$4+1)&gt;$G44),$O44,0)))</f>
        <v>0</v>
      </c>
      <c r="AA44" s="1301">
        <v>0</v>
      </c>
      <c r="AB44" s="1301">
        <f t="shared" si="10"/>
        <v>0</v>
      </c>
      <c r="AC44" s="1301">
        <f>VLOOKUP(E44,'[2]MW-Rent 2023'!$E$11:$DR$319,29,FALSE)</f>
        <v>6336</v>
      </c>
      <c r="AD44" s="1301">
        <f>IF(AND(MONTH(AD$4)=MONTH($H44),YEAR(AD$4)=YEAR($H44)),#REF!,IF(AND(MONTH(AD$4)=MONTH($G44),YEAR(AD$4)=YEAR($G44)),#REF!,IF(AND(AD$4&lt;($H44+1),(AD$4+1)&gt;$G44),$O44,0)))</f>
        <v>0</v>
      </c>
      <c r="AE44" s="1301">
        <v>0</v>
      </c>
      <c r="AF44" s="1301">
        <f t="shared" si="11"/>
        <v>0</v>
      </c>
      <c r="AG44" s="1301">
        <f>VLOOKUP(E44,'[2]MW-Rent 2023'!$E$11:$DR$319,33,FALSE)</f>
        <v>6336</v>
      </c>
      <c r="AH44" s="1301">
        <f>IF(AND(MONTH(AH$4)=MONTH($H44),YEAR(AH$4)=YEAR($H44)),#REF!,IF(AND(MONTH(AH$4)=MONTH($G44),YEAR(AH$4)=YEAR($G44)),#REF!,IF(AND(AH$4&lt;($H44+1),(AH$4+1)&gt;$G44),$O44,0)))</f>
        <v>0</v>
      </c>
      <c r="AI44" s="1301">
        <v>0</v>
      </c>
      <c r="AJ44" s="1301">
        <f t="shared" si="12"/>
        <v>0</v>
      </c>
      <c r="AK44" s="1301">
        <f>VLOOKUP(E44,'[2]MW-Rent 2023'!$E$11:$DR$319,37,FALSE)</f>
        <v>6336</v>
      </c>
      <c r="AL44" s="1313">
        <f>IF(AND(MONTH(AL$4)=MONTH($H44),YEAR(AL$4)=YEAR($H44)),#REF!,IF(AND(MONTH(AL$4)=MONTH($G44),YEAR(AL$4)=YEAR($G44)),#REF!,IF(AND(AL$4&lt;($H44+1),(AL$4+1)&gt;$G44),$O44,0)))</f>
        <v>0</v>
      </c>
      <c r="AM44" s="1313">
        <f>IF(AND(MONTH(AM$4)=MONTH($H44),YEAR(AM$4)=YEAR($H44)),#REF!,IF(AND(MONTH(AM$4)=MONTH($G44),YEAR(AM$4)=YEAR($G44)),#REF!,IF(AND(AM$4&lt;($H44+1),(AM$4+1)&gt;$G44),$O44,0)))</f>
        <v>0</v>
      </c>
      <c r="AN44" s="1313">
        <f>IF(AND(MONTH(AN$4)=MONTH($H44),YEAR(AN$4)=YEAR($H44)),#REF!,IF(AND(MONTH(AN$4)=MONTH($G44),YEAR(AN$4)=YEAR($G44)),#REF!,IF(AND(AN$4&lt;($H44+1),(AN$4+1)&gt;$G44),$O44,0)))</f>
        <v>0</v>
      </c>
      <c r="AO44" s="1313">
        <f>IF(AND(MONTH(AO$4)=MONTH($H44),YEAR(AO$4)=YEAR($H44)),#REF!,IF(AND(MONTH(AO$4)=MONTH($G44),YEAR(AO$4)=YEAR($G44)),#REF!,IF(AND(AO$4&lt;($H44+1),(AO$4+1)&gt;$G44),$O44,0)))</f>
        <v>0</v>
      </c>
      <c r="AP44" s="1313">
        <f>IF(AND(MONTH(AP$4)=MONTH($H44),YEAR(AP$4)=YEAR($H44)),#REF!,IF(AND(MONTH(AP$4)=MONTH($G44),YEAR(AP$4)=YEAR($G44)),#REF!,IF(AND(AP$4&lt;($H44+1),(AP$4+1)&gt;$G44),$O44,0)))</f>
        <v>0</v>
      </c>
      <c r="AQ44" s="1313">
        <f>IF(AND(MONTH(AQ$4)=MONTH($H44),YEAR(AQ$4)=YEAR($H44)),#REF!,IF(AND(MONTH(AQ$4)=MONTH($G44),YEAR(AQ$4)=YEAR($G44)),#REF!,IF(AND(AQ$4&lt;($H44+1),(AQ$4+1)&gt;$G44),$O44,0)))</f>
        <v>0</v>
      </c>
      <c r="AR44" s="1313">
        <f>IF(AND(MONTH(AR$4)=MONTH($H44),YEAR(AR$4)=YEAR($H44)),#REF!,IF(AND(MONTH(AR$4)=MONTH($G44),YEAR(AR$4)=YEAR($G44)),#REF!,IF(AND(AR$4&lt;($H44+1),(AR$4+1)&gt;$G44),$O44,0)))</f>
        <v>0</v>
      </c>
      <c r="AS44" s="1301" t="e">
        <f t="shared" si="0"/>
        <v>#REF!</v>
      </c>
      <c r="AT44" s="1301">
        <f>IF(AND(MONTH(AT$4)=MONTH($H44),YEAR(AT$4)=YEAR($H44)),#REF!,IF(AND(MONTH(AT$4)=MONTH($G44),YEAR(AT$4)=YEAR($G44)),#REF!,IF(AND(AT$4&lt;($H44+1),(AT$4+1)&gt;$G44),$P44,0)))</f>
        <v>1056</v>
      </c>
      <c r="AU44" s="1301">
        <v>1056</v>
      </c>
      <c r="AV44" s="1301">
        <f t="shared" si="13"/>
        <v>0</v>
      </c>
      <c r="AW44" s="1301">
        <f>VLOOKUP(E44,'[2]MW-Rent 2023'!$E$11:$DR$319,70,FALSE)</f>
        <v>633.6</v>
      </c>
      <c r="AX44" s="1301" t="e">
        <f>IF(AND(MONTH(AX$4)=MONTH($H44),YEAR(AX$4)=YEAR($H44)),#REF!,IF(AND(MONTH(AX$4)=MONTH($G44),YEAR(AX$4)=YEAR($G44)),#REF!,IF(AND(AX$4&lt;($H44+1),(AX$4+1)&gt;$G44),$P44,0)))</f>
        <v>#REF!</v>
      </c>
      <c r="AY44" s="1301">
        <v>1056</v>
      </c>
      <c r="AZ44" s="1301" t="e">
        <f t="shared" si="1"/>
        <v>#REF!</v>
      </c>
      <c r="BA44" s="1301">
        <f>VLOOKUP(E44,'[2]MW-Rent 2023'!$E$11:$DR$319,74,FALSE)</f>
        <v>1056</v>
      </c>
      <c r="BB44" s="1301">
        <f>IF(AND(MONTH(BB$4)=MONTH($H44),YEAR(BB$4)=YEAR($H44)),#REF!,IF(AND(MONTH(BB$4)=MONTH($G44),YEAR(BB$4)=YEAR($G44)),#REF!,IF(AND(BB$4&lt;($H44+1),(BB$4+1)&gt;$G44),$P44,0)))</f>
        <v>0</v>
      </c>
      <c r="BC44" s="1301">
        <v>0</v>
      </c>
      <c r="BD44" s="1301">
        <f t="shared" si="2"/>
        <v>0</v>
      </c>
      <c r="BE44" s="1301">
        <f>VLOOKUP(E44,'[2]MW-Rent 2023'!$E$11:$DR$319,78,FALSE)</f>
        <v>1056</v>
      </c>
      <c r="BF44" s="1301">
        <f>IF(AND(MONTH(BF$4)=MONTH($H44),YEAR(BF$4)=YEAR($H44)),#REF!,IF(AND(MONTH(BF$4)=MONTH($G44),YEAR(BF$4)=YEAR($G44)),#REF!,IF(AND(BF$4&lt;($H44+1),(BF$4+1)&gt;$G44),$P44,0)))</f>
        <v>0</v>
      </c>
      <c r="BG44" s="1301">
        <v>0</v>
      </c>
      <c r="BH44" s="1301">
        <f t="shared" si="3"/>
        <v>0</v>
      </c>
      <c r="BI44" s="1301">
        <f>VLOOKUP(E44,'[2]MW-Rent 2023'!$E$11:$DR$319,82,FALSE)</f>
        <v>1056</v>
      </c>
      <c r="BJ44" s="1301">
        <f>IF(AND(MONTH(BJ$4)=MONTH($H44),YEAR(BJ$4)=YEAR($H44)),#REF!,IF(AND(MONTH(BJ$4)=MONTH($G44),YEAR(BJ$4)=YEAR($G44)),#REF!,IF(AND(BJ$4&lt;($H44+1),(BJ$4+1)&gt;$G44),$P44,0)))</f>
        <v>0</v>
      </c>
      <c r="BK44" s="1301">
        <v>0</v>
      </c>
      <c r="BL44" s="1301">
        <f t="shared" si="4"/>
        <v>0</v>
      </c>
      <c r="BM44" s="1301">
        <f>VLOOKUP(E44,'[2]MW-Rent 2023'!$E$11:$DR$319,86,FALSE)</f>
        <v>1056</v>
      </c>
      <c r="BN44" s="1313">
        <f>IF(AND(MONTH(BN$4)=MONTH($H44),YEAR(BN$4)=YEAR($H44)),#REF!,IF(AND(MONTH(BN$4)=MONTH($G44),YEAR(BN$4)=YEAR($G44)),#REF!,IF(AND(BN$4&lt;($H44+1),(BN$4+1)&gt;$G44),$P44,0)))</f>
        <v>0</v>
      </c>
      <c r="BO44" s="1313">
        <f>IF(AND(MONTH(BO$4)=MONTH($H44),YEAR(BO$4)=YEAR($H44)),#REF!,IF(AND(MONTH(BO$4)=MONTH($G44),YEAR(BO$4)=YEAR($G44)),#REF!,IF(AND(BO$4&lt;($H44+1),(BO$4+1)&gt;$G44),$P44,0)))</f>
        <v>0</v>
      </c>
      <c r="BP44" s="1313">
        <f>IF(AND(MONTH(BP$4)=MONTH($H44),YEAR(BP$4)=YEAR($H44)),#REF!,IF(AND(MONTH(BP$4)=MONTH($G44),YEAR(BP$4)=YEAR($G44)),#REF!,IF(AND(BP$4&lt;($H44+1),(BP$4+1)&gt;$G44),$P44,0)))</f>
        <v>0</v>
      </c>
      <c r="BQ44" s="1313">
        <f>IF(AND(MONTH(BQ$4)=MONTH($H44),YEAR(BQ$4)=YEAR($H44)),#REF!,IF(AND(MONTH(BQ$4)=MONTH($G44),YEAR(BQ$4)=YEAR($G44)),#REF!,IF(AND(BQ$4&lt;($H44+1),(BQ$4+1)&gt;$G44),$P44,0)))</f>
        <v>0</v>
      </c>
      <c r="BR44" s="1313">
        <f>IF(AND(MONTH(BR$4)=MONTH($H44),YEAR(BR$4)=YEAR($H44)),#REF!,IF(AND(MONTH(BR$4)=MONTH($G44),YEAR(BR$4)=YEAR($G44)),#REF!,IF(AND(BR$4&lt;($H44+1),(BR$4+1)&gt;$G44),$P44,0)))</f>
        <v>0</v>
      </c>
      <c r="BS44" s="1313">
        <f>IF(AND(MONTH(BS$4)=MONTH($H44),YEAR(BS$4)=YEAR($H44)),#REF!,IF(AND(MONTH(BS$4)=MONTH($G44),YEAR(BS$4)=YEAR($G44)),#REF!,IF(AND(BS$4&lt;($H44+1),(BS$4+1)&gt;$G44),$P44,0)))</f>
        <v>0</v>
      </c>
      <c r="BT44" s="1313">
        <f>IF(AND(MONTH(BT$4)=MONTH($H44),YEAR(BT$4)=YEAR($H44)),#REF!,IF(AND(MONTH(BT$4)=MONTH($G44),YEAR(BT$4)=YEAR($G44)),#REF!,IF(AND(BT$4&lt;($H44+1),(BT$4+1)&gt;$G44),$P44,0)))</f>
        <v>0</v>
      </c>
      <c r="BU44" s="1301" t="e">
        <f t="shared" si="14"/>
        <v>#REF!</v>
      </c>
      <c r="BV44" s="1301"/>
      <c r="BW44" s="1327">
        <v>252.98</v>
      </c>
      <c r="BX44" s="1319">
        <v>107.15</v>
      </c>
      <c r="BY44" s="1319"/>
      <c r="BZ44" s="1319"/>
      <c r="CA44" s="1319"/>
      <c r="CB44" s="1319"/>
      <c r="CC44" s="1319"/>
      <c r="CD44" s="1319"/>
      <c r="CE44" s="1319"/>
      <c r="CF44" s="1319"/>
      <c r="CG44" s="1319"/>
      <c r="CH44" s="1319"/>
      <c r="CI44" s="1270">
        <f t="shared" si="26"/>
        <v>360.13</v>
      </c>
      <c r="CJ44" s="1333"/>
      <c r="CK44" s="1333"/>
      <c r="CL44" s="1333"/>
    </row>
    <row r="45" spans="1:90" s="1170" customFormat="1" ht="18" customHeight="1">
      <c r="A45" s="1206">
        <v>14</v>
      </c>
      <c r="B45" s="1206" t="s">
        <v>88</v>
      </c>
      <c r="C45" s="1206" t="s">
        <v>95</v>
      </c>
      <c r="D45" s="1206"/>
      <c r="E45" s="1221" t="s">
        <v>98</v>
      </c>
      <c r="F45" s="1444" t="s">
        <v>97</v>
      </c>
      <c r="G45" s="1223">
        <v>45359</v>
      </c>
      <c r="H45" s="1224">
        <v>45907</v>
      </c>
      <c r="I45" s="1276"/>
      <c r="J45" s="1277">
        <v>527</v>
      </c>
      <c r="K45" s="1277">
        <v>527</v>
      </c>
      <c r="L45" s="1278">
        <v>18.75</v>
      </c>
      <c r="M45" s="1279">
        <v>0</v>
      </c>
      <c r="N45" s="1280">
        <v>23.4375</v>
      </c>
      <c r="O45" s="1259">
        <f t="shared" si="16"/>
        <v>9881.25</v>
      </c>
      <c r="P45" s="1259">
        <f t="shared" si="31"/>
        <v>0</v>
      </c>
      <c r="Q45" s="1259">
        <f t="shared" si="17"/>
        <v>9881.25</v>
      </c>
      <c r="R45" s="1259">
        <f>IF(AND(MONTH(R$4)=MONTH($H45),YEAR(R$4)=YEAR($H45)),#REF!,IF(AND(MONTH(R$4)=MONTH($G45),YEAR(R$4)=YEAR($G45)),#REF!,IF(AND(R$4&lt;($H45+1),(R$4+1)&gt;$G45),$O45,0)))</f>
        <v>0</v>
      </c>
      <c r="S45" s="1259">
        <v>0</v>
      </c>
      <c r="T45" s="1259">
        <f t="shared" si="15"/>
        <v>0</v>
      </c>
      <c r="U45" s="1259">
        <v>0</v>
      </c>
      <c r="V45" s="1301">
        <f>IF(AND(MONTH(V$4)=MONTH($H45),YEAR(V$4)=YEAR($H45)),#REF!,IF(AND(MONTH(V$4)=MONTH($G45),YEAR(V$4)=YEAR($G45)),#REF!,IF(AND(V$4&lt;($H45+1),(V$4+1)&gt;$G45),$O45,0)))</f>
        <v>0</v>
      </c>
      <c r="W45" s="1301">
        <v>0</v>
      </c>
      <c r="X45" s="1301">
        <f t="shared" si="9"/>
        <v>0</v>
      </c>
      <c r="Y45" s="1301">
        <v>0</v>
      </c>
      <c r="Z45" s="1301" t="e">
        <f>IF(AND(MONTH(Z$4)=MONTH($H45),YEAR(Z$4)=YEAR($H45)),#REF!,IF(AND(MONTH(Z$4)=MONTH($G45),YEAR(Z$4)=YEAR($G45)),#REF!,IF(AND(Z$4&lt;($H45+1),(Z$4+1)&gt;$G45),$O45,0)))</f>
        <v>#REF!</v>
      </c>
      <c r="AA45" s="1301">
        <v>0</v>
      </c>
      <c r="AB45" s="1301" t="e">
        <f t="shared" si="10"/>
        <v>#REF!</v>
      </c>
      <c r="AC45" s="1301">
        <v>0</v>
      </c>
      <c r="AD45" s="1301">
        <f>IF(AND(MONTH(AD$4)=MONTH($H45),YEAR(AD$4)=YEAR($H45)),#REF!,IF(AND(MONTH(AD$4)=MONTH($G45),YEAR(AD$4)=YEAR($G45)),#REF!,IF(AND(AD$4&lt;($H45+1),(AD$4+1)&gt;$G45),$O45,0)))</f>
        <v>9881.25</v>
      </c>
      <c r="AE45" s="1301">
        <v>0</v>
      </c>
      <c r="AF45" s="1301">
        <f t="shared" si="11"/>
        <v>9881.25</v>
      </c>
      <c r="AG45" s="1301">
        <v>0</v>
      </c>
      <c r="AH45" s="1301">
        <f>IF(AND(MONTH(AH$4)=MONTH($H45),YEAR(AH$4)=YEAR($H45)),#REF!,IF(AND(MONTH(AH$4)=MONTH($G45),YEAR(AH$4)=YEAR($G45)),#REF!,IF(AND(AH$4&lt;($H45+1),(AH$4+1)&gt;$G45),$O45,0)))</f>
        <v>9881.25</v>
      </c>
      <c r="AI45" s="1301">
        <v>0</v>
      </c>
      <c r="AJ45" s="1301">
        <f t="shared" si="12"/>
        <v>9881.25</v>
      </c>
      <c r="AK45" s="1301">
        <v>0</v>
      </c>
      <c r="AL45" s="1313">
        <f>IF(AND(MONTH(AL$4)=MONTH($H45),YEAR(AL$4)=YEAR($H45)),#REF!,IF(AND(MONTH(AL$4)=MONTH($G45),YEAR(AL$4)=YEAR($G45)),#REF!,IF(AND(AL$4&lt;($H45+1),(AL$4+1)&gt;$G45),$O45,0)))</f>
        <v>9881.25</v>
      </c>
      <c r="AM45" s="1313">
        <f>IF(AND(MONTH(AM$4)=MONTH($H45),YEAR(AM$4)=YEAR($H45)),#REF!,IF(AND(MONTH(AM$4)=MONTH($G45),YEAR(AM$4)=YEAR($G45)),#REF!,IF(AND(AM$4&lt;($H45+1),(AM$4+1)&gt;$G45),$O45,0)))</f>
        <v>9881.25</v>
      </c>
      <c r="AN45" s="1313">
        <f>IF(AND(MONTH(AN$4)=MONTH($H45),YEAR(AN$4)=YEAR($H45)),#REF!,IF(AND(MONTH(AN$4)=MONTH($G45),YEAR(AN$4)=YEAR($G45)),#REF!,IF(AND(AN$4&lt;($H45+1),(AN$4+1)&gt;$G45),$O45,0)))</f>
        <v>9881.25</v>
      </c>
      <c r="AO45" s="1313">
        <f>IF(AND(MONTH(AO$4)=MONTH($H45),YEAR(AO$4)=YEAR($H45)),#REF!,IF(AND(MONTH(AO$4)=MONTH($G45),YEAR(AO$4)=YEAR($G45)),#REF!,IF(AND(AO$4&lt;($H45+1),(AO$4+1)&gt;$G45),$O45,0)))</f>
        <v>9881.25</v>
      </c>
      <c r="AP45" s="1313">
        <f>IF(AND(MONTH(AP$4)=MONTH($H45),YEAR(AP$4)=YEAR($H45)),#REF!,IF(AND(MONTH(AP$4)=MONTH($G45),YEAR(AP$4)=YEAR($G45)),#REF!,IF(AND(AP$4&lt;($H45+1),(AP$4+1)&gt;$G45),$O45,0)))</f>
        <v>9881.25</v>
      </c>
      <c r="AQ45" s="1313">
        <f>IF(AND(MONTH(AQ$4)=MONTH($H45),YEAR(AQ$4)=YEAR($H45)),#REF!,IF(AND(MONTH(AQ$4)=MONTH($G45),YEAR(AQ$4)=YEAR($G45)),#REF!,IF(AND(AQ$4&lt;($H45+1),(AQ$4+1)&gt;$G45),$O45,0)))</f>
        <v>9881.25</v>
      </c>
      <c r="AR45" s="1313">
        <f>IF(AND(MONTH(AR$4)=MONTH($H45),YEAR(AR$4)=YEAR($H45)),#REF!,IF(AND(MONTH(AR$4)=MONTH($G45),YEAR(AR$4)=YEAR($G45)),#REF!,IF(AND(AR$4&lt;($H45+1),(AR$4+1)&gt;$G45),$O45,0)))</f>
        <v>9881.25</v>
      </c>
      <c r="AS45" s="1301" t="e">
        <f t="shared" si="0"/>
        <v>#REF!</v>
      </c>
      <c r="AT45" s="1301">
        <f>IF(AND(MONTH(AT$4)=MONTH($H45),YEAR(AT$4)=YEAR($H45)),#REF!,IF(AND(MONTH(AT$4)=MONTH($G45),YEAR(AT$4)=YEAR($G45)),#REF!,IF(AND(AT$4&lt;($H45+1),(AT$4+1)&gt;$G45),$P45,0)))</f>
        <v>0</v>
      </c>
      <c r="AU45" s="1301">
        <v>0</v>
      </c>
      <c r="AV45" s="1301">
        <f t="shared" si="13"/>
        <v>0</v>
      </c>
      <c r="AW45" s="1301">
        <v>0</v>
      </c>
      <c r="AX45" s="1301">
        <f>IF(AND(MONTH(AX$4)=MONTH($H45),YEAR(AX$4)=YEAR($H45)),#REF!,IF(AND(MONTH(AX$4)=MONTH($G45),YEAR(AX$4)=YEAR($G45)),#REF!,IF(AND(AX$4&lt;($H45+1),(AX$4+1)&gt;$G45),$P45,0)))</f>
        <v>0</v>
      </c>
      <c r="AY45" s="1301">
        <v>0</v>
      </c>
      <c r="AZ45" s="1301">
        <f t="shared" si="1"/>
        <v>0</v>
      </c>
      <c r="BA45" s="1301">
        <v>0</v>
      </c>
      <c r="BB45" s="1301" t="e">
        <f>IF(AND(MONTH(BB$4)=MONTH($H45),YEAR(BB$4)=YEAR($H45)),#REF!,IF(AND(MONTH(BB$4)=MONTH($G45),YEAR(BB$4)=YEAR($G45)),#REF!,IF(AND(BB$4&lt;($H45+1),(BB$4+1)&gt;$G45),$P45,0)))</f>
        <v>#REF!</v>
      </c>
      <c r="BC45" s="1301">
        <v>0</v>
      </c>
      <c r="BD45" s="1301" t="e">
        <f t="shared" si="2"/>
        <v>#REF!</v>
      </c>
      <c r="BE45" s="1301">
        <v>0</v>
      </c>
      <c r="BF45" s="1301">
        <f>IF(AND(MONTH(BF$4)=MONTH($H45),YEAR(BF$4)=YEAR($H45)),#REF!,IF(AND(MONTH(BF$4)=MONTH($G45),YEAR(BF$4)=YEAR($G45)),#REF!,IF(AND(BF$4&lt;($H45+1),(BF$4+1)&gt;$G45),$P45,0)))</f>
        <v>0</v>
      </c>
      <c r="BG45" s="1301">
        <v>0</v>
      </c>
      <c r="BH45" s="1301">
        <f t="shared" si="3"/>
        <v>0</v>
      </c>
      <c r="BI45" s="1301">
        <v>0</v>
      </c>
      <c r="BJ45" s="1301">
        <f>IF(AND(MONTH(BJ$4)=MONTH($H45),YEAR(BJ$4)=YEAR($H45)),#REF!,IF(AND(MONTH(BJ$4)=MONTH($G45),YEAR(BJ$4)=YEAR($G45)),#REF!,IF(AND(BJ$4&lt;($H45+1),(BJ$4+1)&gt;$G45),$P45,0)))</f>
        <v>0</v>
      </c>
      <c r="BK45" s="1301">
        <v>0</v>
      </c>
      <c r="BL45" s="1301">
        <f t="shared" si="4"/>
        <v>0</v>
      </c>
      <c r="BM45" s="1301">
        <v>0</v>
      </c>
      <c r="BN45" s="1313">
        <f>IF(AND(MONTH(BN$4)=MONTH($H45),YEAR(BN$4)=YEAR($H45)),#REF!,IF(AND(MONTH(BN$4)=MONTH($G45),YEAR(BN$4)=YEAR($G45)),#REF!,IF(AND(BN$4&lt;($H45+1),(BN$4+1)&gt;$G45),$P45,0)))</f>
        <v>0</v>
      </c>
      <c r="BO45" s="1313">
        <f>IF(AND(MONTH(BO$4)=MONTH($H45),YEAR(BO$4)=YEAR($H45)),#REF!,IF(AND(MONTH(BO$4)=MONTH($G45),YEAR(BO$4)=YEAR($G45)),#REF!,IF(AND(BO$4&lt;($H45+1),(BO$4+1)&gt;$G45),$P45,0)))</f>
        <v>0</v>
      </c>
      <c r="BP45" s="1313">
        <f>IF(AND(MONTH(BP$4)=MONTH($H45),YEAR(BP$4)=YEAR($H45)),#REF!,IF(AND(MONTH(BP$4)=MONTH($G45),YEAR(BP$4)=YEAR($G45)),#REF!,IF(AND(BP$4&lt;($H45+1),(BP$4+1)&gt;$G45),$P45,0)))</f>
        <v>0</v>
      </c>
      <c r="BQ45" s="1313">
        <f>IF(AND(MONTH(BQ$4)=MONTH($H45),YEAR(BQ$4)=YEAR($H45)),#REF!,IF(AND(MONTH(BQ$4)=MONTH($G45),YEAR(BQ$4)=YEAR($G45)),#REF!,IF(AND(BQ$4&lt;($H45+1),(BQ$4+1)&gt;$G45),$P45,0)))</f>
        <v>0</v>
      </c>
      <c r="BR45" s="1313">
        <f>IF(AND(MONTH(BR$4)=MONTH($H45),YEAR(BR$4)=YEAR($H45)),#REF!,IF(AND(MONTH(BR$4)=MONTH($G45),YEAR(BR$4)=YEAR($G45)),#REF!,IF(AND(BR$4&lt;($H45+1),(BR$4+1)&gt;$G45),$P45,0)))</f>
        <v>0</v>
      </c>
      <c r="BS45" s="1313">
        <f>IF(AND(MONTH(BS$4)=MONTH($H45),YEAR(BS$4)=YEAR($H45)),#REF!,IF(AND(MONTH(BS$4)=MONTH($G45),YEAR(BS$4)=YEAR($G45)),#REF!,IF(AND(BS$4&lt;($H45+1),(BS$4+1)&gt;$G45),$P45,0)))</f>
        <v>0</v>
      </c>
      <c r="BT45" s="1313">
        <f>IF(AND(MONTH(BT$4)=MONTH($H45),YEAR(BT$4)=YEAR($H45)),#REF!,IF(AND(MONTH(BT$4)=MONTH($G45),YEAR(BT$4)=YEAR($G45)),#REF!,IF(AND(BT$4&lt;($H45+1),(BT$4+1)&gt;$G45),$P45,0)))</f>
        <v>0</v>
      </c>
      <c r="BU45" s="1301" t="e">
        <f t="shared" si="14"/>
        <v>#REF!</v>
      </c>
      <c r="BV45" s="1301"/>
      <c r="BW45" s="1327"/>
      <c r="BX45" s="1319"/>
      <c r="BY45" s="1319"/>
      <c r="BZ45" s="1319"/>
      <c r="CA45" s="1319"/>
      <c r="CB45" s="1319"/>
      <c r="CC45" s="1319"/>
      <c r="CD45" s="1319"/>
      <c r="CE45" s="1319"/>
      <c r="CF45" s="1319"/>
      <c r="CG45" s="1319"/>
      <c r="CH45" s="1319"/>
      <c r="CI45" s="1270">
        <f t="shared" si="26"/>
        <v>0</v>
      </c>
      <c r="CJ45" s="1333"/>
      <c r="CK45" s="1333"/>
      <c r="CL45" s="1333"/>
    </row>
    <row r="46" spans="1:90" ht="18" customHeight="1">
      <c r="A46" s="1188">
        <v>15</v>
      </c>
      <c r="B46" s="1188" t="s">
        <v>88</v>
      </c>
      <c r="C46" s="1188" t="s">
        <v>95</v>
      </c>
      <c r="D46" s="1188" t="s">
        <v>99</v>
      </c>
      <c r="E46" s="1188" t="s">
        <v>100</v>
      </c>
      <c r="F46" s="1439" t="s">
        <v>101</v>
      </c>
      <c r="G46" s="1197">
        <v>44830</v>
      </c>
      <c r="H46" s="1200">
        <v>45925</v>
      </c>
      <c r="I46" s="1256"/>
      <c r="J46" s="1257">
        <v>635</v>
      </c>
      <c r="K46" s="1257">
        <v>635</v>
      </c>
      <c r="L46" s="1260">
        <v>15</v>
      </c>
      <c r="M46" s="1258">
        <v>2</v>
      </c>
      <c r="N46" s="1249">
        <v>21.25</v>
      </c>
      <c r="O46" s="1259">
        <f t="shared" si="16"/>
        <v>9525</v>
      </c>
      <c r="P46" s="1259">
        <f t="shared" si="31"/>
        <v>1270</v>
      </c>
      <c r="Q46" s="1259">
        <f t="shared" si="17"/>
        <v>10795</v>
      </c>
      <c r="R46" s="1259">
        <f>IF(AND(MONTH(R$4)=MONTH($H46),YEAR(R$4)=YEAR($H46)),#REF!,IF(AND(MONTH(R$4)=MONTH($G46),YEAR(R$4)=YEAR($G46)),#REF!,IF(AND(R$4&lt;($H46+1),(R$4+1)&gt;$G46),$O46,0)))</f>
        <v>9525</v>
      </c>
      <c r="S46" s="1259">
        <f>VLOOKUP(E46,'[1]MW-Rent 2023'!$E$11:$AS$247,16,FALSE)</f>
        <v>7620</v>
      </c>
      <c r="T46" s="1259">
        <f t="shared" si="15"/>
        <v>1905</v>
      </c>
      <c r="U46" s="1259">
        <f>VLOOKUP(E46,'[2]MW-Rent 2023'!$E$11:$DR$319,21,FALSE)</f>
        <v>8128</v>
      </c>
      <c r="V46" s="1301">
        <f>IF(AND(MONTH(V$4)=MONTH($H46),YEAR(V$4)=YEAR($H46)),#REF!,IF(AND(MONTH(V$4)=MONTH($G46),YEAR(V$4)=YEAR($G46)),#REF!,IF(AND(V$4&lt;($H46+1),(V$4+1)&gt;$G46),$O46,0)))</f>
        <v>9525</v>
      </c>
      <c r="W46" s="1301">
        <f>VLOOKUP(E46,'[1]MW-Rent 2023'!$E$11:$AS$247,17,FALSE)</f>
        <v>7620</v>
      </c>
      <c r="X46" s="1301">
        <f t="shared" si="9"/>
        <v>1905</v>
      </c>
      <c r="Y46" s="1301">
        <f>VLOOKUP(E46,'[2]MW-Rent 2023'!$E$11:$DR$319,25,FALSE)</f>
        <v>7620</v>
      </c>
      <c r="Z46" s="1301">
        <f>IF(AND(MONTH(Z$4)=MONTH($H46),YEAR(Z$4)=YEAR($H46)),#REF!,IF(AND(MONTH(Z$4)=MONTH($G46),YEAR(Z$4)=YEAR($G46)),#REF!,IF(AND(Z$4&lt;($H46+1),(Z$4+1)&gt;$G46),$O46,0)))</f>
        <v>9525</v>
      </c>
      <c r="AA46" s="1301">
        <f>VLOOKUP(E46,'[1]MW-Rent 2023'!$E$11:$AS$247,18,FALSE)</f>
        <v>7620</v>
      </c>
      <c r="AB46" s="1301">
        <f t="shared" si="10"/>
        <v>1905</v>
      </c>
      <c r="AC46" s="1301">
        <f>VLOOKUP(E46,'[2]MW-Rent 2023'!$E$11:$DR$319,29,FALSE)</f>
        <v>7620</v>
      </c>
      <c r="AD46" s="1301">
        <f>IF(AND(MONTH(AD$4)=MONTH($H46),YEAR(AD$4)=YEAR($H46)),#REF!,IF(AND(MONTH(AD$4)=MONTH($G46),YEAR(AD$4)=YEAR($G46)),#REF!,IF(AND(AD$4&lt;($H46+1),(AD$4+1)&gt;$G46),$O46,0)))</f>
        <v>9525</v>
      </c>
      <c r="AE46" s="1301">
        <f>VLOOKUP(E46,'[1]MW-Rent 2023'!$E$11:$AS$247,19,FALSE)</f>
        <v>7620</v>
      </c>
      <c r="AF46" s="1301">
        <f t="shared" si="11"/>
        <v>1905</v>
      </c>
      <c r="AG46" s="1301">
        <f>VLOOKUP(E46,'[2]MW-Rent 2023'!$E$11:$DR$319,33,FALSE)</f>
        <v>7620</v>
      </c>
      <c r="AH46" s="1301">
        <f>IF(AND(MONTH(AH$4)=MONTH($H46),YEAR(AH$4)=YEAR($H46)),#REF!,IF(AND(MONTH(AH$4)=MONTH($G46),YEAR(AH$4)=YEAR($G46)),#REF!,IF(AND(AH$4&lt;($H46+1),(AH$4+1)&gt;$G46),$O46,0)))</f>
        <v>9525</v>
      </c>
      <c r="AI46" s="1301">
        <f>VLOOKUP(E46,'[1]MW-Rent 2023'!$E$11:$AS$247,20,FALSE)</f>
        <v>7620</v>
      </c>
      <c r="AJ46" s="1301">
        <f t="shared" si="12"/>
        <v>1905</v>
      </c>
      <c r="AK46" s="1301">
        <f>VLOOKUP(E46,'[2]MW-Rent 2023'!$E$11:$DR$319,37,FALSE)</f>
        <v>7620</v>
      </c>
      <c r="AL46" s="1313">
        <f>IF(AND(MONTH(AL$4)=MONTH($H46),YEAR(AL$4)=YEAR($H46)),#REF!,IF(AND(MONTH(AL$4)=MONTH($G46),YEAR(AL$4)=YEAR($G46)),#REF!,IF(AND(AL$4&lt;($H46+1),(AL$4+1)&gt;$G46),$O46,0)))</f>
        <v>9525</v>
      </c>
      <c r="AM46" s="1313">
        <f>IF(AND(MONTH(AM$4)=MONTH($H46),YEAR(AM$4)=YEAR($H46)),#REF!,IF(AND(MONTH(AM$4)=MONTH($G46),YEAR(AM$4)=YEAR($G46)),#REF!,IF(AND(AM$4&lt;($H46+1),(AM$4+1)&gt;$G46),$O46,0)))</f>
        <v>9525</v>
      </c>
      <c r="AN46" s="1313">
        <f>IF(AND(MONTH(AN$4)=MONTH($H46),YEAR(AN$4)=YEAR($H46)),#REF!,IF(AND(MONTH(AN$4)=MONTH($G46),YEAR(AN$4)=YEAR($G46)),#REF!,IF(AND(AN$4&lt;($H46+1),(AN$4+1)&gt;$G46),$O46,0)))</f>
        <v>9525</v>
      </c>
      <c r="AO46" s="1313">
        <f>IF(AND(MONTH(AO$4)=MONTH($H46),YEAR(AO$4)=YEAR($H46)),#REF!,IF(AND(MONTH(AO$4)=MONTH($G46),YEAR(AO$4)=YEAR($G46)),#REF!,IF(AND(AO$4&lt;($H46+1),(AO$4+1)&gt;$G46),$O46,0)))</f>
        <v>9525</v>
      </c>
      <c r="AP46" s="1313">
        <f>IF(AND(MONTH(AP$4)=MONTH($H46),YEAR(AP$4)=YEAR($H46)),#REF!,IF(AND(MONTH(AP$4)=MONTH($G46),YEAR(AP$4)=YEAR($G46)),#REF!,IF(AND(AP$4&lt;($H46+1),(AP$4+1)&gt;$G46),$O46,0)))</f>
        <v>9525</v>
      </c>
      <c r="AQ46" s="1313">
        <f>IF(AND(MONTH(AQ$4)=MONTH($H46),YEAR(AQ$4)=YEAR($H46)),#REF!,IF(AND(MONTH(AQ$4)=MONTH($G46),YEAR(AQ$4)=YEAR($G46)),#REF!,IF(AND(AQ$4&lt;($H46+1),(AQ$4+1)&gt;$G46),$O46,0)))</f>
        <v>9525</v>
      </c>
      <c r="AR46" s="1313">
        <f>IF(AND(MONTH(AR$4)=MONTH($H46),YEAR(AR$4)=YEAR($H46)),#REF!,IF(AND(MONTH(AR$4)=MONTH($G46),YEAR(AR$4)=YEAR($G46)),#REF!,IF(AND(AR$4&lt;($H46+1),(AR$4+1)&gt;$G46),$O46,0)))</f>
        <v>9525</v>
      </c>
      <c r="AS46" s="1301">
        <f t="shared" si="0"/>
        <v>114300</v>
      </c>
      <c r="AT46" s="1301">
        <f>IF(AND(MONTH(AT$4)=MONTH($H46),YEAR(AT$4)=YEAR($H46)),#REF!,IF(AND(MONTH(AT$4)=MONTH($G46),YEAR(AT$4)=YEAR($G46)),#REF!,IF(AND(AT$4&lt;($H46+1),(AT$4+1)&gt;$G46),$P46,0)))</f>
        <v>1270</v>
      </c>
      <c r="AU46" s="1301">
        <f>VLOOKUP(E46,'[1]MW-Rent 2023'!$E$11:$AS$247,29,FALSE)</f>
        <v>1270</v>
      </c>
      <c r="AV46" s="1301">
        <f t="shared" si="13"/>
        <v>0</v>
      </c>
      <c r="AW46" s="1301">
        <f>VLOOKUP(E46,'[2]MW-Rent 2023'!$E$11:$DR$319,70,FALSE)</f>
        <v>762</v>
      </c>
      <c r="AX46" s="1301">
        <f>IF(AND(MONTH(AX$4)=MONTH($H46),YEAR(AX$4)=YEAR($H46)),#REF!,IF(AND(MONTH(AX$4)=MONTH($G46),YEAR(AX$4)=YEAR($G46)),#REF!,IF(AND(AX$4&lt;($H46+1),(AX$4+1)&gt;$G46),$P46,0)))</f>
        <v>1270</v>
      </c>
      <c r="AY46" s="1301">
        <f>VLOOKUP(E46,'[1]MW-Rent 2023'!$E$11:$AS$247,30,FALSE)</f>
        <v>1270</v>
      </c>
      <c r="AZ46" s="1301">
        <f t="shared" si="1"/>
        <v>0</v>
      </c>
      <c r="BA46" s="1301">
        <f>VLOOKUP(E46,'[2]MW-Rent 2023'!$E$11:$DR$319,74,FALSE)</f>
        <v>1270</v>
      </c>
      <c r="BB46" s="1301">
        <f>IF(AND(MONTH(BB$4)=MONTH($H46),YEAR(BB$4)=YEAR($H46)),#REF!,IF(AND(MONTH(BB$4)=MONTH($G46),YEAR(BB$4)=YEAR($G46)),#REF!,IF(AND(BB$4&lt;($H46+1),(BB$4+1)&gt;$G46),$P46,0)))</f>
        <v>1270</v>
      </c>
      <c r="BC46" s="1301">
        <f>VLOOKUP(E46,'[1]MW-Rent 2023'!$E$11:$AS$247,31,FALSE)</f>
        <v>1270</v>
      </c>
      <c r="BD46" s="1301">
        <f t="shared" si="2"/>
        <v>0</v>
      </c>
      <c r="BE46" s="1301">
        <f>VLOOKUP(E46,'[2]MW-Rent 2023'!$E$11:$DR$319,78,FALSE)</f>
        <v>1270</v>
      </c>
      <c r="BF46" s="1301">
        <f>IF(AND(MONTH(BF$4)=MONTH($H46),YEAR(BF$4)=YEAR($H46)),#REF!,IF(AND(MONTH(BF$4)=MONTH($G46),YEAR(BF$4)=YEAR($G46)),#REF!,IF(AND(BF$4&lt;($H46+1),(BF$4+1)&gt;$G46),$P46,0)))</f>
        <v>1270</v>
      </c>
      <c r="BG46" s="1301">
        <f>VLOOKUP(E46,'[1]MW-Rent 2023'!$E$11:$AS$247,32,FALSE)</f>
        <v>1270</v>
      </c>
      <c r="BH46" s="1301">
        <f t="shared" si="3"/>
        <v>0</v>
      </c>
      <c r="BI46" s="1301">
        <f>VLOOKUP(E46,'[2]MW-Rent 2023'!$E$11:$DR$319,82,FALSE)</f>
        <v>1270</v>
      </c>
      <c r="BJ46" s="1301">
        <f>IF(AND(MONTH(BJ$4)=MONTH($H46),YEAR(BJ$4)=YEAR($H46)),#REF!,IF(AND(MONTH(BJ$4)=MONTH($G46),YEAR(BJ$4)=YEAR($G46)),#REF!,IF(AND(BJ$4&lt;($H46+1),(BJ$4+1)&gt;$G46),$P46,0)))</f>
        <v>1270</v>
      </c>
      <c r="BK46" s="1301">
        <f>VLOOKUP(E46,'[1]MW-Rent 2023'!$E$11:$AS$247,33,FALSE)</f>
        <v>1270</v>
      </c>
      <c r="BL46" s="1301">
        <f t="shared" si="4"/>
        <v>0</v>
      </c>
      <c r="BM46" s="1301">
        <f>VLOOKUP(E46,'[2]MW-Rent 2023'!$E$11:$DR$319,86,FALSE)</f>
        <v>1270</v>
      </c>
      <c r="BN46" s="1313">
        <f>IF(AND(MONTH(BN$4)=MONTH($H46),YEAR(BN$4)=YEAR($H46)),#REF!,IF(AND(MONTH(BN$4)=MONTH($G46),YEAR(BN$4)=YEAR($G46)),#REF!,IF(AND(BN$4&lt;($H46+1),(BN$4+1)&gt;$G46),$P46,0)))</f>
        <v>1270</v>
      </c>
      <c r="BO46" s="1313">
        <f>IF(AND(MONTH(BO$4)=MONTH($H46),YEAR(BO$4)=YEAR($H46)),#REF!,IF(AND(MONTH(BO$4)=MONTH($G46),YEAR(BO$4)=YEAR($G46)),#REF!,IF(AND(BO$4&lt;($H46+1),(BO$4+1)&gt;$G46),$P46,0)))</f>
        <v>1270</v>
      </c>
      <c r="BP46" s="1313">
        <f>IF(AND(MONTH(BP$4)=MONTH($H46),YEAR(BP$4)=YEAR($H46)),#REF!,IF(AND(MONTH(BP$4)=MONTH($G46),YEAR(BP$4)=YEAR($G46)),#REF!,IF(AND(BP$4&lt;($H46+1),(BP$4+1)&gt;$G46),$P46,0)))</f>
        <v>1270</v>
      </c>
      <c r="BQ46" s="1313">
        <f>IF(AND(MONTH(BQ$4)=MONTH($H46),YEAR(BQ$4)=YEAR($H46)),#REF!,IF(AND(MONTH(BQ$4)=MONTH($G46),YEAR(BQ$4)=YEAR($G46)),#REF!,IF(AND(BQ$4&lt;($H46+1),(BQ$4+1)&gt;$G46),$P46,0)))</f>
        <v>1270</v>
      </c>
      <c r="BR46" s="1313">
        <f>IF(AND(MONTH(BR$4)=MONTH($H46),YEAR(BR$4)=YEAR($H46)),#REF!,IF(AND(MONTH(BR$4)=MONTH($G46),YEAR(BR$4)=YEAR($G46)),#REF!,IF(AND(BR$4&lt;($H46+1),(BR$4+1)&gt;$G46),$P46,0)))</f>
        <v>1270</v>
      </c>
      <c r="BS46" s="1313">
        <f>IF(AND(MONTH(BS$4)=MONTH($H46),YEAR(BS$4)=YEAR($H46)),#REF!,IF(AND(MONTH(BS$4)=MONTH($G46),YEAR(BS$4)=YEAR($G46)),#REF!,IF(AND(BS$4&lt;($H46+1),(BS$4+1)&gt;$G46),$P46,0)))</f>
        <v>1270</v>
      </c>
      <c r="BT46" s="1313">
        <f>IF(AND(MONTH(BT$4)=MONTH($H46),YEAR(BT$4)=YEAR($H46)),#REF!,IF(AND(MONTH(BT$4)=MONTH($G46),YEAR(BT$4)=YEAR($G46)),#REF!,IF(AND(BT$4&lt;($H46+1),(BT$4+1)&gt;$G46),$P46,0)))</f>
        <v>1270</v>
      </c>
      <c r="BU46" s="1331">
        <f t="shared" si="14"/>
        <v>15240</v>
      </c>
      <c r="BV46" s="1331"/>
      <c r="BW46" s="1327"/>
      <c r="BX46" s="1319"/>
      <c r="BY46" s="1319"/>
      <c r="BZ46" s="1319"/>
      <c r="CA46" s="1319"/>
      <c r="CB46" s="1319"/>
      <c r="CC46" s="1319"/>
      <c r="CD46" s="1338"/>
      <c r="CE46" s="1338"/>
      <c r="CF46" s="1338"/>
      <c r="CG46" s="1338"/>
      <c r="CH46" s="1338"/>
      <c r="CI46" s="1270">
        <f t="shared" si="26"/>
        <v>0</v>
      </c>
      <c r="CJ46" s="1333"/>
      <c r="CK46" s="1333"/>
      <c r="CL46" s="1333"/>
    </row>
    <row r="47" spans="1:90" ht="18" customHeight="1">
      <c r="A47" s="1188">
        <v>16</v>
      </c>
      <c r="B47" s="1188" t="s">
        <v>88</v>
      </c>
      <c r="C47" s="1188" t="s">
        <v>89</v>
      </c>
      <c r="D47" s="1188"/>
      <c r="E47" s="1188" t="s">
        <v>102</v>
      </c>
      <c r="F47" s="1439" t="s">
        <v>103</v>
      </c>
      <c r="G47" s="1200">
        <v>45038</v>
      </c>
      <c r="H47" s="1200">
        <v>45403</v>
      </c>
      <c r="I47" s="1256"/>
      <c r="J47" s="1257">
        <v>0</v>
      </c>
      <c r="K47" s="1257">
        <v>295</v>
      </c>
      <c r="L47" s="1260">
        <v>16.5625</v>
      </c>
      <c r="M47" s="1258">
        <v>2</v>
      </c>
      <c r="N47" s="1249">
        <v>23.203125</v>
      </c>
      <c r="O47" s="1259">
        <f t="shared" si="16"/>
        <v>4885.9375</v>
      </c>
      <c r="P47" s="1259">
        <f t="shared" si="31"/>
        <v>590</v>
      </c>
      <c r="Q47" s="1259">
        <f t="shared" si="17"/>
        <v>5475.9375</v>
      </c>
      <c r="R47" s="1259">
        <f>IF(AND(MONTH(R$4)=MONTH($H47),YEAR(R$4)=YEAR($H47)),#REF!,IF(AND(MONTH(R$4)=MONTH($G47),YEAR(R$4)=YEAR($G47)),#REF!,IF(AND(R$4&lt;($H47+1),(R$4+1)&gt;$G47),$O47,0)))</f>
        <v>4885.9375</v>
      </c>
      <c r="S47" s="1259">
        <f>VLOOKUP(E47,'[1]MW-Rent 2023'!$E$11:$AS$247,16,FALSE)</f>
        <v>3908.75</v>
      </c>
      <c r="T47" s="1259">
        <f t="shared" si="15"/>
        <v>977.1875</v>
      </c>
      <c r="U47" s="1259">
        <f>VLOOKUP(E47,'[2]MW-Rent 2023'!$E$11:$DR$319,21,FALSE)</f>
        <v>3646</v>
      </c>
      <c r="V47" s="1301">
        <f>IF(AND(MONTH(V$4)=MONTH($H47),YEAR(V$4)=YEAR($H47)),#REF!,IF(AND(MONTH(V$4)=MONTH($G47),YEAR(V$4)=YEAR($G47)),#REF!,IF(AND(V$4&lt;($H47+1),(V$4+1)&gt;$G47),$O47,0)))</f>
        <v>4885.9375</v>
      </c>
      <c r="W47" s="1301">
        <f>VLOOKUP(E47,'[1]MW-Rent 2023'!$E$11:$AS$247,17,FALSE)</f>
        <v>3908.75</v>
      </c>
      <c r="X47" s="1301">
        <f t="shared" si="9"/>
        <v>977.1875</v>
      </c>
      <c r="Y47" s="1301">
        <f>VLOOKUP(E47,'[2]MW-Rent 2023'!$E$11:$DR$319,25,FALSE)</f>
        <v>3410.2</v>
      </c>
      <c r="Z47" s="1301">
        <f>IF(AND(MONTH(Z$4)=MONTH($H47),YEAR(Z$4)=YEAR($H47)),#REF!,IF(AND(MONTH(Z$4)=MONTH($G47),YEAR(Z$4)=YEAR($G47)),#REF!,IF(AND(Z$4&lt;($H47+1),(Z$4+1)&gt;$G47),$O47,0)))</f>
        <v>4885.9375</v>
      </c>
      <c r="AA47" s="1301">
        <f>VLOOKUP(E47,'[1]MW-Rent 2023'!$E$11:$AS$247,18,FALSE)</f>
        <v>3908.75</v>
      </c>
      <c r="AB47" s="1301">
        <f t="shared" si="10"/>
        <v>977.1875</v>
      </c>
      <c r="AC47" s="1301">
        <f>VLOOKUP(E47,'[2]MW-Rent 2023'!$E$11:$DR$319,29,FALSE)</f>
        <v>3410.2</v>
      </c>
      <c r="AD47" s="1301" t="e">
        <f>IF(AND(MONTH(AD$4)=MONTH($H47),YEAR(AD$4)=YEAR($H47)),#REF!,IF(AND(MONTH(AD$4)=MONTH($G47),YEAR(AD$4)=YEAR($G47)),#REF!,IF(AND(AD$4&lt;($H47+1),(AD$4+1)&gt;$G47),$O47,0)))+1</f>
        <v>#REF!</v>
      </c>
      <c r="AE47" s="1301">
        <f>VLOOKUP(E47,'[1]MW-Rent 2023'!$E$11:$AS$247,19,FALSE)</f>
        <v>2736.13</v>
      </c>
      <c r="AF47" s="1301" t="e">
        <f t="shared" si="11"/>
        <v>#REF!</v>
      </c>
      <c r="AG47" s="1301">
        <f>VLOOKUP(E47,'[2]MW-Rent 2023'!$E$11:$DR$319,33,FALSE)</f>
        <v>2387.14</v>
      </c>
      <c r="AH47" s="1301">
        <f>IF(AND(MONTH(AH$4)=MONTH($H47),YEAR(AH$4)=YEAR($H47)),#REF!,IF(AND(MONTH(AH$4)=MONTH($G47),YEAR(AH$4)=YEAR($G47)),#REF!,IF(AND(AH$4&lt;($H47+1),(AH$4+1)&gt;$G47),$O47,0)))</f>
        <v>0</v>
      </c>
      <c r="AI47" s="1301">
        <f>VLOOKUP(E47,'[1]MW-Rent 2023'!$E$11:$AS$247,20,FALSE)</f>
        <v>0</v>
      </c>
      <c r="AJ47" s="1301">
        <f t="shared" si="12"/>
        <v>0</v>
      </c>
      <c r="AK47" s="1301">
        <f>VLOOKUP(E47,'[2]MW-Rent 2023'!$E$11:$DR$319,37,FALSE)</f>
        <v>0</v>
      </c>
      <c r="AL47" s="1313">
        <f>IF(AND(MONTH(AL$4)=MONTH($H47),YEAR(AL$4)=YEAR($H47)),#REF!,IF(AND(MONTH(AL$4)=MONTH($G47),YEAR(AL$4)=YEAR($G47)),#REF!,IF(AND(AL$4&lt;($H47+1),(AL$4+1)&gt;$G47),$O47,0)))</f>
        <v>0</v>
      </c>
      <c r="AM47" s="1313">
        <f>IF(AND(MONTH(AM$4)=MONTH($H47),YEAR(AM$4)=YEAR($H47)),#REF!,IF(AND(MONTH(AM$4)=MONTH($G47),YEAR(AM$4)=YEAR($G47)),#REF!,IF(AND(AM$4&lt;($H47+1),(AM$4+1)&gt;$G47),$O47,0)))</f>
        <v>0</v>
      </c>
      <c r="AN47" s="1313">
        <f>IF(AND(MONTH(AN$4)=MONTH($H47),YEAR(AN$4)=YEAR($H47)),#REF!,IF(AND(MONTH(AN$4)=MONTH($G47),YEAR(AN$4)=YEAR($G47)),#REF!,IF(AND(AN$4&lt;($H47+1),(AN$4+1)&gt;$G47),$O47,0)))</f>
        <v>0</v>
      </c>
      <c r="AO47" s="1313">
        <f>IF(AND(MONTH(AO$4)=MONTH($H47),YEAR(AO$4)=YEAR($H47)),#REF!,IF(AND(MONTH(AO$4)=MONTH($G47),YEAR(AO$4)=YEAR($G47)),#REF!,IF(AND(AO$4&lt;($H47+1),(AO$4+1)&gt;$G47),$O47,0)))</f>
        <v>0</v>
      </c>
      <c r="AP47" s="1313">
        <f>IF(AND(MONTH(AP$4)=MONTH($H47),YEAR(AP$4)=YEAR($H47)),#REF!,IF(AND(MONTH(AP$4)=MONTH($G47),YEAR(AP$4)=YEAR($G47)),#REF!,IF(AND(AP$4&lt;($H47+1),(AP$4+1)&gt;$G47),$O47,0)))</f>
        <v>0</v>
      </c>
      <c r="AQ47" s="1313">
        <f>IF(AND(MONTH(AQ$4)=MONTH($H47),YEAR(AQ$4)=YEAR($H47)),#REF!,IF(AND(MONTH(AQ$4)=MONTH($G47),YEAR(AQ$4)=YEAR($G47)),#REF!,IF(AND(AQ$4&lt;($H47+1),(AQ$4+1)&gt;$G47),$O47,0)))</f>
        <v>0</v>
      </c>
      <c r="AR47" s="1313">
        <f>IF(AND(MONTH(AR$4)=MONTH($H47),YEAR(AR$4)=YEAR($H47)),#REF!,IF(AND(MONTH(AR$4)=MONTH($G47),YEAR(AR$4)=YEAR($G47)),#REF!,IF(AND(AR$4&lt;($H47+1),(AR$4+1)&gt;$G47),$O47,0)))</f>
        <v>0</v>
      </c>
      <c r="AS47" s="1301" t="e">
        <f t="shared" si="0"/>
        <v>#REF!</v>
      </c>
      <c r="AT47" s="1301">
        <f>IF(AND(MONTH(AT$4)=MONTH($H47),YEAR(AT$4)=YEAR($H47)),#REF!,IF(AND(MONTH(AT$4)=MONTH($G47),YEAR(AT$4)=YEAR($G47)),#REF!,IF(AND(AT$4&lt;($H47+1),(AT$4+1)&gt;$G47),$P47,0)))</f>
        <v>590</v>
      </c>
      <c r="AU47" s="1301">
        <f>VLOOKUP(E47,'[1]MW-Rent 2023'!$E$11:$AS$247,29,FALSE)</f>
        <v>590</v>
      </c>
      <c r="AV47" s="1301">
        <f t="shared" si="13"/>
        <v>0</v>
      </c>
      <c r="AW47" s="1301">
        <f>VLOOKUP(E47,'[2]MW-Rent 2023'!$E$11:$DR$319,70,FALSE)</f>
        <v>354</v>
      </c>
      <c r="AX47" s="1301">
        <f>IF(AND(MONTH(AX$4)=MONTH($H47),YEAR(AX$4)=YEAR($H47)),#REF!,IF(AND(MONTH(AX$4)=MONTH($G47),YEAR(AX$4)=YEAR($G47)),#REF!,IF(AND(AX$4&lt;($H47+1),(AX$4+1)&gt;$G47),$P47,0)))</f>
        <v>590</v>
      </c>
      <c r="AY47" s="1301">
        <f>VLOOKUP(E47,'[1]MW-Rent 2023'!$E$11:$AS$247,30,FALSE)</f>
        <v>590</v>
      </c>
      <c r="AZ47" s="1301">
        <f t="shared" si="1"/>
        <v>0</v>
      </c>
      <c r="BA47" s="1301">
        <f>VLOOKUP(E47,'[2]MW-Rent 2023'!$E$11:$DR$319,74,FALSE)</f>
        <v>590</v>
      </c>
      <c r="BB47" s="1301">
        <f>IF(AND(MONTH(BB$4)=MONTH($H47),YEAR(BB$4)=YEAR($H47)),#REF!,IF(AND(MONTH(BB$4)=MONTH($G47),YEAR(BB$4)=YEAR($G47)),#REF!,IF(AND(BB$4&lt;($H47+1),(BB$4+1)&gt;$G47),$P47,0)))</f>
        <v>590</v>
      </c>
      <c r="BC47" s="1301">
        <f>VLOOKUP(E47,'[1]MW-Rent 2023'!$E$11:$AS$247,31,FALSE)</f>
        <v>590</v>
      </c>
      <c r="BD47" s="1301">
        <f t="shared" si="2"/>
        <v>0</v>
      </c>
      <c r="BE47" s="1301">
        <f>VLOOKUP(E47,'[2]MW-Rent 2023'!$E$11:$DR$319,78,FALSE)</f>
        <v>590</v>
      </c>
      <c r="BF47" s="1301" t="e">
        <f>IF(AND(MONTH(BF$4)=MONTH($H47),YEAR(BF$4)=YEAR($H47)),#REF!,IF(AND(MONTH(BF$4)=MONTH($G47),YEAR(BF$4)=YEAR($G47)),#REF!,IF(AND(BF$4&lt;($H47+1),(BF$4+1)&gt;$G47),$P47,0)))</f>
        <v>#REF!</v>
      </c>
      <c r="BG47" s="1301">
        <f>VLOOKUP(E47,'[1]MW-Rent 2023'!$E$11:$AS$247,32,FALSE)</f>
        <v>413</v>
      </c>
      <c r="BH47" s="1301" t="e">
        <f t="shared" si="3"/>
        <v>#REF!</v>
      </c>
      <c r="BI47" s="1301">
        <f>VLOOKUP(E47,'[2]MW-Rent 2023'!$E$11:$DR$319,82,FALSE)</f>
        <v>413</v>
      </c>
      <c r="BJ47" s="1301">
        <f>IF(AND(MONTH(BJ$4)=MONTH($H47),YEAR(BJ$4)=YEAR($H47)),#REF!,IF(AND(MONTH(BJ$4)=MONTH($G47),YEAR(BJ$4)=YEAR($G47)),#REF!,IF(AND(BJ$4&lt;($H47+1),(BJ$4+1)&gt;$G47),$P47,0)))</f>
        <v>0</v>
      </c>
      <c r="BK47" s="1301">
        <f>VLOOKUP(E47,'[1]MW-Rent 2023'!$E$11:$AS$247,33,FALSE)</f>
        <v>0</v>
      </c>
      <c r="BL47" s="1301">
        <f t="shared" si="4"/>
        <v>0</v>
      </c>
      <c r="BM47" s="1301">
        <f>VLOOKUP(E47,'[2]MW-Rent 2023'!$E$11:$DR$319,86,FALSE)</f>
        <v>0</v>
      </c>
      <c r="BN47" s="1313">
        <f>IF(AND(MONTH(BN$4)=MONTH($H47),YEAR(BN$4)=YEAR($H47)),#REF!,IF(AND(MONTH(BN$4)=MONTH($G47),YEAR(BN$4)=YEAR($G47)),#REF!,IF(AND(BN$4&lt;($H47+1),(BN$4+1)&gt;$G47),$P47,0)))</f>
        <v>0</v>
      </c>
      <c r="BO47" s="1313">
        <f>IF(AND(MONTH(BO$4)=MONTH($H47),YEAR(BO$4)=YEAR($H47)),#REF!,IF(AND(MONTH(BO$4)=MONTH($G47),YEAR(BO$4)=YEAR($G47)),#REF!,IF(AND(BO$4&lt;($H47+1),(BO$4+1)&gt;$G47),$P47,0)))</f>
        <v>0</v>
      </c>
      <c r="BP47" s="1313">
        <f>IF(AND(MONTH(BP$4)=MONTH($H47),YEAR(BP$4)=YEAR($H47)),#REF!,IF(AND(MONTH(BP$4)=MONTH($G47),YEAR(BP$4)=YEAR($G47)),#REF!,IF(AND(BP$4&lt;($H47+1),(BP$4+1)&gt;$G47),$P47,0)))</f>
        <v>0</v>
      </c>
      <c r="BQ47" s="1313">
        <f>IF(AND(MONTH(BQ$4)=MONTH($H47),YEAR(BQ$4)=YEAR($H47)),#REF!,IF(AND(MONTH(BQ$4)=MONTH($G47),YEAR(BQ$4)=YEAR($G47)),#REF!,IF(AND(BQ$4&lt;($H47+1),(BQ$4+1)&gt;$G47),$P47,0)))</f>
        <v>0</v>
      </c>
      <c r="BR47" s="1313">
        <f>IF(AND(MONTH(BR$4)=MONTH($H47),YEAR(BR$4)=YEAR($H47)),#REF!,IF(AND(MONTH(BR$4)=MONTH($G47),YEAR(BR$4)=YEAR($G47)),#REF!,IF(AND(BR$4&lt;($H47+1),(BR$4+1)&gt;$G47),$P47,0)))</f>
        <v>0</v>
      </c>
      <c r="BS47" s="1313">
        <f>IF(AND(MONTH(BS$4)=MONTH($H47),YEAR(BS$4)=YEAR($H47)),#REF!,IF(AND(MONTH(BS$4)=MONTH($G47),YEAR(BS$4)=YEAR($G47)),#REF!,IF(AND(BS$4&lt;($H47+1),(BS$4+1)&gt;$G47),$P47,0)))</f>
        <v>0</v>
      </c>
      <c r="BT47" s="1313">
        <f>IF(AND(MONTH(BT$4)=MONTH($H47),YEAR(BT$4)=YEAR($H47)),#REF!,IF(AND(MONTH(BT$4)=MONTH($G47),YEAR(BT$4)=YEAR($G47)),#REF!,IF(AND(BT$4&lt;($H47+1),(BT$4+1)&gt;$G47),$P47,0)))</f>
        <v>0</v>
      </c>
      <c r="BU47" s="1331" t="e">
        <f t="shared" si="14"/>
        <v>#REF!</v>
      </c>
      <c r="BV47" s="1331"/>
      <c r="BW47" s="1327">
        <v>0</v>
      </c>
      <c r="BX47" s="1319">
        <v>0</v>
      </c>
      <c r="BY47" s="1319">
        <v>0</v>
      </c>
      <c r="BZ47" s="1319">
        <v>0</v>
      </c>
      <c r="CA47" s="1319"/>
      <c r="CB47" s="1319"/>
      <c r="CC47" s="1319"/>
      <c r="CD47" s="1338"/>
      <c r="CE47" s="1338"/>
      <c r="CF47" s="1338"/>
      <c r="CG47" s="1338"/>
      <c r="CH47" s="1338"/>
      <c r="CI47" s="1270">
        <f t="shared" si="26"/>
        <v>0</v>
      </c>
      <c r="CJ47" s="1333"/>
      <c r="CK47" s="1333"/>
      <c r="CL47" s="1333"/>
    </row>
    <row r="48" spans="1:90" s="1170" customFormat="1" ht="18" customHeight="1">
      <c r="A48" s="1206">
        <v>16</v>
      </c>
      <c r="B48" s="1206" t="s">
        <v>88</v>
      </c>
      <c r="C48" s="1206" t="s">
        <v>89</v>
      </c>
      <c r="D48" s="1206"/>
      <c r="E48" s="1212" t="s">
        <v>104</v>
      </c>
      <c r="F48" s="1445" t="s">
        <v>103</v>
      </c>
      <c r="G48" s="1215">
        <v>45404</v>
      </c>
      <c r="H48" s="1215">
        <v>45925</v>
      </c>
      <c r="I48" s="1271"/>
      <c r="J48" s="1272">
        <v>295</v>
      </c>
      <c r="K48" s="1272">
        <v>295</v>
      </c>
      <c r="L48" s="1275">
        <v>16.5625</v>
      </c>
      <c r="M48" s="1273">
        <v>2</v>
      </c>
      <c r="N48" s="1274">
        <v>23.203125</v>
      </c>
      <c r="O48" s="1259">
        <f t="shared" si="16"/>
        <v>4885.9375</v>
      </c>
      <c r="P48" s="1259">
        <f t="shared" si="31"/>
        <v>590</v>
      </c>
      <c r="Q48" s="1259">
        <f t="shared" si="17"/>
        <v>5475.9375</v>
      </c>
      <c r="R48" s="1259">
        <f>IF(AND(MONTH(R$4)=MONTH($H48),YEAR(R$4)=YEAR($H48)),#REF!,IF(AND(MONTH(R$4)=MONTH($G48),YEAR(R$4)=YEAR($G48)),#REF!,IF(AND(R$4&lt;($H48+1),(R$4+1)&gt;$G48),$O48,0)))</f>
        <v>0</v>
      </c>
      <c r="S48" s="1259">
        <v>0</v>
      </c>
      <c r="T48" s="1259">
        <f t="shared" si="15"/>
        <v>0</v>
      </c>
      <c r="U48" s="1259">
        <v>0</v>
      </c>
      <c r="V48" s="1301">
        <f>IF(AND(MONTH(V$4)=MONTH($H48),YEAR(V$4)=YEAR($H48)),#REF!,IF(AND(MONTH(V$4)=MONTH($G48),YEAR(V$4)=YEAR($G48)),#REF!,IF(AND(V$4&lt;($H48+1),(V$4+1)&gt;$G48),$O48,0)))</f>
        <v>0</v>
      </c>
      <c r="W48" s="1301">
        <v>0</v>
      </c>
      <c r="X48" s="1301">
        <f t="shared" si="9"/>
        <v>0</v>
      </c>
      <c r="Y48" s="1301">
        <v>0</v>
      </c>
      <c r="Z48" s="1301">
        <f>IF(AND(MONTH(Z$4)=MONTH($H48),YEAR(Z$4)=YEAR($H48)),#REF!,IF(AND(MONTH(Z$4)=MONTH($G48),YEAR(Z$4)=YEAR($G48)),#REF!,IF(AND(Z$4&lt;($H48+1),(Z$4+1)&gt;$G48),$O48,0)))</f>
        <v>0</v>
      </c>
      <c r="AA48" s="1301">
        <v>0</v>
      </c>
      <c r="AB48" s="1301">
        <f t="shared" si="10"/>
        <v>0</v>
      </c>
      <c r="AC48" s="1301">
        <v>0</v>
      </c>
      <c r="AD48" s="1301" t="e">
        <f>IF(AND(MONTH(AD$4)=MONTH($H48),YEAR(AD$4)=YEAR($H48)),#REF!,IF(AND(MONTH(AD$4)=MONTH($G48),YEAR(AD$4)=YEAR($G48)),#REF!,IF(AND(AD$4&lt;($H48+1),(AD$4+1)&gt;$G48),$O48,0)))</f>
        <v>#REF!</v>
      </c>
      <c r="AE48" s="1301">
        <v>1172.6300000000001</v>
      </c>
      <c r="AF48" s="1301" t="e">
        <f t="shared" si="11"/>
        <v>#REF!</v>
      </c>
      <c r="AG48" s="1301">
        <v>1173</v>
      </c>
      <c r="AH48" s="1301">
        <f>IF(AND(MONTH(AH$4)=MONTH($H48),YEAR(AH$4)=YEAR($H48)),#REF!,IF(AND(MONTH(AH$4)=MONTH($G48),YEAR(AH$4)=YEAR($G48)),#REF!,IF(AND(AH$4&lt;($H48+1),(AH$4+1)&gt;$G48),$O48,0)))</f>
        <v>4885.9375</v>
      </c>
      <c r="AI48" s="1301">
        <v>3908.75</v>
      </c>
      <c r="AJ48" s="1301">
        <f t="shared" si="12"/>
        <v>977.1875</v>
      </c>
      <c r="AK48" s="1301">
        <v>3910</v>
      </c>
      <c r="AL48" s="1313">
        <f>IF(AND(MONTH(AL$4)=MONTH($H48),YEAR(AL$4)=YEAR($H48)),#REF!,IF(AND(MONTH(AL$4)=MONTH($G48),YEAR(AL$4)=YEAR($G48)),#REF!,IF(AND(AL$4&lt;($H48+1),(AL$4+1)&gt;$G48),$O48,0)))</f>
        <v>4885.9375</v>
      </c>
      <c r="AM48" s="1313">
        <f>IF(AND(MONTH(AM$4)=MONTH($H48),YEAR(AM$4)=YEAR($H48)),#REF!,IF(AND(MONTH(AM$4)=MONTH($G48),YEAR(AM$4)=YEAR($G48)),#REF!,IF(AND(AM$4&lt;($H48+1),(AM$4+1)&gt;$G48),$O48,0)))</f>
        <v>4885.9375</v>
      </c>
      <c r="AN48" s="1313">
        <f>IF(AND(MONTH(AN$4)=MONTH($H48),YEAR(AN$4)=YEAR($H48)),#REF!,IF(AND(MONTH(AN$4)=MONTH($G48),YEAR(AN$4)=YEAR($G48)),#REF!,IF(AND(AN$4&lt;($H48+1),(AN$4+1)&gt;$G48),$O48,0)))</f>
        <v>4885.9375</v>
      </c>
      <c r="AO48" s="1313">
        <f>IF(AND(MONTH(AO$4)=MONTH($H48),YEAR(AO$4)=YEAR($H48)),#REF!,IF(AND(MONTH(AO$4)=MONTH($G48),YEAR(AO$4)=YEAR($G48)),#REF!,IF(AND(AO$4&lt;($H48+1),(AO$4+1)&gt;$G48),$O48,0)))</f>
        <v>4885.9375</v>
      </c>
      <c r="AP48" s="1313">
        <f>IF(AND(MONTH(AP$4)=MONTH($H48),YEAR(AP$4)=YEAR($H48)),#REF!,IF(AND(MONTH(AP$4)=MONTH($G48),YEAR(AP$4)=YEAR($G48)),#REF!,IF(AND(AP$4&lt;($H48+1),(AP$4+1)&gt;$G48),$O48,0)))</f>
        <v>4885.9375</v>
      </c>
      <c r="AQ48" s="1313">
        <f>IF(AND(MONTH(AQ$4)=MONTH($H48),YEAR(AQ$4)=YEAR($H48)),#REF!,IF(AND(MONTH(AQ$4)=MONTH($G48),YEAR(AQ$4)=YEAR($G48)),#REF!,IF(AND(AQ$4&lt;($H48+1),(AQ$4+1)&gt;$G48),$O48,0)))</f>
        <v>4885.9375</v>
      </c>
      <c r="AR48" s="1313">
        <f>IF(AND(MONTH(AR$4)=MONTH($H48),YEAR(AR$4)=YEAR($H48)),#REF!,IF(AND(MONTH(AR$4)=MONTH($G48),YEAR(AR$4)=YEAR($G48)),#REF!,IF(AND(AR$4&lt;($H48+1),(AR$4+1)&gt;$G48),$O48,0)))</f>
        <v>4885.9375</v>
      </c>
      <c r="AS48" s="1301" t="e">
        <f t="shared" si="0"/>
        <v>#REF!</v>
      </c>
      <c r="AT48" s="1301">
        <f>IF(AND(MONTH(AT$4)=MONTH($H48),YEAR(AT$4)=YEAR($H48)),#REF!,IF(AND(MONTH(AT$4)=MONTH($G48),YEAR(AT$4)=YEAR($G48)),#REF!,IF(AND(AT$4&lt;($H48+1),(AT$4+1)&gt;$G48),$P48,0)))</f>
        <v>0</v>
      </c>
      <c r="AU48" s="1301">
        <v>0</v>
      </c>
      <c r="AV48" s="1301">
        <f t="shared" si="13"/>
        <v>0</v>
      </c>
      <c r="AW48" s="1301">
        <v>0</v>
      </c>
      <c r="AX48" s="1301">
        <f>IF(AND(MONTH(AX$4)=MONTH($H48),YEAR(AX$4)=YEAR($H48)),#REF!,IF(AND(MONTH(AX$4)=MONTH($G48),YEAR(AX$4)=YEAR($G48)),#REF!,IF(AND(AX$4&lt;($H48+1),(AX$4+1)&gt;$G48),$P48,0)))</f>
        <v>0</v>
      </c>
      <c r="AY48" s="1301">
        <v>0</v>
      </c>
      <c r="AZ48" s="1301">
        <f t="shared" si="1"/>
        <v>0</v>
      </c>
      <c r="BA48" s="1301">
        <v>0</v>
      </c>
      <c r="BB48" s="1301">
        <f>IF(AND(MONTH(BB$4)=MONTH($H48),YEAR(BB$4)=YEAR($H48)),#REF!,IF(AND(MONTH(BB$4)=MONTH($G48),YEAR(BB$4)=YEAR($G48)),#REF!,IF(AND(BB$4&lt;($H48+1),(BB$4+1)&gt;$G48),$P48,0)))</f>
        <v>0</v>
      </c>
      <c r="BC48" s="1301">
        <v>0</v>
      </c>
      <c r="BD48" s="1301">
        <f t="shared" si="2"/>
        <v>0</v>
      </c>
      <c r="BE48" s="1301">
        <v>0</v>
      </c>
      <c r="BF48" s="1301" t="e">
        <f>IF(AND(MONTH(BF$4)=MONTH($H48),YEAR(BF$4)=YEAR($H48)),#REF!,IF(AND(MONTH(BF$4)=MONTH($G48),YEAR(BF$4)=YEAR($G48)),#REF!,IF(AND(BF$4&lt;($H48+1),(BF$4+1)&gt;$G48),$P48,0)))</f>
        <v>#REF!</v>
      </c>
      <c r="BG48" s="1301">
        <v>177</v>
      </c>
      <c r="BH48" s="1301" t="e">
        <f t="shared" si="3"/>
        <v>#REF!</v>
      </c>
      <c r="BI48" s="1301">
        <v>177</v>
      </c>
      <c r="BJ48" s="1301">
        <f>IF(AND(MONTH(BJ$4)=MONTH($H48),YEAR(BJ$4)=YEAR($H48)),#REF!,IF(AND(MONTH(BJ$4)=MONTH($G48),YEAR(BJ$4)=YEAR($G48)),#REF!,IF(AND(BJ$4&lt;($H48+1),(BJ$4+1)&gt;$G48),$P48,0)))</f>
        <v>590</v>
      </c>
      <c r="BK48" s="1301">
        <v>590</v>
      </c>
      <c r="BL48" s="1301">
        <f t="shared" si="4"/>
        <v>0</v>
      </c>
      <c r="BM48" s="1301">
        <v>590</v>
      </c>
      <c r="BN48" s="1313">
        <f>IF(AND(MONTH(BN$4)=MONTH($H48),YEAR(BN$4)=YEAR($H48)),#REF!,IF(AND(MONTH(BN$4)=MONTH($G48),YEAR(BN$4)=YEAR($G48)),#REF!,IF(AND(BN$4&lt;($H48+1),(BN$4+1)&gt;$G48),$P48,0)))</f>
        <v>590</v>
      </c>
      <c r="BO48" s="1313">
        <f>IF(AND(MONTH(BO$4)=MONTH($H48),YEAR(BO$4)=YEAR($H48)),#REF!,IF(AND(MONTH(BO$4)=MONTH($G48),YEAR(BO$4)=YEAR($G48)),#REF!,IF(AND(BO$4&lt;($H48+1),(BO$4+1)&gt;$G48),$P48,0)))</f>
        <v>590</v>
      </c>
      <c r="BP48" s="1313">
        <f>IF(AND(MONTH(BP$4)=MONTH($H48),YEAR(BP$4)=YEAR($H48)),#REF!,IF(AND(MONTH(BP$4)=MONTH($G48),YEAR(BP$4)=YEAR($G48)),#REF!,IF(AND(BP$4&lt;($H48+1),(BP$4+1)&gt;$G48),$P48,0)))</f>
        <v>590</v>
      </c>
      <c r="BQ48" s="1313">
        <f>IF(AND(MONTH(BQ$4)=MONTH($H48),YEAR(BQ$4)=YEAR($H48)),#REF!,IF(AND(MONTH(BQ$4)=MONTH($G48),YEAR(BQ$4)=YEAR($G48)),#REF!,IF(AND(BQ$4&lt;($H48+1),(BQ$4+1)&gt;$G48),$P48,0)))</f>
        <v>590</v>
      </c>
      <c r="BR48" s="1313">
        <f>IF(AND(MONTH(BR$4)=MONTH($H48),YEAR(BR$4)=YEAR($H48)),#REF!,IF(AND(MONTH(BR$4)=MONTH($G48),YEAR(BR$4)=YEAR($G48)),#REF!,IF(AND(BR$4&lt;($H48+1),(BR$4+1)&gt;$G48),$P48,0)))</f>
        <v>590</v>
      </c>
      <c r="BS48" s="1313">
        <f>IF(AND(MONTH(BS$4)=MONTH($H48),YEAR(BS$4)=YEAR($H48)),#REF!,IF(AND(MONTH(BS$4)=MONTH($G48),YEAR(BS$4)=YEAR($G48)),#REF!,IF(AND(BS$4&lt;($H48+1),(BS$4+1)&gt;$G48),$P48,0)))</f>
        <v>590</v>
      </c>
      <c r="BT48" s="1313">
        <f>IF(AND(MONTH(BT$4)=MONTH($H48),YEAR(BT$4)=YEAR($H48)),#REF!,IF(AND(MONTH(BT$4)=MONTH($G48),YEAR(BT$4)=YEAR($G48)),#REF!,IF(AND(BT$4&lt;($H48+1),(BT$4+1)&gt;$G48),$P48,0)))</f>
        <v>590</v>
      </c>
      <c r="BU48" s="1301" t="e">
        <f t="shared" si="14"/>
        <v>#REF!</v>
      </c>
      <c r="BV48" s="1301"/>
      <c r="BW48" s="1327"/>
      <c r="BX48" s="1319"/>
      <c r="BY48" s="1319"/>
      <c r="BZ48" s="1319">
        <v>0</v>
      </c>
      <c r="CA48" s="1319">
        <v>0</v>
      </c>
      <c r="CB48" s="1319"/>
      <c r="CC48" s="1319"/>
      <c r="CD48" s="1319"/>
      <c r="CE48" s="1319"/>
      <c r="CF48" s="1319"/>
      <c r="CG48" s="1319"/>
      <c r="CH48" s="1319"/>
      <c r="CI48" s="1270">
        <f t="shared" si="26"/>
        <v>0</v>
      </c>
      <c r="CJ48" s="1333"/>
      <c r="CK48" s="1333"/>
      <c r="CL48" s="1333"/>
    </row>
    <row r="49" spans="1:90" s="1170" customFormat="1" ht="18" customHeight="1">
      <c r="A49" s="1206">
        <v>17</v>
      </c>
      <c r="B49" s="1206" t="s">
        <v>88</v>
      </c>
      <c r="C49" s="1206" t="s">
        <v>89</v>
      </c>
      <c r="D49" s="1206"/>
      <c r="E49" s="1206" t="s">
        <v>105</v>
      </c>
      <c r="F49" s="1440" t="s">
        <v>106</v>
      </c>
      <c r="G49" s="1209">
        <v>45188</v>
      </c>
      <c r="H49" s="1220">
        <v>45553</v>
      </c>
      <c r="I49" s="1266"/>
      <c r="J49" s="1267">
        <v>388</v>
      </c>
      <c r="K49" s="1267">
        <v>388</v>
      </c>
      <c r="L49" s="1268">
        <v>20.4375</v>
      </c>
      <c r="M49" s="1269">
        <v>2</v>
      </c>
      <c r="N49" s="1270">
        <v>28.046875</v>
      </c>
      <c r="O49" s="1259">
        <f t="shared" si="16"/>
        <v>7929.75</v>
      </c>
      <c r="P49" s="1259">
        <f t="shared" si="31"/>
        <v>776</v>
      </c>
      <c r="Q49" s="1259">
        <f t="shared" si="17"/>
        <v>8705.75</v>
      </c>
      <c r="R49" s="1259">
        <f>IF(AND(MONTH(R$4)=MONTH($H49),YEAR(R$4)=YEAR($H49)),#REF!,IF(AND(MONTH(R$4)=MONTH($G49),YEAR(R$4)=YEAR($G49)),#REF!,IF(AND(R$4&lt;($H49+1),(R$4+1)&gt;$G49),$O49,0)))</f>
        <v>7929.75</v>
      </c>
      <c r="S49" s="1259">
        <v>6343.8</v>
      </c>
      <c r="T49" s="1259">
        <f t="shared" si="15"/>
        <v>1585.95</v>
      </c>
      <c r="U49" s="1259">
        <v>6305</v>
      </c>
      <c r="V49" s="1301">
        <f>IF(AND(MONTH(V$4)=MONTH($H49),YEAR(V$4)=YEAR($H49)),#REF!,IF(AND(MONTH(V$4)=MONTH($G49),YEAR(V$4)=YEAR($G49)),#REF!,IF(AND(V$4&lt;($H49+1),(V$4+1)&gt;$G49),$O49,0)))</f>
        <v>7929.75</v>
      </c>
      <c r="W49" s="1301">
        <v>6343.8</v>
      </c>
      <c r="X49" s="1301">
        <f t="shared" si="9"/>
        <v>1585.95</v>
      </c>
      <c r="Y49" s="1301">
        <v>5994.6</v>
      </c>
      <c r="Z49" s="1301">
        <f>IF(AND(MONTH(Z$4)=MONTH($H49),YEAR(Z$4)=YEAR($H49)),#REF!,IF(AND(MONTH(Z$4)=MONTH($G49),YEAR(Z$4)=YEAR($G49)),#REF!,IF(AND(Z$4&lt;($H49+1),(Z$4+1)&gt;$G49),$O49,0)))</f>
        <v>7929.75</v>
      </c>
      <c r="AA49" s="1301">
        <v>6343.8</v>
      </c>
      <c r="AB49" s="1301">
        <f t="shared" si="10"/>
        <v>1585.95</v>
      </c>
      <c r="AC49" s="1301">
        <v>5994.6</v>
      </c>
      <c r="AD49" s="1301">
        <f>IF(AND(MONTH(AD$4)=MONTH($H49),YEAR(AD$4)=YEAR($H49)),#REF!,IF(AND(MONTH(AD$4)=MONTH($G49),YEAR(AD$4)=YEAR($G49)),#REF!,IF(AND(AD$4&lt;($H49+1),(AD$4+1)&gt;$G49),$O49,0)))</f>
        <v>7929.75</v>
      </c>
      <c r="AE49" s="1301">
        <v>6343.8</v>
      </c>
      <c r="AF49" s="1301">
        <f t="shared" si="11"/>
        <v>1585.95</v>
      </c>
      <c r="AG49" s="1301">
        <v>5994.6</v>
      </c>
      <c r="AH49" s="1301">
        <f>IF(AND(MONTH(AH$4)=MONTH($H49),YEAR(AH$4)=YEAR($H49)),#REF!,IF(AND(MONTH(AH$4)=MONTH($G49),YEAR(AH$4)=YEAR($G49)),#REF!,IF(AND(AH$4&lt;($H49+1),(AH$4+1)&gt;$G49),$O49,0)))</f>
        <v>7929.75</v>
      </c>
      <c r="AI49" s="1301">
        <v>6343.8</v>
      </c>
      <c r="AJ49" s="1301">
        <f t="shared" si="12"/>
        <v>1585.95</v>
      </c>
      <c r="AK49" s="1301">
        <v>5994.6</v>
      </c>
      <c r="AL49" s="1313">
        <f>IF(AND(MONTH(AL$4)=MONTH($H49),YEAR(AL$4)=YEAR($H49)),#REF!,IF(AND(MONTH(AL$4)=MONTH($G49),YEAR(AL$4)=YEAR($G49)),#REF!,IF(AND(AL$4&lt;($H49+1),(AL$4+1)&gt;$G49),$O49,0)))</f>
        <v>7929.75</v>
      </c>
      <c r="AM49" s="1313">
        <f>IF(AND(MONTH(AM$4)=MONTH($H49),YEAR(AM$4)=YEAR($H49)),#REF!,IF(AND(MONTH(AM$4)=MONTH($G49),YEAR(AM$4)=YEAR($G49)),#REF!,IF(AND(AM$4&lt;($H49+1),(AM$4+1)&gt;$G49),$O49,0)))</f>
        <v>7929.75</v>
      </c>
      <c r="AN49" s="1313">
        <f>IF(AND(MONTH(AN$4)=MONTH($H49),YEAR(AN$4)=YEAR($H49)),#REF!,IF(AND(MONTH(AN$4)=MONTH($G49),YEAR(AN$4)=YEAR($G49)),#REF!,IF(AND(AN$4&lt;($H49+1),(AN$4+1)&gt;$G49),$O49,0)))</f>
        <v>7929.75</v>
      </c>
      <c r="AO49" s="1313" t="e">
        <f>IF(AND(MONTH(AO$4)=MONTH($H49),YEAR(AO$4)=YEAR($H49)),#REF!,IF(AND(MONTH(AO$4)=MONTH($G49),YEAR(AO$4)=YEAR($G49)),#REF!,IF(AND(AO$4&lt;($H49+1),(AO$4+1)&gt;$G49),$O49,0)))</f>
        <v>#REF!</v>
      </c>
      <c r="AP49" s="1313">
        <f>IF(AND(MONTH(AP$4)=MONTH($H49),YEAR(AP$4)=YEAR($H49)),#REF!,IF(AND(MONTH(AP$4)=MONTH($G49),YEAR(AP$4)=YEAR($G49)),#REF!,IF(AND(AP$4&lt;($H49+1),(AP$4+1)&gt;$G49),$O49,0)))</f>
        <v>0</v>
      </c>
      <c r="AQ49" s="1313">
        <f>IF(AND(MONTH(AQ$4)=MONTH($H49),YEAR(AQ$4)=YEAR($H49)),#REF!,IF(AND(MONTH(AQ$4)=MONTH($G49),YEAR(AQ$4)=YEAR($G49)),#REF!,IF(AND(AQ$4&lt;($H49+1),(AQ$4+1)&gt;$G49),$O49,0)))</f>
        <v>0</v>
      </c>
      <c r="AR49" s="1313">
        <f>IF(AND(MONTH(AR$4)=MONTH($H49),YEAR(AR$4)=YEAR($H49)),#REF!,IF(AND(MONTH(AR$4)=MONTH($G49),YEAR(AR$4)=YEAR($G49)),#REF!,IF(AND(AR$4&lt;($H49+1),(AR$4+1)&gt;$G49),$O49,0)))</f>
        <v>0</v>
      </c>
      <c r="AS49" s="1301" t="e">
        <f t="shared" ref="AS49:AS95" si="32">R49+V49+Z49+AD49+AH49+AL49+AM49+AN49+AO49+AP49+AQ49+AR49</f>
        <v>#REF!</v>
      </c>
      <c r="AT49" s="1301">
        <f>IF(AND(MONTH(AT$4)=MONTH($H49),YEAR(AT$4)=YEAR($H49)),#REF!,IF(AND(MONTH(AT$4)=MONTH($G49),YEAR(AT$4)=YEAR($G49)),#REF!,IF(AND(AT$4&lt;($H49+1),(AT$4+1)&gt;$G49),$P49,0)))</f>
        <v>776</v>
      </c>
      <c r="AU49" s="1301">
        <v>776</v>
      </c>
      <c r="AV49" s="1301">
        <f t="shared" si="13"/>
        <v>0</v>
      </c>
      <c r="AW49" s="1301">
        <v>465.6</v>
      </c>
      <c r="AX49" s="1301">
        <f>IF(AND(MONTH(AX$4)=MONTH($H49),YEAR(AX$4)=YEAR($H49)),#REF!,IF(AND(MONTH(AX$4)=MONTH($G49),YEAR(AX$4)=YEAR($G49)),#REF!,IF(AND(AX$4&lt;($H49+1),(AX$4+1)&gt;$G49),$P49,0)))</f>
        <v>776</v>
      </c>
      <c r="AY49" s="1301">
        <v>776</v>
      </c>
      <c r="AZ49" s="1301">
        <f t="shared" si="1"/>
        <v>0</v>
      </c>
      <c r="BA49" s="1301">
        <v>776</v>
      </c>
      <c r="BB49" s="1301">
        <f>IF(AND(MONTH(BB$4)=MONTH($H49),YEAR(BB$4)=YEAR($H49)),#REF!,IF(AND(MONTH(BB$4)=MONTH($G49),YEAR(BB$4)=YEAR($G49)),#REF!,IF(AND(BB$4&lt;($H49+1),(BB$4+1)&gt;$G49),$P49,0)))</f>
        <v>776</v>
      </c>
      <c r="BC49" s="1301">
        <v>776</v>
      </c>
      <c r="BD49" s="1301">
        <f t="shared" si="2"/>
        <v>0</v>
      </c>
      <c r="BE49" s="1301">
        <v>776</v>
      </c>
      <c r="BF49" s="1301">
        <f>IF(AND(MONTH(BF$4)=MONTH($H49),YEAR(BF$4)=YEAR($H49)),#REF!,IF(AND(MONTH(BF$4)=MONTH($G49),YEAR(BF$4)=YEAR($G49)),#REF!,IF(AND(BF$4&lt;($H49+1),(BF$4+1)&gt;$G49),$P49,0)))</f>
        <v>776</v>
      </c>
      <c r="BG49" s="1301">
        <v>776</v>
      </c>
      <c r="BH49" s="1301">
        <f t="shared" si="3"/>
        <v>0</v>
      </c>
      <c r="BI49" s="1301">
        <v>776</v>
      </c>
      <c r="BJ49" s="1301">
        <f>IF(AND(MONTH(BJ$4)=MONTH($H49),YEAR(BJ$4)=YEAR($H49)),#REF!,IF(AND(MONTH(BJ$4)=MONTH($G49),YEAR(BJ$4)=YEAR($G49)),#REF!,IF(AND(BJ$4&lt;($H49+1),(BJ$4+1)&gt;$G49),$P49,0)))</f>
        <v>776</v>
      </c>
      <c r="BK49" s="1301">
        <v>776</v>
      </c>
      <c r="BL49" s="1301">
        <f t="shared" si="4"/>
        <v>0</v>
      </c>
      <c r="BM49" s="1301">
        <v>776</v>
      </c>
      <c r="BN49" s="1313">
        <f>IF(AND(MONTH(BN$4)=MONTH($H49),YEAR(BN$4)=YEAR($H49)),#REF!,IF(AND(MONTH(BN$4)=MONTH($G49),YEAR(BN$4)=YEAR($G49)),#REF!,IF(AND(BN$4&lt;($H49+1),(BN$4+1)&gt;$G49),$P49,0)))</f>
        <v>776</v>
      </c>
      <c r="BO49" s="1313">
        <f>IF(AND(MONTH(BO$4)=MONTH($H49),YEAR(BO$4)=YEAR($H49)),#REF!,IF(AND(MONTH(BO$4)=MONTH($G49),YEAR(BO$4)=YEAR($G49)),#REF!,IF(AND(BO$4&lt;($H49+1),(BO$4+1)&gt;$G49),$P49,0)))</f>
        <v>776</v>
      </c>
      <c r="BP49" s="1313">
        <f>IF(AND(MONTH(BP$4)=MONTH($H49),YEAR(BP$4)=YEAR($H49)),#REF!,IF(AND(MONTH(BP$4)=MONTH($G49),YEAR(BP$4)=YEAR($G49)),#REF!,IF(AND(BP$4&lt;($H49+1),(BP$4+1)&gt;$G49),$P49,0)))</f>
        <v>776</v>
      </c>
      <c r="BQ49" s="1313" t="e">
        <f>IF(AND(MONTH(BQ$4)=MONTH($H49),YEAR(BQ$4)=YEAR($H49)),#REF!,IF(AND(MONTH(BQ$4)=MONTH($G49),YEAR(BQ$4)=YEAR($G49)),#REF!,IF(AND(BQ$4&lt;($H49+1),(BQ$4+1)&gt;$G49),$P49,0)))</f>
        <v>#REF!</v>
      </c>
      <c r="BR49" s="1313">
        <f>IF(AND(MONTH(BR$4)=MONTH($H49),YEAR(BR$4)=YEAR($H49)),#REF!,IF(AND(MONTH(BR$4)=MONTH($G49),YEAR(BR$4)=YEAR($G49)),#REF!,IF(AND(BR$4&lt;($H49+1),(BR$4+1)&gt;$G49),$P49,0)))</f>
        <v>0</v>
      </c>
      <c r="BS49" s="1313">
        <f>IF(AND(MONTH(BS$4)=MONTH($H49),YEAR(BS$4)=YEAR($H49)),#REF!,IF(AND(MONTH(BS$4)=MONTH($G49),YEAR(BS$4)=YEAR($G49)),#REF!,IF(AND(BS$4&lt;($H49+1),(BS$4+1)&gt;$G49),$P49,0)))</f>
        <v>0</v>
      </c>
      <c r="BT49" s="1313">
        <f>IF(AND(MONTH(BT$4)=MONTH($H49),YEAR(BT$4)=YEAR($H49)),#REF!,IF(AND(MONTH(BT$4)=MONTH($G49),YEAR(BT$4)=YEAR($G49)),#REF!,IF(AND(BT$4&lt;($H49+1),(BT$4+1)&gt;$G49),$P49,0)))</f>
        <v>0</v>
      </c>
      <c r="BU49" s="1301" t="e">
        <f t="shared" ref="BU49:BU95" si="33">AT49+AX49+BB49+BF49+BJ49+BN49+BO49+BP49+BQ49+BR49+BS49+BT49</f>
        <v>#REF!</v>
      </c>
      <c r="BV49" s="1301"/>
      <c r="BW49" s="1327">
        <v>0</v>
      </c>
      <c r="BX49" s="1319">
        <v>0</v>
      </c>
      <c r="BY49" s="1319">
        <v>0</v>
      </c>
      <c r="BZ49" s="1319">
        <v>0</v>
      </c>
      <c r="CA49" s="1319">
        <v>0</v>
      </c>
      <c r="CB49" s="1319"/>
      <c r="CC49" s="1319"/>
      <c r="CD49" s="1319"/>
      <c r="CE49" s="1319"/>
      <c r="CF49" s="1319"/>
      <c r="CG49" s="1319"/>
      <c r="CH49" s="1319"/>
      <c r="CI49" s="1270">
        <f t="shared" si="26"/>
        <v>0</v>
      </c>
      <c r="CJ49" s="1333"/>
      <c r="CK49" s="1333"/>
      <c r="CL49" s="1333"/>
    </row>
    <row r="50" spans="1:90" s="1170" customFormat="1" ht="18" customHeight="1">
      <c r="A50" s="1206">
        <v>17</v>
      </c>
      <c r="B50" s="1206" t="s">
        <v>88</v>
      </c>
      <c r="C50" s="1206" t="s">
        <v>89</v>
      </c>
      <c r="D50" s="1206"/>
      <c r="E50" s="1206" t="s">
        <v>105</v>
      </c>
      <c r="F50" s="1440" t="s">
        <v>106</v>
      </c>
      <c r="G50" s="1209">
        <v>45554</v>
      </c>
      <c r="H50" s="1220">
        <v>45918</v>
      </c>
      <c r="I50" s="1266"/>
      <c r="J50" s="1267">
        <v>0</v>
      </c>
      <c r="K50" s="1267">
        <v>388</v>
      </c>
      <c r="L50" s="1268">
        <v>20.5625</v>
      </c>
      <c r="M50" s="1269">
        <v>2</v>
      </c>
      <c r="N50" s="1270">
        <v>28.203125</v>
      </c>
      <c r="O50" s="1259">
        <f t="shared" si="16"/>
        <v>7978.25</v>
      </c>
      <c r="P50" s="1259">
        <f t="shared" si="31"/>
        <v>776</v>
      </c>
      <c r="Q50" s="1259">
        <f t="shared" si="17"/>
        <v>8754.25</v>
      </c>
      <c r="R50" s="1259">
        <f>IF(AND(MONTH(R$4)=MONTH($H50),YEAR(R$4)=YEAR($H50)),#REF!,IF(AND(MONTH(R$4)=MONTH($G50),YEAR(R$4)=YEAR($G50)),#REF!,IF(AND(R$4&lt;($H50+1),(R$4+1)&gt;$G50),$O50,0)))</f>
        <v>0</v>
      </c>
      <c r="S50" s="1259">
        <v>0</v>
      </c>
      <c r="T50" s="1259">
        <f t="shared" si="15"/>
        <v>0</v>
      </c>
      <c r="U50" s="1259">
        <v>0</v>
      </c>
      <c r="V50" s="1301">
        <f>IF(AND(MONTH(V$4)=MONTH($H50),YEAR(V$4)=YEAR($H50)),#REF!,IF(AND(MONTH(V$4)=MONTH($G50),YEAR(V$4)=YEAR($G50)),#REF!,IF(AND(V$4&lt;($H50+1),(V$4+1)&gt;$G50),$O50,0)))</f>
        <v>0</v>
      </c>
      <c r="W50" s="1301">
        <v>0</v>
      </c>
      <c r="X50" s="1301">
        <f t="shared" si="9"/>
        <v>0</v>
      </c>
      <c r="Y50" s="1301">
        <v>0</v>
      </c>
      <c r="Z50" s="1301">
        <f>IF(AND(MONTH(Z$4)=MONTH($H50),YEAR(Z$4)=YEAR($H50)),#REF!,IF(AND(MONTH(Z$4)=MONTH($G50),YEAR(Z$4)=YEAR($G50)),#REF!,IF(AND(Z$4&lt;($H50+1),(Z$4+1)&gt;$G50),$O50,0)))</f>
        <v>0</v>
      </c>
      <c r="AA50" s="1301">
        <v>0</v>
      </c>
      <c r="AB50" s="1301">
        <f t="shared" si="10"/>
        <v>0</v>
      </c>
      <c r="AC50" s="1301">
        <v>0</v>
      </c>
      <c r="AD50" s="1301">
        <f>IF(AND(MONTH(AD$4)=MONTH($H50),YEAR(AD$4)=YEAR($H50)),#REF!,IF(AND(MONTH(AD$4)=MONTH($G50),YEAR(AD$4)=YEAR($G50)),#REF!,IF(AND(AD$4&lt;($H50+1),(AD$4+1)&gt;$G50),$O50,0)))</f>
        <v>0</v>
      </c>
      <c r="AE50" s="1301">
        <v>0</v>
      </c>
      <c r="AF50" s="1301">
        <f t="shared" si="11"/>
        <v>0</v>
      </c>
      <c r="AG50" s="1301">
        <v>0</v>
      </c>
      <c r="AH50" s="1301">
        <f>IF(AND(MONTH(AH$4)=MONTH($H50),YEAR(AH$4)=YEAR($H50)),#REF!,IF(AND(MONTH(AH$4)=MONTH($G50),YEAR(AH$4)=YEAR($G50)),#REF!,IF(AND(AH$4&lt;($H50+1),(AH$4+1)&gt;$G50),$O50,0)))</f>
        <v>0</v>
      </c>
      <c r="AI50" s="1301">
        <v>0</v>
      </c>
      <c r="AJ50" s="1301">
        <f t="shared" si="12"/>
        <v>0</v>
      </c>
      <c r="AK50" s="1301">
        <v>0</v>
      </c>
      <c r="AL50" s="1313">
        <f>IF(AND(MONTH(AL$4)=MONTH($H50),YEAR(AL$4)=YEAR($H50)),#REF!,IF(AND(MONTH(AL$4)=MONTH($G50),YEAR(AL$4)=YEAR($G50)),#REF!,IF(AND(AL$4&lt;($H50+1),(AL$4+1)&gt;$G50),$O50,0)))</f>
        <v>0</v>
      </c>
      <c r="AM50" s="1313">
        <f>IF(AND(MONTH(AM$4)=MONTH($H50),YEAR(AM$4)=YEAR($H50)),#REF!,IF(AND(MONTH(AM$4)=MONTH($G50),YEAR(AM$4)=YEAR($G50)),#REF!,IF(AND(AM$4&lt;($H50+1),(AM$4+1)&gt;$G50),$O50,0)))</f>
        <v>0</v>
      </c>
      <c r="AN50" s="1313">
        <f>IF(AND(MONTH(AN$4)=MONTH($H50),YEAR(AN$4)=YEAR($H50)),#REF!,IF(AND(MONTH(AN$4)=MONTH($G50),YEAR(AN$4)=YEAR($G50)),#REF!,IF(AND(AN$4&lt;($H50+1),(AN$4+1)&gt;$G50),$O50,0)))</f>
        <v>0</v>
      </c>
      <c r="AO50" s="1313" t="e">
        <f>IF(AND(MONTH(AO$4)=MONTH($H50),YEAR(AO$4)=YEAR($H50)),#REF!,IF(AND(MONTH(AO$4)=MONTH($G50),YEAR(AO$4)=YEAR($G50)),#REF!,IF(AND(AO$4&lt;($H50+1),(AO$4+1)&gt;$G50),$O50,0)))</f>
        <v>#REF!</v>
      </c>
      <c r="AP50" s="1313">
        <f>IF(AND(MONTH(AP$4)=MONTH($H50),YEAR(AP$4)=YEAR($H50)),#REF!,IF(AND(MONTH(AP$4)=MONTH($G50),YEAR(AP$4)=YEAR($G50)),#REF!,IF(AND(AP$4&lt;($H50+1),(AP$4+1)&gt;$G50),$O50,0)))</f>
        <v>7978.25</v>
      </c>
      <c r="AQ50" s="1313">
        <f>IF(AND(MONTH(AQ$4)=MONTH($H50),YEAR(AQ$4)=YEAR($H50)),#REF!,IF(AND(MONTH(AQ$4)=MONTH($G50),YEAR(AQ$4)=YEAR($G50)),#REF!,IF(AND(AQ$4&lt;($H50+1),(AQ$4+1)&gt;$G50),$O50,0)))</f>
        <v>7978.25</v>
      </c>
      <c r="AR50" s="1313">
        <f>IF(AND(MONTH(AR$4)=MONTH($H50),YEAR(AR$4)=YEAR($H50)),#REF!,IF(AND(MONTH(AR$4)=MONTH($G50),YEAR(AR$4)=YEAR($G50)),#REF!,IF(AND(AR$4&lt;($H50+1),(AR$4+1)&gt;$G50),$O50,0)))</f>
        <v>7978.25</v>
      </c>
      <c r="AS50" s="1301" t="e">
        <f t="shared" si="32"/>
        <v>#REF!</v>
      </c>
      <c r="AT50" s="1301">
        <f>IF(AND(MONTH(AT$4)=MONTH($H50),YEAR(AT$4)=YEAR($H50)),#REF!,IF(AND(MONTH(AT$4)=MONTH($G50),YEAR(AT$4)=YEAR($G50)),#REF!,IF(AND(AT$4&lt;($H50+1),(AT$4+1)&gt;$G50),$P50,0)))</f>
        <v>0</v>
      </c>
      <c r="AU50" s="1301">
        <v>0</v>
      </c>
      <c r="AV50" s="1301">
        <f t="shared" si="13"/>
        <v>0</v>
      </c>
      <c r="AW50" s="1301">
        <v>0</v>
      </c>
      <c r="AX50" s="1301">
        <f>IF(AND(MONTH(AX$4)=MONTH($H50),YEAR(AX$4)=YEAR($H50)),#REF!,IF(AND(MONTH(AX$4)=MONTH($G50),YEAR(AX$4)=YEAR($G50)),#REF!,IF(AND(AX$4&lt;($H50+1),(AX$4+1)&gt;$G50),$P50,0)))</f>
        <v>0</v>
      </c>
      <c r="AY50" s="1301">
        <v>0</v>
      </c>
      <c r="AZ50" s="1301">
        <f t="shared" si="1"/>
        <v>0</v>
      </c>
      <c r="BA50" s="1301">
        <v>0</v>
      </c>
      <c r="BB50" s="1301">
        <f>IF(AND(MONTH(BB$4)=MONTH($H50),YEAR(BB$4)=YEAR($H50)),#REF!,IF(AND(MONTH(BB$4)=MONTH($G50),YEAR(BB$4)=YEAR($G50)),#REF!,IF(AND(BB$4&lt;($H50+1),(BB$4+1)&gt;$G50),$P50,0)))</f>
        <v>0</v>
      </c>
      <c r="BC50" s="1301">
        <v>0</v>
      </c>
      <c r="BD50" s="1301">
        <f t="shared" si="2"/>
        <v>0</v>
      </c>
      <c r="BE50" s="1301">
        <v>0</v>
      </c>
      <c r="BF50" s="1301">
        <f>IF(AND(MONTH(BF$4)=MONTH($H50),YEAR(BF$4)=YEAR($H50)),#REF!,IF(AND(MONTH(BF$4)=MONTH($G50),YEAR(BF$4)=YEAR($G50)),#REF!,IF(AND(BF$4&lt;($H50+1),(BF$4+1)&gt;$G50),$P50,0)))</f>
        <v>0</v>
      </c>
      <c r="BG50" s="1301">
        <v>0</v>
      </c>
      <c r="BH50" s="1301">
        <f t="shared" si="3"/>
        <v>0</v>
      </c>
      <c r="BI50" s="1301">
        <v>0</v>
      </c>
      <c r="BJ50" s="1301">
        <f>IF(AND(MONTH(BJ$4)=MONTH($H50),YEAR(BJ$4)=YEAR($H50)),#REF!,IF(AND(MONTH(BJ$4)=MONTH($G50),YEAR(BJ$4)=YEAR($G50)),#REF!,IF(AND(BJ$4&lt;($H50+1),(BJ$4+1)&gt;$G50),$P50,0)))</f>
        <v>0</v>
      </c>
      <c r="BK50" s="1301">
        <v>0</v>
      </c>
      <c r="BL50" s="1301">
        <f t="shared" si="4"/>
        <v>0</v>
      </c>
      <c r="BM50" s="1301">
        <v>0</v>
      </c>
      <c r="BN50" s="1313">
        <f>IF(AND(MONTH(BN$4)=MONTH($H50),YEAR(BN$4)=YEAR($H50)),#REF!,IF(AND(MONTH(BN$4)=MONTH($G50),YEAR(BN$4)=YEAR($G50)),#REF!,IF(AND(BN$4&lt;($H50+1),(BN$4+1)&gt;$G50),$P50,0)))</f>
        <v>0</v>
      </c>
      <c r="BO50" s="1313">
        <f>IF(AND(MONTH(BO$4)=MONTH($H50),YEAR(BO$4)=YEAR($H50)),#REF!,IF(AND(MONTH(BO$4)=MONTH($G50),YEAR(BO$4)=YEAR($G50)),#REF!,IF(AND(BO$4&lt;($H50+1),(BO$4+1)&gt;$G50),$P50,0)))</f>
        <v>0</v>
      </c>
      <c r="BP50" s="1313">
        <f>IF(AND(MONTH(BP$4)=MONTH($H50),YEAR(BP$4)=YEAR($H50)),#REF!,IF(AND(MONTH(BP$4)=MONTH($G50),YEAR(BP$4)=YEAR($G50)),#REF!,IF(AND(BP$4&lt;($H50+1),(BP$4+1)&gt;$G50),$P50,0)))</f>
        <v>0</v>
      </c>
      <c r="BQ50" s="1313" t="e">
        <f>IF(AND(MONTH(BQ$4)=MONTH($H50),YEAR(BQ$4)=YEAR($H50)),#REF!,IF(AND(MONTH(BQ$4)=MONTH($G50),YEAR(BQ$4)=YEAR($G50)),#REF!,IF(AND(BQ$4&lt;($H50+1),(BQ$4+1)&gt;$G50),$P50,0)))</f>
        <v>#REF!</v>
      </c>
      <c r="BR50" s="1313">
        <f>IF(AND(MONTH(BR$4)=MONTH($H50),YEAR(BR$4)=YEAR($H50)),#REF!,IF(AND(MONTH(BR$4)=MONTH($G50),YEAR(BR$4)=YEAR($G50)),#REF!,IF(AND(BR$4&lt;($H50+1),(BR$4+1)&gt;$G50),$P50,0)))</f>
        <v>776</v>
      </c>
      <c r="BS50" s="1313">
        <f>IF(AND(MONTH(BS$4)=MONTH($H50),YEAR(BS$4)=YEAR($H50)),#REF!,IF(AND(MONTH(BS$4)=MONTH($G50),YEAR(BS$4)=YEAR($G50)),#REF!,IF(AND(BS$4&lt;($H50+1),(BS$4+1)&gt;$G50),$P50,0)))</f>
        <v>776</v>
      </c>
      <c r="BT50" s="1313">
        <f>IF(AND(MONTH(BT$4)=MONTH($H50),YEAR(BT$4)=YEAR($H50)),#REF!,IF(AND(MONTH(BT$4)=MONTH($G50),YEAR(BT$4)=YEAR($G50)),#REF!,IF(AND(BT$4&lt;($H50+1),(BT$4+1)&gt;$G50),$P50,0)))</f>
        <v>776</v>
      </c>
      <c r="BU50" s="1301" t="e">
        <f t="shared" si="33"/>
        <v>#REF!</v>
      </c>
      <c r="BV50" s="1301"/>
      <c r="BW50" s="1327"/>
      <c r="BX50" s="1319"/>
      <c r="BY50" s="1319"/>
      <c r="BZ50" s="1319"/>
      <c r="CA50" s="1319"/>
      <c r="CB50" s="1319"/>
      <c r="CC50" s="1319"/>
      <c r="CD50" s="1319"/>
      <c r="CE50" s="1319"/>
      <c r="CF50" s="1319"/>
      <c r="CG50" s="1319"/>
      <c r="CH50" s="1319"/>
      <c r="CI50" s="1270">
        <f t="shared" si="26"/>
        <v>0</v>
      </c>
      <c r="CJ50" s="1333"/>
      <c r="CK50" s="1333"/>
      <c r="CL50" s="1333"/>
    </row>
    <row r="51" spans="1:90" s="1170" customFormat="1" ht="18" customHeight="1">
      <c r="A51" s="1206">
        <v>17</v>
      </c>
      <c r="B51" s="1206" t="s">
        <v>88</v>
      </c>
      <c r="C51" s="1206" t="s">
        <v>89</v>
      </c>
      <c r="D51" s="1206"/>
      <c r="E51" s="1206" t="s">
        <v>105</v>
      </c>
      <c r="F51" s="1440" t="s">
        <v>106</v>
      </c>
      <c r="G51" s="1209">
        <v>45919</v>
      </c>
      <c r="H51" s="1220">
        <v>46283</v>
      </c>
      <c r="I51" s="1266"/>
      <c r="J51" s="1267">
        <v>0</v>
      </c>
      <c r="K51" s="1267">
        <v>388</v>
      </c>
      <c r="L51" s="1268">
        <v>20.6875</v>
      </c>
      <c r="M51" s="1269">
        <v>2</v>
      </c>
      <c r="N51" s="1270">
        <v>28.359375</v>
      </c>
      <c r="O51" s="1259">
        <f t="shared" si="16"/>
        <v>8026.75</v>
      </c>
      <c r="P51" s="1259">
        <f t="shared" si="31"/>
        <v>776</v>
      </c>
      <c r="Q51" s="1259">
        <f t="shared" si="17"/>
        <v>8802.75</v>
      </c>
      <c r="R51" s="1259">
        <f>IF(AND(MONTH(R$4)=MONTH($H51),YEAR(R$4)=YEAR($H51)),#REF!,IF(AND(MONTH(R$4)=MONTH($G51),YEAR(R$4)=YEAR($G51)),#REF!,IF(AND(R$4&lt;($H51+1),(R$4+1)&gt;$G51),$O51,0)))</f>
        <v>0</v>
      </c>
      <c r="S51" s="1259">
        <v>0</v>
      </c>
      <c r="T51" s="1259">
        <f t="shared" si="15"/>
        <v>0</v>
      </c>
      <c r="U51" s="1259">
        <v>0</v>
      </c>
      <c r="V51" s="1301">
        <f>IF(AND(MONTH(V$4)=MONTH($H51),YEAR(V$4)=YEAR($H51)),#REF!,IF(AND(MONTH(V$4)=MONTH($G51),YEAR(V$4)=YEAR($G51)),#REF!,IF(AND(V$4&lt;($H51+1),(V$4+1)&gt;$G51),$O51,0)))</f>
        <v>0</v>
      </c>
      <c r="W51" s="1301">
        <v>0</v>
      </c>
      <c r="X51" s="1301">
        <f t="shared" si="9"/>
        <v>0</v>
      </c>
      <c r="Y51" s="1301">
        <v>0</v>
      </c>
      <c r="Z51" s="1301">
        <f>IF(AND(MONTH(Z$4)=MONTH($H51),YEAR(Z$4)=YEAR($H51)),#REF!,IF(AND(MONTH(Z$4)=MONTH($G51),YEAR(Z$4)=YEAR($G51)),#REF!,IF(AND(Z$4&lt;($H51+1),(Z$4+1)&gt;$G51),$O51,0)))</f>
        <v>0</v>
      </c>
      <c r="AA51" s="1301">
        <v>0</v>
      </c>
      <c r="AB51" s="1301">
        <f t="shared" si="10"/>
        <v>0</v>
      </c>
      <c r="AC51" s="1301">
        <v>0</v>
      </c>
      <c r="AD51" s="1301">
        <f>IF(AND(MONTH(AD$4)=MONTH($H51),YEAR(AD$4)=YEAR($H51)),#REF!,IF(AND(MONTH(AD$4)=MONTH($G51),YEAR(AD$4)=YEAR($G51)),#REF!,IF(AND(AD$4&lt;($H51+1),(AD$4+1)&gt;$G51),$O51,0)))</f>
        <v>0</v>
      </c>
      <c r="AE51" s="1301">
        <v>0</v>
      </c>
      <c r="AF51" s="1301">
        <f t="shared" si="11"/>
        <v>0</v>
      </c>
      <c r="AG51" s="1301">
        <v>0</v>
      </c>
      <c r="AH51" s="1301">
        <f>IF(AND(MONTH(AH$4)=MONTH($H51),YEAR(AH$4)=YEAR($H51)),#REF!,IF(AND(MONTH(AH$4)=MONTH($G51),YEAR(AH$4)=YEAR($G51)),#REF!,IF(AND(AH$4&lt;($H51+1),(AH$4+1)&gt;$G51),$O51,0)))</f>
        <v>0</v>
      </c>
      <c r="AI51" s="1301">
        <v>0</v>
      </c>
      <c r="AJ51" s="1301">
        <f t="shared" si="12"/>
        <v>0</v>
      </c>
      <c r="AK51" s="1301">
        <v>0</v>
      </c>
      <c r="AL51" s="1313">
        <f>IF(AND(MONTH(AL$4)=MONTH($H51),YEAR(AL$4)=YEAR($H51)),#REF!,IF(AND(MONTH(AL$4)=MONTH($G51),YEAR(AL$4)=YEAR($G51)),#REF!,IF(AND(AL$4&lt;($H51+1),(AL$4+1)&gt;$G51),$O51,0)))</f>
        <v>0</v>
      </c>
      <c r="AM51" s="1313">
        <f>IF(AND(MONTH(AM$4)=MONTH($H51),YEAR(AM$4)=YEAR($H51)),#REF!,IF(AND(MONTH(AM$4)=MONTH($G51),YEAR(AM$4)=YEAR($G51)),#REF!,IF(AND(AM$4&lt;($H51+1),(AM$4+1)&gt;$G51),$O51,0)))</f>
        <v>0</v>
      </c>
      <c r="AN51" s="1313">
        <f>IF(AND(MONTH(AN$4)=MONTH($H51),YEAR(AN$4)=YEAR($H51)),#REF!,IF(AND(MONTH(AN$4)=MONTH($G51),YEAR(AN$4)=YEAR($G51)),#REF!,IF(AND(AN$4&lt;($H51+1),(AN$4+1)&gt;$G51),$O51,0)))</f>
        <v>0</v>
      </c>
      <c r="AO51" s="1313">
        <f>IF(AND(MONTH(AO$4)=MONTH($H51),YEAR(AO$4)=YEAR($H51)),#REF!,IF(AND(MONTH(AO$4)=MONTH($G51),YEAR(AO$4)=YEAR($G51)),#REF!,IF(AND(AO$4&lt;($H51+1),(AO$4+1)&gt;$G51),$O51,0)))</f>
        <v>0</v>
      </c>
      <c r="AP51" s="1313">
        <f>IF(AND(MONTH(AP$4)=MONTH($H51),YEAR(AP$4)=YEAR($H51)),#REF!,IF(AND(MONTH(AP$4)=MONTH($G51),YEAR(AP$4)=YEAR($G51)),#REF!,IF(AND(AP$4&lt;($H51+1),(AP$4+1)&gt;$G51),$O51,0)))</f>
        <v>0</v>
      </c>
      <c r="AQ51" s="1313">
        <f>IF(AND(MONTH(AQ$4)=MONTH($H51),YEAR(AQ$4)=YEAR($H51)),#REF!,IF(AND(MONTH(AQ$4)=MONTH($G51),YEAR(AQ$4)=YEAR($G51)),#REF!,IF(AND(AQ$4&lt;($H51+1),(AQ$4+1)&gt;$G51),$O51,0)))</f>
        <v>0</v>
      </c>
      <c r="AR51" s="1313">
        <f>IF(AND(MONTH(AR$4)=MONTH($H51),YEAR(AR$4)=YEAR($H51)),#REF!,IF(AND(MONTH(AR$4)=MONTH($G51),YEAR(AR$4)=YEAR($G51)),#REF!,IF(AND(AR$4&lt;($H51+1),(AR$4+1)&gt;$G51),$O51,0)))</f>
        <v>0</v>
      </c>
      <c r="AS51" s="1301">
        <f t="shared" si="32"/>
        <v>0</v>
      </c>
      <c r="AT51" s="1301">
        <f>IF(AND(MONTH(AT$4)=MONTH($H51),YEAR(AT$4)=YEAR($H51)),#REF!,IF(AND(MONTH(AT$4)=MONTH($G51),YEAR(AT$4)=YEAR($G51)),#REF!,IF(AND(AT$4&lt;($H51+1),(AT$4+1)&gt;$G51),$P51,0)))</f>
        <v>0</v>
      </c>
      <c r="AU51" s="1301">
        <v>0</v>
      </c>
      <c r="AV51" s="1301">
        <f t="shared" si="13"/>
        <v>0</v>
      </c>
      <c r="AW51" s="1301">
        <v>0</v>
      </c>
      <c r="AX51" s="1301">
        <f>IF(AND(MONTH(AX$4)=MONTH($H51),YEAR(AX$4)=YEAR($H51)),#REF!,IF(AND(MONTH(AX$4)=MONTH($G51),YEAR(AX$4)=YEAR($G51)),#REF!,IF(AND(AX$4&lt;($H51+1),(AX$4+1)&gt;$G51),$P51,0)))</f>
        <v>0</v>
      </c>
      <c r="AY51" s="1301">
        <v>0</v>
      </c>
      <c r="AZ51" s="1301">
        <f t="shared" si="1"/>
        <v>0</v>
      </c>
      <c r="BA51" s="1301">
        <v>0</v>
      </c>
      <c r="BB51" s="1301">
        <f>IF(AND(MONTH(BB$4)=MONTH($H51),YEAR(BB$4)=YEAR($H51)),#REF!,IF(AND(MONTH(BB$4)=MONTH($G51),YEAR(BB$4)=YEAR($G51)),#REF!,IF(AND(BB$4&lt;($H51+1),(BB$4+1)&gt;$G51),$P51,0)))</f>
        <v>0</v>
      </c>
      <c r="BC51" s="1301">
        <v>0</v>
      </c>
      <c r="BD51" s="1301">
        <f t="shared" si="2"/>
        <v>0</v>
      </c>
      <c r="BE51" s="1301">
        <v>0</v>
      </c>
      <c r="BF51" s="1301">
        <f>IF(AND(MONTH(BF$4)=MONTH($H51),YEAR(BF$4)=YEAR($H51)),#REF!,IF(AND(MONTH(BF$4)=MONTH($G51),YEAR(BF$4)=YEAR($G51)),#REF!,IF(AND(BF$4&lt;($H51+1),(BF$4+1)&gt;$G51),$P51,0)))</f>
        <v>0</v>
      </c>
      <c r="BG51" s="1301">
        <v>0</v>
      </c>
      <c r="BH51" s="1301">
        <f t="shared" si="3"/>
        <v>0</v>
      </c>
      <c r="BI51" s="1301">
        <v>0</v>
      </c>
      <c r="BJ51" s="1301">
        <f>IF(AND(MONTH(BJ$4)=MONTH($H51),YEAR(BJ$4)=YEAR($H51)),#REF!,IF(AND(MONTH(BJ$4)=MONTH($G51),YEAR(BJ$4)=YEAR($G51)),#REF!,IF(AND(BJ$4&lt;($H51+1),(BJ$4+1)&gt;$G51),$P51,0)))</f>
        <v>0</v>
      </c>
      <c r="BK51" s="1301">
        <v>0</v>
      </c>
      <c r="BL51" s="1301">
        <f t="shared" si="4"/>
        <v>0</v>
      </c>
      <c r="BM51" s="1301">
        <v>0</v>
      </c>
      <c r="BN51" s="1313">
        <f>IF(AND(MONTH(BN$4)=MONTH($H51),YEAR(BN$4)=YEAR($H51)),#REF!,IF(AND(MONTH(BN$4)=MONTH($G51),YEAR(BN$4)=YEAR($G51)),#REF!,IF(AND(BN$4&lt;($H51+1),(BN$4+1)&gt;$G51),$P51,0)))</f>
        <v>0</v>
      </c>
      <c r="BO51" s="1313">
        <f>IF(AND(MONTH(BO$4)=MONTH($H51),YEAR(BO$4)=YEAR($H51)),#REF!,IF(AND(MONTH(BO$4)=MONTH($G51),YEAR(BO$4)=YEAR($G51)),#REF!,IF(AND(BO$4&lt;($H51+1),(BO$4+1)&gt;$G51),$P51,0)))</f>
        <v>0</v>
      </c>
      <c r="BP51" s="1313">
        <f>IF(AND(MONTH(BP$4)=MONTH($H51),YEAR(BP$4)=YEAR($H51)),#REF!,IF(AND(MONTH(BP$4)=MONTH($G51),YEAR(BP$4)=YEAR($G51)),#REF!,IF(AND(BP$4&lt;($H51+1),(BP$4+1)&gt;$G51),$P51,0)))</f>
        <v>0</v>
      </c>
      <c r="BQ51" s="1313">
        <f>IF(AND(MONTH(BQ$4)=MONTH($H51),YEAR(BQ$4)=YEAR($H51)),#REF!,IF(AND(MONTH(BQ$4)=MONTH($G51),YEAR(BQ$4)=YEAR($G51)),#REF!,IF(AND(BQ$4&lt;($H51+1),(BQ$4+1)&gt;$G51),$P51,0)))</f>
        <v>0</v>
      </c>
      <c r="BR51" s="1313">
        <f>IF(AND(MONTH(BR$4)=MONTH($H51),YEAR(BR$4)=YEAR($H51)),#REF!,IF(AND(MONTH(BR$4)=MONTH($G51),YEAR(BR$4)=YEAR($G51)),#REF!,IF(AND(BR$4&lt;($H51+1),(BR$4+1)&gt;$G51),$P51,0)))</f>
        <v>0</v>
      </c>
      <c r="BS51" s="1313">
        <f>IF(AND(MONTH(BS$4)=MONTH($H51),YEAR(BS$4)=YEAR($H51)),#REF!,IF(AND(MONTH(BS$4)=MONTH($G51),YEAR(BS$4)=YEAR($G51)),#REF!,IF(AND(BS$4&lt;($H51+1),(BS$4+1)&gt;$G51),$P51,0)))</f>
        <v>0</v>
      </c>
      <c r="BT51" s="1313">
        <f>IF(AND(MONTH(BT$4)=MONTH($H51),YEAR(BT$4)=YEAR($H51)),#REF!,IF(AND(MONTH(BT$4)=MONTH($G51),YEAR(BT$4)=YEAR($G51)),#REF!,IF(AND(BT$4&lt;($H51+1),(BT$4+1)&gt;$G51),$P51,0)))</f>
        <v>0</v>
      </c>
      <c r="BU51" s="1301">
        <f t="shared" si="33"/>
        <v>0</v>
      </c>
      <c r="BV51" s="1301"/>
      <c r="BW51" s="1327"/>
      <c r="BX51" s="1319"/>
      <c r="BY51" s="1319"/>
      <c r="BZ51" s="1319"/>
      <c r="CA51" s="1319"/>
      <c r="CB51" s="1319"/>
      <c r="CC51" s="1319"/>
      <c r="CD51" s="1319"/>
      <c r="CE51" s="1319"/>
      <c r="CF51" s="1319"/>
      <c r="CG51" s="1319"/>
      <c r="CH51" s="1319"/>
      <c r="CI51" s="1270">
        <f t="shared" si="26"/>
        <v>0</v>
      </c>
      <c r="CJ51" s="1333"/>
      <c r="CK51" s="1333"/>
      <c r="CL51" s="1333"/>
    </row>
    <row r="52" spans="1:90" ht="18" customHeight="1">
      <c r="A52" s="1188">
        <v>18</v>
      </c>
      <c r="B52" s="1188" t="s">
        <v>88</v>
      </c>
      <c r="C52" s="1188" t="s">
        <v>107</v>
      </c>
      <c r="D52" s="1188"/>
      <c r="E52" s="1188" t="s">
        <v>108</v>
      </c>
      <c r="F52" s="1439" t="s">
        <v>109</v>
      </c>
      <c r="G52" s="1197">
        <v>44958</v>
      </c>
      <c r="H52" s="1197">
        <v>45322</v>
      </c>
      <c r="I52" s="1256"/>
      <c r="J52" s="1257">
        <v>1001</v>
      </c>
      <c r="K52" s="1257">
        <v>1001</v>
      </c>
      <c r="L52" s="1260">
        <v>12.5</v>
      </c>
      <c r="M52" s="1258">
        <v>2</v>
      </c>
      <c r="N52" s="1249">
        <v>18.125</v>
      </c>
      <c r="O52" s="1259">
        <f t="shared" si="16"/>
        <v>12512.5</v>
      </c>
      <c r="P52" s="1259">
        <f t="shared" si="31"/>
        <v>2002</v>
      </c>
      <c r="Q52" s="1259">
        <f t="shared" si="17"/>
        <v>14514.5</v>
      </c>
      <c r="R52" s="1259" t="e">
        <f>IF(AND(MONTH(R$4)=MONTH($H52),YEAR(R$4)=YEAR($H52)),#REF!,IF(AND(MONTH(R$4)=MONTH($G52),YEAR(R$4)=YEAR($G52)),#REF!,IF(AND(R$4&lt;($H52+1),(R$4+1)&gt;$G52),$O52,0)))</f>
        <v>#REF!</v>
      </c>
      <c r="S52" s="1259">
        <f>VLOOKUP(E52,'[1]MW-Rent 2023'!$E$11:$AS$247,16,FALSE)</f>
        <v>10010</v>
      </c>
      <c r="T52" s="1259" t="e">
        <f t="shared" si="15"/>
        <v>#REF!</v>
      </c>
      <c r="U52" s="1259">
        <f>VLOOKUP(E52,'[2]MW-Rent 2023'!$E$11:$DR$319,21,FALSE)</f>
        <v>8808.7999999999993</v>
      </c>
      <c r="V52" s="1301">
        <f>IF(AND(MONTH(V$4)=MONTH($H52),YEAR(V$4)=YEAR($H52)),#REF!,IF(AND(MONTH(V$4)=MONTH($G52),YEAR(V$4)=YEAR($G52)),#REF!,IF(AND(V$4&lt;($H52+1),(V$4+1)&gt;$G52),$O52,0)))</f>
        <v>0</v>
      </c>
      <c r="W52" s="1301">
        <f>VLOOKUP(E52,'[1]MW-Rent 2023'!$E$11:$AS$247,17,FALSE)</f>
        <v>0</v>
      </c>
      <c r="X52" s="1301">
        <f t="shared" si="9"/>
        <v>0</v>
      </c>
      <c r="Y52" s="1301">
        <f>VLOOKUP(E52,'[2]MW-Rent 2023'!$E$11:$DR$319,25,FALSE)</f>
        <v>0</v>
      </c>
      <c r="Z52" s="1301">
        <f>IF(AND(MONTH(Z$4)=MONTH($H52),YEAR(Z$4)=YEAR($H52)),#REF!,IF(AND(MONTH(Z$4)=MONTH($G52),YEAR(Z$4)=YEAR($G52)),#REF!,IF(AND(Z$4&lt;($H52+1),(Z$4+1)&gt;$G52),$O52,0)))</f>
        <v>0</v>
      </c>
      <c r="AA52" s="1301">
        <f>VLOOKUP(E52,'[1]MW-Rent 2023'!$E$11:$AS$247,18,FALSE)</f>
        <v>0</v>
      </c>
      <c r="AB52" s="1301">
        <f t="shared" si="10"/>
        <v>0</v>
      </c>
      <c r="AC52" s="1301">
        <f>VLOOKUP(E52,'[2]MW-Rent 2023'!$E$11:$DR$319,29,FALSE)</f>
        <v>0</v>
      </c>
      <c r="AD52" s="1301">
        <f>IF(AND(MONTH(AD$4)=MONTH($H52),YEAR(AD$4)=YEAR($H52)),#REF!,IF(AND(MONTH(AD$4)=MONTH($G52),YEAR(AD$4)=YEAR($G52)),#REF!,IF(AND(AD$4&lt;($H52+1),(AD$4+1)&gt;$G52),$O52,0)))</f>
        <v>0</v>
      </c>
      <c r="AE52" s="1301">
        <f>VLOOKUP(E52,'[1]MW-Rent 2023'!$E$11:$AS$247,19,FALSE)</f>
        <v>0</v>
      </c>
      <c r="AF52" s="1301">
        <f t="shared" si="11"/>
        <v>0</v>
      </c>
      <c r="AG52" s="1301">
        <f>VLOOKUP(E52,'[2]MW-Rent 2023'!$E$11:$DR$319,33,FALSE)</f>
        <v>0</v>
      </c>
      <c r="AH52" s="1301">
        <f>IF(AND(MONTH(AH$4)=MONTH($H52),YEAR(AH$4)=YEAR($H52)),#REF!,IF(AND(MONTH(AH$4)=MONTH($G52),YEAR(AH$4)=YEAR($G52)),#REF!,IF(AND(AH$4&lt;($H52+1),(AH$4+1)&gt;$G52),$O52,0)))</f>
        <v>0</v>
      </c>
      <c r="AI52" s="1301">
        <f>VLOOKUP(E52,'[1]MW-Rent 2023'!$E$11:$AS$247,20,FALSE)</f>
        <v>0</v>
      </c>
      <c r="AJ52" s="1301">
        <f t="shared" si="12"/>
        <v>0</v>
      </c>
      <c r="AK52" s="1301">
        <f>VLOOKUP(E52,'[2]MW-Rent 2023'!$E$11:$DR$319,37,FALSE)</f>
        <v>0</v>
      </c>
      <c r="AL52" s="1313">
        <f>IF(AND(MONTH(AL$4)=MONTH($H52),YEAR(AL$4)=YEAR($H52)),#REF!,IF(AND(MONTH(AL$4)=MONTH($G52),YEAR(AL$4)=YEAR($G52)),#REF!,IF(AND(AL$4&lt;($H52+1),(AL$4+1)&gt;$G52),$O52,0)))</f>
        <v>0</v>
      </c>
      <c r="AM52" s="1313">
        <f>IF(AND(MONTH(AM$4)=MONTH($H52),YEAR(AM$4)=YEAR($H52)),#REF!,IF(AND(MONTH(AM$4)=MONTH($G52),YEAR(AM$4)=YEAR($G52)),#REF!,IF(AND(AM$4&lt;($H52+1),(AM$4+1)&gt;$G52),$O52,0)))</f>
        <v>0</v>
      </c>
      <c r="AN52" s="1313">
        <f>IF(AND(MONTH(AN$4)=MONTH($H52),YEAR(AN$4)=YEAR($H52)),#REF!,IF(AND(MONTH(AN$4)=MONTH($G52),YEAR(AN$4)=YEAR($G52)),#REF!,IF(AND(AN$4&lt;($H52+1),(AN$4+1)&gt;$G52),$O52,0)))</f>
        <v>0</v>
      </c>
      <c r="AO52" s="1313">
        <f>IF(AND(MONTH(AO$4)=MONTH($H52),YEAR(AO$4)=YEAR($H52)),#REF!,IF(AND(MONTH(AO$4)=MONTH($G52),YEAR(AO$4)=YEAR($G52)),#REF!,IF(AND(AO$4&lt;($H52+1),(AO$4+1)&gt;$G52),$O52,0)))</f>
        <v>0</v>
      </c>
      <c r="AP52" s="1313">
        <f>IF(AND(MONTH(AP$4)=MONTH($H52),YEAR(AP$4)=YEAR($H52)),#REF!,IF(AND(MONTH(AP$4)=MONTH($G52),YEAR(AP$4)=YEAR($G52)),#REF!,IF(AND(AP$4&lt;($H52+1),(AP$4+1)&gt;$G52),$O52,0)))</f>
        <v>0</v>
      </c>
      <c r="AQ52" s="1313">
        <f>IF(AND(MONTH(AQ$4)=MONTH($H52),YEAR(AQ$4)=YEAR($H52)),#REF!,IF(AND(MONTH(AQ$4)=MONTH($G52),YEAR(AQ$4)=YEAR($G52)),#REF!,IF(AND(AQ$4&lt;($H52+1),(AQ$4+1)&gt;$G52),$O52,0)))</f>
        <v>0</v>
      </c>
      <c r="AR52" s="1313">
        <f>IF(AND(MONTH(AR$4)=MONTH($H52),YEAR(AR$4)=YEAR($H52)),#REF!,IF(AND(MONTH(AR$4)=MONTH($G52),YEAR(AR$4)=YEAR($G52)),#REF!,IF(AND(AR$4&lt;($H52+1),(AR$4+1)&gt;$G52),$O52,0)))</f>
        <v>0</v>
      </c>
      <c r="AS52" s="1301" t="e">
        <f t="shared" si="32"/>
        <v>#REF!</v>
      </c>
      <c r="AT52" s="1301" t="e">
        <f>IF(AND(MONTH(AT$4)=MONTH($H52),YEAR(AT$4)=YEAR($H52)),#REF!,IF(AND(MONTH(AT$4)=MONTH($G52),YEAR(AT$4)=YEAR($G52)),#REF!,IF(AND(AT$4&lt;($H52+1),(AT$4+1)&gt;$G52),$P52,0)))</f>
        <v>#REF!</v>
      </c>
      <c r="AU52" s="1301">
        <f>VLOOKUP(E52,'[1]MW-Rent 2023'!$E$11:$AS$247,29,FALSE)</f>
        <v>2002</v>
      </c>
      <c r="AV52" s="1301" t="e">
        <f t="shared" si="13"/>
        <v>#REF!</v>
      </c>
      <c r="AW52" s="1301">
        <f>VLOOKUP(E52,'[2]MW-Rent 2023'!$E$11:$DR$319,70,FALSE)</f>
        <v>1201.2</v>
      </c>
      <c r="AX52" s="1301">
        <f>IF(AND(MONTH(AX$4)=MONTH($H52),YEAR(AX$4)=YEAR($H52)),#REF!,IF(AND(MONTH(AX$4)=MONTH($G52),YEAR(AX$4)=YEAR($G52)),#REF!,IF(AND(AX$4&lt;($H52+1),(AX$4+1)&gt;$G52),$P52,0)))</f>
        <v>0</v>
      </c>
      <c r="AY52" s="1301">
        <f>VLOOKUP(E52,'[1]MW-Rent 2023'!$E$11:$AS$247,30,FALSE)</f>
        <v>0</v>
      </c>
      <c r="AZ52" s="1301">
        <f t="shared" si="1"/>
        <v>0</v>
      </c>
      <c r="BA52" s="1301">
        <f>VLOOKUP(E52,'[2]MW-Rent 2023'!$E$11:$DR$319,74,FALSE)</f>
        <v>0</v>
      </c>
      <c r="BB52" s="1301">
        <f>IF(AND(MONTH(BB$4)=MONTH($H52),YEAR(BB$4)=YEAR($H52)),#REF!,IF(AND(MONTH(BB$4)=MONTH($G52),YEAR(BB$4)=YEAR($G52)),#REF!,IF(AND(BB$4&lt;($H52+1),(BB$4+1)&gt;$G52),$P52,0)))</f>
        <v>0</v>
      </c>
      <c r="BC52" s="1301">
        <f>VLOOKUP(E52,'[1]MW-Rent 2023'!$E$11:$AS$247,31,FALSE)</f>
        <v>0</v>
      </c>
      <c r="BD52" s="1301">
        <f t="shared" si="2"/>
        <v>0</v>
      </c>
      <c r="BE52" s="1301">
        <f>VLOOKUP(E52,'[2]MW-Rent 2023'!$E$11:$DR$319,78,FALSE)</f>
        <v>0</v>
      </c>
      <c r="BF52" s="1301">
        <f>IF(AND(MONTH(BF$4)=MONTH($H52),YEAR(BF$4)=YEAR($H52)),#REF!,IF(AND(MONTH(BF$4)=MONTH($G52),YEAR(BF$4)=YEAR($G52)),#REF!,IF(AND(BF$4&lt;($H52+1),(BF$4+1)&gt;$G52),$P52,0)))</f>
        <v>0</v>
      </c>
      <c r="BG52" s="1301">
        <f>VLOOKUP(E52,'[1]MW-Rent 2023'!$E$11:$AS$247,32,FALSE)</f>
        <v>0</v>
      </c>
      <c r="BH52" s="1301">
        <f t="shared" si="3"/>
        <v>0</v>
      </c>
      <c r="BI52" s="1301">
        <f>VLOOKUP(E52,'[2]MW-Rent 2023'!$E$11:$DR$319,82,FALSE)</f>
        <v>0</v>
      </c>
      <c r="BJ52" s="1301">
        <f>IF(AND(MONTH(BJ$4)=MONTH($H52),YEAR(BJ$4)=YEAR($H52)),#REF!,IF(AND(MONTH(BJ$4)=MONTH($G52),YEAR(BJ$4)=YEAR($G52)),#REF!,IF(AND(BJ$4&lt;($H52+1),(BJ$4+1)&gt;$G52),$P52,0)))</f>
        <v>0</v>
      </c>
      <c r="BK52" s="1301">
        <f>VLOOKUP(E52,'[1]MW-Rent 2023'!$E$11:$AS$247,33,FALSE)</f>
        <v>0</v>
      </c>
      <c r="BL52" s="1301">
        <f t="shared" si="4"/>
        <v>0</v>
      </c>
      <c r="BM52" s="1301">
        <f>VLOOKUP(E52,'[2]MW-Rent 2023'!$E$11:$DR$319,86,FALSE)</f>
        <v>0</v>
      </c>
      <c r="BN52" s="1313">
        <f>IF(AND(MONTH(BN$4)=MONTH($H52),YEAR(BN$4)=YEAR($H52)),#REF!,IF(AND(MONTH(BN$4)=MONTH($G52),YEAR(BN$4)=YEAR($G52)),#REF!,IF(AND(BN$4&lt;($H52+1),(BN$4+1)&gt;$G52),$P52,0)))</f>
        <v>0</v>
      </c>
      <c r="BO52" s="1313">
        <f>IF(AND(MONTH(BO$4)=MONTH($H52),YEAR(BO$4)=YEAR($H52)),#REF!,IF(AND(MONTH(BO$4)=MONTH($G52),YEAR(BO$4)=YEAR($G52)),#REF!,IF(AND(BO$4&lt;($H52+1),(BO$4+1)&gt;$G52),$P52,0)))</f>
        <v>0</v>
      </c>
      <c r="BP52" s="1313">
        <f>IF(AND(MONTH(BP$4)=MONTH($H52),YEAR(BP$4)=YEAR($H52)),#REF!,IF(AND(MONTH(BP$4)=MONTH($G52),YEAR(BP$4)=YEAR($G52)),#REF!,IF(AND(BP$4&lt;($H52+1),(BP$4+1)&gt;$G52),$P52,0)))</f>
        <v>0</v>
      </c>
      <c r="BQ52" s="1313">
        <f>IF(AND(MONTH(BQ$4)=MONTH($H52),YEAR(BQ$4)=YEAR($H52)),#REF!,IF(AND(MONTH(BQ$4)=MONTH($G52),YEAR(BQ$4)=YEAR($G52)),#REF!,IF(AND(BQ$4&lt;($H52+1),(BQ$4+1)&gt;$G52),$P52,0)))</f>
        <v>0</v>
      </c>
      <c r="BR52" s="1313">
        <f>IF(AND(MONTH(BR$4)=MONTH($H52),YEAR(BR$4)=YEAR($H52)),#REF!,IF(AND(MONTH(BR$4)=MONTH($G52),YEAR(BR$4)=YEAR($G52)),#REF!,IF(AND(BR$4&lt;($H52+1),(BR$4+1)&gt;$G52),$P52,0)))</f>
        <v>0</v>
      </c>
      <c r="BS52" s="1313">
        <f>IF(AND(MONTH(BS$4)=MONTH($H52),YEAR(BS$4)=YEAR($H52)),#REF!,IF(AND(MONTH(BS$4)=MONTH($G52),YEAR(BS$4)=YEAR($G52)),#REF!,IF(AND(BS$4&lt;($H52+1),(BS$4+1)&gt;$G52),$P52,0)))</f>
        <v>0</v>
      </c>
      <c r="BT52" s="1313">
        <f>IF(AND(MONTH(BT$4)=MONTH($H52),YEAR(BT$4)=YEAR($H52)),#REF!,IF(AND(MONTH(BT$4)=MONTH($G52),YEAR(BT$4)=YEAR($G52)),#REF!,IF(AND(BT$4&lt;($H52+1),(BT$4+1)&gt;$G52),$P52,0)))</f>
        <v>0</v>
      </c>
      <c r="BU52" s="1331" t="e">
        <f t="shared" si="33"/>
        <v>#REF!</v>
      </c>
      <c r="BV52" s="1331"/>
      <c r="BW52" s="1327"/>
      <c r="BX52" s="1319"/>
      <c r="BY52" s="1319"/>
      <c r="BZ52" s="1319"/>
      <c r="CA52" s="1319"/>
      <c r="CB52" s="1319"/>
      <c r="CC52" s="1319"/>
      <c r="CD52" s="1338"/>
      <c r="CE52" s="1338"/>
      <c r="CF52" s="1338"/>
      <c r="CG52" s="1338"/>
      <c r="CH52" s="1338"/>
      <c r="CI52" s="1270">
        <f t="shared" si="26"/>
        <v>0</v>
      </c>
      <c r="CJ52" s="1333"/>
      <c r="CK52" s="1333"/>
      <c r="CL52" s="1333"/>
    </row>
    <row r="53" spans="1:90" ht="18" customHeight="1">
      <c r="A53" s="1188">
        <v>18</v>
      </c>
      <c r="B53" s="1188" t="s">
        <v>88</v>
      </c>
      <c r="C53" s="1188" t="s">
        <v>107</v>
      </c>
      <c r="D53" s="1188"/>
      <c r="E53" s="1188" t="s">
        <v>108</v>
      </c>
      <c r="F53" s="1439" t="s">
        <v>109</v>
      </c>
      <c r="G53" s="1197">
        <v>45323</v>
      </c>
      <c r="H53" s="1197">
        <v>45688</v>
      </c>
      <c r="I53" s="1256"/>
      <c r="J53" s="1257">
        <v>0</v>
      </c>
      <c r="K53" s="1257">
        <v>1001</v>
      </c>
      <c r="L53" s="1260">
        <v>13.75</v>
      </c>
      <c r="M53" s="1258">
        <v>2</v>
      </c>
      <c r="N53" s="1249">
        <v>19.6875</v>
      </c>
      <c r="O53" s="1259">
        <f t="shared" si="16"/>
        <v>13763.75</v>
      </c>
      <c r="P53" s="1259">
        <f t="shared" si="31"/>
        <v>2002</v>
      </c>
      <c r="Q53" s="1259">
        <f t="shared" si="17"/>
        <v>15765.75</v>
      </c>
      <c r="R53" s="1259">
        <f>IF(AND(MONTH(R$4)=MONTH($H53),YEAR(R$4)=YEAR($H53)),#REF!,IF(AND(MONTH(R$4)=MONTH($G53),YEAR(R$4)=YEAR($G53)),#REF!,IF(AND(R$4&lt;($H53+1),(R$4+1)&gt;$G53),$O53,0)))</f>
        <v>0</v>
      </c>
      <c r="S53" s="1259">
        <v>0</v>
      </c>
      <c r="T53" s="1259">
        <f t="shared" si="15"/>
        <v>0</v>
      </c>
      <c r="U53" s="1259">
        <v>0</v>
      </c>
      <c r="V53" s="1301" t="e">
        <f>IF(AND(MONTH(V$4)=MONTH($H53),YEAR(V$4)=YEAR($H53)),#REF!,IF(AND(MONTH(V$4)=MONTH($G53),YEAR(V$4)=YEAR($G53)),#REF!,IF(AND(V$4&lt;($H53+1),(V$4+1)&gt;$G53),$O53,0)))</f>
        <v>#REF!</v>
      </c>
      <c r="W53" s="1301">
        <v>11011</v>
      </c>
      <c r="X53" s="1301" t="e">
        <f t="shared" si="9"/>
        <v>#REF!</v>
      </c>
      <c r="Y53" s="1301">
        <v>10010</v>
      </c>
      <c r="Z53" s="1301">
        <f>IF(AND(MONTH(Z$4)=MONTH($H53),YEAR(Z$4)=YEAR($H53)),#REF!,IF(AND(MONTH(Z$4)=MONTH($G53),YEAR(Z$4)=YEAR($G53)),#REF!,IF(AND(Z$4&lt;($H53+1),(Z$4+1)&gt;$G53),$O53,0)))</f>
        <v>13763.75</v>
      </c>
      <c r="AA53" s="1301">
        <v>11011</v>
      </c>
      <c r="AB53" s="1301">
        <f t="shared" si="10"/>
        <v>2752.75</v>
      </c>
      <c r="AC53" s="1301">
        <v>10010</v>
      </c>
      <c r="AD53" s="1301">
        <f>IF(AND(MONTH(AD$4)=MONTH($H53),YEAR(AD$4)=YEAR($H53)),#REF!,IF(AND(MONTH(AD$4)=MONTH($G53),YEAR(AD$4)=YEAR($G53)),#REF!,IF(AND(AD$4&lt;($H53+1),(AD$4+1)&gt;$G53),$O53,0)))</f>
        <v>13763.75</v>
      </c>
      <c r="AE53" s="1301">
        <v>11011</v>
      </c>
      <c r="AF53" s="1301">
        <f t="shared" si="11"/>
        <v>2752.75</v>
      </c>
      <c r="AG53" s="1301">
        <v>10010</v>
      </c>
      <c r="AH53" s="1301">
        <f>IF(AND(MONTH(AH$4)=MONTH($H53),YEAR(AH$4)=YEAR($H53)),#REF!,IF(AND(MONTH(AH$4)=MONTH($G53),YEAR(AH$4)=YEAR($G53)),#REF!,IF(AND(AH$4&lt;($H53+1),(AH$4+1)&gt;$G53),$O53,0)))</f>
        <v>13763.75</v>
      </c>
      <c r="AI53" s="1301">
        <v>11011</v>
      </c>
      <c r="AJ53" s="1301">
        <f t="shared" si="12"/>
        <v>2752.75</v>
      </c>
      <c r="AK53" s="1301">
        <v>10010</v>
      </c>
      <c r="AL53" s="1313">
        <f>IF(AND(MONTH(AL$4)=MONTH($H53),YEAR(AL$4)=YEAR($H53)),#REF!,IF(AND(MONTH(AL$4)=MONTH($G53),YEAR(AL$4)=YEAR($G53)),#REF!,IF(AND(AL$4&lt;($H53+1),(AL$4+1)&gt;$G53),$O53,0)))</f>
        <v>13763.75</v>
      </c>
      <c r="AM53" s="1313">
        <f>IF(AND(MONTH(AM$4)=MONTH($H53),YEAR(AM$4)=YEAR($H53)),#REF!,IF(AND(MONTH(AM$4)=MONTH($G53),YEAR(AM$4)=YEAR($G53)),#REF!,IF(AND(AM$4&lt;($H53+1),(AM$4+1)&gt;$G53),$O53,0)))</f>
        <v>13763.75</v>
      </c>
      <c r="AN53" s="1313">
        <f>IF(AND(MONTH(AN$4)=MONTH($H53),YEAR(AN$4)=YEAR($H53)),#REF!,IF(AND(MONTH(AN$4)=MONTH($G53),YEAR(AN$4)=YEAR($G53)),#REF!,IF(AND(AN$4&lt;($H53+1),(AN$4+1)&gt;$G53),$O53,0)))</f>
        <v>13763.75</v>
      </c>
      <c r="AO53" s="1313">
        <f>IF(AND(MONTH(AO$4)=MONTH($H53),YEAR(AO$4)=YEAR($H53)),#REF!,IF(AND(MONTH(AO$4)=MONTH($G53),YEAR(AO$4)=YEAR($G53)),#REF!,IF(AND(AO$4&lt;($H53+1),(AO$4+1)&gt;$G53),$O53,0)))</f>
        <v>13763.75</v>
      </c>
      <c r="AP53" s="1313">
        <f>IF(AND(MONTH(AP$4)=MONTH($H53),YEAR(AP$4)=YEAR($H53)),#REF!,IF(AND(MONTH(AP$4)=MONTH($G53),YEAR(AP$4)=YEAR($G53)),#REF!,IF(AND(AP$4&lt;($H53+1),(AP$4+1)&gt;$G53),$O53,0)))</f>
        <v>13763.75</v>
      </c>
      <c r="AQ53" s="1313">
        <f>IF(AND(MONTH(AQ$4)=MONTH($H53),YEAR(AQ$4)=YEAR($H53)),#REF!,IF(AND(MONTH(AQ$4)=MONTH($G53),YEAR(AQ$4)=YEAR($G53)),#REF!,IF(AND(AQ$4&lt;($H53+1),(AQ$4+1)&gt;$G53),$O53,0)))</f>
        <v>13763.75</v>
      </c>
      <c r="AR53" s="1313">
        <f>IF(AND(MONTH(AR$4)=MONTH($H53),YEAR(AR$4)=YEAR($H53)),#REF!,IF(AND(MONTH(AR$4)=MONTH($G53),YEAR(AR$4)=YEAR($G53)),#REF!,IF(AND(AR$4&lt;($H53+1),(AR$4+1)&gt;$G53),$O53,0)))</f>
        <v>13763.75</v>
      </c>
      <c r="AS53" s="1301" t="e">
        <f t="shared" si="32"/>
        <v>#REF!</v>
      </c>
      <c r="AT53" s="1301">
        <f>IF(AND(MONTH(AT$4)=MONTH($H53),YEAR(AT$4)=YEAR($H53)),#REF!,IF(AND(MONTH(AT$4)=MONTH($G53),YEAR(AT$4)=YEAR($G53)),#REF!,IF(AND(AT$4&lt;($H53+1),(AT$4+1)&gt;$G53),$P53,0)))</f>
        <v>0</v>
      </c>
      <c r="AU53" s="1301">
        <v>0</v>
      </c>
      <c r="AV53" s="1301">
        <f t="shared" si="13"/>
        <v>0</v>
      </c>
      <c r="AW53" s="1301">
        <v>0</v>
      </c>
      <c r="AX53" s="1301" t="e">
        <f>IF(AND(MONTH(AX$4)=MONTH($H53),YEAR(AX$4)=YEAR($H53)),#REF!,IF(AND(MONTH(AX$4)=MONTH($G53),YEAR(AX$4)=YEAR($G53)),#REF!,IF(AND(AX$4&lt;($H53+1),(AX$4+1)&gt;$G53),$P53,0)))</f>
        <v>#REF!</v>
      </c>
      <c r="AY53" s="1301">
        <v>2002</v>
      </c>
      <c r="AZ53" s="1301" t="e">
        <f t="shared" si="1"/>
        <v>#REF!</v>
      </c>
      <c r="BA53" s="1301">
        <v>2002</v>
      </c>
      <c r="BB53" s="1301">
        <f>IF(AND(MONTH(BB$4)=MONTH($H53),YEAR(BB$4)=YEAR($H53)),#REF!,IF(AND(MONTH(BB$4)=MONTH($G53),YEAR(BB$4)=YEAR($G53)),#REF!,IF(AND(BB$4&lt;($H53+1),(BB$4+1)&gt;$G53),$P53,0)))</f>
        <v>2002</v>
      </c>
      <c r="BC53" s="1301">
        <v>2002</v>
      </c>
      <c r="BD53" s="1301">
        <f t="shared" si="2"/>
        <v>0</v>
      </c>
      <c r="BE53" s="1301">
        <v>2002</v>
      </c>
      <c r="BF53" s="1301">
        <f>IF(AND(MONTH(BF$4)=MONTH($H53),YEAR(BF$4)=YEAR($H53)),#REF!,IF(AND(MONTH(BF$4)=MONTH($G53),YEAR(BF$4)=YEAR($G53)),#REF!,IF(AND(BF$4&lt;($H53+1),(BF$4+1)&gt;$G53),$P53,0)))</f>
        <v>2002</v>
      </c>
      <c r="BG53" s="1301">
        <v>2002</v>
      </c>
      <c r="BH53" s="1301">
        <f t="shared" si="3"/>
        <v>0</v>
      </c>
      <c r="BI53" s="1301">
        <v>2002</v>
      </c>
      <c r="BJ53" s="1301">
        <f>IF(AND(MONTH(BJ$4)=MONTH($H53),YEAR(BJ$4)=YEAR($H53)),#REF!,IF(AND(MONTH(BJ$4)=MONTH($G53),YEAR(BJ$4)=YEAR($G53)),#REF!,IF(AND(BJ$4&lt;($H53+1),(BJ$4+1)&gt;$G53),$P53,0)))</f>
        <v>2002</v>
      </c>
      <c r="BK53" s="1301">
        <v>2002</v>
      </c>
      <c r="BL53" s="1301">
        <f t="shared" si="4"/>
        <v>0</v>
      </c>
      <c r="BM53" s="1301">
        <v>2002</v>
      </c>
      <c r="BN53" s="1313">
        <f>IF(AND(MONTH(BN$4)=MONTH($H53),YEAR(BN$4)=YEAR($H53)),#REF!,IF(AND(MONTH(BN$4)=MONTH($G53),YEAR(BN$4)=YEAR($G53)),#REF!,IF(AND(BN$4&lt;($H53+1),(BN$4+1)&gt;$G53),$P53,0)))</f>
        <v>2002</v>
      </c>
      <c r="BO53" s="1313">
        <f>IF(AND(MONTH(BO$4)=MONTH($H53),YEAR(BO$4)=YEAR($H53)),#REF!,IF(AND(MONTH(BO$4)=MONTH($G53),YEAR(BO$4)=YEAR($G53)),#REF!,IF(AND(BO$4&lt;($H53+1),(BO$4+1)&gt;$G53),$P53,0)))</f>
        <v>2002</v>
      </c>
      <c r="BP53" s="1313">
        <f>IF(AND(MONTH(BP$4)=MONTH($H53),YEAR(BP$4)=YEAR($H53)),#REF!,IF(AND(MONTH(BP$4)=MONTH($G53),YEAR(BP$4)=YEAR($G53)),#REF!,IF(AND(BP$4&lt;($H53+1),(BP$4+1)&gt;$G53),$P53,0)))</f>
        <v>2002</v>
      </c>
      <c r="BQ53" s="1313">
        <f>IF(AND(MONTH(BQ$4)=MONTH($H53),YEAR(BQ$4)=YEAR($H53)),#REF!,IF(AND(MONTH(BQ$4)=MONTH($G53),YEAR(BQ$4)=YEAR($G53)),#REF!,IF(AND(BQ$4&lt;($H53+1),(BQ$4+1)&gt;$G53),$P53,0)))</f>
        <v>2002</v>
      </c>
      <c r="BR53" s="1313">
        <f>IF(AND(MONTH(BR$4)=MONTH($H53),YEAR(BR$4)=YEAR($H53)),#REF!,IF(AND(MONTH(BR$4)=MONTH($G53),YEAR(BR$4)=YEAR($G53)),#REF!,IF(AND(BR$4&lt;($H53+1),(BR$4+1)&gt;$G53),$P53,0)))</f>
        <v>2002</v>
      </c>
      <c r="BS53" s="1313">
        <f>IF(AND(MONTH(BS$4)=MONTH($H53),YEAR(BS$4)=YEAR($H53)),#REF!,IF(AND(MONTH(BS$4)=MONTH($G53),YEAR(BS$4)=YEAR($G53)),#REF!,IF(AND(BS$4&lt;($H53+1),(BS$4+1)&gt;$G53),$P53,0)))</f>
        <v>2002</v>
      </c>
      <c r="BT53" s="1313">
        <f>IF(AND(MONTH(BT$4)=MONTH($H53),YEAR(BT$4)=YEAR($H53)),#REF!,IF(AND(MONTH(BT$4)=MONTH($G53),YEAR(BT$4)=YEAR($G53)),#REF!,IF(AND(BT$4&lt;($H53+1),(BT$4+1)&gt;$G53),$P53,0)))</f>
        <v>2002</v>
      </c>
      <c r="BU53" s="1331" t="e">
        <f t="shared" si="33"/>
        <v>#REF!</v>
      </c>
      <c r="BV53" s="1331"/>
      <c r="BW53" s="1327"/>
      <c r="BX53" s="1319"/>
      <c r="BY53" s="1319">
        <v>410.38</v>
      </c>
      <c r="BZ53" s="1319">
        <v>1981.16</v>
      </c>
      <c r="CA53" s="1319">
        <v>206.1</v>
      </c>
      <c r="CB53" s="1319"/>
      <c r="CC53" s="1319"/>
      <c r="CD53" s="1338"/>
      <c r="CE53" s="1338"/>
      <c r="CF53" s="1338"/>
      <c r="CG53" s="1338"/>
      <c r="CH53" s="1338"/>
      <c r="CI53" s="1270">
        <f t="shared" si="26"/>
        <v>2597.64</v>
      </c>
      <c r="CJ53" s="1333"/>
      <c r="CK53" s="1333"/>
      <c r="CL53" s="1333"/>
    </row>
    <row r="54" spans="1:90" ht="18" customHeight="1">
      <c r="A54" s="1188">
        <v>18</v>
      </c>
      <c r="B54" s="1188" t="s">
        <v>88</v>
      </c>
      <c r="C54" s="1188" t="s">
        <v>107</v>
      </c>
      <c r="D54" s="1188"/>
      <c r="E54" s="1188" t="s">
        <v>108</v>
      </c>
      <c r="F54" s="1439" t="s">
        <v>109</v>
      </c>
      <c r="G54" s="1197">
        <v>45689</v>
      </c>
      <c r="H54" s="1197">
        <v>46053</v>
      </c>
      <c r="I54" s="1256"/>
      <c r="J54" s="1257">
        <v>0</v>
      </c>
      <c r="K54" s="1257">
        <v>1001</v>
      </c>
      <c r="L54" s="1260">
        <v>15</v>
      </c>
      <c r="M54" s="1258">
        <v>2</v>
      </c>
      <c r="N54" s="1249">
        <v>21.25</v>
      </c>
      <c r="O54" s="1259">
        <f t="shared" si="16"/>
        <v>15015</v>
      </c>
      <c r="P54" s="1259">
        <f t="shared" si="31"/>
        <v>2002</v>
      </c>
      <c r="Q54" s="1259">
        <f t="shared" si="17"/>
        <v>17017</v>
      </c>
      <c r="R54" s="1259">
        <f>IF(AND(MONTH(R$4)=MONTH($H54),YEAR(R$4)=YEAR($H54)),#REF!,IF(AND(MONTH(R$4)=MONTH($G54),YEAR(R$4)=YEAR($G54)),#REF!,IF(AND(R$4&lt;($H54+1),(R$4+1)&gt;$G54),$O54,0)))</f>
        <v>0</v>
      </c>
      <c r="S54" s="1259">
        <v>0</v>
      </c>
      <c r="T54" s="1259">
        <f t="shared" si="15"/>
        <v>0</v>
      </c>
      <c r="U54" s="1259">
        <v>0</v>
      </c>
      <c r="V54" s="1301">
        <f>IF(AND(MONTH(V$4)=MONTH($H54),YEAR(V$4)=YEAR($H54)),#REF!,IF(AND(MONTH(V$4)=MONTH($G54),YEAR(V$4)=YEAR($G54)),#REF!,IF(AND(V$4&lt;($H54+1),(V$4+1)&gt;$G54),$O54,0)))</f>
        <v>0</v>
      </c>
      <c r="W54" s="1301">
        <v>0</v>
      </c>
      <c r="X54" s="1301">
        <f t="shared" si="9"/>
        <v>0</v>
      </c>
      <c r="Y54" s="1301">
        <v>0</v>
      </c>
      <c r="Z54" s="1301">
        <f>IF(AND(MONTH(Z$4)=MONTH($H54),YEAR(Z$4)=YEAR($H54)),#REF!,IF(AND(MONTH(Z$4)=MONTH($G54),YEAR(Z$4)=YEAR($G54)),#REF!,IF(AND(Z$4&lt;($H54+1),(Z$4+1)&gt;$G54),$O54,0)))</f>
        <v>0</v>
      </c>
      <c r="AA54" s="1301">
        <v>0</v>
      </c>
      <c r="AB54" s="1301">
        <f t="shared" si="10"/>
        <v>0</v>
      </c>
      <c r="AC54" s="1301">
        <v>0</v>
      </c>
      <c r="AD54" s="1301">
        <f>IF(AND(MONTH(AD$4)=MONTH($H54),YEAR(AD$4)=YEAR($H54)),#REF!,IF(AND(MONTH(AD$4)=MONTH($G54),YEAR(AD$4)=YEAR($G54)),#REF!,IF(AND(AD$4&lt;($H54+1),(AD$4+1)&gt;$G54),$O54,0)))</f>
        <v>0</v>
      </c>
      <c r="AE54" s="1301">
        <v>0</v>
      </c>
      <c r="AF54" s="1301">
        <f t="shared" si="11"/>
        <v>0</v>
      </c>
      <c r="AG54" s="1301">
        <v>0</v>
      </c>
      <c r="AH54" s="1301">
        <f>IF(AND(MONTH(AH$4)=MONTH($H54),YEAR(AH$4)=YEAR($H54)),#REF!,IF(AND(MONTH(AH$4)=MONTH($G54),YEAR(AH$4)=YEAR($G54)),#REF!,IF(AND(AH$4&lt;($H54+1),(AH$4+1)&gt;$G54),$O54,0)))</f>
        <v>0</v>
      </c>
      <c r="AI54" s="1301">
        <v>0</v>
      </c>
      <c r="AJ54" s="1301">
        <f t="shared" si="12"/>
        <v>0</v>
      </c>
      <c r="AK54" s="1301">
        <v>0</v>
      </c>
      <c r="AL54" s="1313">
        <f>IF(AND(MONTH(AL$4)=MONTH($H54),YEAR(AL$4)=YEAR($H54)),#REF!,IF(AND(MONTH(AL$4)=MONTH($G54),YEAR(AL$4)=YEAR($G54)),#REF!,IF(AND(AL$4&lt;($H54+1),(AL$4+1)&gt;$G54),$O54,0)))</f>
        <v>0</v>
      </c>
      <c r="AM54" s="1313">
        <f>IF(AND(MONTH(AM$4)=MONTH($H54),YEAR(AM$4)=YEAR($H54)),#REF!,IF(AND(MONTH(AM$4)=MONTH($G54),YEAR(AM$4)=YEAR($G54)),#REF!,IF(AND(AM$4&lt;($H54+1),(AM$4+1)&gt;$G54),$O54,0)))</f>
        <v>0</v>
      </c>
      <c r="AN54" s="1313">
        <f>IF(AND(MONTH(AN$4)=MONTH($H54),YEAR(AN$4)=YEAR($H54)),#REF!,IF(AND(MONTH(AN$4)=MONTH($G54),YEAR(AN$4)=YEAR($G54)),#REF!,IF(AND(AN$4&lt;($H54+1),(AN$4+1)&gt;$G54),$O54,0)))</f>
        <v>0</v>
      </c>
      <c r="AO54" s="1313">
        <f>IF(AND(MONTH(AO$4)=MONTH($H54),YEAR(AO$4)=YEAR($H54)),#REF!,IF(AND(MONTH(AO$4)=MONTH($G54),YEAR(AO$4)=YEAR($G54)),#REF!,IF(AND(AO$4&lt;($H54+1),(AO$4+1)&gt;$G54),$O54,0)))</f>
        <v>0</v>
      </c>
      <c r="AP54" s="1313">
        <f>IF(AND(MONTH(AP$4)=MONTH($H54),YEAR(AP$4)=YEAR($H54)),#REF!,IF(AND(MONTH(AP$4)=MONTH($G54),YEAR(AP$4)=YEAR($G54)),#REF!,IF(AND(AP$4&lt;($H54+1),(AP$4+1)&gt;$G54),$O54,0)))</f>
        <v>0</v>
      </c>
      <c r="AQ54" s="1313">
        <f>IF(AND(MONTH(AQ$4)=MONTH($H54),YEAR(AQ$4)=YEAR($H54)),#REF!,IF(AND(MONTH(AQ$4)=MONTH($G54),YEAR(AQ$4)=YEAR($G54)),#REF!,IF(AND(AQ$4&lt;($H54+1),(AQ$4+1)&gt;$G54),$O54,0)))</f>
        <v>0</v>
      </c>
      <c r="AR54" s="1313">
        <f>IF(AND(MONTH(AR$4)=MONTH($H54),YEAR(AR$4)=YEAR($H54)),#REF!,IF(AND(MONTH(AR$4)=MONTH($G54),YEAR(AR$4)=YEAR($G54)),#REF!,IF(AND(AR$4&lt;($H54+1),(AR$4+1)&gt;$G54),$O54,0)))</f>
        <v>0</v>
      </c>
      <c r="AS54" s="1301">
        <f t="shared" si="32"/>
        <v>0</v>
      </c>
      <c r="AT54" s="1301">
        <f>IF(AND(MONTH(AT$4)=MONTH($H54),YEAR(AT$4)=YEAR($H54)),#REF!,IF(AND(MONTH(AT$4)=MONTH($G54),YEAR(AT$4)=YEAR($G54)),#REF!,IF(AND(AT$4&lt;($H54+1),(AT$4+1)&gt;$G54),$P54,0)))</f>
        <v>0</v>
      </c>
      <c r="AU54" s="1301">
        <v>0</v>
      </c>
      <c r="AV54" s="1301">
        <f t="shared" si="13"/>
        <v>0</v>
      </c>
      <c r="AW54" s="1301">
        <v>0</v>
      </c>
      <c r="AX54" s="1301">
        <f>IF(AND(MONTH(AX$4)=MONTH($H54),YEAR(AX$4)=YEAR($H54)),#REF!,IF(AND(MONTH(AX$4)=MONTH($G54),YEAR(AX$4)=YEAR($G54)),#REF!,IF(AND(AX$4&lt;($H54+1),(AX$4+1)&gt;$G54),$P54,0)))</f>
        <v>0</v>
      </c>
      <c r="AY54" s="1301">
        <v>0</v>
      </c>
      <c r="AZ54" s="1301">
        <f t="shared" si="1"/>
        <v>0</v>
      </c>
      <c r="BA54" s="1301">
        <v>0</v>
      </c>
      <c r="BB54" s="1301">
        <f>IF(AND(MONTH(BB$4)=MONTH($H54),YEAR(BB$4)=YEAR($H54)),#REF!,IF(AND(MONTH(BB$4)=MONTH($G54),YEAR(BB$4)=YEAR($G54)),#REF!,IF(AND(BB$4&lt;($H54+1),(BB$4+1)&gt;$G54),$P54,0)))</f>
        <v>0</v>
      </c>
      <c r="BC54" s="1301">
        <v>0</v>
      </c>
      <c r="BD54" s="1301">
        <f t="shared" si="2"/>
        <v>0</v>
      </c>
      <c r="BE54" s="1301">
        <v>0</v>
      </c>
      <c r="BF54" s="1301">
        <f>IF(AND(MONTH(BF$4)=MONTH($H54),YEAR(BF$4)=YEAR($H54)),#REF!,IF(AND(MONTH(BF$4)=MONTH($G54),YEAR(BF$4)=YEAR($G54)),#REF!,IF(AND(BF$4&lt;($H54+1),(BF$4+1)&gt;$G54),$P54,0)))</f>
        <v>0</v>
      </c>
      <c r="BG54" s="1301">
        <v>0</v>
      </c>
      <c r="BH54" s="1301">
        <f t="shared" si="3"/>
        <v>0</v>
      </c>
      <c r="BI54" s="1301">
        <v>0</v>
      </c>
      <c r="BJ54" s="1301">
        <f>IF(AND(MONTH(BJ$4)=MONTH($H54),YEAR(BJ$4)=YEAR($H54)),#REF!,IF(AND(MONTH(BJ$4)=MONTH($G54),YEAR(BJ$4)=YEAR($G54)),#REF!,IF(AND(BJ$4&lt;($H54+1),(BJ$4+1)&gt;$G54),$P54,0)))</f>
        <v>0</v>
      </c>
      <c r="BK54" s="1301">
        <v>0</v>
      </c>
      <c r="BL54" s="1301">
        <f t="shared" si="4"/>
        <v>0</v>
      </c>
      <c r="BM54" s="1301">
        <v>0</v>
      </c>
      <c r="BN54" s="1313">
        <f>IF(AND(MONTH(BN$4)=MONTH($H54),YEAR(BN$4)=YEAR($H54)),#REF!,IF(AND(MONTH(BN$4)=MONTH($G54),YEAR(BN$4)=YEAR($G54)),#REF!,IF(AND(BN$4&lt;($H54+1),(BN$4+1)&gt;$G54),$P54,0)))</f>
        <v>0</v>
      </c>
      <c r="BO54" s="1313">
        <f>IF(AND(MONTH(BO$4)=MONTH($H54),YEAR(BO$4)=YEAR($H54)),#REF!,IF(AND(MONTH(BO$4)=MONTH($G54),YEAR(BO$4)=YEAR($G54)),#REF!,IF(AND(BO$4&lt;($H54+1),(BO$4+1)&gt;$G54),$P54,0)))</f>
        <v>0</v>
      </c>
      <c r="BP54" s="1313">
        <f>IF(AND(MONTH(BP$4)=MONTH($H54),YEAR(BP$4)=YEAR($H54)),#REF!,IF(AND(MONTH(BP$4)=MONTH($G54),YEAR(BP$4)=YEAR($G54)),#REF!,IF(AND(BP$4&lt;($H54+1),(BP$4+1)&gt;$G54),$P54,0)))</f>
        <v>0</v>
      </c>
      <c r="BQ54" s="1313">
        <f>IF(AND(MONTH(BQ$4)=MONTH($H54),YEAR(BQ$4)=YEAR($H54)),#REF!,IF(AND(MONTH(BQ$4)=MONTH($G54),YEAR(BQ$4)=YEAR($G54)),#REF!,IF(AND(BQ$4&lt;($H54+1),(BQ$4+1)&gt;$G54),$P54,0)))</f>
        <v>0</v>
      </c>
      <c r="BR54" s="1313">
        <f>IF(AND(MONTH(BR$4)=MONTH($H54),YEAR(BR$4)=YEAR($H54)),#REF!,IF(AND(MONTH(BR$4)=MONTH($G54),YEAR(BR$4)=YEAR($G54)),#REF!,IF(AND(BR$4&lt;($H54+1),(BR$4+1)&gt;$G54),$P54,0)))</f>
        <v>0</v>
      </c>
      <c r="BS54" s="1313">
        <f>IF(AND(MONTH(BS$4)=MONTH($H54),YEAR(BS$4)=YEAR($H54)),#REF!,IF(AND(MONTH(BS$4)=MONTH($G54),YEAR(BS$4)=YEAR($G54)),#REF!,IF(AND(BS$4&lt;($H54+1),(BS$4+1)&gt;$G54),$P54,0)))</f>
        <v>0</v>
      </c>
      <c r="BT54" s="1313">
        <f>IF(AND(MONTH(BT$4)=MONTH($H54),YEAR(BT$4)=YEAR($H54)),#REF!,IF(AND(MONTH(BT$4)=MONTH($G54),YEAR(BT$4)=YEAR($G54)),#REF!,IF(AND(BT$4&lt;($H54+1),(BT$4+1)&gt;$G54),$P54,0)))</f>
        <v>0</v>
      </c>
      <c r="BU54" s="1331">
        <f t="shared" si="33"/>
        <v>0</v>
      </c>
      <c r="BV54" s="1331"/>
      <c r="BW54" s="1327"/>
      <c r="BX54" s="1319"/>
      <c r="BY54" s="1319"/>
      <c r="BZ54" s="1319"/>
      <c r="CA54" s="1319"/>
      <c r="CB54" s="1319"/>
      <c r="CC54" s="1319"/>
      <c r="CD54" s="1338"/>
      <c r="CE54" s="1338"/>
      <c r="CF54" s="1338"/>
      <c r="CG54" s="1338"/>
      <c r="CH54" s="1338"/>
      <c r="CI54" s="1270">
        <f t="shared" si="26"/>
        <v>0</v>
      </c>
      <c r="CJ54" s="1333"/>
      <c r="CK54" s="1333"/>
      <c r="CL54" s="1333"/>
    </row>
    <row r="55" spans="1:90" ht="18" customHeight="1">
      <c r="A55" s="1188">
        <v>19</v>
      </c>
      <c r="B55" s="1188" t="s">
        <v>88</v>
      </c>
      <c r="C55" s="1188" t="s">
        <v>107</v>
      </c>
      <c r="D55" s="1188"/>
      <c r="E55" s="1188" t="s">
        <v>110</v>
      </c>
      <c r="F55" s="1439" t="s">
        <v>111</v>
      </c>
      <c r="G55" s="1200">
        <v>45062</v>
      </c>
      <c r="H55" s="1200">
        <v>45427</v>
      </c>
      <c r="I55" s="1256"/>
      <c r="J55" s="1257">
        <v>1292</v>
      </c>
      <c r="K55" s="1257">
        <v>1292</v>
      </c>
      <c r="L55" s="1260">
        <v>11.25</v>
      </c>
      <c r="M55" s="1258">
        <v>2</v>
      </c>
      <c r="N55" s="1249">
        <v>16.5625</v>
      </c>
      <c r="O55" s="1259">
        <f t="shared" si="16"/>
        <v>14535</v>
      </c>
      <c r="P55" s="1259">
        <f t="shared" si="31"/>
        <v>2584</v>
      </c>
      <c r="Q55" s="1259">
        <f t="shared" si="17"/>
        <v>17119</v>
      </c>
      <c r="R55" s="1259">
        <f>IF(AND(MONTH(R$4)=MONTH($H55),YEAR(R$4)=YEAR($H55)),#REF!,IF(AND(MONTH(R$4)=MONTH($G55),YEAR(R$4)=YEAR($G55)),#REF!,IF(AND(R$4&lt;($H55+1),(R$4+1)&gt;$G55),$O55,0)))</f>
        <v>14535</v>
      </c>
      <c r="S55" s="1259">
        <f>VLOOKUP(E55,'[1]MW-Rent 2023'!$E$11:$AS$247,16,FALSE)</f>
        <v>11628</v>
      </c>
      <c r="T55" s="1259">
        <f t="shared" si="15"/>
        <v>2907</v>
      </c>
      <c r="U55" s="1259">
        <f>VLOOKUP(E55,'[2]MW-Rent 2023'!$E$11:$DR$319,21,FALSE)</f>
        <v>11369.6</v>
      </c>
      <c r="V55" s="1301">
        <f>IF(AND(MONTH(V$4)=MONTH($H55),YEAR(V$4)=YEAR($H55)),#REF!,IF(AND(MONTH(V$4)=MONTH($G55),YEAR(V$4)=YEAR($G55)),#REF!,IF(AND(V$4&lt;($H55+1),(V$4+1)&gt;$G55),$O55,0)))</f>
        <v>14535</v>
      </c>
      <c r="W55" s="1301">
        <f>VLOOKUP(E55,'[1]MW-Rent 2023'!$E$11:$AS$247,17,FALSE)</f>
        <v>11628</v>
      </c>
      <c r="X55" s="1301">
        <f t="shared" si="9"/>
        <v>2907</v>
      </c>
      <c r="Y55" s="1301">
        <f>VLOOKUP(E55,'[2]MW-Rent 2023'!$E$11:$DR$319,25,FALSE)</f>
        <v>10336</v>
      </c>
      <c r="Z55" s="1301">
        <f>IF(AND(MONTH(Z$4)=MONTH($H55),YEAR(Z$4)=YEAR($H55)),#REF!,IF(AND(MONTH(Z$4)=MONTH($G55),YEAR(Z$4)=YEAR($G55)),#REF!,IF(AND(Z$4&lt;($H55+1),(Z$4+1)&gt;$G55),$O55,0)))</f>
        <v>14535</v>
      </c>
      <c r="AA55" s="1301">
        <f>VLOOKUP(E55,'[1]MW-Rent 2023'!$E$11:$AS$247,18,FALSE)</f>
        <v>11628</v>
      </c>
      <c r="AB55" s="1301">
        <f t="shared" si="10"/>
        <v>2907</v>
      </c>
      <c r="AC55" s="1301">
        <f>VLOOKUP(E55,'[2]MW-Rent 2023'!$E$11:$DR$319,29,FALSE)</f>
        <v>10336</v>
      </c>
      <c r="AD55" s="1301">
        <f>IF(AND(MONTH(AD$4)=MONTH($H55),YEAR(AD$4)=YEAR($H55)),#REF!,IF(AND(MONTH(AD$4)=MONTH($G55),YEAR(AD$4)=YEAR($G55)),#REF!,IF(AND(AD$4&lt;($H55+1),(AD$4+1)&gt;$G55),$O55,0)))</f>
        <v>14535</v>
      </c>
      <c r="AE55" s="1301">
        <f>VLOOKUP(E55,'[1]MW-Rent 2023'!$E$11:$AS$247,19,FALSE)</f>
        <v>11628</v>
      </c>
      <c r="AF55" s="1301">
        <f t="shared" si="11"/>
        <v>2907</v>
      </c>
      <c r="AG55" s="1301">
        <f>VLOOKUP(E55,'[2]MW-Rent 2023'!$E$11:$DR$319,33,FALSE)</f>
        <v>10336</v>
      </c>
      <c r="AH55" s="1301" t="e">
        <f>IF(AND(MONTH(AH$4)=MONTH($H55),YEAR(AH$4)=YEAR($H55)),#REF!,IF(AND(MONTH(AH$4)=MONTH($G55),YEAR(AH$4)=YEAR($G55)),#REF!,IF(AND(AH$4&lt;($H55+1),(AH$4+1)&gt;$G55),$O55,0)))</f>
        <v>#REF!</v>
      </c>
      <c r="AI55" s="1301">
        <f>VLOOKUP(E55,'[1]MW-Rent 2023'!$E$11:$AS$247,20,FALSE)</f>
        <v>5626.45</v>
      </c>
      <c r="AJ55" s="1301" t="e">
        <f t="shared" si="12"/>
        <v>#REF!</v>
      </c>
      <c r="AK55" s="1301">
        <f>VLOOKUP(E55,'[2]MW-Rent 2023'!$E$11:$DR$319,37,FALSE)</f>
        <v>5001.29</v>
      </c>
      <c r="AL55" s="1313">
        <f>IF(AND(MONTH(AL$4)=MONTH($H55),YEAR(AL$4)=YEAR($H55)),#REF!,IF(AND(MONTH(AL$4)=MONTH($G55),YEAR(AL$4)=YEAR($G55)),#REF!,IF(AND(AL$4&lt;($H55+1),(AL$4+1)&gt;$G55),$O55,0)))</f>
        <v>0</v>
      </c>
      <c r="AM55" s="1313">
        <f>IF(AND(MONTH(AM$4)=MONTH($H55),YEAR(AM$4)=YEAR($H55)),#REF!,IF(AND(MONTH(AM$4)=MONTH($G55),YEAR(AM$4)=YEAR($G55)),#REF!,IF(AND(AM$4&lt;($H55+1),(AM$4+1)&gt;$G55),$O55,0)))</f>
        <v>0</v>
      </c>
      <c r="AN55" s="1313">
        <f>IF(AND(MONTH(AN$4)=MONTH($H55),YEAR(AN$4)=YEAR($H55)),#REF!,IF(AND(MONTH(AN$4)=MONTH($G55),YEAR(AN$4)=YEAR($G55)),#REF!,IF(AND(AN$4&lt;($H55+1),(AN$4+1)&gt;$G55),$O55,0)))</f>
        <v>0</v>
      </c>
      <c r="AO55" s="1313">
        <f>IF(AND(MONTH(AO$4)=MONTH($H55),YEAR(AO$4)=YEAR($H55)),#REF!,IF(AND(MONTH(AO$4)=MONTH($G55),YEAR(AO$4)=YEAR($G55)),#REF!,IF(AND(AO$4&lt;($H55+1),(AO$4+1)&gt;$G55),$O55,0)))</f>
        <v>0</v>
      </c>
      <c r="AP55" s="1313">
        <f>IF(AND(MONTH(AP$4)=MONTH($H55),YEAR(AP$4)=YEAR($H55)),#REF!,IF(AND(MONTH(AP$4)=MONTH($G55),YEAR(AP$4)=YEAR($G55)),#REF!,IF(AND(AP$4&lt;($H55+1),(AP$4+1)&gt;$G55),$O55,0)))</f>
        <v>0</v>
      </c>
      <c r="AQ55" s="1313">
        <f>IF(AND(MONTH(AQ$4)=MONTH($H55),YEAR(AQ$4)=YEAR($H55)),#REF!,IF(AND(MONTH(AQ$4)=MONTH($G55),YEAR(AQ$4)=YEAR($G55)),#REF!,IF(AND(AQ$4&lt;($H55+1),(AQ$4+1)&gt;$G55),$O55,0)))</f>
        <v>0</v>
      </c>
      <c r="AR55" s="1313">
        <f>IF(AND(MONTH(AR$4)=MONTH($H55),YEAR(AR$4)=YEAR($H55)),#REF!,IF(AND(MONTH(AR$4)=MONTH($G55),YEAR(AR$4)=YEAR($G55)),#REF!,IF(AND(AR$4&lt;($H55+1),(AR$4+1)&gt;$G55),$O55,0)))</f>
        <v>0</v>
      </c>
      <c r="AS55" s="1301" t="e">
        <f t="shared" si="32"/>
        <v>#REF!</v>
      </c>
      <c r="AT55" s="1301">
        <f>IF(AND(MONTH(AT$4)=MONTH($H55),YEAR(AT$4)=YEAR($H55)),#REF!,IF(AND(MONTH(AT$4)=MONTH($G55),YEAR(AT$4)=YEAR($G55)),#REF!,IF(AND(AT$4&lt;($H55+1),(AT$4+1)&gt;$G55),$P55,0)))</f>
        <v>2584</v>
      </c>
      <c r="AU55" s="1301">
        <f>VLOOKUP(E55,'[1]MW-Rent 2023'!$E$11:$AS$247,29,FALSE)</f>
        <v>2584</v>
      </c>
      <c r="AV55" s="1301">
        <f t="shared" si="13"/>
        <v>0</v>
      </c>
      <c r="AW55" s="1301">
        <f>VLOOKUP(E55,'[2]MW-Rent 2023'!$E$11:$DR$319,70,FALSE)</f>
        <v>1550.4</v>
      </c>
      <c r="AX55" s="1301">
        <f>IF(AND(MONTH(AX$4)=MONTH($H55),YEAR(AX$4)=YEAR($H55)),#REF!,IF(AND(MONTH(AX$4)=MONTH($G55),YEAR(AX$4)=YEAR($G55)),#REF!,IF(AND(AX$4&lt;($H55+1),(AX$4+1)&gt;$G55),$P55,0)))</f>
        <v>2584</v>
      </c>
      <c r="AY55" s="1301">
        <f>VLOOKUP(E55,'[1]MW-Rent 2023'!$E$11:$AS$247,30,FALSE)</f>
        <v>2584</v>
      </c>
      <c r="AZ55" s="1301">
        <f t="shared" si="1"/>
        <v>0</v>
      </c>
      <c r="BA55" s="1301">
        <f>VLOOKUP(E55,'[2]MW-Rent 2023'!$E$11:$DR$319,74,FALSE)</f>
        <v>2584</v>
      </c>
      <c r="BB55" s="1301">
        <f>IF(AND(MONTH(BB$4)=MONTH($H55),YEAR(BB$4)=YEAR($H55)),#REF!,IF(AND(MONTH(BB$4)=MONTH($G55),YEAR(BB$4)=YEAR($G55)),#REF!,IF(AND(BB$4&lt;($H55+1),(BB$4+1)&gt;$G55),$P55,0)))</f>
        <v>2584</v>
      </c>
      <c r="BC55" s="1301">
        <f>VLOOKUP(E55,'[1]MW-Rent 2023'!$E$11:$AS$247,31,FALSE)</f>
        <v>2584</v>
      </c>
      <c r="BD55" s="1301">
        <f t="shared" si="2"/>
        <v>0</v>
      </c>
      <c r="BE55" s="1301">
        <f>VLOOKUP(E55,'[2]MW-Rent 2023'!$E$11:$DR$319,78,FALSE)</f>
        <v>2584</v>
      </c>
      <c r="BF55" s="1301">
        <f>IF(AND(MONTH(BF$4)=MONTH($H55),YEAR(BF$4)=YEAR($H55)),#REF!,IF(AND(MONTH(BF$4)=MONTH($G55),YEAR(BF$4)=YEAR($G55)),#REF!,IF(AND(BF$4&lt;($H55+1),(BF$4+1)&gt;$G55),$P55,0)))</f>
        <v>2584</v>
      </c>
      <c r="BG55" s="1301">
        <f>VLOOKUP(E55,'[1]MW-Rent 2023'!$E$11:$AS$247,32,FALSE)</f>
        <v>2584</v>
      </c>
      <c r="BH55" s="1301">
        <f t="shared" si="3"/>
        <v>0</v>
      </c>
      <c r="BI55" s="1301">
        <f>VLOOKUP(E55,'[2]MW-Rent 2023'!$E$11:$DR$319,82,FALSE)</f>
        <v>2584</v>
      </c>
      <c r="BJ55" s="1301" t="e">
        <f>IF(AND(MONTH(BJ$4)=MONTH($H55),YEAR(BJ$4)=YEAR($H55)),#REF!,IF(AND(MONTH(BJ$4)=MONTH($G55),YEAR(BJ$4)=YEAR($G55)),#REF!,IF(AND(BJ$4&lt;($H55+1),(BJ$4+1)&gt;$G55),$P55,0)))</f>
        <v>#REF!</v>
      </c>
      <c r="BK55" s="1301">
        <f>VLOOKUP(E55,'[1]MW-Rent 2023'!$E$11:$AS$247,33,FALSE)</f>
        <v>1250.32</v>
      </c>
      <c r="BL55" s="1301" t="e">
        <f t="shared" si="4"/>
        <v>#REF!</v>
      </c>
      <c r="BM55" s="1301">
        <f>VLOOKUP(E55,'[2]MW-Rent 2023'!$E$11:$DR$319,86,FALSE)</f>
        <v>1250.32</v>
      </c>
      <c r="BN55" s="1313">
        <f>IF(AND(MONTH(BN$4)=MONTH($H55),YEAR(BN$4)=YEAR($H55)),#REF!,IF(AND(MONTH(BN$4)=MONTH($G55),YEAR(BN$4)=YEAR($G55)),#REF!,IF(AND(BN$4&lt;($H55+1),(BN$4+1)&gt;$G55),$P55,0)))</f>
        <v>0</v>
      </c>
      <c r="BO55" s="1313">
        <f>IF(AND(MONTH(BO$4)=MONTH($H55),YEAR(BO$4)=YEAR($H55)),#REF!,IF(AND(MONTH(BO$4)=MONTH($G55),YEAR(BO$4)=YEAR($G55)),#REF!,IF(AND(BO$4&lt;($H55+1),(BO$4+1)&gt;$G55),$P55,0)))</f>
        <v>0</v>
      </c>
      <c r="BP55" s="1313">
        <f>IF(AND(MONTH(BP$4)=MONTH($H55),YEAR(BP$4)=YEAR($H55)),#REF!,IF(AND(MONTH(BP$4)=MONTH($G55),YEAR(BP$4)=YEAR($G55)),#REF!,IF(AND(BP$4&lt;($H55+1),(BP$4+1)&gt;$G55),$P55,0)))</f>
        <v>0</v>
      </c>
      <c r="BQ55" s="1313">
        <f>IF(AND(MONTH(BQ$4)=MONTH($H55),YEAR(BQ$4)=YEAR($H55)),#REF!,IF(AND(MONTH(BQ$4)=MONTH($G55),YEAR(BQ$4)=YEAR($G55)),#REF!,IF(AND(BQ$4&lt;($H55+1),(BQ$4+1)&gt;$G55),$P55,0)))</f>
        <v>0</v>
      </c>
      <c r="BR55" s="1313">
        <f>IF(AND(MONTH(BR$4)=MONTH($H55),YEAR(BR$4)=YEAR($H55)),#REF!,IF(AND(MONTH(BR$4)=MONTH($G55),YEAR(BR$4)=YEAR($G55)),#REF!,IF(AND(BR$4&lt;($H55+1),(BR$4+1)&gt;$G55),$P55,0)))</f>
        <v>0</v>
      </c>
      <c r="BS55" s="1313">
        <f>IF(AND(MONTH(BS$4)=MONTH($H55),YEAR(BS$4)=YEAR($H55)),#REF!,IF(AND(MONTH(BS$4)=MONTH($G55),YEAR(BS$4)=YEAR($G55)),#REF!,IF(AND(BS$4&lt;($H55+1),(BS$4+1)&gt;$G55),$P55,0)))</f>
        <v>0</v>
      </c>
      <c r="BT55" s="1313">
        <f>IF(AND(MONTH(BT$4)=MONTH($H55),YEAR(BT$4)=YEAR($H55)),#REF!,IF(AND(MONTH(BT$4)=MONTH($G55),YEAR(BT$4)=YEAR($G55)),#REF!,IF(AND(BT$4&lt;($H55+1),(BT$4+1)&gt;$G55),$P55,0)))</f>
        <v>0</v>
      </c>
      <c r="BU55" s="1331" t="e">
        <f t="shared" si="33"/>
        <v>#REF!</v>
      </c>
      <c r="BV55" s="1331"/>
      <c r="BW55" s="1327"/>
      <c r="BX55" s="1319"/>
      <c r="BY55" s="1319"/>
      <c r="BZ55" s="1319"/>
      <c r="CA55" s="1319"/>
      <c r="CB55" s="1319"/>
      <c r="CC55" s="1319"/>
      <c r="CD55" s="1338"/>
      <c r="CE55" s="1338"/>
      <c r="CF55" s="1338"/>
      <c r="CG55" s="1338"/>
      <c r="CH55" s="1338"/>
      <c r="CI55" s="1270">
        <f t="shared" si="26"/>
        <v>0</v>
      </c>
      <c r="CJ55" s="1333"/>
      <c r="CK55" s="1333"/>
      <c r="CL55" s="1333"/>
    </row>
    <row r="56" spans="1:90" ht="18" customHeight="1">
      <c r="A56" s="1188">
        <v>19</v>
      </c>
      <c r="B56" s="1188" t="s">
        <v>88</v>
      </c>
      <c r="C56" s="1188" t="s">
        <v>107</v>
      </c>
      <c r="D56" s="1188"/>
      <c r="E56" s="1188" t="s">
        <v>110</v>
      </c>
      <c r="F56" s="1439" t="s">
        <v>111</v>
      </c>
      <c r="G56" s="1200">
        <v>45428</v>
      </c>
      <c r="H56" s="1200">
        <v>45792</v>
      </c>
      <c r="I56" s="1256"/>
      <c r="J56" s="1257">
        <v>0</v>
      </c>
      <c r="K56" s="1257">
        <v>1292</v>
      </c>
      <c r="L56" s="1260">
        <v>12.5</v>
      </c>
      <c r="M56" s="1258">
        <v>2</v>
      </c>
      <c r="N56" s="1249">
        <v>18.125</v>
      </c>
      <c r="O56" s="1259">
        <f t="shared" si="16"/>
        <v>16150</v>
      </c>
      <c r="P56" s="1259">
        <f t="shared" si="31"/>
        <v>2584</v>
      </c>
      <c r="Q56" s="1259">
        <f t="shared" si="17"/>
        <v>18734</v>
      </c>
      <c r="R56" s="1259">
        <f>IF(AND(MONTH(R$4)=MONTH($H56),YEAR(R$4)=YEAR($H56)),#REF!,IF(AND(MONTH(R$4)=MONTH($G56),YEAR(R$4)=YEAR($G56)),#REF!,IF(AND(R$4&lt;($H56+1),(R$4+1)&gt;$G56),$O56,0)))</f>
        <v>0</v>
      </c>
      <c r="S56" s="1259">
        <v>0</v>
      </c>
      <c r="T56" s="1259">
        <f t="shared" si="15"/>
        <v>0</v>
      </c>
      <c r="U56" s="1259">
        <v>0</v>
      </c>
      <c r="V56" s="1301">
        <f>IF(AND(MONTH(V$4)=MONTH($H56),YEAR(V$4)=YEAR($H56)),#REF!,IF(AND(MONTH(V$4)=MONTH($G56),YEAR(V$4)=YEAR($G56)),#REF!,IF(AND(V$4&lt;($H56+1),(V$4+1)&gt;$G56),$O56,0)))</f>
        <v>0</v>
      </c>
      <c r="W56" s="1301">
        <v>0</v>
      </c>
      <c r="X56" s="1301">
        <f t="shared" si="9"/>
        <v>0</v>
      </c>
      <c r="Y56" s="1301">
        <v>0</v>
      </c>
      <c r="Z56" s="1301">
        <f>IF(AND(MONTH(Z$4)=MONTH($H56),YEAR(Z$4)=YEAR($H56)),#REF!,IF(AND(MONTH(Z$4)=MONTH($G56),YEAR(Z$4)=YEAR($G56)),#REF!,IF(AND(Z$4&lt;($H56+1),(Z$4+1)&gt;$G56),$O56,0)))</f>
        <v>0</v>
      </c>
      <c r="AA56" s="1301">
        <v>0</v>
      </c>
      <c r="AB56" s="1301">
        <f t="shared" si="10"/>
        <v>0</v>
      </c>
      <c r="AC56" s="1301">
        <v>0</v>
      </c>
      <c r="AD56" s="1301">
        <f>IF(AND(MONTH(AD$4)=MONTH($H56),YEAR(AD$4)=YEAR($H56)),#REF!,IF(AND(MONTH(AD$4)=MONTH($G56),YEAR(AD$4)=YEAR($G56)),#REF!,IF(AND(AD$4&lt;($H56+1),(AD$4+1)&gt;$G56),$O56,0)))</f>
        <v>0</v>
      </c>
      <c r="AE56" s="1301">
        <v>0</v>
      </c>
      <c r="AF56" s="1301">
        <f t="shared" si="11"/>
        <v>0</v>
      </c>
      <c r="AG56" s="1301">
        <v>0</v>
      </c>
      <c r="AH56" s="1301" t="e">
        <f>IF(AND(MONTH(AH$4)=MONTH($H56),YEAR(AH$4)=YEAR($H56)),#REF!,IF(AND(MONTH(AH$4)=MONTH($G56),YEAR(AH$4)=YEAR($G56)),#REF!,IF(AND(AH$4&lt;($H56+1),(AH$4+1)&gt;$G56),$O56,0)))</f>
        <v>#REF!</v>
      </c>
      <c r="AI56" s="1301">
        <v>6668.39</v>
      </c>
      <c r="AJ56" s="1301" t="e">
        <f t="shared" si="12"/>
        <v>#REF!</v>
      </c>
      <c r="AK56" s="1301">
        <v>6001.55</v>
      </c>
      <c r="AL56" s="1313">
        <f>IF(AND(MONTH(AL$4)=MONTH($H56),YEAR(AL$4)=YEAR($H56)),#REF!,IF(AND(MONTH(AL$4)=MONTH($G56),YEAR(AL$4)=YEAR($G56)),#REF!,IF(AND(AL$4&lt;($H56+1),(AL$4+1)&gt;$G56),$O56,0)))</f>
        <v>16150</v>
      </c>
      <c r="AM56" s="1313">
        <f>IF(AND(MONTH(AM$4)=MONTH($H56),YEAR(AM$4)=YEAR($H56)),#REF!,IF(AND(MONTH(AM$4)=MONTH($G56),YEAR(AM$4)=YEAR($G56)),#REF!,IF(AND(AM$4&lt;($H56+1),(AM$4+1)&gt;$G56),$O56,0)))</f>
        <v>16150</v>
      </c>
      <c r="AN56" s="1313">
        <f>IF(AND(MONTH(AN$4)=MONTH($H56),YEAR(AN$4)=YEAR($H56)),#REF!,IF(AND(MONTH(AN$4)=MONTH($G56),YEAR(AN$4)=YEAR($G56)),#REF!,IF(AND(AN$4&lt;($H56+1),(AN$4+1)&gt;$G56),$O56,0)))</f>
        <v>16150</v>
      </c>
      <c r="AO56" s="1313">
        <f>IF(AND(MONTH(AO$4)=MONTH($H56),YEAR(AO$4)=YEAR($H56)),#REF!,IF(AND(MONTH(AO$4)=MONTH($G56),YEAR(AO$4)=YEAR($G56)),#REF!,IF(AND(AO$4&lt;($H56+1),(AO$4+1)&gt;$G56),$O56,0)))</f>
        <v>16150</v>
      </c>
      <c r="AP56" s="1313">
        <f>IF(AND(MONTH(AP$4)=MONTH($H56),YEAR(AP$4)=YEAR($H56)),#REF!,IF(AND(MONTH(AP$4)=MONTH($G56),YEAR(AP$4)=YEAR($G56)),#REF!,IF(AND(AP$4&lt;($H56+1),(AP$4+1)&gt;$G56),$O56,0)))</f>
        <v>16150</v>
      </c>
      <c r="AQ56" s="1313">
        <f>IF(AND(MONTH(AQ$4)=MONTH($H56),YEAR(AQ$4)=YEAR($H56)),#REF!,IF(AND(MONTH(AQ$4)=MONTH($G56),YEAR(AQ$4)=YEAR($G56)),#REF!,IF(AND(AQ$4&lt;($H56+1),(AQ$4+1)&gt;$G56),$O56,0)))</f>
        <v>16150</v>
      </c>
      <c r="AR56" s="1313">
        <f>IF(AND(MONTH(AR$4)=MONTH($H56),YEAR(AR$4)=YEAR($H56)),#REF!,IF(AND(MONTH(AR$4)=MONTH($G56),YEAR(AR$4)=YEAR($G56)),#REF!,IF(AND(AR$4&lt;($H56+1),(AR$4+1)&gt;$G56),$O56,0)))</f>
        <v>16150</v>
      </c>
      <c r="AS56" s="1301" t="e">
        <f t="shared" si="32"/>
        <v>#REF!</v>
      </c>
      <c r="AT56" s="1301">
        <f>IF(AND(MONTH(AT$4)=MONTH($H56),YEAR(AT$4)=YEAR($H56)),#REF!,IF(AND(MONTH(AT$4)=MONTH($G56),YEAR(AT$4)=YEAR($G56)),#REF!,IF(AND(AT$4&lt;($H56+1),(AT$4+1)&gt;$G56),$P56,0)))</f>
        <v>0</v>
      </c>
      <c r="AU56" s="1301">
        <v>0</v>
      </c>
      <c r="AV56" s="1301">
        <f t="shared" si="13"/>
        <v>0</v>
      </c>
      <c r="AW56" s="1301">
        <v>0</v>
      </c>
      <c r="AX56" s="1301">
        <f>IF(AND(MONTH(AX$4)=MONTH($H56),YEAR(AX$4)=YEAR($H56)),#REF!,IF(AND(MONTH(AX$4)=MONTH($G56),YEAR(AX$4)=YEAR($G56)),#REF!,IF(AND(AX$4&lt;($H56+1),(AX$4+1)&gt;$G56),$P56,0)))</f>
        <v>0</v>
      </c>
      <c r="AY56" s="1301">
        <v>0</v>
      </c>
      <c r="AZ56" s="1301">
        <f t="shared" si="1"/>
        <v>0</v>
      </c>
      <c r="BA56" s="1301">
        <v>0</v>
      </c>
      <c r="BB56" s="1301">
        <f>IF(AND(MONTH(BB$4)=MONTH($H56),YEAR(BB$4)=YEAR($H56)),#REF!,IF(AND(MONTH(BB$4)=MONTH($G56),YEAR(BB$4)=YEAR($G56)),#REF!,IF(AND(BB$4&lt;($H56+1),(BB$4+1)&gt;$G56),$P56,0)))</f>
        <v>0</v>
      </c>
      <c r="BC56" s="1301">
        <v>0</v>
      </c>
      <c r="BD56" s="1301">
        <f t="shared" si="2"/>
        <v>0</v>
      </c>
      <c r="BE56" s="1301">
        <v>0</v>
      </c>
      <c r="BF56" s="1301">
        <f>IF(AND(MONTH(BF$4)=MONTH($H56),YEAR(BF$4)=YEAR($H56)),#REF!,IF(AND(MONTH(BF$4)=MONTH($G56),YEAR(BF$4)=YEAR($G56)),#REF!,IF(AND(BF$4&lt;($H56+1),(BF$4+1)&gt;$G56),$P56,0)))</f>
        <v>0</v>
      </c>
      <c r="BG56" s="1301">
        <v>0</v>
      </c>
      <c r="BH56" s="1301">
        <f t="shared" si="3"/>
        <v>0</v>
      </c>
      <c r="BI56" s="1301">
        <v>0</v>
      </c>
      <c r="BJ56" s="1301" t="e">
        <f>IF(AND(MONTH(BJ$4)=MONTH($H56),YEAR(BJ$4)=YEAR($H56)),#REF!,IF(AND(MONTH(BJ$4)=MONTH($G56),YEAR(BJ$4)=YEAR($G56)),#REF!,IF(AND(BJ$4&lt;($H56+1),(BJ$4+1)&gt;$G56),$P56,0)))</f>
        <v>#REF!</v>
      </c>
      <c r="BK56" s="1301">
        <v>1333.68</v>
      </c>
      <c r="BL56" s="1301" t="e">
        <f t="shared" si="4"/>
        <v>#REF!</v>
      </c>
      <c r="BM56" s="1301">
        <v>1333.68</v>
      </c>
      <c r="BN56" s="1313">
        <f>IF(AND(MONTH(BN$4)=MONTH($H56),YEAR(BN$4)=YEAR($H56)),#REF!,IF(AND(MONTH(BN$4)=MONTH($G56),YEAR(BN$4)=YEAR($G56)),#REF!,IF(AND(BN$4&lt;($H56+1),(BN$4+1)&gt;$G56),$P56,0)))</f>
        <v>2584</v>
      </c>
      <c r="BO56" s="1313">
        <f>IF(AND(MONTH(BO$4)=MONTH($H56),YEAR(BO$4)=YEAR($H56)),#REF!,IF(AND(MONTH(BO$4)=MONTH($G56),YEAR(BO$4)=YEAR($G56)),#REF!,IF(AND(BO$4&lt;($H56+1),(BO$4+1)&gt;$G56),$P56,0)))</f>
        <v>2584</v>
      </c>
      <c r="BP56" s="1313">
        <f>IF(AND(MONTH(BP$4)=MONTH($H56),YEAR(BP$4)=YEAR($H56)),#REF!,IF(AND(MONTH(BP$4)=MONTH($G56),YEAR(BP$4)=YEAR($G56)),#REF!,IF(AND(BP$4&lt;($H56+1),(BP$4+1)&gt;$G56),$P56,0)))</f>
        <v>2584</v>
      </c>
      <c r="BQ56" s="1313">
        <f>IF(AND(MONTH(BQ$4)=MONTH($H56),YEAR(BQ$4)=YEAR($H56)),#REF!,IF(AND(MONTH(BQ$4)=MONTH($G56),YEAR(BQ$4)=YEAR($G56)),#REF!,IF(AND(BQ$4&lt;($H56+1),(BQ$4+1)&gt;$G56),$P56,0)))</f>
        <v>2584</v>
      </c>
      <c r="BR56" s="1313">
        <f>IF(AND(MONTH(BR$4)=MONTH($H56),YEAR(BR$4)=YEAR($H56)),#REF!,IF(AND(MONTH(BR$4)=MONTH($G56),YEAR(BR$4)=YEAR($G56)),#REF!,IF(AND(BR$4&lt;($H56+1),(BR$4+1)&gt;$G56),$P56,0)))</f>
        <v>2584</v>
      </c>
      <c r="BS56" s="1313">
        <f>IF(AND(MONTH(BS$4)=MONTH($H56),YEAR(BS$4)=YEAR($H56)),#REF!,IF(AND(MONTH(BS$4)=MONTH($G56),YEAR(BS$4)=YEAR($G56)),#REF!,IF(AND(BS$4&lt;($H56+1),(BS$4+1)&gt;$G56),$P56,0)))</f>
        <v>2584</v>
      </c>
      <c r="BT56" s="1313">
        <f>IF(AND(MONTH(BT$4)=MONTH($H56),YEAR(BT$4)=YEAR($H56)),#REF!,IF(AND(MONTH(BT$4)=MONTH($G56),YEAR(BT$4)=YEAR($G56)),#REF!,IF(AND(BT$4&lt;($H56+1),(BT$4+1)&gt;$G56),$P56,0)))</f>
        <v>2584</v>
      </c>
      <c r="BU56" s="1331" t="e">
        <f t="shared" si="33"/>
        <v>#REF!</v>
      </c>
      <c r="BV56" s="1331"/>
      <c r="BW56" s="1327"/>
      <c r="BX56" s="1319"/>
      <c r="BY56" s="1319"/>
      <c r="BZ56" s="1319"/>
      <c r="CA56" s="1319"/>
      <c r="CB56" s="1319"/>
      <c r="CC56" s="1319"/>
      <c r="CD56" s="1338"/>
      <c r="CE56" s="1338"/>
      <c r="CF56" s="1338"/>
      <c r="CG56" s="1338"/>
      <c r="CH56" s="1338"/>
      <c r="CI56" s="1270">
        <f t="shared" si="26"/>
        <v>0</v>
      </c>
      <c r="CJ56" s="1333"/>
      <c r="CK56" s="1333"/>
      <c r="CL56" s="1333"/>
    </row>
    <row r="57" spans="1:90" ht="18" customHeight="1">
      <c r="A57" s="1188">
        <v>20</v>
      </c>
      <c r="B57" s="1188" t="s">
        <v>88</v>
      </c>
      <c r="C57" s="1188" t="s">
        <v>95</v>
      </c>
      <c r="D57" s="1188" t="s">
        <v>112</v>
      </c>
      <c r="E57" s="1188" t="s">
        <v>113</v>
      </c>
      <c r="F57" s="1439" t="s">
        <v>114</v>
      </c>
      <c r="G57" s="1197">
        <v>45064</v>
      </c>
      <c r="H57" s="1200">
        <v>45429</v>
      </c>
      <c r="I57" s="1256"/>
      <c r="J57" s="1257">
        <v>936</v>
      </c>
      <c r="K57" s="1257">
        <v>936</v>
      </c>
      <c r="L57" s="1260">
        <v>12.5</v>
      </c>
      <c r="M57" s="1258">
        <v>2</v>
      </c>
      <c r="N57" s="1249">
        <v>18.125</v>
      </c>
      <c r="O57" s="1259">
        <f t="shared" si="16"/>
        <v>11700</v>
      </c>
      <c r="P57" s="1259">
        <f t="shared" si="31"/>
        <v>1872</v>
      </c>
      <c r="Q57" s="1259">
        <f t="shared" si="17"/>
        <v>13572</v>
      </c>
      <c r="R57" s="1259">
        <f>IF(AND(MONTH(R$4)=MONTH($H57),YEAR(R$4)=YEAR($H57)),#REF!,IF(AND(MONTH(R$4)=MONTH($G57),YEAR(R$4)=YEAR($G57)),#REF!,IF(AND(R$4&lt;($H57+1),(R$4+1)&gt;$G57),$O57,0)))</f>
        <v>11700</v>
      </c>
      <c r="S57" s="1259">
        <f>VLOOKUP(E57,'[1]MW-Rent 2023'!$E$11:$AS$247,16,FALSE)</f>
        <v>9360</v>
      </c>
      <c r="T57" s="1259">
        <f t="shared" si="15"/>
        <v>2340</v>
      </c>
      <c r="U57" s="1259">
        <f>VLOOKUP(E57,'[2]MW-Rent 2023'!$E$11:$DR$319,21,FALSE)</f>
        <v>8704.7999999999993</v>
      </c>
      <c r="V57" s="1301">
        <f>IF(AND(MONTH(V$4)=MONTH($H57),YEAR(V$4)=YEAR($H57)),#REF!,IF(AND(MONTH(V$4)=MONTH($G57),YEAR(V$4)=YEAR($G57)),#REF!,IF(AND(V$4&lt;($H57+1),(V$4+1)&gt;$G57),$O57,0)))</f>
        <v>11700</v>
      </c>
      <c r="W57" s="1301">
        <f>VLOOKUP(E57,'[1]MW-Rent 2023'!$E$11:$AS$247,17,FALSE)</f>
        <v>9360</v>
      </c>
      <c r="X57" s="1301">
        <f t="shared" si="9"/>
        <v>2340</v>
      </c>
      <c r="Y57" s="1301">
        <f>VLOOKUP(E57,'[2]MW-Rent 2023'!$E$11:$DR$319,25,FALSE)</f>
        <v>7956</v>
      </c>
      <c r="Z57" s="1301">
        <f>IF(AND(MONTH(Z$4)=MONTH($H57),YEAR(Z$4)=YEAR($H57)),#REF!,IF(AND(MONTH(Z$4)=MONTH($G57),YEAR(Z$4)=YEAR($G57)),#REF!,IF(AND(Z$4&lt;($H57+1),(Z$4+1)&gt;$G57),$O57,0)))</f>
        <v>11700</v>
      </c>
      <c r="AA57" s="1301">
        <f>VLOOKUP(E57,'[1]MW-Rent 2023'!$E$11:$AS$247,18,FALSE)</f>
        <v>9360</v>
      </c>
      <c r="AB57" s="1301">
        <f t="shared" si="10"/>
        <v>2340</v>
      </c>
      <c r="AC57" s="1301">
        <f>VLOOKUP(E57,'[2]MW-Rent 2023'!$E$11:$DR$319,29,FALSE)</f>
        <v>7956</v>
      </c>
      <c r="AD57" s="1301">
        <f>IF(AND(MONTH(AD$4)=MONTH($H57),YEAR(AD$4)=YEAR($H57)),#REF!,IF(AND(MONTH(AD$4)=MONTH($G57),YEAR(AD$4)=YEAR($G57)),#REF!,IF(AND(AD$4&lt;($H57+1),(AD$4+1)&gt;$G57),$O57,0)))</f>
        <v>11700</v>
      </c>
      <c r="AE57" s="1301">
        <f>VLOOKUP(E57,'[1]MW-Rent 2023'!$E$11:$AS$247,19,FALSE)</f>
        <v>9360</v>
      </c>
      <c r="AF57" s="1301">
        <f t="shared" si="11"/>
        <v>2340</v>
      </c>
      <c r="AG57" s="1301">
        <f>VLOOKUP(E57,'[2]MW-Rent 2023'!$E$11:$DR$319,33,FALSE)</f>
        <v>7956</v>
      </c>
      <c r="AH57" s="1301" t="e">
        <f>IF(AND(MONTH(AH$4)=MONTH($H57),YEAR(AH$4)=YEAR($H57)),#REF!,IF(AND(MONTH(AH$4)=MONTH($G57),YEAR(AH$4)=YEAR($G57)),#REF!,IF(AND(AH$4&lt;($H57+1),(AH$4+1)&gt;$G57),$O57,0)))</f>
        <v>#REF!</v>
      </c>
      <c r="AI57" s="1301">
        <f>VLOOKUP(E57,'[1]MW-Rent 2023'!$E$11:$AS$247,20,FALSE)</f>
        <v>5132.8999999999996</v>
      </c>
      <c r="AJ57" s="1301" t="e">
        <f t="shared" si="12"/>
        <v>#REF!</v>
      </c>
      <c r="AK57" s="1301">
        <f>VLOOKUP(E57,'[2]MW-Rent 2023'!$E$11:$DR$319,37,FALSE)</f>
        <v>4362.97</v>
      </c>
      <c r="AL57" s="1313">
        <f>IF(AND(MONTH(AL$4)=MONTH($H57),YEAR(AL$4)=YEAR($H57)),#REF!,IF(AND(MONTH(AL$4)=MONTH($G57),YEAR(AL$4)=YEAR($G57)),#REF!,IF(AND(AL$4&lt;($H57+1),(AL$4+1)&gt;$G57),$O57,0)))</f>
        <v>0</v>
      </c>
      <c r="AM57" s="1313">
        <f>IF(AND(MONTH(AM$4)=MONTH($H57),YEAR(AM$4)=YEAR($H57)),#REF!,IF(AND(MONTH(AM$4)=MONTH($G57),YEAR(AM$4)=YEAR($G57)),#REF!,IF(AND(AM$4&lt;($H57+1),(AM$4+1)&gt;$G57),$O57,0)))</f>
        <v>0</v>
      </c>
      <c r="AN57" s="1313">
        <f>IF(AND(MONTH(AN$4)=MONTH($H57),YEAR(AN$4)=YEAR($H57)),#REF!,IF(AND(MONTH(AN$4)=MONTH($G57),YEAR(AN$4)=YEAR($G57)),#REF!,IF(AND(AN$4&lt;($H57+1),(AN$4+1)&gt;$G57),$O57,0)))</f>
        <v>0</v>
      </c>
      <c r="AO57" s="1313">
        <f>IF(AND(MONTH(AO$4)=MONTH($H57),YEAR(AO$4)=YEAR($H57)),#REF!,IF(AND(MONTH(AO$4)=MONTH($G57),YEAR(AO$4)=YEAR($G57)),#REF!,IF(AND(AO$4&lt;($H57+1),(AO$4+1)&gt;$G57),$O57,0)))</f>
        <v>0</v>
      </c>
      <c r="AP57" s="1313">
        <f>IF(AND(MONTH(AP$4)=MONTH($H57),YEAR(AP$4)=YEAR($H57)),#REF!,IF(AND(MONTH(AP$4)=MONTH($G57),YEAR(AP$4)=YEAR($G57)),#REF!,IF(AND(AP$4&lt;($H57+1),(AP$4+1)&gt;$G57),$O57,0)))</f>
        <v>0</v>
      </c>
      <c r="AQ57" s="1313">
        <f>IF(AND(MONTH(AQ$4)=MONTH($H57),YEAR(AQ$4)=YEAR($H57)),#REF!,IF(AND(MONTH(AQ$4)=MONTH($G57),YEAR(AQ$4)=YEAR($G57)),#REF!,IF(AND(AQ$4&lt;($H57+1),(AQ$4+1)&gt;$G57),$O57,0)))</f>
        <v>0</v>
      </c>
      <c r="AR57" s="1313">
        <f>IF(AND(MONTH(AR$4)=MONTH($H57),YEAR(AR$4)=YEAR($H57)),#REF!,IF(AND(MONTH(AR$4)=MONTH($G57),YEAR(AR$4)=YEAR($G57)),#REF!,IF(AND(AR$4&lt;($H57+1),(AR$4+1)&gt;$G57),$O57,0)))</f>
        <v>0</v>
      </c>
      <c r="AS57" s="1301" t="e">
        <f t="shared" si="32"/>
        <v>#REF!</v>
      </c>
      <c r="AT57" s="1301">
        <f>IF(AND(MONTH(AT$4)=MONTH($H57),YEAR(AT$4)=YEAR($H57)),#REF!,IF(AND(MONTH(AT$4)=MONTH($G57),YEAR(AT$4)=YEAR($G57)),#REF!,IF(AND(AT$4&lt;($H57+1),(AT$4+1)&gt;$G57),$P57,0)))</f>
        <v>1872</v>
      </c>
      <c r="AU57" s="1301">
        <f>VLOOKUP(E57,'[1]MW-Rent 2023'!$E$11:$AS$247,29,FALSE)</f>
        <v>1872</v>
      </c>
      <c r="AV57" s="1301">
        <f t="shared" si="13"/>
        <v>0</v>
      </c>
      <c r="AW57" s="1301">
        <f>VLOOKUP(E57,'[2]MW-Rent 2023'!$E$11:$DR$319,70,FALSE)</f>
        <v>1123.2</v>
      </c>
      <c r="AX57" s="1301">
        <f>IF(AND(MONTH(AX$4)=MONTH($H57),YEAR(AX$4)=YEAR($H57)),#REF!,IF(AND(MONTH(AX$4)=MONTH($G57),YEAR(AX$4)=YEAR($G57)),#REF!,IF(AND(AX$4&lt;($H57+1),(AX$4+1)&gt;$G57),$P57,0)))</f>
        <v>1872</v>
      </c>
      <c r="AY57" s="1301">
        <f>VLOOKUP(E57,'[1]MW-Rent 2023'!$E$11:$AS$247,30,FALSE)</f>
        <v>1872</v>
      </c>
      <c r="AZ57" s="1301">
        <f t="shared" si="1"/>
        <v>0</v>
      </c>
      <c r="BA57" s="1301">
        <f>VLOOKUP(E57,'[2]MW-Rent 2023'!$E$11:$DR$319,74,FALSE)</f>
        <v>1872</v>
      </c>
      <c r="BB57" s="1301">
        <f>IF(AND(MONTH(BB$4)=MONTH($H57),YEAR(BB$4)=YEAR($H57)),#REF!,IF(AND(MONTH(BB$4)=MONTH($G57),YEAR(BB$4)=YEAR($G57)),#REF!,IF(AND(BB$4&lt;($H57+1),(BB$4+1)&gt;$G57),$P57,0)))</f>
        <v>1872</v>
      </c>
      <c r="BC57" s="1301">
        <f>VLOOKUP(E57,'[1]MW-Rent 2023'!$E$11:$AS$247,31,FALSE)</f>
        <v>1872</v>
      </c>
      <c r="BD57" s="1301">
        <f t="shared" si="2"/>
        <v>0</v>
      </c>
      <c r="BE57" s="1301">
        <f>VLOOKUP(E57,'[2]MW-Rent 2023'!$E$11:$DR$319,78,FALSE)</f>
        <v>1872</v>
      </c>
      <c r="BF57" s="1301">
        <f>IF(AND(MONTH(BF$4)=MONTH($H57),YEAR(BF$4)=YEAR($H57)),#REF!,IF(AND(MONTH(BF$4)=MONTH($G57),YEAR(BF$4)=YEAR($G57)),#REF!,IF(AND(BF$4&lt;($H57+1),(BF$4+1)&gt;$G57),$P57,0)))</f>
        <v>1872</v>
      </c>
      <c r="BG57" s="1301">
        <f>VLOOKUP(E57,'[1]MW-Rent 2023'!$E$11:$AS$247,32,FALSE)</f>
        <v>1872</v>
      </c>
      <c r="BH57" s="1301">
        <f t="shared" si="3"/>
        <v>0</v>
      </c>
      <c r="BI57" s="1301">
        <f>VLOOKUP(E57,'[2]MW-Rent 2023'!$E$11:$DR$319,82,FALSE)</f>
        <v>1872</v>
      </c>
      <c r="BJ57" s="1301" t="e">
        <f>IF(AND(MONTH(BJ$4)=MONTH($H57),YEAR(BJ$4)=YEAR($H57)),#REF!,IF(AND(MONTH(BJ$4)=MONTH($G57),YEAR(BJ$4)=YEAR($G57)),#REF!,IF(AND(BJ$4&lt;($H57+1),(BJ$4+1)&gt;$G57),$P57,0)))</f>
        <v>#REF!</v>
      </c>
      <c r="BK57" s="1301">
        <f>VLOOKUP(E57,'[1]MW-Rent 2023'!$E$11:$AS$247,33,FALSE)</f>
        <v>1026.58</v>
      </c>
      <c r="BL57" s="1301" t="e">
        <f t="shared" si="4"/>
        <v>#REF!</v>
      </c>
      <c r="BM57" s="1301">
        <f>VLOOKUP(E57,'[2]MW-Rent 2023'!$E$11:$DR$319,86,FALSE)</f>
        <v>1026.58</v>
      </c>
      <c r="BN57" s="1313">
        <f>IF(AND(MONTH(BN$4)=MONTH($H57),YEAR(BN$4)=YEAR($H57)),#REF!,IF(AND(MONTH(BN$4)=MONTH($G57),YEAR(BN$4)=YEAR($G57)),#REF!,IF(AND(BN$4&lt;($H57+1),(BN$4+1)&gt;$G57),$P57,0)))</f>
        <v>0</v>
      </c>
      <c r="BO57" s="1313">
        <f>IF(AND(MONTH(BO$4)=MONTH($H57),YEAR(BO$4)=YEAR($H57)),#REF!,IF(AND(MONTH(BO$4)=MONTH($G57),YEAR(BO$4)=YEAR($G57)),#REF!,IF(AND(BO$4&lt;($H57+1),(BO$4+1)&gt;$G57),$P57,0)))</f>
        <v>0</v>
      </c>
      <c r="BP57" s="1313">
        <f>IF(AND(MONTH(BP$4)=MONTH($H57),YEAR(BP$4)=YEAR($H57)),#REF!,IF(AND(MONTH(BP$4)=MONTH($G57),YEAR(BP$4)=YEAR($G57)),#REF!,IF(AND(BP$4&lt;($H57+1),(BP$4+1)&gt;$G57),$P57,0)))</f>
        <v>0</v>
      </c>
      <c r="BQ57" s="1313">
        <f>IF(AND(MONTH(BQ$4)=MONTH($H57),YEAR(BQ$4)=YEAR($H57)),#REF!,IF(AND(MONTH(BQ$4)=MONTH($G57),YEAR(BQ$4)=YEAR($G57)),#REF!,IF(AND(BQ$4&lt;($H57+1),(BQ$4+1)&gt;$G57),$P57,0)))</f>
        <v>0</v>
      </c>
      <c r="BR57" s="1313">
        <f>IF(AND(MONTH(BR$4)=MONTH($H57),YEAR(BR$4)=YEAR($H57)),#REF!,IF(AND(MONTH(BR$4)=MONTH($G57),YEAR(BR$4)=YEAR($G57)),#REF!,IF(AND(BR$4&lt;($H57+1),(BR$4+1)&gt;$G57),$P57,0)))</f>
        <v>0</v>
      </c>
      <c r="BS57" s="1313">
        <f>IF(AND(MONTH(BS$4)=MONTH($H57),YEAR(BS$4)=YEAR($H57)),#REF!,IF(AND(MONTH(BS$4)=MONTH($G57),YEAR(BS$4)=YEAR($G57)),#REF!,IF(AND(BS$4&lt;($H57+1),(BS$4+1)&gt;$G57),$P57,0)))</f>
        <v>0</v>
      </c>
      <c r="BT57" s="1313">
        <f>IF(AND(MONTH(BT$4)=MONTH($H57),YEAR(BT$4)=YEAR($H57)),#REF!,IF(AND(MONTH(BT$4)=MONTH($G57),YEAR(BT$4)=YEAR($G57)),#REF!,IF(AND(BT$4&lt;($H57+1),(BT$4+1)&gt;$G57),$P57,0)))</f>
        <v>0</v>
      </c>
      <c r="BU57" s="1331" t="e">
        <f t="shared" si="33"/>
        <v>#REF!</v>
      </c>
      <c r="BV57" s="1331"/>
      <c r="BW57" s="1327"/>
      <c r="BX57" s="1319"/>
      <c r="BY57" s="1319"/>
      <c r="BZ57" s="1319"/>
      <c r="CA57" s="1319"/>
      <c r="CB57" s="1319"/>
      <c r="CC57" s="1319"/>
      <c r="CD57" s="1338"/>
      <c r="CE57" s="1338"/>
      <c r="CF57" s="1338"/>
      <c r="CG57" s="1338"/>
      <c r="CH57" s="1338"/>
      <c r="CI57" s="1270">
        <f t="shared" si="26"/>
        <v>0</v>
      </c>
      <c r="CJ57" s="1333"/>
      <c r="CK57" s="1333"/>
      <c r="CL57" s="1333"/>
    </row>
    <row r="58" spans="1:90" s="1170" customFormat="1" ht="18" customHeight="1">
      <c r="A58" s="1206">
        <v>20</v>
      </c>
      <c r="B58" s="1206" t="s">
        <v>88</v>
      </c>
      <c r="C58" s="1206" t="s">
        <v>95</v>
      </c>
      <c r="D58" s="1206" t="s">
        <v>112</v>
      </c>
      <c r="E58" s="1188" t="s">
        <v>113</v>
      </c>
      <c r="F58" s="1445" t="s">
        <v>114</v>
      </c>
      <c r="G58" s="1214">
        <v>45430</v>
      </c>
      <c r="H58" s="1215">
        <v>45794</v>
      </c>
      <c r="I58" s="1271"/>
      <c r="J58" s="1272" t="s">
        <v>87</v>
      </c>
      <c r="K58" s="1272">
        <v>936</v>
      </c>
      <c r="L58" s="1275">
        <v>13.125</v>
      </c>
      <c r="M58" s="1273">
        <v>2</v>
      </c>
      <c r="N58" s="1274">
        <v>18.90625</v>
      </c>
      <c r="O58" s="1259">
        <f t="shared" si="16"/>
        <v>12285</v>
      </c>
      <c r="P58" s="1259">
        <f t="shared" si="31"/>
        <v>1872</v>
      </c>
      <c r="Q58" s="1259">
        <f t="shared" si="17"/>
        <v>14157</v>
      </c>
      <c r="R58" s="1259">
        <f>IF(AND(MONTH(R$4)=MONTH($H58),YEAR(R$4)=YEAR($H58)),#REF!,IF(AND(MONTH(R$4)=MONTH($G58),YEAR(R$4)=YEAR($G58)),#REF!,IF(AND(R$4&lt;($H58+1),(R$4+1)&gt;$G58),$O58,0)))</f>
        <v>0</v>
      </c>
      <c r="S58" s="1259">
        <v>0</v>
      </c>
      <c r="T58" s="1259">
        <f t="shared" si="15"/>
        <v>0</v>
      </c>
      <c r="U58" s="1259">
        <v>0</v>
      </c>
      <c r="V58" s="1301">
        <f>IF(AND(MONTH(V$4)=MONTH($H58),YEAR(V$4)=YEAR($H58)),#REF!,IF(AND(MONTH(V$4)=MONTH($G58),YEAR(V$4)=YEAR($G58)),#REF!,IF(AND(V$4&lt;($H58+1),(V$4+1)&gt;$G58),$O58,0)))</f>
        <v>0</v>
      </c>
      <c r="W58" s="1301">
        <v>0</v>
      </c>
      <c r="X58" s="1301">
        <f t="shared" si="9"/>
        <v>0</v>
      </c>
      <c r="Y58" s="1301">
        <v>0</v>
      </c>
      <c r="Z58" s="1301">
        <f>IF(AND(MONTH(Z$4)=MONTH($H58),YEAR(Z$4)=YEAR($H58)),#REF!,IF(AND(MONTH(Z$4)=MONTH($G58),YEAR(Z$4)=YEAR($G58)),#REF!,IF(AND(Z$4&lt;($H58+1),(Z$4+1)&gt;$G58),$O58,0)))</f>
        <v>0</v>
      </c>
      <c r="AA58" s="1301">
        <v>0</v>
      </c>
      <c r="AB58" s="1301">
        <f t="shared" si="10"/>
        <v>0</v>
      </c>
      <c r="AC58" s="1301">
        <v>0</v>
      </c>
      <c r="AD58" s="1301">
        <f>IF(AND(MONTH(AD$4)=MONTH($H58),YEAR(AD$4)=YEAR($H58)),#REF!,IF(AND(MONTH(AD$4)=MONTH($G58),YEAR(AD$4)=YEAR($G58)),#REF!,IF(AND(AD$4&lt;($H58+1),(AD$4+1)&gt;$G58),$O58,0)))</f>
        <v>0</v>
      </c>
      <c r="AE58" s="1301">
        <v>0</v>
      </c>
      <c r="AF58" s="1301">
        <f t="shared" si="11"/>
        <v>0</v>
      </c>
      <c r="AG58" s="1301">
        <v>0</v>
      </c>
      <c r="AH58" s="1301" t="e">
        <f>IF(AND(MONTH(AH$4)=MONTH($H58),YEAR(AH$4)=YEAR($H58)),#REF!,IF(AND(MONTH(AH$4)=MONTH($G58),YEAR(AH$4)=YEAR($G58)),#REF!,IF(AND(AH$4&lt;($H58+1),(AH$4+1)&gt;$G58),$O58,0)))</f>
        <v>#REF!</v>
      </c>
      <c r="AI58" s="1301">
        <v>4649.8100000000004</v>
      </c>
      <c r="AJ58" s="1301" t="e">
        <f t="shared" si="12"/>
        <v>#REF!</v>
      </c>
      <c r="AK58" s="1301">
        <v>4227.1000000000004</v>
      </c>
      <c r="AL58" s="1313">
        <f>IF(AND(MONTH(AL$4)=MONTH($H58),YEAR(AL$4)=YEAR($H58)),#REF!,IF(AND(MONTH(AL$4)=MONTH($G58),YEAR(AL$4)=YEAR($G58)),#REF!,IF(AND(AL$4&lt;($H58+1),(AL$4+1)&gt;$G58),$O58,0)))</f>
        <v>12285</v>
      </c>
      <c r="AM58" s="1313">
        <f>IF(AND(MONTH(AM$4)=MONTH($H58),YEAR(AM$4)=YEAR($H58)),#REF!,IF(AND(MONTH(AM$4)=MONTH($G58),YEAR(AM$4)=YEAR($G58)),#REF!,IF(AND(AM$4&lt;($H58+1),(AM$4+1)&gt;$G58),$O58,0)))</f>
        <v>12285</v>
      </c>
      <c r="AN58" s="1313">
        <f>IF(AND(MONTH(AN$4)=MONTH($H58),YEAR(AN$4)=YEAR($H58)),#REF!,IF(AND(MONTH(AN$4)=MONTH($G58),YEAR(AN$4)=YEAR($G58)),#REF!,IF(AND(AN$4&lt;($H58+1),(AN$4+1)&gt;$G58),$O58,0)))</f>
        <v>12285</v>
      </c>
      <c r="AO58" s="1313">
        <f>IF(AND(MONTH(AO$4)=MONTH($H58),YEAR(AO$4)=YEAR($H58)),#REF!,IF(AND(MONTH(AO$4)=MONTH($G58),YEAR(AO$4)=YEAR($G58)),#REF!,IF(AND(AO$4&lt;($H58+1),(AO$4+1)&gt;$G58),$O58,0)))</f>
        <v>12285</v>
      </c>
      <c r="AP58" s="1313">
        <f>IF(AND(MONTH(AP$4)=MONTH($H58),YEAR(AP$4)=YEAR($H58)),#REF!,IF(AND(MONTH(AP$4)=MONTH($G58),YEAR(AP$4)=YEAR($G58)),#REF!,IF(AND(AP$4&lt;($H58+1),(AP$4+1)&gt;$G58),$O58,0)))</f>
        <v>12285</v>
      </c>
      <c r="AQ58" s="1313">
        <f>IF(AND(MONTH(AQ$4)=MONTH($H58),YEAR(AQ$4)=YEAR($H58)),#REF!,IF(AND(MONTH(AQ$4)=MONTH($G58),YEAR(AQ$4)=YEAR($G58)),#REF!,IF(AND(AQ$4&lt;($H58+1),(AQ$4+1)&gt;$G58),$O58,0)))</f>
        <v>12285</v>
      </c>
      <c r="AR58" s="1313">
        <f>IF(AND(MONTH(AR$4)=MONTH($H58),YEAR(AR$4)=YEAR($H58)),#REF!,IF(AND(MONTH(AR$4)=MONTH($G58),YEAR(AR$4)=YEAR($G58)),#REF!,IF(AND(AR$4&lt;($H58+1),(AR$4+1)&gt;$G58),$O58,0)))</f>
        <v>12285</v>
      </c>
      <c r="AS58" s="1301" t="e">
        <f t="shared" si="32"/>
        <v>#REF!</v>
      </c>
      <c r="AT58" s="1301">
        <f>IF(AND(MONTH(AT$4)=MONTH($H58),YEAR(AT$4)=YEAR($H58)),#REF!,IF(AND(MONTH(AT$4)=MONTH($G58),YEAR(AT$4)=YEAR($G58)),#REF!,IF(AND(AT$4&lt;($H58+1),(AT$4+1)&gt;$G58),$P58,0)))</f>
        <v>0</v>
      </c>
      <c r="AU58" s="1301">
        <v>0</v>
      </c>
      <c r="AV58" s="1301">
        <f t="shared" si="13"/>
        <v>0</v>
      </c>
      <c r="AW58" s="1301">
        <v>0</v>
      </c>
      <c r="AX58" s="1301">
        <f>IF(AND(MONTH(AX$4)=MONTH($H58),YEAR(AX$4)=YEAR($H58)),#REF!,IF(AND(MONTH(AX$4)=MONTH($G58),YEAR(AX$4)=YEAR($G58)),#REF!,IF(AND(AX$4&lt;($H58+1),(AX$4+1)&gt;$G58),$P58,0)))</f>
        <v>0</v>
      </c>
      <c r="AY58" s="1301">
        <v>0</v>
      </c>
      <c r="AZ58" s="1301">
        <f t="shared" si="1"/>
        <v>0</v>
      </c>
      <c r="BA58" s="1301">
        <v>0</v>
      </c>
      <c r="BB58" s="1301">
        <f>IF(AND(MONTH(BB$4)=MONTH($H58),YEAR(BB$4)=YEAR($H58)),#REF!,IF(AND(MONTH(BB$4)=MONTH($G58),YEAR(BB$4)=YEAR($G58)),#REF!,IF(AND(BB$4&lt;($H58+1),(BB$4+1)&gt;$G58),$P58,0)))</f>
        <v>0</v>
      </c>
      <c r="BC58" s="1301">
        <v>0</v>
      </c>
      <c r="BD58" s="1301">
        <f t="shared" si="2"/>
        <v>0</v>
      </c>
      <c r="BE58" s="1301">
        <v>0</v>
      </c>
      <c r="BF58" s="1301">
        <f>IF(AND(MONTH(BF$4)=MONTH($H58),YEAR(BF$4)=YEAR($H58)),#REF!,IF(AND(MONTH(BF$4)=MONTH($G58),YEAR(BF$4)=YEAR($G58)),#REF!,IF(AND(BF$4&lt;($H58+1),(BF$4+1)&gt;$G58),$P58,0)))</f>
        <v>0</v>
      </c>
      <c r="BG58" s="1301">
        <v>0</v>
      </c>
      <c r="BH58" s="1301">
        <f t="shared" si="3"/>
        <v>0</v>
      </c>
      <c r="BI58" s="1301">
        <v>0</v>
      </c>
      <c r="BJ58" s="1301" t="e">
        <f>IF(AND(MONTH(BJ$4)=MONTH($H58),YEAR(BJ$4)=YEAR($H58)),#REF!,IF(AND(MONTH(BJ$4)=MONTH($G58),YEAR(BJ$4)=YEAR($G58)),#REF!,IF(AND(BJ$4&lt;($H58+1),(BJ$4+1)&gt;$G58),$P58,0)))</f>
        <v>#REF!</v>
      </c>
      <c r="BK58" s="1301">
        <v>845.42</v>
      </c>
      <c r="BL58" s="1301" t="e">
        <f t="shared" si="4"/>
        <v>#REF!</v>
      </c>
      <c r="BM58" s="1301">
        <v>845.42</v>
      </c>
      <c r="BN58" s="1313">
        <f>IF(AND(MONTH(BN$4)=MONTH($H58),YEAR(BN$4)=YEAR($H58)),#REF!,IF(AND(MONTH(BN$4)=MONTH($G58),YEAR(BN$4)=YEAR($G58)),#REF!,IF(AND(BN$4&lt;($H58+1),(BN$4+1)&gt;$G58),$P58,0)))</f>
        <v>1872</v>
      </c>
      <c r="BO58" s="1313">
        <f>IF(AND(MONTH(BO$4)=MONTH($H58),YEAR(BO$4)=YEAR($H58)),#REF!,IF(AND(MONTH(BO$4)=MONTH($G58),YEAR(BO$4)=YEAR($G58)),#REF!,IF(AND(BO$4&lt;($H58+1),(BO$4+1)&gt;$G58),$P58,0)))</f>
        <v>1872</v>
      </c>
      <c r="BP58" s="1313">
        <f>IF(AND(MONTH(BP$4)=MONTH($H58),YEAR(BP$4)=YEAR($H58)),#REF!,IF(AND(MONTH(BP$4)=MONTH($G58),YEAR(BP$4)=YEAR($G58)),#REF!,IF(AND(BP$4&lt;($H58+1),(BP$4+1)&gt;$G58),$P58,0)))</f>
        <v>1872</v>
      </c>
      <c r="BQ58" s="1313">
        <f>IF(AND(MONTH(BQ$4)=MONTH($H58),YEAR(BQ$4)=YEAR($H58)),#REF!,IF(AND(MONTH(BQ$4)=MONTH($G58),YEAR(BQ$4)=YEAR($G58)),#REF!,IF(AND(BQ$4&lt;($H58+1),(BQ$4+1)&gt;$G58),$P58,0)))</f>
        <v>1872</v>
      </c>
      <c r="BR58" s="1313">
        <f>IF(AND(MONTH(BR$4)=MONTH($H58),YEAR(BR$4)=YEAR($H58)),#REF!,IF(AND(MONTH(BR$4)=MONTH($G58),YEAR(BR$4)=YEAR($G58)),#REF!,IF(AND(BR$4&lt;($H58+1),(BR$4+1)&gt;$G58),$P58,0)))</f>
        <v>1872</v>
      </c>
      <c r="BS58" s="1313">
        <f>IF(AND(MONTH(BS$4)=MONTH($H58),YEAR(BS$4)=YEAR($H58)),#REF!,IF(AND(MONTH(BS$4)=MONTH($G58),YEAR(BS$4)=YEAR($G58)),#REF!,IF(AND(BS$4&lt;($H58+1),(BS$4+1)&gt;$G58),$P58,0)))</f>
        <v>1872</v>
      </c>
      <c r="BT58" s="1313">
        <f>IF(AND(MONTH(BT$4)=MONTH($H58),YEAR(BT$4)=YEAR($H58)),#REF!,IF(AND(MONTH(BT$4)=MONTH($G58),YEAR(BT$4)=YEAR($G58)),#REF!,IF(AND(BT$4&lt;($H58+1),(BT$4+1)&gt;$G58),$P58,0)))</f>
        <v>1872</v>
      </c>
      <c r="BU58" s="1301" t="e">
        <f t="shared" si="33"/>
        <v>#REF!</v>
      </c>
      <c r="BV58" s="1301"/>
      <c r="BW58" s="1327"/>
      <c r="BX58" s="1319"/>
      <c r="BY58" s="1319"/>
      <c r="BZ58" s="1319"/>
      <c r="CA58" s="1319"/>
      <c r="CB58" s="1319"/>
      <c r="CC58" s="1319"/>
      <c r="CD58" s="1319"/>
      <c r="CE58" s="1319"/>
      <c r="CF58" s="1319"/>
      <c r="CG58" s="1319"/>
      <c r="CH58" s="1319"/>
      <c r="CI58" s="1270">
        <f t="shared" si="26"/>
        <v>0</v>
      </c>
      <c r="CJ58" s="1333"/>
      <c r="CK58" s="1333"/>
      <c r="CL58" s="1333"/>
    </row>
    <row r="59" spans="1:90" s="1170" customFormat="1" ht="18" customHeight="1">
      <c r="A59" s="1206">
        <v>20</v>
      </c>
      <c r="B59" s="1206" t="s">
        <v>88</v>
      </c>
      <c r="C59" s="1206" t="s">
        <v>95</v>
      </c>
      <c r="D59" s="1206" t="s">
        <v>112</v>
      </c>
      <c r="E59" s="1188" t="s">
        <v>113</v>
      </c>
      <c r="F59" s="1445" t="s">
        <v>114</v>
      </c>
      <c r="G59" s="1214">
        <v>45795</v>
      </c>
      <c r="H59" s="1215">
        <v>46159</v>
      </c>
      <c r="I59" s="1271"/>
      <c r="J59" s="1272" t="s">
        <v>87</v>
      </c>
      <c r="K59" s="1272">
        <v>936</v>
      </c>
      <c r="L59" s="1275">
        <v>14.375</v>
      </c>
      <c r="M59" s="1273">
        <v>2</v>
      </c>
      <c r="N59" s="1274">
        <v>20.46875</v>
      </c>
      <c r="O59" s="1259">
        <f t="shared" si="16"/>
        <v>13455</v>
      </c>
      <c r="P59" s="1259">
        <f t="shared" si="31"/>
        <v>1872</v>
      </c>
      <c r="Q59" s="1259">
        <f t="shared" si="17"/>
        <v>15327</v>
      </c>
      <c r="R59" s="1259">
        <f>IF(AND(MONTH(R$4)=MONTH($H59),YEAR(R$4)=YEAR($H59)),#REF!,IF(AND(MONTH(R$4)=MONTH($G59),YEAR(R$4)=YEAR($G59)),#REF!,IF(AND(R$4&lt;($H59+1),(R$4+1)&gt;$G59),$O59,0)))</f>
        <v>0</v>
      </c>
      <c r="S59" s="1259">
        <v>0</v>
      </c>
      <c r="T59" s="1259">
        <f t="shared" ref="T59" si="34">R59-S59</f>
        <v>0</v>
      </c>
      <c r="U59" s="1259">
        <v>0</v>
      </c>
      <c r="V59" s="1301">
        <f>IF(AND(MONTH(V$4)=MONTH($H59),YEAR(V$4)=YEAR($H59)),#REF!,IF(AND(MONTH(V$4)=MONTH($G59),YEAR(V$4)=YEAR($G59)),#REF!,IF(AND(V$4&lt;($H59+1),(V$4+1)&gt;$G59),$O59,0)))</f>
        <v>0</v>
      </c>
      <c r="W59" s="1301">
        <v>0</v>
      </c>
      <c r="X59" s="1301">
        <f t="shared" ref="X59" si="35">V59-W59</f>
        <v>0</v>
      </c>
      <c r="Y59" s="1301">
        <v>0</v>
      </c>
      <c r="Z59" s="1301">
        <f>IF(AND(MONTH(Z$4)=MONTH($H59),YEAR(Z$4)=YEAR($H59)),#REF!,IF(AND(MONTH(Z$4)=MONTH($G59),YEAR(Z$4)=YEAR($G59)),#REF!,IF(AND(Z$4&lt;($H59+1),(Z$4+1)&gt;$G59),$O59,0)))</f>
        <v>0</v>
      </c>
      <c r="AA59" s="1301">
        <v>0</v>
      </c>
      <c r="AB59" s="1301">
        <f t="shared" ref="AB59" si="36">Z59-AA59</f>
        <v>0</v>
      </c>
      <c r="AC59" s="1301">
        <v>0</v>
      </c>
      <c r="AD59" s="1301">
        <f>IF(AND(MONTH(AD$4)=MONTH($H59),YEAR(AD$4)=YEAR($H59)),#REF!,IF(AND(MONTH(AD$4)=MONTH($G59),YEAR(AD$4)=YEAR($G59)),#REF!,IF(AND(AD$4&lt;($H59+1),(AD$4+1)&gt;$G59),$O59,0)))</f>
        <v>0</v>
      </c>
      <c r="AE59" s="1301">
        <v>0</v>
      </c>
      <c r="AF59" s="1301">
        <f t="shared" ref="AF59" si="37">AD59-AE59</f>
        <v>0</v>
      </c>
      <c r="AG59" s="1301">
        <v>0</v>
      </c>
      <c r="AH59" s="1301">
        <f>IF(AND(MONTH(AH$4)=MONTH($H59),YEAR(AH$4)=YEAR($H59)),#REF!,IF(AND(MONTH(AH$4)=MONTH($G59),YEAR(AH$4)=YEAR($G59)),#REF!,IF(AND(AH$4&lt;($H59+1),(AH$4+1)&gt;$G59),$O59,0)))</f>
        <v>0</v>
      </c>
      <c r="AI59" s="1301">
        <v>0</v>
      </c>
      <c r="AJ59" s="1301">
        <f t="shared" si="12"/>
        <v>0</v>
      </c>
      <c r="AK59" s="1301">
        <v>0</v>
      </c>
      <c r="AL59" s="1313">
        <f>IF(AND(MONTH(AL$4)=MONTH($H59),YEAR(AL$4)=YEAR($H59)),#REF!,IF(AND(MONTH(AL$4)=MONTH($G59),YEAR(AL$4)=YEAR($G59)),#REF!,IF(AND(AL$4&lt;($H59+1),(AL$4+1)&gt;$G59),$O59,0)))</f>
        <v>0</v>
      </c>
      <c r="AM59" s="1313">
        <f>IF(AND(MONTH(AM$4)=MONTH($H59),YEAR(AM$4)=YEAR($H59)),#REF!,IF(AND(MONTH(AM$4)=MONTH($G59),YEAR(AM$4)=YEAR($G59)),#REF!,IF(AND(AM$4&lt;($H59+1),(AM$4+1)&gt;$G59),$O59,0)))</f>
        <v>0</v>
      </c>
      <c r="AN59" s="1313">
        <f>IF(AND(MONTH(AN$4)=MONTH($H59),YEAR(AN$4)=YEAR($H59)),#REF!,IF(AND(MONTH(AN$4)=MONTH($G59),YEAR(AN$4)=YEAR($G59)),#REF!,IF(AND(AN$4&lt;($H59+1),(AN$4+1)&gt;$G59),$O59,0)))</f>
        <v>0</v>
      </c>
      <c r="AO59" s="1313">
        <f>IF(AND(MONTH(AO$4)=MONTH($H59),YEAR(AO$4)=YEAR($H59)),#REF!,IF(AND(MONTH(AO$4)=MONTH($G59),YEAR(AO$4)=YEAR($G59)),#REF!,IF(AND(AO$4&lt;($H59+1),(AO$4+1)&gt;$G59),$O59,0)))</f>
        <v>0</v>
      </c>
      <c r="AP59" s="1313">
        <f>IF(AND(MONTH(AP$4)=MONTH($H59),YEAR(AP$4)=YEAR($H59)),#REF!,IF(AND(MONTH(AP$4)=MONTH($G59),YEAR(AP$4)=YEAR($G59)),#REF!,IF(AND(AP$4&lt;($H59+1),(AP$4+1)&gt;$G59),$O59,0)))</f>
        <v>0</v>
      </c>
      <c r="AQ59" s="1313">
        <f>IF(AND(MONTH(AQ$4)=MONTH($H59),YEAR(AQ$4)=YEAR($H59)),#REF!,IF(AND(MONTH(AQ$4)=MONTH($G59),YEAR(AQ$4)=YEAR($G59)),#REF!,IF(AND(AQ$4&lt;($H59+1),(AQ$4+1)&gt;$G59),$O59,0)))</f>
        <v>0</v>
      </c>
      <c r="AR59" s="1313">
        <f>IF(AND(MONTH(AR$4)=MONTH($H59),YEAR(AR$4)=YEAR($H59)),#REF!,IF(AND(MONTH(AR$4)=MONTH($G59),YEAR(AR$4)=YEAR($G59)),#REF!,IF(AND(AR$4&lt;($H59+1),(AR$4+1)&gt;$G59),$O59,0)))</f>
        <v>0</v>
      </c>
      <c r="AS59" s="1301">
        <f t="shared" si="32"/>
        <v>0</v>
      </c>
      <c r="AT59" s="1301">
        <f>IF(AND(MONTH(AT$4)=MONTH($H59),YEAR(AT$4)=YEAR($H59)),#REF!,IF(AND(MONTH(AT$4)=MONTH($G59),YEAR(AT$4)=YEAR($G59)),#REF!,IF(AND(AT$4&lt;($H59+1),(AT$4+1)&gt;$G59),$P59,0)))</f>
        <v>0</v>
      </c>
      <c r="AU59" s="1301">
        <v>0</v>
      </c>
      <c r="AV59" s="1301">
        <f t="shared" ref="AV59" si="38">AT59-AU59</f>
        <v>0</v>
      </c>
      <c r="AW59" s="1301">
        <v>0</v>
      </c>
      <c r="AX59" s="1301">
        <f>IF(AND(MONTH(AX$4)=MONTH($H59),YEAR(AX$4)=YEAR($H59)),#REF!,IF(AND(MONTH(AX$4)=MONTH($G59),YEAR(AX$4)=YEAR($G59)),#REF!,IF(AND(AX$4&lt;($H59+1),(AX$4+1)&gt;$G59),$P59,0)))</f>
        <v>0</v>
      </c>
      <c r="AY59" s="1301">
        <v>0</v>
      </c>
      <c r="AZ59" s="1301">
        <f t="shared" ref="AZ59" si="39">AX59-AY59</f>
        <v>0</v>
      </c>
      <c r="BA59" s="1301">
        <v>0</v>
      </c>
      <c r="BB59" s="1301">
        <f>IF(AND(MONTH(BB$4)=MONTH($H59),YEAR(BB$4)=YEAR($H59)),#REF!,IF(AND(MONTH(BB$4)=MONTH($G59),YEAR(BB$4)=YEAR($G59)),#REF!,IF(AND(BB$4&lt;($H59+1),(BB$4+1)&gt;$G59),$P59,0)))</f>
        <v>0</v>
      </c>
      <c r="BC59" s="1301">
        <v>0</v>
      </c>
      <c r="BD59" s="1301">
        <f t="shared" ref="BD59" si="40">BB59-BC59</f>
        <v>0</v>
      </c>
      <c r="BE59" s="1301">
        <v>0</v>
      </c>
      <c r="BF59" s="1301">
        <f>IF(AND(MONTH(BF$4)=MONTH($H59),YEAR(BF$4)=YEAR($H59)),#REF!,IF(AND(MONTH(BF$4)=MONTH($G59),YEAR(BF$4)=YEAR($G59)),#REF!,IF(AND(BF$4&lt;($H59+1),(BF$4+1)&gt;$G59),$P59,0)))</f>
        <v>0</v>
      </c>
      <c r="BG59" s="1301">
        <v>0</v>
      </c>
      <c r="BH59" s="1301">
        <f t="shared" ref="BH59" si="41">BF59-BG59</f>
        <v>0</v>
      </c>
      <c r="BI59" s="1301">
        <v>0</v>
      </c>
      <c r="BJ59" s="1301">
        <f>IF(AND(MONTH(BJ$4)=MONTH($H59),YEAR(BJ$4)=YEAR($H59)),#REF!,IF(AND(MONTH(BJ$4)=MONTH($G59),YEAR(BJ$4)=YEAR($G59)),#REF!,IF(AND(BJ$4&lt;($H59+1),(BJ$4+1)&gt;$G59),$P59,0)))</f>
        <v>0</v>
      </c>
      <c r="BK59" s="1301">
        <v>0</v>
      </c>
      <c r="BL59" s="1301">
        <f t="shared" si="4"/>
        <v>0</v>
      </c>
      <c r="BM59" s="1301">
        <v>0</v>
      </c>
      <c r="BN59" s="1313">
        <f>IF(AND(MONTH(BN$4)=MONTH($H59),YEAR(BN$4)=YEAR($H59)),#REF!,IF(AND(MONTH(BN$4)=MONTH($G59),YEAR(BN$4)=YEAR($G59)),#REF!,IF(AND(BN$4&lt;($H59+1),(BN$4+1)&gt;$G59),$P59,0)))</f>
        <v>0</v>
      </c>
      <c r="BO59" s="1313">
        <f>IF(AND(MONTH(BO$4)=MONTH($H59),YEAR(BO$4)=YEAR($H59)),#REF!,IF(AND(MONTH(BO$4)=MONTH($G59),YEAR(BO$4)=YEAR($G59)),#REF!,IF(AND(BO$4&lt;($H59+1),(BO$4+1)&gt;$G59),$P59,0)))</f>
        <v>0</v>
      </c>
      <c r="BP59" s="1313">
        <f>IF(AND(MONTH(BP$4)=MONTH($H59),YEAR(BP$4)=YEAR($H59)),#REF!,IF(AND(MONTH(BP$4)=MONTH($G59),YEAR(BP$4)=YEAR($G59)),#REF!,IF(AND(BP$4&lt;($H59+1),(BP$4+1)&gt;$G59),$P59,0)))</f>
        <v>0</v>
      </c>
      <c r="BQ59" s="1313">
        <f>IF(AND(MONTH(BQ$4)=MONTH($H59),YEAR(BQ$4)=YEAR($H59)),#REF!,IF(AND(MONTH(BQ$4)=MONTH($G59),YEAR(BQ$4)=YEAR($G59)),#REF!,IF(AND(BQ$4&lt;($H59+1),(BQ$4+1)&gt;$G59),$P59,0)))</f>
        <v>0</v>
      </c>
      <c r="BR59" s="1313">
        <f>IF(AND(MONTH(BR$4)=MONTH($H59),YEAR(BR$4)=YEAR($H59)),#REF!,IF(AND(MONTH(BR$4)=MONTH($G59),YEAR(BR$4)=YEAR($G59)),#REF!,IF(AND(BR$4&lt;($H59+1),(BR$4+1)&gt;$G59),$P59,0)))</f>
        <v>0</v>
      </c>
      <c r="BS59" s="1313">
        <f>IF(AND(MONTH(BS$4)=MONTH($H59),YEAR(BS$4)=YEAR($H59)),#REF!,IF(AND(MONTH(BS$4)=MONTH($G59),YEAR(BS$4)=YEAR($G59)),#REF!,IF(AND(BS$4&lt;($H59+1),(BS$4+1)&gt;$G59),$P59,0)))</f>
        <v>0</v>
      </c>
      <c r="BT59" s="1313">
        <f>IF(AND(MONTH(BT$4)=MONTH($H59),YEAR(BT$4)=YEAR($H59)),#REF!,IF(AND(MONTH(BT$4)=MONTH($G59),YEAR(BT$4)=YEAR($G59)),#REF!,IF(AND(BT$4&lt;($H59+1),(BT$4+1)&gt;$G59),$P59,0)))</f>
        <v>0</v>
      </c>
      <c r="BU59" s="1301">
        <f t="shared" si="33"/>
        <v>0</v>
      </c>
      <c r="BV59" s="1301"/>
      <c r="BW59" s="1327"/>
      <c r="BX59" s="1319"/>
      <c r="BY59" s="1319"/>
      <c r="BZ59" s="1319"/>
      <c r="CA59" s="1319"/>
      <c r="CB59" s="1319"/>
      <c r="CC59" s="1319"/>
      <c r="CD59" s="1319"/>
      <c r="CE59" s="1319"/>
      <c r="CF59" s="1319"/>
      <c r="CG59" s="1319"/>
      <c r="CH59" s="1319"/>
      <c r="CI59" s="1270">
        <f t="shared" si="26"/>
        <v>0</v>
      </c>
      <c r="CJ59" s="1333"/>
      <c r="CK59" s="1333"/>
      <c r="CL59" s="1333"/>
    </row>
    <row r="60" spans="1:90" ht="18" customHeight="1">
      <c r="A60" s="1188">
        <v>21</v>
      </c>
      <c r="B60" s="1188" t="s">
        <v>88</v>
      </c>
      <c r="C60" s="1188" t="s">
        <v>95</v>
      </c>
      <c r="D60" s="1188"/>
      <c r="E60" s="1188" t="s">
        <v>115</v>
      </c>
      <c r="F60" s="1218" t="s">
        <v>116</v>
      </c>
      <c r="G60" s="1197">
        <v>45139</v>
      </c>
      <c r="H60" s="1200">
        <v>45504</v>
      </c>
      <c r="I60" s="1256"/>
      <c r="J60" s="1257">
        <v>1607</v>
      </c>
      <c r="K60" s="1257">
        <v>1607</v>
      </c>
      <c r="L60" s="1260">
        <v>21.75</v>
      </c>
      <c r="M60" s="1258">
        <v>2</v>
      </c>
      <c r="N60" s="1249">
        <v>29.6875</v>
      </c>
      <c r="O60" s="1259">
        <f t="shared" si="16"/>
        <v>34952.25</v>
      </c>
      <c r="P60" s="1259">
        <f t="shared" si="31"/>
        <v>3214</v>
      </c>
      <c r="Q60" s="1259">
        <f t="shared" si="17"/>
        <v>38166.25</v>
      </c>
      <c r="R60" s="1259">
        <f>IF(AND(MONTH(R$4)=MONTH($H60),YEAR(R$4)=YEAR($H60)),#REF!,IF(AND(MONTH(R$4)=MONTH($G60),YEAR(R$4)=YEAR($G60)),#REF!,IF(AND(R$4&lt;($H60+1),(R$4+1)&gt;$G60),$O60,0)))</f>
        <v>34952.25</v>
      </c>
      <c r="S60" s="1259">
        <f>VLOOKUP(E60,'[1]MW-Rent 2023'!$E$11:$AS$247,16,FALSE)</f>
        <v>27961.8</v>
      </c>
      <c r="T60" s="1259">
        <f t="shared" si="15"/>
        <v>6990.45</v>
      </c>
      <c r="U60" s="1259">
        <f>VLOOKUP(E60,'[2]MW-Rent 2023'!$E$11:$DR$319,21,FALSE)</f>
        <v>28443.9</v>
      </c>
      <c r="V60" s="1301">
        <f>IF(AND(MONTH(V$4)=MONTH($H60),YEAR(V$4)=YEAR($H60)),#REF!,IF(AND(MONTH(V$4)=MONTH($G60),YEAR(V$4)=YEAR($G60)),#REF!,IF(AND(V$4&lt;($H60+1),(V$4+1)&gt;$G60),$O60,0)))</f>
        <v>34952.25</v>
      </c>
      <c r="W60" s="1301">
        <f>VLOOKUP(E60,'[1]MW-Rent 2023'!$E$11:$AS$247,17,FALSE)</f>
        <v>27961.8</v>
      </c>
      <c r="X60" s="1301">
        <f t="shared" si="9"/>
        <v>6990.45</v>
      </c>
      <c r="Y60" s="1301">
        <f>VLOOKUP(E60,'[2]MW-Rent 2023'!$E$11:$DR$319,25,FALSE)</f>
        <v>27158.3</v>
      </c>
      <c r="Z60" s="1301">
        <f>IF(AND(MONTH(Z$4)=MONTH($H60),YEAR(Z$4)=YEAR($H60)),#REF!,IF(AND(MONTH(Z$4)=MONTH($G60),YEAR(Z$4)=YEAR($G60)),#REF!,IF(AND(Z$4&lt;($H60+1),(Z$4+1)&gt;$G60),$O60,0)))</f>
        <v>34952.25</v>
      </c>
      <c r="AA60" s="1301">
        <f>VLOOKUP(E60,'[1]MW-Rent 2023'!$E$11:$AS$247,18,FALSE)</f>
        <v>27961.8</v>
      </c>
      <c r="AB60" s="1301">
        <f t="shared" si="10"/>
        <v>6990.45</v>
      </c>
      <c r="AC60" s="1301">
        <f>VLOOKUP(E60,'[2]MW-Rent 2023'!$E$11:$DR$319,29,FALSE)</f>
        <v>27158.3</v>
      </c>
      <c r="AD60" s="1301">
        <f>IF(AND(MONTH(AD$4)=MONTH($H60),YEAR(AD$4)=YEAR($H60)),#REF!,IF(AND(MONTH(AD$4)=MONTH($G60),YEAR(AD$4)=YEAR($G60)),#REF!,IF(AND(AD$4&lt;($H60+1),(AD$4+1)&gt;$G60),$O60,0)))</f>
        <v>34952.25</v>
      </c>
      <c r="AE60" s="1301">
        <f>VLOOKUP(E60,'[1]MW-Rent 2023'!$E$11:$AS$247,19,FALSE)</f>
        <v>27961.8</v>
      </c>
      <c r="AF60" s="1301">
        <f t="shared" si="11"/>
        <v>6990.45</v>
      </c>
      <c r="AG60" s="1301">
        <f>VLOOKUP(E60,'[2]MW-Rent 2023'!$E$11:$DR$319,33,FALSE)</f>
        <v>27158.3</v>
      </c>
      <c r="AH60" s="1301">
        <f>IF(AND(MONTH(AH$4)=MONTH($H60),YEAR(AH$4)=YEAR($H60)),#REF!,IF(AND(MONTH(AH$4)=MONTH($G60),YEAR(AH$4)=YEAR($G60)),#REF!,IF(AND(AH$4&lt;($H60+1),(AH$4+1)&gt;$G60),$O60,0)))</f>
        <v>34952.25</v>
      </c>
      <c r="AI60" s="1301">
        <f>VLOOKUP(E60,'[1]MW-Rent 2023'!$E$11:$AS$247,20,FALSE)</f>
        <v>27961.8</v>
      </c>
      <c r="AJ60" s="1301">
        <f t="shared" si="12"/>
        <v>6990.45</v>
      </c>
      <c r="AK60" s="1301">
        <f>VLOOKUP(E60,'[2]MW-Rent 2023'!$E$11:$DR$319,37,FALSE)</f>
        <v>27158.3</v>
      </c>
      <c r="AL60" s="1313">
        <f>IF(AND(MONTH(AL$4)=MONTH($H60),YEAR(AL$4)=YEAR($H60)),#REF!,IF(AND(MONTH(AL$4)=MONTH($G60),YEAR(AL$4)=YEAR($G60)),#REF!,IF(AND(AL$4&lt;($H60+1),(AL$4+1)&gt;$G60),$O60,0)))</f>
        <v>34952.25</v>
      </c>
      <c r="AM60" s="1313" t="e">
        <f>IF(AND(MONTH(AM$4)=MONTH($H60),YEAR(AM$4)=YEAR($H60)),#REF!,IF(AND(MONTH(AM$4)=MONTH($G60),YEAR(AM$4)=YEAR($G60)),#REF!,IF(AND(AM$4&lt;($H60+1),(AM$4+1)&gt;$G60),$O60,0)))</f>
        <v>#REF!</v>
      </c>
      <c r="AN60" s="1313">
        <f>IF(AND(MONTH(AN$4)=MONTH($H60),YEAR(AN$4)=YEAR($H60)),#REF!,IF(AND(MONTH(AN$4)=MONTH($G60),YEAR(AN$4)=YEAR($G60)),#REF!,IF(AND(AN$4&lt;($H60+1),(AN$4+1)&gt;$G60),$O60,0)))</f>
        <v>0</v>
      </c>
      <c r="AO60" s="1313">
        <f>IF(AND(MONTH(AO$4)=MONTH($H60),YEAR(AO$4)=YEAR($H60)),#REF!,IF(AND(MONTH(AO$4)=MONTH($G60),YEAR(AO$4)=YEAR($G60)),#REF!,IF(AND(AO$4&lt;($H60+1),(AO$4+1)&gt;$G60),$O60,0)))</f>
        <v>0</v>
      </c>
      <c r="AP60" s="1313">
        <f>IF(AND(MONTH(AP$4)=MONTH($H60),YEAR(AP$4)=YEAR($H60)),#REF!,IF(AND(MONTH(AP$4)=MONTH($G60),YEAR(AP$4)=YEAR($G60)),#REF!,IF(AND(AP$4&lt;($H60+1),(AP$4+1)&gt;$G60),$O60,0)))</f>
        <v>0</v>
      </c>
      <c r="AQ60" s="1313">
        <f>IF(AND(MONTH(AQ$4)=MONTH($H60),YEAR(AQ$4)=YEAR($H60)),#REF!,IF(AND(MONTH(AQ$4)=MONTH($G60),YEAR(AQ$4)=YEAR($G60)),#REF!,IF(AND(AQ$4&lt;($H60+1),(AQ$4+1)&gt;$G60),$O60,0)))</f>
        <v>0</v>
      </c>
      <c r="AR60" s="1313">
        <f>IF(AND(MONTH(AR$4)=MONTH($H60),YEAR(AR$4)=YEAR($H60)),#REF!,IF(AND(MONTH(AR$4)=MONTH($G60),YEAR(AR$4)=YEAR($G60)),#REF!,IF(AND(AR$4&lt;($H60+1),(AR$4+1)&gt;$G60),$O60,0)))</f>
        <v>0</v>
      </c>
      <c r="AS60" s="1301" t="e">
        <f t="shared" si="32"/>
        <v>#REF!</v>
      </c>
      <c r="AT60" s="1301">
        <f>IF(AND(MONTH(AT$4)=MONTH($H60),YEAR(AT$4)=YEAR($H60)),#REF!,IF(AND(MONTH(AT$4)=MONTH($G60),YEAR(AT$4)=YEAR($G60)),#REF!,IF(AND(AT$4&lt;($H60+1),(AT$4+1)&gt;$G60),$P60,0)))</f>
        <v>3214</v>
      </c>
      <c r="AU60" s="1301">
        <f>VLOOKUP(E60,'[1]MW-Rent 2023'!$E$11:$AS$247,29,FALSE)</f>
        <v>3214</v>
      </c>
      <c r="AV60" s="1301">
        <f t="shared" si="13"/>
        <v>0</v>
      </c>
      <c r="AW60" s="1301">
        <f>VLOOKUP(E60,'[2]MW-Rent 2023'!$E$11:$DR$319,70,FALSE)</f>
        <v>1928.4</v>
      </c>
      <c r="AX60" s="1301">
        <f>IF(AND(MONTH(AX$4)=MONTH($H60),YEAR(AX$4)=YEAR($H60)),#REF!,IF(AND(MONTH(AX$4)=MONTH($G60),YEAR(AX$4)=YEAR($G60)),#REF!,IF(AND(AX$4&lt;($H60+1),(AX$4+1)&gt;$G60),$P60,0)))</f>
        <v>3214</v>
      </c>
      <c r="AY60" s="1301">
        <f>VLOOKUP(E60,'[1]MW-Rent 2023'!$E$11:$AS$247,30,FALSE)</f>
        <v>3214</v>
      </c>
      <c r="AZ60" s="1301">
        <f t="shared" si="1"/>
        <v>0</v>
      </c>
      <c r="BA60" s="1301">
        <f>VLOOKUP(E60,'[2]MW-Rent 2023'!$E$11:$DR$319,74,FALSE)</f>
        <v>3214</v>
      </c>
      <c r="BB60" s="1301">
        <f>IF(AND(MONTH(BB$4)=MONTH($H60),YEAR(BB$4)=YEAR($H60)),#REF!,IF(AND(MONTH(BB$4)=MONTH($G60),YEAR(BB$4)=YEAR($G60)),#REF!,IF(AND(BB$4&lt;($H60+1),(BB$4+1)&gt;$G60),$P60,0)))</f>
        <v>3214</v>
      </c>
      <c r="BC60" s="1301">
        <f>VLOOKUP(E60,'[1]MW-Rent 2023'!$E$11:$AS$247,31,FALSE)</f>
        <v>3214</v>
      </c>
      <c r="BD60" s="1301">
        <f t="shared" si="2"/>
        <v>0</v>
      </c>
      <c r="BE60" s="1301">
        <f>VLOOKUP(E60,'[2]MW-Rent 2023'!$E$11:$DR$319,78,FALSE)</f>
        <v>3214</v>
      </c>
      <c r="BF60" s="1301">
        <f>IF(AND(MONTH(BF$4)=MONTH($H60),YEAR(BF$4)=YEAR($H60)),#REF!,IF(AND(MONTH(BF$4)=MONTH($G60),YEAR(BF$4)=YEAR($G60)),#REF!,IF(AND(BF$4&lt;($H60+1),(BF$4+1)&gt;$G60),$P60,0)))</f>
        <v>3214</v>
      </c>
      <c r="BG60" s="1301">
        <f>VLOOKUP(E60,'[1]MW-Rent 2023'!$E$11:$AS$247,32,FALSE)</f>
        <v>3214</v>
      </c>
      <c r="BH60" s="1301">
        <f t="shared" si="3"/>
        <v>0</v>
      </c>
      <c r="BI60" s="1301">
        <f>VLOOKUP(E60,'[2]MW-Rent 2023'!$E$11:$DR$319,82,FALSE)</f>
        <v>3214</v>
      </c>
      <c r="BJ60" s="1301">
        <f>IF(AND(MONTH(BJ$4)=MONTH($H60),YEAR(BJ$4)=YEAR($H60)),#REF!,IF(AND(MONTH(BJ$4)=MONTH($G60),YEAR(BJ$4)=YEAR($G60)),#REF!,IF(AND(BJ$4&lt;($H60+1),(BJ$4+1)&gt;$G60),$P60,0)))</f>
        <v>3214</v>
      </c>
      <c r="BK60" s="1301">
        <f>VLOOKUP(E60,'[1]MW-Rent 2023'!$E$11:$AS$247,33,FALSE)</f>
        <v>3214</v>
      </c>
      <c r="BL60" s="1301">
        <f t="shared" si="4"/>
        <v>0</v>
      </c>
      <c r="BM60" s="1301">
        <f>VLOOKUP(E60,'[2]MW-Rent 2023'!$E$11:$DR$319,86,FALSE)</f>
        <v>3214</v>
      </c>
      <c r="BN60" s="1313">
        <f>IF(AND(MONTH(BN$4)=MONTH($H60),YEAR(BN$4)=YEAR($H60)),#REF!,IF(AND(MONTH(BN$4)=MONTH($G60),YEAR(BN$4)=YEAR($G60)),#REF!,IF(AND(BN$4&lt;($H60+1),(BN$4+1)&gt;$G60),$P60,0)))</f>
        <v>3214</v>
      </c>
      <c r="BO60" s="1313" t="e">
        <f>IF(AND(MONTH(BO$4)=MONTH($H60),YEAR(BO$4)=YEAR($H60)),#REF!,IF(AND(MONTH(BO$4)=MONTH($G60),YEAR(BO$4)=YEAR($G60)),#REF!,IF(AND(BO$4&lt;($H60+1),(BO$4+1)&gt;$G60),$P60,0)))</f>
        <v>#REF!</v>
      </c>
      <c r="BP60" s="1313">
        <f>IF(AND(MONTH(BP$4)=MONTH($H60),YEAR(BP$4)=YEAR($H60)),#REF!,IF(AND(MONTH(BP$4)=MONTH($G60),YEAR(BP$4)=YEAR($G60)),#REF!,IF(AND(BP$4&lt;($H60+1),(BP$4+1)&gt;$G60),$P60,0)))</f>
        <v>0</v>
      </c>
      <c r="BQ60" s="1313">
        <f>IF(AND(MONTH(BQ$4)=MONTH($H60),YEAR(BQ$4)=YEAR($H60)),#REF!,IF(AND(MONTH(BQ$4)=MONTH($G60),YEAR(BQ$4)=YEAR($G60)),#REF!,IF(AND(BQ$4&lt;($H60+1),(BQ$4+1)&gt;$G60),$P60,0)))</f>
        <v>0</v>
      </c>
      <c r="BR60" s="1313">
        <f>IF(AND(MONTH(BR$4)=MONTH($H60),YEAR(BR$4)=YEAR($H60)),#REF!,IF(AND(MONTH(BR$4)=MONTH($G60),YEAR(BR$4)=YEAR($G60)),#REF!,IF(AND(BR$4&lt;($H60+1),(BR$4+1)&gt;$G60),$P60,0)))</f>
        <v>0</v>
      </c>
      <c r="BS60" s="1313">
        <f>IF(AND(MONTH(BS$4)=MONTH($H60),YEAR(BS$4)=YEAR($H60)),#REF!,IF(AND(MONTH(BS$4)=MONTH($G60),YEAR(BS$4)=YEAR($G60)),#REF!,IF(AND(BS$4&lt;($H60+1),(BS$4+1)&gt;$G60),$P60,0)))</f>
        <v>0</v>
      </c>
      <c r="BT60" s="1313">
        <f>IF(AND(MONTH(BT$4)=MONTH($H60),YEAR(BT$4)=YEAR($H60)),#REF!,IF(AND(MONTH(BT$4)=MONTH($G60),YEAR(BT$4)=YEAR($G60)),#REF!,IF(AND(BT$4&lt;($H60+1),(BT$4+1)&gt;$G60),$P60,0)))</f>
        <v>0</v>
      </c>
      <c r="BU60" s="1331" t="e">
        <f t="shared" si="33"/>
        <v>#REF!</v>
      </c>
      <c r="BV60" s="1331"/>
      <c r="BW60" s="1327">
        <v>0</v>
      </c>
      <c r="BX60" s="1319">
        <v>0</v>
      </c>
      <c r="BY60" s="1319">
        <v>0</v>
      </c>
      <c r="BZ60" s="1319"/>
      <c r="CA60" s="1319"/>
      <c r="CB60" s="1319"/>
      <c r="CC60" s="1319"/>
      <c r="CD60" s="1338"/>
      <c r="CE60" s="1338"/>
      <c r="CF60" s="1338"/>
      <c r="CG60" s="1338"/>
      <c r="CH60" s="1338"/>
      <c r="CI60" s="1270">
        <f t="shared" si="26"/>
        <v>0</v>
      </c>
      <c r="CJ60" s="1333"/>
      <c r="CK60" s="1333"/>
      <c r="CL60" s="1333"/>
    </row>
    <row r="61" spans="1:90" ht="18" customHeight="1">
      <c r="A61" s="1188">
        <v>21</v>
      </c>
      <c r="B61" s="1188" t="s">
        <v>88</v>
      </c>
      <c r="C61" s="1188" t="s">
        <v>95</v>
      </c>
      <c r="D61" s="1188"/>
      <c r="E61" s="1188" t="s">
        <v>115</v>
      </c>
      <c r="F61" s="1218" t="s">
        <v>116</v>
      </c>
      <c r="G61" s="1197">
        <v>45505</v>
      </c>
      <c r="H61" s="1200">
        <v>45869</v>
      </c>
      <c r="I61" s="1256"/>
      <c r="J61" s="1257">
        <v>0</v>
      </c>
      <c r="K61" s="1257">
        <v>1607</v>
      </c>
      <c r="L61" s="1260">
        <v>22</v>
      </c>
      <c r="M61" s="1258">
        <v>2</v>
      </c>
      <c r="N61" s="1249">
        <v>30</v>
      </c>
      <c r="O61" s="1259">
        <f t="shared" si="16"/>
        <v>35354</v>
      </c>
      <c r="P61" s="1259">
        <f t="shared" si="31"/>
        <v>3214</v>
      </c>
      <c r="Q61" s="1259">
        <f t="shared" si="17"/>
        <v>38568</v>
      </c>
      <c r="R61" s="1259">
        <f>IF(AND(MONTH(R$4)=MONTH($H61),YEAR(R$4)=YEAR($H61)),#REF!,IF(AND(MONTH(R$4)=MONTH($G61),YEAR(R$4)=YEAR($G61)),#REF!,IF(AND(R$4&lt;($H61+1),(R$4+1)&gt;$G61),$O61,0)))</f>
        <v>0</v>
      </c>
      <c r="S61" s="1259">
        <v>0</v>
      </c>
      <c r="T61" s="1259">
        <f t="shared" si="15"/>
        <v>0</v>
      </c>
      <c r="U61" s="1259">
        <v>0</v>
      </c>
      <c r="V61" s="1301">
        <f>IF(AND(MONTH(V$4)=MONTH($H61),YEAR(V$4)=YEAR($H61)),#REF!,IF(AND(MONTH(V$4)=MONTH($G61),YEAR(V$4)=YEAR($G61)),#REF!,IF(AND(V$4&lt;($H61+1),(V$4+1)&gt;$G61),$O61,0)))</f>
        <v>0</v>
      </c>
      <c r="W61" s="1301">
        <v>0</v>
      </c>
      <c r="X61" s="1301">
        <f t="shared" si="9"/>
        <v>0</v>
      </c>
      <c r="Y61" s="1301">
        <v>0</v>
      </c>
      <c r="Z61" s="1301">
        <f>IF(AND(MONTH(Z$4)=MONTH($H61),YEAR(Z$4)=YEAR($H61)),#REF!,IF(AND(MONTH(Z$4)=MONTH($G61),YEAR(Z$4)=YEAR($G61)),#REF!,IF(AND(Z$4&lt;($H61+1),(Z$4+1)&gt;$G61),$O61,0)))</f>
        <v>0</v>
      </c>
      <c r="AA61" s="1301">
        <v>0</v>
      </c>
      <c r="AB61" s="1301">
        <f t="shared" si="10"/>
        <v>0</v>
      </c>
      <c r="AC61" s="1301">
        <v>0</v>
      </c>
      <c r="AD61" s="1301">
        <f>IF(AND(MONTH(AD$4)=MONTH($H61),YEAR(AD$4)=YEAR($H61)),#REF!,IF(AND(MONTH(AD$4)=MONTH($G61),YEAR(AD$4)=YEAR($G61)),#REF!,IF(AND(AD$4&lt;($H61+1),(AD$4+1)&gt;$G61),$O61,0)))</f>
        <v>0</v>
      </c>
      <c r="AE61" s="1301">
        <v>0</v>
      </c>
      <c r="AF61" s="1301">
        <f t="shared" si="11"/>
        <v>0</v>
      </c>
      <c r="AG61" s="1301">
        <v>0</v>
      </c>
      <c r="AH61" s="1301">
        <f>IF(AND(MONTH(AH$4)=MONTH($H61),YEAR(AH$4)=YEAR($H61)),#REF!,IF(AND(MONTH(AH$4)=MONTH($G61),YEAR(AH$4)=YEAR($G61)),#REF!,IF(AND(AH$4&lt;($H61+1),(AH$4+1)&gt;$G61),$O61,0)))</f>
        <v>0</v>
      </c>
      <c r="AI61" s="1301">
        <v>0</v>
      </c>
      <c r="AJ61" s="1301">
        <f t="shared" si="12"/>
        <v>0</v>
      </c>
      <c r="AK61" s="1301">
        <v>0</v>
      </c>
      <c r="AL61" s="1313">
        <f>IF(AND(MONTH(AL$4)=MONTH($H61),YEAR(AL$4)=YEAR($H61)),#REF!,IF(AND(MONTH(AL$4)=MONTH($G61),YEAR(AL$4)=YEAR($G61)),#REF!,IF(AND(AL$4&lt;($H61+1),(AL$4+1)&gt;$G61),$O61,0)))</f>
        <v>0</v>
      </c>
      <c r="AM61" s="1313">
        <f>IF(AND(MONTH(AM$4)=MONTH($H61),YEAR(AM$4)=YEAR($H61)),#REF!,IF(AND(MONTH(AM$4)=MONTH($G61),YEAR(AM$4)=YEAR($G61)),#REF!,IF(AND(AM$4&lt;($H61+1),(AM$4+1)&gt;$G61),$O61,0)))</f>
        <v>0</v>
      </c>
      <c r="AN61" s="1313" t="e">
        <f>IF(AND(MONTH(AN$4)=MONTH($H61),YEAR(AN$4)=YEAR($H61)),#REF!,IF(AND(MONTH(AN$4)=MONTH($G61),YEAR(AN$4)=YEAR($G61)),#REF!,IF(AND(AN$4&lt;($H61+1),(AN$4+1)&gt;$G61),$O61,0)))</f>
        <v>#REF!</v>
      </c>
      <c r="AO61" s="1313">
        <f>IF(AND(MONTH(AO$4)=MONTH($H61),YEAR(AO$4)=YEAR($H61)),#REF!,IF(AND(MONTH(AO$4)=MONTH($G61),YEAR(AO$4)=YEAR($G61)),#REF!,IF(AND(AO$4&lt;($H61+1),(AO$4+1)&gt;$G61),$O61,0)))</f>
        <v>35354</v>
      </c>
      <c r="AP61" s="1313">
        <f>IF(AND(MONTH(AP$4)=MONTH($H61),YEAR(AP$4)=YEAR($H61)),#REF!,IF(AND(MONTH(AP$4)=MONTH($G61),YEAR(AP$4)=YEAR($G61)),#REF!,IF(AND(AP$4&lt;($H61+1),(AP$4+1)&gt;$G61),$O61,0)))</f>
        <v>35354</v>
      </c>
      <c r="AQ61" s="1313">
        <f>IF(AND(MONTH(AQ$4)=MONTH($H61),YEAR(AQ$4)=YEAR($H61)),#REF!,IF(AND(MONTH(AQ$4)=MONTH($G61),YEAR(AQ$4)=YEAR($G61)),#REF!,IF(AND(AQ$4&lt;($H61+1),(AQ$4+1)&gt;$G61),$O61,0)))</f>
        <v>35354</v>
      </c>
      <c r="AR61" s="1313">
        <f>IF(AND(MONTH(AR$4)=MONTH($H61),YEAR(AR$4)=YEAR($H61)),#REF!,IF(AND(MONTH(AR$4)=MONTH($G61),YEAR(AR$4)=YEAR($G61)),#REF!,IF(AND(AR$4&lt;($H61+1),(AR$4+1)&gt;$G61),$O61,0)))</f>
        <v>35354</v>
      </c>
      <c r="AS61" s="1301" t="e">
        <f t="shared" si="32"/>
        <v>#REF!</v>
      </c>
      <c r="AT61" s="1301">
        <f>IF(AND(MONTH(AT$4)=MONTH($H61),YEAR(AT$4)=YEAR($H61)),#REF!,IF(AND(MONTH(AT$4)=MONTH($G61),YEAR(AT$4)=YEAR($G61)),#REF!,IF(AND(AT$4&lt;($H61+1),(AT$4+1)&gt;$G61),$P61,0)))</f>
        <v>0</v>
      </c>
      <c r="AU61" s="1301">
        <v>0</v>
      </c>
      <c r="AV61" s="1301">
        <f t="shared" si="13"/>
        <v>0</v>
      </c>
      <c r="AW61" s="1301">
        <v>0</v>
      </c>
      <c r="AX61" s="1301">
        <f>IF(AND(MONTH(AX$4)=MONTH($H61),YEAR(AX$4)=YEAR($H61)),#REF!,IF(AND(MONTH(AX$4)=MONTH($G61),YEAR(AX$4)=YEAR($G61)),#REF!,IF(AND(AX$4&lt;($H61+1),(AX$4+1)&gt;$G61),$P61,0)))</f>
        <v>0</v>
      </c>
      <c r="AY61" s="1301">
        <v>0</v>
      </c>
      <c r="AZ61" s="1301">
        <f t="shared" si="1"/>
        <v>0</v>
      </c>
      <c r="BA61" s="1301">
        <v>0</v>
      </c>
      <c r="BB61" s="1301">
        <f>IF(AND(MONTH(BB$4)=MONTH($H61),YEAR(BB$4)=YEAR($H61)),#REF!,IF(AND(MONTH(BB$4)=MONTH($G61),YEAR(BB$4)=YEAR($G61)),#REF!,IF(AND(BB$4&lt;($H61+1),(BB$4+1)&gt;$G61),$P61,0)))</f>
        <v>0</v>
      </c>
      <c r="BC61" s="1301">
        <v>0</v>
      </c>
      <c r="BD61" s="1301">
        <f t="shared" si="2"/>
        <v>0</v>
      </c>
      <c r="BE61" s="1301">
        <v>0</v>
      </c>
      <c r="BF61" s="1301">
        <f>IF(AND(MONTH(BF$4)=MONTH($H61),YEAR(BF$4)=YEAR($H61)),#REF!,IF(AND(MONTH(BF$4)=MONTH($G61),YEAR(BF$4)=YEAR($G61)),#REF!,IF(AND(BF$4&lt;($H61+1),(BF$4+1)&gt;$G61),$P61,0)))</f>
        <v>0</v>
      </c>
      <c r="BG61" s="1301">
        <v>0</v>
      </c>
      <c r="BH61" s="1301">
        <f t="shared" si="3"/>
        <v>0</v>
      </c>
      <c r="BI61" s="1301">
        <v>0</v>
      </c>
      <c r="BJ61" s="1301">
        <f>IF(AND(MONTH(BJ$4)=MONTH($H61),YEAR(BJ$4)=YEAR($H61)),#REF!,IF(AND(MONTH(BJ$4)=MONTH($G61),YEAR(BJ$4)=YEAR($G61)),#REF!,IF(AND(BJ$4&lt;($H61+1),(BJ$4+1)&gt;$G61),$P61,0)))</f>
        <v>0</v>
      </c>
      <c r="BK61" s="1301">
        <v>0</v>
      </c>
      <c r="BL61" s="1301">
        <f t="shared" si="4"/>
        <v>0</v>
      </c>
      <c r="BM61" s="1301">
        <v>0</v>
      </c>
      <c r="BN61" s="1313">
        <f>IF(AND(MONTH(BN$4)=MONTH($H61),YEAR(BN$4)=YEAR($H61)),#REF!,IF(AND(MONTH(BN$4)=MONTH($G61),YEAR(BN$4)=YEAR($G61)),#REF!,IF(AND(BN$4&lt;($H61+1),(BN$4+1)&gt;$G61),$P61,0)))</f>
        <v>0</v>
      </c>
      <c r="BO61" s="1313">
        <f>IF(AND(MONTH(BO$4)=MONTH($H61),YEAR(BO$4)=YEAR($H61)),#REF!,IF(AND(MONTH(BO$4)=MONTH($G61),YEAR(BO$4)=YEAR($G61)),#REF!,IF(AND(BO$4&lt;($H61+1),(BO$4+1)&gt;$G61),$P61,0)))</f>
        <v>0</v>
      </c>
      <c r="BP61" s="1313" t="e">
        <f>IF(AND(MONTH(BP$4)=MONTH($H61),YEAR(BP$4)=YEAR($H61)),#REF!,IF(AND(MONTH(BP$4)=MONTH($G61),YEAR(BP$4)=YEAR($G61)),#REF!,IF(AND(BP$4&lt;($H61+1),(BP$4+1)&gt;$G61),$P61,0)))</f>
        <v>#REF!</v>
      </c>
      <c r="BQ61" s="1313">
        <f>IF(AND(MONTH(BQ$4)=MONTH($H61),YEAR(BQ$4)=YEAR($H61)),#REF!,IF(AND(MONTH(BQ$4)=MONTH($G61),YEAR(BQ$4)=YEAR($G61)),#REF!,IF(AND(BQ$4&lt;($H61+1),(BQ$4+1)&gt;$G61),$P61,0)))</f>
        <v>3214</v>
      </c>
      <c r="BR61" s="1313">
        <f>IF(AND(MONTH(BR$4)=MONTH($H61),YEAR(BR$4)=YEAR($H61)),#REF!,IF(AND(MONTH(BR$4)=MONTH($G61),YEAR(BR$4)=YEAR($G61)),#REF!,IF(AND(BR$4&lt;($H61+1),(BR$4+1)&gt;$G61),$P61,0)))</f>
        <v>3214</v>
      </c>
      <c r="BS61" s="1313">
        <f>IF(AND(MONTH(BS$4)=MONTH($H61),YEAR(BS$4)=YEAR($H61)),#REF!,IF(AND(MONTH(BS$4)=MONTH($G61),YEAR(BS$4)=YEAR($G61)),#REF!,IF(AND(BS$4&lt;($H61+1),(BS$4+1)&gt;$G61),$P61,0)))</f>
        <v>3214</v>
      </c>
      <c r="BT61" s="1313">
        <f>IF(AND(MONTH(BT$4)=MONTH($H61),YEAR(BT$4)=YEAR($H61)),#REF!,IF(AND(MONTH(BT$4)=MONTH($G61),YEAR(BT$4)=YEAR($G61)),#REF!,IF(AND(BT$4&lt;($H61+1),(BT$4+1)&gt;$G61),$P61,0)))</f>
        <v>3214</v>
      </c>
      <c r="BU61" s="1331" t="e">
        <f t="shared" si="33"/>
        <v>#REF!</v>
      </c>
      <c r="BV61" s="1331"/>
      <c r="BW61" s="1327"/>
      <c r="BX61" s="1319"/>
      <c r="BY61" s="1319"/>
      <c r="BZ61" s="1319"/>
      <c r="CA61" s="1319"/>
      <c r="CB61" s="1319"/>
      <c r="CC61" s="1319"/>
      <c r="CD61" s="1338"/>
      <c r="CE61" s="1338"/>
      <c r="CF61" s="1338"/>
      <c r="CG61" s="1338"/>
      <c r="CH61" s="1338"/>
      <c r="CI61" s="1270">
        <f t="shared" si="26"/>
        <v>0</v>
      </c>
      <c r="CJ61" s="1333"/>
      <c r="CK61" s="1333"/>
      <c r="CL61" s="1333"/>
    </row>
    <row r="62" spans="1:90" ht="18" customHeight="1">
      <c r="A62" s="1198">
        <v>22</v>
      </c>
      <c r="B62" s="1198" t="s">
        <v>88</v>
      </c>
      <c r="C62" s="1198" t="s">
        <v>56</v>
      </c>
      <c r="D62" s="1198"/>
      <c r="E62" s="1188" t="s">
        <v>117</v>
      </c>
      <c r="F62" s="1446" t="s">
        <v>118</v>
      </c>
      <c r="G62" s="1203">
        <v>44941</v>
      </c>
      <c r="H62" s="1203">
        <v>45305</v>
      </c>
      <c r="I62" s="1261"/>
      <c r="J62" s="1257">
        <v>816</v>
      </c>
      <c r="K62" s="1262">
        <v>816</v>
      </c>
      <c r="L62" s="1263">
        <v>15</v>
      </c>
      <c r="M62" s="1264">
        <v>2</v>
      </c>
      <c r="N62" s="1270">
        <v>21.25</v>
      </c>
      <c r="O62" s="1259">
        <f t="shared" si="16"/>
        <v>12240</v>
      </c>
      <c r="P62" s="1259">
        <f t="shared" si="31"/>
        <v>1632</v>
      </c>
      <c r="Q62" s="1259">
        <f t="shared" ref="Q62:Q87" si="42">SUM(O62:P62)</f>
        <v>13872</v>
      </c>
      <c r="R62" s="1259" t="e">
        <f>IF(AND(MONTH(R$4)=MONTH($H62),YEAR(R$4)=YEAR($H62)),#REF!,IF(AND(MONTH(R$4)=MONTH($G62),YEAR(R$4)=YEAR($G62)),#REF!,IF(AND(R$4&lt;($H62+1),(R$4+1)&gt;$G62),$O62,0)))</f>
        <v>#REF!</v>
      </c>
      <c r="S62" s="1259">
        <f>VLOOKUP(E62,'[1]MW-Rent 2023'!$E$11:$AS$247,16,FALSE)</f>
        <v>4422.1899999999996</v>
      </c>
      <c r="T62" s="1259" t="e">
        <f t="shared" si="15"/>
        <v>#REF!</v>
      </c>
      <c r="U62" s="1259">
        <f>VLOOKUP(E62,'[2]MW-Rent 2023'!$E$11:$DR$319,21,FALSE)</f>
        <v>4422.1899999999996</v>
      </c>
      <c r="V62" s="1301">
        <f>IF(AND(MONTH(V$4)=MONTH($H62),YEAR(V$4)=YEAR($H62)),#REF!,IF(AND(MONTH(V$4)=MONTH($G62),YEAR(V$4)=YEAR($G62)),#REF!,IF(AND(V$4&lt;($H62+1),(V$4+1)&gt;$G62),$O62,0)))</f>
        <v>0</v>
      </c>
      <c r="W62" s="1301">
        <f>VLOOKUP(E62,'[1]MW-Rent 2023'!$E$11:$AS$247,17,FALSE)</f>
        <v>0</v>
      </c>
      <c r="X62" s="1301">
        <f t="shared" si="9"/>
        <v>0</v>
      </c>
      <c r="Y62" s="1301">
        <f>VLOOKUP(E62,'[2]MW-Rent 2023'!$E$11:$DR$319,25,FALSE)</f>
        <v>0</v>
      </c>
      <c r="Z62" s="1301">
        <f>IF(AND(MONTH(Z$4)=MONTH($H62),YEAR(Z$4)=YEAR($H62)),#REF!,IF(AND(MONTH(Z$4)=MONTH($G62),YEAR(Z$4)=YEAR($G62)),#REF!,IF(AND(Z$4&lt;($H62+1),(Z$4+1)&gt;$G62),$O62,0)))</f>
        <v>0</v>
      </c>
      <c r="AA62" s="1301">
        <f>VLOOKUP(E62,'[1]MW-Rent 2023'!$E$11:$AS$247,18,FALSE)</f>
        <v>0</v>
      </c>
      <c r="AB62" s="1301">
        <f t="shared" si="10"/>
        <v>0</v>
      </c>
      <c r="AC62" s="1301">
        <f>VLOOKUP(E62,'[2]MW-Rent 2023'!$E$11:$DR$319,29,FALSE)</f>
        <v>0</v>
      </c>
      <c r="AD62" s="1301">
        <f>IF(AND(MONTH(AD$4)=MONTH($H62),YEAR(AD$4)=YEAR($H62)),#REF!,IF(AND(MONTH(AD$4)=MONTH($G62),YEAR(AD$4)=YEAR($G62)),#REF!,IF(AND(AD$4&lt;($H62+1),(AD$4+1)&gt;$G62),$O62,0)))</f>
        <v>0</v>
      </c>
      <c r="AE62" s="1301">
        <f>VLOOKUP(E62,'[1]MW-Rent 2023'!$E$11:$AS$247,19,FALSE)</f>
        <v>0</v>
      </c>
      <c r="AF62" s="1301">
        <f t="shared" si="11"/>
        <v>0</v>
      </c>
      <c r="AG62" s="1301">
        <f>VLOOKUP(E62,'[2]MW-Rent 2023'!$E$11:$DR$319,33,FALSE)</f>
        <v>0</v>
      </c>
      <c r="AH62" s="1301">
        <f>IF(AND(MONTH(AH$4)=MONTH($H62),YEAR(AH$4)=YEAR($H62)),#REF!,IF(AND(MONTH(AH$4)=MONTH($G62),YEAR(AH$4)=YEAR($G62)),#REF!,IF(AND(AH$4&lt;($H62+1),(AH$4+1)&gt;$G62),$O62,0)))</f>
        <v>0</v>
      </c>
      <c r="AI62" s="1301">
        <f>VLOOKUP(E62,'[1]MW-Rent 2023'!$E$11:$AS$247,20,FALSE)</f>
        <v>0</v>
      </c>
      <c r="AJ62" s="1301">
        <f t="shared" si="12"/>
        <v>0</v>
      </c>
      <c r="AK62" s="1301">
        <f>VLOOKUP(E62,'[2]MW-Rent 2023'!$E$11:$DR$319,37,FALSE)</f>
        <v>0</v>
      </c>
      <c r="AL62" s="1313">
        <f>IF(AND(MONTH(AL$4)=MONTH($H62),YEAR(AL$4)=YEAR($H62)),#REF!,IF(AND(MONTH(AL$4)=MONTH($G62),YEAR(AL$4)=YEAR($G62)),#REF!,IF(AND(AL$4&lt;($H62+1),(AL$4+1)&gt;$G62),$O62,0)))</f>
        <v>0</v>
      </c>
      <c r="AM62" s="1313">
        <f>IF(AND(MONTH(AM$4)=MONTH($H62),YEAR(AM$4)=YEAR($H62)),#REF!,IF(AND(MONTH(AM$4)=MONTH($G62),YEAR(AM$4)=YEAR($G62)),#REF!,IF(AND(AM$4&lt;($H62+1),(AM$4+1)&gt;$G62),$O62,0)))</f>
        <v>0</v>
      </c>
      <c r="AN62" s="1313">
        <f>IF(AND(MONTH(AN$4)=MONTH($H62),YEAR(AN$4)=YEAR($H62)),#REF!,IF(AND(MONTH(AN$4)=MONTH($G62),YEAR(AN$4)=YEAR($G62)),#REF!,IF(AND(AN$4&lt;($H62+1),(AN$4+1)&gt;$G62),$O62,0)))</f>
        <v>0</v>
      </c>
      <c r="AO62" s="1313">
        <f>IF(AND(MONTH(AO$4)=MONTH($H62),YEAR(AO$4)=YEAR($H62)),#REF!,IF(AND(MONTH(AO$4)=MONTH($G62),YEAR(AO$4)=YEAR($G62)),#REF!,IF(AND(AO$4&lt;($H62+1),(AO$4+1)&gt;$G62),$O62,0)))</f>
        <v>0</v>
      </c>
      <c r="AP62" s="1313">
        <f>IF(AND(MONTH(AP$4)=MONTH($H62),YEAR(AP$4)=YEAR($H62)),#REF!,IF(AND(MONTH(AP$4)=MONTH($G62),YEAR(AP$4)=YEAR($G62)),#REF!,IF(AND(AP$4&lt;($H62+1),(AP$4+1)&gt;$G62),$O62,0)))</f>
        <v>0</v>
      </c>
      <c r="AQ62" s="1313">
        <f>IF(AND(MONTH(AQ$4)=MONTH($H62),YEAR(AQ$4)=YEAR($H62)),#REF!,IF(AND(MONTH(AQ$4)=MONTH($G62),YEAR(AQ$4)=YEAR($G62)),#REF!,IF(AND(AQ$4&lt;($H62+1),(AQ$4+1)&gt;$G62),$O62,0)))</f>
        <v>0</v>
      </c>
      <c r="AR62" s="1313">
        <f>IF(AND(MONTH(AR$4)=MONTH($H62),YEAR(AR$4)=YEAR($H62)),#REF!,IF(AND(MONTH(AR$4)=MONTH($G62),YEAR(AR$4)=YEAR($G62)),#REF!,IF(AND(AR$4&lt;($H62+1),(AR$4+1)&gt;$G62),$O62,0)))</f>
        <v>0</v>
      </c>
      <c r="AS62" s="1301" t="e">
        <f t="shared" si="32"/>
        <v>#REF!</v>
      </c>
      <c r="AT62" s="1301" t="e">
        <f>IF(AND(MONTH(AT$4)=MONTH($H62),YEAR(AT$4)=YEAR($H62)),#REF!,IF(AND(MONTH(AT$4)=MONTH($G62),YEAR(AT$4)=YEAR($G62)),#REF!,IF(AND(AT$4&lt;($H62+1),(AT$4+1)&gt;$G62),$P62,0)))</f>
        <v>#REF!</v>
      </c>
      <c r="AU62" s="1301">
        <f>VLOOKUP(E62,'[1]MW-Rent 2023'!$E$11:$AS$247,29,FALSE)</f>
        <v>737.03</v>
      </c>
      <c r="AV62" s="1301" t="e">
        <f t="shared" si="13"/>
        <v>#REF!</v>
      </c>
      <c r="AW62" s="1301">
        <f>VLOOKUP(E62,'[2]MW-Rent 2023'!$E$11:$DR$319,70,FALSE)</f>
        <v>442.22</v>
      </c>
      <c r="AX62" s="1301">
        <f>IF(AND(MONTH(AX$4)=MONTH($H62),YEAR(AX$4)=YEAR($H62)),#REF!,IF(AND(MONTH(AX$4)=MONTH($G62),YEAR(AX$4)=YEAR($G62)),#REF!,IF(AND(AX$4&lt;($H62+1),(AX$4+1)&gt;$G62),$P62,0)))</f>
        <v>0</v>
      </c>
      <c r="AY62" s="1301">
        <f>VLOOKUP(E62,'[1]MW-Rent 2023'!$E$11:$AS$247,30,FALSE)</f>
        <v>0</v>
      </c>
      <c r="AZ62" s="1301">
        <f t="shared" si="1"/>
        <v>0</v>
      </c>
      <c r="BA62" s="1301">
        <f>VLOOKUP(E62,'[2]MW-Rent 2023'!$E$11:$DR$319,74,FALSE)</f>
        <v>0</v>
      </c>
      <c r="BB62" s="1301">
        <f>IF(AND(MONTH(BB$4)=MONTH($H62),YEAR(BB$4)=YEAR($H62)),#REF!,IF(AND(MONTH(BB$4)=MONTH($G62),YEAR(BB$4)=YEAR($G62)),#REF!,IF(AND(BB$4&lt;($H62+1),(BB$4+1)&gt;$G62),$P62,0)))</f>
        <v>0</v>
      </c>
      <c r="BC62" s="1301">
        <f>VLOOKUP(E62,'[1]MW-Rent 2023'!$E$11:$AS$247,31,FALSE)</f>
        <v>0</v>
      </c>
      <c r="BD62" s="1301">
        <f t="shared" si="2"/>
        <v>0</v>
      </c>
      <c r="BE62" s="1301">
        <f>VLOOKUP(E62,'[2]MW-Rent 2023'!$E$11:$DR$319,78,FALSE)</f>
        <v>0</v>
      </c>
      <c r="BF62" s="1301">
        <f>IF(AND(MONTH(BF$4)=MONTH($H62),YEAR(BF$4)=YEAR($H62)),#REF!,IF(AND(MONTH(BF$4)=MONTH($G62),YEAR(BF$4)=YEAR($G62)),#REF!,IF(AND(BF$4&lt;($H62+1),(BF$4+1)&gt;$G62),$P62,0)))</f>
        <v>0</v>
      </c>
      <c r="BG62" s="1301">
        <f>VLOOKUP(E62,'[1]MW-Rent 2023'!$E$11:$AS$247,32,FALSE)</f>
        <v>0</v>
      </c>
      <c r="BH62" s="1301">
        <f t="shared" si="3"/>
        <v>0</v>
      </c>
      <c r="BI62" s="1301">
        <f>VLOOKUP(E62,'[2]MW-Rent 2023'!$E$11:$DR$319,82,FALSE)</f>
        <v>0</v>
      </c>
      <c r="BJ62" s="1301">
        <f>IF(AND(MONTH(BJ$4)=MONTH($H62),YEAR(BJ$4)=YEAR($H62)),#REF!,IF(AND(MONTH(BJ$4)=MONTH($G62),YEAR(BJ$4)=YEAR($G62)),#REF!,IF(AND(BJ$4&lt;($H62+1),(BJ$4+1)&gt;$G62),$P62,0)))</f>
        <v>0</v>
      </c>
      <c r="BK62" s="1301">
        <f>VLOOKUP(E62,'[1]MW-Rent 2023'!$E$11:$AS$247,33,FALSE)</f>
        <v>0</v>
      </c>
      <c r="BL62" s="1301">
        <f t="shared" si="4"/>
        <v>0</v>
      </c>
      <c r="BM62" s="1301">
        <f>VLOOKUP(E62,'[2]MW-Rent 2023'!$E$11:$DR$319,86,FALSE)</f>
        <v>0</v>
      </c>
      <c r="BN62" s="1313">
        <f>IF(AND(MONTH(BN$4)=MONTH($H62),YEAR(BN$4)=YEAR($H62)),#REF!,IF(AND(MONTH(BN$4)=MONTH($G62),YEAR(BN$4)=YEAR($G62)),#REF!,IF(AND(BN$4&lt;($H62+1),(BN$4+1)&gt;$G62),$P62,0)))</f>
        <v>0</v>
      </c>
      <c r="BO62" s="1313">
        <f>IF(AND(MONTH(BO$4)=MONTH($H62),YEAR(BO$4)=YEAR($H62)),#REF!,IF(AND(MONTH(BO$4)=MONTH($G62),YEAR(BO$4)=YEAR($G62)),#REF!,IF(AND(BO$4&lt;($H62+1),(BO$4+1)&gt;$G62),$P62,0)))</f>
        <v>0</v>
      </c>
      <c r="BP62" s="1313">
        <f>IF(AND(MONTH(BP$4)=MONTH($H62),YEAR(BP$4)=YEAR($H62)),#REF!,IF(AND(MONTH(BP$4)=MONTH($G62),YEAR(BP$4)=YEAR($G62)),#REF!,IF(AND(BP$4&lt;($H62+1),(BP$4+1)&gt;$G62),$P62,0)))</f>
        <v>0</v>
      </c>
      <c r="BQ62" s="1313">
        <f>IF(AND(MONTH(BQ$4)=MONTH($H62),YEAR(BQ$4)=YEAR($H62)),#REF!,IF(AND(MONTH(BQ$4)=MONTH($G62),YEAR(BQ$4)=YEAR($G62)),#REF!,IF(AND(BQ$4&lt;($H62+1),(BQ$4+1)&gt;$G62),$P62,0)))</f>
        <v>0</v>
      </c>
      <c r="BR62" s="1313">
        <f>IF(AND(MONTH(BR$4)=MONTH($H62),YEAR(BR$4)=YEAR($H62)),#REF!,IF(AND(MONTH(BR$4)=MONTH($G62),YEAR(BR$4)=YEAR($G62)),#REF!,IF(AND(BR$4&lt;($H62+1),(BR$4+1)&gt;$G62),$P62,0)))</f>
        <v>0</v>
      </c>
      <c r="BS62" s="1313">
        <f>IF(AND(MONTH(BS$4)=MONTH($H62),YEAR(BS$4)=YEAR($H62)),#REF!,IF(AND(MONTH(BS$4)=MONTH($G62),YEAR(BS$4)=YEAR($G62)),#REF!,IF(AND(BS$4&lt;($H62+1),(BS$4+1)&gt;$G62),$P62,0)))</f>
        <v>0</v>
      </c>
      <c r="BT62" s="1313">
        <f>IF(AND(MONTH(BT$4)=MONTH($H62),YEAR(BT$4)=YEAR($H62)),#REF!,IF(AND(MONTH(BT$4)=MONTH($G62),YEAR(BT$4)=YEAR($G62)),#REF!,IF(AND(BT$4&lt;($H62+1),(BT$4+1)&gt;$G62),$P62,0)))</f>
        <v>0</v>
      </c>
      <c r="BU62" s="1331" t="e">
        <f t="shared" si="33"/>
        <v>#REF!</v>
      </c>
      <c r="BV62" s="1332"/>
      <c r="BW62" s="1327">
        <v>0</v>
      </c>
      <c r="BX62" s="1319"/>
      <c r="BY62" s="1319"/>
      <c r="BZ62" s="1319"/>
      <c r="CA62" s="1319"/>
      <c r="CB62" s="1319"/>
      <c r="CC62" s="1319"/>
      <c r="CD62" s="1339"/>
      <c r="CE62" s="1339"/>
      <c r="CF62" s="1339"/>
      <c r="CG62" s="1339"/>
      <c r="CH62" s="1339"/>
      <c r="CI62" s="1270">
        <f t="shared" si="26"/>
        <v>0</v>
      </c>
      <c r="CJ62" s="1333"/>
      <c r="CK62" s="1333"/>
      <c r="CL62" s="1333"/>
    </row>
    <row r="63" spans="1:90" ht="18" customHeight="1">
      <c r="A63" s="1198">
        <v>22</v>
      </c>
      <c r="B63" s="1198" t="s">
        <v>88</v>
      </c>
      <c r="C63" s="1198" t="s">
        <v>56</v>
      </c>
      <c r="D63" s="1198"/>
      <c r="E63" s="1188" t="s">
        <v>117</v>
      </c>
      <c r="F63" s="1446" t="s">
        <v>118</v>
      </c>
      <c r="G63" s="1203">
        <v>45306</v>
      </c>
      <c r="H63" s="1203">
        <v>45404</v>
      </c>
      <c r="I63" s="1261"/>
      <c r="J63" s="1262">
        <v>0</v>
      </c>
      <c r="K63" s="1262">
        <v>816</v>
      </c>
      <c r="L63" s="1263">
        <v>15.625</v>
      </c>
      <c r="M63" s="1264">
        <v>2</v>
      </c>
      <c r="N63" s="1270">
        <v>22.03125</v>
      </c>
      <c r="O63" s="1259">
        <f t="shared" si="16"/>
        <v>12750</v>
      </c>
      <c r="P63" s="1259">
        <f t="shared" si="31"/>
        <v>1632</v>
      </c>
      <c r="Q63" s="1259">
        <f t="shared" si="42"/>
        <v>14382</v>
      </c>
      <c r="R63" s="1259" t="e">
        <f>IF(AND(MONTH(R$4)=MONTH($H63),YEAR(R$4)=YEAR($H63)),#REF!,IF(AND(MONTH(R$4)=MONTH($G63),YEAR(R$4)=YEAR($G63)),#REF!,IF(AND(R$4&lt;($H63+1),(R$4+1)&gt;$G63),$O63,0)))</f>
        <v>#REF!</v>
      </c>
      <c r="S63" s="1259">
        <v>5593.55</v>
      </c>
      <c r="T63" s="1259" t="e">
        <f t="shared" si="15"/>
        <v>#REF!</v>
      </c>
      <c r="U63" s="1259">
        <v>0</v>
      </c>
      <c r="V63" s="1301">
        <f>IF(AND(MONTH(V$4)=MONTH($H63),YEAR(V$4)=YEAR($H63)),#REF!,IF(AND(MONTH(V$4)=MONTH($G63),YEAR(V$4)=YEAR($G63)),#REF!,IF(AND(V$4&lt;($H63+1),(V$4+1)&gt;$G63),$O63,0)))</f>
        <v>12750</v>
      </c>
      <c r="W63" s="1301">
        <v>10200</v>
      </c>
      <c r="X63" s="1301">
        <f t="shared" si="9"/>
        <v>2550</v>
      </c>
      <c r="Y63" s="1301">
        <v>5945.14</v>
      </c>
      <c r="Z63" s="1301">
        <f>IF(AND(MONTH(Z$4)=MONTH($H63),YEAR(Z$4)=YEAR($H63)),#REF!,IF(AND(MONTH(Z$4)=MONTH($G63),YEAR(Z$4)=YEAR($G63)),#REF!,IF(AND(Z$4&lt;($H63+1),(Z$4+1)&gt;$G63),$O63,0)))</f>
        <v>12750</v>
      </c>
      <c r="AA63" s="1301">
        <v>10200</v>
      </c>
      <c r="AB63" s="1301">
        <f t="shared" si="10"/>
        <v>2550</v>
      </c>
      <c r="AC63" s="1301">
        <v>9792</v>
      </c>
      <c r="AD63" s="1301" t="e">
        <f>IF(AND(MONTH(AD$4)=MONTH($H63),YEAR(AD$4)=YEAR($H63)),#REF!,IF(AND(MONTH(AD$4)=MONTH($G63),YEAR(AD$4)=YEAR($G63)),#REF!,IF(AND(AD$4&lt;($H63+1),(AD$4+1)&gt;$G63),$O63,0)))</f>
        <v>#REF!</v>
      </c>
      <c r="AE63" s="1301">
        <v>10200</v>
      </c>
      <c r="AF63" s="1301" t="e">
        <f t="shared" si="11"/>
        <v>#REF!</v>
      </c>
      <c r="AG63" s="1301">
        <v>9792</v>
      </c>
      <c r="AH63" s="1301">
        <f>IF(AND(MONTH(AH$4)=MONTH($H63),YEAR(AH$4)=YEAR($H63)),#REF!,IF(AND(MONTH(AH$4)=MONTH($G63),YEAR(AH$4)=YEAR($G63)),#REF!,IF(AND(AH$4&lt;($H63+1),(AH$4+1)&gt;$G63),$O63,0)))</f>
        <v>0</v>
      </c>
      <c r="AI63" s="1301">
        <v>10200</v>
      </c>
      <c r="AJ63" s="1301">
        <f t="shared" si="12"/>
        <v>-10200</v>
      </c>
      <c r="AK63" s="1301">
        <v>9792</v>
      </c>
      <c r="AL63" s="1313">
        <f>IF(AND(MONTH(AL$4)=MONTH($H63),YEAR(AL$4)=YEAR($H63)),#REF!,IF(AND(MONTH(AL$4)=MONTH($G63),YEAR(AL$4)=YEAR($G63)),#REF!,IF(AND(AL$4&lt;($H63+1),(AL$4+1)&gt;$G63),$O63,0)))</f>
        <v>0</v>
      </c>
      <c r="AM63" s="1313">
        <f>IF(AND(MONTH(AM$4)=MONTH($H63),YEAR(AM$4)=YEAR($H63)),#REF!,IF(AND(MONTH(AM$4)=MONTH($G63),YEAR(AM$4)=YEAR($G63)),#REF!,IF(AND(AM$4&lt;($H63+1),(AM$4+1)&gt;$G63),$O63,0)))</f>
        <v>0</v>
      </c>
      <c r="AN63" s="1313">
        <f>IF(AND(MONTH(AN$4)=MONTH($H63),YEAR(AN$4)=YEAR($H63)),#REF!,IF(AND(MONTH(AN$4)=MONTH($G63),YEAR(AN$4)=YEAR($G63)),#REF!,IF(AND(AN$4&lt;($H63+1),(AN$4+1)&gt;$G63),$O63,0)))</f>
        <v>0</v>
      </c>
      <c r="AO63" s="1313">
        <f>IF(AND(MONTH(AO$4)=MONTH($H63),YEAR(AO$4)=YEAR($H63)),#REF!,IF(AND(MONTH(AO$4)=MONTH($G63),YEAR(AO$4)=YEAR($G63)),#REF!,IF(AND(AO$4&lt;($H63+1),(AO$4+1)&gt;$G63),$O63,0)))</f>
        <v>0</v>
      </c>
      <c r="AP63" s="1313">
        <f>IF(AND(MONTH(AP$4)=MONTH($H63),YEAR(AP$4)=YEAR($H63)),#REF!,IF(AND(MONTH(AP$4)=MONTH($G63),YEAR(AP$4)=YEAR($G63)),#REF!,IF(AND(AP$4&lt;($H63+1),(AP$4+1)&gt;$G63),$O63,0)))</f>
        <v>0</v>
      </c>
      <c r="AQ63" s="1313">
        <f>IF(AND(MONTH(AQ$4)=MONTH($H63),YEAR(AQ$4)=YEAR($H63)),#REF!,IF(AND(MONTH(AQ$4)=MONTH($G63),YEAR(AQ$4)=YEAR($G63)),#REF!,IF(AND(AQ$4&lt;($H63+1),(AQ$4+1)&gt;$G63),$O63,0)))</f>
        <v>0</v>
      </c>
      <c r="AR63" s="1313">
        <f>IF(AND(MONTH(AR$4)=MONTH($H63),YEAR(AR$4)=YEAR($H63)),#REF!,IF(AND(MONTH(AR$4)=MONTH($G63),YEAR(AR$4)=YEAR($G63)),#REF!,IF(AND(AR$4&lt;($H63+1),(AR$4+1)&gt;$G63),$O63,0)))</f>
        <v>0</v>
      </c>
      <c r="AS63" s="1301" t="e">
        <f t="shared" si="32"/>
        <v>#REF!</v>
      </c>
      <c r="AT63" s="1301" t="e">
        <f>IF(AND(MONTH(AT$4)=MONTH($H63),YEAR(AT$4)=YEAR($H63)),#REF!,IF(AND(MONTH(AT$4)=MONTH($G63),YEAR(AT$4)=YEAR($G63)),#REF!,IF(AND(AT$4&lt;($H63+1),(AT$4+1)&gt;$G63),$P63,0)))</f>
        <v>#REF!</v>
      </c>
      <c r="AU63" s="1301">
        <v>894.97</v>
      </c>
      <c r="AV63" s="1301" t="e">
        <f t="shared" si="13"/>
        <v>#REF!</v>
      </c>
      <c r="AW63" s="1301">
        <v>0</v>
      </c>
      <c r="AX63" s="1301">
        <f>IF(AND(MONTH(AX$4)=MONTH($H63),YEAR(AX$4)=YEAR($H63)),#REF!,IF(AND(MONTH(AX$4)=MONTH($G63),YEAR(AX$4)=YEAR($G63)),#REF!,IF(AND(AX$4&lt;($H63+1),(AX$4+1)&gt;$G63),$P63,0)))</f>
        <v>1632</v>
      </c>
      <c r="AY63" s="1301">
        <v>1632</v>
      </c>
      <c r="AZ63" s="1301">
        <f t="shared" si="1"/>
        <v>0</v>
      </c>
      <c r="BA63" s="1301">
        <v>990.86</v>
      </c>
      <c r="BB63" s="1301">
        <f>IF(AND(MONTH(BB$4)=MONTH($H63),YEAR(BB$4)=YEAR($H63)),#REF!,IF(AND(MONTH(BB$4)=MONTH($G63),YEAR(BB$4)=YEAR($G63)),#REF!,IF(AND(BB$4&lt;($H63+1),(BB$4+1)&gt;$G63),$P63,0)))</f>
        <v>1632</v>
      </c>
      <c r="BC63" s="1301">
        <v>1632</v>
      </c>
      <c r="BD63" s="1301">
        <f t="shared" si="2"/>
        <v>0</v>
      </c>
      <c r="BE63" s="1301">
        <v>1632</v>
      </c>
      <c r="BF63" s="1301" t="e">
        <f>IF(AND(MONTH(BF$4)=MONTH($H63),YEAR(BF$4)=YEAR($H63)),#REF!,IF(AND(MONTH(BF$4)=MONTH($G63),YEAR(BF$4)=YEAR($G63)),#REF!,IF(AND(BF$4&lt;($H63+1),(BF$4+1)&gt;$G63),$P63,0)))</f>
        <v>#REF!</v>
      </c>
      <c r="BG63" s="1301">
        <v>1632</v>
      </c>
      <c r="BH63" s="1301" t="e">
        <f t="shared" si="3"/>
        <v>#REF!</v>
      </c>
      <c r="BI63" s="1301">
        <v>1632</v>
      </c>
      <c r="BJ63" s="1301">
        <f>IF(AND(MONTH(BJ$4)=MONTH($H63),YEAR(BJ$4)=YEAR($H63)),#REF!,IF(AND(MONTH(BJ$4)=MONTH($G63),YEAR(BJ$4)=YEAR($G63)),#REF!,IF(AND(BJ$4&lt;($H63+1),(BJ$4+1)&gt;$G63),$P63,0)))</f>
        <v>0</v>
      </c>
      <c r="BK63" s="1301">
        <v>1632</v>
      </c>
      <c r="BL63" s="1301">
        <f t="shared" si="4"/>
        <v>-1632</v>
      </c>
      <c r="BM63" s="1301">
        <v>1632</v>
      </c>
      <c r="BN63" s="1313">
        <f>IF(AND(MONTH(BN$4)=MONTH($H63),YEAR(BN$4)=YEAR($H63)),#REF!,IF(AND(MONTH(BN$4)=MONTH($G63),YEAR(BN$4)=YEAR($G63)),#REF!,IF(AND(BN$4&lt;($H63+1),(BN$4+1)&gt;$G63),$P63,0)))</f>
        <v>0</v>
      </c>
      <c r="BO63" s="1313">
        <f>IF(AND(MONTH(BO$4)=MONTH($H63),YEAR(BO$4)=YEAR($H63)),#REF!,IF(AND(MONTH(BO$4)=MONTH($G63),YEAR(BO$4)=YEAR($G63)),#REF!,IF(AND(BO$4&lt;($H63+1),(BO$4+1)&gt;$G63),$P63,0)))</f>
        <v>0</v>
      </c>
      <c r="BP63" s="1313">
        <f>IF(AND(MONTH(BP$4)=MONTH($H63),YEAR(BP$4)=YEAR($H63)),#REF!,IF(AND(MONTH(BP$4)=MONTH($G63),YEAR(BP$4)=YEAR($G63)),#REF!,IF(AND(BP$4&lt;($H63+1),(BP$4+1)&gt;$G63),$P63,0)))</f>
        <v>0</v>
      </c>
      <c r="BQ63" s="1313">
        <f>IF(AND(MONTH(BQ$4)=MONTH($H63),YEAR(BQ$4)=YEAR($H63)),#REF!,IF(AND(MONTH(BQ$4)=MONTH($G63),YEAR(BQ$4)=YEAR($G63)),#REF!,IF(AND(BQ$4&lt;($H63+1),(BQ$4+1)&gt;$G63),$P63,0)))</f>
        <v>0</v>
      </c>
      <c r="BR63" s="1313">
        <f>IF(AND(MONTH(BR$4)=MONTH($H63),YEAR(BR$4)=YEAR($H63)),#REF!,IF(AND(MONTH(BR$4)=MONTH($G63),YEAR(BR$4)=YEAR($G63)),#REF!,IF(AND(BR$4&lt;($H63+1),(BR$4+1)&gt;$G63),$P63,0)))</f>
        <v>0</v>
      </c>
      <c r="BS63" s="1313">
        <f>IF(AND(MONTH(BS$4)=MONTH($H63),YEAR(BS$4)=YEAR($H63)),#REF!,IF(AND(MONTH(BS$4)=MONTH($G63),YEAR(BS$4)=YEAR($G63)),#REF!,IF(AND(BS$4&lt;($H63+1),(BS$4+1)&gt;$G63),$P63,0)))</f>
        <v>0</v>
      </c>
      <c r="BT63" s="1313">
        <f>IF(AND(MONTH(BT$4)=MONTH($H63),YEAR(BT$4)=YEAR($H63)),#REF!,IF(AND(MONTH(BT$4)=MONTH($G63),YEAR(BT$4)=YEAR($G63)),#REF!,IF(AND(BT$4&lt;($H63+1),(BT$4+1)&gt;$G63),$P63,0)))</f>
        <v>0</v>
      </c>
      <c r="BU63" s="1331" t="e">
        <f t="shared" si="33"/>
        <v>#REF!</v>
      </c>
      <c r="BV63" s="1332"/>
      <c r="BW63" s="1327"/>
      <c r="BX63" s="1319">
        <v>0</v>
      </c>
      <c r="BY63" s="1319">
        <v>0</v>
      </c>
      <c r="BZ63" s="1319">
        <v>0</v>
      </c>
      <c r="CA63" s="1319"/>
      <c r="CB63" s="1319"/>
      <c r="CC63" s="1319"/>
      <c r="CD63" s="1339"/>
      <c r="CE63" s="1339"/>
      <c r="CF63" s="1339"/>
      <c r="CG63" s="1339"/>
      <c r="CH63" s="1339"/>
      <c r="CI63" s="1270">
        <f t="shared" si="26"/>
        <v>0</v>
      </c>
      <c r="CJ63" s="1333"/>
      <c r="CK63" s="1333"/>
      <c r="CL63" s="1333"/>
    </row>
    <row r="64" spans="1:90" ht="18" customHeight="1">
      <c r="A64" s="1198" t="s">
        <v>119</v>
      </c>
      <c r="B64" s="1198" t="s">
        <v>88</v>
      </c>
      <c r="C64" s="1198" t="s">
        <v>56</v>
      </c>
      <c r="D64" s="1198"/>
      <c r="E64" s="1207" t="s">
        <v>120</v>
      </c>
      <c r="F64" s="1446" t="s">
        <v>121</v>
      </c>
      <c r="G64" s="1203">
        <v>44941</v>
      </c>
      <c r="H64" s="1203">
        <v>45404</v>
      </c>
      <c r="I64" s="1261"/>
      <c r="J64" s="1267">
        <v>586</v>
      </c>
      <c r="K64" s="1262">
        <v>586</v>
      </c>
      <c r="L64" s="1263">
        <v>9.5374999999999996</v>
      </c>
      <c r="M64" s="1264">
        <v>0</v>
      </c>
      <c r="N64" s="1265">
        <v>11.921875</v>
      </c>
      <c r="O64" s="1259">
        <f t="shared" si="16"/>
        <v>5588.9750000000004</v>
      </c>
      <c r="P64" s="1259">
        <f t="shared" si="31"/>
        <v>0</v>
      </c>
      <c r="Q64" s="1259">
        <f t="shared" si="42"/>
        <v>5588.9750000000004</v>
      </c>
      <c r="R64" s="1259">
        <f>IF(AND(MONTH(R$4)=MONTH($H64),YEAR(R$4)=YEAR($H64)),#REF!,IF(AND(MONTH(R$4)=MONTH($G64),YEAR(R$4)=YEAR($G64)),#REF!,IF(AND(R$4&lt;($H64+1),(R$4+1)&gt;$G64),$O64,0)))</f>
        <v>5588.9750000000004</v>
      </c>
      <c r="S64" s="1259">
        <f>VLOOKUP(E64,'[1]MW-Rent 2023'!$E$11:$AS$247,16,FALSE)</f>
        <v>4471.18</v>
      </c>
      <c r="T64" s="1259">
        <f t="shared" si="15"/>
        <v>1117.7950000000001</v>
      </c>
      <c r="U64" s="1259">
        <v>4172</v>
      </c>
      <c r="V64" s="1301">
        <f>IF(AND(MONTH(V$4)=MONTH($H64),YEAR(V$4)=YEAR($H64)),#REF!,IF(AND(MONTH(V$4)=MONTH($G64),YEAR(V$4)=YEAR($G64)),#REF!,IF(AND(V$4&lt;($H64+1),(V$4+1)&gt;$G64),$O64,0)))</f>
        <v>5588.9750000000004</v>
      </c>
      <c r="W64" s="1301">
        <f>VLOOKUP(E64,'[1]MW-Rent 2023'!$E$11:$AS$247,17,FALSE)</f>
        <v>4471.18</v>
      </c>
      <c r="X64" s="1301">
        <f t="shared" si="9"/>
        <v>1117.7950000000001</v>
      </c>
      <c r="Y64" s="1301">
        <v>4471.18</v>
      </c>
      <c r="Z64" s="1301">
        <f>IF(AND(MONTH(Z$4)=MONTH($H64),YEAR(Z$4)=YEAR($H64)),#REF!,IF(AND(MONTH(Z$4)=MONTH($G64),YEAR(Z$4)=YEAR($G64)),#REF!,IF(AND(Z$4&lt;($H64+1),(Z$4+1)&gt;$G64),$O64,0)))</f>
        <v>5588.9750000000004</v>
      </c>
      <c r="AA64" s="1301">
        <f>VLOOKUP(E64,'[1]MW-Rent 2023'!$E$11:$AS$247,18,FALSE)</f>
        <v>4471.18</v>
      </c>
      <c r="AB64" s="1301">
        <f t="shared" si="10"/>
        <v>1117.7950000000001</v>
      </c>
      <c r="AC64" s="1301">
        <v>4471.18</v>
      </c>
      <c r="AD64" s="1301" t="e">
        <f>IF(AND(MONTH(AD$4)=MONTH($H64),YEAR(AD$4)=YEAR($H64)),#REF!,IF(AND(MONTH(AD$4)=MONTH($G64),YEAR(AD$4)=YEAR($G64)),#REF!,IF(AND(AD$4&lt;($H64+1),(AD$4+1)&gt;$G64),$O64,0)))</f>
        <v>#REF!</v>
      </c>
      <c r="AE64" s="1301">
        <f>VLOOKUP(E64,'[1]MW-Rent 2023'!$E$11:$AS$247,19,FALSE)</f>
        <v>4471.18</v>
      </c>
      <c r="AF64" s="1301" t="e">
        <f t="shared" si="11"/>
        <v>#REF!</v>
      </c>
      <c r="AG64" s="1301">
        <v>4471.18</v>
      </c>
      <c r="AH64" s="1301">
        <f>IF(AND(MONTH(AH$4)=MONTH($H64),YEAR(AH$4)=YEAR($H64)),#REF!,IF(AND(MONTH(AH$4)=MONTH($G64),YEAR(AH$4)=YEAR($G64)),#REF!,IF(AND(AH$4&lt;($H64+1),(AH$4+1)&gt;$G64),$O64,0)))</f>
        <v>0</v>
      </c>
      <c r="AI64" s="1301">
        <f>VLOOKUP(E64,'[1]MW-Rent 2023'!$E$11:$AS$247,20,FALSE)</f>
        <v>4471.18</v>
      </c>
      <c r="AJ64" s="1301">
        <f t="shared" si="12"/>
        <v>-4471.18</v>
      </c>
      <c r="AK64" s="1301">
        <v>4471.18</v>
      </c>
      <c r="AL64" s="1313">
        <f>IF(AND(MONTH(AL$4)=MONTH($H64),YEAR(AL$4)=YEAR($H64)),#REF!,IF(AND(MONTH(AL$4)=MONTH($G64),YEAR(AL$4)=YEAR($G64)),#REF!,IF(AND(AL$4&lt;($H64+1),(AL$4+1)&gt;$G64),$O64,0)))</f>
        <v>0</v>
      </c>
      <c r="AM64" s="1313">
        <f>IF(AND(MONTH(AM$4)=MONTH($H64),YEAR(AM$4)=YEAR($H64)),#REF!,IF(AND(MONTH(AM$4)=MONTH($G64),YEAR(AM$4)=YEAR($G64)),#REF!,IF(AND(AM$4&lt;($H64+1),(AM$4+1)&gt;$G64),$O64,0)))</f>
        <v>0</v>
      </c>
      <c r="AN64" s="1313">
        <f>IF(AND(MONTH(AN$4)=MONTH($H64),YEAR(AN$4)=YEAR($H64)),#REF!,IF(AND(MONTH(AN$4)=MONTH($G64),YEAR(AN$4)=YEAR($G64)),#REF!,IF(AND(AN$4&lt;($H64+1),(AN$4+1)&gt;$G64),$O64,0)))</f>
        <v>0</v>
      </c>
      <c r="AO64" s="1313">
        <f>IF(AND(MONTH(AO$4)=MONTH($H64),YEAR(AO$4)=YEAR($H64)),#REF!,IF(AND(MONTH(AO$4)=MONTH($G64),YEAR(AO$4)=YEAR($G64)),#REF!,IF(AND(AO$4&lt;($H64+1),(AO$4+1)&gt;$G64),$O64,0)))</f>
        <v>0</v>
      </c>
      <c r="AP64" s="1313">
        <f>IF(AND(MONTH(AP$4)=MONTH($H64),YEAR(AP$4)=YEAR($H64)),#REF!,IF(AND(MONTH(AP$4)=MONTH($G64),YEAR(AP$4)=YEAR($G64)),#REF!,IF(AND(AP$4&lt;($H64+1),(AP$4+1)&gt;$G64),$O64,0)))</f>
        <v>0</v>
      </c>
      <c r="AQ64" s="1313">
        <f>IF(AND(MONTH(AQ$4)=MONTH($H64),YEAR(AQ$4)=YEAR($H64)),#REF!,IF(AND(MONTH(AQ$4)=MONTH($G64),YEAR(AQ$4)=YEAR($G64)),#REF!,IF(AND(AQ$4&lt;($H64+1),(AQ$4+1)&gt;$G64),$O64,0)))</f>
        <v>0</v>
      </c>
      <c r="AR64" s="1313">
        <f>IF(AND(MONTH(AR$4)=MONTH($H64),YEAR(AR$4)=YEAR($H64)),#REF!,IF(AND(MONTH(AR$4)=MONTH($G64),YEAR(AR$4)=YEAR($G64)),#REF!,IF(AND(AR$4&lt;($H64+1),(AR$4+1)&gt;$G64),$O64,0)))</f>
        <v>0</v>
      </c>
      <c r="AS64" s="1301" t="e">
        <f t="shared" si="32"/>
        <v>#REF!</v>
      </c>
      <c r="AT64" s="1301">
        <f>IF(AND(MONTH(AT$4)=MONTH($H64),YEAR(AT$4)=YEAR($H64)),#REF!,IF(AND(MONTH(AT$4)=MONTH($G64),YEAR(AT$4)=YEAR($G64)),#REF!,IF(AND(AT$4&lt;($H64+1),(AT$4+1)&gt;$G64),$P64,0)))</f>
        <v>0</v>
      </c>
      <c r="AU64" s="1301">
        <f>VLOOKUP(E64,'[1]MW-Rent 2023'!$E$11:$AS$247,29,FALSE)</f>
        <v>0</v>
      </c>
      <c r="AV64" s="1301">
        <f t="shared" si="13"/>
        <v>0</v>
      </c>
      <c r="AW64" s="1301">
        <f>VLOOKUP(E64,'[2]MW-Rent 2023'!$E$11:$DR$319,70,FALSE)</f>
        <v>0</v>
      </c>
      <c r="AX64" s="1301">
        <f>IF(AND(MONTH(AX$4)=MONTH($H64),YEAR(AX$4)=YEAR($H64)),#REF!,IF(AND(MONTH(AX$4)=MONTH($G64),YEAR(AX$4)=YEAR($G64)),#REF!,IF(AND(AX$4&lt;($H64+1),(AX$4+1)&gt;$G64),$P64,0)))</f>
        <v>0</v>
      </c>
      <c r="AY64" s="1301">
        <f>VLOOKUP(E64,'[1]MW-Rent 2023'!$E$11:$AS$247,30,FALSE)</f>
        <v>0</v>
      </c>
      <c r="AZ64" s="1301">
        <f t="shared" si="1"/>
        <v>0</v>
      </c>
      <c r="BA64" s="1301">
        <f>VLOOKUP(E64,'[2]MW-Rent 2023'!$E$11:$DR$319,74,FALSE)</f>
        <v>0</v>
      </c>
      <c r="BB64" s="1301">
        <f>IF(AND(MONTH(BB$4)=MONTH($H64),YEAR(BB$4)=YEAR($H64)),#REF!,IF(AND(MONTH(BB$4)=MONTH($G64),YEAR(BB$4)=YEAR($G64)),#REF!,IF(AND(BB$4&lt;($H64+1),(BB$4+1)&gt;$G64),$P64,0)))</f>
        <v>0</v>
      </c>
      <c r="BC64" s="1301">
        <f>VLOOKUP(E64,'[1]MW-Rent 2023'!$E$11:$AS$247,31,FALSE)</f>
        <v>0</v>
      </c>
      <c r="BD64" s="1301">
        <f t="shared" si="2"/>
        <v>0</v>
      </c>
      <c r="BE64" s="1301">
        <f>VLOOKUP(E64,'[2]MW-Rent 2023'!$E$11:$DR$319,78,FALSE)</f>
        <v>0</v>
      </c>
      <c r="BF64" s="1301" t="e">
        <f>IF(AND(MONTH(BF$4)=MONTH($H64),YEAR(BF$4)=YEAR($H64)),#REF!,IF(AND(MONTH(BF$4)=MONTH($G64),YEAR(BF$4)=YEAR($G64)),#REF!,IF(AND(BF$4&lt;($H64+1),(BF$4+1)&gt;$G64),$P64,0)))</f>
        <v>#REF!</v>
      </c>
      <c r="BG64" s="1301">
        <f>VLOOKUP(E64,'[1]MW-Rent 2023'!$E$11:$AS$247,32,FALSE)</f>
        <v>0</v>
      </c>
      <c r="BH64" s="1301" t="e">
        <f t="shared" si="3"/>
        <v>#REF!</v>
      </c>
      <c r="BI64" s="1301">
        <f>VLOOKUP(E64,'[2]MW-Rent 2023'!$E$11:$DR$319,82,FALSE)</f>
        <v>0</v>
      </c>
      <c r="BJ64" s="1301">
        <f>IF(AND(MONTH(BJ$4)=MONTH($H64),YEAR(BJ$4)=YEAR($H64)),#REF!,IF(AND(MONTH(BJ$4)=MONTH($G64),YEAR(BJ$4)=YEAR($G64)),#REF!,IF(AND(BJ$4&lt;($H64+1),(BJ$4+1)&gt;$G64),$P64,0)))</f>
        <v>0</v>
      </c>
      <c r="BK64" s="1301">
        <f>VLOOKUP(E64,'[1]MW-Rent 2023'!$E$11:$AS$247,33,FALSE)</f>
        <v>0</v>
      </c>
      <c r="BL64" s="1301">
        <f t="shared" si="4"/>
        <v>0</v>
      </c>
      <c r="BM64" s="1301">
        <f>VLOOKUP(E64,'[2]MW-Rent 2023'!$E$11:$DR$319,86,FALSE)</f>
        <v>0</v>
      </c>
      <c r="BN64" s="1313">
        <f>IF(AND(MONTH(BN$4)=MONTH($H64),YEAR(BN$4)=YEAR($H64)),#REF!,IF(AND(MONTH(BN$4)=MONTH($G64),YEAR(BN$4)=YEAR($G64)),#REF!,IF(AND(BN$4&lt;($H64+1),(BN$4+1)&gt;$G64),$P64,0)))</f>
        <v>0</v>
      </c>
      <c r="BO64" s="1313">
        <f>IF(AND(MONTH(BO$4)=MONTH($H64),YEAR(BO$4)=YEAR($H64)),#REF!,IF(AND(MONTH(BO$4)=MONTH($G64),YEAR(BO$4)=YEAR($G64)),#REF!,IF(AND(BO$4&lt;($H64+1),(BO$4+1)&gt;$G64),$P64,0)))</f>
        <v>0</v>
      </c>
      <c r="BP64" s="1313">
        <f>IF(AND(MONTH(BP$4)=MONTH($H64),YEAR(BP$4)=YEAR($H64)),#REF!,IF(AND(MONTH(BP$4)=MONTH($G64),YEAR(BP$4)=YEAR($G64)),#REF!,IF(AND(BP$4&lt;($H64+1),(BP$4+1)&gt;$G64),$P64,0)))</f>
        <v>0</v>
      </c>
      <c r="BQ64" s="1313">
        <f>IF(AND(MONTH(BQ$4)=MONTH($H64),YEAR(BQ$4)=YEAR($H64)),#REF!,IF(AND(MONTH(BQ$4)=MONTH($G64),YEAR(BQ$4)=YEAR($G64)),#REF!,IF(AND(BQ$4&lt;($H64+1),(BQ$4+1)&gt;$G64),$P64,0)))</f>
        <v>0</v>
      </c>
      <c r="BR64" s="1313">
        <f>IF(AND(MONTH(BR$4)=MONTH($H64),YEAR(BR$4)=YEAR($H64)),#REF!,IF(AND(MONTH(BR$4)=MONTH($G64),YEAR(BR$4)=YEAR($G64)),#REF!,IF(AND(BR$4&lt;($H64+1),(BR$4+1)&gt;$G64),$P64,0)))</f>
        <v>0</v>
      </c>
      <c r="BS64" s="1313">
        <f>IF(AND(MONTH(BS$4)=MONTH($H64),YEAR(BS$4)=YEAR($H64)),#REF!,IF(AND(MONTH(BS$4)=MONTH($G64),YEAR(BS$4)=YEAR($G64)),#REF!,IF(AND(BS$4&lt;($H64+1),(BS$4+1)&gt;$G64),$P64,0)))</f>
        <v>0</v>
      </c>
      <c r="BT64" s="1313">
        <f>IF(AND(MONTH(BT$4)=MONTH($H64),YEAR(BT$4)=YEAR($H64)),#REF!,IF(AND(MONTH(BT$4)=MONTH($G64),YEAR(BT$4)=YEAR($G64)),#REF!,IF(AND(BT$4&lt;($H64+1),(BT$4+1)&gt;$G64),$P64,0)))</f>
        <v>0</v>
      </c>
      <c r="BU64" s="1331" t="e">
        <f t="shared" si="33"/>
        <v>#REF!</v>
      </c>
      <c r="BV64" s="1332"/>
      <c r="BW64" s="1327"/>
      <c r="BX64" s="1319"/>
      <c r="BY64" s="1319"/>
      <c r="BZ64" s="1319"/>
      <c r="CA64" s="1319"/>
      <c r="CB64" s="1319"/>
      <c r="CC64" s="1319"/>
      <c r="CD64" s="1339"/>
      <c r="CE64" s="1339"/>
      <c r="CF64" s="1339"/>
      <c r="CG64" s="1339"/>
      <c r="CH64" s="1339"/>
      <c r="CI64" s="1270">
        <f t="shared" si="26"/>
        <v>0</v>
      </c>
      <c r="CJ64" s="1333"/>
      <c r="CK64" s="1333"/>
      <c r="CL64" s="1333"/>
    </row>
    <row r="65" spans="1:90" ht="18" customHeight="1">
      <c r="A65" s="1198">
        <v>22</v>
      </c>
      <c r="B65" s="1198" t="s">
        <v>88</v>
      </c>
      <c r="C65" s="1198" t="s">
        <v>56</v>
      </c>
      <c r="D65" s="1198"/>
      <c r="E65" s="1340" t="s">
        <v>122</v>
      </c>
      <c r="F65" s="1447" t="s">
        <v>123</v>
      </c>
      <c r="G65" s="1341">
        <v>45447</v>
      </c>
      <c r="H65" s="1341">
        <v>45838</v>
      </c>
      <c r="I65" s="1355"/>
      <c r="J65" s="1356">
        <v>1421</v>
      </c>
      <c r="K65" s="1356">
        <v>1421</v>
      </c>
      <c r="L65" s="1357">
        <v>13.125</v>
      </c>
      <c r="M65" s="1358">
        <v>2</v>
      </c>
      <c r="N65" s="1280">
        <v>18.90625</v>
      </c>
      <c r="O65" s="1259">
        <f t="shared" si="16"/>
        <v>18650.625</v>
      </c>
      <c r="P65" s="1259">
        <f t="shared" si="31"/>
        <v>2842</v>
      </c>
      <c r="Q65" s="1259">
        <f t="shared" ref="Q65" si="43">SUM(O65:P65)</f>
        <v>21492.625</v>
      </c>
      <c r="R65" s="1259">
        <f>IF(AND(MONTH(R$4)=MONTH($H65),YEAR(R$4)=YEAR($H65)),#REF!,IF(AND(MONTH(R$4)=MONTH($G65),YEAR(R$4)=YEAR($G65)),#REF!,IF(AND(R$4&lt;($H65+1),(R$4+1)&gt;$G65),$O65,0)))</f>
        <v>0</v>
      </c>
      <c r="S65" s="1259">
        <v>0</v>
      </c>
      <c r="T65" s="1259">
        <f t="shared" ref="T65" si="44">R65-S65</f>
        <v>0</v>
      </c>
      <c r="U65" s="1259">
        <v>0</v>
      </c>
      <c r="V65" s="1301">
        <f>IF(AND(MONTH(V$4)=MONTH($H65),YEAR(V$4)=YEAR($H65)),#REF!,IF(AND(MONTH(V$4)=MONTH($G65),YEAR(V$4)=YEAR($G65)),#REF!,IF(AND(V$4&lt;($H65+1),(V$4+1)&gt;$G65),$O65,0)))</f>
        <v>0</v>
      </c>
      <c r="W65" s="1301">
        <v>0</v>
      </c>
      <c r="X65" s="1301">
        <f t="shared" ref="X65" si="45">V65-W65</f>
        <v>0</v>
      </c>
      <c r="Y65" s="1301">
        <v>0</v>
      </c>
      <c r="Z65" s="1301">
        <f>IF(AND(MONTH(Z$4)=MONTH($H65),YEAR(Z$4)=YEAR($H65)),#REF!,IF(AND(MONTH(Z$4)=MONTH($G65),YEAR(Z$4)=YEAR($G65)),#REF!,IF(AND(Z$4&lt;($H65+1),(Z$4+1)&gt;$G65),$O65,0)))</f>
        <v>0</v>
      </c>
      <c r="AA65" s="1301">
        <v>0</v>
      </c>
      <c r="AB65" s="1301">
        <f t="shared" ref="AB65" si="46">Z65-AA65</f>
        <v>0</v>
      </c>
      <c r="AC65" s="1301">
        <v>0</v>
      </c>
      <c r="AD65" s="1301">
        <f>IF(AND(MONTH(AD$4)=MONTH($H65),YEAR(AD$4)=YEAR($H65)),#REF!,IF(AND(MONTH(AD$4)=MONTH($G65),YEAR(AD$4)=YEAR($G65)),#REF!,IF(AND(AD$4&lt;($H65+1),(AD$4+1)&gt;$G65),$O65,0)))</f>
        <v>0</v>
      </c>
      <c r="AE65" s="1301">
        <v>0</v>
      </c>
      <c r="AF65" s="1301">
        <f t="shared" si="11"/>
        <v>0</v>
      </c>
      <c r="AG65" s="1301">
        <v>0</v>
      </c>
      <c r="AH65" s="1301">
        <f>IF(AND(MONTH(AH$4)=MONTH($H65),YEAR(AH$4)=YEAR($H65)),#REF!,IF(AND(MONTH(AH$4)=MONTH($G65),YEAR(AH$4)=YEAR($G65)),#REF!,IF(AND(AH$4&lt;($H65+1),(AH$4+1)&gt;$G65),$O65,0)))</f>
        <v>0</v>
      </c>
      <c r="AI65" s="1301">
        <v>0</v>
      </c>
      <c r="AJ65" s="1301">
        <f t="shared" si="12"/>
        <v>0</v>
      </c>
      <c r="AK65" s="1301">
        <v>0</v>
      </c>
      <c r="AL65" s="1313" t="e">
        <f>IF(AND(MONTH(AL$4)=MONTH($H65),YEAR(AL$4)=YEAR($H65)),#REF!,IF(AND(MONTH(AL$4)=MONTH($G65),YEAR(AL$4)=YEAR($G65)),#REF!,IF(AND(AL$4&lt;($H65+1),(AL$4+1)&gt;$G65),$O65,0)))</f>
        <v>#REF!</v>
      </c>
      <c r="AM65" s="1313">
        <f>IF(AND(MONTH(AM$4)=MONTH($H65),YEAR(AM$4)=YEAR($H65)),#REF!,IF(AND(MONTH(AM$4)=MONTH($G65),YEAR(AM$4)=YEAR($G65)),#REF!,IF(AND(AM$4&lt;($H65+1),(AM$4+1)&gt;$G65),$O65,0)))</f>
        <v>18650.625</v>
      </c>
      <c r="AN65" s="1313">
        <f>IF(AND(MONTH(AN$4)=MONTH($H65),YEAR(AN$4)=YEAR($H65)),#REF!,IF(AND(MONTH(AN$4)=MONTH($G65),YEAR(AN$4)=YEAR($G65)),#REF!,IF(AND(AN$4&lt;($H65+1),(AN$4+1)&gt;$G65),$O65,0)))</f>
        <v>18650.625</v>
      </c>
      <c r="AO65" s="1313">
        <f>IF(AND(MONTH(AO$4)=MONTH($H65),YEAR(AO$4)=YEAR($H65)),#REF!,IF(AND(MONTH(AO$4)=MONTH($G65),YEAR(AO$4)=YEAR($G65)),#REF!,IF(AND(AO$4&lt;($H65+1),(AO$4+1)&gt;$G65),$O65,0)))</f>
        <v>18650.625</v>
      </c>
      <c r="AP65" s="1313">
        <f>IF(AND(MONTH(AP$4)=MONTH($H65),YEAR(AP$4)=YEAR($H65)),#REF!,IF(AND(MONTH(AP$4)=MONTH($G65),YEAR(AP$4)=YEAR($G65)),#REF!,IF(AND(AP$4&lt;($H65+1),(AP$4+1)&gt;$G65),$O65,0)))</f>
        <v>18650.625</v>
      </c>
      <c r="AQ65" s="1313">
        <f>IF(AND(MONTH(AQ$4)=MONTH($H65),YEAR(AQ$4)=YEAR($H65)),#REF!,IF(AND(MONTH(AQ$4)=MONTH($G65),YEAR(AQ$4)=YEAR($G65)),#REF!,IF(AND(AQ$4&lt;($H65+1),(AQ$4+1)&gt;$G65),$O65,0)))</f>
        <v>18650.625</v>
      </c>
      <c r="AR65" s="1313">
        <f>IF(AND(MONTH(AR$4)=MONTH($H65),YEAR(AR$4)=YEAR($H65)),#REF!,IF(AND(MONTH(AR$4)=MONTH($G65),YEAR(AR$4)=YEAR($G65)),#REF!,IF(AND(AR$4&lt;($H65+1),(AR$4+1)&gt;$G65),$O65,0)))</f>
        <v>18650.625</v>
      </c>
      <c r="AS65" s="1301" t="e">
        <f t="shared" ref="AS65" si="47">R65+V65+Z65+AD65+AH65+AL65+AM65+AN65+AO65+AP65+AQ65+AR65</f>
        <v>#REF!</v>
      </c>
      <c r="AT65" s="1301">
        <f>IF(AND(MONTH(AT$4)=MONTH($H65),YEAR(AT$4)=YEAR($H65)),#REF!,IF(AND(MONTH(AT$4)=MONTH($G65),YEAR(AT$4)=YEAR($G65)),#REF!,IF(AND(AT$4&lt;($H65+1),(AT$4+1)&gt;$G65),$P65,0)))</f>
        <v>0</v>
      </c>
      <c r="AU65" s="1301">
        <v>0</v>
      </c>
      <c r="AV65" s="1301">
        <f t="shared" ref="AV65" si="48">AT65-AU65</f>
        <v>0</v>
      </c>
      <c r="AW65" s="1301">
        <v>0</v>
      </c>
      <c r="AX65" s="1301">
        <f>IF(AND(MONTH(AX$4)=MONTH($H65),YEAR(AX$4)=YEAR($H65)),#REF!,IF(AND(MONTH(AX$4)=MONTH($G65),YEAR(AX$4)=YEAR($G65)),#REF!,IF(AND(AX$4&lt;($H65+1),(AX$4+1)&gt;$G65),$P65,0)))</f>
        <v>0</v>
      </c>
      <c r="AY65" s="1301">
        <v>0</v>
      </c>
      <c r="AZ65" s="1301">
        <f t="shared" ref="AZ65" si="49">AX65-AY65</f>
        <v>0</v>
      </c>
      <c r="BA65" s="1301">
        <v>0</v>
      </c>
      <c r="BB65" s="1301">
        <f>IF(AND(MONTH(BB$4)=MONTH($H65),YEAR(BB$4)=YEAR($H65)),#REF!,IF(AND(MONTH(BB$4)=MONTH($G65),YEAR(BB$4)=YEAR($G65)),#REF!,IF(AND(BB$4&lt;($H65+1),(BB$4+1)&gt;$G65),$P65,0)))</f>
        <v>0</v>
      </c>
      <c r="BC65" s="1301">
        <v>0</v>
      </c>
      <c r="BD65" s="1301">
        <f t="shared" ref="BD65" si="50">BB65-BC65</f>
        <v>0</v>
      </c>
      <c r="BE65" s="1301">
        <v>0</v>
      </c>
      <c r="BF65" s="1301">
        <f>IF(AND(MONTH(BF$4)=MONTH($H65),YEAR(BF$4)=YEAR($H65)),#REF!,IF(AND(MONTH(BF$4)=MONTH($G65),YEAR(BF$4)=YEAR($G65)),#REF!,IF(AND(BF$4&lt;($H65+1),(BF$4+1)&gt;$G65),$P65,0)))</f>
        <v>0</v>
      </c>
      <c r="BG65" s="1301">
        <v>0</v>
      </c>
      <c r="BH65" s="1301">
        <f t="shared" si="3"/>
        <v>0</v>
      </c>
      <c r="BI65" s="1301">
        <v>0</v>
      </c>
      <c r="BJ65" s="1301">
        <f>IF(AND(MONTH(BJ$4)=MONTH($H65),YEAR(BJ$4)=YEAR($H65)),#REF!,IF(AND(MONTH(BJ$4)=MONTH($G65),YEAR(BJ$4)=YEAR($G65)),#REF!,IF(AND(BJ$4&lt;($H65+1),(BJ$4+1)&gt;$G65),$P65,0)))</f>
        <v>0</v>
      </c>
      <c r="BK65" s="1301">
        <v>0</v>
      </c>
      <c r="BL65" s="1301">
        <f t="shared" si="4"/>
        <v>0</v>
      </c>
      <c r="BM65" s="1301">
        <v>0</v>
      </c>
      <c r="BN65" s="1313" t="e">
        <f>IF(AND(MONTH(BN$4)=MONTH($H65),YEAR(BN$4)=YEAR($H65)),#REF!,IF(AND(MONTH(BN$4)=MONTH($G65),YEAR(BN$4)=YEAR($G65)),#REF!,IF(AND(BN$4&lt;($H65+1),(BN$4+1)&gt;$G65),$P65,0)))</f>
        <v>#REF!</v>
      </c>
      <c r="BO65" s="1313">
        <f>IF(AND(MONTH(BO$4)=MONTH($H65),YEAR(BO$4)=YEAR($H65)),#REF!,IF(AND(MONTH(BO$4)=MONTH($G65),YEAR(BO$4)=YEAR($G65)),#REF!,IF(AND(BO$4&lt;($H65+1),(BO$4+1)&gt;$G65),$P65,0)))</f>
        <v>2842</v>
      </c>
      <c r="BP65" s="1313">
        <f>IF(AND(MONTH(BP$4)=MONTH($H65),YEAR(BP$4)=YEAR($H65)),#REF!,IF(AND(MONTH(BP$4)=MONTH($G65),YEAR(BP$4)=YEAR($G65)),#REF!,IF(AND(BP$4&lt;($H65+1),(BP$4+1)&gt;$G65),$P65,0)))</f>
        <v>2842</v>
      </c>
      <c r="BQ65" s="1313">
        <f>IF(AND(MONTH(BQ$4)=MONTH($H65),YEAR(BQ$4)=YEAR($H65)),#REF!,IF(AND(MONTH(BQ$4)=MONTH($G65),YEAR(BQ$4)=YEAR($G65)),#REF!,IF(AND(BQ$4&lt;($H65+1),(BQ$4+1)&gt;$G65),$P65,0)))</f>
        <v>2842</v>
      </c>
      <c r="BR65" s="1313">
        <f>IF(AND(MONTH(BR$4)=MONTH($H65),YEAR(BR$4)=YEAR($H65)),#REF!,IF(AND(MONTH(BR$4)=MONTH($G65),YEAR(BR$4)=YEAR($G65)),#REF!,IF(AND(BR$4&lt;($H65+1),(BR$4+1)&gt;$G65),$P65,0)))</f>
        <v>2842</v>
      </c>
      <c r="BS65" s="1313">
        <f>IF(AND(MONTH(BS$4)=MONTH($H65),YEAR(BS$4)=YEAR($H65)),#REF!,IF(AND(MONTH(BS$4)=MONTH($G65),YEAR(BS$4)=YEAR($G65)),#REF!,IF(AND(BS$4&lt;($H65+1),(BS$4+1)&gt;$G65),$P65,0)))</f>
        <v>2842</v>
      </c>
      <c r="BT65" s="1313">
        <f>IF(AND(MONTH(BT$4)=MONTH($H65),YEAR(BT$4)=YEAR($H65)),#REF!,IF(AND(MONTH(BT$4)=MONTH($G65),YEAR(BT$4)=YEAR($G65)),#REF!,IF(AND(BT$4&lt;($H65+1),(BT$4+1)&gt;$G65),$P65,0)))</f>
        <v>2842</v>
      </c>
      <c r="BU65" s="1331" t="e">
        <f t="shared" ref="BU65" si="51">AT65+AX65+BB65+BF65+BJ65+BN65+BO65+BP65+BQ65+BR65+BS65+BT65</f>
        <v>#REF!</v>
      </c>
      <c r="BV65" s="1332"/>
      <c r="BW65" s="1327"/>
      <c r="BX65" s="1319"/>
      <c r="BY65" s="1319"/>
      <c r="BZ65" s="1319"/>
      <c r="CA65" s="1319"/>
      <c r="CB65" s="1319"/>
      <c r="CC65" s="1319"/>
      <c r="CD65" s="1339"/>
      <c r="CE65" s="1339"/>
      <c r="CF65" s="1339"/>
      <c r="CG65" s="1339"/>
      <c r="CH65" s="1339"/>
      <c r="CI65" s="1270">
        <f t="shared" si="26"/>
        <v>0</v>
      </c>
      <c r="CJ65" s="1333"/>
      <c r="CK65" s="1333"/>
      <c r="CL65" s="1333"/>
    </row>
    <row r="66" spans="1:90" ht="18" customHeight="1">
      <c r="A66" s="1198">
        <v>22</v>
      </c>
      <c r="B66" s="1198" t="s">
        <v>88</v>
      </c>
      <c r="C66" s="1198" t="s">
        <v>56</v>
      </c>
      <c r="D66" s="1198"/>
      <c r="E66" s="1340" t="s">
        <v>122</v>
      </c>
      <c r="F66" s="1447" t="s">
        <v>123</v>
      </c>
      <c r="G66" s="1341">
        <v>45812</v>
      </c>
      <c r="H66" s="1341">
        <v>46176</v>
      </c>
      <c r="I66" s="1355"/>
      <c r="J66" s="1356">
        <v>0</v>
      </c>
      <c r="K66" s="1356">
        <v>1421</v>
      </c>
      <c r="L66" s="1357">
        <v>14.375</v>
      </c>
      <c r="M66" s="1358">
        <v>2</v>
      </c>
      <c r="N66" s="1280">
        <v>20.46875</v>
      </c>
      <c r="O66" s="1259">
        <f t="shared" si="16"/>
        <v>20426.875</v>
      </c>
      <c r="P66" s="1259">
        <f t="shared" si="31"/>
        <v>2842</v>
      </c>
      <c r="Q66" s="1259">
        <f t="shared" ref="Q66:Q70" si="52">SUM(O66:P66)</f>
        <v>23268.875</v>
      </c>
      <c r="R66" s="1259">
        <f>IF(AND(MONTH(R$4)=MONTH($H66),YEAR(R$4)=YEAR($H66)),#REF!,IF(AND(MONTH(R$4)=MONTH($G66),YEAR(R$4)=YEAR($G66)),#REF!,IF(AND(R$4&lt;($H66+1),(R$4+1)&gt;$G66),$O66,0)))</f>
        <v>0</v>
      </c>
      <c r="S66" s="1259">
        <v>0</v>
      </c>
      <c r="T66" s="1259">
        <f t="shared" ref="T66:T67" si="53">R66-S66</f>
        <v>0</v>
      </c>
      <c r="U66" s="1259">
        <v>0</v>
      </c>
      <c r="V66" s="1301">
        <f>IF(AND(MONTH(V$4)=MONTH($H66),YEAR(V$4)=YEAR($H66)),#REF!,IF(AND(MONTH(V$4)=MONTH($G66),YEAR(V$4)=YEAR($G66)),#REF!,IF(AND(V$4&lt;($H66+1),(V$4+1)&gt;$G66),$O66,0)))</f>
        <v>0</v>
      </c>
      <c r="W66" s="1301">
        <v>0</v>
      </c>
      <c r="X66" s="1301">
        <f t="shared" ref="X66:X67" si="54">V66-W66</f>
        <v>0</v>
      </c>
      <c r="Y66" s="1301">
        <v>0</v>
      </c>
      <c r="Z66" s="1301">
        <f>IF(AND(MONTH(Z$4)=MONTH($H66),YEAR(Z$4)=YEAR($H66)),#REF!,IF(AND(MONTH(Z$4)=MONTH($G66),YEAR(Z$4)=YEAR($G66)),#REF!,IF(AND(Z$4&lt;($H66+1),(Z$4+1)&gt;$G66),$O66,0)))</f>
        <v>0</v>
      </c>
      <c r="AA66" s="1301">
        <v>0</v>
      </c>
      <c r="AB66" s="1301">
        <f t="shared" ref="AB66:AB67" si="55">Z66-AA66</f>
        <v>0</v>
      </c>
      <c r="AC66" s="1301">
        <v>0</v>
      </c>
      <c r="AD66" s="1301">
        <f>IF(AND(MONTH(AD$4)=MONTH($H66),YEAR(AD$4)=YEAR($H66)),#REF!,IF(AND(MONTH(AD$4)=MONTH($G66),YEAR(AD$4)=YEAR($G66)),#REF!,IF(AND(AD$4&lt;($H66+1),(AD$4+1)&gt;$G66),$O66,0)))</f>
        <v>0</v>
      </c>
      <c r="AE66" s="1301">
        <v>0</v>
      </c>
      <c r="AF66" s="1301">
        <f t="shared" si="11"/>
        <v>0</v>
      </c>
      <c r="AG66" s="1301">
        <v>0</v>
      </c>
      <c r="AH66" s="1301">
        <f>IF(AND(MONTH(AH$4)=MONTH($H66),YEAR(AH$4)=YEAR($H66)),#REF!,IF(AND(MONTH(AH$4)=MONTH($G66),YEAR(AH$4)=YEAR($G66)),#REF!,IF(AND(AH$4&lt;($H66+1),(AH$4+1)&gt;$G66),$O66,0)))</f>
        <v>0</v>
      </c>
      <c r="AI66" s="1301">
        <v>0</v>
      </c>
      <c r="AJ66" s="1301">
        <f t="shared" si="12"/>
        <v>0</v>
      </c>
      <c r="AK66" s="1301">
        <v>0</v>
      </c>
      <c r="AL66" s="1313">
        <f>IF(AND(MONTH(AL$4)=MONTH($H66),YEAR(AL$4)=YEAR($H66)),#REF!,IF(AND(MONTH(AL$4)=MONTH($G66),YEAR(AL$4)=YEAR($G66)),#REF!,IF(AND(AL$4&lt;($H66+1),(AL$4+1)&gt;$G66),$O66,0)))</f>
        <v>0</v>
      </c>
      <c r="AM66" s="1313">
        <f>IF(AND(MONTH(AM$4)=MONTH($H66),YEAR(AM$4)=YEAR($H66)),#REF!,IF(AND(MONTH(AM$4)=MONTH($G66),YEAR(AM$4)=YEAR($G66)),#REF!,IF(AND(AM$4&lt;($H66+1),(AM$4+1)&gt;$G66),$O66,0)))</f>
        <v>0</v>
      </c>
      <c r="AN66" s="1313">
        <f>IF(AND(MONTH(AN$4)=MONTH($H66),YEAR(AN$4)=YEAR($H66)),#REF!,IF(AND(MONTH(AN$4)=MONTH($G66),YEAR(AN$4)=YEAR($G66)),#REF!,IF(AND(AN$4&lt;($H66+1),(AN$4+1)&gt;$G66),$O66,0)))</f>
        <v>0</v>
      </c>
      <c r="AO66" s="1313">
        <f>IF(AND(MONTH(AO$4)=MONTH($H66),YEAR(AO$4)=YEAR($H66)),#REF!,IF(AND(MONTH(AO$4)=MONTH($G66),YEAR(AO$4)=YEAR($G66)),#REF!,IF(AND(AO$4&lt;($H66+1),(AO$4+1)&gt;$G66),$O66,0)))</f>
        <v>0</v>
      </c>
      <c r="AP66" s="1313">
        <f>IF(AND(MONTH(AP$4)=MONTH($H66),YEAR(AP$4)=YEAR($H66)),#REF!,IF(AND(MONTH(AP$4)=MONTH($G66),YEAR(AP$4)=YEAR($G66)),#REF!,IF(AND(AP$4&lt;($H66+1),(AP$4+1)&gt;$G66),$O66,0)))</f>
        <v>0</v>
      </c>
      <c r="AQ66" s="1313">
        <f>IF(AND(MONTH(AQ$4)=MONTH($H66),YEAR(AQ$4)=YEAR($H66)),#REF!,IF(AND(MONTH(AQ$4)=MONTH($G66),YEAR(AQ$4)=YEAR($G66)),#REF!,IF(AND(AQ$4&lt;($H66+1),(AQ$4+1)&gt;$G66),$O66,0)))</f>
        <v>0</v>
      </c>
      <c r="AR66" s="1313">
        <f>IF(AND(MONTH(AR$4)=MONTH($H66),YEAR(AR$4)=YEAR($H66)),#REF!,IF(AND(MONTH(AR$4)=MONTH($G66),YEAR(AR$4)=YEAR($G66)),#REF!,IF(AND(AR$4&lt;($H66+1),(AR$4+1)&gt;$G66),$O66,0)))</f>
        <v>0</v>
      </c>
      <c r="AS66" s="1301">
        <f t="shared" ref="AS66:AS67" si="56">R66+V66+Z66+AD66+AH66+AL66+AM66+AN66+AO66+AP66+AQ66+AR66</f>
        <v>0</v>
      </c>
      <c r="AT66" s="1301">
        <f>IF(AND(MONTH(AT$4)=MONTH($H66),YEAR(AT$4)=YEAR($H66)),#REF!,IF(AND(MONTH(AT$4)=MONTH($G66),YEAR(AT$4)=YEAR($G66)),#REF!,IF(AND(AT$4&lt;($H66+1),(AT$4+1)&gt;$G66),$P66,0)))</f>
        <v>0</v>
      </c>
      <c r="AU66" s="1301">
        <v>0</v>
      </c>
      <c r="AV66" s="1301">
        <f t="shared" ref="AV66:AV67" si="57">AT66-AU66</f>
        <v>0</v>
      </c>
      <c r="AW66" s="1301">
        <v>0</v>
      </c>
      <c r="AX66" s="1301">
        <f>IF(AND(MONTH(AX$4)=MONTH($H66),YEAR(AX$4)=YEAR($H66)),#REF!,IF(AND(MONTH(AX$4)=MONTH($G66),YEAR(AX$4)=YEAR($G66)),#REF!,IF(AND(AX$4&lt;($H66+1),(AX$4+1)&gt;$G66),$P66,0)))</f>
        <v>0</v>
      </c>
      <c r="AY66" s="1301">
        <v>0</v>
      </c>
      <c r="AZ66" s="1301">
        <f t="shared" ref="AZ66:AZ67" si="58">AX66-AY66</f>
        <v>0</v>
      </c>
      <c r="BA66" s="1301">
        <v>0</v>
      </c>
      <c r="BB66" s="1301">
        <f>IF(AND(MONTH(BB$4)=MONTH($H66),YEAR(BB$4)=YEAR($H66)),#REF!,IF(AND(MONTH(BB$4)=MONTH($G66),YEAR(BB$4)=YEAR($G66)),#REF!,IF(AND(BB$4&lt;($H66+1),(BB$4+1)&gt;$G66),$P66,0)))</f>
        <v>0</v>
      </c>
      <c r="BC66" s="1301">
        <v>0</v>
      </c>
      <c r="BD66" s="1301">
        <f t="shared" ref="BD66:BD67" si="59">BB66-BC66</f>
        <v>0</v>
      </c>
      <c r="BE66" s="1301">
        <v>0</v>
      </c>
      <c r="BF66" s="1301">
        <f>IF(AND(MONTH(BF$4)=MONTH($H66),YEAR(BF$4)=YEAR($H66)),#REF!,IF(AND(MONTH(BF$4)=MONTH($G66),YEAR(BF$4)=YEAR($G66)),#REF!,IF(AND(BF$4&lt;($H66+1),(BF$4+1)&gt;$G66),$P66,0)))</f>
        <v>0</v>
      </c>
      <c r="BG66" s="1301">
        <v>0</v>
      </c>
      <c r="BH66" s="1301">
        <f t="shared" si="3"/>
        <v>0</v>
      </c>
      <c r="BI66" s="1301">
        <v>0</v>
      </c>
      <c r="BJ66" s="1301">
        <f>IF(AND(MONTH(BJ$4)=MONTH($H66),YEAR(BJ$4)=YEAR($H66)),#REF!,IF(AND(MONTH(BJ$4)=MONTH($G66),YEAR(BJ$4)=YEAR($G66)),#REF!,IF(AND(BJ$4&lt;($H66+1),(BJ$4+1)&gt;$G66),$P66,0)))</f>
        <v>0</v>
      </c>
      <c r="BK66" s="1301">
        <v>0</v>
      </c>
      <c r="BL66" s="1301">
        <f t="shared" si="4"/>
        <v>0</v>
      </c>
      <c r="BM66" s="1301">
        <v>0</v>
      </c>
      <c r="BN66" s="1313">
        <f>IF(AND(MONTH(BN$4)=MONTH($H66),YEAR(BN$4)=YEAR($H66)),#REF!,IF(AND(MONTH(BN$4)=MONTH($G66),YEAR(BN$4)=YEAR($G66)),#REF!,IF(AND(BN$4&lt;($H66+1),(BN$4+1)&gt;$G66),$P66,0)))</f>
        <v>0</v>
      </c>
      <c r="BO66" s="1313">
        <f>IF(AND(MONTH(BO$4)=MONTH($H66),YEAR(BO$4)=YEAR($H66)),#REF!,IF(AND(MONTH(BO$4)=MONTH($G66),YEAR(BO$4)=YEAR($G66)),#REF!,IF(AND(BO$4&lt;($H66+1),(BO$4+1)&gt;$G66),$P66,0)))</f>
        <v>0</v>
      </c>
      <c r="BP66" s="1313">
        <f>IF(AND(MONTH(BP$4)=MONTH($H66),YEAR(BP$4)=YEAR($H66)),#REF!,IF(AND(MONTH(BP$4)=MONTH($G66),YEAR(BP$4)=YEAR($G66)),#REF!,IF(AND(BP$4&lt;($H66+1),(BP$4+1)&gt;$G66),$P66,0)))</f>
        <v>0</v>
      </c>
      <c r="BQ66" s="1313">
        <f>IF(AND(MONTH(BQ$4)=MONTH($H66),YEAR(BQ$4)=YEAR($H66)),#REF!,IF(AND(MONTH(BQ$4)=MONTH($G66),YEAR(BQ$4)=YEAR($G66)),#REF!,IF(AND(BQ$4&lt;($H66+1),(BQ$4+1)&gt;$G66),$P66,0)))</f>
        <v>0</v>
      </c>
      <c r="BR66" s="1313">
        <f>IF(AND(MONTH(BR$4)=MONTH($H66),YEAR(BR$4)=YEAR($H66)),#REF!,IF(AND(MONTH(BR$4)=MONTH($G66),YEAR(BR$4)=YEAR($G66)),#REF!,IF(AND(BR$4&lt;($H66+1),(BR$4+1)&gt;$G66),$P66,0)))</f>
        <v>0</v>
      </c>
      <c r="BS66" s="1313">
        <f>IF(AND(MONTH(BS$4)=MONTH($H66),YEAR(BS$4)=YEAR($H66)),#REF!,IF(AND(MONTH(BS$4)=MONTH($G66),YEAR(BS$4)=YEAR($G66)),#REF!,IF(AND(BS$4&lt;($H66+1),(BS$4+1)&gt;$G66),$P66,0)))</f>
        <v>0</v>
      </c>
      <c r="BT66" s="1313">
        <f>IF(AND(MONTH(BT$4)=MONTH($H66),YEAR(BT$4)=YEAR($H66)),#REF!,IF(AND(MONTH(BT$4)=MONTH($G66),YEAR(BT$4)=YEAR($G66)),#REF!,IF(AND(BT$4&lt;($H66+1),(BT$4+1)&gt;$G66),$P66,0)))</f>
        <v>0</v>
      </c>
      <c r="BU66" s="1331">
        <f t="shared" ref="BU66:BU67" si="60">AT66+AX66+BB66+BF66+BJ66+BN66+BO66+BP66+BQ66+BR66+BS66+BT66</f>
        <v>0</v>
      </c>
      <c r="BV66" s="1332"/>
      <c r="BW66" s="1327"/>
      <c r="BX66" s="1319"/>
      <c r="BY66" s="1319"/>
      <c r="BZ66" s="1319"/>
      <c r="CA66" s="1319"/>
      <c r="CB66" s="1319"/>
      <c r="CC66" s="1319"/>
      <c r="CD66" s="1339"/>
      <c r="CE66" s="1339"/>
      <c r="CF66" s="1339"/>
      <c r="CG66" s="1339"/>
      <c r="CH66" s="1339"/>
      <c r="CI66" s="1270">
        <f t="shared" ref="CI66:CI67" si="61">SUM(BW66:CH66)</f>
        <v>0</v>
      </c>
      <c r="CJ66" s="1333"/>
      <c r="CK66" s="1333"/>
      <c r="CL66" s="1333"/>
    </row>
    <row r="67" spans="1:90" ht="18" customHeight="1">
      <c r="A67" s="1198">
        <v>22</v>
      </c>
      <c r="B67" s="1198" t="s">
        <v>88</v>
      </c>
      <c r="C67" s="1198" t="s">
        <v>56</v>
      </c>
      <c r="D67" s="1198"/>
      <c r="E67" s="1340" t="s">
        <v>122</v>
      </c>
      <c r="F67" s="1447" t="s">
        <v>123</v>
      </c>
      <c r="G67" s="1341">
        <v>46177</v>
      </c>
      <c r="H67" s="1341">
        <v>46541</v>
      </c>
      <c r="I67" s="1355"/>
      <c r="J67" s="1356">
        <v>0</v>
      </c>
      <c r="K67" s="1356">
        <v>1421</v>
      </c>
      <c r="L67" s="1357">
        <v>15.625</v>
      </c>
      <c r="M67" s="1358">
        <v>2</v>
      </c>
      <c r="N67" s="1280">
        <v>22.03125</v>
      </c>
      <c r="O67" s="1259">
        <f t="shared" si="16"/>
        <v>22203.125</v>
      </c>
      <c r="P67" s="1259">
        <f t="shared" si="31"/>
        <v>2842</v>
      </c>
      <c r="Q67" s="1259">
        <f t="shared" si="52"/>
        <v>25045.125</v>
      </c>
      <c r="R67" s="1259">
        <f>IF(AND(MONTH(R$4)=MONTH($H67),YEAR(R$4)=YEAR($H67)),#REF!,IF(AND(MONTH(R$4)=MONTH($G67),YEAR(R$4)=YEAR($G67)),#REF!,IF(AND(R$4&lt;($H67+1),(R$4+1)&gt;$G67),$O67,0)))</f>
        <v>0</v>
      </c>
      <c r="S67" s="1259">
        <v>0</v>
      </c>
      <c r="T67" s="1259">
        <f t="shared" si="53"/>
        <v>0</v>
      </c>
      <c r="U67" s="1259">
        <v>0</v>
      </c>
      <c r="V67" s="1301">
        <f>IF(AND(MONTH(V$4)=MONTH($H67),YEAR(V$4)=YEAR($H67)),#REF!,IF(AND(MONTH(V$4)=MONTH($G67),YEAR(V$4)=YEAR($G67)),#REF!,IF(AND(V$4&lt;($H67+1),(V$4+1)&gt;$G67),$O67,0)))</f>
        <v>0</v>
      </c>
      <c r="W67" s="1301">
        <v>0</v>
      </c>
      <c r="X67" s="1301">
        <f t="shared" si="54"/>
        <v>0</v>
      </c>
      <c r="Y67" s="1301">
        <v>0</v>
      </c>
      <c r="Z67" s="1301">
        <f>IF(AND(MONTH(Z$4)=MONTH($H67),YEAR(Z$4)=YEAR($H67)),#REF!,IF(AND(MONTH(Z$4)=MONTH($G67),YEAR(Z$4)=YEAR($G67)),#REF!,IF(AND(Z$4&lt;($H67+1),(Z$4+1)&gt;$G67),$O67,0)))</f>
        <v>0</v>
      </c>
      <c r="AA67" s="1301">
        <v>0</v>
      </c>
      <c r="AB67" s="1301">
        <f t="shared" si="55"/>
        <v>0</v>
      </c>
      <c r="AC67" s="1301">
        <v>0</v>
      </c>
      <c r="AD67" s="1301">
        <f>IF(AND(MONTH(AD$4)=MONTH($H67),YEAR(AD$4)=YEAR($H67)),#REF!,IF(AND(MONTH(AD$4)=MONTH($G67),YEAR(AD$4)=YEAR($G67)),#REF!,IF(AND(AD$4&lt;($H67+1),(AD$4+1)&gt;$G67),$O67,0)))</f>
        <v>0</v>
      </c>
      <c r="AE67" s="1301">
        <v>0</v>
      </c>
      <c r="AF67" s="1301">
        <f t="shared" si="11"/>
        <v>0</v>
      </c>
      <c r="AG67" s="1301">
        <v>0</v>
      </c>
      <c r="AH67" s="1301">
        <f>IF(AND(MONTH(AH$4)=MONTH($H67),YEAR(AH$4)=YEAR($H67)),#REF!,IF(AND(MONTH(AH$4)=MONTH($G67),YEAR(AH$4)=YEAR($G67)),#REF!,IF(AND(AH$4&lt;($H67+1),(AH$4+1)&gt;$G67),$O67,0)))</f>
        <v>0</v>
      </c>
      <c r="AI67" s="1301">
        <v>0</v>
      </c>
      <c r="AJ67" s="1301">
        <f t="shared" si="12"/>
        <v>0</v>
      </c>
      <c r="AK67" s="1301">
        <v>0</v>
      </c>
      <c r="AL67" s="1313">
        <f>IF(AND(MONTH(AL$4)=MONTH($H67),YEAR(AL$4)=YEAR($H67)),#REF!,IF(AND(MONTH(AL$4)=MONTH($G67),YEAR(AL$4)=YEAR($G67)),#REF!,IF(AND(AL$4&lt;($H67+1),(AL$4+1)&gt;$G67),$O67,0)))</f>
        <v>0</v>
      </c>
      <c r="AM67" s="1313">
        <f>IF(AND(MONTH(AM$4)=MONTH($H67),YEAR(AM$4)=YEAR($H67)),#REF!,IF(AND(MONTH(AM$4)=MONTH($G67),YEAR(AM$4)=YEAR($G67)),#REF!,IF(AND(AM$4&lt;($H67+1),(AM$4+1)&gt;$G67),$O67,0)))</f>
        <v>0</v>
      </c>
      <c r="AN67" s="1313">
        <f>IF(AND(MONTH(AN$4)=MONTH($H67),YEAR(AN$4)=YEAR($H67)),#REF!,IF(AND(MONTH(AN$4)=MONTH($G67),YEAR(AN$4)=YEAR($G67)),#REF!,IF(AND(AN$4&lt;($H67+1),(AN$4+1)&gt;$G67),$O67,0)))</f>
        <v>0</v>
      </c>
      <c r="AO67" s="1313">
        <f>IF(AND(MONTH(AO$4)=MONTH($H67),YEAR(AO$4)=YEAR($H67)),#REF!,IF(AND(MONTH(AO$4)=MONTH($G67),YEAR(AO$4)=YEAR($G67)),#REF!,IF(AND(AO$4&lt;($H67+1),(AO$4+1)&gt;$G67),$O67,0)))</f>
        <v>0</v>
      </c>
      <c r="AP67" s="1313">
        <f>IF(AND(MONTH(AP$4)=MONTH($H67),YEAR(AP$4)=YEAR($H67)),#REF!,IF(AND(MONTH(AP$4)=MONTH($G67),YEAR(AP$4)=YEAR($G67)),#REF!,IF(AND(AP$4&lt;($H67+1),(AP$4+1)&gt;$G67),$O67,0)))</f>
        <v>0</v>
      </c>
      <c r="AQ67" s="1313">
        <f>IF(AND(MONTH(AQ$4)=MONTH($H67),YEAR(AQ$4)=YEAR($H67)),#REF!,IF(AND(MONTH(AQ$4)=MONTH($G67),YEAR(AQ$4)=YEAR($G67)),#REF!,IF(AND(AQ$4&lt;($H67+1),(AQ$4+1)&gt;$G67),$O67,0)))</f>
        <v>0</v>
      </c>
      <c r="AR67" s="1313">
        <f>IF(AND(MONTH(AR$4)=MONTH($H67),YEAR(AR$4)=YEAR($H67)),#REF!,IF(AND(MONTH(AR$4)=MONTH($G67),YEAR(AR$4)=YEAR($G67)),#REF!,IF(AND(AR$4&lt;($H67+1),(AR$4+1)&gt;$G67),$O67,0)))</f>
        <v>0</v>
      </c>
      <c r="AS67" s="1301">
        <f t="shared" si="56"/>
        <v>0</v>
      </c>
      <c r="AT67" s="1301">
        <f>IF(AND(MONTH(AT$4)=MONTH($H67),YEAR(AT$4)=YEAR($H67)),#REF!,IF(AND(MONTH(AT$4)=MONTH($G67),YEAR(AT$4)=YEAR($G67)),#REF!,IF(AND(AT$4&lt;($H67+1),(AT$4+1)&gt;$G67),$P67,0)))</f>
        <v>0</v>
      </c>
      <c r="AU67" s="1301">
        <v>0</v>
      </c>
      <c r="AV67" s="1301">
        <f t="shared" si="57"/>
        <v>0</v>
      </c>
      <c r="AW67" s="1301">
        <v>0</v>
      </c>
      <c r="AX67" s="1301">
        <f>IF(AND(MONTH(AX$4)=MONTH($H67),YEAR(AX$4)=YEAR($H67)),#REF!,IF(AND(MONTH(AX$4)=MONTH($G67),YEAR(AX$4)=YEAR($G67)),#REF!,IF(AND(AX$4&lt;($H67+1),(AX$4+1)&gt;$G67),$P67,0)))</f>
        <v>0</v>
      </c>
      <c r="AY67" s="1301">
        <v>0</v>
      </c>
      <c r="AZ67" s="1301">
        <f t="shared" si="58"/>
        <v>0</v>
      </c>
      <c r="BA67" s="1301">
        <v>0</v>
      </c>
      <c r="BB67" s="1301">
        <f>IF(AND(MONTH(BB$4)=MONTH($H67),YEAR(BB$4)=YEAR($H67)),#REF!,IF(AND(MONTH(BB$4)=MONTH($G67),YEAR(BB$4)=YEAR($G67)),#REF!,IF(AND(BB$4&lt;($H67+1),(BB$4+1)&gt;$G67),$P67,0)))</f>
        <v>0</v>
      </c>
      <c r="BC67" s="1301">
        <v>0</v>
      </c>
      <c r="BD67" s="1301">
        <f t="shared" si="59"/>
        <v>0</v>
      </c>
      <c r="BE67" s="1301">
        <v>0</v>
      </c>
      <c r="BF67" s="1301">
        <f>IF(AND(MONTH(BF$4)=MONTH($H67),YEAR(BF$4)=YEAR($H67)),#REF!,IF(AND(MONTH(BF$4)=MONTH($G67),YEAR(BF$4)=YEAR($G67)),#REF!,IF(AND(BF$4&lt;($H67+1),(BF$4+1)&gt;$G67),$P67,0)))</f>
        <v>0</v>
      </c>
      <c r="BG67" s="1301">
        <v>0</v>
      </c>
      <c r="BH67" s="1301">
        <f t="shared" si="3"/>
        <v>0</v>
      </c>
      <c r="BI67" s="1301">
        <v>0</v>
      </c>
      <c r="BJ67" s="1301">
        <f>IF(AND(MONTH(BJ$4)=MONTH($H67),YEAR(BJ$4)=YEAR($H67)),#REF!,IF(AND(MONTH(BJ$4)=MONTH($G67),YEAR(BJ$4)=YEAR($G67)),#REF!,IF(AND(BJ$4&lt;($H67+1),(BJ$4+1)&gt;$G67),$P67,0)))</f>
        <v>0</v>
      </c>
      <c r="BK67" s="1301">
        <v>0</v>
      </c>
      <c r="BL67" s="1301">
        <f t="shared" si="4"/>
        <v>0</v>
      </c>
      <c r="BM67" s="1301">
        <v>0</v>
      </c>
      <c r="BN67" s="1313">
        <f>IF(AND(MONTH(BN$4)=MONTH($H67),YEAR(BN$4)=YEAR($H67)),#REF!,IF(AND(MONTH(BN$4)=MONTH($G67),YEAR(BN$4)=YEAR($G67)),#REF!,IF(AND(BN$4&lt;($H67+1),(BN$4+1)&gt;$G67),$P67,0)))</f>
        <v>0</v>
      </c>
      <c r="BO67" s="1313">
        <f>IF(AND(MONTH(BO$4)=MONTH($H67),YEAR(BO$4)=YEAR($H67)),#REF!,IF(AND(MONTH(BO$4)=MONTH($G67),YEAR(BO$4)=YEAR($G67)),#REF!,IF(AND(BO$4&lt;($H67+1),(BO$4+1)&gt;$G67),$P67,0)))</f>
        <v>0</v>
      </c>
      <c r="BP67" s="1313">
        <f>IF(AND(MONTH(BP$4)=MONTH($H67),YEAR(BP$4)=YEAR($H67)),#REF!,IF(AND(MONTH(BP$4)=MONTH($G67),YEAR(BP$4)=YEAR($G67)),#REF!,IF(AND(BP$4&lt;($H67+1),(BP$4+1)&gt;$G67),$P67,0)))</f>
        <v>0</v>
      </c>
      <c r="BQ67" s="1313">
        <f>IF(AND(MONTH(BQ$4)=MONTH($H67),YEAR(BQ$4)=YEAR($H67)),#REF!,IF(AND(MONTH(BQ$4)=MONTH($G67),YEAR(BQ$4)=YEAR($G67)),#REF!,IF(AND(BQ$4&lt;($H67+1),(BQ$4+1)&gt;$G67),$P67,0)))</f>
        <v>0</v>
      </c>
      <c r="BR67" s="1313">
        <f>IF(AND(MONTH(BR$4)=MONTH($H67),YEAR(BR$4)=YEAR($H67)),#REF!,IF(AND(MONTH(BR$4)=MONTH($G67),YEAR(BR$4)=YEAR($G67)),#REF!,IF(AND(BR$4&lt;($H67+1),(BR$4+1)&gt;$G67),$P67,0)))</f>
        <v>0</v>
      </c>
      <c r="BS67" s="1313">
        <f>IF(AND(MONTH(BS$4)=MONTH($H67),YEAR(BS$4)=YEAR($H67)),#REF!,IF(AND(MONTH(BS$4)=MONTH($G67),YEAR(BS$4)=YEAR($G67)),#REF!,IF(AND(BS$4&lt;($H67+1),(BS$4+1)&gt;$G67),$P67,0)))</f>
        <v>0</v>
      </c>
      <c r="BT67" s="1313">
        <f>IF(AND(MONTH(BT$4)=MONTH($H67),YEAR(BT$4)=YEAR($H67)),#REF!,IF(AND(MONTH(BT$4)=MONTH($G67),YEAR(BT$4)=YEAR($G67)),#REF!,IF(AND(BT$4&lt;($H67+1),(BT$4+1)&gt;$G67),$P67,0)))</f>
        <v>0</v>
      </c>
      <c r="BU67" s="1331">
        <f t="shared" si="60"/>
        <v>0</v>
      </c>
      <c r="BV67" s="1332"/>
      <c r="BW67" s="1327"/>
      <c r="BX67" s="1319"/>
      <c r="BY67" s="1319"/>
      <c r="BZ67" s="1319"/>
      <c r="CA67" s="1319"/>
      <c r="CB67" s="1319"/>
      <c r="CC67" s="1319"/>
      <c r="CD67" s="1339"/>
      <c r="CE67" s="1339"/>
      <c r="CF67" s="1339"/>
      <c r="CG67" s="1339"/>
      <c r="CH67" s="1339"/>
      <c r="CI67" s="1270">
        <f t="shared" si="61"/>
        <v>0</v>
      </c>
      <c r="CJ67" s="1333"/>
      <c r="CK67" s="1333"/>
      <c r="CL67" s="1333"/>
    </row>
    <row r="68" spans="1:90" ht="18" customHeight="1">
      <c r="A68" s="1198">
        <v>24</v>
      </c>
      <c r="B68" s="1198" t="s">
        <v>88</v>
      </c>
      <c r="C68" s="1198" t="s">
        <v>124</v>
      </c>
      <c r="D68" s="1198" t="s">
        <v>125</v>
      </c>
      <c r="E68" s="1206" t="s">
        <v>126</v>
      </c>
      <c r="F68" s="1448" t="s">
        <v>127</v>
      </c>
      <c r="G68" s="1209">
        <v>45145</v>
      </c>
      <c r="H68" s="1209">
        <v>45875</v>
      </c>
      <c r="I68" s="1266"/>
      <c r="J68" s="1267">
        <v>2809</v>
      </c>
      <c r="K68" s="1267">
        <v>2809</v>
      </c>
      <c r="L68" s="1268">
        <v>5.625</v>
      </c>
      <c r="M68" s="1269">
        <v>2</v>
      </c>
      <c r="N68" s="1270">
        <v>9.53125</v>
      </c>
      <c r="O68" s="1259">
        <f t="shared" si="16"/>
        <v>15800.625</v>
      </c>
      <c r="P68" s="1259">
        <f t="shared" si="31"/>
        <v>5618</v>
      </c>
      <c r="Q68" s="1259">
        <f t="shared" si="52"/>
        <v>21418.625</v>
      </c>
      <c r="R68" s="1259">
        <f>IF(AND(MONTH(R$4)=MONTH($H68),YEAR(R$4)=YEAR($H68)),#REF!,IF(AND(MONTH(R$4)=MONTH($G68),YEAR(R$4)=YEAR($G68)),#REF!,IF(AND(R$4&lt;($H68+1),(R$4+1)&gt;$G68),$O68,0)))</f>
        <v>15800.625</v>
      </c>
      <c r="S68" s="1259">
        <f>VLOOKUP(E68,'[1]MW-Rent 2023'!$E$11:$AS$247,16,FALSE)</f>
        <v>12640.5</v>
      </c>
      <c r="T68" s="1259">
        <f t="shared" si="15"/>
        <v>3160.125</v>
      </c>
      <c r="U68" s="1259">
        <f>8466+7056.8+6198</f>
        <v>21720.799999999999</v>
      </c>
      <c r="V68" s="1301">
        <f>IF(AND(MONTH(V$4)=MONTH($H68),YEAR(V$4)=YEAR($H68)),#REF!,IF(AND(MONTH(V$4)=MONTH($G68),YEAR(V$4)=YEAR($G68)),#REF!,IF(AND(V$4&lt;($H68+1),(V$4+1)&gt;$G68),$O68,0)))</f>
        <v>15800.625</v>
      </c>
      <c r="W68" s="1301">
        <f>VLOOKUP(E68,'[1]MW-Rent 2023'!$E$11:$AS$247,17,FALSE)</f>
        <v>12640.5</v>
      </c>
      <c r="X68" s="1301">
        <f t="shared" si="9"/>
        <v>3160.125</v>
      </c>
      <c r="Y68" s="1301">
        <v>21389</v>
      </c>
      <c r="Z68" s="1301">
        <f>IF(AND(MONTH(Z$4)=MONTH($H68),YEAR(Z$4)=YEAR($H68)),#REF!,IF(AND(MONTH(Z$4)=MONTH($G68),YEAR(Z$4)=YEAR($G68)),#REF!,IF(AND(Z$4&lt;($H68+1),(Z$4+1)&gt;$G68),$O68,0)))</f>
        <v>15800.625</v>
      </c>
      <c r="AA68" s="1301">
        <f>VLOOKUP(E68,'[1]MW-Rent 2023'!$E$11:$AS$247,18,FALSE)</f>
        <v>12640.5</v>
      </c>
      <c r="AB68" s="1301">
        <f t="shared" si="10"/>
        <v>3160.125</v>
      </c>
      <c r="AC68" s="1301">
        <f>7467+8466+6198</f>
        <v>22131</v>
      </c>
      <c r="AD68" s="1301">
        <f>IF(AND(MONTH(AD$4)=MONTH($H68),YEAR(AD$4)=YEAR($H68)),#REF!,IF(AND(MONTH(AD$4)=MONTH($G68),YEAR(AD$4)=YEAR($G68)),#REF!,IF(AND(AD$4&lt;($H68+1),(AD$4+1)&gt;$G68),$O68,0)))</f>
        <v>15800.625</v>
      </c>
      <c r="AE68" s="1301">
        <f>VLOOKUP(E68,'[1]MW-Rent 2023'!$E$11:$AS$247,19,FALSE)</f>
        <v>12640.5</v>
      </c>
      <c r="AF68" s="1301">
        <f t="shared" si="11"/>
        <v>3160.125</v>
      </c>
      <c r="AG68" s="1301">
        <v>22131</v>
      </c>
      <c r="AH68" s="1301">
        <f>IF(AND(MONTH(AH$4)=MONTH($H68),YEAR(AH$4)=YEAR($H68)),#REF!,IF(AND(MONTH(AH$4)=MONTH($G68),YEAR(AH$4)=YEAR($G68)),#REF!,IF(AND(AH$4&lt;($H68+1),(AH$4+1)&gt;$G68),$O68,0)))</f>
        <v>15800.625</v>
      </c>
      <c r="AI68" s="1301">
        <f>VLOOKUP(E68,'[1]MW-Rent 2023'!$E$11:$AS$247,20,FALSE)</f>
        <v>12640.5</v>
      </c>
      <c r="AJ68" s="1301">
        <f t="shared" si="12"/>
        <v>3160.125</v>
      </c>
      <c r="AK68" s="1301">
        <f>VLOOKUP(E68,'[2]MW-Rent 2023'!$E$11:$DR$319,37,FALSE)</f>
        <v>0</v>
      </c>
      <c r="AL68" s="1313">
        <f>IF(AND(MONTH(AL$4)=MONTH($H68),YEAR(AL$4)=YEAR($H68)),#REF!,IF(AND(MONTH(AL$4)=MONTH($G68),YEAR(AL$4)=YEAR($G68)),#REF!,IF(AND(AL$4&lt;($H68+1),(AL$4+1)&gt;$G68),$O68,0)))</f>
        <v>15800.625</v>
      </c>
      <c r="AM68" s="1313">
        <f>IF(AND(MONTH(AM$4)=MONTH($H68),YEAR(AM$4)=YEAR($H68)),#REF!,IF(AND(MONTH(AM$4)=MONTH($G68),YEAR(AM$4)=YEAR($G68)),#REF!,IF(AND(AM$4&lt;($H68+1),(AM$4+1)&gt;$G68),$O68,0)))</f>
        <v>15800.625</v>
      </c>
      <c r="AN68" s="1313">
        <f>IF(AND(MONTH(AN$4)=MONTH($H68),YEAR(AN$4)=YEAR($H68)),#REF!,IF(AND(MONTH(AN$4)=MONTH($G68),YEAR(AN$4)=YEAR($G68)),#REF!,IF(AND(AN$4&lt;($H68+1),(AN$4+1)&gt;$G68),$O68,0)))</f>
        <v>15800.625</v>
      </c>
      <c r="AO68" s="1313">
        <f>IF(AND(MONTH(AO$4)=MONTH($H68),YEAR(AO$4)=YEAR($H68)),#REF!,IF(AND(MONTH(AO$4)=MONTH($G68),YEAR(AO$4)=YEAR($G68)),#REF!,IF(AND(AO$4&lt;($H68+1),(AO$4+1)&gt;$G68),$O68,0)))</f>
        <v>15800.625</v>
      </c>
      <c r="AP68" s="1313">
        <f>IF(AND(MONTH(AP$4)=MONTH($H68),YEAR(AP$4)=YEAR($H68)),#REF!,IF(AND(MONTH(AP$4)=MONTH($G68),YEAR(AP$4)=YEAR($G68)),#REF!,IF(AND(AP$4&lt;($H68+1),(AP$4+1)&gt;$G68),$O68,0)))</f>
        <v>15800.625</v>
      </c>
      <c r="AQ68" s="1313">
        <f>IF(AND(MONTH(AQ$4)=MONTH($H68),YEAR(AQ$4)=YEAR($H68)),#REF!,IF(AND(MONTH(AQ$4)=MONTH($G68),YEAR(AQ$4)=YEAR($G68)),#REF!,IF(AND(AQ$4&lt;($H68+1),(AQ$4+1)&gt;$G68),$O68,0)))</f>
        <v>15800.625</v>
      </c>
      <c r="AR68" s="1313">
        <f>IF(AND(MONTH(AR$4)=MONTH($H68),YEAR(AR$4)=YEAR($H68)),#REF!,IF(AND(MONTH(AR$4)=MONTH($G68),YEAR(AR$4)=YEAR($G68)),#REF!,IF(AND(AR$4&lt;($H68+1),(AR$4+1)&gt;$G68),$O68,0)))</f>
        <v>15800.625</v>
      </c>
      <c r="AS68" s="1301">
        <f t="shared" si="32"/>
        <v>189607.5</v>
      </c>
      <c r="AT68" s="1301">
        <f>IF(AND(MONTH(AT$4)=MONTH($H68),YEAR(AT$4)=YEAR($H68)),#REF!,IF(AND(MONTH(AT$4)=MONTH($G68),YEAR(AT$4)=YEAR($G68)),#REF!,IF(AND(AT$4&lt;($H68+1),(AT$4+1)&gt;$G68),$P68,0)))</f>
        <v>5618</v>
      </c>
      <c r="AU68" s="1301">
        <f>VLOOKUP(E68,'[1]MW-Rent 2023'!$E$11:$AS$247,29,FALSE)</f>
        <v>5618</v>
      </c>
      <c r="AV68" s="1301">
        <f t="shared" si="13"/>
        <v>0</v>
      </c>
      <c r="AW68" s="1301">
        <v>943.2</v>
      </c>
      <c r="AX68" s="1301">
        <f>IF(AND(MONTH(AX$4)=MONTH($H68),YEAR(AX$4)=YEAR($H68)),#REF!,IF(AND(MONTH(AX$4)=MONTH($G68),YEAR(AX$4)=YEAR($G68)),#REF!,IF(AND(AX$4&lt;($H68+1),(AX$4+1)&gt;$G68),$P68,0)))</f>
        <v>5618</v>
      </c>
      <c r="AY68" s="1301">
        <f>VLOOKUP(E68,'[1]MW-Rent 2023'!$E$11:$AS$247,30,FALSE)</f>
        <v>5618</v>
      </c>
      <c r="AZ68" s="1301">
        <f t="shared" si="1"/>
        <v>0</v>
      </c>
      <c r="BA68" s="1301">
        <v>1572</v>
      </c>
      <c r="BB68" s="1301">
        <f>IF(AND(MONTH(BB$4)=MONTH($H68),YEAR(BB$4)=YEAR($H68)),#REF!,IF(AND(MONTH(BB$4)=MONTH($G68),YEAR(BB$4)=YEAR($G68)),#REF!,IF(AND(BB$4&lt;($H68+1),(BB$4+1)&gt;$G68),$P68,0)))</f>
        <v>5618</v>
      </c>
      <c r="BC68" s="1301">
        <f>VLOOKUP(E68,'[1]MW-Rent 2023'!$E$11:$AS$247,31,FALSE)</f>
        <v>5618</v>
      </c>
      <c r="BD68" s="1301">
        <f t="shared" si="2"/>
        <v>0</v>
      </c>
      <c r="BE68" s="1301">
        <v>1572</v>
      </c>
      <c r="BF68" s="1301">
        <f>IF(AND(MONTH(BF$4)=MONTH($H68),YEAR(BF$4)=YEAR($H68)),#REF!,IF(AND(MONTH(BF$4)=MONTH($G68),YEAR(BF$4)=YEAR($G68)),#REF!,IF(AND(BF$4&lt;($H68+1),(BF$4+1)&gt;$G68),$P68,0)))</f>
        <v>5618</v>
      </c>
      <c r="BG68" s="1301">
        <f>VLOOKUP(E68,'[1]MW-Rent 2023'!$E$11:$AS$247,32,FALSE)</f>
        <v>5618</v>
      </c>
      <c r="BH68" s="1301">
        <f t="shared" si="3"/>
        <v>0</v>
      </c>
      <c r="BI68" s="1301">
        <v>1572</v>
      </c>
      <c r="BJ68" s="1301">
        <f>IF(AND(MONTH(BJ$4)=MONTH($H68),YEAR(BJ$4)=YEAR($H68)),#REF!,IF(AND(MONTH(BJ$4)=MONTH($G68),YEAR(BJ$4)=YEAR($G68)),#REF!,IF(AND(BJ$4&lt;($H68+1),(BJ$4+1)&gt;$G68),$P68,0)))</f>
        <v>5618</v>
      </c>
      <c r="BK68" s="1301">
        <f>VLOOKUP(E68,'[1]MW-Rent 2023'!$E$11:$AS$247,33,FALSE)</f>
        <v>5618</v>
      </c>
      <c r="BL68" s="1301">
        <f t="shared" si="4"/>
        <v>0</v>
      </c>
      <c r="BM68" s="1301">
        <f>VLOOKUP(E68,'[2]MW-Rent 2023'!$E$11:$DR$319,86,FALSE)</f>
        <v>0</v>
      </c>
      <c r="BN68" s="1313">
        <f>IF(AND(MONTH(BN$4)=MONTH($H68),YEAR(BN$4)=YEAR($H68)),#REF!,IF(AND(MONTH(BN$4)=MONTH($G68),YEAR(BN$4)=YEAR($G68)),#REF!,IF(AND(BN$4&lt;($H68+1),(BN$4+1)&gt;$G68),$P68,0)))</f>
        <v>5618</v>
      </c>
      <c r="BO68" s="1313">
        <f>IF(AND(MONTH(BO$4)=MONTH($H68),YEAR(BO$4)=YEAR($H68)),#REF!,IF(AND(MONTH(BO$4)=MONTH($G68),YEAR(BO$4)=YEAR($G68)),#REF!,IF(AND(BO$4&lt;($H68+1),(BO$4+1)&gt;$G68),$P68,0)))</f>
        <v>5618</v>
      </c>
      <c r="BP68" s="1313">
        <f>IF(AND(MONTH(BP$4)=MONTH($H68),YEAR(BP$4)=YEAR($H68)),#REF!,IF(AND(MONTH(BP$4)=MONTH($G68),YEAR(BP$4)=YEAR($G68)),#REF!,IF(AND(BP$4&lt;($H68+1),(BP$4+1)&gt;$G68),$P68,0)))</f>
        <v>5618</v>
      </c>
      <c r="BQ68" s="1313">
        <f>IF(AND(MONTH(BQ$4)=MONTH($H68),YEAR(BQ$4)=YEAR($H68)),#REF!,IF(AND(MONTH(BQ$4)=MONTH($G68),YEAR(BQ$4)=YEAR($G68)),#REF!,IF(AND(BQ$4&lt;($H68+1),(BQ$4+1)&gt;$G68),$P68,0)))</f>
        <v>5618</v>
      </c>
      <c r="BR68" s="1313">
        <f>IF(AND(MONTH(BR$4)=MONTH($H68),YEAR(BR$4)=YEAR($H68)),#REF!,IF(AND(MONTH(BR$4)=MONTH($G68),YEAR(BR$4)=YEAR($G68)),#REF!,IF(AND(BR$4&lt;($H68+1),(BR$4+1)&gt;$G68),$P68,0)))</f>
        <v>5618</v>
      </c>
      <c r="BS68" s="1313">
        <f>IF(AND(MONTH(BS$4)=MONTH($H68),YEAR(BS$4)=YEAR($H68)),#REF!,IF(AND(MONTH(BS$4)=MONTH($G68),YEAR(BS$4)=YEAR($G68)),#REF!,IF(AND(BS$4&lt;($H68+1),(BS$4+1)&gt;$G68),$P68,0)))</f>
        <v>5618</v>
      </c>
      <c r="BT68" s="1313">
        <f>IF(AND(MONTH(BT$4)=MONTH($H68),YEAR(BT$4)=YEAR($H68)),#REF!,IF(AND(MONTH(BT$4)=MONTH($G68),YEAR(BT$4)=YEAR($G68)),#REF!,IF(AND(BT$4&lt;($H68+1),(BT$4+1)&gt;$G68),$P68,0)))</f>
        <v>5618</v>
      </c>
      <c r="BU68" s="1331">
        <f t="shared" si="33"/>
        <v>67416</v>
      </c>
      <c r="BV68" s="1332"/>
      <c r="BW68" s="1327">
        <v>15946.64</v>
      </c>
      <c r="BX68" s="1319">
        <v>14966.82</v>
      </c>
      <c r="BY68" s="1319">
        <v>15798.11</v>
      </c>
      <c r="BZ68" s="1319">
        <v>15448.76</v>
      </c>
      <c r="CA68" s="1319">
        <v>15544.9</v>
      </c>
      <c r="CB68" s="1319"/>
      <c r="CC68" s="1319"/>
      <c r="CD68" s="1339"/>
      <c r="CE68" s="1339"/>
      <c r="CF68" s="1339"/>
      <c r="CG68" s="1339"/>
      <c r="CH68" s="1339"/>
      <c r="CI68" s="1270">
        <f t="shared" si="26"/>
        <v>77705.23</v>
      </c>
      <c r="CJ68" s="1333"/>
      <c r="CK68" s="1333"/>
      <c r="CL68" s="1333"/>
    </row>
    <row r="69" spans="1:90" ht="18" customHeight="1">
      <c r="A69" s="1198">
        <v>24</v>
      </c>
      <c r="B69" s="1198" t="s">
        <v>88</v>
      </c>
      <c r="C69" s="1198" t="s">
        <v>124</v>
      </c>
      <c r="D69" s="1198" t="s">
        <v>125</v>
      </c>
      <c r="E69" s="1206" t="s">
        <v>126</v>
      </c>
      <c r="F69" s="1448" t="s">
        <v>127</v>
      </c>
      <c r="G69" s="1209">
        <v>45876</v>
      </c>
      <c r="H69" s="1209">
        <v>46605</v>
      </c>
      <c r="I69" s="1266"/>
      <c r="J69" s="1267">
        <v>0</v>
      </c>
      <c r="K69" s="1267">
        <v>2809</v>
      </c>
      <c r="L69" s="1268">
        <v>6.875</v>
      </c>
      <c r="M69" s="1269">
        <v>2</v>
      </c>
      <c r="N69" s="1270">
        <v>11.09375</v>
      </c>
      <c r="O69" s="1259">
        <f t="shared" si="16"/>
        <v>19311.875</v>
      </c>
      <c r="P69" s="1259">
        <f t="shared" si="31"/>
        <v>5618</v>
      </c>
      <c r="Q69" s="1259">
        <f t="shared" si="52"/>
        <v>24929.875</v>
      </c>
      <c r="R69" s="1259">
        <f>IF(AND(MONTH(R$4)=MONTH($H69),YEAR(R$4)=YEAR($H69)),#REF!,IF(AND(MONTH(R$4)=MONTH($G69),YEAR(R$4)=YEAR($G69)),#REF!,IF(AND(R$4&lt;($H69+1),(R$4+1)&gt;$G69),$O69,0)))</f>
        <v>0</v>
      </c>
      <c r="S69" s="1259">
        <v>0</v>
      </c>
      <c r="T69" s="1259">
        <f t="shared" si="15"/>
        <v>0</v>
      </c>
      <c r="U69" s="1259"/>
      <c r="V69" s="1301">
        <f>IF(AND(MONTH(V$4)=MONTH($H69),YEAR(V$4)=YEAR($H69)),#REF!,IF(AND(MONTH(V$4)=MONTH($G69),YEAR(V$4)=YEAR($G69)),#REF!,IF(AND(V$4&lt;($H69+1),(V$4+1)&gt;$G69),$O69,0)))</f>
        <v>0</v>
      </c>
      <c r="W69" s="1301">
        <v>0</v>
      </c>
      <c r="X69" s="1301">
        <f t="shared" si="9"/>
        <v>0</v>
      </c>
      <c r="Y69" s="1301">
        <v>0</v>
      </c>
      <c r="Z69" s="1301">
        <f>IF(AND(MONTH(Z$4)=MONTH($H69),YEAR(Z$4)=YEAR($H69)),#REF!,IF(AND(MONTH(Z$4)=MONTH($G69),YEAR(Z$4)=YEAR($G69)),#REF!,IF(AND(Z$4&lt;($H69+1),(Z$4+1)&gt;$G69),$O69,0)))</f>
        <v>0</v>
      </c>
      <c r="AA69" s="1301">
        <v>0</v>
      </c>
      <c r="AB69" s="1301">
        <f t="shared" si="10"/>
        <v>0</v>
      </c>
      <c r="AC69" s="1301">
        <v>0</v>
      </c>
      <c r="AD69" s="1301">
        <f>IF(AND(MONTH(AD$4)=MONTH($H69),YEAR(AD$4)=YEAR($H69)),#REF!,IF(AND(MONTH(AD$4)=MONTH($G69),YEAR(AD$4)=YEAR($G69)),#REF!,IF(AND(AD$4&lt;($H69+1),(AD$4+1)&gt;$G69),$O69,0)))</f>
        <v>0</v>
      </c>
      <c r="AE69" s="1301">
        <v>0</v>
      </c>
      <c r="AF69" s="1301">
        <f t="shared" si="11"/>
        <v>0</v>
      </c>
      <c r="AG69" s="1301">
        <v>0</v>
      </c>
      <c r="AH69" s="1301">
        <f>IF(AND(MONTH(AH$4)=MONTH($H69),YEAR(AH$4)=YEAR($H69)),#REF!,IF(AND(MONTH(AH$4)=MONTH($G69),YEAR(AH$4)=YEAR($G69)),#REF!,IF(AND(AH$4&lt;($H69+1),(AH$4+1)&gt;$G69),$O69,0)))</f>
        <v>0</v>
      </c>
      <c r="AI69" s="1301">
        <v>0</v>
      </c>
      <c r="AJ69" s="1301">
        <f t="shared" si="12"/>
        <v>0</v>
      </c>
      <c r="AK69" s="1301">
        <v>0</v>
      </c>
      <c r="AL69" s="1313">
        <f>IF(AND(MONTH(AL$4)=MONTH($H69),YEAR(AL$4)=YEAR($H69)),#REF!,IF(AND(MONTH(AL$4)=MONTH($G69),YEAR(AL$4)=YEAR($G69)),#REF!,IF(AND(AL$4&lt;($H69+1),(AL$4+1)&gt;$G69),$O69,0)))</f>
        <v>0</v>
      </c>
      <c r="AM69" s="1313">
        <f>IF(AND(MONTH(AM$4)=MONTH($H69),YEAR(AM$4)=YEAR($H69)),#REF!,IF(AND(MONTH(AM$4)=MONTH($G69),YEAR(AM$4)=YEAR($G69)),#REF!,IF(AND(AM$4&lt;($H69+1),(AM$4+1)&gt;$G69),$O69,0)))</f>
        <v>0</v>
      </c>
      <c r="AN69" s="1313">
        <f>IF(AND(MONTH(AN$4)=MONTH($H69),YEAR(AN$4)=YEAR($H69)),#REF!,IF(AND(MONTH(AN$4)=MONTH($G69),YEAR(AN$4)=YEAR($G69)),#REF!,IF(AND(AN$4&lt;($H69+1),(AN$4+1)&gt;$G69),$O69,0)))</f>
        <v>0</v>
      </c>
      <c r="AO69" s="1313">
        <f>IF(AND(MONTH(AO$4)=MONTH($H69),YEAR(AO$4)=YEAR($H69)),#REF!,IF(AND(MONTH(AO$4)=MONTH($G69),YEAR(AO$4)=YEAR($G69)),#REF!,IF(AND(AO$4&lt;($H69+1),(AO$4+1)&gt;$G69),$O69,0)))</f>
        <v>0</v>
      </c>
      <c r="AP69" s="1313">
        <f>IF(AND(MONTH(AP$4)=MONTH($H69),YEAR(AP$4)=YEAR($H69)),#REF!,IF(AND(MONTH(AP$4)=MONTH($G69),YEAR(AP$4)=YEAR($G69)),#REF!,IF(AND(AP$4&lt;($H69+1),(AP$4+1)&gt;$G69),$O69,0)))</f>
        <v>0</v>
      </c>
      <c r="AQ69" s="1313">
        <f>IF(AND(MONTH(AQ$4)=MONTH($H69),YEAR(AQ$4)=YEAR($H69)),#REF!,IF(AND(MONTH(AQ$4)=MONTH($G69),YEAR(AQ$4)=YEAR($G69)),#REF!,IF(AND(AQ$4&lt;($H69+1),(AQ$4+1)&gt;$G69),$O69,0)))</f>
        <v>0</v>
      </c>
      <c r="AR69" s="1313">
        <f>IF(AND(MONTH(AR$4)=MONTH($H69),YEAR(AR$4)=YEAR($H69)),#REF!,IF(AND(MONTH(AR$4)=MONTH($G69),YEAR(AR$4)=YEAR($G69)),#REF!,IF(AND(AR$4&lt;($H69+1),(AR$4+1)&gt;$G69),$O69,0)))</f>
        <v>0</v>
      </c>
      <c r="AS69" s="1301">
        <f t="shared" si="32"/>
        <v>0</v>
      </c>
      <c r="AT69" s="1301">
        <f>IF(AND(MONTH(AT$4)=MONTH($H69),YEAR(AT$4)=YEAR($H69)),#REF!,IF(AND(MONTH(AT$4)=MONTH($G69),YEAR(AT$4)=YEAR($G69)),#REF!,IF(AND(AT$4&lt;($H69+1),(AT$4+1)&gt;$G69),$P69,0)))</f>
        <v>0</v>
      </c>
      <c r="AU69" s="1301">
        <v>0</v>
      </c>
      <c r="AV69" s="1301">
        <f t="shared" si="13"/>
        <v>0</v>
      </c>
      <c r="AW69" s="1301">
        <v>0</v>
      </c>
      <c r="AX69" s="1301">
        <f>IF(AND(MONTH(AX$4)=MONTH($H69),YEAR(AX$4)=YEAR($H69)),#REF!,IF(AND(MONTH(AX$4)=MONTH($G69),YEAR(AX$4)=YEAR($G69)),#REF!,IF(AND(AX$4&lt;($H69+1),(AX$4+1)&gt;$G69),$P69,0)))</f>
        <v>0</v>
      </c>
      <c r="AY69" s="1301">
        <v>0</v>
      </c>
      <c r="AZ69" s="1301">
        <f t="shared" si="1"/>
        <v>0</v>
      </c>
      <c r="BA69" s="1301">
        <v>0</v>
      </c>
      <c r="BB69" s="1301">
        <f>IF(AND(MONTH(BB$4)=MONTH($H69),YEAR(BB$4)=YEAR($H69)),#REF!,IF(AND(MONTH(BB$4)=MONTH($G69),YEAR(BB$4)=YEAR($G69)),#REF!,IF(AND(BB$4&lt;($H69+1),(BB$4+1)&gt;$G69),$P69,0)))</f>
        <v>0</v>
      </c>
      <c r="BC69" s="1301">
        <v>0</v>
      </c>
      <c r="BD69" s="1301">
        <f t="shared" si="2"/>
        <v>0</v>
      </c>
      <c r="BE69" s="1301">
        <v>0</v>
      </c>
      <c r="BF69" s="1301">
        <f>IF(AND(MONTH(BF$4)=MONTH($H69),YEAR(BF$4)=YEAR($H69)),#REF!,IF(AND(MONTH(BF$4)=MONTH($G69),YEAR(BF$4)=YEAR($G69)),#REF!,IF(AND(BF$4&lt;($H69+1),(BF$4+1)&gt;$G69),$P69,0)))</f>
        <v>0</v>
      </c>
      <c r="BG69" s="1301">
        <v>0</v>
      </c>
      <c r="BH69" s="1301">
        <f t="shared" si="3"/>
        <v>0</v>
      </c>
      <c r="BI69" s="1301">
        <v>0</v>
      </c>
      <c r="BJ69" s="1301">
        <f>IF(AND(MONTH(BJ$4)=MONTH($H69),YEAR(BJ$4)=YEAR($H69)),#REF!,IF(AND(MONTH(BJ$4)=MONTH($G69),YEAR(BJ$4)=YEAR($G69)),#REF!,IF(AND(BJ$4&lt;($H69+1),(BJ$4+1)&gt;$G69),$P69,0)))</f>
        <v>0</v>
      </c>
      <c r="BK69" s="1301">
        <v>0</v>
      </c>
      <c r="BL69" s="1301">
        <f t="shared" si="4"/>
        <v>0</v>
      </c>
      <c r="BM69" s="1301">
        <v>0</v>
      </c>
      <c r="BN69" s="1313">
        <f>IF(AND(MONTH(BN$4)=MONTH($H69),YEAR(BN$4)=YEAR($H69)),#REF!,IF(AND(MONTH(BN$4)=MONTH($G69),YEAR(BN$4)=YEAR($G69)),#REF!,IF(AND(BN$4&lt;($H69+1),(BN$4+1)&gt;$G69),$P69,0)))</f>
        <v>0</v>
      </c>
      <c r="BO69" s="1313">
        <f>IF(AND(MONTH(BO$4)=MONTH($H69),YEAR(BO$4)=YEAR($H69)),#REF!,IF(AND(MONTH(BO$4)=MONTH($G69),YEAR(BO$4)=YEAR($G69)),#REF!,IF(AND(BO$4&lt;($H69+1),(BO$4+1)&gt;$G69),$P69,0)))</f>
        <v>0</v>
      </c>
      <c r="BP69" s="1313">
        <f>IF(AND(MONTH(BP$4)=MONTH($H69),YEAR(BP$4)=YEAR($H69)),#REF!,IF(AND(MONTH(BP$4)=MONTH($G69),YEAR(BP$4)=YEAR($G69)),#REF!,IF(AND(BP$4&lt;($H69+1),(BP$4+1)&gt;$G69),$P69,0)))</f>
        <v>0</v>
      </c>
      <c r="BQ69" s="1313">
        <f>IF(AND(MONTH(BQ$4)=MONTH($H69),YEAR(BQ$4)=YEAR($H69)),#REF!,IF(AND(MONTH(BQ$4)=MONTH($G69),YEAR(BQ$4)=YEAR($G69)),#REF!,IF(AND(BQ$4&lt;($H69+1),(BQ$4+1)&gt;$G69),$P69,0)))</f>
        <v>0</v>
      </c>
      <c r="BR69" s="1313">
        <f>IF(AND(MONTH(BR$4)=MONTH($H69),YEAR(BR$4)=YEAR($H69)),#REF!,IF(AND(MONTH(BR$4)=MONTH($G69),YEAR(BR$4)=YEAR($G69)),#REF!,IF(AND(BR$4&lt;($H69+1),(BR$4+1)&gt;$G69),$P69,0)))</f>
        <v>0</v>
      </c>
      <c r="BS69" s="1313">
        <f>IF(AND(MONTH(BS$4)=MONTH($H69),YEAR(BS$4)=YEAR($H69)),#REF!,IF(AND(MONTH(BS$4)=MONTH($G69),YEAR(BS$4)=YEAR($G69)),#REF!,IF(AND(BS$4&lt;($H69+1),(BS$4+1)&gt;$G69),$P69,0)))</f>
        <v>0</v>
      </c>
      <c r="BT69" s="1313">
        <f>IF(AND(MONTH(BT$4)=MONTH($H69),YEAR(BT$4)=YEAR($H69)),#REF!,IF(AND(MONTH(BT$4)=MONTH($G69),YEAR(BT$4)=YEAR($G69)),#REF!,IF(AND(BT$4&lt;($H69+1),(BT$4+1)&gt;$G69),$P69,0)))</f>
        <v>0</v>
      </c>
      <c r="BU69" s="1331">
        <f t="shared" si="33"/>
        <v>0</v>
      </c>
      <c r="BV69" s="1332"/>
      <c r="BW69" s="1327"/>
      <c r="BX69" s="1319"/>
      <c r="BY69" s="1319"/>
      <c r="BZ69" s="1319"/>
      <c r="CA69" s="1319"/>
      <c r="CB69" s="1319"/>
      <c r="CC69" s="1319"/>
      <c r="CD69" s="1339"/>
      <c r="CE69" s="1339"/>
      <c r="CF69" s="1339"/>
      <c r="CG69" s="1339"/>
      <c r="CH69" s="1339"/>
      <c r="CI69" s="1270">
        <f t="shared" si="26"/>
        <v>0</v>
      </c>
      <c r="CJ69" s="1333"/>
      <c r="CK69" s="1333"/>
      <c r="CL69" s="1333"/>
    </row>
    <row r="70" spans="1:90" ht="18" customHeight="1">
      <c r="A70" s="1188">
        <v>26</v>
      </c>
      <c r="B70" s="1188" t="s">
        <v>88</v>
      </c>
      <c r="C70" s="1188" t="s">
        <v>56</v>
      </c>
      <c r="D70" s="1188"/>
      <c r="E70" s="1206" t="s">
        <v>128</v>
      </c>
      <c r="F70" s="1342" t="s">
        <v>129</v>
      </c>
      <c r="G70" s="1209">
        <v>44621</v>
      </c>
      <c r="H70" s="1209">
        <v>45351</v>
      </c>
      <c r="I70" s="1266"/>
      <c r="J70" s="1267">
        <v>2855</v>
      </c>
      <c r="K70" s="1267">
        <v>2855</v>
      </c>
      <c r="L70" s="1268">
        <v>12.5</v>
      </c>
      <c r="M70" s="1269">
        <v>2</v>
      </c>
      <c r="N70" s="1270">
        <v>18.125</v>
      </c>
      <c r="O70" s="1259">
        <f t="shared" si="16"/>
        <v>35687.5</v>
      </c>
      <c r="P70" s="1259">
        <f t="shared" si="31"/>
        <v>5710</v>
      </c>
      <c r="Q70" s="1259">
        <f t="shared" si="52"/>
        <v>41397.5</v>
      </c>
      <c r="R70" s="1259">
        <f>IF(AND(MONTH(R$4)=MONTH($H70),YEAR(R$4)=YEAR($H70)),#REF!,IF(AND(MONTH(R$4)=MONTH($G70),YEAR(R$4)=YEAR($G70)),#REF!,IF(AND(R$4&lt;($H70+1),(R$4+1)&gt;$G70),$O70,0)))</f>
        <v>35687.5</v>
      </c>
      <c r="S70" s="1259">
        <f>VLOOKUP(E70,'[1]MW-Rent 2023'!$E$11:$AS$247,16,FALSE)</f>
        <v>28550</v>
      </c>
      <c r="T70" s="1259">
        <f t="shared" si="15"/>
        <v>7137.5</v>
      </c>
      <c r="U70" s="1259">
        <f>VLOOKUP(E70,'[2]MW-Rent 2023'!$E$11:$DR$319,21,FALSE)</f>
        <v>30834</v>
      </c>
      <c r="V70" s="1301" t="e">
        <f>IF(AND(MONTH(V$4)=MONTH($H70),YEAR(V$4)=YEAR($H70)),#REF!,IF(AND(MONTH(V$4)=MONTH($G70),YEAR(V$4)=YEAR($G70)),#REF!,IF(AND(V$4&lt;($H70+1),(V$4+1)&gt;$G70),$O70,0)))</f>
        <v>#REF!</v>
      </c>
      <c r="W70" s="1301">
        <f>VLOOKUP(E70,'[1]MW-Rent 2023'!$E$11:$AS$247,17,FALSE)</f>
        <v>28550</v>
      </c>
      <c r="X70" s="1301" t="e">
        <f t="shared" si="9"/>
        <v>#REF!</v>
      </c>
      <c r="Y70" s="1301">
        <f>VLOOKUP(E70,'[2]MW-Rent 2023'!$E$11:$DR$319,25,FALSE)</f>
        <v>28550</v>
      </c>
      <c r="Z70" s="1301">
        <f>IF(AND(MONTH(Z$4)=MONTH($H70),YEAR(Z$4)=YEAR($H70)),#REF!,IF(AND(MONTH(Z$4)=MONTH($G70),YEAR(Z$4)=YEAR($G70)),#REF!,IF(AND(Z$4&lt;($H70+1),(Z$4+1)&gt;$G70),$O70,0)))</f>
        <v>0</v>
      </c>
      <c r="AA70" s="1301">
        <f>VLOOKUP(E70,'[1]MW-Rent 2023'!$E$11:$AS$247,18,FALSE)</f>
        <v>0</v>
      </c>
      <c r="AB70" s="1301">
        <f t="shared" si="10"/>
        <v>0</v>
      </c>
      <c r="AC70" s="1301">
        <f>VLOOKUP(E70,'[2]MW-Rent 2023'!$E$11:$DR$319,29,FALSE)</f>
        <v>28550</v>
      </c>
      <c r="AD70" s="1301">
        <f>IF(AND(MONTH(AD$4)=MONTH($H70),YEAR(AD$4)=YEAR($H70)),#REF!,IF(AND(MONTH(AD$4)=MONTH($G70),YEAR(AD$4)=YEAR($G70)),#REF!,IF(AND(AD$4&lt;($H70+1),(AD$4+1)&gt;$G70),$O70,0)))</f>
        <v>0</v>
      </c>
      <c r="AE70" s="1301">
        <f>VLOOKUP(E70,'[1]MW-Rent 2023'!$E$11:$AS$247,19,FALSE)</f>
        <v>0</v>
      </c>
      <c r="AF70" s="1301">
        <f t="shared" si="11"/>
        <v>0</v>
      </c>
      <c r="AG70" s="1301">
        <f>VLOOKUP(E70,'[2]MW-Rent 2023'!$E$11:$DR$319,33,FALSE)</f>
        <v>28550</v>
      </c>
      <c r="AH70" s="1301">
        <f>IF(AND(MONTH(AH$4)=MONTH($H70),YEAR(AH$4)=YEAR($H70)),#REF!,IF(AND(MONTH(AH$4)=MONTH($G70),YEAR(AH$4)=YEAR($G70)),#REF!,IF(AND(AH$4&lt;($H70+1),(AH$4+1)&gt;$G70),$O70,0)))</f>
        <v>0</v>
      </c>
      <c r="AI70" s="1301">
        <f>VLOOKUP(E70,'[1]MW-Rent 2023'!$E$11:$AS$247,20,FALSE)</f>
        <v>0</v>
      </c>
      <c r="AJ70" s="1301">
        <f t="shared" si="12"/>
        <v>0</v>
      </c>
      <c r="AK70" s="1301">
        <f>VLOOKUP(E70,'[2]MW-Rent 2023'!$E$11:$DR$319,37,FALSE)</f>
        <v>28550</v>
      </c>
      <c r="AL70" s="1313">
        <f>IF(AND(MONTH(AL$4)=MONTH($H70),YEAR(AL$4)=YEAR($H70)),#REF!,IF(AND(MONTH(AL$4)=MONTH($G70),YEAR(AL$4)=YEAR($G70)),#REF!,IF(AND(AL$4&lt;($H70+1),(AL$4+1)&gt;$G70),$O70,0)))</f>
        <v>0</v>
      </c>
      <c r="AM70" s="1313">
        <f>IF(AND(MONTH(AM$4)=MONTH($H70),YEAR(AM$4)=YEAR($H70)),#REF!,IF(AND(MONTH(AM$4)=MONTH($G70),YEAR(AM$4)=YEAR($G70)),#REF!,IF(AND(AM$4&lt;($H70+1),(AM$4+1)&gt;$G70),$O70,0)))</f>
        <v>0</v>
      </c>
      <c r="AN70" s="1313">
        <f>IF(AND(MONTH(AN$4)=MONTH($H70),YEAR(AN$4)=YEAR($H70)),#REF!,IF(AND(MONTH(AN$4)=MONTH($G70),YEAR(AN$4)=YEAR($G70)),#REF!,IF(AND(AN$4&lt;($H70+1),(AN$4+1)&gt;$G70),$O70,0)))</f>
        <v>0</v>
      </c>
      <c r="AO70" s="1313">
        <f>IF(AND(MONTH(AO$4)=MONTH($H70),YEAR(AO$4)=YEAR($H70)),#REF!,IF(AND(MONTH(AO$4)=MONTH($G70),YEAR(AO$4)=YEAR($G70)),#REF!,IF(AND(AO$4&lt;($H70+1),(AO$4+1)&gt;$G70),$O70,0)))</f>
        <v>0</v>
      </c>
      <c r="AP70" s="1313">
        <f>IF(AND(MONTH(AP$4)=MONTH($H70),YEAR(AP$4)=YEAR($H70)),#REF!,IF(AND(MONTH(AP$4)=MONTH($G70),YEAR(AP$4)=YEAR($G70)),#REF!,IF(AND(AP$4&lt;($H70+1),(AP$4+1)&gt;$G70),$O70,0)))</f>
        <v>0</v>
      </c>
      <c r="AQ70" s="1313">
        <f>IF(AND(MONTH(AQ$4)=MONTH($H70),YEAR(AQ$4)=YEAR($H70)),#REF!,IF(AND(MONTH(AQ$4)=MONTH($G70),YEAR(AQ$4)=YEAR($G70)),#REF!,IF(AND(AQ$4&lt;($H70+1),(AQ$4+1)&gt;$G70),$O70,0)))</f>
        <v>0</v>
      </c>
      <c r="AR70" s="1313">
        <f>IF(AND(MONTH(AR$4)=MONTH($H70),YEAR(AR$4)=YEAR($H70)),#REF!,IF(AND(MONTH(AR$4)=MONTH($G70),YEAR(AR$4)=YEAR($G70)),#REF!,IF(AND(AR$4&lt;($H70+1),(AR$4+1)&gt;$G70),$O70,0)))</f>
        <v>0</v>
      </c>
      <c r="AS70" s="1301" t="e">
        <f t="shared" si="32"/>
        <v>#REF!</v>
      </c>
      <c r="AT70" s="1301">
        <f>IF(AND(MONTH(AT$4)=MONTH($H70),YEAR(AT$4)=YEAR($H70)),#REF!,IF(AND(MONTH(AT$4)=MONTH($G70),YEAR(AT$4)=YEAR($G70)),#REF!,IF(AND(AT$4&lt;($H70+1),(AT$4+1)&gt;$G70),$P70,0)))</f>
        <v>5710</v>
      </c>
      <c r="AU70" s="1301">
        <f>VLOOKUP(E70,'[1]MW-Rent 2023'!$E$11:$AS$247,29,FALSE)</f>
        <v>5710</v>
      </c>
      <c r="AV70" s="1301">
        <f t="shared" si="13"/>
        <v>0</v>
      </c>
      <c r="AW70" s="1301">
        <f>VLOOKUP(E70,'[2]MW-Rent 2023'!$E$11:$DR$319,70,FALSE)</f>
        <v>3426</v>
      </c>
      <c r="AX70" s="1301" t="e">
        <f>IF(AND(MONTH(AX$4)=MONTH($H70),YEAR(AX$4)=YEAR($H70)),#REF!,IF(AND(MONTH(AX$4)=MONTH($G70),YEAR(AX$4)=YEAR($G70)),#REF!,IF(AND(AX$4&lt;($H70+1),(AX$4+1)&gt;$G70),$P70,0)))</f>
        <v>#REF!</v>
      </c>
      <c r="AY70" s="1301">
        <f>VLOOKUP(E70,'[1]MW-Rent 2023'!$E$11:$AS$247,30,FALSE)</f>
        <v>5710</v>
      </c>
      <c r="AZ70" s="1301" t="e">
        <f t="shared" si="1"/>
        <v>#REF!</v>
      </c>
      <c r="BA70" s="1301">
        <f>VLOOKUP(E70,'[2]MW-Rent 2023'!$E$11:$DR$319,74,FALSE)</f>
        <v>5710</v>
      </c>
      <c r="BB70" s="1301">
        <f>IF(AND(MONTH(BB$4)=MONTH($H70),YEAR(BB$4)=YEAR($H70)),#REF!,IF(AND(MONTH(BB$4)=MONTH($G70),YEAR(BB$4)=YEAR($G70)),#REF!,IF(AND(BB$4&lt;($H70+1),(BB$4+1)&gt;$G70),$P70,0)))</f>
        <v>0</v>
      </c>
      <c r="BC70" s="1301">
        <f>VLOOKUP(E70,'[1]MW-Rent 2023'!$E$11:$AS$247,31,FALSE)</f>
        <v>0</v>
      </c>
      <c r="BD70" s="1301">
        <f t="shared" si="2"/>
        <v>0</v>
      </c>
      <c r="BE70" s="1301">
        <f>VLOOKUP(E70,'[2]MW-Rent 2023'!$E$11:$DR$319,78,FALSE)</f>
        <v>5710</v>
      </c>
      <c r="BF70" s="1301">
        <f>IF(AND(MONTH(BF$4)=MONTH($H70),YEAR(BF$4)=YEAR($H70)),#REF!,IF(AND(MONTH(BF$4)=MONTH($G70),YEAR(BF$4)=YEAR($G70)),#REF!,IF(AND(BF$4&lt;($H70+1),(BF$4+1)&gt;$G70),$P70,0)))</f>
        <v>0</v>
      </c>
      <c r="BG70" s="1301">
        <f>VLOOKUP(E70,'[1]MW-Rent 2023'!$E$11:$AS$247,32,FALSE)</f>
        <v>0</v>
      </c>
      <c r="BH70" s="1301">
        <f t="shared" si="3"/>
        <v>0</v>
      </c>
      <c r="BI70" s="1301">
        <f>VLOOKUP(E70,'[2]MW-Rent 2023'!$E$11:$DR$319,82,FALSE)</f>
        <v>5710</v>
      </c>
      <c r="BJ70" s="1301">
        <f>IF(AND(MONTH(BJ$4)=MONTH($H70),YEAR(BJ$4)=YEAR($H70)),#REF!,IF(AND(MONTH(BJ$4)=MONTH($G70),YEAR(BJ$4)=YEAR($G70)),#REF!,IF(AND(BJ$4&lt;($H70+1),(BJ$4+1)&gt;$G70),$P70,0)))</f>
        <v>0</v>
      </c>
      <c r="BK70" s="1301">
        <f>VLOOKUP(E70,'[1]MW-Rent 2023'!$E$11:$AS$247,33,FALSE)</f>
        <v>0</v>
      </c>
      <c r="BL70" s="1301">
        <f t="shared" si="4"/>
        <v>0</v>
      </c>
      <c r="BM70" s="1301">
        <f>VLOOKUP(E70,'[2]MW-Rent 2023'!$E$11:$DR$319,86,FALSE)</f>
        <v>5710</v>
      </c>
      <c r="BN70" s="1313">
        <f>IF(AND(MONTH(BN$4)=MONTH($H70),YEAR(BN$4)=YEAR($H70)),#REF!,IF(AND(MONTH(BN$4)=MONTH($G70),YEAR(BN$4)=YEAR($G70)),#REF!,IF(AND(BN$4&lt;($H70+1),(BN$4+1)&gt;$G70),$P70,0)))</f>
        <v>0</v>
      </c>
      <c r="BO70" s="1313">
        <f>IF(AND(MONTH(BO$4)=MONTH($H70),YEAR(BO$4)=YEAR($H70)),#REF!,IF(AND(MONTH(BO$4)=MONTH($G70),YEAR(BO$4)=YEAR($G70)),#REF!,IF(AND(BO$4&lt;($H70+1),(BO$4+1)&gt;$G70),$P70,0)))</f>
        <v>0</v>
      </c>
      <c r="BP70" s="1313">
        <f>IF(AND(MONTH(BP$4)=MONTH($H70),YEAR(BP$4)=YEAR($H70)),#REF!,IF(AND(MONTH(BP$4)=MONTH($G70),YEAR(BP$4)=YEAR($G70)),#REF!,IF(AND(BP$4&lt;($H70+1),(BP$4+1)&gt;$G70),$P70,0)))</f>
        <v>0</v>
      </c>
      <c r="BQ70" s="1313">
        <f>IF(AND(MONTH(BQ$4)=MONTH($H70),YEAR(BQ$4)=YEAR($H70)),#REF!,IF(AND(MONTH(BQ$4)=MONTH($G70),YEAR(BQ$4)=YEAR($G70)),#REF!,IF(AND(BQ$4&lt;($H70+1),(BQ$4+1)&gt;$G70),$P70,0)))</f>
        <v>0</v>
      </c>
      <c r="BR70" s="1313">
        <f>IF(AND(MONTH(BR$4)=MONTH($H70),YEAR(BR$4)=YEAR($H70)),#REF!,IF(AND(MONTH(BR$4)=MONTH($G70),YEAR(BR$4)=YEAR($G70)),#REF!,IF(AND(BR$4&lt;($H70+1),(BR$4+1)&gt;$G70),$P70,0)))</f>
        <v>0</v>
      </c>
      <c r="BS70" s="1313">
        <f>IF(AND(MONTH(BS$4)=MONTH($H70),YEAR(BS$4)=YEAR($H70)),#REF!,IF(AND(MONTH(BS$4)=MONTH($G70),YEAR(BS$4)=YEAR($G70)),#REF!,IF(AND(BS$4&lt;($H70+1),(BS$4+1)&gt;$G70),$P70,0)))</f>
        <v>0</v>
      </c>
      <c r="BT70" s="1313">
        <f>IF(AND(MONTH(BT$4)=MONTH($H70),YEAR(BT$4)=YEAR($H70)),#REF!,IF(AND(MONTH(BT$4)=MONTH($G70),YEAR(BT$4)=YEAR($G70)),#REF!,IF(AND(BT$4&lt;($H70+1),(BT$4+1)&gt;$G70),$P70,0)))</f>
        <v>0</v>
      </c>
      <c r="BU70" s="1331" t="e">
        <f t="shared" si="33"/>
        <v>#REF!</v>
      </c>
      <c r="BV70" s="1331"/>
      <c r="BW70" s="1327">
        <v>0</v>
      </c>
      <c r="BX70" s="1319">
        <v>0</v>
      </c>
      <c r="BY70" s="1319"/>
      <c r="BZ70" s="1319"/>
      <c r="CA70" s="1319"/>
      <c r="CB70" s="1319"/>
      <c r="CC70" s="1319"/>
      <c r="CD70" s="1338"/>
      <c r="CE70" s="1338"/>
      <c r="CF70" s="1338"/>
      <c r="CG70" s="1338"/>
      <c r="CH70" s="1338"/>
      <c r="CI70" s="1270">
        <f t="shared" ref="CI70:CI79" si="62">SUM(BW70:CH70)</f>
        <v>0</v>
      </c>
      <c r="CJ70" s="1333"/>
      <c r="CK70" s="1333"/>
      <c r="CL70" s="1333"/>
    </row>
    <row r="71" spans="1:90" ht="18" customHeight="1">
      <c r="A71" s="1188">
        <v>26</v>
      </c>
      <c r="B71" s="1188" t="s">
        <v>88</v>
      </c>
      <c r="C71" s="1188" t="s">
        <v>56</v>
      </c>
      <c r="D71" s="1188"/>
      <c r="E71" s="1206" t="s">
        <v>128</v>
      </c>
      <c r="F71" s="1342" t="s">
        <v>129</v>
      </c>
      <c r="G71" s="1209">
        <v>45352</v>
      </c>
      <c r="H71" s="1209">
        <v>45716</v>
      </c>
      <c r="I71" s="1266"/>
      <c r="J71" s="1267">
        <v>0</v>
      </c>
      <c r="K71" s="1267">
        <v>2855</v>
      </c>
      <c r="L71" s="1268">
        <v>12.8125</v>
      </c>
      <c r="M71" s="1269">
        <v>2</v>
      </c>
      <c r="N71" s="1270">
        <v>18.515625</v>
      </c>
      <c r="O71" s="1259">
        <f t="shared" si="16"/>
        <v>36579.6875</v>
      </c>
      <c r="P71" s="1259">
        <f t="shared" si="31"/>
        <v>5710</v>
      </c>
      <c r="Q71" s="1259">
        <f t="shared" si="42"/>
        <v>42289.6875</v>
      </c>
      <c r="R71" s="1259">
        <f>IF(AND(MONTH(R$4)=MONTH($H71),YEAR(R$4)=YEAR($H71)),#REF!,IF(AND(MONTH(R$4)=MONTH($G71),YEAR(R$4)=YEAR($G71)),#REF!,IF(AND(R$4&lt;($H71+1),(R$4+1)&gt;$G71),$O71,0)))</f>
        <v>0</v>
      </c>
      <c r="S71" s="1259">
        <v>0</v>
      </c>
      <c r="T71" s="1259">
        <f t="shared" si="15"/>
        <v>0</v>
      </c>
      <c r="U71" s="1259">
        <v>0</v>
      </c>
      <c r="V71" s="1301">
        <f>IF(AND(MONTH(V$4)=MONTH($H71),YEAR(V$4)=YEAR($H71)),#REF!,IF(AND(MONTH(V$4)=MONTH($G71),YEAR(V$4)=YEAR($G71)),#REF!,IF(AND(V$4&lt;($H71+1),(V$4+1)&gt;$G71),$O71,0)))</f>
        <v>0</v>
      </c>
      <c r="W71" s="1301">
        <v>0</v>
      </c>
      <c r="X71" s="1301">
        <f t="shared" si="9"/>
        <v>0</v>
      </c>
      <c r="Y71" s="1301">
        <v>0</v>
      </c>
      <c r="Z71" s="1301" t="e">
        <f>IF(AND(MONTH(Z$4)=MONTH($H71),YEAR(Z$4)=YEAR($H71)),#REF!,IF(AND(MONTH(Z$4)=MONTH($G71),YEAR(Z$4)=YEAR($G71)),#REF!,IF(AND(Z$4&lt;($H71+1),(Z$4+1)&gt;$G71),$O71,0)))</f>
        <v>#REF!</v>
      </c>
      <c r="AA71" s="1301">
        <v>29263.75</v>
      </c>
      <c r="AB71" s="1301" t="e">
        <f t="shared" si="10"/>
        <v>#REF!</v>
      </c>
      <c r="AC71" s="1301">
        <v>0</v>
      </c>
      <c r="AD71" s="1301">
        <f>IF(AND(MONTH(AD$4)=MONTH($H71),YEAR(AD$4)=YEAR($H71)),#REF!,IF(AND(MONTH(AD$4)=MONTH($G71),YEAR(AD$4)=YEAR($G71)),#REF!,IF(AND(AD$4&lt;($H71+1),(AD$4+1)&gt;$G71),$O71,0)))</f>
        <v>36579.6875</v>
      </c>
      <c r="AE71" s="1301">
        <v>29263.75</v>
      </c>
      <c r="AF71" s="1301">
        <f t="shared" si="11"/>
        <v>7315.9375</v>
      </c>
      <c r="AG71" s="1301">
        <v>0</v>
      </c>
      <c r="AH71" s="1301">
        <f>IF(AND(MONTH(AH$4)=MONTH($H71),YEAR(AH$4)=YEAR($H71)),#REF!,IF(AND(MONTH(AH$4)=MONTH($G71),YEAR(AH$4)=YEAR($G71)),#REF!,IF(AND(AH$4&lt;($H71+1),(AH$4+1)&gt;$G71),$O71,0)))</f>
        <v>36579.6875</v>
      </c>
      <c r="AI71" s="1301">
        <v>29263.75</v>
      </c>
      <c r="AJ71" s="1301">
        <f t="shared" si="12"/>
        <v>7315.9375</v>
      </c>
      <c r="AK71" s="1301">
        <v>0</v>
      </c>
      <c r="AL71" s="1313">
        <f>IF(AND(MONTH(AL$4)=MONTH($H71),YEAR(AL$4)=YEAR($H71)),#REF!,IF(AND(MONTH(AL$4)=MONTH($G71),YEAR(AL$4)=YEAR($G71)),#REF!,IF(AND(AL$4&lt;($H71+1),(AL$4+1)&gt;$G71),$O71,0)))</f>
        <v>36579.6875</v>
      </c>
      <c r="AM71" s="1313">
        <f>IF(AND(MONTH(AM$4)=MONTH($H71),YEAR(AM$4)=YEAR($H71)),#REF!,IF(AND(MONTH(AM$4)=MONTH($G71),YEAR(AM$4)=YEAR($G71)),#REF!,IF(AND(AM$4&lt;($H71+1),(AM$4+1)&gt;$G71),$O71,0)))</f>
        <v>36579.6875</v>
      </c>
      <c r="AN71" s="1313">
        <f>IF(AND(MONTH(AN$4)=MONTH($H71),YEAR(AN$4)=YEAR($H71)),#REF!,IF(AND(MONTH(AN$4)=MONTH($G71),YEAR(AN$4)=YEAR($G71)),#REF!,IF(AND(AN$4&lt;($H71+1),(AN$4+1)&gt;$G71),$O71,0)))</f>
        <v>36579.6875</v>
      </c>
      <c r="AO71" s="1313">
        <f>IF(AND(MONTH(AO$4)=MONTH($H71),YEAR(AO$4)=YEAR($H71)),#REF!,IF(AND(MONTH(AO$4)=MONTH($G71),YEAR(AO$4)=YEAR($G71)),#REF!,IF(AND(AO$4&lt;($H71+1),(AO$4+1)&gt;$G71),$O71,0)))</f>
        <v>36579.6875</v>
      </c>
      <c r="AP71" s="1313">
        <f>IF(AND(MONTH(AP$4)=MONTH($H71),YEAR(AP$4)=YEAR($H71)),#REF!,IF(AND(MONTH(AP$4)=MONTH($G71),YEAR(AP$4)=YEAR($G71)),#REF!,IF(AND(AP$4&lt;($H71+1),(AP$4+1)&gt;$G71),$O71,0)))</f>
        <v>36579.6875</v>
      </c>
      <c r="AQ71" s="1313">
        <f>IF(AND(MONTH(AQ$4)=MONTH($H71),YEAR(AQ$4)=YEAR($H71)),#REF!,IF(AND(MONTH(AQ$4)=MONTH($G71),YEAR(AQ$4)=YEAR($G71)),#REF!,IF(AND(AQ$4&lt;($H71+1),(AQ$4+1)&gt;$G71),$O71,0)))</f>
        <v>36579.6875</v>
      </c>
      <c r="AR71" s="1313">
        <f>IF(AND(MONTH(AR$4)=MONTH($H71),YEAR(AR$4)=YEAR($H71)),#REF!,IF(AND(MONTH(AR$4)=MONTH($G71),YEAR(AR$4)=YEAR($G71)),#REF!,IF(AND(AR$4&lt;($H71+1),(AR$4+1)&gt;$G71),$O71,0)))</f>
        <v>36579.6875</v>
      </c>
      <c r="AS71" s="1301" t="e">
        <f t="shared" si="32"/>
        <v>#REF!</v>
      </c>
      <c r="AT71" s="1301">
        <f>IF(AND(MONTH(AT$4)=MONTH($H71),YEAR(AT$4)=YEAR($H71)),#REF!,IF(AND(MONTH(AT$4)=MONTH($G71),YEAR(AT$4)=YEAR($G71)),#REF!,IF(AND(AT$4&lt;($H71+1),(AT$4+1)&gt;$G71),$P71,0)))</f>
        <v>0</v>
      </c>
      <c r="AU71" s="1301">
        <v>0</v>
      </c>
      <c r="AV71" s="1301">
        <f t="shared" si="13"/>
        <v>0</v>
      </c>
      <c r="AW71" s="1301">
        <v>0</v>
      </c>
      <c r="AX71" s="1301">
        <f>IF(AND(MONTH(AX$4)=MONTH($H71),YEAR(AX$4)=YEAR($H71)),#REF!,IF(AND(MONTH(AX$4)=MONTH($G71),YEAR(AX$4)=YEAR($G71)),#REF!,IF(AND(AX$4&lt;($H71+1),(AX$4+1)&gt;$G71),$P71,0)))</f>
        <v>0</v>
      </c>
      <c r="AY71" s="1301">
        <v>0</v>
      </c>
      <c r="AZ71" s="1301">
        <f t="shared" si="1"/>
        <v>0</v>
      </c>
      <c r="BA71" s="1301">
        <v>0</v>
      </c>
      <c r="BB71" s="1301" t="e">
        <f>IF(AND(MONTH(BB$4)=MONTH($H71),YEAR(BB$4)=YEAR($H71)),#REF!,IF(AND(MONTH(BB$4)=MONTH($G71),YEAR(BB$4)=YEAR($G71)),#REF!,IF(AND(BB$4&lt;($H71+1),(BB$4+1)&gt;$G71),$P71,0)))</f>
        <v>#REF!</v>
      </c>
      <c r="BC71" s="1301">
        <v>5710</v>
      </c>
      <c r="BD71" s="1301" t="e">
        <f t="shared" si="2"/>
        <v>#REF!</v>
      </c>
      <c r="BE71" s="1301">
        <v>0</v>
      </c>
      <c r="BF71" s="1301">
        <f>IF(AND(MONTH(BF$4)=MONTH($H71),YEAR(BF$4)=YEAR($H71)),#REF!,IF(AND(MONTH(BF$4)=MONTH($G71),YEAR(BF$4)=YEAR($G71)),#REF!,IF(AND(BF$4&lt;($H71+1),(BF$4+1)&gt;$G71),$P71,0)))</f>
        <v>5710</v>
      </c>
      <c r="BG71" s="1301">
        <v>5710</v>
      </c>
      <c r="BH71" s="1301">
        <f t="shared" si="3"/>
        <v>0</v>
      </c>
      <c r="BI71" s="1301">
        <v>0</v>
      </c>
      <c r="BJ71" s="1301">
        <f>IF(AND(MONTH(BJ$4)=MONTH($H71),YEAR(BJ$4)=YEAR($H71)),#REF!,IF(AND(MONTH(BJ$4)=MONTH($G71),YEAR(BJ$4)=YEAR($G71)),#REF!,IF(AND(BJ$4&lt;($H71+1),(BJ$4+1)&gt;$G71),$P71,0)))</f>
        <v>5710</v>
      </c>
      <c r="BK71" s="1301">
        <v>5710</v>
      </c>
      <c r="BL71" s="1301">
        <f t="shared" si="4"/>
        <v>0</v>
      </c>
      <c r="BM71" s="1301">
        <v>0</v>
      </c>
      <c r="BN71" s="1313">
        <f>IF(AND(MONTH(BN$4)=MONTH($H71),YEAR(BN$4)=YEAR($H71)),#REF!,IF(AND(MONTH(BN$4)=MONTH($G71),YEAR(BN$4)=YEAR($G71)),#REF!,IF(AND(BN$4&lt;($H71+1),(BN$4+1)&gt;$G71),$P71,0)))</f>
        <v>5710</v>
      </c>
      <c r="BO71" s="1313">
        <f>IF(AND(MONTH(BO$4)=MONTH($H71),YEAR(BO$4)=YEAR($H71)),#REF!,IF(AND(MONTH(BO$4)=MONTH($G71),YEAR(BO$4)=YEAR($G71)),#REF!,IF(AND(BO$4&lt;($H71+1),(BO$4+1)&gt;$G71),$P71,0)))</f>
        <v>5710</v>
      </c>
      <c r="BP71" s="1313">
        <f>IF(AND(MONTH(BP$4)=MONTH($H71),YEAR(BP$4)=YEAR($H71)),#REF!,IF(AND(MONTH(BP$4)=MONTH($G71),YEAR(BP$4)=YEAR($G71)),#REF!,IF(AND(BP$4&lt;($H71+1),(BP$4+1)&gt;$G71),$P71,0)))</f>
        <v>5710</v>
      </c>
      <c r="BQ71" s="1313">
        <f>IF(AND(MONTH(BQ$4)=MONTH($H71),YEAR(BQ$4)=YEAR($H71)),#REF!,IF(AND(MONTH(BQ$4)=MONTH($G71),YEAR(BQ$4)=YEAR($G71)),#REF!,IF(AND(BQ$4&lt;($H71+1),(BQ$4+1)&gt;$G71),$P71,0)))</f>
        <v>5710</v>
      </c>
      <c r="BR71" s="1313">
        <f>IF(AND(MONTH(BR$4)=MONTH($H71),YEAR(BR$4)=YEAR($H71)),#REF!,IF(AND(MONTH(BR$4)=MONTH($G71),YEAR(BR$4)=YEAR($G71)),#REF!,IF(AND(BR$4&lt;($H71+1),(BR$4+1)&gt;$G71),$P71,0)))</f>
        <v>5710</v>
      </c>
      <c r="BS71" s="1313">
        <f>IF(AND(MONTH(BS$4)=MONTH($H71),YEAR(BS$4)=YEAR($H71)),#REF!,IF(AND(MONTH(BS$4)=MONTH($G71),YEAR(BS$4)=YEAR($G71)),#REF!,IF(AND(BS$4&lt;($H71+1),(BS$4+1)&gt;$G71),$P71,0)))</f>
        <v>5710</v>
      </c>
      <c r="BT71" s="1313">
        <f>IF(AND(MONTH(BT$4)=MONTH($H71),YEAR(BT$4)=YEAR($H71)),#REF!,IF(AND(MONTH(BT$4)=MONTH($G71),YEAR(BT$4)=YEAR($G71)),#REF!,IF(AND(BT$4&lt;($H71+1),(BT$4+1)&gt;$G71),$P71,0)))</f>
        <v>5710</v>
      </c>
      <c r="BU71" s="1331" t="e">
        <f t="shared" si="33"/>
        <v>#REF!</v>
      </c>
      <c r="BV71" s="1331"/>
      <c r="BW71" s="1327"/>
      <c r="BX71" s="1319"/>
      <c r="BY71" s="1319">
        <v>0</v>
      </c>
      <c r="BZ71" s="1319">
        <v>0</v>
      </c>
      <c r="CA71" s="1319">
        <v>0</v>
      </c>
      <c r="CB71" s="1319"/>
      <c r="CC71" s="1319"/>
      <c r="CD71" s="1338"/>
      <c r="CE71" s="1338"/>
      <c r="CF71" s="1338"/>
      <c r="CG71" s="1338"/>
      <c r="CH71" s="1338"/>
      <c r="CI71" s="1270">
        <f t="shared" si="62"/>
        <v>0</v>
      </c>
      <c r="CJ71" s="1333"/>
      <c r="CK71" s="1333"/>
      <c r="CL71" s="1333"/>
    </row>
    <row r="72" spans="1:90" ht="18" customHeight="1">
      <c r="A72" s="1198">
        <v>27</v>
      </c>
      <c r="B72" s="1198" t="s">
        <v>88</v>
      </c>
      <c r="C72" s="1198" t="s">
        <v>56</v>
      </c>
      <c r="D72" s="1198"/>
      <c r="E72" s="1206" t="s">
        <v>130</v>
      </c>
      <c r="F72" s="1342" t="s">
        <v>131</v>
      </c>
      <c r="G72" s="1209">
        <v>45151</v>
      </c>
      <c r="H72" s="1209">
        <v>45488</v>
      </c>
      <c r="I72" s="1266"/>
      <c r="J72" s="1267">
        <v>5160</v>
      </c>
      <c r="K72" s="1267">
        <v>5160</v>
      </c>
      <c r="L72" s="1268">
        <v>8.875</v>
      </c>
      <c r="M72" s="1269">
        <v>2</v>
      </c>
      <c r="N72" s="1270">
        <v>13.59375</v>
      </c>
      <c r="O72" s="1259">
        <f t="shared" si="16"/>
        <v>45795</v>
      </c>
      <c r="P72" s="1259">
        <f t="shared" si="31"/>
        <v>10320</v>
      </c>
      <c r="Q72" s="1259">
        <f t="shared" si="42"/>
        <v>56115</v>
      </c>
      <c r="R72" s="1259">
        <f>IF(AND(MONTH(R$4)=MONTH($H72),YEAR(R$4)=YEAR($H72)),#REF!,IF(AND(MONTH(R$4)=MONTH($G72),YEAR(R$4)=YEAR($G72)),#REF!,IF(AND(R$4&lt;($H72+1),(R$4+1)&gt;$G72),$O72,0)))</f>
        <v>45795</v>
      </c>
      <c r="S72" s="1259">
        <f>VLOOKUP(E72,'[1]MW-Rent 2023'!$E$11:$AS$247,16,FALSE)</f>
        <v>36636</v>
      </c>
      <c r="T72" s="1259">
        <f t="shared" si="15"/>
        <v>9159</v>
      </c>
      <c r="U72" s="1259">
        <f>VLOOKUP(E72,'[2]MW-Rent 2023'!$E$11:$DR$319,21,FALSE)</f>
        <v>39990</v>
      </c>
      <c r="V72" s="1301">
        <f>IF(AND(MONTH(V$4)=MONTH($H72),YEAR(V$4)=YEAR($H72)),#REF!,IF(AND(MONTH(V$4)=MONTH($G72),YEAR(V$4)=YEAR($G72)),#REF!,IF(AND(V$4&lt;($H72+1),(V$4+1)&gt;$G72),$O72,0)))</f>
        <v>45795</v>
      </c>
      <c r="W72" s="1301">
        <f>VLOOKUP(E72,'[1]MW-Rent 2023'!$E$11:$AS$247,17,FALSE)</f>
        <v>36636</v>
      </c>
      <c r="X72" s="1301">
        <f t="shared" si="9"/>
        <v>9159</v>
      </c>
      <c r="Y72" s="1301">
        <f>VLOOKUP(E72,'[2]MW-Rent 2023'!$E$11:$DR$319,25,FALSE)</f>
        <v>35862</v>
      </c>
      <c r="Z72" s="1301">
        <f>IF(AND(MONTH(Z$4)=MONTH($H72),YEAR(Z$4)=YEAR($H72)),#REF!,IF(AND(MONTH(Z$4)=MONTH($G72),YEAR(Z$4)=YEAR($G72)),#REF!,IF(AND(Z$4&lt;($H72+1),(Z$4+1)&gt;$G72),$O72,0)))</f>
        <v>45795</v>
      </c>
      <c r="AA72" s="1301">
        <f>VLOOKUP(E72,'[1]MW-Rent 2023'!$E$11:$AS$247,18,FALSE)</f>
        <v>36636</v>
      </c>
      <c r="AB72" s="1301">
        <f t="shared" si="10"/>
        <v>9159</v>
      </c>
      <c r="AC72" s="1301">
        <f>VLOOKUP(E72,'[2]MW-Rent 2023'!$E$11:$DR$319,29,FALSE)</f>
        <v>35862</v>
      </c>
      <c r="AD72" s="1301">
        <f>IF(AND(MONTH(AD$4)=MONTH($H72),YEAR(AD$4)=YEAR($H72)),#REF!,IF(AND(MONTH(AD$4)=MONTH($G72),YEAR(AD$4)=YEAR($G72)),#REF!,IF(AND(AD$4&lt;($H72+1),(AD$4+1)&gt;$G72),$O72,0)))</f>
        <v>45795</v>
      </c>
      <c r="AE72" s="1301">
        <f>VLOOKUP(E72,'[1]MW-Rent 2023'!$E$11:$AS$247,19,FALSE)</f>
        <v>36636</v>
      </c>
      <c r="AF72" s="1301">
        <f t="shared" si="11"/>
        <v>9159</v>
      </c>
      <c r="AG72" s="1301">
        <f>VLOOKUP(E72,'[2]MW-Rent 2023'!$E$11:$DR$319,33,FALSE)</f>
        <v>35862</v>
      </c>
      <c r="AH72" s="1301">
        <f>IF(AND(MONTH(AH$4)=MONTH($H72),YEAR(AH$4)=YEAR($H72)),#REF!,IF(AND(MONTH(AH$4)=MONTH($G72),YEAR(AH$4)=YEAR($G72)),#REF!,IF(AND(AH$4&lt;($H72+1),(AH$4+1)&gt;$G72),$O72,0)))</f>
        <v>45795</v>
      </c>
      <c r="AI72" s="1301">
        <f>VLOOKUP(E72,'[1]MW-Rent 2023'!$E$11:$AS$247,20,FALSE)</f>
        <v>36636</v>
      </c>
      <c r="AJ72" s="1301">
        <f t="shared" si="12"/>
        <v>9159</v>
      </c>
      <c r="AK72" s="1301">
        <f>VLOOKUP(E72,'[2]MW-Rent 2023'!$E$11:$DR$319,37,FALSE)</f>
        <v>35862</v>
      </c>
      <c r="AL72" s="1313">
        <f>IF(AND(MONTH(AL$4)=MONTH($H72),YEAR(AL$4)=YEAR($H72)),#REF!,IF(AND(MONTH(AL$4)=MONTH($G72),YEAR(AL$4)=YEAR($G72)),#REF!,IF(AND(AL$4&lt;($H72+1),(AL$4+1)&gt;$G72),$O72,0)))</f>
        <v>45795</v>
      </c>
      <c r="AM72" s="1313" t="e">
        <f>IF(AND(MONTH(AM$4)=MONTH($H72),YEAR(AM$4)=YEAR($H72)),#REF!,IF(AND(MONTH(AM$4)=MONTH($G72),YEAR(AM$4)=YEAR($G72)),#REF!,IF(AND(AM$4&lt;($H72+1),(AM$4+1)&gt;$G72),$O72,0)))</f>
        <v>#REF!</v>
      </c>
      <c r="AN72" s="1313">
        <f>IF(AND(MONTH(AN$4)=MONTH($H72),YEAR(AN$4)=YEAR($H72)),#REF!,IF(AND(MONTH(AN$4)=MONTH($G72),YEAR(AN$4)=YEAR($G72)),#REF!,IF(AND(AN$4&lt;($H72+1),(AN$4+1)&gt;$G72),$O72,0)))</f>
        <v>0</v>
      </c>
      <c r="AO72" s="1313">
        <f>IF(AND(MONTH(AO$4)=MONTH($H72),YEAR(AO$4)=YEAR($H72)),#REF!,IF(AND(MONTH(AO$4)=MONTH($G72),YEAR(AO$4)=YEAR($G72)),#REF!,IF(AND(AO$4&lt;($H72+1),(AO$4+1)&gt;$G72),$O72,0)))</f>
        <v>0</v>
      </c>
      <c r="AP72" s="1313">
        <f>IF(AND(MONTH(AP$4)=MONTH($H72),YEAR(AP$4)=YEAR($H72)),#REF!,IF(AND(MONTH(AP$4)=MONTH($G72),YEAR(AP$4)=YEAR($G72)),#REF!,IF(AND(AP$4&lt;($H72+1),(AP$4+1)&gt;$G72),$O72,0)))</f>
        <v>0</v>
      </c>
      <c r="AQ72" s="1313">
        <f>IF(AND(MONTH(AQ$4)=MONTH($H72),YEAR(AQ$4)=YEAR($H72)),#REF!,IF(AND(MONTH(AQ$4)=MONTH($G72),YEAR(AQ$4)=YEAR($G72)),#REF!,IF(AND(AQ$4&lt;($H72+1),(AQ$4+1)&gt;$G72),$O72,0)))</f>
        <v>0</v>
      </c>
      <c r="AR72" s="1313">
        <f>IF(AND(MONTH(AR$4)=MONTH($H72),YEAR(AR$4)=YEAR($H72)),#REF!,IF(AND(MONTH(AR$4)=MONTH($G72),YEAR(AR$4)=YEAR($G72)),#REF!,IF(AND(AR$4&lt;($H72+1),(AR$4+1)&gt;$G72),$O72,0)))</f>
        <v>0</v>
      </c>
      <c r="AS72" s="1301" t="e">
        <f t="shared" si="32"/>
        <v>#REF!</v>
      </c>
      <c r="AT72" s="1301">
        <f>IF(AND(MONTH(AT$4)=MONTH($H72),YEAR(AT$4)=YEAR($H72)),#REF!,IF(AND(MONTH(AT$4)=MONTH($G72),YEAR(AT$4)=YEAR($G72)),#REF!,IF(AND(AT$4&lt;($H72+1),(AT$4+1)&gt;$G72),$P72,0)))</f>
        <v>10320</v>
      </c>
      <c r="AU72" s="1301">
        <f>VLOOKUP(E72,'[1]MW-Rent 2023'!$E$11:$AS$247,29,FALSE)</f>
        <v>10320</v>
      </c>
      <c r="AV72" s="1301">
        <f t="shared" si="13"/>
        <v>0</v>
      </c>
      <c r="AW72" s="1301">
        <f>VLOOKUP(E72,'[2]MW-Rent 2023'!$E$11:$DR$319,70,FALSE)</f>
        <v>6192</v>
      </c>
      <c r="AX72" s="1301">
        <f>IF(AND(MONTH(AX$4)=MONTH($H72),YEAR(AX$4)=YEAR($H72)),#REF!,IF(AND(MONTH(AX$4)=MONTH($G72),YEAR(AX$4)=YEAR($G72)),#REF!,IF(AND(AX$4&lt;($H72+1),(AX$4+1)&gt;$G72),$P72,0)))</f>
        <v>10320</v>
      </c>
      <c r="AY72" s="1301">
        <f>VLOOKUP(E72,'[1]MW-Rent 2023'!$E$11:$AS$247,30,FALSE)</f>
        <v>10320</v>
      </c>
      <c r="AZ72" s="1301">
        <f t="shared" si="1"/>
        <v>0</v>
      </c>
      <c r="BA72" s="1301">
        <f>VLOOKUP(E72,'[2]MW-Rent 2023'!$E$11:$DR$319,74,FALSE)</f>
        <v>10320</v>
      </c>
      <c r="BB72" s="1301">
        <f>IF(AND(MONTH(BB$4)=MONTH($H72),YEAR(BB$4)=YEAR($H72)),#REF!,IF(AND(MONTH(BB$4)=MONTH($G72),YEAR(BB$4)=YEAR($G72)),#REF!,IF(AND(BB$4&lt;($H72+1),(BB$4+1)&gt;$G72),$P72,0)))</f>
        <v>10320</v>
      </c>
      <c r="BC72" s="1301">
        <f>VLOOKUP(E72,'[1]MW-Rent 2023'!$E$11:$AS$247,31,FALSE)</f>
        <v>10320</v>
      </c>
      <c r="BD72" s="1301">
        <f t="shared" si="2"/>
        <v>0</v>
      </c>
      <c r="BE72" s="1301">
        <f>VLOOKUP(E72,'[2]MW-Rent 2023'!$E$11:$DR$319,78,FALSE)</f>
        <v>10320</v>
      </c>
      <c r="BF72" s="1301">
        <f>IF(AND(MONTH(BF$4)=MONTH($H72),YEAR(BF$4)=YEAR($H72)),#REF!,IF(AND(MONTH(BF$4)=MONTH($G72),YEAR(BF$4)=YEAR($G72)),#REF!,IF(AND(BF$4&lt;($H72+1),(BF$4+1)&gt;$G72),$P72,0)))</f>
        <v>10320</v>
      </c>
      <c r="BG72" s="1301">
        <f>VLOOKUP(E72,'[1]MW-Rent 2023'!$E$11:$AS$247,32,FALSE)</f>
        <v>10320</v>
      </c>
      <c r="BH72" s="1301">
        <f t="shared" si="3"/>
        <v>0</v>
      </c>
      <c r="BI72" s="1301">
        <f>VLOOKUP(E72,'[2]MW-Rent 2023'!$E$11:$DR$319,82,FALSE)</f>
        <v>10320</v>
      </c>
      <c r="BJ72" s="1301">
        <f>IF(AND(MONTH(BJ$4)=MONTH($H72),YEAR(BJ$4)=YEAR($H72)),#REF!,IF(AND(MONTH(BJ$4)=MONTH($G72),YEAR(BJ$4)=YEAR($G72)),#REF!,IF(AND(BJ$4&lt;($H72+1),(BJ$4+1)&gt;$G72),$P72,0)))</f>
        <v>10320</v>
      </c>
      <c r="BK72" s="1301">
        <f>VLOOKUP(E72,'[1]MW-Rent 2023'!$E$11:$AS$247,33,FALSE)</f>
        <v>10320</v>
      </c>
      <c r="BL72" s="1301">
        <f t="shared" si="4"/>
        <v>0</v>
      </c>
      <c r="BM72" s="1301">
        <f>VLOOKUP(E72,'[2]MW-Rent 2023'!$E$11:$DR$319,86,FALSE)</f>
        <v>10320</v>
      </c>
      <c r="BN72" s="1313">
        <f>IF(AND(MONTH(BN$4)=MONTH($H72),YEAR(BN$4)=YEAR($H72)),#REF!,IF(AND(MONTH(BN$4)=MONTH($G72),YEAR(BN$4)=YEAR($G72)),#REF!,IF(AND(BN$4&lt;($H72+1),(BN$4+1)&gt;$G72),$P72,0)))</f>
        <v>10320</v>
      </c>
      <c r="BO72" s="1313" t="e">
        <f>IF(AND(MONTH(BO$4)=MONTH($H72),YEAR(BO$4)=YEAR($H72)),#REF!,IF(AND(MONTH(BO$4)=MONTH($G72),YEAR(BO$4)=YEAR($G72)),#REF!,IF(AND(BO$4&lt;($H72+1),(BO$4+1)&gt;$G72),$P72,0)))</f>
        <v>#REF!</v>
      </c>
      <c r="BP72" s="1313">
        <f>IF(AND(MONTH(BP$4)=MONTH($H72),YEAR(BP$4)=YEAR($H72)),#REF!,IF(AND(MONTH(BP$4)=MONTH($G72),YEAR(BP$4)=YEAR($G72)),#REF!,IF(AND(BP$4&lt;($H72+1),(BP$4+1)&gt;$G72),$P72,0)))</f>
        <v>0</v>
      </c>
      <c r="BQ72" s="1313">
        <f>IF(AND(MONTH(BQ$4)=MONTH($H72),YEAR(BQ$4)=YEAR($H72)),#REF!,IF(AND(MONTH(BQ$4)=MONTH($G72),YEAR(BQ$4)=YEAR($G72)),#REF!,IF(AND(BQ$4&lt;($H72+1),(BQ$4+1)&gt;$G72),$P72,0)))</f>
        <v>0</v>
      </c>
      <c r="BR72" s="1313">
        <f>IF(AND(MONTH(BR$4)=MONTH($H72),YEAR(BR$4)=YEAR($H72)),#REF!,IF(AND(MONTH(BR$4)=MONTH($G72),YEAR(BR$4)=YEAR($G72)),#REF!,IF(AND(BR$4&lt;($H72+1),(BR$4+1)&gt;$G72),$P72,0)))</f>
        <v>0</v>
      </c>
      <c r="BS72" s="1313">
        <f>IF(AND(MONTH(BS$4)=MONTH($H72),YEAR(BS$4)=YEAR($H72)),#REF!,IF(AND(MONTH(BS$4)=MONTH($G72),YEAR(BS$4)=YEAR($G72)),#REF!,IF(AND(BS$4&lt;($H72+1),(BS$4+1)&gt;$G72),$P72,0)))</f>
        <v>0</v>
      </c>
      <c r="BT72" s="1313">
        <f>IF(AND(MONTH(BT$4)=MONTH($H72),YEAR(BT$4)=YEAR($H72)),#REF!,IF(AND(MONTH(BT$4)=MONTH($G72),YEAR(BT$4)=YEAR($G72)),#REF!,IF(AND(BT$4&lt;($H72+1),(BT$4+1)&gt;$G72),$P72,0)))</f>
        <v>0</v>
      </c>
      <c r="BU72" s="1331" t="e">
        <f t="shared" si="33"/>
        <v>#REF!</v>
      </c>
      <c r="BV72" s="1332"/>
      <c r="BW72" s="1327">
        <v>0</v>
      </c>
      <c r="BX72" s="1319">
        <v>0</v>
      </c>
      <c r="BY72" s="1319">
        <v>0</v>
      </c>
      <c r="BZ72" s="1319">
        <v>0</v>
      </c>
      <c r="CA72" s="1319">
        <v>0</v>
      </c>
      <c r="CB72" s="1319"/>
      <c r="CC72" s="1319"/>
      <c r="CD72" s="1339"/>
      <c r="CE72" s="1339"/>
      <c r="CF72" s="1339"/>
      <c r="CG72" s="1339"/>
      <c r="CH72" s="1339"/>
      <c r="CI72" s="1270">
        <f t="shared" si="62"/>
        <v>0</v>
      </c>
      <c r="CJ72" s="1333"/>
      <c r="CK72" s="1333"/>
      <c r="CL72" s="1333"/>
    </row>
    <row r="73" spans="1:90" ht="18" customHeight="1">
      <c r="A73" s="1198">
        <v>27</v>
      </c>
      <c r="B73" s="1198" t="s">
        <v>88</v>
      </c>
      <c r="C73" s="1198" t="s">
        <v>56</v>
      </c>
      <c r="D73" s="1198"/>
      <c r="E73" s="1221" t="s">
        <v>132</v>
      </c>
      <c r="F73" s="1343" t="s">
        <v>131</v>
      </c>
      <c r="G73" s="1223">
        <v>45573</v>
      </c>
      <c r="H73" s="1223">
        <v>46302</v>
      </c>
      <c r="I73" s="1276"/>
      <c r="J73" s="1277">
        <v>5102</v>
      </c>
      <c r="K73" s="1277">
        <v>5102</v>
      </c>
      <c r="L73" s="1278">
        <v>3.75</v>
      </c>
      <c r="M73" s="1279">
        <v>2</v>
      </c>
      <c r="N73" s="1280">
        <v>7.1875</v>
      </c>
      <c r="O73" s="1259">
        <f t="shared" si="16"/>
        <v>19132.5</v>
      </c>
      <c r="P73" s="1259">
        <f t="shared" ref="P73:P104" si="63">M73*K73</f>
        <v>10204</v>
      </c>
      <c r="Q73" s="1259">
        <f t="shared" ref="Q73:Q74" si="64">SUM(O73:P73)</f>
        <v>29336.5</v>
      </c>
      <c r="R73" s="1259">
        <f>IF(AND(MONTH(R$4)=MONTH($H73),YEAR(R$4)=YEAR($H73)),#REF!,IF(AND(MONTH(R$4)=MONTH($G73),YEAR(R$4)=YEAR($G73)),#REF!,IF(AND(R$4&lt;($H73+1),(R$4+1)&gt;$G73),$O73,0)))</f>
        <v>0</v>
      </c>
      <c r="S73" s="1259">
        <v>0</v>
      </c>
      <c r="T73" s="1259">
        <f t="shared" ref="T73" si="65">R73-S73</f>
        <v>0</v>
      </c>
      <c r="U73" s="1259">
        <v>0</v>
      </c>
      <c r="V73" s="1301">
        <f>IF(AND(MONTH(V$4)=MONTH($H73),YEAR(V$4)=YEAR($H73)),#REF!,IF(AND(MONTH(V$4)=MONTH($G73),YEAR(V$4)=YEAR($G73)),#REF!,IF(AND(V$4&lt;($H73+1),(V$4+1)&gt;$G73),$O73,0)))</f>
        <v>0</v>
      </c>
      <c r="W73" s="1301">
        <v>0</v>
      </c>
      <c r="X73" s="1301">
        <f t="shared" ref="X73" si="66">V73-W73</f>
        <v>0</v>
      </c>
      <c r="Y73" s="1301">
        <v>0</v>
      </c>
      <c r="Z73" s="1301">
        <f>IF(AND(MONTH(Z$4)=MONTH($H73),YEAR(Z$4)=YEAR($H73)),#REF!,IF(AND(MONTH(Z$4)=MONTH($G73),YEAR(Z$4)=YEAR($G73)),#REF!,IF(AND(Z$4&lt;($H73+1),(Z$4+1)&gt;$G73),$O73,0)))</f>
        <v>0</v>
      </c>
      <c r="AA73" s="1301">
        <v>0</v>
      </c>
      <c r="AB73" s="1301">
        <f t="shared" si="10"/>
        <v>0</v>
      </c>
      <c r="AC73" s="1301">
        <v>0</v>
      </c>
      <c r="AD73" s="1301">
        <f>IF(AND(MONTH(AD$4)=MONTH($H73),YEAR(AD$4)=YEAR($H73)),#REF!,IF(AND(MONTH(AD$4)=MONTH($G73),YEAR(AD$4)=YEAR($G73)),#REF!,IF(AND(AD$4&lt;($H73+1),(AD$4+1)&gt;$G73),$O73,0)))</f>
        <v>0</v>
      </c>
      <c r="AE73" s="1301">
        <v>0</v>
      </c>
      <c r="AF73" s="1301">
        <f t="shared" si="11"/>
        <v>0</v>
      </c>
      <c r="AG73" s="1301">
        <v>0</v>
      </c>
      <c r="AH73" s="1301">
        <f>IF(AND(MONTH(AH$4)=MONTH($H73),YEAR(AH$4)=YEAR($H73)),#REF!,IF(AND(MONTH(AH$4)=MONTH($G73),YEAR(AH$4)=YEAR($G73)),#REF!,IF(AND(AH$4&lt;($H73+1),(AH$4+1)&gt;$G73),$O73,0)))</f>
        <v>0</v>
      </c>
      <c r="AI73" s="1301">
        <v>0</v>
      </c>
      <c r="AJ73" s="1301">
        <f t="shared" si="12"/>
        <v>0</v>
      </c>
      <c r="AK73" s="1301">
        <v>0</v>
      </c>
      <c r="AL73" s="1313">
        <f>IF(AND(MONTH(AL$4)=MONTH($H73),YEAR(AL$4)=YEAR($H73)),#REF!,IF(AND(MONTH(AL$4)=MONTH($G73),YEAR(AL$4)=YEAR($G73)),#REF!,IF(AND(AL$4&lt;($H73+1),(AL$4+1)&gt;$G73),$O73,0)))</f>
        <v>0</v>
      </c>
      <c r="AM73" s="1313">
        <f>IF(AND(MONTH(AM$4)=MONTH($H73),YEAR(AM$4)=YEAR($H73)),#REF!,IF(AND(MONTH(AM$4)=MONTH($G73),YEAR(AM$4)=YEAR($G73)),#REF!,IF(AND(AM$4&lt;($H73+1),(AM$4+1)&gt;$G73),$O73,0)))</f>
        <v>0</v>
      </c>
      <c r="AN73" s="1313">
        <f>IF(AND(MONTH(AN$4)=MONTH($H73),YEAR(AN$4)=YEAR($H73)),#REF!,IF(AND(MONTH(AN$4)=MONTH($G73),YEAR(AN$4)=YEAR($G73)),#REF!,IF(AND(AN$4&lt;($H73+1),(AN$4+1)&gt;$G73),$O73,0)))</f>
        <v>0</v>
      </c>
      <c r="AO73" s="1313">
        <f>IF(AND(MONTH(AO$4)=MONTH($H73),YEAR(AO$4)=YEAR($H73)),#REF!,IF(AND(MONTH(AO$4)=MONTH($G73),YEAR(AO$4)=YEAR($G73)),#REF!,IF(AND(AO$4&lt;($H73+1),(AO$4+1)&gt;$G73),$O73,0)))</f>
        <v>0</v>
      </c>
      <c r="AP73" s="1313" t="e">
        <f>IF(AND(MONTH(AP$4)=MONTH($H73),YEAR(AP$4)=YEAR($H73)),#REF!,IF(AND(MONTH(AP$4)=MONTH($G73),YEAR(AP$4)=YEAR($G73)),#REF!,IF(AND(AP$4&lt;($H73+1),(AP$4+1)&gt;$G73),$O73,0)))</f>
        <v>#REF!</v>
      </c>
      <c r="AQ73" s="1313">
        <f>IF(AND(MONTH(AQ$4)=MONTH($H73),YEAR(AQ$4)=YEAR($H73)),#REF!,IF(AND(MONTH(AQ$4)=MONTH($G73),YEAR(AQ$4)=YEAR($G73)),#REF!,IF(AND(AQ$4&lt;($H73+1),(AQ$4+1)&gt;$G73),$O73,0)))</f>
        <v>19132.5</v>
      </c>
      <c r="AR73" s="1313">
        <f>IF(AND(MONTH(AR$4)=MONTH($H73),YEAR(AR$4)=YEAR($H73)),#REF!,IF(AND(MONTH(AR$4)=MONTH($G73),YEAR(AR$4)=YEAR($G73)),#REF!,IF(AND(AR$4&lt;($H73+1),(AR$4+1)&gt;$G73),$O73,0)))</f>
        <v>19132.5</v>
      </c>
      <c r="AS73" s="1301" t="e">
        <f t="shared" ref="AS73" si="67">R73+V73+Z73+AD73+AH73+AL73+AM73+AN73+AO73+AP73+AQ73+AR73</f>
        <v>#REF!</v>
      </c>
      <c r="AT73" s="1301">
        <f>IF(AND(MONTH(AT$4)=MONTH($H73),YEAR(AT$4)=YEAR($H73)),#REF!,IF(AND(MONTH(AT$4)=MONTH($G73),YEAR(AT$4)=YEAR($G73)),#REF!,IF(AND(AT$4&lt;($H73+1),(AT$4+1)&gt;$G73),$P73,0)))</f>
        <v>0</v>
      </c>
      <c r="AU73" s="1301">
        <v>0</v>
      </c>
      <c r="AV73" s="1301">
        <f t="shared" ref="AV73" si="68">AT73-AU73</f>
        <v>0</v>
      </c>
      <c r="AW73" s="1301">
        <v>0</v>
      </c>
      <c r="AX73" s="1301">
        <f>IF(AND(MONTH(AX$4)=MONTH($H73),YEAR(AX$4)=YEAR($H73)),#REF!,IF(AND(MONTH(AX$4)=MONTH($G73),YEAR(AX$4)=YEAR($G73)),#REF!,IF(AND(AX$4&lt;($H73+1),(AX$4+1)&gt;$G73),$P73,0)))</f>
        <v>0</v>
      </c>
      <c r="AY73" s="1301">
        <v>0</v>
      </c>
      <c r="AZ73" s="1301">
        <f t="shared" ref="AZ73" si="69">AX73-AY73</f>
        <v>0</v>
      </c>
      <c r="BA73" s="1301">
        <v>0</v>
      </c>
      <c r="BB73" s="1301">
        <f>IF(AND(MONTH(BB$4)=MONTH($H73),YEAR(BB$4)=YEAR($H73)),#REF!,IF(AND(MONTH(BB$4)=MONTH($G73),YEAR(BB$4)=YEAR($G73)),#REF!,IF(AND(BB$4&lt;($H73+1),(BB$4+1)&gt;$G73),$P73,0)))</f>
        <v>0</v>
      </c>
      <c r="BC73" s="1301">
        <v>0</v>
      </c>
      <c r="BD73" s="1301">
        <f t="shared" si="2"/>
        <v>0</v>
      </c>
      <c r="BE73" s="1301">
        <v>0</v>
      </c>
      <c r="BF73" s="1301">
        <f>IF(AND(MONTH(BF$4)=MONTH($H73),YEAR(BF$4)=YEAR($H73)),#REF!,IF(AND(MONTH(BF$4)=MONTH($G73),YEAR(BF$4)=YEAR($G73)),#REF!,IF(AND(BF$4&lt;($H73+1),(BF$4+1)&gt;$G73),$P73,0)))</f>
        <v>0</v>
      </c>
      <c r="BG73" s="1301">
        <v>0</v>
      </c>
      <c r="BH73" s="1301">
        <f t="shared" si="3"/>
        <v>0</v>
      </c>
      <c r="BI73" s="1301">
        <v>0</v>
      </c>
      <c r="BJ73" s="1301">
        <f>IF(AND(MONTH(BJ$4)=MONTH($H73),YEAR(BJ$4)=YEAR($H73)),#REF!,IF(AND(MONTH(BJ$4)=MONTH($G73),YEAR(BJ$4)=YEAR($G73)),#REF!,IF(AND(BJ$4&lt;($H73+1),(BJ$4+1)&gt;$G73),$P73,0)))</f>
        <v>0</v>
      </c>
      <c r="BK73" s="1301">
        <v>0</v>
      </c>
      <c r="BL73" s="1301">
        <f t="shared" si="4"/>
        <v>0</v>
      </c>
      <c r="BM73" s="1301">
        <v>0</v>
      </c>
      <c r="BN73" s="1313">
        <f>IF(AND(MONTH(BN$4)=MONTH($H73),YEAR(BN$4)=YEAR($H73)),#REF!,IF(AND(MONTH(BN$4)=MONTH($G73),YEAR(BN$4)=YEAR($G73)),#REF!,IF(AND(BN$4&lt;($H73+1),(BN$4+1)&gt;$G73),$P73,0)))</f>
        <v>0</v>
      </c>
      <c r="BO73" s="1313">
        <f>IF(AND(MONTH(BO$4)=MONTH($H73),YEAR(BO$4)=YEAR($H73)),#REF!,IF(AND(MONTH(BO$4)=MONTH($G73),YEAR(BO$4)=YEAR($G73)),#REF!,IF(AND(BO$4&lt;($H73+1),(BO$4+1)&gt;$G73),$P73,0)))</f>
        <v>0</v>
      </c>
      <c r="BP73" s="1313">
        <f>IF(AND(MONTH(BP$4)=MONTH($H73),YEAR(BP$4)=YEAR($H73)),#REF!,IF(AND(MONTH(BP$4)=MONTH($G73),YEAR(BP$4)=YEAR($G73)),#REF!,IF(AND(BP$4&lt;($H73+1),(BP$4+1)&gt;$G73),$P73,0)))</f>
        <v>0</v>
      </c>
      <c r="BQ73" s="1313">
        <f>IF(AND(MONTH(BQ$4)=MONTH($H73),YEAR(BQ$4)=YEAR($H73)),#REF!,IF(AND(MONTH(BQ$4)=MONTH($G73),YEAR(BQ$4)=YEAR($G73)),#REF!,IF(AND(BQ$4&lt;($H73+1),(BQ$4+1)&gt;$G73),$P73,0)))</f>
        <v>0</v>
      </c>
      <c r="BR73" s="1313" t="e">
        <f>IF(AND(MONTH(BR$4)=MONTH($H73),YEAR(BR$4)=YEAR($H73)),#REF!,IF(AND(MONTH(BR$4)=MONTH($G73),YEAR(BR$4)=YEAR($G73)),#REF!,IF(AND(BR$4&lt;($H73+1),(BR$4+1)&gt;$G73),$P73,0)))</f>
        <v>#REF!</v>
      </c>
      <c r="BS73" s="1313">
        <f>IF(AND(MONTH(BS$4)=MONTH($H73),YEAR(BS$4)=YEAR($H73)),#REF!,IF(AND(MONTH(BS$4)=MONTH($G73),YEAR(BS$4)=YEAR($G73)),#REF!,IF(AND(BS$4&lt;($H73+1),(BS$4+1)&gt;$G73),$P73,0)))</f>
        <v>10204</v>
      </c>
      <c r="BT73" s="1313">
        <f>IF(AND(MONTH(BT$4)=MONTH($H73),YEAR(BT$4)=YEAR($H73)),#REF!,IF(AND(MONTH(BT$4)=MONTH($G73),YEAR(BT$4)=YEAR($G73)),#REF!,IF(AND(BT$4&lt;($H73+1),(BT$4+1)&gt;$G73),$P73,0)))</f>
        <v>10204</v>
      </c>
      <c r="BU73" s="1331" t="e">
        <f t="shared" ref="BU73" si="70">AT73+AX73+BB73+BF73+BJ73+BN73+BO73+BP73+BQ73+BR73+BS73+BT73</f>
        <v>#REF!</v>
      </c>
      <c r="BV73" s="1332"/>
      <c r="BW73" s="1327"/>
      <c r="BX73" s="1319"/>
      <c r="BY73" s="1319"/>
      <c r="BZ73" s="1319"/>
      <c r="CA73" s="1319"/>
      <c r="CB73" s="1319"/>
      <c r="CC73" s="1319"/>
      <c r="CD73" s="1339"/>
      <c r="CE73" s="1339"/>
      <c r="CF73" s="1339"/>
      <c r="CG73" s="1339"/>
      <c r="CH73" s="1339"/>
      <c r="CI73" s="1270">
        <f t="shared" ref="CI73:CI74" si="71">SUM(BW73:CH73)</f>
        <v>0</v>
      </c>
      <c r="CJ73" s="1333"/>
      <c r="CK73" s="1333"/>
      <c r="CL73" s="1333"/>
    </row>
    <row r="74" spans="1:90" ht="18" customHeight="1">
      <c r="A74" s="1198">
        <v>27</v>
      </c>
      <c r="B74" s="1198" t="s">
        <v>88</v>
      </c>
      <c r="C74" s="1198" t="s">
        <v>56</v>
      </c>
      <c r="D74" s="1198"/>
      <c r="E74" s="1221" t="s">
        <v>132</v>
      </c>
      <c r="F74" s="1343" t="s">
        <v>131</v>
      </c>
      <c r="G74" s="1223">
        <v>46303</v>
      </c>
      <c r="H74" s="1223">
        <v>47033</v>
      </c>
      <c r="I74" s="1276"/>
      <c r="J74" s="1277">
        <v>0</v>
      </c>
      <c r="K74" s="1277">
        <v>5102</v>
      </c>
      <c r="L74" s="1278">
        <v>5</v>
      </c>
      <c r="M74" s="1279">
        <v>2</v>
      </c>
      <c r="N74" s="1280">
        <v>8.75</v>
      </c>
      <c r="O74" s="1259">
        <f t="shared" si="16"/>
        <v>25510</v>
      </c>
      <c r="P74" s="1259">
        <f t="shared" si="63"/>
        <v>10204</v>
      </c>
      <c r="Q74" s="1259">
        <f t="shared" si="64"/>
        <v>35714</v>
      </c>
      <c r="R74" s="1259">
        <f>IF(AND(MONTH(R$4)=MONTH($H74),YEAR(R$4)=YEAR($H74)),#REF!,IF(AND(MONTH(R$4)=MONTH($G74),YEAR(R$4)=YEAR($G74)),#REF!,IF(AND(R$4&lt;($H74+1),(R$4+1)&gt;$G74),$O74,0)))</f>
        <v>0</v>
      </c>
      <c r="S74" s="1259">
        <v>0</v>
      </c>
      <c r="T74" s="1259">
        <f t="shared" ref="T74" si="72">R74-S74</f>
        <v>0</v>
      </c>
      <c r="U74" s="1259">
        <v>0</v>
      </c>
      <c r="V74" s="1301">
        <f>IF(AND(MONTH(V$4)=MONTH($H74),YEAR(V$4)=YEAR($H74)),#REF!,IF(AND(MONTH(V$4)=MONTH($G74),YEAR(V$4)=YEAR($G74)),#REF!,IF(AND(V$4&lt;($H74+1),(V$4+1)&gt;$G74),$O74,0)))</f>
        <v>0</v>
      </c>
      <c r="W74" s="1301">
        <v>0</v>
      </c>
      <c r="X74" s="1301">
        <f t="shared" ref="X74" si="73">V74-W74</f>
        <v>0</v>
      </c>
      <c r="Y74" s="1301">
        <v>0</v>
      </c>
      <c r="Z74" s="1301">
        <f>IF(AND(MONTH(Z$4)=MONTH($H74),YEAR(Z$4)=YEAR($H74)),#REF!,IF(AND(MONTH(Z$4)=MONTH($G74),YEAR(Z$4)=YEAR($G74)),#REF!,IF(AND(Z$4&lt;($H74+1),(Z$4+1)&gt;$G74),$O74,0)))</f>
        <v>0</v>
      </c>
      <c r="AA74" s="1301">
        <v>0</v>
      </c>
      <c r="AB74" s="1301">
        <f t="shared" si="10"/>
        <v>0</v>
      </c>
      <c r="AC74" s="1301">
        <v>0</v>
      </c>
      <c r="AD74" s="1301">
        <f>IF(AND(MONTH(AD$4)=MONTH($H74),YEAR(AD$4)=YEAR($H74)),#REF!,IF(AND(MONTH(AD$4)=MONTH($G74),YEAR(AD$4)=YEAR($G74)),#REF!,IF(AND(AD$4&lt;($H74+1),(AD$4+1)&gt;$G74),$O74,0)))</f>
        <v>0</v>
      </c>
      <c r="AE74" s="1301">
        <v>0</v>
      </c>
      <c r="AF74" s="1301">
        <f t="shared" si="11"/>
        <v>0</v>
      </c>
      <c r="AG74" s="1301">
        <v>0</v>
      </c>
      <c r="AH74" s="1301">
        <f>IF(AND(MONTH(AH$4)=MONTH($H74),YEAR(AH$4)=YEAR($H74)),#REF!,IF(AND(MONTH(AH$4)=MONTH($G74),YEAR(AH$4)=YEAR($G74)),#REF!,IF(AND(AH$4&lt;($H74+1),(AH$4+1)&gt;$G74),$O74,0)))</f>
        <v>0</v>
      </c>
      <c r="AI74" s="1301">
        <v>0</v>
      </c>
      <c r="AJ74" s="1301">
        <f t="shared" si="12"/>
        <v>0</v>
      </c>
      <c r="AK74" s="1301">
        <v>0</v>
      </c>
      <c r="AL74" s="1313">
        <f>IF(AND(MONTH(AL$4)=MONTH($H74),YEAR(AL$4)=YEAR($H74)),#REF!,IF(AND(MONTH(AL$4)=MONTH($G74),YEAR(AL$4)=YEAR($G74)),#REF!,IF(AND(AL$4&lt;($H74+1),(AL$4+1)&gt;$G74),$O74,0)))</f>
        <v>0</v>
      </c>
      <c r="AM74" s="1313">
        <f>IF(AND(MONTH(AM$4)=MONTH($H74),YEAR(AM$4)=YEAR($H74)),#REF!,IF(AND(MONTH(AM$4)=MONTH($G74),YEAR(AM$4)=YEAR($G74)),#REF!,IF(AND(AM$4&lt;($H74+1),(AM$4+1)&gt;$G74),$O74,0)))</f>
        <v>0</v>
      </c>
      <c r="AN74" s="1313">
        <f>IF(AND(MONTH(AN$4)=MONTH($H74),YEAR(AN$4)=YEAR($H74)),#REF!,IF(AND(MONTH(AN$4)=MONTH($G74),YEAR(AN$4)=YEAR($G74)),#REF!,IF(AND(AN$4&lt;($H74+1),(AN$4+1)&gt;$G74),$O74,0)))</f>
        <v>0</v>
      </c>
      <c r="AO74" s="1313">
        <f>IF(AND(MONTH(AO$4)=MONTH($H74),YEAR(AO$4)=YEAR($H74)),#REF!,IF(AND(MONTH(AO$4)=MONTH($G74),YEAR(AO$4)=YEAR($G74)),#REF!,IF(AND(AO$4&lt;($H74+1),(AO$4+1)&gt;$G74),$O74,0)))</f>
        <v>0</v>
      </c>
      <c r="AP74" s="1313">
        <f>IF(AND(MONTH(AP$4)=MONTH($H74),YEAR(AP$4)=YEAR($H74)),#REF!,IF(AND(MONTH(AP$4)=MONTH($G74),YEAR(AP$4)=YEAR($G74)),#REF!,IF(AND(AP$4&lt;($H74+1),(AP$4+1)&gt;$G74),$O74,0)))</f>
        <v>0</v>
      </c>
      <c r="AQ74" s="1313">
        <f>IF(AND(MONTH(AQ$4)=MONTH($H74),YEAR(AQ$4)=YEAR($H74)),#REF!,IF(AND(MONTH(AQ$4)=MONTH($G74),YEAR(AQ$4)=YEAR($G74)),#REF!,IF(AND(AQ$4&lt;($H74+1),(AQ$4+1)&gt;$G74),$O74,0)))</f>
        <v>0</v>
      </c>
      <c r="AR74" s="1313">
        <f>IF(AND(MONTH(AR$4)=MONTH($H74),YEAR(AR$4)=YEAR($H74)),#REF!,IF(AND(MONTH(AR$4)=MONTH($G74),YEAR(AR$4)=YEAR($G74)),#REF!,IF(AND(AR$4&lt;($H74+1),(AR$4+1)&gt;$G74),$O74,0)))</f>
        <v>0</v>
      </c>
      <c r="AS74" s="1301">
        <f t="shared" ref="AS74" si="74">R74+V74+Z74+AD74+AH74+AL74+AM74+AN74+AO74+AP74+AQ74+AR74</f>
        <v>0</v>
      </c>
      <c r="AT74" s="1301">
        <f>IF(AND(MONTH(AT$4)=MONTH($H74),YEAR(AT$4)=YEAR($H74)),#REF!,IF(AND(MONTH(AT$4)=MONTH($G74),YEAR(AT$4)=YEAR($G74)),#REF!,IF(AND(AT$4&lt;($H74+1),(AT$4+1)&gt;$G74),$P74,0)))</f>
        <v>0</v>
      </c>
      <c r="AU74" s="1301">
        <v>0</v>
      </c>
      <c r="AV74" s="1301">
        <f t="shared" ref="AV74" si="75">AT74-AU74</f>
        <v>0</v>
      </c>
      <c r="AW74" s="1301">
        <v>0</v>
      </c>
      <c r="AX74" s="1301">
        <f>IF(AND(MONTH(AX$4)=MONTH($H74),YEAR(AX$4)=YEAR($H74)),#REF!,IF(AND(MONTH(AX$4)=MONTH($G74),YEAR(AX$4)=YEAR($G74)),#REF!,IF(AND(AX$4&lt;($H74+1),(AX$4+1)&gt;$G74),$P74,0)))</f>
        <v>0</v>
      </c>
      <c r="AY74" s="1301">
        <v>0</v>
      </c>
      <c r="AZ74" s="1301">
        <f t="shared" ref="AZ74" si="76">AX74-AY74</f>
        <v>0</v>
      </c>
      <c r="BA74" s="1301">
        <v>0</v>
      </c>
      <c r="BB74" s="1301">
        <f>IF(AND(MONTH(BB$4)=MONTH($H74),YEAR(BB$4)=YEAR($H74)),#REF!,IF(AND(MONTH(BB$4)=MONTH($G74),YEAR(BB$4)=YEAR($G74)),#REF!,IF(AND(BB$4&lt;($H74+1),(BB$4+1)&gt;$G74),$P74,0)))</f>
        <v>0</v>
      </c>
      <c r="BC74" s="1301">
        <v>0</v>
      </c>
      <c r="BD74" s="1301">
        <f t="shared" si="2"/>
        <v>0</v>
      </c>
      <c r="BE74" s="1301">
        <v>0</v>
      </c>
      <c r="BF74" s="1301">
        <f>IF(AND(MONTH(BF$4)=MONTH($H74),YEAR(BF$4)=YEAR($H74)),#REF!,IF(AND(MONTH(BF$4)=MONTH($G74),YEAR(BF$4)=YEAR($G74)),#REF!,IF(AND(BF$4&lt;($H74+1),(BF$4+1)&gt;$G74),$P74,0)))</f>
        <v>0</v>
      </c>
      <c r="BG74" s="1301">
        <v>0</v>
      </c>
      <c r="BH74" s="1301">
        <f t="shared" si="3"/>
        <v>0</v>
      </c>
      <c r="BI74" s="1301">
        <v>0</v>
      </c>
      <c r="BJ74" s="1301">
        <f>IF(AND(MONTH(BJ$4)=MONTH($H74),YEAR(BJ$4)=YEAR($H74)),#REF!,IF(AND(MONTH(BJ$4)=MONTH($G74),YEAR(BJ$4)=YEAR($G74)),#REF!,IF(AND(BJ$4&lt;($H74+1),(BJ$4+1)&gt;$G74),$P74,0)))</f>
        <v>0</v>
      </c>
      <c r="BK74" s="1301">
        <v>0</v>
      </c>
      <c r="BL74" s="1301">
        <f t="shared" si="4"/>
        <v>0</v>
      </c>
      <c r="BM74" s="1301">
        <v>0</v>
      </c>
      <c r="BN74" s="1313">
        <f>IF(AND(MONTH(BN$4)=MONTH($H74),YEAR(BN$4)=YEAR($H74)),#REF!,IF(AND(MONTH(BN$4)=MONTH($G74),YEAR(BN$4)=YEAR($G74)),#REF!,IF(AND(BN$4&lt;($H74+1),(BN$4+1)&gt;$G74),$P74,0)))</f>
        <v>0</v>
      </c>
      <c r="BO74" s="1313">
        <f>IF(AND(MONTH(BO$4)=MONTH($H74),YEAR(BO$4)=YEAR($H74)),#REF!,IF(AND(MONTH(BO$4)=MONTH($G74),YEAR(BO$4)=YEAR($G74)),#REF!,IF(AND(BO$4&lt;($H74+1),(BO$4+1)&gt;$G74),$P74,0)))</f>
        <v>0</v>
      </c>
      <c r="BP74" s="1313">
        <f>IF(AND(MONTH(BP$4)=MONTH($H74),YEAR(BP$4)=YEAR($H74)),#REF!,IF(AND(MONTH(BP$4)=MONTH($G74),YEAR(BP$4)=YEAR($G74)),#REF!,IF(AND(BP$4&lt;($H74+1),(BP$4+1)&gt;$G74),$P74,0)))</f>
        <v>0</v>
      </c>
      <c r="BQ74" s="1313">
        <f>IF(AND(MONTH(BQ$4)=MONTH($H74),YEAR(BQ$4)=YEAR($H74)),#REF!,IF(AND(MONTH(BQ$4)=MONTH($G74),YEAR(BQ$4)=YEAR($G74)),#REF!,IF(AND(BQ$4&lt;($H74+1),(BQ$4+1)&gt;$G74),$P74,0)))</f>
        <v>0</v>
      </c>
      <c r="BR74" s="1313">
        <f>IF(AND(MONTH(BR$4)=MONTH($H74),YEAR(BR$4)=YEAR($H74)),#REF!,IF(AND(MONTH(BR$4)=MONTH($G74),YEAR(BR$4)=YEAR($G74)),#REF!,IF(AND(BR$4&lt;($H74+1),(BR$4+1)&gt;$G74),$P74,0)))</f>
        <v>0</v>
      </c>
      <c r="BS74" s="1313">
        <f>IF(AND(MONTH(BS$4)=MONTH($H74),YEAR(BS$4)=YEAR($H74)),#REF!,IF(AND(MONTH(BS$4)=MONTH($G74),YEAR(BS$4)=YEAR($G74)),#REF!,IF(AND(BS$4&lt;($H74+1),(BS$4+1)&gt;$G74),$P74,0)))</f>
        <v>0</v>
      </c>
      <c r="BT74" s="1313">
        <f>IF(AND(MONTH(BT$4)=MONTH($H74),YEAR(BT$4)=YEAR($H74)),#REF!,IF(AND(MONTH(BT$4)=MONTH($G74),YEAR(BT$4)=YEAR($G74)),#REF!,IF(AND(BT$4&lt;($H74+1),(BT$4+1)&gt;$G74),$P74,0)))</f>
        <v>0</v>
      </c>
      <c r="BU74" s="1331">
        <f t="shared" ref="BU74" si="77">AT74+AX74+BB74+BF74+BJ74+BN74+BO74+BP74+BQ74+BR74+BS74+BT74</f>
        <v>0</v>
      </c>
      <c r="BV74" s="1332"/>
      <c r="BW74" s="1327"/>
      <c r="BX74" s="1319"/>
      <c r="BY74" s="1319"/>
      <c r="BZ74" s="1319"/>
      <c r="CA74" s="1319"/>
      <c r="CB74" s="1319"/>
      <c r="CC74" s="1319"/>
      <c r="CD74" s="1339"/>
      <c r="CE74" s="1339"/>
      <c r="CF74" s="1339"/>
      <c r="CG74" s="1339"/>
      <c r="CH74" s="1339"/>
      <c r="CI74" s="1270">
        <f t="shared" si="71"/>
        <v>0</v>
      </c>
      <c r="CJ74" s="1333"/>
      <c r="CK74" s="1333"/>
      <c r="CL74" s="1333"/>
    </row>
    <row r="75" spans="1:90" ht="30" customHeight="1">
      <c r="A75" s="1188"/>
      <c r="B75" s="1188"/>
      <c r="C75" s="1188"/>
      <c r="D75" s="1188"/>
      <c r="E75" s="1206" t="s">
        <v>133</v>
      </c>
      <c r="F75" s="1344" t="s">
        <v>134</v>
      </c>
      <c r="G75" s="1209">
        <v>45245</v>
      </c>
      <c r="H75" s="1209">
        <v>45610</v>
      </c>
      <c r="I75" s="1266"/>
      <c r="J75" s="1267">
        <v>21497</v>
      </c>
      <c r="K75" s="1267">
        <v>21497</v>
      </c>
      <c r="L75" s="1268">
        <v>5.9375</v>
      </c>
      <c r="M75" s="1269">
        <v>2</v>
      </c>
      <c r="N75" s="1270">
        <v>9.921875</v>
      </c>
      <c r="O75" s="1259">
        <f t="shared" si="16"/>
        <v>127638.4375</v>
      </c>
      <c r="P75" s="1259">
        <f t="shared" si="63"/>
        <v>42994</v>
      </c>
      <c r="Q75" s="1259">
        <f t="shared" si="42"/>
        <v>170632.4375</v>
      </c>
      <c r="R75" s="1259">
        <f>IF(AND(MONTH(R$4)=MONTH($H75),YEAR(R$4)=YEAR($H75)),#REF!,IF(AND(MONTH(R$4)=MONTH($G75),YEAR(R$4)=YEAR($G75)),#REF!,IF(AND(R$4&lt;($H75+1),(R$4+1)&gt;$G75),$O75,0)))</f>
        <v>127638.4375</v>
      </c>
      <c r="S75" s="1259">
        <f>VLOOKUP(E75,'[1]MW-Rent 2023'!$E$11:$AS$247,16,FALSE)</f>
        <v>102110.75</v>
      </c>
      <c r="T75" s="1259">
        <f t="shared" si="15"/>
        <v>25527.6875</v>
      </c>
      <c r="U75" s="1259">
        <f>VLOOKUP(E75,'[2]MW-Rent 2023'!$E$11:$DR$319,21,FALSE)</f>
        <v>113934.1</v>
      </c>
      <c r="V75" s="1301">
        <f>IF(AND(MONTH(V$4)=MONTH($H75),YEAR(V$4)=YEAR($H75)),#REF!,IF(AND(MONTH(V$4)=MONTH($G75),YEAR(V$4)=YEAR($G75)),#REF!,IF(AND(V$4&lt;($H75+1),(V$4+1)&gt;$G75),$O75,0)))</f>
        <v>127638.4375</v>
      </c>
      <c r="W75" s="1301">
        <f>VLOOKUP(E75,'[1]MW-Rent 2023'!$E$11:$AS$247,17,FALSE)</f>
        <v>102110.75</v>
      </c>
      <c r="X75" s="1301">
        <f t="shared" si="9"/>
        <v>25527.6875</v>
      </c>
      <c r="Y75" s="1301">
        <f>VLOOKUP(E75,'[2]MW-Rent 2023'!$E$11:$DR$319,25,FALSE)</f>
        <v>96736.5</v>
      </c>
      <c r="Z75" s="1301">
        <f>IF(AND(MONTH(Z$4)=MONTH($H75),YEAR(Z$4)=YEAR($H75)),#REF!,IF(AND(MONTH(Z$4)=MONTH($G75),YEAR(Z$4)=YEAR($G75)),#REF!,IF(AND(Z$4&lt;($H75+1),(Z$4+1)&gt;$G75),$O75,0)))</f>
        <v>127638.4375</v>
      </c>
      <c r="AA75" s="1301">
        <f>VLOOKUP(E75,'[1]MW-Rent 2023'!$E$11:$AS$247,18,FALSE)</f>
        <v>102110.75</v>
      </c>
      <c r="AB75" s="1301">
        <f t="shared" si="10"/>
        <v>25527.6875</v>
      </c>
      <c r="AC75" s="1301">
        <f>VLOOKUP(E75,'[2]MW-Rent 2023'!$E$11:$DR$319,29,FALSE)</f>
        <v>96736.5</v>
      </c>
      <c r="AD75" s="1301">
        <f>IF(AND(MONTH(AD$4)=MONTH($H75),YEAR(AD$4)=YEAR($H75)),#REF!,IF(AND(MONTH(AD$4)=MONTH($G75),YEAR(AD$4)=YEAR($G75)),#REF!,IF(AND(AD$4&lt;($H75+1),(AD$4+1)&gt;$G75),$O75,0)))</f>
        <v>127638.4375</v>
      </c>
      <c r="AE75" s="1301">
        <f>VLOOKUP(E75,'[1]MW-Rent 2023'!$E$11:$AS$247,19,FALSE)</f>
        <v>102110.75</v>
      </c>
      <c r="AF75" s="1301">
        <f t="shared" si="11"/>
        <v>25527.6875</v>
      </c>
      <c r="AG75" s="1301">
        <f>VLOOKUP(E75,'[2]MW-Rent 2023'!$E$11:$DR$319,33,FALSE)</f>
        <v>96736.5</v>
      </c>
      <c r="AH75" s="1301">
        <f>IF(AND(MONTH(AH$4)=MONTH($H75),YEAR(AH$4)=YEAR($H75)),#REF!,IF(AND(MONTH(AH$4)=MONTH($G75),YEAR(AH$4)=YEAR($G75)),#REF!,IF(AND(AH$4&lt;($H75+1),(AH$4+1)&gt;$G75),$O75,0)))</f>
        <v>127638.4375</v>
      </c>
      <c r="AI75" s="1301">
        <f>VLOOKUP(E75,'[1]MW-Rent 2023'!$E$11:$AS$247,20,FALSE)</f>
        <v>102110.75</v>
      </c>
      <c r="AJ75" s="1301">
        <f t="shared" si="12"/>
        <v>25527.6875</v>
      </c>
      <c r="AK75" s="1301">
        <f>VLOOKUP(E75,'[2]MW-Rent 2023'!$E$11:$DR$319,37,FALSE)</f>
        <v>96736.5</v>
      </c>
      <c r="AL75" s="1313">
        <f>IF(AND(MONTH(AL$4)=MONTH($H75),YEAR(AL$4)=YEAR($H75)),#REF!,IF(AND(MONTH(AL$4)=MONTH($G75),YEAR(AL$4)=YEAR($G75)),#REF!,IF(AND(AL$4&lt;($H75+1),(AL$4+1)&gt;$G75),$O75,0)))</f>
        <v>127638.4375</v>
      </c>
      <c r="AM75" s="1313">
        <f>IF(AND(MONTH(AM$4)=MONTH($H75),YEAR(AM$4)=YEAR($H75)),#REF!,IF(AND(MONTH(AM$4)=MONTH($G75),YEAR(AM$4)=YEAR($G75)),#REF!,IF(AND(AM$4&lt;($H75+1),(AM$4+1)&gt;$G75),$O75,0)))</f>
        <v>127638.4375</v>
      </c>
      <c r="AN75" s="1313">
        <f>IF(AND(MONTH(AN$4)=MONTH($H75),YEAR(AN$4)=YEAR($H75)),#REF!,IF(AND(MONTH(AN$4)=MONTH($G75),YEAR(AN$4)=YEAR($G75)),#REF!,IF(AND(AN$4&lt;($H75+1),(AN$4+1)&gt;$G75),$O75,0)))</f>
        <v>127638.4375</v>
      </c>
      <c r="AO75" s="1313">
        <f>IF(AND(MONTH(AO$4)=MONTH($H75),YEAR(AO$4)=YEAR($H75)),#REF!,IF(AND(MONTH(AO$4)=MONTH($G75),YEAR(AO$4)=YEAR($G75)),#REF!,IF(AND(AO$4&lt;($H75+1),(AO$4+1)&gt;$G75),$O75,0)))</f>
        <v>127638.4375</v>
      </c>
      <c r="AP75" s="1313">
        <f>IF(AND(MONTH(AP$4)=MONTH($H75),YEAR(AP$4)=YEAR($H75)),#REF!,IF(AND(MONTH(AP$4)=MONTH($G75),YEAR(AP$4)=YEAR($G75)),#REF!,IF(AND(AP$4&lt;($H75+1),(AP$4+1)&gt;$G75),$O75,0)))</f>
        <v>127638.4375</v>
      </c>
      <c r="AQ75" s="1313" t="e">
        <f>IF(AND(MONTH(AQ$4)=MONTH($H75),YEAR(AQ$4)=YEAR($H75)),#REF!,IF(AND(MONTH(AQ$4)=MONTH($G75),YEAR(AQ$4)=YEAR($G75)),#REF!,IF(AND(AQ$4&lt;($H75+1),(AQ$4+1)&gt;$G75),$O75,0)))</f>
        <v>#REF!</v>
      </c>
      <c r="AR75" s="1313">
        <f>IF(AND(MONTH(AR$4)=MONTH($H75),YEAR(AR$4)=YEAR($H75)),#REF!,IF(AND(MONTH(AR$4)=MONTH($G75),YEAR(AR$4)=YEAR($G75)),#REF!,IF(AND(AR$4&lt;($H75+1),(AR$4+1)&gt;$G75),$O75,0)))</f>
        <v>0</v>
      </c>
      <c r="AS75" s="1301" t="e">
        <f t="shared" si="32"/>
        <v>#REF!</v>
      </c>
      <c r="AT75" s="1301">
        <f>IF(AND(MONTH(AT$4)=MONTH($H75),YEAR(AT$4)=YEAR($H75)),#REF!,IF(AND(MONTH(AT$4)=MONTH($G75),YEAR(AT$4)=YEAR($G75)),#REF!,IF(AND(AT$4&lt;($H75+1),(AT$4+1)&gt;$G75),$P75,0)))</f>
        <v>42994</v>
      </c>
      <c r="AU75" s="1301">
        <f>VLOOKUP(E75,'[1]MW-Rent 2023'!$E$11:$AS$247,29,FALSE)</f>
        <v>42994</v>
      </c>
      <c r="AV75" s="1301">
        <f t="shared" si="13"/>
        <v>0</v>
      </c>
      <c r="AW75" s="1301">
        <f>VLOOKUP(E75,'[2]MW-Rent 2023'!$E$11:$DR$319,70,FALSE)</f>
        <v>25796.400000000001</v>
      </c>
      <c r="AX75" s="1301">
        <f>IF(AND(MONTH(AX$4)=MONTH($H75),YEAR(AX$4)=YEAR($H75)),#REF!,IF(AND(MONTH(AX$4)=MONTH($G75),YEAR(AX$4)=YEAR($G75)),#REF!,IF(AND(AX$4&lt;($H75+1),(AX$4+1)&gt;$G75),$P75,0)))</f>
        <v>42994</v>
      </c>
      <c r="AY75" s="1301">
        <f>VLOOKUP(E75,'[1]MW-Rent 2023'!$E$11:$AS$247,30,FALSE)</f>
        <v>42994</v>
      </c>
      <c r="AZ75" s="1301">
        <f t="shared" si="1"/>
        <v>0</v>
      </c>
      <c r="BA75" s="1301">
        <f>VLOOKUP(E75,'[2]MW-Rent 2023'!$E$11:$DR$319,74,FALSE)</f>
        <v>42994</v>
      </c>
      <c r="BB75" s="1301">
        <f>IF(AND(MONTH(BB$4)=MONTH($H75),YEAR(BB$4)=YEAR($H75)),#REF!,IF(AND(MONTH(BB$4)=MONTH($G75),YEAR(BB$4)=YEAR($G75)),#REF!,IF(AND(BB$4&lt;($H75+1),(BB$4+1)&gt;$G75),$P75,0)))</f>
        <v>42994</v>
      </c>
      <c r="BC75" s="1301">
        <f>VLOOKUP(E75,'[1]MW-Rent 2023'!$E$11:$AS$247,31,FALSE)</f>
        <v>42994</v>
      </c>
      <c r="BD75" s="1301">
        <f t="shared" si="2"/>
        <v>0</v>
      </c>
      <c r="BE75" s="1301">
        <f>VLOOKUP(E75,'[2]MW-Rent 2023'!$E$11:$DR$319,78,FALSE)</f>
        <v>42994</v>
      </c>
      <c r="BF75" s="1301">
        <f>IF(AND(MONTH(BF$4)=MONTH($H75),YEAR(BF$4)=YEAR($H75)),#REF!,IF(AND(MONTH(BF$4)=MONTH($G75),YEAR(BF$4)=YEAR($G75)),#REF!,IF(AND(BF$4&lt;($H75+1),(BF$4+1)&gt;$G75),$P75,0)))</f>
        <v>42994</v>
      </c>
      <c r="BG75" s="1301">
        <f>VLOOKUP(E75,'[1]MW-Rent 2023'!$E$11:$AS$247,32,FALSE)</f>
        <v>42994</v>
      </c>
      <c r="BH75" s="1301">
        <f t="shared" si="3"/>
        <v>0</v>
      </c>
      <c r="BI75" s="1301">
        <f>VLOOKUP(E75,'[2]MW-Rent 2023'!$E$11:$DR$319,82,FALSE)</f>
        <v>42994</v>
      </c>
      <c r="BJ75" s="1301">
        <f>IF(AND(MONTH(BJ$4)=MONTH($H75),YEAR(BJ$4)=YEAR($H75)),#REF!,IF(AND(MONTH(BJ$4)=MONTH($G75),YEAR(BJ$4)=YEAR($G75)),#REF!,IF(AND(BJ$4&lt;($H75+1),(BJ$4+1)&gt;$G75),$P75,0)))</f>
        <v>42994</v>
      </c>
      <c r="BK75" s="1301">
        <f>VLOOKUP(E75,'[1]MW-Rent 2023'!$E$11:$AS$247,33,FALSE)</f>
        <v>42994</v>
      </c>
      <c r="BL75" s="1301">
        <f t="shared" si="4"/>
        <v>0</v>
      </c>
      <c r="BM75" s="1301">
        <f>VLOOKUP(E75,'[2]MW-Rent 2023'!$E$11:$DR$319,86,FALSE)</f>
        <v>42994</v>
      </c>
      <c r="BN75" s="1313">
        <f>IF(AND(MONTH(BN$4)=MONTH($H75),YEAR(BN$4)=YEAR($H75)),#REF!,IF(AND(MONTH(BN$4)=MONTH($G75),YEAR(BN$4)=YEAR($G75)),#REF!,IF(AND(BN$4&lt;($H75+1),(BN$4+1)&gt;$G75),$P75,0)))</f>
        <v>42994</v>
      </c>
      <c r="BO75" s="1313">
        <f>IF(AND(MONTH(BO$4)=MONTH($H75),YEAR(BO$4)=YEAR($H75)),#REF!,IF(AND(MONTH(BO$4)=MONTH($G75),YEAR(BO$4)=YEAR($G75)),#REF!,IF(AND(BO$4&lt;($H75+1),(BO$4+1)&gt;$G75),$P75,0)))</f>
        <v>42994</v>
      </c>
      <c r="BP75" s="1313">
        <f>IF(AND(MONTH(BP$4)=MONTH($H75),YEAR(BP$4)=YEAR($H75)),#REF!,IF(AND(MONTH(BP$4)=MONTH($G75),YEAR(BP$4)=YEAR($G75)),#REF!,IF(AND(BP$4&lt;($H75+1),(BP$4+1)&gt;$G75),$P75,0)))</f>
        <v>42994</v>
      </c>
      <c r="BQ75" s="1313">
        <f>IF(AND(MONTH(BQ$4)=MONTH($H75),YEAR(BQ$4)=YEAR($H75)),#REF!,IF(AND(MONTH(BQ$4)=MONTH($G75),YEAR(BQ$4)=YEAR($G75)),#REF!,IF(AND(BQ$4&lt;($H75+1),(BQ$4+1)&gt;$G75),$P75,0)))</f>
        <v>42994</v>
      </c>
      <c r="BR75" s="1313">
        <f>IF(AND(MONTH(BR$4)=MONTH($H75),YEAR(BR$4)=YEAR($H75)),#REF!,IF(AND(MONTH(BR$4)=MONTH($G75),YEAR(BR$4)=YEAR($G75)),#REF!,IF(AND(BR$4&lt;($H75+1),(BR$4+1)&gt;$G75),$P75,0)))</f>
        <v>42994</v>
      </c>
      <c r="BS75" s="1313" t="e">
        <f>IF(AND(MONTH(BS$4)=MONTH($H75),YEAR(BS$4)=YEAR($H75)),#REF!,IF(AND(MONTH(BS$4)=MONTH($G75),YEAR(BS$4)=YEAR($G75)),#REF!,IF(AND(BS$4&lt;($H75+1),(BS$4+1)&gt;$G75),$P75,0)))</f>
        <v>#REF!</v>
      </c>
      <c r="BT75" s="1313">
        <f>IF(AND(MONTH(BT$4)=MONTH($H75),YEAR(BT$4)=YEAR($H75)),#REF!,IF(AND(MONTH(BT$4)=MONTH($G75),YEAR(BT$4)=YEAR($G75)),#REF!,IF(AND(BT$4&lt;($H75+1),(BT$4+1)&gt;$G75),$P75,0)))</f>
        <v>0</v>
      </c>
      <c r="BU75" s="1331" t="e">
        <f t="shared" si="33"/>
        <v>#REF!</v>
      </c>
      <c r="BV75" s="1331"/>
      <c r="BW75" s="1327">
        <v>3386.36</v>
      </c>
      <c r="BX75" s="1319">
        <v>4069.69</v>
      </c>
      <c r="BY75" s="1319">
        <v>3442.13</v>
      </c>
      <c r="BZ75" s="1319">
        <v>3176.97</v>
      </c>
      <c r="CA75" s="1319">
        <v>3245.19</v>
      </c>
      <c r="CB75" s="1319"/>
      <c r="CC75" s="1319"/>
      <c r="CD75" s="1338"/>
      <c r="CE75" s="1338"/>
      <c r="CF75" s="1338"/>
      <c r="CG75" s="1338"/>
      <c r="CH75" s="1338"/>
      <c r="CI75" s="1270">
        <f t="shared" si="62"/>
        <v>17320.34</v>
      </c>
      <c r="CJ75" s="1333"/>
      <c r="CK75" s="1333"/>
      <c r="CL75" s="1333"/>
    </row>
    <row r="76" spans="1:90" ht="30" customHeight="1">
      <c r="A76" s="1188"/>
      <c r="B76" s="1188"/>
      <c r="C76" s="1188"/>
      <c r="D76" s="1188"/>
      <c r="E76" s="1206" t="s">
        <v>133</v>
      </c>
      <c r="F76" s="1345" t="s">
        <v>134</v>
      </c>
      <c r="G76" s="1197">
        <v>45611</v>
      </c>
      <c r="H76" s="1197">
        <v>45975</v>
      </c>
      <c r="I76" s="1256"/>
      <c r="J76" s="1257">
        <v>0</v>
      </c>
      <c r="K76" s="1257">
        <v>21497</v>
      </c>
      <c r="L76" s="1260">
        <v>6.25</v>
      </c>
      <c r="M76" s="1258">
        <v>2</v>
      </c>
      <c r="N76" s="1249">
        <v>10.3125</v>
      </c>
      <c r="O76" s="1259">
        <f t="shared" si="16"/>
        <v>134356.25</v>
      </c>
      <c r="P76" s="1259">
        <f t="shared" si="63"/>
        <v>42994</v>
      </c>
      <c r="Q76" s="1259">
        <f t="shared" si="42"/>
        <v>177350.25</v>
      </c>
      <c r="R76" s="1259">
        <f>IF(AND(MONTH(R$4)=MONTH($H76),YEAR(R$4)=YEAR($H76)),#REF!,IF(AND(MONTH(R$4)=MONTH($G76),YEAR(R$4)=YEAR($G76)),#REF!,IF(AND(R$4&lt;($H76+1),(R$4+1)&gt;$G76),$O76,0)))</f>
        <v>0</v>
      </c>
      <c r="S76" s="1259">
        <v>0</v>
      </c>
      <c r="T76" s="1259">
        <f t="shared" si="15"/>
        <v>0</v>
      </c>
      <c r="U76" s="1259">
        <v>0</v>
      </c>
      <c r="V76" s="1301">
        <f>IF(AND(MONTH(V$4)=MONTH($H76),YEAR(V$4)=YEAR($H76)),#REF!,IF(AND(MONTH(V$4)=MONTH($G76),YEAR(V$4)=YEAR($G76)),#REF!,IF(AND(V$4&lt;($H76+1),(V$4+1)&gt;$G76),$O76,0)))</f>
        <v>0</v>
      </c>
      <c r="W76" s="1301">
        <v>0</v>
      </c>
      <c r="X76" s="1301">
        <f t="shared" si="9"/>
        <v>0</v>
      </c>
      <c r="Y76" s="1301">
        <v>0</v>
      </c>
      <c r="Z76" s="1301">
        <f>IF(AND(MONTH(Z$4)=MONTH($H76),YEAR(Z$4)=YEAR($H76)),#REF!,IF(AND(MONTH(Z$4)=MONTH($G76),YEAR(Z$4)=YEAR($G76)),#REF!,IF(AND(Z$4&lt;($H76+1),(Z$4+1)&gt;$G76),$O76,0)))</f>
        <v>0</v>
      </c>
      <c r="AA76" s="1301">
        <v>0</v>
      </c>
      <c r="AB76" s="1301">
        <f t="shared" si="10"/>
        <v>0</v>
      </c>
      <c r="AC76" s="1301">
        <v>0</v>
      </c>
      <c r="AD76" s="1301">
        <f>IF(AND(MONTH(AD$4)=MONTH($H76),YEAR(AD$4)=YEAR($H76)),#REF!,IF(AND(MONTH(AD$4)=MONTH($G76),YEAR(AD$4)=YEAR($G76)),#REF!,IF(AND(AD$4&lt;($H76+1),(AD$4+1)&gt;$G76),$O76,0)))</f>
        <v>0</v>
      </c>
      <c r="AE76" s="1301">
        <v>0</v>
      </c>
      <c r="AF76" s="1301">
        <f t="shared" si="11"/>
        <v>0</v>
      </c>
      <c r="AG76" s="1301">
        <v>0</v>
      </c>
      <c r="AH76" s="1301">
        <f>IF(AND(MONTH(AH$4)=MONTH($H76),YEAR(AH$4)=YEAR($H76)),#REF!,IF(AND(MONTH(AH$4)=MONTH($G76),YEAR(AH$4)=YEAR($G76)),#REF!,IF(AND(AH$4&lt;($H76+1),(AH$4+1)&gt;$G76),$O76,0)))</f>
        <v>0</v>
      </c>
      <c r="AI76" s="1301">
        <v>0</v>
      </c>
      <c r="AJ76" s="1301">
        <f t="shared" si="12"/>
        <v>0</v>
      </c>
      <c r="AK76" s="1301">
        <v>0</v>
      </c>
      <c r="AL76" s="1313">
        <f>IF(AND(MONTH(AL$4)=MONTH($H76),YEAR(AL$4)=YEAR($H76)),#REF!,IF(AND(MONTH(AL$4)=MONTH($G76),YEAR(AL$4)=YEAR($G76)),#REF!,IF(AND(AL$4&lt;($H76+1),(AL$4+1)&gt;$G76),$O76,0)))</f>
        <v>0</v>
      </c>
      <c r="AM76" s="1313">
        <f>IF(AND(MONTH(AM$4)=MONTH($H76),YEAR(AM$4)=YEAR($H76)),#REF!,IF(AND(MONTH(AM$4)=MONTH($G76),YEAR(AM$4)=YEAR($G76)),#REF!,IF(AND(AM$4&lt;($H76+1),(AM$4+1)&gt;$G76),$O76,0)))</f>
        <v>0</v>
      </c>
      <c r="AN76" s="1313">
        <f>IF(AND(MONTH(AN$4)=MONTH($H76),YEAR(AN$4)=YEAR($H76)),#REF!,IF(AND(MONTH(AN$4)=MONTH($G76),YEAR(AN$4)=YEAR($G76)),#REF!,IF(AND(AN$4&lt;($H76+1),(AN$4+1)&gt;$G76),$O76,0)))</f>
        <v>0</v>
      </c>
      <c r="AO76" s="1313">
        <f>IF(AND(MONTH(AO$4)=MONTH($H76),YEAR(AO$4)=YEAR($H76)),#REF!,IF(AND(MONTH(AO$4)=MONTH($G76),YEAR(AO$4)=YEAR($G76)),#REF!,IF(AND(AO$4&lt;($H76+1),(AO$4+1)&gt;$G76),$O76,0)))</f>
        <v>0</v>
      </c>
      <c r="AP76" s="1313">
        <f>IF(AND(MONTH(AP$4)=MONTH($H76),YEAR(AP$4)=YEAR($H76)),#REF!,IF(AND(MONTH(AP$4)=MONTH($G76),YEAR(AP$4)=YEAR($G76)),#REF!,IF(AND(AP$4&lt;($H76+1),(AP$4+1)&gt;$G76),$O76,0)))</f>
        <v>0</v>
      </c>
      <c r="AQ76" s="1313" t="e">
        <f>IF(AND(MONTH(AQ$4)=MONTH($H76),YEAR(AQ$4)=YEAR($H76)),#REF!,IF(AND(MONTH(AQ$4)=MONTH($G76),YEAR(AQ$4)=YEAR($G76)),#REF!,IF(AND(AQ$4&lt;($H76+1),(AQ$4+1)&gt;$G76),$O76,0)))</f>
        <v>#REF!</v>
      </c>
      <c r="AR76" s="1313">
        <f>IF(AND(MONTH(AR$4)=MONTH($H76),YEAR(AR$4)=YEAR($H76)),#REF!,IF(AND(MONTH(AR$4)=MONTH($G76),YEAR(AR$4)=YEAR($G76)),#REF!,IF(AND(AR$4&lt;($H76+1),(AR$4+1)&gt;$G76),$O76,0)))</f>
        <v>134356.25</v>
      </c>
      <c r="AS76" s="1301" t="e">
        <f t="shared" si="32"/>
        <v>#REF!</v>
      </c>
      <c r="AT76" s="1301">
        <f>IF(AND(MONTH(AT$4)=MONTH($H76),YEAR(AT$4)=YEAR($H76)),#REF!,IF(AND(MONTH(AT$4)=MONTH($G76),YEAR(AT$4)=YEAR($G76)),#REF!,IF(AND(AT$4&lt;($H76+1),(AT$4+1)&gt;$G76),$P76,0)))</f>
        <v>0</v>
      </c>
      <c r="AU76" s="1301">
        <v>0</v>
      </c>
      <c r="AV76" s="1301">
        <f t="shared" si="13"/>
        <v>0</v>
      </c>
      <c r="AW76" s="1301">
        <v>0</v>
      </c>
      <c r="AX76" s="1301">
        <f>IF(AND(MONTH(AX$4)=MONTH($H76),YEAR(AX$4)=YEAR($H76)),#REF!,IF(AND(MONTH(AX$4)=MONTH($G76),YEAR(AX$4)=YEAR($G76)),#REF!,IF(AND(AX$4&lt;($H76+1),(AX$4+1)&gt;$G76),$P76,0)))</f>
        <v>0</v>
      </c>
      <c r="AY76" s="1301">
        <v>0</v>
      </c>
      <c r="AZ76" s="1301">
        <f t="shared" si="1"/>
        <v>0</v>
      </c>
      <c r="BA76" s="1301">
        <v>0</v>
      </c>
      <c r="BB76" s="1301">
        <f>IF(AND(MONTH(BB$4)=MONTH($H76),YEAR(BB$4)=YEAR($H76)),#REF!,IF(AND(MONTH(BB$4)=MONTH($G76),YEAR(BB$4)=YEAR($G76)),#REF!,IF(AND(BB$4&lt;($H76+1),(BB$4+1)&gt;$G76),$P76,0)))</f>
        <v>0</v>
      </c>
      <c r="BC76" s="1301">
        <v>0</v>
      </c>
      <c r="BD76" s="1301">
        <f t="shared" si="2"/>
        <v>0</v>
      </c>
      <c r="BE76" s="1301">
        <v>0</v>
      </c>
      <c r="BF76" s="1301">
        <f>IF(AND(MONTH(BF$4)=MONTH($H76),YEAR(BF$4)=YEAR($H76)),#REF!,IF(AND(MONTH(BF$4)=MONTH($G76),YEAR(BF$4)=YEAR($G76)),#REF!,IF(AND(BF$4&lt;($H76+1),(BF$4+1)&gt;$G76),$P76,0)))</f>
        <v>0</v>
      </c>
      <c r="BG76" s="1301">
        <v>0</v>
      </c>
      <c r="BH76" s="1301">
        <f t="shared" si="3"/>
        <v>0</v>
      </c>
      <c r="BI76" s="1301">
        <v>0</v>
      </c>
      <c r="BJ76" s="1301">
        <f>IF(AND(MONTH(BJ$4)=MONTH($H76),YEAR(BJ$4)=YEAR($H76)),#REF!,IF(AND(MONTH(BJ$4)=MONTH($G76),YEAR(BJ$4)=YEAR($G76)),#REF!,IF(AND(BJ$4&lt;($H76+1),(BJ$4+1)&gt;$G76),$P76,0)))</f>
        <v>0</v>
      </c>
      <c r="BK76" s="1301">
        <v>0</v>
      </c>
      <c r="BL76" s="1301">
        <f t="shared" si="4"/>
        <v>0</v>
      </c>
      <c r="BM76" s="1301">
        <v>0</v>
      </c>
      <c r="BN76" s="1313">
        <f>IF(AND(MONTH(BN$4)=MONTH($H76),YEAR(BN$4)=YEAR($H76)),#REF!,IF(AND(MONTH(BN$4)=MONTH($G76),YEAR(BN$4)=YEAR($G76)),#REF!,IF(AND(BN$4&lt;($H76+1),(BN$4+1)&gt;$G76),$P76,0)))</f>
        <v>0</v>
      </c>
      <c r="BO76" s="1313">
        <f>IF(AND(MONTH(BO$4)=MONTH($H76),YEAR(BO$4)=YEAR($H76)),#REF!,IF(AND(MONTH(BO$4)=MONTH($G76),YEAR(BO$4)=YEAR($G76)),#REF!,IF(AND(BO$4&lt;($H76+1),(BO$4+1)&gt;$G76),$P76,0)))</f>
        <v>0</v>
      </c>
      <c r="BP76" s="1313">
        <f>IF(AND(MONTH(BP$4)=MONTH($H76),YEAR(BP$4)=YEAR($H76)),#REF!,IF(AND(MONTH(BP$4)=MONTH($G76),YEAR(BP$4)=YEAR($G76)),#REF!,IF(AND(BP$4&lt;($H76+1),(BP$4+1)&gt;$G76),$P76,0)))</f>
        <v>0</v>
      </c>
      <c r="BQ76" s="1313">
        <f>IF(AND(MONTH(BQ$4)=MONTH($H76),YEAR(BQ$4)=YEAR($H76)),#REF!,IF(AND(MONTH(BQ$4)=MONTH($G76),YEAR(BQ$4)=YEAR($G76)),#REF!,IF(AND(BQ$4&lt;($H76+1),(BQ$4+1)&gt;$G76),$P76,0)))</f>
        <v>0</v>
      </c>
      <c r="BR76" s="1313">
        <f>IF(AND(MONTH(BR$4)=MONTH($H76),YEAR(BR$4)=YEAR($H76)),#REF!,IF(AND(MONTH(BR$4)=MONTH($G76),YEAR(BR$4)=YEAR($G76)),#REF!,IF(AND(BR$4&lt;($H76+1),(BR$4+1)&gt;$G76),$P76,0)))</f>
        <v>0</v>
      </c>
      <c r="BS76" s="1313" t="e">
        <f>IF(AND(MONTH(BS$4)=MONTH($H76),YEAR(BS$4)=YEAR($H76)),#REF!,IF(AND(MONTH(BS$4)=MONTH($G76),YEAR(BS$4)=YEAR($G76)),#REF!,IF(AND(BS$4&lt;($H76+1),(BS$4+1)&gt;$G76),$P76,0)))</f>
        <v>#REF!</v>
      </c>
      <c r="BT76" s="1313">
        <f>IF(AND(MONTH(BT$4)=MONTH($H76),YEAR(BT$4)=YEAR($H76)),#REF!,IF(AND(MONTH(BT$4)=MONTH($G76),YEAR(BT$4)=YEAR($G76)),#REF!,IF(AND(BT$4&lt;($H76+1),(BT$4+1)&gt;$G76),$P76,0)))</f>
        <v>42994</v>
      </c>
      <c r="BU76" s="1331" t="e">
        <f t="shared" si="33"/>
        <v>#REF!</v>
      </c>
      <c r="BV76" s="1331"/>
      <c r="BW76" s="1327"/>
      <c r="BX76" s="1319"/>
      <c r="BY76" s="1319"/>
      <c r="BZ76" s="1319"/>
      <c r="CA76" s="1319"/>
      <c r="CB76" s="1319"/>
      <c r="CC76" s="1319"/>
      <c r="CD76" s="1338"/>
      <c r="CE76" s="1338"/>
      <c r="CF76" s="1338"/>
      <c r="CG76" s="1338"/>
      <c r="CH76" s="1338"/>
      <c r="CI76" s="1270">
        <f t="shared" si="62"/>
        <v>0</v>
      </c>
      <c r="CJ76" s="1333"/>
      <c r="CK76" s="1333"/>
      <c r="CL76" s="1333"/>
    </row>
    <row r="77" spans="1:90" ht="30" customHeight="1">
      <c r="A77" s="1188"/>
      <c r="B77" s="1188"/>
      <c r="C77" s="1188"/>
      <c r="D77" s="1188"/>
      <c r="E77" s="1346" t="s">
        <v>135</v>
      </c>
      <c r="F77" s="1347" t="s">
        <v>136</v>
      </c>
      <c r="G77" s="1203">
        <v>44880</v>
      </c>
      <c r="H77" s="1203">
        <v>45610</v>
      </c>
      <c r="I77" s="1261"/>
      <c r="J77" s="1262">
        <v>0</v>
      </c>
      <c r="K77" s="1262">
        <v>0</v>
      </c>
      <c r="L77" s="1359">
        <v>0</v>
      </c>
      <c r="M77" s="1264">
        <v>0</v>
      </c>
      <c r="N77" s="1265">
        <v>0</v>
      </c>
      <c r="O77" s="1259">
        <v>990</v>
      </c>
      <c r="P77" s="1259">
        <f t="shared" si="63"/>
        <v>0</v>
      </c>
      <c r="Q77" s="1259">
        <f t="shared" si="42"/>
        <v>990</v>
      </c>
      <c r="R77" s="1259">
        <f>IF(AND(MONTH(R$4)=MONTH($H77),YEAR(R$4)=YEAR($H77)),#REF!,IF(AND(MONTH(R$4)=MONTH($G77),YEAR(R$4)=YEAR($G77)),#REF!,IF(AND(R$4&lt;($H77+1),(R$4+1)&gt;$G77),$O77,0)))</f>
        <v>990</v>
      </c>
      <c r="S77" s="1259">
        <f>VLOOKUP(E77,'[1]MW-Rent 2023'!$E$11:$AS$247,16,FALSE)</f>
        <v>990</v>
      </c>
      <c r="T77" s="1259">
        <f t="shared" si="15"/>
        <v>0</v>
      </c>
      <c r="U77" s="1259">
        <f>VLOOKUP(E77,'[2]MW-Rent 2023'!$E$11:$DR$319,21,FALSE)</f>
        <v>2508</v>
      </c>
      <c r="V77" s="1301">
        <f>IF(AND(MONTH(V$4)=MONTH($H77),YEAR(V$4)=YEAR($H77)),#REF!,IF(AND(MONTH(V$4)=MONTH($G77),YEAR(V$4)=YEAR($G77)),#REF!,IF(AND(V$4&lt;($H77+1),(V$4+1)&gt;$G77),$O77,0)))</f>
        <v>990</v>
      </c>
      <c r="W77" s="1301">
        <f>VLOOKUP(E77,'[1]MW-Rent 2023'!$E$11:$AS$247,17,FALSE)</f>
        <v>990</v>
      </c>
      <c r="X77" s="1301">
        <f t="shared" si="9"/>
        <v>0</v>
      </c>
      <c r="Y77" s="1301">
        <f>VLOOKUP(E77,'[2]MW-Rent 2023'!$E$11:$DR$319,25,FALSE)</f>
        <v>990</v>
      </c>
      <c r="Z77" s="1301">
        <f>IF(AND(MONTH(Z$4)=MONTH($H77),YEAR(Z$4)=YEAR($H77)),#REF!,IF(AND(MONTH(Z$4)=MONTH($G77),YEAR(Z$4)=YEAR($G77)),#REF!,IF(AND(Z$4&lt;($H77+1),(Z$4+1)&gt;$G77),$O77,0)))</f>
        <v>990</v>
      </c>
      <c r="AA77" s="1301">
        <f>VLOOKUP(E77,'[1]MW-Rent 2023'!$E$11:$AS$247,18,FALSE)</f>
        <v>990</v>
      </c>
      <c r="AB77" s="1301">
        <f t="shared" si="10"/>
        <v>0</v>
      </c>
      <c r="AC77" s="1301">
        <f>VLOOKUP(E77,'[2]MW-Rent 2023'!$E$11:$DR$319,29,FALSE)</f>
        <v>990</v>
      </c>
      <c r="AD77" s="1301">
        <f>IF(AND(MONTH(AD$4)=MONTH($H77),YEAR(AD$4)=YEAR($H77)),#REF!,IF(AND(MONTH(AD$4)=MONTH($G77),YEAR(AD$4)=YEAR($G77)),#REF!,IF(AND(AD$4&lt;($H77+1),(AD$4+1)&gt;$G77),$O77,0)))</f>
        <v>990</v>
      </c>
      <c r="AE77" s="1301">
        <f>VLOOKUP(E77,'[1]MW-Rent 2023'!$E$11:$AS$247,19,FALSE)</f>
        <v>990</v>
      </c>
      <c r="AF77" s="1301">
        <f t="shared" si="11"/>
        <v>0</v>
      </c>
      <c r="AG77" s="1301">
        <f>VLOOKUP(E77,'[2]MW-Rent 2023'!$E$11:$DR$319,33,FALSE)</f>
        <v>990</v>
      </c>
      <c r="AH77" s="1301">
        <f>IF(AND(MONTH(AH$4)=MONTH($H77),YEAR(AH$4)=YEAR($H77)),#REF!,IF(AND(MONTH(AH$4)=MONTH($G77),YEAR(AH$4)=YEAR($G77)),#REF!,IF(AND(AH$4&lt;($H77+1),(AH$4+1)&gt;$G77),$O77,0)))</f>
        <v>990</v>
      </c>
      <c r="AI77" s="1301">
        <f>VLOOKUP(E77,'[1]MW-Rent 2023'!$E$11:$AS$247,20,FALSE)</f>
        <v>990</v>
      </c>
      <c r="AJ77" s="1301">
        <f t="shared" si="12"/>
        <v>0</v>
      </c>
      <c r="AK77" s="1301">
        <f>VLOOKUP(E77,'[2]MW-Rent 2023'!$E$11:$DR$319,37,FALSE)</f>
        <v>990</v>
      </c>
      <c r="AL77" s="1313">
        <f>IF(AND(MONTH(AL$4)=MONTH($H77),YEAR(AL$4)=YEAR($H77)),#REF!,IF(AND(MONTH(AL$4)=MONTH($G77),YEAR(AL$4)=YEAR($G77)),#REF!,IF(AND(AL$4&lt;($H77+1),(AL$4+1)&gt;$G77),$O77,0)))</f>
        <v>990</v>
      </c>
      <c r="AM77" s="1313">
        <f>IF(AND(MONTH(AM$4)=MONTH($H77),YEAR(AM$4)=YEAR($H77)),#REF!,IF(AND(MONTH(AM$4)=MONTH($G77),YEAR(AM$4)=YEAR($G77)),#REF!,IF(AND(AM$4&lt;($H77+1),(AM$4+1)&gt;$G77),$O77,0)))</f>
        <v>990</v>
      </c>
      <c r="AN77" s="1313">
        <f>IF(AND(MONTH(AN$4)=MONTH($H77),YEAR(AN$4)=YEAR($H77)),#REF!,IF(AND(MONTH(AN$4)=MONTH($G77),YEAR(AN$4)=YEAR($G77)),#REF!,IF(AND(AN$4&lt;($H77+1),(AN$4+1)&gt;$G77),$O77,0)))</f>
        <v>990</v>
      </c>
      <c r="AO77" s="1313">
        <f>IF(AND(MONTH(AO$4)=MONTH($H77),YEAR(AO$4)=YEAR($H77)),#REF!,IF(AND(MONTH(AO$4)=MONTH($G77),YEAR(AO$4)=YEAR($G77)),#REF!,IF(AND(AO$4&lt;($H77+1),(AO$4+1)&gt;$G77),$O77,0)))</f>
        <v>990</v>
      </c>
      <c r="AP77" s="1313">
        <f>IF(AND(MONTH(AP$4)=MONTH($H77),YEAR(AP$4)=YEAR($H77)),#REF!,IF(AND(MONTH(AP$4)=MONTH($G77),YEAR(AP$4)=YEAR($G77)),#REF!,IF(AND(AP$4&lt;($H77+1),(AP$4+1)&gt;$G77),$O77,0)))</f>
        <v>990</v>
      </c>
      <c r="AQ77" s="1313" t="e">
        <f>IF(AND(MONTH(AQ$4)=MONTH($H77),YEAR(AQ$4)=YEAR($H77)),#REF!,IF(AND(MONTH(AQ$4)=MONTH($G77),YEAR(AQ$4)=YEAR($G77)),#REF!,IF(AND(AQ$4&lt;($H77+1),(AQ$4+1)&gt;$G77),$O77,0)))</f>
        <v>#REF!</v>
      </c>
      <c r="AR77" s="1313">
        <f>IF(AND(MONTH(AR$4)=MONTH($H77),YEAR(AR$4)=YEAR($H77)),#REF!,IF(AND(MONTH(AR$4)=MONTH($G77),YEAR(AR$4)=YEAR($G77)),#REF!,IF(AND(AR$4&lt;($H77+1),(AR$4+1)&gt;$G77),$O77,0)))</f>
        <v>0</v>
      </c>
      <c r="AS77" s="1301" t="e">
        <f t="shared" si="32"/>
        <v>#REF!</v>
      </c>
      <c r="AT77" s="1301">
        <f>IF(AND(MONTH(AT$4)=MONTH($H77),YEAR(AT$4)=YEAR($H77)),#REF!,IF(AND(MONTH(AT$4)=MONTH($G77),YEAR(AT$4)=YEAR($G77)),#REF!,IF(AND(AT$4&lt;($H77+1),(AT$4+1)&gt;$G77),$P77,0)))</f>
        <v>0</v>
      </c>
      <c r="AU77" s="1301">
        <f>VLOOKUP(E77,'[1]MW-Rent 2023'!$E$11:$AS$247,29,FALSE)</f>
        <v>0</v>
      </c>
      <c r="AV77" s="1301">
        <f t="shared" si="13"/>
        <v>0</v>
      </c>
      <c r="AW77" s="1301">
        <f>VLOOKUP(E77,'[2]MW-Rent 2023'!$E$11:$DR$319,70,FALSE)</f>
        <v>0</v>
      </c>
      <c r="AX77" s="1301">
        <f>IF(AND(MONTH(AX$4)=MONTH($H77),YEAR(AX$4)=YEAR($H77)),#REF!,IF(AND(MONTH(AX$4)=MONTH($G77),YEAR(AX$4)=YEAR($G77)),#REF!,IF(AND(AX$4&lt;($H77+1),(AX$4+1)&gt;$G77),$P77,0)))</f>
        <v>0</v>
      </c>
      <c r="AY77" s="1301">
        <f>VLOOKUP(E77,'[1]MW-Rent 2023'!$E$11:$AS$247,30,FALSE)</f>
        <v>0</v>
      </c>
      <c r="AZ77" s="1301">
        <f t="shared" si="1"/>
        <v>0</v>
      </c>
      <c r="BA77" s="1301">
        <f>VLOOKUP(E77,'[2]MW-Rent 2023'!$E$11:$DR$319,74,FALSE)</f>
        <v>0</v>
      </c>
      <c r="BB77" s="1301">
        <f>IF(AND(MONTH(BB$4)=MONTH($H77),YEAR(BB$4)=YEAR($H77)),#REF!,IF(AND(MONTH(BB$4)=MONTH($G77),YEAR(BB$4)=YEAR($G77)),#REF!,IF(AND(BB$4&lt;($H77+1),(BB$4+1)&gt;$G77),$P77,0)))</f>
        <v>0</v>
      </c>
      <c r="BC77" s="1301">
        <f>VLOOKUP(E77,'[1]MW-Rent 2023'!$E$11:$AS$247,31,FALSE)</f>
        <v>0</v>
      </c>
      <c r="BD77" s="1301">
        <f t="shared" si="2"/>
        <v>0</v>
      </c>
      <c r="BE77" s="1301">
        <f>VLOOKUP(E77,'[2]MW-Rent 2023'!$E$11:$DR$319,78,FALSE)</f>
        <v>0</v>
      </c>
      <c r="BF77" s="1301">
        <f>IF(AND(MONTH(BF$4)=MONTH($H77),YEAR(BF$4)=YEAR($H77)),#REF!,IF(AND(MONTH(BF$4)=MONTH($G77),YEAR(BF$4)=YEAR($G77)),#REF!,IF(AND(BF$4&lt;($H77+1),(BF$4+1)&gt;$G77),$P77,0)))</f>
        <v>0</v>
      </c>
      <c r="BG77" s="1301">
        <f>VLOOKUP(E77,'[1]MW-Rent 2023'!$E$11:$AS$247,32,FALSE)</f>
        <v>0</v>
      </c>
      <c r="BH77" s="1301">
        <f t="shared" si="3"/>
        <v>0</v>
      </c>
      <c r="BI77" s="1301">
        <f>VLOOKUP(E77,'[2]MW-Rent 2023'!$E$11:$DR$319,82,FALSE)</f>
        <v>0</v>
      </c>
      <c r="BJ77" s="1301">
        <f>IF(AND(MONTH(BJ$4)=MONTH($H77),YEAR(BJ$4)=YEAR($H77)),#REF!,IF(AND(MONTH(BJ$4)=MONTH($G77),YEAR(BJ$4)=YEAR($G77)),#REF!,IF(AND(BJ$4&lt;($H77+1),(BJ$4+1)&gt;$G77),$P77,0)))</f>
        <v>0</v>
      </c>
      <c r="BK77" s="1301">
        <f>VLOOKUP(E77,'[1]MW-Rent 2023'!$E$11:$AS$247,33,FALSE)</f>
        <v>0</v>
      </c>
      <c r="BL77" s="1301">
        <f t="shared" si="4"/>
        <v>0</v>
      </c>
      <c r="BM77" s="1301">
        <f>VLOOKUP(E77,'[2]MW-Rent 2023'!$E$11:$DR$319,86,FALSE)</f>
        <v>0</v>
      </c>
      <c r="BN77" s="1313">
        <f>IF(AND(MONTH(BN$4)=MONTH($H77),YEAR(BN$4)=YEAR($H77)),#REF!,IF(AND(MONTH(BN$4)=MONTH($G77),YEAR(BN$4)=YEAR($G77)),#REF!,IF(AND(BN$4&lt;($H77+1),(BN$4+1)&gt;$G77),$P77,0)))</f>
        <v>0</v>
      </c>
      <c r="BO77" s="1313">
        <f>IF(AND(MONTH(BO$4)=MONTH($H77),YEAR(BO$4)=YEAR($H77)),#REF!,IF(AND(MONTH(BO$4)=MONTH($G77),YEAR(BO$4)=YEAR($G77)),#REF!,IF(AND(BO$4&lt;($H77+1),(BO$4+1)&gt;$G77),$P77,0)))</f>
        <v>0</v>
      </c>
      <c r="BP77" s="1313">
        <f>IF(AND(MONTH(BP$4)=MONTH($H77),YEAR(BP$4)=YEAR($H77)),#REF!,IF(AND(MONTH(BP$4)=MONTH($G77),YEAR(BP$4)=YEAR($G77)),#REF!,IF(AND(BP$4&lt;($H77+1),(BP$4+1)&gt;$G77),$P77,0)))</f>
        <v>0</v>
      </c>
      <c r="BQ77" s="1313">
        <f>IF(AND(MONTH(BQ$4)=MONTH($H77),YEAR(BQ$4)=YEAR($H77)),#REF!,IF(AND(MONTH(BQ$4)=MONTH($G77),YEAR(BQ$4)=YEAR($G77)),#REF!,IF(AND(BQ$4&lt;($H77+1),(BQ$4+1)&gt;$G77),$P77,0)))</f>
        <v>0</v>
      </c>
      <c r="BR77" s="1313">
        <f>IF(AND(MONTH(BR$4)=MONTH($H77),YEAR(BR$4)=YEAR($H77)),#REF!,IF(AND(MONTH(BR$4)=MONTH($G77),YEAR(BR$4)=YEAR($G77)),#REF!,IF(AND(BR$4&lt;($H77+1),(BR$4+1)&gt;$G77),$P77,0)))</f>
        <v>0</v>
      </c>
      <c r="BS77" s="1313" t="e">
        <f>IF(AND(MONTH(BS$4)=MONTH($H77),YEAR(BS$4)=YEAR($H77)),#REF!,IF(AND(MONTH(BS$4)=MONTH($G77),YEAR(BS$4)=YEAR($G77)),#REF!,IF(AND(BS$4&lt;($H77+1),(BS$4+1)&gt;$G77),$P77,0)))</f>
        <v>#REF!</v>
      </c>
      <c r="BT77" s="1313">
        <f>IF(AND(MONTH(BT$4)=MONTH($H77),YEAR(BT$4)=YEAR($H77)),#REF!,IF(AND(MONTH(BT$4)=MONTH($G77),YEAR(BT$4)=YEAR($G77)),#REF!,IF(AND(BT$4&lt;($H77+1),(BT$4+1)&gt;$G77),$P77,0)))</f>
        <v>0</v>
      </c>
      <c r="BU77" s="1331" t="e">
        <f t="shared" si="33"/>
        <v>#REF!</v>
      </c>
      <c r="BV77" s="1331"/>
      <c r="BW77" s="1327"/>
      <c r="BX77" s="1319"/>
      <c r="BY77" s="1319"/>
      <c r="BZ77" s="1319"/>
      <c r="CA77" s="1319"/>
      <c r="CB77" s="1319"/>
      <c r="CC77" s="1319"/>
      <c r="CD77" s="1338"/>
      <c r="CE77" s="1338"/>
      <c r="CF77" s="1338"/>
      <c r="CG77" s="1338"/>
      <c r="CH77" s="1338"/>
      <c r="CI77" s="1270">
        <f t="shared" si="62"/>
        <v>0</v>
      </c>
      <c r="CJ77" s="1333"/>
      <c r="CK77" s="1333"/>
      <c r="CL77" s="1333"/>
    </row>
    <row r="78" spans="1:90" ht="18" customHeight="1">
      <c r="A78" s="1188"/>
      <c r="B78" s="1188"/>
      <c r="C78" s="1188"/>
      <c r="D78" s="1188"/>
      <c r="E78" s="1188" t="s">
        <v>137</v>
      </c>
      <c r="F78" s="1345" t="s">
        <v>138</v>
      </c>
      <c r="G78" s="1197">
        <v>45245</v>
      </c>
      <c r="H78" s="1197">
        <v>45610</v>
      </c>
      <c r="I78" s="1256"/>
      <c r="J78" s="1257">
        <v>1558</v>
      </c>
      <c r="K78" s="1257">
        <v>1558</v>
      </c>
      <c r="L78" s="1260">
        <v>6.875</v>
      </c>
      <c r="M78" s="1258">
        <v>0</v>
      </c>
      <c r="N78" s="1249">
        <v>8.59375</v>
      </c>
      <c r="O78" s="1259">
        <f t="shared" ref="O78:O89" si="78">L78*K78</f>
        <v>10711.25</v>
      </c>
      <c r="P78" s="1259">
        <f t="shared" si="63"/>
        <v>0</v>
      </c>
      <c r="Q78" s="1259">
        <f t="shared" si="42"/>
        <v>10711.25</v>
      </c>
      <c r="R78" s="1259">
        <f>IF(AND(MONTH(R$4)=MONTH($H78),YEAR(R$4)=YEAR($H78)),#REF!,IF(AND(MONTH(R$4)=MONTH($G78),YEAR(R$4)=YEAR($G78)),#REF!,IF(AND(R$4&lt;($H78+1),(R$4+1)&gt;$G78),$O78,0)))</f>
        <v>10711.25</v>
      </c>
      <c r="S78" s="1259">
        <f>VLOOKUP(E78,'[1]MW-Rent 2023'!$E$11:$AS$247,16,FALSE)</f>
        <v>8569</v>
      </c>
      <c r="T78" s="1259">
        <f t="shared" si="15"/>
        <v>2142.25</v>
      </c>
      <c r="U78" s="1259">
        <f>VLOOKUP(E78,'[2]MW-Rent 2023'!$E$11:$DR$319,21,FALSE)</f>
        <v>7790</v>
      </c>
      <c r="V78" s="1301">
        <f>IF(AND(MONTH(V$4)=MONTH($H78),YEAR(V$4)=YEAR($H78)),#REF!,IF(AND(MONTH(V$4)=MONTH($G78),YEAR(V$4)=YEAR($G78)),#REF!,IF(AND(V$4&lt;($H78+1),(V$4+1)&gt;$G78),$O78,0)))</f>
        <v>10711.25</v>
      </c>
      <c r="W78" s="1301">
        <f>VLOOKUP(E78,'[1]MW-Rent 2023'!$E$11:$AS$247,17,FALSE)</f>
        <v>8569</v>
      </c>
      <c r="X78" s="1301">
        <f t="shared" si="9"/>
        <v>2142.25</v>
      </c>
      <c r="Y78" s="1301">
        <f>VLOOKUP(E78,'[2]MW-Rent 2023'!$E$11:$DR$319,25,FALSE)</f>
        <v>7790</v>
      </c>
      <c r="Z78" s="1301">
        <f>IF(AND(MONTH(Z$4)=MONTH($H78),YEAR(Z$4)=YEAR($H78)),#REF!,IF(AND(MONTH(Z$4)=MONTH($G78),YEAR(Z$4)=YEAR($G78)),#REF!,IF(AND(Z$4&lt;($H78+1),(Z$4+1)&gt;$G78),$O78,0)))</f>
        <v>10711.25</v>
      </c>
      <c r="AA78" s="1301">
        <f>VLOOKUP(E78,'[1]MW-Rent 2023'!$E$11:$AS$247,18,FALSE)</f>
        <v>8569</v>
      </c>
      <c r="AB78" s="1301">
        <f t="shared" si="10"/>
        <v>2142.25</v>
      </c>
      <c r="AC78" s="1301">
        <f>VLOOKUP(E78,'[2]MW-Rent 2023'!$E$11:$DR$319,29,FALSE)</f>
        <v>7790</v>
      </c>
      <c r="AD78" s="1301">
        <f>IF(AND(MONTH(AD$4)=MONTH($H78),YEAR(AD$4)=YEAR($H78)),#REF!,IF(AND(MONTH(AD$4)=MONTH($G78),YEAR(AD$4)=YEAR($G78)),#REF!,IF(AND(AD$4&lt;($H78+1),(AD$4+1)&gt;$G78),$O78,0)))</f>
        <v>10711.25</v>
      </c>
      <c r="AE78" s="1301">
        <f>VLOOKUP(E78,'[1]MW-Rent 2023'!$E$11:$AS$247,19,FALSE)</f>
        <v>8569</v>
      </c>
      <c r="AF78" s="1301">
        <f t="shared" si="11"/>
        <v>2142.25</v>
      </c>
      <c r="AG78" s="1301">
        <f>VLOOKUP(E78,'[2]MW-Rent 2023'!$E$11:$DR$319,33,FALSE)</f>
        <v>7790</v>
      </c>
      <c r="AH78" s="1301">
        <f>IF(AND(MONTH(AH$4)=MONTH($H78),YEAR(AH$4)=YEAR($H78)),#REF!,IF(AND(MONTH(AH$4)=MONTH($G78),YEAR(AH$4)=YEAR($G78)),#REF!,IF(AND(AH$4&lt;($H78+1),(AH$4+1)&gt;$G78),$O78,0)))</f>
        <v>10711.25</v>
      </c>
      <c r="AI78" s="1301">
        <f>VLOOKUP(E78,'[1]MW-Rent 2023'!$E$11:$AS$247,20,FALSE)</f>
        <v>8569</v>
      </c>
      <c r="AJ78" s="1301">
        <f t="shared" si="12"/>
        <v>2142.25</v>
      </c>
      <c r="AK78" s="1301">
        <f>VLOOKUP(E78,'[2]MW-Rent 2023'!$E$11:$DR$319,37,FALSE)</f>
        <v>7790</v>
      </c>
      <c r="AL78" s="1313">
        <f>IF(AND(MONTH(AL$4)=MONTH($H78),YEAR(AL$4)=YEAR($H78)),#REF!,IF(AND(MONTH(AL$4)=MONTH($G78),YEAR(AL$4)=YEAR($G78)),#REF!,IF(AND(AL$4&lt;($H78+1),(AL$4+1)&gt;$G78),$O78,0)))</f>
        <v>10711.25</v>
      </c>
      <c r="AM78" s="1313">
        <f>IF(AND(MONTH(AM$4)=MONTH($H78),YEAR(AM$4)=YEAR($H78)),#REF!,IF(AND(MONTH(AM$4)=MONTH($G78),YEAR(AM$4)=YEAR($G78)),#REF!,IF(AND(AM$4&lt;($H78+1),(AM$4+1)&gt;$G78),$O78,0)))</f>
        <v>10711.25</v>
      </c>
      <c r="AN78" s="1313">
        <f>IF(AND(MONTH(AN$4)=MONTH($H78),YEAR(AN$4)=YEAR($H78)),#REF!,IF(AND(MONTH(AN$4)=MONTH($G78),YEAR(AN$4)=YEAR($G78)),#REF!,IF(AND(AN$4&lt;($H78+1),(AN$4+1)&gt;$G78),$O78,0)))</f>
        <v>10711.25</v>
      </c>
      <c r="AO78" s="1313">
        <f>IF(AND(MONTH(AO$4)=MONTH($H78),YEAR(AO$4)=YEAR($H78)),#REF!,IF(AND(MONTH(AO$4)=MONTH($G78),YEAR(AO$4)=YEAR($G78)),#REF!,IF(AND(AO$4&lt;($H78+1),(AO$4+1)&gt;$G78),$O78,0)))</f>
        <v>10711.25</v>
      </c>
      <c r="AP78" s="1313">
        <f>IF(AND(MONTH(AP$4)=MONTH($H78),YEAR(AP$4)=YEAR($H78)),#REF!,IF(AND(MONTH(AP$4)=MONTH($G78),YEAR(AP$4)=YEAR($G78)),#REF!,IF(AND(AP$4&lt;($H78+1),(AP$4+1)&gt;$G78),$O78,0)))</f>
        <v>10711.25</v>
      </c>
      <c r="AQ78" s="1313" t="e">
        <f>IF(AND(MONTH(AQ$4)=MONTH($H78),YEAR(AQ$4)=YEAR($H78)),#REF!,IF(AND(MONTH(AQ$4)=MONTH($G78),YEAR(AQ$4)=YEAR($G78)),#REF!,IF(AND(AQ$4&lt;($H78+1),(AQ$4+1)&gt;$G78),$O78,0)))</f>
        <v>#REF!</v>
      </c>
      <c r="AR78" s="1313">
        <f>IF(AND(MONTH(AR$4)=MONTH($H78),YEAR(AR$4)=YEAR($H78)),#REF!,IF(AND(MONTH(AR$4)=MONTH($G78),YEAR(AR$4)=YEAR($G78)),#REF!,IF(AND(AR$4&lt;($H78+1),(AR$4+1)&gt;$G78),$O78,0)))</f>
        <v>0</v>
      </c>
      <c r="AS78" s="1301" t="e">
        <f t="shared" si="32"/>
        <v>#REF!</v>
      </c>
      <c r="AT78" s="1301">
        <f>IF(AND(MONTH(AT$4)=MONTH($H78),YEAR(AT$4)=YEAR($H78)),#REF!,IF(AND(MONTH(AT$4)=MONTH($G78),YEAR(AT$4)=YEAR($G78)),#REF!,IF(AND(AT$4&lt;($H78+1),(AT$4+1)&gt;$G78),$P78,0)))</f>
        <v>0</v>
      </c>
      <c r="AU78" s="1301">
        <f>VLOOKUP(E78,'[1]MW-Rent 2023'!$E$11:$AS$247,29,FALSE)</f>
        <v>0</v>
      </c>
      <c r="AV78" s="1301">
        <f t="shared" si="13"/>
        <v>0</v>
      </c>
      <c r="AW78" s="1301">
        <f>VLOOKUP(E78,'[2]MW-Rent 2023'!$E$11:$DR$319,70,FALSE)</f>
        <v>0</v>
      </c>
      <c r="AX78" s="1301">
        <f>IF(AND(MONTH(AX$4)=MONTH($H78),YEAR(AX$4)=YEAR($H78)),#REF!,IF(AND(MONTH(AX$4)=MONTH($G78),YEAR(AX$4)=YEAR($G78)),#REF!,IF(AND(AX$4&lt;($H78+1),(AX$4+1)&gt;$G78),$P78,0)))</f>
        <v>0</v>
      </c>
      <c r="AY78" s="1301">
        <f>VLOOKUP(E78,'[1]MW-Rent 2023'!$E$11:$AS$247,30,FALSE)</f>
        <v>0</v>
      </c>
      <c r="AZ78" s="1301">
        <f t="shared" si="1"/>
        <v>0</v>
      </c>
      <c r="BA78" s="1301">
        <f>VLOOKUP(E78,'[2]MW-Rent 2023'!$E$11:$DR$319,74,FALSE)</f>
        <v>0</v>
      </c>
      <c r="BB78" s="1301">
        <f>IF(AND(MONTH(BB$4)=MONTH($H78),YEAR(BB$4)=YEAR($H78)),#REF!,IF(AND(MONTH(BB$4)=MONTH($G78),YEAR(BB$4)=YEAR($G78)),#REF!,IF(AND(BB$4&lt;($H78+1),(BB$4+1)&gt;$G78),$P78,0)))</f>
        <v>0</v>
      </c>
      <c r="BC78" s="1301">
        <f>VLOOKUP(E78,'[1]MW-Rent 2023'!$E$11:$AS$247,31,FALSE)</f>
        <v>0</v>
      </c>
      <c r="BD78" s="1301">
        <f t="shared" si="2"/>
        <v>0</v>
      </c>
      <c r="BE78" s="1301">
        <f>VLOOKUP(E78,'[2]MW-Rent 2023'!$E$11:$DR$319,78,FALSE)</f>
        <v>0</v>
      </c>
      <c r="BF78" s="1301">
        <f>IF(AND(MONTH(BF$4)=MONTH($H78),YEAR(BF$4)=YEAR($H78)),#REF!,IF(AND(MONTH(BF$4)=MONTH($G78),YEAR(BF$4)=YEAR($G78)),#REF!,IF(AND(BF$4&lt;($H78+1),(BF$4+1)&gt;$G78),$P78,0)))</f>
        <v>0</v>
      </c>
      <c r="BG78" s="1301">
        <f>VLOOKUP(E78,'[1]MW-Rent 2023'!$E$11:$AS$247,32,FALSE)</f>
        <v>0</v>
      </c>
      <c r="BH78" s="1301">
        <f t="shared" si="3"/>
        <v>0</v>
      </c>
      <c r="BI78" s="1301">
        <f>VLOOKUP(E78,'[2]MW-Rent 2023'!$E$11:$DR$319,82,FALSE)</f>
        <v>0</v>
      </c>
      <c r="BJ78" s="1301">
        <f>IF(AND(MONTH(BJ$4)=MONTH($H78),YEAR(BJ$4)=YEAR($H78)),#REF!,IF(AND(MONTH(BJ$4)=MONTH($G78),YEAR(BJ$4)=YEAR($G78)),#REF!,IF(AND(BJ$4&lt;($H78+1),(BJ$4+1)&gt;$G78),$P78,0)))</f>
        <v>0</v>
      </c>
      <c r="BK78" s="1301">
        <f>VLOOKUP(E78,'[1]MW-Rent 2023'!$E$11:$AS$247,33,FALSE)</f>
        <v>0</v>
      </c>
      <c r="BL78" s="1301">
        <f t="shared" si="4"/>
        <v>0</v>
      </c>
      <c r="BM78" s="1301">
        <f>VLOOKUP(E78,'[2]MW-Rent 2023'!$E$11:$DR$319,86,FALSE)</f>
        <v>0</v>
      </c>
      <c r="BN78" s="1313">
        <f>IF(AND(MONTH(BN$4)=MONTH($H78),YEAR(BN$4)=YEAR($H78)),#REF!,IF(AND(MONTH(BN$4)=MONTH($G78),YEAR(BN$4)=YEAR($G78)),#REF!,IF(AND(BN$4&lt;($H78+1),(BN$4+1)&gt;$G78),$P78,0)))</f>
        <v>0</v>
      </c>
      <c r="BO78" s="1313">
        <f>IF(AND(MONTH(BO$4)=MONTH($H78),YEAR(BO$4)=YEAR($H78)),#REF!,IF(AND(MONTH(BO$4)=MONTH($G78),YEAR(BO$4)=YEAR($G78)),#REF!,IF(AND(BO$4&lt;($H78+1),(BO$4+1)&gt;$G78),$P78,0)))</f>
        <v>0</v>
      </c>
      <c r="BP78" s="1313">
        <f>IF(AND(MONTH(BP$4)=MONTH($H78),YEAR(BP$4)=YEAR($H78)),#REF!,IF(AND(MONTH(BP$4)=MONTH($G78),YEAR(BP$4)=YEAR($G78)),#REF!,IF(AND(BP$4&lt;($H78+1),(BP$4+1)&gt;$G78),$P78,0)))</f>
        <v>0</v>
      </c>
      <c r="BQ78" s="1313">
        <f>IF(AND(MONTH(BQ$4)=MONTH($H78),YEAR(BQ$4)=YEAR($H78)),#REF!,IF(AND(MONTH(BQ$4)=MONTH($G78),YEAR(BQ$4)=YEAR($G78)),#REF!,IF(AND(BQ$4&lt;($H78+1),(BQ$4+1)&gt;$G78),$P78,0)))</f>
        <v>0</v>
      </c>
      <c r="BR78" s="1313">
        <f>IF(AND(MONTH(BR$4)=MONTH($H78),YEAR(BR$4)=YEAR($H78)),#REF!,IF(AND(MONTH(BR$4)=MONTH($G78),YEAR(BR$4)=YEAR($G78)),#REF!,IF(AND(BR$4&lt;($H78+1),(BR$4+1)&gt;$G78),$P78,0)))</f>
        <v>0</v>
      </c>
      <c r="BS78" s="1313" t="e">
        <f>IF(AND(MONTH(BS$4)=MONTH($H78),YEAR(BS$4)=YEAR($H78)),#REF!,IF(AND(MONTH(BS$4)=MONTH($G78),YEAR(BS$4)=YEAR($G78)),#REF!,IF(AND(BS$4&lt;($H78+1),(BS$4+1)&gt;$G78),$P78,0)))</f>
        <v>#REF!</v>
      </c>
      <c r="BT78" s="1313">
        <f>IF(AND(MONTH(BT$4)=MONTH($H78),YEAR(BT$4)=YEAR($H78)),#REF!,IF(AND(MONTH(BT$4)=MONTH($G78),YEAR(BT$4)=YEAR($G78)),#REF!,IF(AND(BT$4&lt;($H78+1),(BT$4+1)&gt;$G78),$P78,0)))</f>
        <v>0</v>
      </c>
      <c r="BU78" s="1331" t="e">
        <f t="shared" si="33"/>
        <v>#REF!</v>
      </c>
      <c r="BV78" s="1331"/>
      <c r="BW78" s="1327"/>
      <c r="BX78" s="1319"/>
      <c r="BY78" s="1319"/>
      <c r="BZ78" s="1319"/>
      <c r="CA78" s="1319"/>
      <c r="CB78" s="1319"/>
      <c r="CC78" s="1319"/>
      <c r="CD78" s="1338"/>
      <c r="CE78" s="1338"/>
      <c r="CF78" s="1338"/>
      <c r="CG78" s="1338"/>
      <c r="CH78" s="1338"/>
      <c r="CI78" s="1270">
        <f t="shared" si="62"/>
        <v>0</v>
      </c>
      <c r="CJ78" s="1333"/>
      <c r="CK78" s="1333"/>
      <c r="CL78" s="1333"/>
    </row>
    <row r="79" spans="1:90" ht="18" customHeight="1">
      <c r="A79" s="1188"/>
      <c r="B79" s="1188"/>
      <c r="C79" s="1188"/>
      <c r="D79" s="1188"/>
      <c r="E79" s="1188" t="s">
        <v>137</v>
      </c>
      <c r="F79" s="1345" t="s">
        <v>138</v>
      </c>
      <c r="G79" s="1197">
        <v>45611</v>
      </c>
      <c r="H79" s="1197">
        <v>45975</v>
      </c>
      <c r="I79" s="1256"/>
      <c r="J79" s="1257">
        <v>0</v>
      </c>
      <c r="K79" s="1257">
        <v>1558</v>
      </c>
      <c r="L79" s="1260">
        <v>7.5</v>
      </c>
      <c r="M79" s="1258">
        <v>0</v>
      </c>
      <c r="N79" s="1249">
        <v>9.375</v>
      </c>
      <c r="O79" s="1259">
        <f t="shared" si="78"/>
        <v>11685</v>
      </c>
      <c r="P79" s="1259">
        <f t="shared" si="63"/>
        <v>0</v>
      </c>
      <c r="Q79" s="1259">
        <f t="shared" si="42"/>
        <v>11685</v>
      </c>
      <c r="R79" s="1259">
        <f>IF(AND(MONTH(R$4)=MONTH($H79),YEAR(R$4)=YEAR($H79)),#REF!,IF(AND(MONTH(R$4)=MONTH($G79),YEAR(R$4)=YEAR($G79)),#REF!,IF(AND(R$4&lt;($H79+1),(R$4+1)&gt;$G79),$O79,0)))</f>
        <v>0</v>
      </c>
      <c r="S79" s="1259">
        <v>0</v>
      </c>
      <c r="T79" s="1259">
        <f t="shared" si="15"/>
        <v>0</v>
      </c>
      <c r="U79" s="1259">
        <v>0</v>
      </c>
      <c r="V79" s="1301">
        <f>IF(AND(MONTH(V$4)=MONTH($H79),YEAR(V$4)=YEAR($H79)),#REF!,IF(AND(MONTH(V$4)=MONTH($G79),YEAR(V$4)=YEAR($G79)),#REF!,IF(AND(V$4&lt;($H79+1),(V$4+1)&gt;$G79),$O79,0)))</f>
        <v>0</v>
      </c>
      <c r="W79" s="1301">
        <v>0</v>
      </c>
      <c r="X79" s="1301">
        <f t="shared" si="9"/>
        <v>0</v>
      </c>
      <c r="Y79" s="1301">
        <v>0</v>
      </c>
      <c r="Z79" s="1301">
        <f>IF(AND(MONTH(Z$4)=MONTH($H79),YEAR(Z$4)=YEAR($H79)),#REF!,IF(AND(MONTH(Z$4)=MONTH($G79),YEAR(Z$4)=YEAR($G79)),#REF!,IF(AND(Z$4&lt;($H79+1),(Z$4+1)&gt;$G79),$O79,0)))</f>
        <v>0</v>
      </c>
      <c r="AA79" s="1301">
        <v>0</v>
      </c>
      <c r="AB79" s="1301">
        <f t="shared" si="10"/>
        <v>0</v>
      </c>
      <c r="AC79" s="1301">
        <v>0</v>
      </c>
      <c r="AD79" s="1301">
        <f>IF(AND(MONTH(AD$4)=MONTH($H79),YEAR(AD$4)=YEAR($H79)),#REF!,IF(AND(MONTH(AD$4)=MONTH($G79),YEAR(AD$4)=YEAR($G79)),#REF!,IF(AND(AD$4&lt;($H79+1),(AD$4+1)&gt;$G79),$O79,0)))</f>
        <v>0</v>
      </c>
      <c r="AE79" s="1301">
        <v>0</v>
      </c>
      <c r="AF79" s="1301">
        <f t="shared" si="11"/>
        <v>0</v>
      </c>
      <c r="AG79" s="1301">
        <v>0</v>
      </c>
      <c r="AH79" s="1301">
        <f>IF(AND(MONTH(AH$4)=MONTH($H79),YEAR(AH$4)=YEAR($H79)),#REF!,IF(AND(MONTH(AH$4)=MONTH($G79),YEAR(AH$4)=YEAR($G79)),#REF!,IF(AND(AH$4&lt;($H79+1),(AH$4+1)&gt;$G79),$O79,0)))</f>
        <v>0</v>
      </c>
      <c r="AI79" s="1301">
        <v>0</v>
      </c>
      <c r="AJ79" s="1301">
        <f t="shared" si="12"/>
        <v>0</v>
      </c>
      <c r="AK79" s="1301">
        <v>0</v>
      </c>
      <c r="AL79" s="1313">
        <f>IF(AND(MONTH(AL$4)=MONTH($H79),YEAR(AL$4)=YEAR($H79)),#REF!,IF(AND(MONTH(AL$4)=MONTH($G79),YEAR(AL$4)=YEAR($G79)),#REF!,IF(AND(AL$4&lt;($H79+1),(AL$4+1)&gt;$G79),$O79,0)))</f>
        <v>0</v>
      </c>
      <c r="AM79" s="1313">
        <f>IF(AND(MONTH(AM$4)=MONTH($H79),YEAR(AM$4)=YEAR($H79)),#REF!,IF(AND(MONTH(AM$4)=MONTH($G79),YEAR(AM$4)=YEAR($G79)),#REF!,IF(AND(AM$4&lt;($H79+1),(AM$4+1)&gt;$G79),$O79,0)))</f>
        <v>0</v>
      </c>
      <c r="AN79" s="1313">
        <f>IF(AND(MONTH(AN$4)=MONTH($H79),YEAR(AN$4)=YEAR($H79)),#REF!,IF(AND(MONTH(AN$4)=MONTH($G79),YEAR(AN$4)=YEAR($G79)),#REF!,IF(AND(AN$4&lt;($H79+1),(AN$4+1)&gt;$G79),$O79,0)))</f>
        <v>0</v>
      </c>
      <c r="AO79" s="1313">
        <f>IF(AND(MONTH(AO$4)=MONTH($H79),YEAR(AO$4)=YEAR($H79)),#REF!,IF(AND(MONTH(AO$4)=MONTH($G79),YEAR(AO$4)=YEAR($G79)),#REF!,IF(AND(AO$4&lt;($H79+1),(AO$4+1)&gt;$G79),$O79,0)))</f>
        <v>0</v>
      </c>
      <c r="AP79" s="1313">
        <f>IF(AND(MONTH(AP$4)=MONTH($H79),YEAR(AP$4)=YEAR($H79)),#REF!,IF(AND(MONTH(AP$4)=MONTH($G79),YEAR(AP$4)=YEAR($G79)),#REF!,IF(AND(AP$4&lt;($H79+1),(AP$4+1)&gt;$G79),$O79,0)))</f>
        <v>0</v>
      </c>
      <c r="AQ79" s="1313" t="e">
        <f>IF(AND(MONTH(AQ$4)=MONTH($H79),YEAR(AQ$4)=YEAR($H79)),#REF!,IF(AND(MONTH(AQ$4)=MONTH($G79),YEAR(AQ$4)=YEAR($G79)),#REF!,IF(AND(AQ$4&lt;($H79+1),(AQ$4+1)&gt;$G79),$O79,0)))</f>
        <v>#REF!</v>
      </c>
      <c r="AR79" s="1313">
        <f>IF(AND(MONTH(AR$4)=MONTH($H79),YEAR(AR$4)=YEAR($H79)),#REF!,IF(AND(MONTH(AR$4)=MONTH($G79),YEAR(AR$4)=YEAR($G79)),#REF!,IF(AND(AR$4&lt;($H79+1),(AR$4+1)&gt;$G79),$O79,0)))</f>
        <v>11685</v>
      </c>
      <c r="AS79" s="1301" t="e">
        <f t="shared" si="32"/>
        <v>#REF!</v>
      </c>
      <c r="AT79" s="1301">
        <f>IF(AND(MONTH(AT$4)=MONTH($H79),YEAR(AT$4)=YEAR($H79)),#REF!,IF(AND(MONTH(AT$4)=MONTH($G79),YEAR(AT$4)=YEAR($G79)),#REF!,IF(AND(AT$4&lt;($H79+1),(AT$4+1)&gt;$G79),$P79,0)))</f>
        <v>0</v>
      </c>
      <c r="AU79" s="1301">
        <v>0</v>
      </c>
      <c r="AV79" s="1301">
        <f t="shared" ref="AV79:AV150" si="79">AT79-AU79</f>
        <v>0</v>
      </c>
      <c r="AW79" s="1301">
        <v>0</v>
      </c>
      <c r="AX79" s="1301">
        <f>IF(AND(MONTH(AX$4)=MONTH($H79),YEAR(AX$4)=YEAR($H79)),#REF!,IF(AND(MONTH(AX$4)=MONTH($G79),YEAR(AX$4)=YEAR($G79)),#REF!,IF(AND(AX$4&lt;($H79+1),(AX$4+1)&gt;$G79),$P79,0)))</f>
        <v>0</v>
      </c>
      <c r="AY79" s="1301">
        <v>0</v>
      </c>
      <c r="AZ79" s="1301">
        <f t="shared" si="1"/>
        <v>0</v>
      </c>
      <c r="BA79" s="1301">
        <v>0</v>
      </c>
      <c r="BB79" s="1301">
        <f>IF(AND(MONTH(BB$4)=MONTH($H79),YEAR(BB$4)=YEAR($H79)),#REF!,IF(AND(MONTH(BB$4)=MONTH($G79),YEAR(BB$4)=YEAR($G79)),#REF!,IF(AND(BB$4&lt;($H79+1),(BB$4+1)&gt;$G79),$P79,0)))</f>
        <v>0</v>
      </c>
      <c r="BC79" s="1301">
        <v>0</v>
      </c>
      <c r="BD79" s="1301">
        <f t="shared" si="2"/>
        <v>0</v>
      </c>
      <c r="BE79" s="1301">
        <v>0</v>
      </c>
      <c r="BF79" s="1301">
        <f>IF(AND(MONTH(BF$4)=MONTH($H79),YEAR(BF$4)=YEAR($H79)),#REF!,IF(AND(MONTH(BF$4)=MONTH($G79),YEAR(BF$4)=YEAR($G79)),#REF!,IF(AND(BF$4&lt;($H79+1),(BF$4+1)&gt;$G79),$P79,0)))</f>
        <v>0</v>
      </c>
      <c r="BG79" s="1301">
        <v>0</v>
      </c>
      <c r="BH79" s="1301">
        <f t="shared" si="3"/>
        <v>0</v>
      </c>
      <c r="BI79" s="1301">
        <v>0</v>
      </c>
      <c r="BJ79" s="1301">
        <f>IF(AND(MONTH(BJ$4)=MONTH($H79),YEAR(BJ$4)=YEAR($H79)),#REF!,IF(AND(MONTH(BJ$4)=MONTH($G79),YEAR(BJ$4)=YEAR($G79)),#REF!,IF(AND(BJ$4&lt;($H79+1),(BJ$4+1)&gt;$G79),$P79,0)))</f>
        <v>0</v>
      </c>
      <c r="BK79" s="1301">
        <v>0</v>
      </c>
      <c r="BL79" s="1301">
        <f t="shared" si="4"/>
        <v>0</v>
      </c>
      <c r="BM79" s="1301">
        <v>0</v>
      </c>
      <c r="BN79" s="1313">
        <f>IF(AND(MONTH(BN$4)=MONTH($H79),YEAR(BN$4)=YEAR($H79)),#REF!,IF(AND(MONTH(BN$4)=MONTH($G79),YEAR(BN$4)=YEAR($G79)),#REF!,IF(AND(BN$4&lt;($H79+1),(BN$4+1)&gt;$G79),$P79,0)))</f>
        <v>0</v>
      </c>
      <c r="BO79" s="1313">
        <f>IF(AND(MONTH(BO$4)=MONTH($H79),YEAR(BO$4)=YEAR($H79)),#REF!,IF(AND(MONTH(BO$4)=MONTH($G79),YEAR(BO$4)=YEAR($G79)),#REF!,IF(AND(BO$4&lt;($H79+1),(BO$4+1)&gt;$G79),$P79,0)))</f>
        <v>0</v>
      </c>
      <c r="BP79" s="1313">
        <f>IF(AND(MONTH(BP$4)=MONTH($H79),YEAR(BP$4)=YEAR($H79)),#REF!,IF(AND(MONTH(BP$4)=MONTH($G79),YEAR(BP$4)=YEAR($G79)),#REF!,IF(AND(BP$4&lt;($H79+1),(BP$4+1)&gt;$G79),$P79,0)))</f>
        <v>0</v>
      </c>
      <c r="BQ79" s="1313">
        <f>IF(AND(MONTH(BQ$4)=MONTH($H79),YEAR(BQ$4)=YEAR($H79)),#REF!,IF(AND(MONTH(BQ$4)=MONTH($G79),YEAR(BQ$4)=YEAR($G79)),#REF!,IF(AND(BQ$4&lt;($H79+1),(BQ$4+1)&gt;$G79),$P79,0)))</f>
        <v>0</v>
      </c>
      <c r="BR79" s="1313">
        <f>IF(AND(MONTH(BR$4)=MONTH($H79),YEAR(BR$4)=YEAR($H79)),#REF!,IF(AND(MONTH(BR$4)=MONTH($G79),YEAR(BR$4)=YEAR($G79)),#REF!,IF(AND(BR$4&lt;($H79+1),(BR$4+1)&gt;$G79),$P79,0)))</f>
        <v>0</v>
      </c>
      <c r="BS79" s="1313" t="e">
        <f>IF(AND(MONTH(BS$4)=MONTH($H79),YEAR(BS$4)=YEAR($H79)),#REF!,IF(AND(MONTH(BS$4)=MONTH($G79),YEAR(BS$4)=YEAR($G79)),#REF!,IF(AND(BS$4&lt;($H79+1),(BS$4+1)&gt;$G79),$P79,0)))</f>
        <v>#REF!</v>
      </c>
      <c r="BT79" s="1313">
        <f>IF(AND(MONTH(BT$4)=MONTH($H79),YEAR(BT$4)=YEAR($H79)),#REF!,IF(AND(MONTH(BT$4)=MONTH($G79),YEAR(BT$4)=YEAR($G79)),#REF!,IF(AND(BT$4&lt;($H79+1),(BT$4+1)&gt;$G79),$P79,0)))</f>
        <v>0</v>
      </c>
      <c r="BU79" s="1331" t="e">
        <f t="shared" si="33"/>
        <v>#REF!</v>
      </c>
      <c r="BV79" s="1331"/>
      <c r="BW79" s="1327"/>
      <c r="BX79" s="1319"/>
      <c r="BY79" s="1319"/>
      <c r="BZ79" s="1319"/>
      <c r="CA79" s="1319"/>
      <c r="CB79" s="1319"/>
      <c r="CC79" s="1319"/>
      <c r="CD79" s="1338"/>
      <c r="CE79" s="1338"/>
      <c r="CF79" s="1338"/>
      <c r="CG79" s="1338"/>
      <c r="CH79" s="1338"/>
      <c r="CI79" s="1270">
        <f t="shared" si="62"/>
        <v>0</v>
      </c>
      <c r="CJ79" s="1333"/>
      <c r="CK79" s="1333"/>
      <c r="CL79" s="1333"/>
    </row>
    <row r="80" spans="1:90" ht="30" customHeight="1">
      <c r="A80" s="1188">
        <v>32</v>
      </c>
      <c r="B80" s="1188" t="s">
        <v>88</v>
      </c>
      <c r="C80" s="1188" t="s">
        <v>107</v>
      </c>
      <c r="D80" s="1188"/>
      <c r="E80" s="1188" t="s">
        <v>139</v>
      </c>
      <c r="F80" s="1345" t="s">
        <v>140</v>
      </c>
      <c r="G80" s="1197">
        <v>45276</v>
      </c>
      <c r="H80" s="1197">
        <v>46006</v>
      </c>
      <c r="I80" s="1256"/>
      <c r="J80" s="1257">
        <v>37771</v>
      </c>
      <c r="K80" s="1257">
        <v>37771</v>
      </c>
      <c r="L80" s="1260">
        <v>6.7625000000000002</v>
      </c>
      <c r="M80" s="1258">
        <v>1.2</v>
      </c>
      <c r="N80" s="1249">
        <v>9.953125</v>
      </c>
      <c r="O80" s="1259">
        <f t="shared" si="78"/>
        <v>255426.38750000001</v>
      </c>
      <c r="P80" s="1259">
        <f t="shared" si="63"/>
        <v>45325.2</v>
      </c>
      <c r="Q80" s="1259">
        <f t="shared" si="42"/>
        <v>300751.58750000002</v>
      </c>
      <c r="R80" s="1259">
        <f>IF(AND(MONTH(R$4)=MONTH($H80),YEAR(R$4)=YEAR($H80)),#REF!,IF(AND(MONTH(R$4)=MONTH($G80),YEAR(R$4)=YEAR($G80)),#REF!,IF(AND(R$4&lt;($H80+1),(R$4+1)&gt;$G80),$O80,0)))</f>
        <v>255426.38750000001</v>
      </c>
      <c r="S80" s="1259">
        <f>VLOOKUP(E80,'[1]MW-Rent 2023'!$E$11:$AS$247,16,FALSE)</f>
        <v>204341.11</v>
      </c>
      <c r="T80" s="1259">
        <f t="shared" ref="T80:T151" si="80">R80-S80</f>
        <v>51085.277499999997</v>
      </c>
      <c r="U80" s="1259">
        <f>VLOOKUP(E80,'[2]MW-Rent 2023'!$E$11:$DR$319,21,FALSE)</f>
        <v>193765.23</v>
      </c>
      <c r="V80" s="1301">
        <f>IF(AND(MONTH(V$4)=MONTH($H80),YEAR(V$4)=YEAR($H80)),#REF!,IF(AND(MONTH(V$4)=MONTH($G80),YEAR(V$4)=YEAR($G80)),#REF!,IF(AND(V$4&lt;($H80+1),(V$4+1)&gt;$G80),$O80,0)))</f>
        <v>255426.38750000001</v>
      </c>
      <c r="W80" s="1301">
        <f>VLOOKUP(E80,'[1]MW-Rent 2023'!$E$11:$AS$247,17,FALSE)</f>
        <v>204341.11</v>
      </c>
      <c r="X80" s="1301">
        <f t="shared" si="9"/>
        <v>51085.277499999997</v>
      </c>
      <c r="Y80" s="1301">
        <f>VLOOKUP(E80,'[2]MW-Rent 2023'!$E$11:$DR$319,25,FALSE)</f>
        <v>193765.23</v>
      </c>
      <c r="Z80" s="1301">
        <f>IF(AND(MONTH(Z$4)=MONTH($H80),YEAR(Z$4)=YEAR($H80)),#REF!,IF(AND(MONTH(Z$4)=MONTH($G80),YEAR(Z$4)=YEAR($G80)),#REF!,IF(AND(Z$4&lt;($H80+1),(Z$4+1)&gt;$G80),$O80,0)))</f>
        <v>255426.38750000001</v>
      </c>
      <c r="AA80" s="1301">
        <f>VLOOKUP(E80,'[1]MW-Rent 2023'!$E$11:$AS$247,18,FALSE)</f>
        <v>204341.11</v>
      </c>
      <c r="AB80" s="1301">
        <f t="shared" si="10"/>
        <v>51085.277499999997</v>
      </c>
      <c r="AC80" s="1301">
        <f>VLOOKUP(E80,'[2]MW-Rent 2023'!$E$11:$DR$319,29,FALSE)</f>
        <v>193765.23</v>
      </c>
      <c r="AD80" s="1301">
        <f>IF(AND(MONTH(AD$4)=MONTH($H80),YEAR(AD$4)=YEAR($H80)),#REF!,IF(AND(MONTH(AD$4)=MONTH($G80),YEAR(AD$4)=YEAR($G80)),#REF!,IF(AND(AD$4&lt;($H80+1),(AD$4+1)&gt;$G80),$O80,0)))</f>
        <v>255426.38750000001</v>
      </c>
      <c r="AE80" s="1301">
        <f>VLOOKUP(E80,'[1]MW-Rent 2023'!$E$11:$AS$247,19,FALSE)</f>
        <v>204341.11</v>
      </c>
      <c r="AF80" s="1301">
        <f t="shared" si="11"/>
        <v>51085.277499999997</v>
      </c>
      <c r="AG80" s="1301">
        <f>VLOOKUP(E80,'[2]MW-Rent 2023'!$E$11:$DR$319,33,FALSE)</f>
        <v>193765.23</v>
      </c>
      <c r="AH80" s="1301">
        <f>IF(AND(MONTH(AH$4)=MONTH($H80),YEAR(AH$4)=YEAR($H80)),#REF!,IF(AND(MONTH(AH$4)=MONTH($G80),YEAR(AH$4)=YEAR($G80)),#REF!,IF(AND(AH$4&lt;($H80+1),(AH$4+1)&gt;$G80),$O80,0)))</f>
        <v>255426.38750000001</v>
      </c>
      <c r="AI80" s="1301">
        <f>VLOOKUP(E80,'[1]MW-Rent 2023'!$E$11:$AS$247,20,FALSE)</f>
        <v>204341.11</v>
      </c>
      <c r="AJ80" s="1301">
        <f t="shared" si="12"/>
        <v>51085.277499999997</v>
      </c>
      <c r="AK80" s="1301">
        <f>VLOOKUP(E80,'[2]MW-Rent 2023'!$E$11:$DR$319,37,FALSE)</f>
        <v>193765.23</v>
      </c>
      <c r="AL80" s="1313">
        <f>IF(AND(MONTH(AL$4)=MONTH($H80),YEAR(AL$4)=YEAR($H80)),#REF!,IF(AND(MONTH(AL$4)=MONTH($G80),YEAR(AL$4)=YEAR($G80)),#REF!,IF(AND(AL$4&lt;($H80+1),(AL$4+1)&gt;$G80),$O80,0)))</f>
        <v>255426.38750000001</v>
      </c>
      <c r="AM80" s="1313">
        <f>IF(AND(MONTH(AM$4)=MONTH($H80),YEAR(AM$4)=YEAR($H80)),#REF!,IF(AND(MONTH(AM$4)=MONTH($G80),YEAR(AM$4)=YEAR($G80)),#REF!,IF(AND(AM$4&lt;($H80+1),(AM$4+1)&gt;$G80),$O80,0)))</f>
        <v>255426.38750000001</v>
      </c>
      <c r="AN80" s="1313">
        <f>IF(AND(MONTH(AN$4)=MONTH($H80),YEAR(AN$4)=YEAR($H80)),#REF!,IF(AND(MONTH(AN$4)=MONTH($G80),YEAR(AN$4)=YEAR($G80)),#REF!,IF(AND(AN$4&lt;($H80+1),(AN$4+1)&gt;$G80),$O80,0)))</f>
        <v>255426.38750000001</v>
      </c>
      <c r="AO80" s="1313">
        <f>IF(AND(MONTH(AO$4)=MONTH($H80),YEAR(AO$4)=YEAR($H80)),#REF!,IF(AND(MONTH(AO$4)=MONTH($G80),YEAR(AO$4)=YEAR($G80)),#REF!,IF(AND(AO$4&lt;($H80+1),(AO$4+1)&gt;$G80),$O80,0)))</f>
        <v>255426.38750000001</v>
      </c>
      <c r="AP80" s="1313">
        <f>IF(AND(MONTH(AP$4)=MONTH($H80),YEAR(AP$4)=YEAR($H80)),#REF!,IF(AND(MONTH(AP$4)=MONTH($G80),YEAR(AP$4)=YEAR($G80)),#REF!,IF(AND(AP$4&lt;($H80+1),(AP$4+1)&gt;$G80),$O80,0)))</f>
        <v>255426.38750000001</v>
      </c>
      <c r="AQ80" s="1313">
        <f>IF(AND(MONTH(AQ$4)=MONTH($H80),YEAR(AQ$4)=YEAR($H80)),#REF!,IF(AND(MONTH(AQ$4)=MONTH($G80),YEAR(AQ$4)=YEAR($G80)),#REF!,IF(AND(AQ$4&lt;($H80+1),(AQ$4+1)&gt;$G80),$O80,0)))</f>
        <v>255426.38750000001</v>
      </c>
      <c r="AR80" s="1313">
        <f>IF(AND(MONTH(AR$4)=MONTH($H80),YEAR(AR$4)=YEAR($H80)),#REF!,IF(AND(MONTH(AR$4)=MONTH($G80),YEAR(AR$4)=YEAR($G80)),#REF!,IF(AND(AR$4&lt;($H80+1),(AR$4+1)&gt;$G80),$O80,0)))</f>
        <v>255426.38750000001</v>
      </c>
      <c r="AS80" s="1301">
        <f t="shared" si="32"/>
        <v>3065116.65</v>
      </c>
      <c r="AT80" s="1301">
        <f>IF(AND(MONTH(AT$4)=MONTH($H80),YEAR(AT$4)=YEAR($H80)),#REF!,IF(AND(MONTH(AT$4)=MONTH($G80),YEAR(AT$4)=YEAR($G80)),#REF!,IF(AND(AT$4&lt;($H80+1),(AT$4+1)&gt;$G80),$P80,0)))</f>
        <v>45325.2</v>
      </c>
      <c r="AU80" s="1301">
        <f>VLOOKUP(E80,'[1]MW-Rent 2023'!$E$11:$AS$247,29,FALSE)</f>
        <v>45325.2</v>
      </c>
      <c r="AV80" s="1301">
        <f t="shared" si="79"/>
        <v>0</v>
      </c>
      <c r="AW80" s="1301">
        <f>VLOOKUP(E80,'[2]MW-Rent 2023'!$E$11:$DR$319,70,FALSE)</f>
        <v>45325.2</v>
      </c>
      <c r="AX80" s="1301">
        <f>IF(AND(MONTH(AX$4)=MONTH($H80),YEAR(AX$4)=YEAR($H80)),#REF!,IF(AND(MONTH(AX$4)=MONTH($G80),YEAR(AX$4)=YEAR($G80)),#REF!,IF(AND(AX$4&lt;($H80+1),(AX$4+1)&gt;$G80),$P80,0)))</f>
        <v>45325.2</v>
      </c>
      <c r="AY80" s="1301">
        <f>VLOOKUP(E80,'[1]MW-Rent 2023'!$E$11:$AS$247,30,FALSE)</f>
        <v>45325.2</v>
      </c>
      <c r="AZ80" s="1301">
        <f t="shared" ref="AZ80:AZ151" si="81">AX80-AY80</f>
        <v>0</v>
      </c>
      <c r="BA80" s="1301">
        <f>VLOOKUP(E80,'[2]MW-Rent 2023'!$E$11:$DR$319,74,FALSE)</f>
        <v>45325.2</v>
      </c>
      <c r="BB80" s="1301">
        <f>IF(AND(MONTH(BB$4)=MONTH($H80),YEAR(BB$4)=YEAR($H80)),#REF!,IF(AND(MONTH(BB$4)=MONTH($G80),YEAR(BB$4)=YEAR($G80)),#REF!,IF(AND(BB$4&lt;($H80+1),(BB$4+1)&gt;$G80),$P80,0)))</f>
        <v>45325.2</v>
      </c>
      <c r="BC80" s="1301">
        <f>VLOOKUP(E80,'[1]MW-Rent 2023'!$E$11:$AS$247,31,FALSE)</f>
        <v>45325.2</v>
      </c>
      <c r="BD80" s="1301">
        <f t="shared" ref="BD80:BD151" si="82">BB80-BC80</f>
        <v>0</v>
      </c>
      <c r="BE80" s="1301">
        <f>VLOOKUP(E80,'[2]MW-Rent 2023'!$E$11:$DR$319,78,FALSE)</f>
        <v>45325.2</v>
      </c>
      <c r="BF80" s="1301">
        <f>IF(AND(MONTH(BF$4)=MONTH($H80),YEAR(BF$4)=YEAR($H80)),#REF!,IF(AND(MONTH(BF$4)=MONTH($G80),YEAR(BF$4)=YEAR($G80)),#REF!,IF(AND(BF$4&lt;($H80+1),(BF$4+1)&gt;$G80),$P80,0)))</f>
        <v>45325.2</v>
      </c>
      <c r="BG80" s="1301">
        <f>VLOOKUP(E80,'[1]MW-Rent 2023'!$E$11:$AS$247,32,FALSE)</f>
        <v>45325.2</v>
      </c>
      <c r="BH80" s="1301">
        <f t="shared" ref="BH80:BH151" si="83">BF80-BG80</f>
        <v>0</v>
      </c>
      <c r="BI80" s="1301">
        <f>VLOOKUP(E80,'[2]MW-Rent 2023'!$E$11:$DR$319,82,FALSE)</f>
        <v>45325.2</v>
      </c>
      <c r="BJ80" s="1301">
        <f>IF(AND(MONTH(BJ$4)=MONTH($H80),YEAR(BJ$4)=YEAR($H80)),#REF!,IF(AND(MONTH(BJ$4)=MONTH($G80),YEAR(BJ$4)=YEAR($G80)),#REF!,IF(AND(BJ$4&lt;($H80+1),(BJ$4+1)&gt;$G80),$P80,0)))</f>
        <v>45325.2</v>
      </c>
      <c r="BK80" s="1301">
        <f>VLOOKUP(E80,'[1]MW-Rent 2023'!$E$11:$AS$247,33,FALSE)</f>
        <v>45325.2</v>
      </c>
      <c r="BL80" s="1301">
        <f t="shared" ref="BL80:BL151" si="84">BJ80-BK80</f>
        <v>0</v>
      </c>
      <c r="BM80" s="1301">
        <f>VLOOKUP(E80,'[2]MW-Rent 2023'!$E$11:$DR$319,86,FALSE)</f>
        <v>45325.2</v>
      </c>
      <c r="BN80" s="1313">
        <f>IF(AND(MONTH(BN$4)=MONTH($H80),YEAR(BN$4)=YEAR($H80)),#REF!,IF(AND(MONTH(BN$4)=MONTH($G80),YEAR(BN$4)=YEAR($G80)),#REF!,IF(AND(BN$4&lt;($H80+1),(BN$4+1)&gt;$G80),$P80,0)))</f>
        <v>45325.2</v>
      </c>
      <c r="BO80" s="1313">
        <f>IF(AND(MONTH(BO$4)=MONTH($H80),YEAR(BO$4)=YEAR($H80)),#REF!,IF(AND(MONTH(BO$4)=MONTH($G80),YEAR(BO$4)=YEAR($G80)),#REF!,IF(AND(BO$4&lt;($H80+1),(BO$4+1)&gt;$G80),$P80,0)))</f>
        <v>45325.2</v>
      </c>
      <c r="BP80" s="1313">
        <f>IF(AND(MONTH(BP$4)=MONTH($H80),YEAR(BP$4)=YEAR($H80)),#REF!,IF(AND(MONTH(BP$4)=MONTH($G80),YEAR(BP$4)=YEAR($G80)),#REF!,IF(AND(BP$4&lt;($H80+1),(BP$4+1)&gt;$G80),$P80,0)))</f>
        <v>45325.2</v>
      </c>
      <c r="BQ80" s="1313">
        <f>IF(AND(MONTH(BQ$4)=MONTH($H80),YEAR(BQ$4)=YEAR($H80)),#REF!,IF(AND(MONTH(BQ$4)=MONTH($G80),YEAR(BQ$4)=YEAR($G80)),#REF!,IF(AND(BQ$4&lt;($H80+1),(BQ$4+1)&gt;$G80),$P80,0)))</f>
        <v>45325.2</v>
      </c>
      <c r="BR80" s="1313">
        <f>IF(AND(MONTH(BR$4)=MONTH($H80),YEAR(BR$4)=YEAR($H80)),#REF!,IF(AND(MONTH(BR$4)=MONTH($G80),YEAR(BR$4)=YEAR($G80)),#REF!,IF(AND(BR$4&lt;($H80+1),(BR$4+1)&gt;$G80),$P80,0)))</f>
        <v>45325.2</v>
      </c>
      <c r="BS80" s="1313">
        <f>IF(AND(MONTH(BS$4)=MONTH($H80),YEAR(BS$4)=YEAR($H80)),#REF!,IF(AND(MONTH(BS$4)=MONTH($G80),YEAR(BS$4)=YEAR($G80)),#REF!,IF(AND(BS$4&lt;($H80+1),(BS$4+1)&gt;$G80),$P80,0)))</f>
        <v>45325.2</v>
      </c>
      <c r="BT80" s="1313">
        <f>IF(AND(MONTH(BT$4)=MONTH($H80),YEAR(BT$4)=YEAR($H80)),#REF!,IF(AND(MONTH(BT$4)=MONTH($G80),YEAR(BT$4)=YEAR($G80)),#REF!,IF(AND(BT$4&lt;($H80+1),(BT$4+1)&gt;$G80),$P80,0)))</f>
        <v>45325.2</v>
      </c>
      <c r="BU80" s="1331">
        <f t="shared" si="33"/>
        <v>543902.4</v>
      </c>
      <c r="BV80" s="1331"/>
      <c r="BW80" s="1327">
        <v>0</v>
      </c>
      <c r="BX80" s="1319">
        <v>0</v>
      </c>
      <c r="BY80" s="1319">
        <v>0</v>
      </c>
      <c r="BZ80" s="1319">
        <v>0</v>
      </c>
      <c r="CA80" s="1319">
        <v>0</v>
      </c>
      <c r="CB80" s="1319"/>
      <c r="CC80" s="1319"/>
      <c r="CD80" s="1338"/>
      <c r="CE80" s="1338"/>
      <c r="CF80" s="1338"/>
      <c r="CG80" s="1338"/>
      <c r="CH80" s="1338"/>
      <c r="CI80" s="1270">
        <f t="shared" ref="CI80:CI204" si="85">SUM(BW80:CH80)</f>
        <v>0</v>
      </c>
      <c r="CJ80" s="1333"/>
      <c r="CK80" s="1333"/>
      <c r="CL80" s="1333"/>
    </row>
    <row r="81" spans="1:90" ht="18" customHeight="1">
      <c r="A81" s="1188"/>
      <c r="B81" s="1188"/>
      <c r="C81" s="1188"/>
      <c r="D81" s="1188"/>
      <c r="E81" s="1188" t="s">
        <v>141</v>
      </c>
      <c r="F81" s="1345" t="s">
        <v>142</v>
      </c>
      <c r="G81" s="1197">
        <v>45200</v>
      </c>
      <c r="H81" s="1197">
        <v>45565</v>
      </c>
      <c r="I81" s="1256"/>
      <c r="J81" s="1257">
        <v>1188</v>
      </c>
      <c r="K81" s="1257">
        <v>1188</v>
      </c>
      <c r="L81" s="1260">
        <v>5.9375</v>
      </c>
      <c r="M81" s="1258">
        <v>2</v>
      </c>
      <c r="N81" s="1249">
        <v>9.921875</v>
      </c>
      <c r="O81" s="1259">
        <f t="shared" si="78"/>
        <v>7053.75</v>
      </c>
      <c r="P81" s="1259">
        <f t="shared" si="63"/>
        <v>2376</v>
      </c>
      <c r="Q81" s="1259">
        <f t="shared" si="42"/>
        <v>9429.75</v>
      </c>
      <c r="R81" s="1259">
        <f>IF(AND(MONTH(R$4)=MONTH($H81),YEAR(R$4)=YEAR($H81)),#REF!,IF(AND(MONTH(R$4)=MONTH($G81),YEAR(R$4)=YEAR($G81)),#REF!,IF(AND(R$4&lt;($H81+1),(R$4+1)&gt;$G81),$O81,0)))</f>
        <v>7053.75</v>
      </c>
      <c r="S81" s="1259">
        <f>VLOOKUP(E81,'[1]MW-Rent 2023'!$E$11:$AS$247,16,FALSE)</f>
        <v>5643</v>
      </c>
      <c r="T81" s="1259">
        <f t="shared" si="80"/>
        <v>1410.75</v>
      </c>
      <c r="U81" s="1259">
        <f>VLOOKUP(E81,'[2]MW-Rent 2023'!$E$11:$DR$319,21,FALSE)</f>
        <v>6296.4</v>
      </c>
      <c r="V81" s="1301">
        <f>IF(AND(MONTH(V$4)=MONTH($H81),YEAR(V$4)=YEAR($H81)),#REF!,IF(AND(MONTH(V$4)=MONTH($G81),YEAR(V$4)=YEAR($G81)),#REF!,IF(AND(V$4&lt;($H81+1),(V$4+1)&gt;$G81),$O81,0)))</f>
        <v>7053.75</v>
      </c>
      <c r="W81" s="1301">
        <f>VLOOKUP(E81,'[1]MW-Rent 2023'!$E$11:$AS$247,17,FALSE)</f>
        <v>5643</v>
      </c>
      <c r="X81" s="1301">
        <f t="shared" ref="X81:X152" si="86">V81-W81</f>
        <v>1410.75</v>
      </c>
      <c r="Y81" s="1301">
        <f>VLOOKUP(E81,'[2]MW-Rent 2023'!$E$11:$DR$319,25,FALSE)</f>
        <v>5346</v>
      </c>
      <c r="Z81" s="1301">
        <f>IF(AND(MONTH(Z$4)=MONTH($H81),YEAR(Z$4)=YEAR($H81)),#REF!,IF(AND(MONTH(Z$4)=MONTH($G81),YEAR(Z$4)=YEAR($G81)),#REF!,IF(AND(Z$4&lt;($H81+1),(Z$4+1)&gt;$G81),$O81,0)))</f>
        <v>7053.75</v>
      </c>
      <c r="AA81" s="1301">
        <f>VLOOKUP(E81,'[1]MW-Rent 2023'!$E$11:$AS$247,18,FALSE)</f>
        <v>5643</v>
      </c>
      <c r="AB81" s="1301">
        <f t="shared" ref="AB81:AB152" si="87">Z81-AA81</f>
        <v>1410.75</v>
      </c>
      <c r="AC81" s="1301">
        <f>VLOOKUP(E81,'[2]MW-Rent 2023'!$E$11:$DR$319,29,FALSE)</f>
        <v>5346</v>
      </c>
      <c r="AD81" s="1301">
        <f>IF(AND(MONTH(AD$4)=MONTH($H81),YEAR(AD$4)=YEAR($H81)),#REF!,IF(AND(MONTH(AD$4)=MONTH($G81),YEAR(AD$4)=YEAR($G81)),#REF!,IF(AND(AD$4&lt;($H81+1),(AD$4+1)&gt;$G81),$O81,0)))</f>
        <v>7053.75</v>
      </c>
      <c r="AE81" s="1301">
        <f>VLOOKUP(E81,'[1]MW-Rent 2023'!$E$11:$AS$247,19,FALSE)</f>
        <v>5643</v>
      </c>
      <c r="AF81" s="1301">
        <f t="shared" ref="AF81:AF152" si="88">AD81-AE81</f>
        <v>1410.75</v>
      </c>
      <c r="AG81" s="1301">
        <f>VLOOKUP(E81,'[2]MW-Rent 2023'!$E$11:$DR$319,33,FALSE)</f>
        <v>5346</v>
      </c>
      <c r="AH81" s="1301">
        <f>IF(AND(MONTH(AH$4)=MONTH($H81),YEAR(AH$4)=YEAR($H81)),#REF!,IF(AND(MONTH(AH$4)=MONTH($G81),YEAR(AH$4)=YEAR($G81)),#REF!,IF(AND(AH$4&lt;($H81+1),(AH$4+1)&gt;$G81),$O81,0)))</f>
        <v>7053.75</v>
      </c>
      <c r="AI81" s="1301">
        <f>VLOOKUP(E81,'[1]MW-Rent 2023'!$E$11:$AS$247,20,FALSE)</f>
        <v>5643</v>
      </c>
      <c r="AJ81" s="1301">
        <f t="shared" ref="AJ81:AJ152" si="89">AH81-AI81</f>
        <v>1410.75</v>
      </c>
      <c r="AK81" s="1301">
        <f>VLOOKUP(E81,'[2]MW-Rent 2023'!$E$11:$DR$319,37,FALSE)</f>
        <v>5346</v>
      </c>
      <c r="AL81" s="1313">
        <f>IF(AND(MONTH(AL$4)=MONTH($H81),YEAR(AL$4)=YEAR($H81)),#REF!,IF(AND(MONTH(AL$4)=MONTH($G81),YEAR(AL$4)=YEAR($G81)),#REF!,IF(AND(AL$4&lt;($H81+1),(AL$4+1)&gt;$G81),$O81,0)))</f>
        <v>7053.75</v>
      </c>
      <c r="AM81" s="1313">
        <f>IF(AND(MONTH(AM$4)=MONTH($H81),YEAR(AM$4)=YEAR($H81)),#REF!,IF(AND(MONTH(AM$4)=MONTH($G81),YEAR(AM$4)=YEAR($G81)),#REF!,IF(AND(AM$4&lt;($H81+1),(AM$4+1)&gt;$G81),$O81,0)))</f>
        <v>7053.75</v>
      </c>
      <c r="AN81" s="1313">
        <f>IF(AND(MONTH(AN$4)=MONTH($H81),YEAR(AN$4)=YEAR($H81)),#REF!,IF(AND(MONTH(AN$4)=MONTH($G81),YEAR(AN$4)=YEAR($G81)),#REF!,IF(AND(AN$4&lt;($H81+1),(AN$4+1)&gt;$G81),$O81,0)))</f>
        <v>7053.75</v>
      </c>
      <c r="AO81" s="1313" t="e">
        <f>IF(AND(MONTH(AO$4)=MONTH($H81),YEAR(AO$4)=YEAR($H81)),#REF!,IF(AND(MONTH(AO$4)=MONTH($G81),YEAR(AO$4)=YEAR($G81)),#REF!,IF(AND(AO$4&lt;($H81+1),(AO$4+1)&gt;$G81),$O81,0)))</f>
        <v>#REF!</v>
      </c>
      <c r="AP81" s="1313">
        <f>IF(AND(MONTH(AP$4)=MONTH($H81),YEAR(AP$4)=YEAR($H81)),#REF!,IF(AND(MONTH(AP$4)=MONTH($G81),YEAR(AP$4)=YEAR($G81)),#REF!,IF(AND(AP$4&lt;($H81+1),(AP$4+1)&gt;$G81),$O81,0)))</f>
        <v>0</v>
      </c>
      <c r="AQ81" s="1313">
        <f>IF(AND(MONTH(AQ$4)=MONTH($H81),YEAR(AQ$4)=YEAR($H81)),#REF!,IF(AND(MONTH(AQ$4)=MONTH($G81),YEAR(AQ$4)=YEAR($G81)),#REF!,IF(AND(AQ$4&lt;($H81+1),(AQ$4+1)&gt;$G81),$O81,0)))</f>
        <v>0</v>
      </c>
      <c r="AR81" s="1313">
        <f>IF(AND(MONTH(AR$4)=MONTH($H81),YEAR(AR$4)=YEAR($H81)),#REF!,IF(AND(MONTH(AR$4)=MONTH($G81),YEAR(AR$4)=YEAR($G81)),#REF!,IF(AND(AR$4&lt;($H81+1),(AR$4+1)&gt;$G81),$O81,0)))</f>
        <v>0</v>
      </c>
      <c r="AS81" s="1301" t="e">
        <f t="shared" si="32"/>
        <v>#REF!</v>
      </c>
      <c r="AT81" s="1301">
        <f>IF(AND(MONTH(AT$4)=MONTH($H81),YEAR(AT$4)=YEAR($H81)),#REF!,IF(AND(MONTH(AT$4)=MONTH($G81),YEAR(AT$4)=YEAR($G81)),#REF!,IF(AND(AT$4&lt;($H81+1),(AT$4+1)&gt;$G81),$P81,0)))</f>
        <v>2376</v>
      </c>
      <c r="AU81" s="1301">
        <f>VLOOKUP(E81,'[1]MW-Rent 2023'!$E$11:$AS$247,29,FALSE)</f>
        <v>2376</v>
      </c>
      <c r="AV81" s="1301">
        <f t="shared" si="79"/>
        <v>0</v>
      </c>
      <c r="AW81" s="1301">
        <f>VLOOKUP(E81,'[2]MW-Rent 2023'!$E$11:$DR$319,70,FALSE)</f>
        <v>1425.6</v>
      </c>
      <c r="AX81" s="1301">
        <f>IF(AND(MONTH(AX$4)=MONTH($H81),YEAR(AX$4)=YEAR($H81)),#REF!,IF(AND(MONTH(AX$4)=MONTH($G81),YEAR(AX$4)=YEAR($G81)),#REF!,IF(AND(AX$4&lt;($H81+1),(AX$4+1)&gt;$G81),$P81,0)))</f>
        <v>2376</v>
      </c>
      <c r="AY81" s="1301">
        <f>VLOOKUP(E81,'[1]MW-Rent 2023'!$E$11:$AS$247,30,FALSE)</f>
        <v>2376</v>
      </c>
      <c r="AZ81" s="1301">
        <f t="shared" si="81"/>
        <v>0</v>
      </c>
      <c r="BA81" s="1301">
        <f>VLOOKUP(E81,'[2]MW-Rent 2023'!$E$11:$DR$319,74,FALSE)</f>
        <v>2376</v>
      </c>
      <c r="BB81" s="1301">
        <f>IF(AND(MONTH(BB$4)=MONTH($H81),YEAR(BB$4)=YEAR($H81)),#REF!,IF(AND(MONTH(BB$4)=MONTH($G81),YEAR(BB$4)=YEAR($G81)),#REF!,IF(AND(BB$4&lt;($H81+1),(BB$4+1)&gt;$G81),$P81,0)))</f>
        <v>2376</v>
      </c>
      <c r="BC81" s="1301">
        <f>VLOOKUP(E81,'[1]MW-Rent 2023'!$E$11:$AS$247,31,FALSE)</f>
        <v>2376</v>
      </c>
      <c r="BD81" s="1301">
        <f t="shared" si="82"/>
        <v>0</v>
      </c>
      <c r="BE81" s="1301">
        <f>VLOOKUP(E81,'[2]MW-Rent 2023'!$E$11:$DR$319,78,FALSE)</f>
        <v>2376</v>
      </c>
      <c r="BF81" s="1301">
        <f>IF(AND(MONTH(BF$4)=MONTH($H81),YEAR(BF$4)=YEAR($H81)),#REF!,IF(AND(MONTH(BF$4)=MONTH($G81),YEAR(BF$4)=YEAR($G81)),#REF!,IF(AND(BF$4&lt;($H81+1),(BF$4+1)&gt;$G81),$P81,0)))</f>
        <v>2376</v>
      </c>
      <c r="BG81" s="1301">
        <f>VLOOKUP(E81,'[1]MW-Rent 2023'!$E$11:$AS$247,32,FALSE)</f>
        <v>2376</v>
      </c>
      <c r="BH81" s="1301">
        <f t="shared" si="83"/>
        <v>0</v>
      </c>
      <c r="BI81" s="1301">
        <f>VLOOKUP(E81,'[2]MW-Rent 2023'!$E$11:$DR$319,82,FALSE)</f>
        <v>2376</v>
      </c>
      <c r="BJ81" s="1301">
        <f>IF(AND(MONTH(BJ$4)=MONTH($H81),YEAR(BJ$4)=YEAR($H81)),#REF!,IF(AND(MONTH(BJ$4)=MONTH($G81),YEAR(BJ$4)=YEAR($G81)),#REF!,IF(AND(BJ$4&lt;($H81+1),(BJ$4+1)&gt;$G81),$P81,0)))</f>
        <v>2376</v>
      </c>
      <c r="BK81" s="1301">
        <f>VLOOKUP(E81,'[1]MW-Rent 2023'!$E$11:$AS$247,33,FALSE)</f>
        <v>2376</v>
      </c>
      <c r="BL81" s="1301">
        <f t="shared" si="84"/>
        <v>0</v>
      </c>
      <c r="BM81" s="1301">
        <f>VLOOKUP(E81,'[2]MW-Rent 2023'!$E$11:$DR$319,86,FALSE)</f>
        <v>2376</v>
      </c>
      <c r="BN81" s="1313">
        <f>IF(AND(MONTH(BN$4)=MONTH($H81),YEAR(BN$4)=YEAR($H81)),#REF!,IF(AND(MONTH(BN$4)=MONTH($G81),YEAR(BN$4)=YEAR($G81)),#REF!,IF(AND(BN$4&lt;($H81+1),(BN$4+1)&gt;$G81),$P81,0)))</f>
        <v>2376</v>
      </c>
      <c r="BO81" s="1313">
        <f>IF(AND(MONTH(BO$4)=MONTH($H81),YEAR(BO$4)=YEAR($H81)),#REF!,IF(AND(MONTH(BO$4)=MONTH($G81),YEAR(BO$4)=YEAR($G81)),#REF!,IF(AND(BO$4&lt;($H81+1),(BO$4+1)&gt;$G81),$P81,0)))</f>
        <v>2376</v>
      </c>
      <c r="BP81" s="1313">
        <f>IF(AND(MONTH(BP$4)=MONTH($H81),YEAR(BP$4)=YEAR($H81)),#REF!,IF(AND(MONTH(BP$4)=MONTH($G81),YEAR(BP$4)=YEAR($G81)),#REF!,IF(AND(BP$4&lt;($H81+1),(BP$4+1)&gt;$G81),$P81,0)))</f>
        <v>2376</v>
      </c>
      <c r="BQ81" s="1313" t="e">
        <f>IF(AND(MONTH(BQ$4)=MONTH($H81),YEAR(BQ$4)=YEAR($H81)),#REF!,IF(AND(MONTH(BQ$4)=MONTH($G81),YEAR(BQ$4)=YEAR($G81)),#REF!,IF(AND(BQ$4&lt;($H81+1),(BQ$4+1)&gt;$G81),$P81,0)))</f>
        <v>#REF!</v>
      </c>
      <c r="BR81" s="1313">
        <f>IF(AND(MONTH(BR$4)=MONTH($H81),YEAR(BR$4)=YEAR($H81)),#REF!,IF(AND(MONTH(BR$4)=MONTH($G81),YEAR(BR$4)=YEAR($G81)),#REF!,IF(AND(BR$4&lt;($H81+1),(BR$4+1)&gt;$G81),$P81,0)))</f>
        <v>0</v>
      </c>
      <c r="BS81" s="1313">
        <f>IF(AND(MONTH(BS$4)=MONTH($H81),YEAR(BS$4)=YEAR($H81)),#REF!,IF(AND(MONTH(BS$4)=MONTH($G81),YEAR(BS$4)=YEAR($G81)),#REF!,IF(AND(BS$4&lt;($H81+1),(BS$4+1)&gt;$G81),$P81,0)))</f>
        <v>0</v>
      </c>
      <c r="BT81" s="1313">
        <f>IF(AND(MONTH(BT$4)=MONTH($H81),YEAR(BT$4)=YEAR($H81)),#REF!,IF(AND(MONTH(BT$4)=MONTH($G81),YEAR(BT$4)=YEAR($G81)),#REF!,IF(AND(BT$4&lt;($H81+1),(BT$4+1)&gt;$G81),$P81,0)))</f>
        <v>0</v>
      </c>
      <c r="BU81" s="1331" t="e">
        <f t="shared" si="33"/>
        <v>#REF!</v>
      </c>
      <c r="BV81" s="1331"/>
      <c r="BW81" s="1327">
        <v>269.26</v>
      </c>
      <c r="BX81" s="1319">
        <v>351.34</v>
      </c>
      <c r="BY81" s="1319">
        <v>272.93</v>
      </c>
      <c r="BZ81" s="1319">
        <v>253.64</v>
      </c>
      <c r="CA81" s="1319">
        <v>245.99</v>
      </c>
      <c r="CB81" s="1319"/>
      <c r="CC81" s="1319"/>
      <c r="CD81" s="1338"/>
      <c r="CE81" s="1338"/>
      <c r="CF81" s="1338"/>
      <c r="CG81" s="1338"/>
      <c r="CH81" s="1338"/>
      <c r="CI81" s="1270">
        <f t="shared" si="85"/>
        <v>1393.16</v>
      </c>
      <c r="CJ81" s="1333"/>
      <c r="CK81" s="1333"/>
      <c r="CL81" s="1333"/>
    </row>
    <row r="82" spans="1:90" ht="18" customHeight="1">
      <c r="A82" s="1188"/>
      <c r="B82" s="1188"/>
      <c r="C82" s="1188"/>
      <c r="D82" s="1188"/>
      <c r="E82" s="1188" t="s">
        <v>141</v>
      </c>
      <c r="F82" s="1345" t="s">
        <v>142</v>
      </c>
      <c r="G82" s="1197">
        <v>45566</v>
      </c>
      <c r="H82" s="1197">
        <v>45975</v>
      </c>
      <c r="I82" s="1256"/>
      <c r="J82" s="1257">
        <v>0</v>
      </c>
      <c r="K82" s="1257">
        <v>1188</v>
      </c>
      <c r="L82" s="1260">
        <v>6.25</v>
      </c>
      <c r="M82" s="1258">
        <v>2</v>
      </c>
      <c r="N82" s="1249">
        <v>10.3125</v>
      </c>
      <c r="O82" s="1259">
        <f t="shared" si="78"/>
        <v>7425</v>
      </c>
      <c r="P82" s="1259">
        <f t="shared" si="63"/>
        <v>2376</v>
      </c>
      <c r="Q82" s="1259">
        <f t="shared" si="42"/>
        <v>9801</v>
      </c>
      <c r="R82" s="1259">
        <f>IF(AND(MONTH(R$4)=MONTH($H82),YEAR(R$4)=YEAR($H82)),#REF!,IF(AND(MONTH(R$4)=MONTH($G82),YEAR(R$4)=YEAR($G82)),#REF!,IF(AND(R$4&lt;($H82+1),(R$4+1)&gt;$G82),$O82,0)))</f>
        <v>0</v>
      </c>
      <c r="S82" s="1259">
        <v>0</v>
      </c>
      <c r="T82" s="1259">
        <f t="shared" si="80"/>
        <v>0</v>
      </c>
      <c r="U82" s="1259">
        <v>0</v>
      </c>
      <c r="V82" s="1301">
        <f>IF(AND(MONTH(V$4)=MONTH($H82),YEAR(V$4)=YEAR($H82)),#REF!,IF(AND(MONTH(V$4)=MONTH($G82),YEAR(V$4)=YEAR($G82)),#REF!,IF(AND(V$4&lt;($H82+1),(V$4+1)&gt;$G82),$O82,0)))</f>
        <v>0</v>
      </c>
      <c r="W82" s="1301">
        <v>0</v>
      </c>
      <c r="X82" s="1301">
        <f t="shared" si="86"/>
        <v>0</v>
      </c>
      <c r="Y82" s="1301">
        <v>0</v>
      </c>
      <c r="Z82" s="1301">
        <f>IF(AND(MONTH(Z$4)=MONTH($H82),YEAR(Z$4)=YEAR($H82)),#REF!,IF(AND(MONTH(Z$4)=MONTH($G82),YEAR(Z$4)=YEAR($G82)),#REF!,IF(AND(Z$4&lt;($H82+1),(Z$4+1)&gt;$G82),$O82,0)))</f>
        <v>0</v>
      </c>
      <c r="AA82" s="1301">
        <v>0</v>
      </c>
      <c r="AB82" s="1301">
        <f t="shared" si="87"/>
        <v>0</v>
      </c>
      <c r="AC82" s="1301">
        <v>0</v>
      </c>
      <c r="AD82" s="1301">
        <f>IF(AND(MONTH(AD$4)=MONTH($H82),YEAR(AD$4)=YEAR($H82)),#REF!,IF(AND(MONTH(AD$4)=MONTH($G82),YEAR(AD$4)=YEAR($G82)),#REF!,IF(AND(AD$4&lt;($H82+1),(AD$4+1)&gt;$G82),$O82,0)))</f>
        <v>0</v>
      </c>
      <c r="AE82" s="1301">
        <v>0</v>
      </c>
      <c r="AF82" s="1301">
        <f t="shared" si="88"/>
        <v>0</v>
      </c>
      <c r="AG82" s="1301">
        <v>0</v>
      </c>
      <c r="AH82" s="1301">
        <f>IF(AND(MONTH(AH$4)=MONTH($H82),YEAR(AH$4)=YEAR($H82)),#REF!,IF(AND(MONTH(AH$4)=MONTH($G82),YEAR(AH$4)=YEAR($G82)),#REF!,IF(AND(AH$4&lt;($H82+1),(AH$4+1)&gt;$G82),$O82,0)))</f>
        <v>0</v>
      </c>
      <c r="AI82" s="1301">
        <v>0</v>
      </c>
      <c r="AJ82" s="1301">
        <f t="shared" si="89"/>
        <v>0</v>
      </c>
      <c r="AK82" s="1301">
        <v>0</v>
      </c>
      <c r="AL82" s="1313">
        <f>IF(AND(MONTH(AL$4)=MONTH($H82),YEAR(AL$4)=YEAR($H82)),#REF!,IF(AND(MONTH(AL$4)=MONTH($G82),YEAR(AL$4)=YEAR($G82)),#REF!,IF(AND(AL$4&lt;($H82+1),(AL$4+1)&gt;$G82),$O82,0)))</f>
        <v>0</v>
      </c>
      <c r="AM82" s="1313">
        <f>IF(AND(MONTH(AM$4)=MONTH($H82),YEAR(AM$4)=YEAR($H82)),#REF!,IF(AND(MONTH(AM$4)=MONTH($G82),YEAR(AM$4)=YEAR($G82)),#REF!,IF(AND(AM$4&lt;($H82+1),(AM$4+1)&gt;$G82),$O82,0)))</f>
        <v>0</v>
      </c>
      <c r="AN82" s="1313">
        <f>IF(AND(MONTH(AN$4)=MONTH($H82),YEAR(AN$4)=YEAR($H82)),#REF!,IF(AND(MONTH(AN$4)=MONTH($G82),YEAR(AN$4)=YEAR($G82)),#REF!,IF(AND(AN$4&lt;($H82+1),(AN$4+1)&gt;$G82),$O82,0)))</f>
        <v>0</v>
      </c>
      <c r="AO82" s="1313">
        <f>IF(AND(MONTH(AO$4)=MONTH($H82),YEAR(AO$4)=YEAR($H82)),#REF!,IF(AND(MONTH(AO$4)=MONTH($G82),YEAR(AO$4)=YEAR($G82)),#REF!,IF(AND(AO$4&lt;($H82+1),(AO$4+1)&gt;$G82),$O82,0)))</f>
        <v>0</v>
      </c>
      <c r="AP82" s="1313" t="e">
        <f>IF(AND(MONTH(AP$4)=MONTH($H82),YEAR(AP$4)=YEAR($H82)),#REF!,IF(AND(MONTH(AP$4)=MONTH($G82),YEAR(AP$4)=YEAR($G82)),#REF!,IF(AND(AP$4&lt;($H82+1),(AP$4+1)&gt;$G82),$O82,0)))</f>
        <v>#REF!</v>
      </c>
      <c r="AQ82" s="1313">
        <f>IF(AND(MONTH(AQ$4)=MONTH($H82),YEAR(AQ$4)=YEAR($H82)),#REF!,IF(AND(MONTH(AQ$4)=MONTH($G82),YEAR(AQ$4)=YEAR($G82)),#REF!,IF(AND(AQ$4&lt;($H82+1),(AQ$4+1)&gt;$G82),$O82,0)))</f>
        <v>7425</v>
      </c>
      <c r="AR82" s="1313">
        <f>IF(AND(MONTH(AR$4)=MONTH($H82),YEAR(AR$4)=YEAR($H82)),#REF!,IF(AND(MONTH(AR$4)=MONTH($G82),YEAR(AR$4)=YEAR($G82)),#REF!,IF(AND(AR$4&lt;($H82+1),(AR$4+1)&gt;$G82),$O82,0)))</f>
        <v>7425</v>
      </c>
      <c r="AS82" s="1301" t="e">
        <f t="shared" si="32"/>
        <v>#REF!</v>
      </c>
      <c r="AT82" s="1301">
        <f>IF(AND(MONTH(AT$4)=MONTH($H82),YEAR(AT$4)=YEAR($H82)),#REF!,IF(AND(MONTH(AT$4)=MONTH($G82),YEAR(AT$4)=YEAR($G82)),#REF!,IF(AND(AT$4&lt;($H82+1),(AT$4+1)&gt;$G82),$P82,0)))</f>
        <v>0</v>
      </c>
      <c r="AU82" s="1301">
        <v>0</v>
      </c>
      <c r="AV82" s="1301">
        <f t="shared" si="79"/>
        <v>0</v>
      </c>
      <c r="AW82" s="1301">
        <v>0</v>
      </c>
      <c r="AX82" s="1301">
        <f>IF(AND(MONTH(AX$4)=MONTH($H82),YEAR(AX$4)=YEAR($H82)),#REF!,IF(AND(MONTH(AX$4)=MONTH($G82),YEAR(AX$4)=YEAR($G82)),#REF!,IF(AND(AX$4&lt;($H82+1),(AX$4+1)&gt;$G82),$P82,0)))</f>
        <v>0</v>
      </c>
      <c r="AY82" s="1301">
        <v>0</v>
      </c>
      <c r="AZ82" s="1301">
        <f t="shared" si="81"/>
        <v>0</v>
      </c>
      <c r="BA82" s="1301">
        <v>0</v>
      </c>
      <c r="BB82" s="1301">
        <f>IF(AND(MONTH(BB$4)=MONTH($H82),YEAR(BB$4)=YEAR($H82)),#REF!,IF(AND(MONTH(BB$4)=MONTH($G82),YEAR(BB$4)=YEAR($G82)),#REF!,IF(AND(BB$4&lt;($H82+1),(BB$4+1)&gt;$G82),$P82,0)))</f>
        <v>0</v>
      </c>
      <c r="BC82" s="1301">
        <v>0</v>
      </c>
      <c r="BD82" s="1301">
        <f t="shared" si="82"/>
        <v>0</v>
      </c>
      <c r="BE82" s="1301">
        <v>0</v>
      </c>
      <c r="BF82" s="1301">
        <f>IF(AND(MONTH(BF$4)=MONTH($H82),YEAR(BF$4)=YEAR($H82)),#REF!,IF(AND(MONTH(BF$4)=MONTH($G82),YEAR(BF$4)=YEAR($G82)),#REF!,IF(AND(BF$4&lt;($H82+1),(BF$4+1)&gt;$G82),$P82,0)))</f>
        <v>0</v>
      </c>
      <c r="BG82" s="1301">
        <v>0</v>
      </c>
      <c r="BH82" s="1301">
        <f t="shared" si="83"/>
        <v>0</v>
      </c>
      <c r="BI82" s="1301">
        <v>0</v>
      </c>
      <c r="BJ82" s="1301">
        <f>IF(AND(MONTH(BJ$4)=MONTH($H82),YEAR(BJ$4)=YEAR($H82)),#REF!,IF(AND(MONTH(BJ$4)=MONTH($G82),YEAR(BJ$4)=YEAR($G82)),#REF!,IF(AND(BJ$4&lt;($H82+1),(BJ$4+1)&gt;$G82),$P82,0)))</f>
        <v>0</v>
      </c>
      <c r="BK82" s="1301">
        <v>0</v>
      </c>
      <c r="BL82" s="1301">
        <f t="shared" si="84"/>
        <v>0</v>
      </c>
      <c r="BM82" s="1301">
        <v>0</v>
      </c>
      <c r="BN82" s="1313">
        <f>IF(AND(MONTH(BN$4)=MONTH($H82),YEAR(BN$4)=YEAR($H82)),#REF!,IF(AND(MONTH(BN$4)=MONTH($G82),YEAR(BN$4)=YEAR($G82)),#REF!,IF(AND(BN$4&lt;($H82+1),(BN$4+1)&gt;$G82),$P82,0)))</f>
        <v>0</v>
      </c>
      <c r="BO82" s="1313">
        <f>IF(AND(MONTH(BO$4)=MONTH($H82),YEAR(BO$4)=YEAR($H82)),#REF!,IF(AND(MONTH(BO$4)=MONTH($G82),YEAR(BO$4)=YEAR($G82)),#REF!,IF(AND(BO$4&lt;($H82+1),(BO$4+1)&gt;$G82),$P82,0)))</f>
        <v>0</v>
      </c>
      <c r="BP82" s="1313">
        <f>IF(AND(MONTH(BP$4)=MONTH($H82),YEAR(BP$4)=YEAR($H82)),#REF!,IF(AND(MONTH(BP$4)=MONTH($G82),YEAR(BP$4)=YEAR($G82)),#REF!,IF(AND(BP$4&lt;($H82+1),(BP$4+1)&gt;$G82),$P82,0)))</f>
        <v>0</v>
      </c>
      <c r="BQ82" s="1313">
        <f>IF(AND(MONTH(BQ$4)=MONTH($H82),YEAR(BQ$4)=YEAR($H82)),#REF!,IF(AND(MONTH(BQ$4)=MONTH($G82),YEAR(BQ$4)=YEAR($G82)),#REF!,IF(AND(BQ$4&lt;($H82+1),(BQ$4+1)&gt;$G82),$P82,0)))</f>
        <v>0</v>
      </c>
      <c r="BR82" s="1313" t="e">
        <f>IF(AND(MONTH(BR$4)=MONTH($H82),YEAR(BR$4)=YEAR($H82)),#REF!,IF(AND(MONTH(BR$4)=MONTH($G82),YEAR(BR$4)=YEAR($G82)),#REF!,IF(AND(BR$4&lt;($H82+1),(BR$4+1)&gt;$G82),$P82,0)))</f>
        <v>#REF!</v>
      </c>
      <c r="BS82" s="1313">
        <f>IF(AND(MONTH(BS$4)=MONTH($H82),YEAR(BS$4)=YEAR($H82)),#REF!,IF(AND(MONTH(BS$4)=MONTH($G82),YEAR(BS$4)=YEAR($G82)),#REF!,IF(AND(BS$4&lt;($H82+1),(BS$4+1)&gt;$G82),$P82,0)))</f>
        <v>2376</v>
      </c>
      <c r="BT82" s="1313">
        <f>IF(AND(MONTH(BT$4)=MONTH($H82),YEAR(BT$4)=YEAR($H82)),#REF!,IF(AND(MONTH(BT$4)=MONTH($G82),YEAR(BT$4)=YEAR($G82)),#REF!,IF(AND(BT$4&lt;($H82+1),(BT$4+1)&gt;$G82),$P82,0)))</f>
        <v>2376</v>
      </c>
      <c r="BU82" s="1331" t="e">
        <f t="shared" si="33"/>
        <v>#REF!</v>
      </c>
      <c r="BV82" s="1331"/>
      <c r="BW82" s="1327"/>
      <c r="BX82" s="1319"/>
      <c r="BY82" s="1319"/>
      <c r="BZ82" s="1319"/>
      <c r="CA82" s="1319"/>
      <c r="CB82" s="1319"/>
      <c r="CC82" s="1319"/>
      <c r="CD82" s="1338"/>
      <c r="CE82" s="1338"/>
      <c r="CF82" s="1338"/>
      <c r="CG82" s="1338"/>
      <c r="CH82" s="1338"/>
      <c r="CI82" s="1270">
        <f t="shared" si="85"/>
        <v>0</v>
      </c>
      <c r="CJ82" s="1333"/>
      <c r="CK82" s="1333"/>
      <c r="CL82" s="1333"/>
    </row>
    <row r="83" spans="1:90" ht="30" customHeight="1">
      <c r="A83" s="1188">
        <v>35</v>
      </c>
      <c r="B83" s="1188" t="s">
        <v>88</v>
      </c>
      <c r="C83" s="1188" t="s">
        <v>89</v>
      </c>
      <c r="D83" s="1188"/>
      <c r="E83" s="1188" t="s">
        <v>143</v>
      </c>
      <c r="F83" s="1218" t="s">
        <v>144</v>
      </c>
      <c r="G83" s="1197">
        <v>44666</v>
      </c>
      <c r="H83" s="1197">
        <v>45761</v>
      </c>
      <c r="I83" s="1256"/>
      <c r="J83" s="1257">
        <v>280</v>
      </c>
      <c r="K83" s="1257">
        <v>280</v>
      </c>
      <c r="L83" s="1260">
        <v>24.287500000000001</v>
      </c>
      <c r="M83" s="1258">
        <v>2</v>
      </c>
      <c r="N83" s="1249">
        <v>32.859375</v>
      </c>
      <c r="O83" s="1259">
        <f t="shared" si="78"/>
        <v>6800.5</v>
      </c>
      <c r="P83" s="1259">
        <f t="shared" si="63"/>
        <v>560</v>
      </c>
      <c r="Q83" s="1259">
        <f t="shared" si="42"/>
        <v>7360.5</v>
      </c>
      <c r="R83" s="1259">
        <f>IF(AND(MONTH(R$4)=MONTH($H83),YEAR(R$4)=YEAR($H83)),#REF!,IF(AND(MONTH(R$4)=MONTH($G83),YEAR(R$4)=YEAR($G83)),#REF!,IF(AND(R$4&lt;($H83+1),(R$4+1)&gt;$G83),$O83,0)))</f>
        <v>6800.5</v>
      </c>
      <c r="S83" s="1259">
        <f>VLOOKUP(E83,'[1]MW-Rent 2023'!$E$11:$AS$247,16,FALSE)</f>
        <v>5440.4</v>
      </c>
      <c r="T83" s="1259">
        <f t="shared" si="80"/>
        <v>1360.1</v>
      </c>
      <c r="U83" s="1259">
        <f>VLOOKUP(E83,'[2]MW-Rent 2023'!$E$11:$DR$319,21,FALSE)</f>
        <v>5664</v>
      </c>
      <c r="V83" s="1301">
        <f>IF(AND(MONTH(V$4)=MONTH($H83),YEAR(V$4)=YEAR($H83)),#REF!,IF(AND(MONTH(V$4)=MONTH($G83),YEAR(V$4)=YEAR($G83)),#REF!,IF(AND(V$4&lt;($H83+1),(V$4+1)&gt;$G83),$O83,0)))</f>
        <v>6800.5</v>
      </c>
      <c r="W83" s="1301">
        <f>VLOOKUP(E83,'[1]MW-Rent 2023'!$E$11:$AS$247,17,FALSE)</f>
        <v>5440.4</v>
      </c>
      <c r="X83" s="1301">
        <f t="shared" si="86"/>
        <v>1360.1</v>
      </c>
      <c r="Y83" s="1301">
        <f>VLOOKUP(E83,'[2]MW-Rent 2023'!$E$11:$DR$319,25,FALSE)</f>
        <v>5440.4</v>
      </c>
      <c r="Z83" s="1301">
        <f>IF(AND(MONTH(Z$4)=MONTH($H83),YEAR(Z$4)=YEAR($H83)),#REF!,IF(AND(MONTH(Z$4)=MONTH($G83),YEAR(Z$4)=YEAR($G83)),#REF!,IF(AND(Z$4&lt;($H83+1),(Z$4+1)&gt;$G83),$O83,0)))</f>
        <v>6800.5</v>
      </c>
      <c r="AA83" s="1301">
        <f>VLOOKUP(E83,'[1]MW-Rent 2023'!$E$11:$AS$247,18,FALSE)</f>
        <v>5440.4</v>
      </c>
      <c r="AB83" s="1301">
        <f t="shared" si="87"/>
        <v>1360.1</v>
      </c>
      <c r="AC83" s="1301">
        <f>VLOOKUP(E83,'[2]MW-Rent 2023'!$E$11:$DR$319,29,FALSE)</f>
        <v>5440.4</v>
      </c>
      <c r="AD83" s="1301">
        <f>IF(AND(MONTH(AD$4)=MONTH($H83),YEAR(AD$4)=YEAR($H83)),#REF!,IF(AND(MONTH(AD$4)=MONTH($G83),YEAR(AD$4)=YEAR($G83)),#REF!,IF(AND(AD$4&lt;($H83+1),(AD$4+1)&gt;$G83),$O83,0)))</f>
        <v>6800.5</v>
      </c>
      <c r="AE83" s="1301">
        <f>VLOOKUP(E83,'[1]MW-Rent 2023'!$E$11:$AS$247,19,FALSE)</f>
        <v>5440.4</v>
      </c>
      <c r="AF83" s="1301">
        <f t="shared" si="88"/>
        <v>1360.1</v>
      </c>
      <c r="AG83" s="1301">
        <f>VLOOKUP(E83,'[2]MW-Rent 2023'!$E$11:$DR$319,33,FALSE)</f>
        <v>5440.4</v>
      </c>
      <c r="AH83" s="1301">
        <f>IF(AND(MONTH(AH$4)=MONTH($H83),YEAR(AH$4)=YEAR($H83)),#REF!,IF(AND(MONTH(AH$4)=MONTH($G83),YEAR(AH$4)=YEAR($G83)),#REF!,IF(AND(AH$4&lt;($H83+1),(AH$4+1)&gt;$G83),$O83,0)))</f>
        <v>6800.5</v>
      </c>
      <c r="AI83" s="1301">
        <f>VLOOKUP(E83,'[1]MW-Rent 2023'!$E$11:$AS$247,20,FALSE)</f>
        <v>5440.4</v>
      </c>
      <c r="AJ83" s="1301">
        <f t="shared" si="89"/>
        <v>1360.1</v>
      </c>
      <c r="AK83" s="1301">
        <f>VLOOKUP(E83,'[2]MW-Rent 2023'!$E$11:$DR$319,37,FALSE)</f>
        <v>5440.4</v>
      </c>
      <c r="AL83" s="1313">
        <f>IF(AND(MONTH(AL$4)=MONTH($H83),YEAR(AL$4)=YEAR($H83)),#REF!,IF(AND(MONTH(AL$4)=MONTH($G83),YEAR(AL$4)=YEAR($G83)),#REF!,IF(AND(AL$4&lt;($H83+1),(AL$4+1)&gt;$G83),$O83,0)))</f>
        <v>6800.5</v>
      </c>
      <c r="AM83" s="1313">
        <f>IF(AND(MONTH(AM$4)=MONTH($H83),YEAR(AM$4)=YEAR($H83)),#REF!,IF(AND(MONTH(AM$4)=MONTH($G83),YEAR(AM$4)=YEAR($G83)),#REF!,IF(AND(AM$4&lt;($H83+1),(AM$4+1)&gt;$G83),$O83,0)))</f>
        <v>6800.5</v>
      </c>
      <c r="AN83" s="1313">
        <f>IF(AND(MONTH(AN$4)=MONTH($H83),YEAR(AN$4)=YEAR($H83)),#REF!,IF(AND(MONTH(AN$4)=MONTH($G83),YEAR(AN$4)=YEAR($G83)),#REF!,IF(AND(AN$4&lt;($H83+1),(AN$4+1)&gt;$G83),$O83,0)))</f>
        <v>6800.5</v>
      </c>
      <c r="AO83" s="1313">
        <f>IF(AND(MONTH(AO$4)=MONTH($H83),YEAR(AO$4)=YEAR($H83)),#REF!,IF(AND(MONTH(AO$4)=MONTH($G83),YEAR(AO$4)=YEAR($G83)),#REF!,IF(AND(AO$4&lt;($H83+1),(AO$4+1)&gt;$G83),$O83,0)))</f>
        <v>6800.5</v>
      </c>
      <c r="AP83" s="1313">
        <f>IF(AND(MONTH(AP$4)=MONTH($H83),YEAR(AP$4)=YEAR($H83)),#REF!,IF(AND(MONTH(AP$4)=MONTH($G83),YEAR(AP$4)=YEAR($G83)),#REF!,IF(AND(AP$4&lt;($H83+1),(AP$4+1)&gt;$G83),$O83,0)))</f>
        <v>6800.5</v>
      </c>
      <c r="AQ83" s="1313">
        <f>IF(AND(MONTH(AQ$4)=MONTH($H83),YEAR(AQ$4)=YEAR($H83)),#REF!,IF(AND(MONTH(AQ$4)=MONTH($G83),YEAR(AQ$4)=YEAR($G83)),#REF!,IF(AND(AQ$4&lt;($H83+1),(AQ$4+1)&gt;$G83),$O83,0)))</f>
        <v>6800.5</v>
      </c>
      <c r="AR83" s="1313">
        <f>IF(AND(MONTH(AR$4)=MONTH($H83),YEAR(AR$4)=YEAR($H83)),#REF!,IF(AND(MONTH(AR$4)=MONTH($G83),YEAR(AR$4)=YEAR($G83)),#REF!,IF(AND(AR$4&lt;($H83+1),(AR$4+1)&gt;$G83),$O83,0)))</f>
        <v>6800.5</v>
      </c>
      <c r="AS83" s="1301">
        <f t="shared" si="32"/>
        <v>81606</v>
      </c>
      <c r="AT83" s="1301">
        <f>IF(AND(MONTH(AT$4)=MONTH($H83),YEAR(AT$4)=YEAR($H83)),#REF!,IF(AND(MONTH(AT$4)=MONTH($G83),YEAR(AT$4)=YEAR($G83)),#REF!,IF(AND(AT$4&lt;($H83+1),(AT$4+1)&gt;$G83),$P83,0)))</f>
        <v>560</v>
      </c>
      <c r="AU83" s="1301">
        <f>VLOOKUP(E83,'[1]MW-Rent 2023'!$E$11:$AS$247,29,FALSE)</f>
        <v>560</v>
      </c>
      <c r="AV83" s="1301">
        <f t="shared" si="79"/>
        <v>0</v>
      </c>
      <c r="AW83" s="1301">
        <f>VLOOKUP(E83,'[2]MW-Rent 2023'!$E$11:$DR$319,70,FALSE)</f>
        <v>336</v>
      </c>
      <c r="AX83" s="1301">
        <f>IF(AND(MONTH(AX$4)=MONTH($H83),YEAR(AX$4)=YEAR($H83)),#REF!,IF(AND(MONTH(AX$4)=MONTH($G83),YEAR(AX$4)=YEAR($G83)),#REF!,IF(AND(AX$4&lt;($H83+1),(AX$4+1)&gt;$G83),$P83,0)))</f>
        <v>560</v>
      </c>
      <c r="AY83" s="1301">
        <f>VLOOKUP(E83,'[1]MW-Rent 2023'!$E$11:$AS$247,30,FALSE)</f>
        <v>560</v>
      </c>
      <c r="AZ83" s="1301">
        <f t="shared" si="81"/>
        <v>0</v>
      </c>
      <c r="BA83" s="1301">
        <f>VLOOKUP(E83,'[2]MW-Rent 2023'!$E$11:$DR$319,74,FALSE)</f>
        <v>560</v>
      </c>
      <c r="BB83" s="1301">
        <f>IF(AND(MONTH(BB$4)=MONTH($H83),YEAR(BB$4)=YEAR($H83)),#REF!,IF(AND(MONTH(BB$4)=MONTH($G83),YEAR(BB$4)=YEAR($G83)),#REF!,IF(AND(BB$4&lt;($H83+1),(BB$4+1)&gt;$G83),$P83,0)))</f>
        <v>560</v>
      </c>
      <c r="BC83" s="1301">
        <f>VLOOKUP(E83,'[1]MW-Rent 2023'!$E$11:$AS$247,31,FALSE)</f>
        <v>560</v>
      </c>
      <c r="BD83" s="1301">
        <f t="shared" si="82"/>
        <v>0</v>
      </c>
      <c r="BE83" s="1301">
        <f>VLOOKUP(E83,'[2]MW-Rent 2023'!$E$11:$DR$319,78,FALSE)</f>
        <v>560</v>
      </c>
      <c r="BF83" s="1301">
        <f>IF(AND(MONTH(BF$4)=MONTH($H83),YEAR(BF$4)=YEAR($H83)),#REF!,IF(AND(MONTH(BF$4)=MONTH($G83),YEAR(BF$4)=YEAR($G83)),#REF!,IF(AND(BF$4&lt;($H83+1),(BF$4+1)&gt;$G83),$P83,0)))</f>
        <v>560</v>
      </c>
      <c r="BG83" s="1301">
        <f>VLOOKUP(E83,'[1]MW-Rent 2023'!$E$11:$AS$247,32,FALSE)</f>
        <v>560</v>
      </c>
      <c r="BH83" s="1301">
        <f t="shared" si="83"/>
        <v>0</v>
      </c>
      <c r="BI83" s="1301">
        <f>VLOOKUP(E83,'[2]MW-Rent 2023'!$E$11:$DR$319,82,FALSE)</f>
        <v>560</v>
      </c>
      <c r="BJ83" s="1301">
        <f>IF(AND(MONTH(BJ$4)=MONTH($H83),YEAR(BJ$4)=YEAR($H83)),#REF!,IF(AND(MONTH(BJ$4)=MONTH($G83),YEAR(BJ$4)=YEAR($G83)),#REF!,IF(AND(BJ$4&lt;($H83+1),(BJ$4+1)&gt;$G83),$P83,0)))</f>
        <v>560</v>
      </c>
      <c r="BK83" s="1301">
        <f>VLOOKUP(E83,'[1]MW-Rent 2023'!$E$11:$AS$247,33,FALSE)</f>
        <v>560</v>
      </c>
      <c r="BL83" s="1301">
        <f t="shared" si="84"/>
        <v>0</v>
      </c>
      <c r="BM83" s="1301">
        <f>VLOOKUP(E83,'[2]MW-Rent 2023'!$E$11:$DR$319,86,FALSE)</f>
        <v>560</v>
      </c>
      <c r="BN83" s="1313">
        <f>IF(AND(MONTH(BN$4)=MONTH($H83),YEAR(BN$4)=YEAR($H83)),#REF!,IF(AND(MONTH(BN$4)=MONTH($G83),YEAR(BN$4)=YEAR($G83)),#REF!,IF(AND(BN$4&lt;($H83+1),(BN$4+1)&gt;$G83),$P83,0)))</f>
        <v>560</v>
      </c>
      <c r="BO83" s="1313">
        <f>IF(AND(MONTH(BO$4)=MONTH($H83),YEAR(BO$4)=YEAR($H83)),#REF!,IF(AND(MONTH(BO$4)=MONTH($G83),YEAR(BO$4)=YEAR($G83)),#REF!,IF(AND(BO$4&lt;($H83+1),(BO$4+1)&gt;$G83),$P83,0)))</f>
        <v>560</v>
      </c>
      <c r="BP83" s="1313">
        <f>IF(AND(MONTH(BP$4)=MONTH($H83),YEAR(BP$4)=YEAR($H83)),#REF!,IF(AND(MONTH(BP$4)=MONTH($G83),YEAR(BP$4)=YEAR($G83)),#REF!,IF(AND(BP$4&lt;($H83+1),(BP$4+1)&gt;$G83),$P83,0)))</f>
        <v>560</v>
      </c>
      <c r="BQ83" s="1313">
        <f>IF(AND(MONTH(BQ$4)=MONTH($H83),YEAR(BQ$4)=YEAR($H83)),#REF!,IF(AND(MONTH(BQ$4)=MONTH($G83),YEAR(BQ$4)=YEAR($G83)),#REF!,IF(AND(BQ$4&lt;($H83+1),(BQ$4+1)&gt;$G83),$P83,0)))</f>
        <v>560</v>
      </c>
      <c r="BR83" s="1313">
        <f>IF(AND(MONTH(BR$4)=MONTH($H83),YEAR(BR$4)=YEAR($H83)),#REF!,IF(AND(MONTH(BR$4)=MONTH($G83),YEAR(BR$4)=YEAR($G83)),#REF!,IF(AND(BR$4&lt;($H83+1),(BR$4+1)&gt;$G83),$P83,0)))</f>
        <v>560</v>
      </c>
      <c r="BS83" s="1313">
        <f>IF(AND(MONTH(BS$4)=MONTH($H83),YEAR(BS$4)=YEAR($H83)),#REF!,IF(AND(MONTH(BS$4)=MONTH($G83),YEAR(BS$4)=YEAR($G83)),#REF!,IF(AND(BS$4&lt;($H83+1),(BS$4+1)&gt;$G83),$P83,0)))</f>
        <v>560</v>
      </c>
      <c r="BT83" s="1313">
        <f>IF(AND(MONTH(BT$4)=MONTH($H83),YEAR(BT$4)=YEAR($H83)),#REF!,IF(AND(MONTH(BT$4)=MONTH($G83),YEAR(BT$4)=YEAR($G83)),#REF!,IF(AND(BT$4&lt;($H83+1),(BT$4+1)&gt;$G83),$P83,0)))</f>
        <v>560</v>
      </c>
      <c r="BU83" s="1331">
        <f t="shared" si="33"/>
        <v>6720</v>
      </c>
      <c r="BV83" s="1331"/>
      <c r="BW83" s="1327">
        <v>813.18</v>
      </c>
      <c r="BX83" s="1319">
        <v>470.64</v>
      </c>
      <c r="BY83" s="1319">
        <v>1146.8399999999999</v>
      </c>
      <c r="BZ83" s="1319">
        <v>1129.23</v>
      </c>
      <c r="CA83" s="1319">
        <v>997.47</v>
      </c>
      <c r="CB83" s="1319"/>
      <c r="CC83" s="1319"/>
      <c r="CD83" s="1338"/>
      <c r="CE83" s="1338"/>
      <c r="CF83" s="1338"/>
      <c r="CG83" s="1338"/>
      <c r="CH83" s="1338"/>
      <c r="CI83" s="1270">
        <f t="shared" si="85"/>
        <v>4557.3599999999997</v>
      </c>
      <c r="CJ83" s="1333"/>
      <c r="CK83" s="1333"/>
      <c r="CL83" s="1333"/>
    </row>
    <row r="84" spans="1:90" ht="18" customHeight="1">
      <c r="A84" s="1212">
        <v>36</v>
      </c>
      <c r="B84" s="1212" t="s">
        <v>88</v>
      </c>
      <c r="C84" s="1212" t="s">
        <v>124</v>
      </c>
      <c r="D84" s="1212"/>
      <c r="E84" s="1212" t="s">
        <v>145</v>
      </c>
      <c r="F84" s="1449" t="s">
        <v>146</v>
      </c>
      <c r="G84" s="1197">
        <v>44813</v>
      </c>
      <c r="H84" s="1197">
        <v>45402</v>
      </c>
      <c r="I84" s="1256"/>
      <c r="J84" s="1257">
        <v>0</v>
      </c>
      <c r="K84" s="1257">
        <v>844</v>
      </c>
      <c r="L84" s="1260">
        <v>15.75</v>
      </c>
      <c r="M84" s="1258">
        <v>2</v>
      </c>
      <c r="N84" s="1249">
        <v>22.1875</v>
      </c>
      <c r="O84" s="1259">
        <f t="shared" si="78"/>
        <v>13293</v>
      </c>
      <c r="P84" s="1259">
        <f t="shared" si="63"/>
        <v>1688</v>
      </c>
      <c r="Q84" s="1259">
        <f t="shared" si="42"/>
        <v>14981</v>
      </c>
      <c r="R84" s="1259">
        <f>IF(AND(MONTH(R$4)=MONTH($H84),YEAR(R$4)=YEAR($H84)),#REF!,IF(AND(MONTH(R$4)=MONTH($G84),YEAR(R$4)=YEAR($G84)),#REF!,IF(AND(R$4&lt;($H84+1),(R$4+1)&gt;$G84),$O84,0)))</f>
        <v>13293</v>
      </c>
      <c r="S84" s="1259">
        <f>VLOOKUP(E85,'[1]MW-Rent 2023'!$E$11:$AS$247,16,FALSE)</f>
        <v>10634.4</v>
      </c>
      <c r="T84" s="1259">
        <f t="shared" si="80"/>
        <v>2658.6</v>
      </c>
      <c r="U84" s="1259">
        <f>VLOOKUP(E85,'[2]MW-Rent 2023'!$E$11:$DR$319,21,FALSE)</f>
        <v>11309.6</v>
      </c>
      <c r="V84" s="1301">
        <f>IF(AND(MONTH(V$4)=MONTH($H84),YEAR(V$4)=YEAR($H84)),#REF!,IF(AND(MONTH(V$4)=MONTH($G84),YEAR(V$4)=YEAR($G84)),#REF!,IF(AND(V$4&lt;($H84+1),(V$4+1)&gt;$G84),$O84,0)))</f>
        <v>13293</v>
      </c>
      <c r="W84" s="1301">
        <f>VLOOKUP(E85,'[1]MW-Rent 2023'!$E$11:$AS$247,17,FALSE)</f>
        <v>10634.4</v>
      </c>
      <c r="X84" s="1301">
        <f t="shared" si="86"/>
        <v>2658.6</v>
      </c>
      <c r="Y84" s="1301">
        <f>VLOOKUP(E85,'[2]MW-Rent 2023'!$E$11:$DR$319,25,FALSE)</f>
        <v>10634.4</v>
      </c>
      <c r="Z84" s="1301">
        <f>IF(AND(MONTH(Z$4)=MONTH($H84),YEAR(Z$4)=YEAR($H84)),#REF!,IF(AND(MONTH(Z$4)=MONTH($G84),YEAR(Z$4)=YEAR($G84)),#REF!,IF(AND(Z$4&lt;($H84+1),(Z$4+1)&gt;$G84),$O84,0)))</f>
        <v>13293</v>
      </c>
      <c r="AA84" s="1301">
        <v>0</v>
      </c>
      <c r="AB84" s="1301">
        <f t="shared" si="87"/>
        <v>13293</v>
      </c>
      <c r="AC84" s="1301">
        <v>0</v>
      </c>
      <c r="AD84" s="1301" t="e">
        <f>IF(AND(MONTH(AD$4)=MONTH($H84),YEAR(AD$4)=YEAR($H84)),#REF!,IF(AND(MONTH(AD$4)=MONTH($G84),YEAR(AD$4)=YEAR($G84)),#REF!,IF(AND(AD$4&lt;($H84+1),(AD$4+1)&gt;$G84),$O84,0)))</f>
        <v>#REF!</v>
      </c>
      <c r="AE84" s="1301">
        <v>7089.6</v>
      </c>
      <c r="AF84" s="1301" t="e">
        <f t="shared" si="88"/>
        <v>#REF!</v>
      </c>
      <c r="AG84" s="1301">
        <v>0</v>
      </c>
      <c r="AH84" s="1301">
        <f>IF(AND(MONTH(AH$4)=MONTH($H84),YEAR(AH$4)=YEAR($H84)),#REF!,IF(AND(MONTH(AH$4)=MONTH($G84),YEAR(AH$4)=YEAR($G84)),#REF!,IF(AND(AH$4&lt;($H84+1),(AH$4+1)&gt;$G84),$O84,0)))</f>
        <v>0</v>
      </c>
      <c r="AI84" s="1301">
        <v>0</v>
      </c>
      <c r="AJ84" s="1301">
        <f t="shared" si="89"/>
        <v>0</v>
      </c>
      <c r="AK84" s="1301">
        <v>0</v>
      </c>
      <c r="AL84" s="1313">
        <f>IF(AND(MONTH(AL$4)=MONTH($H84),YEAR(AL$4)=YEAR($H84)),#REF!,IF(AND(MONTH(AL$4)=MONTH($G84),YEAR(AL$4)=YEAR($G84)),#REF!,IF(AND(AL$4&lt;($H84+1),(AL$4+1)&gt;$G84),$O84,0)))</f>
        <v>0</v>
      </c>
      <c r="AM84" s="1313">
        <f>IF(AND(MONTH(AM$4)=MONTH($H84),YEAR(AM$4)=YEAR($H84)),#REF!,IF(AND(MONTH(AM$4)=MONTH($G84),YEAR(AM$4)=YEAR($G84)),#REF!,IF(AND(AM$4&lt;($H84+1),(AM$4+1)&gt;$G84),$O84,0)))</f>
        <v>0</v>
      </c>
      <c r="AN84" s="1313">
        <f>IF(AND(MONTH(AN$4)=MONTH($H84),YEAR(AN$4)=YEAR($H84)),#REF!,IF(AND(MONTH(AN$4)=MONTH($G84),YEAR(AN$4)=YEAR($G84)),#REF!,IF(AND(AN$4&lt;($H84+1),(AN$4+1)&gt;$G84),$O84,0)))</f>
        <v>0</v>
      </c>
      <c r="AO84" s="1313">
        <f>IF(AND(MONTH(AO$4)=MONTH($H84),YEAR(AO$4)=YEAR($H84)),#REF!,IF(AND(MONTH(AO$4)=MONTH($G84),YEAR(AO$4)=YEAR($G84)),#REF!,IF(AND(AO$4&lt;($H84+1),(AO$4+1)&gt;$G84),$O84,0)))</f>
        <v>0</v>
      </c>
      <c r="AP84" s="1313">
        <f>IF(AND(MONTH(AP$4)=MONTH($H84),YEAR(AP$4)=YEAR($H84)),#REF!,IF(AND(MONTH(AP$4)=MONTH($G84),YEAR(AP$4)=YEAR($G84)),#REF!,IF(AND(AP$4&lt;($H84+1),(AP$4+1)&gt;$G84),$O84,0)))</f>
        <v>0</v>
      </c>
      <c r="AQ84" s="1313">
        <f>IF(AND(MONTH(AQ$4)=MONTH($H84),YEAR(AQ$4)=YEAR($H84)),#REF!,IF(AND(MONTH(AQ$4)=MONTH($G84),YEAR(AQ$4)=YEAR($G84)),#REF!,IF(AND(AQ$4&lt;($H84+1),(AQ$4+1)&gt;$G84),$O84,0)))</f>
        <v>0</v>
      </c>
      <c r="AR84" s="1313">
        <f>IF(AND(MONTH(AR$4)=MONTH($H84),YEAR(AR$4)=YEAR($H84)),#REF!,IF(AND(MONTH(AR$4)=MONTH($G84),YEAR(AR$4)=YEAR($G84)),#REF!,IF(AND(AR$4&lt;($H84+1),(AR$4+1)&gt;$G84),$O84,0)))</f>
        <v>0</v>
      </c>
      <c r="AS84" s="1301" t="e">
        <f t="shared" si="32"/>
        <v>#REF!</v>
      </c>
      <c r="AT84" s="1301">
        <f>IF(AND(MONTH(AT$4)=MONTH($H84),YEAR(AT$4)=YEAR($H84)),#REF!,IF(AND(MONTH(AT$4)=MONTH($G84),YEAR(AT$4)=YEAR($G84)),#REF!,IF(AND(AT$4&lt;($H84+1),(AT$4+1)&gt;$G84),$P84,0)))</f>
        <v>1688</v>
      </c>
      <c r="AU84" s="1301">
        <f>VLOOKUP(E85,'[1]MW-Rent 2023'!$E$11:$AS$247,29,FALSE)</f>
        <v>1688</v>
      </c>
      <c r="AV84" s="1301">
        <f t="shared" si="79"/>
        <v>0</v>
      </c>
      <c r="AW84" s="1301">
        <f>VLOOKUP(E85,'[2]MW-Rent 2023'!$E$11:$DR$319,70,FALSE)</f>
        <v>1012.8</v>
      </c>
      <c r="AX84" s="1301">
        <f>IF(AND(MONTH(AX$4)=MONTH($H84),YEAR(AX$4)=YEAR($H84)),#REF!,IF(AND(MONTH(AX$4)=MONTH($G84),YEAR(AX$4)=YEAR($G84)),#REF!,IF(AND(AX$4&lt;($H84+1),(AX$4+1)&gt;$G84),$P84,0)))</f>
        <v>1688</v>
      </c>
      <c r="AY84" s="1301">
        <f>VLOOKUP(E85,'[1]MW-Rent 2023'!$E$11:$AS$247,30,FALSE)</f>
        <v>1688</v>
      </c>
      <c r="AZ84" s="1301">
        <f t="shared" si="81"/>
        <v>0</v>
      </c>
      <c r="BA84" s="1301">
        <f>VLOOKUP(E85,'[2]MW-Rent 2023'!$E$11:$DR$319,74,FALSE)</f>
        <v>1688</v>
      </c>
      <c r="BB84" s="1301">
        <f>IF(AND(MONTH(BB$4)=MONTH($H84),YEAR(BB$4)=YEAR($H84)),#REF!,IF(AND(MONTH(BB$4)=MONTH($G84),YEAR(BB$4)=YEAR($G84)),#REF!,IF(AND(BB$4&lt;($H84+1),(BB$4+1)&gt;$G84),$P84,0)))</f>
        <v>1688</v>
      </c>
      <c r="BC84" s="1301">
        <v>0</v>
      </c>
      <c r="BD84" s="1301">
        <f t="shared" si="82"/>
        <v>1688</v>
      </c>
      <c r="BE84" s="1301">
        <v>0</v>
      </c>
      <c r="BF84" s="1301" t="e">
        <f>IF(AND(MONTH(BF$4)=MONTH($H84),YEAR(BF$4)=YEAR($H84)),#REF!,IF(AND(MONTH(BF$4)=MONTH($G84),YEAR(BF$4)=YEAR($G84)),#REF!,IF(AND(BF$4&lt;($H84+1),(BF$4+1)&gt;$G84),$P84,0)))</f>
        <v>#REF!</v>
      </c>
      <c r="BG84" s="1301">
        <v>1125.33</v>
      </c>
      <c r="BH84" s="1301" t="e">
        <f t="shared" si="83"/>
        <v>#REF!</v>
      </c>
      <c r="BI84" s="1301">
        <v>0</v>
      </c>
      <c r="BJ84" s="1301">
        <f>IF(AND(MONTH(BJ$4)=MONTH($H84),YEAR(BJ$4)=YEAR($H84)),#REF!,IF(AND(MONTH(BJ$4)=MONTH($G84),YEAR(BJ$4)=YEAR($G84)),#REF!,IF(AND(BJ$4&lt;($H84+1),(BJ$4+1)&gt;$G84),$P84,0)))</f>
        <v>0</v>
      </c>
      <c r="BK84" s="1301">
        <v>0</v>
      </c>
      <c r="BL84" s="1301">
        <f t="shared" si="84"/>
        <v>0</v>
      </c>
      <c r="BM84" s="1301">
        <v>0</v>
      </c>
      <c r="BN84" s="1313">
        <f>IF(AND(MONTH(BN$4)=MONTH($H84),YEAR(BN$4)=YEAR($H84)),#REF!,IF(AND(MONTH(BN$4)=MONTH($G84),YEAR(BN$4)=YEAR($G84)),#REF!,IF(AND(BN$4&lt;($H84+1),(BN$4+1)&gt;$G84),$P84,0)))</f>
        <v>0</v>
      </c>
      <c r="BO84" s="1313">
        <f>IF(AND(MONTH(BO$4)=MONTH($H84),YEAR(BO$4)=YEAR($H84)),#REF!,IF(AND(MONTH(BO$4)=MONTH($G84),YEAR(BO$4)=YEAR($G84)),#REF!,IF(AND(BO$4&lt;($H84+1),(BO$4+1)&gt;$G84),$P84,0)))</f>
        <v>0</v>
      </c>
      <c r="BP84" s="1313">
        <f>IF(AND(MONTH(BP$4)=MONTH($H84),YEAR(BP$4)=YEAR($H84)),#REF!,IF(AND(MONTH(BP$4)=MONTH($G84),YEAR(BP$4)=YEAR($G84)),#REF!,IF(AND(BP$4&lt;($H84+1),(BP$4+1)&gt;$G84),$P84,0)))</f>
        <v>0</v>
      </c>
      <c r="BQ84" s="1313">
        <f>IF(AND(MONTH(BQ$4)=MONTH($H84),YEAR(BQ$4)=YEAR($H84)),#REF!,IF(AND(MONTH(BQ$4)=MONTH($G84),YEAR(BQ$4)=YEAR($G84)),#REF!,IF(AND(BQ$4&lt;($H84+1),(BQ$4+1)&gt;$G84),$P84,0)))</f>
        <v>0</v>
      </c>
      <c r="BR84" s="1313">
        <f>IF(AND(MONTH(BR$4)=MONTH($H84),YEAR(BR$4)=YEAR($H84)),#REF!,IF(AND(MONTH(BR$4)=MONTH($G84),YEAR(BR$4)=YEAR($G84)),#REF!,IF(AND(BR$4&lt;($H84+1),(BR$4+1)&gt;$G84),$P84,0)))</f>
        <v>0</v>
      </c>
      <c r="BS84" s="1313">
        <f>IF(AND(MONTH(BS$4)=MONTH($H84),YEAR(BS$4)=YEAR($H84)),#REF!,IF(AND(MONTH(BS$4)=MONTH($G84),YEAR(BS$4)=YEAR($G84)),#REF!,IF(AND(BS$4&lt;($H84+1),(BS$4+1)&gt;$G84),$P84,0)))</f>
        <v>0</v>
      </c>
      <c r="BT84" s="1313">
        <f>IF(AND(MONTH(BT$4)=MONTH($H84),YEAR(BT$4)=YEAR($H84)),#REF!,IF(AND(MONTH(BT$4)=MONTH($G84),YEAR(BT$4)=YEAR($G84)),#REF!,IF(AND(BT$4&lt;($H84+1),(BT$4+1)&gt;$G84),$P84,0)))</f>
        <v>0</v>
      </c>
      <c r="BU84" s="1331" t="e">
        <f t="shared" si="33"/>
        <v>#REF!</v>
      </c>
      <c r="BV84" s="1331"/>
      <c r="BW84" s="1327">
        <v>0</v>
      </c>
      <c r="BX84" s="1319">
        <v>0</v>
      </c>
      <c r="BY84" s="1319">
        <v>0</v>
      </c>
      <c r="BZ84" s="1319">
        <v>0</v>
      </c>
      <c r="CA84" s="1319"/>
      <c r="CB84" s="1319"/>
      <c r="CC84" s="1319"/>
      <c r="CD84" s="1338"/>
      <c r="CE84" s="1338"/>
      <c r="CF84" s="1338"/>
      <c r="CG84" s="1338"/>
      <c r="CH84" s="1338"/>
      <c r="CI84" s="1270">
        <f t="shared" si="85"/>
        <v>0</v>
      </c>
      <c r="CJ84" s="1333"/>
      <c r="CK84" s="1333"/>
      <c r="CL84" s="1333"/>
    </row>
    <row r="85" spans="1:90" s="1170" customFormat="1" ht="18" customHeight="1">
      <c r="A85" s="1206">
        <v>36</v>
      </c>
      <c r="B85" s="1206" t="s">
        <v>88</v>
      </c>
      <c r="C85" s="1206" t="s">
        <v>124</v>
      </c>
      <c r="D85" s="1206"/>
      <c r="E85" s="1212" t="s">
        <v>145</v>
      </c>
      <c r="F85" s="1450" t="s">
        <v>146</v>
      </c>
      <c r="G85" s="1214">
        <v>45403</v>
      </c>
      <c r="H85" s="1214">
        <v>46497</v>
      </c>
      <c r="I85" s="1271"/>
      <c r="J85" s="1272">
        <v>844</v>
      </c>
      <c r="K85" s="1272">
        <v>844</v>
      </c>
      <c r="L85" s="1275">
        <v>13.75</v>
      </c>
      <c r="M85" s="1273">
        <v>2</v>
      </c>
      <c r="N85" s="1274">
        <v>19.6875</v>
      </c>
      <c r="O85" s="1259">
        <f t="shared" si="78"/>
        <v>11605</v>
      </c>
      <c r="P85" s="1259">
        <f t="shared" si="63"/>
        <v>1688</v>
      </c>
      <c r="Q85" s="1259">
        <f t="shared" si="42"/>
        <v>13293</v>
      </c>
      <c r="R85" s="1259">
        <f>IF(AND(MONTH(R$4)=MONTH($H85),YEAR(R$4)=YEAR($H85)),#REF!,IF(AND(MONTH(R$4)=MONTH($G85),YEAR(R$4)=YEAR($G85)),#REF!,IF(AND(R$4&lt;($H85+1),(R$4+1)&gt;$G85),$O85,0)))</f>
        <v>0</v>
      </c>
      <c r="S85" s="1259">
        <v>0</v>
      </c>
      <c r="T85" s="1259">
        <f t="shared" si="80"/>
        <v>0</v>
      </c>
      <c r="U85" s="1259">
        <v>0</v>
      </c>
      <c r="V85" s="1301">
        <f>IF(AND(MONTH(V$4)=MONTH($H85),YEAR(V$4)=YEAR($H85)),#REF!,IF(AND(MONTH(V$4)=MONTH($G85),YEAR(V$4)=YEAR($G85)),#REF!,IF(AND(V$4&lt;($H85+1),(V$4+1)&gt;$G85),$O85,0)))</f>
        <v>0</v>
      </c>
      <c r="W85" s="1301">
        <v>0</v>
      </c>
      <c r="X85" s="1301">
        <f t="shared" si="86"/>
        <v>0</v>
      </c>
      <c r="Y85" s="1301">
        <v>0</v>
      </c>
      <c r="Z85" s="1301">
        <f>IF(AND(MONTH(Z$4)=MONTH($H85),YEAR(Z$4)=YEAR($H85)),#REF!,IF(AND(MONTH(Z$4)=MONTH($G85),YEAR(Z$4)=YEAR($G85)),#REF!,IF(AND(Z$4&lt;($H85+1),(Z$4+1)&gt;$G85),$O85,0)))</f>
        <v>0</v>
      </c>
      <c r="AA85" s="1301">
        <f>VLOOKUP(E85,'[1]MW-Rent 2023'!$E$11:$AS$247,18,FALSE)</f>
        <v>10634.4</v>
      </c>
      <c r="AB85" s="1301">
        <f t="shared" si="87"/>
        <v>-10634.4</v>
      </c>
      <c r="AC85" s="1301">
        <f>VLOOKUP(E85,'[2]MW-Rent 2023'!$E$11:$DR$319,29,FALSE)</f>
        <v>10634.4</v>
      </c>
      <c r="AD85" s="1301" t="e">
        <f>IF(AND(MONTH(AD$4)=MONTH($H85),YEAR(AD$4)=YEAR($H85)),#REF!,IF(AND(MONTH(AD$4)=MONTH($G85),YEAR(AD$4)=YEAR($G85)),#REF!,IF(AND(AD$4&lt;($H85+1),(AD$4+1)&gt;$G85),$O85,0)))</f>
        <v>#REF!</v>
      </c>
      <c r="AE85" s="1301">
        <v>3094.67</v>
      </c>
      <c r="AF85" s="1301" t="e">
        <f t="shared" si="88"/>
        <v>#REF!</v>
      </c>
      <c r="AG85" s="1301">
        <f>VLOOKUP(E85,'[2]MW-Rent 2023'!$E$11:$DR$319,33,FALSE)</f>
        <v>10634.4</v>
      </c>
      <c r="AH85" s="1301">
        <f>IF(AND(MONTH(AH$4)=MONTH($H85),YEAR(AH$4)=YEAR($H85)),#REF!,IF(AND(MONTH(AH$4)=MONTH($G85),YEAR(AH$4)=YEAR($G85)),#REF!,IF(AND(AH$4&lt;($H85+1),(AH$4+1)&gt;$G85),$O85,0)))</f>
        <v>11605</v>
      </c>
      <c r="AI85" s="1301">
        <v>9284</v>
      </c>
      <c r="AJ85" s="1301">
        <f t="shared" si="89"/>
        <v>2321</v>
      </c>
      <c r="AK85" s="1301">
        <f>VLOOKUP(E85,'[2]MW-Rent 2023'!$E$11:$DR$319,37,FALSE)</f>
        <v>10634.4</v>
      </c>
      <c r="AL85" s="1313">
        <f>IF(AND(MONTH(AL$4)=MONTH($H85),YEAR(AL$4)=YEAR($H85)),#REF!,IF(AND(MONTH(AL$4)=MONTH($G85),YEAR(AL$4)=YEAR($G85)),#REF!,IF(AND(AL$4&lt;($H85+1),(AL$4+1)&gt;$G85),$O85,0)))</f>
        <v>11605</v>
      </c>
      <c r="AM85" s="1313">
        <f>IF(AND(MONTH(AM$4)=MONTH($H85),YEAR(AM$4)=YEAR($H85)),#REF!,IF(AND(MONTH(AM$4)=MONTH($G85),YEAR(AM$4)=YEAR($G85)),#REF!,IF(AND(AM$4&lt;($H85+1),(AM$4+1)&gt;$G85),$O85,0)))</f>
        <v>11605</v>
      </c>
      <c r="AN85" s="1313">
        <f>IF(AND(MONTH(AN$4)=MONTH($H85),YEAR(AN$4)=YEAR($H85)),#REF!,IF(AND(MONTH(AN$4)=MONTH($G85),YEAR(AN$4)=YEAR($G85)),#REF!,IF(AND(AN$4&lt;($H85+1),(AN$4+1)&gt;$G85),$O85,0)))</f>
        <v>11605</v>
      </c>
      <c r="AO85" s="1313">
        <f>IF(AND(MONTH(AO$4)=MONTH($H85),YEAR(AO$4)=YEAR($H85)),#REF!,IF(AND(MONTH(AO$4)=MONTH($G85),YEAR(AO$4)=YEAR($G85)),#REF!,IF(AND(AO$4&lt;($H85+1),(AO$4+1)&gt;$G85),$O85,0)))</f>
        <v>11605</v>
      </c>
      <c r="AP85" s="1313">
        <f>IF(AND(MONTH(AP$4)=MONTH($H85),YEAR(AP$4)=YEAR($H85)),#REF!,IF(AND(MONTH(AP$4)=MONTH($G85),YEAR(AP$4)=YEAR($G85)),#REF!,IF(AND(AP$4&lt;($H85+1),(AP$4+1)&gt;$G85),$O85,0)))</f>
        <v>11605</v>
      </c>
      <c r="AQ85" s="1313">
        <f>IF(AND(MONTH(AQ$4)=MONTH($H85),YEAR(AQ$4)=YEAR($H85)),#REF!,IF(AND(MONTH(AQ$4)=MONTH($G85),YEAR(AQ$4)=YEAR($G85)),#REF!,IF(AND(AQ$4&lt;($H85+1),(AQ$4+1)&gt;$G85),$O85,0)))</f>
        <v>11605</v>
      </c>
      <c r="AR85" s="1313">
        <f>IF(AND(MONTH(AR$4)=MONTH($H85),YEAR(AR$4)=YEAR($H85)),#REF!,IF(AND(MONTH(AR$4)=MONTH($G85),YEAR(AR$4)=YEAR($G85)),#REF!,IF(AND(AR$4&lt;($H85+1),(AR$4+1)&gt;$G85),$O85,0)))</f>
        <v>11605</v>
      </c>
      <c r="AS85" s="1301" t="e">
        <f t="shared" si="32"/>
        <v>#REF!</v>
      </c>
      <c r="AT85" s="1301">
        <f>IF(AND(MONTH(AT$4)=MONTH($H85),YEAR(AT$4)=YEAR($H85)),#REF!,IF(AND(MONTH(AT$4)=MONTH($G85),YEAR(AT$4)=YEAR($G85)),#REF!,IF(AND(AT$4&lt;($H85+1),(AT$4+1)&gt;$G85),$P85,0)))</f>
        <v>0</v>
      </c>
      <c r="AU85" s="1301">
        <v>0</v>
      </c>
      <c r="AV85" s="1301">
        <f t="shared" si="79"/>
        <v>0</v>
      </c>
      <c r="AW85" s="1301">
        <v>0</v>
      </c>
      <c r="AX85" s="1301">
        <f>IF(AND(MONTH(AX$4)=MONTH($H85),YEAR(AX$4)=YEAR($H85)),#REF!,IF(AND(MONTH(AX$4)=MONTH($G85),YEAR(AX$4)=YEAR($G85)),#REF!,IF(AND(AX$4&lt;($H85+1),(AX$4+1)&gt;$G85),$P85,0)))</f>
        <v>0</v>
      </c>
      <c r="AY85" s="1301">
        <v>0</v>
      </c>
      <c r="AZ85" s="1301">
        <f t="shared" si="81"/>
        <v>0</v>
      </c>
      <c r="BA85" s="1301">
        <v>0</v>
      </c>
      <c r="BB85" s="1301">
        <f>IF(AND(MONTH(BB$4)=MONTH($H85),YEAR(BB$4)=YEAR($H85)),#REF!,IF(AND(MONTH(BB$4)=MONTH($G85),YEAR(BB$4)=YEAR($G85)),#REF!,IF(AND(BB$4&lt;($H85+1),(BB$4+1)&gt;$G85),$P85,0)))</f>
        <v>0</v>
      </c>
      <c r="BC85" s="1301">
        <f>VLOOKUP(E85,'[1]MW-Rent 2023'!$E$11:$AS$247,31,FALSE)</f>
        <v>1688</v>
      </c>
      <c r="BD85" s="1301">
        <f t="shared" si="82"/>
        <v>-1688</v>
      </c>
      <c r="BE85" s="1301">
        <f>VLOOKUP(E85,'[2]MW-Rent 2023'!$E$11:$DR$319,78,FALSE)</f>
        <v>1688</v>
      </c>
      <c r="BF85" s="1301" t="e">
        <f>IF(AND(MONTH(BF$4)=MONTH($H85),YEAR(BF$4)=YEAR($H85)),#REF!,IF(AND(MONTH(BF$4)=MONTH($G85),YEAR(BF$4)=YEAR($G85)),#REF!,IF(AND(BF$4&lt;($H85+1),(BF$4+1)&gt;$G85),$P85,0)))</f>
        <v>#REF!</v>
      </c>
      <c r="BG85" s="1301">
        <v>562.66999999999996</v>
      </c>
      <c r="BH85" s="1301" t="e">
        <f t="shared" si="83"/>
        <v>#REF!</v>
      </c>
      <c r="BI85" s="1301">
        <f>VLOOKUP(E85,'[2]MW-Rent 2023'!$E$11:$DR$319,82,FALSE)</f>
        <v>1688</v>
      </c>
      <c r="BJ85" s="1301">
        <f>IF(AND(MONTH(BJ$4)=MONTH($H85),YEAR(BJ$4)=YEAR($H85)),#REF!,IF(AND(MONTH(BJ$4)=MONTH($G85),YEAR(BJ$4)=YEAR($G85)),#REF!,IF(AND(BJ$4&lt;($H85+1),(BJ$4+1)&gt;$G85),$P85,0)))</f>
        <v>1688</v>
      </c>
      <c r="BK85" s="1301">
        <v>1688</v>
      </c>
      <c r="BL85" s="1301">
        <f t="shared" si="84"/>
        <v>0</v>
      </c>
      <c r="BM85" s="1301">
        <f>VLOOKUP(E85,'[2]MW-Rent 2023'!$E$11:$DR$319,86,FALSE)</f>
        <v>1688</v>
      </c>
      <c r="BN85" s="1313">
        <f>IF(AND(MONTH(BN$4)=MONTH($H85),YEAR(BN$4)=YEAR($H85)),#REF!,IF(AND(MONTH(BN$4)=MONTH($G85),YEAR(BN$4)=YEAR($G85)),#REF!,IF(AND(BN$4&lt;($H85+1),(BN$4+1)&gt;$G85),$P85,0)))</f>
        <v>1688</v>
      </c>
      <c r="BO85" s="1313">
        <f>IF(AND(MONTH(BO$4)=MONTH($H85),YEAR(BO$4)=YEAR($H85)),#REF!,IF(AND(MONTH(BO$4)=MONTH($G85),YEAR(BO$4)=YEAR($G85)),#REF!,IF(AND(BO$4&lt;($H85+1),(BO$4+1)&gt;$G85),$P85,0)))</f>
        <v>1688</v>
      </c>
      <c r="BP85" s="1313">
        <f>IF(AND(MONTH(BP$4)=MONTH($H85),YEAR(BP$4)=YEAR($H85)),#REF!,IF(AND(MONTH(BP$4)=MONTH($G85),YEAR(BP$4)=YEAR($G85)),#REF!,IF(AND(BP$4&lt;($H85+1),(BP$4+1)&gt;$G85),$P85,0)))</f>
        <v>1688</v>
      </c>
      <c r="BQ85" s="1313">
        <f>IF(AND(MONTH(BQ$4)=MONTH($H85),YEAR(BQ$4)=YEAR($H85)),#REF!,IF(AND(MONTH(BQ$4)=MONTH($G85),YEAR(BQ$4)=YEAR($G85)),#REF!,IF(AND(BQ$4&lt;($H85+1),(BQ$4+1)&gt;$G85),$P85,0)))</f>
        <v>1688</v>
      </c>
      <c r="BR85" s="1313">
        <f>IF(AND(MONTH(BR$4)=MONTH($H85),YEAR(BR$4)=YEAR($H85)),#REF!,IF(AND(MONTH(BR$4)=MONTH($G85),YEAR(BR$4)=YEAR($G85)),#REF!,IF(AND(BR$4&lt;($H85+1),(BR$4+1)&gt;$G85),$P85,0)))</f>
        <v>1688</v>
      </c>
      <c r="BS85" s="1313">
        <f>IF(AND(MONTH(BS$4)=MONTH($H85),YEAR(BS$4)=YEAR($H85)),#REF!,IF(AND(MONTH(BS$4)=MONTH($G85),YEAR(BS$4)=YEAR($G85)),#REF!,IF(AND(BS$4&lt;($H85+1),(BS$4+1)&gt;$G85),$P85,0)))</f>
        <v>1688</v>
      </c>
      <c r="BT85" s="1313">
        <f>IF(AND(MONTH(BT$4)=MONTH($H85),YEAR(BT$4)=YEAR($H85)),#REF!,IF(AND(MONTH(BT$4)=MONTH($G85),YEAR(BT$4)=YEAR($G85)),#REF!,IF(AND(BT$4&lt;($H85+1),(BT$4+1)&gt;$G85),$P85,0)))</f>
        <v>1688</v>
      </c>
      <c r="BU85" s="1301" t="e">
        <f t="shared" si="33"/>
        <v>#REF!</v>
      </c>
      <c r="BV85" s="1301"/>
      <c r="BW85" s="1327"/>
      <c r="BX85" s="1319"/>
      <c r="BY85" s="1319"/>
      <c r="BZ85" s="1319">
        <v>0</v>
      </c>
      <c r="CA85" s="1319">
        <v>0</v>
      </c>
      <c r="CB85" s="1319"/>
      <c r="CC85" s="1319"/>
      <c r="CD85" s="1319"/>
      <c r="CE85" s="1319"/>
      <c r="CF85" s="1319"/>
      <c r="CG85" s="1319"/>
      <c r="CH85" s="1319"/>
      <c r="CI85" s="1270">
        <f t="shared" si="85"/>
        <v>0</v>
      </c>
      <c r="CJ85" s="1333"/>
      <c r="CK85" s="1333"/>
      <c r="CL85" s="1333"/>
    </row>
    <row r="86" spans="1:90" ht="18" customHeight="1">
      <c r="A86" s="1188">
        <v>37</v>
      </c>
      <c r="B86" s="1188" t="s">
        <v>88</v>
      </c>
      <c r="C86" s="1188" t="s">
        <v>107</v>
      </c>
      <c r="D86" s="1188" t="s">
        <v>147</v>
      </c>
      <c r="E86" s="1188" t="s">
        <v>148</v>
      </c>
      <c r="F86" s="1439" t="s">
        <v>149</v>
      </c>
      <c r="G86" s="1197">
        <v>44307</v>
      </c>
      <c r="H86" s="1197">
        <v>45402</v>
      </c>
      <c r="I86" s="1256"/>
      <c r="J86" s="1257">
        <v>343</v>
      </c>
      <c r="K86" s="1257">
        <v>343</v>
      </c>
      <c r="L86" s="1260">
        <v>14.375</v>
      </c>
      <c r="M86" s="1258">
        <v>2</v>
      </c>
      <c r="N86" s="1249">
        <v>20.46875</v>
      </c>
      <c r="O86" s="1259">
        <f t="shared" si="78"/>
        <v>4930.625</v>
      </c>
      <c r="P86" s="1259">
        <f t="shared" si="63"/>
        <v>686</v>
      </c>
      <c r="Q86" s="1259">
        <f t="shared" si="42"/>
        <v>5616.625</v>
      </c>
      <c r="R86" s="1259">
        <f>IF(AND(MONTH(R$4)=MONTH($H86),YEAR(R$4)=YEAR($H86)),#REF!,IF(AND(MONTH(R$4)=MONTH($G86),YEAR(R$4)=YEAR($G86)),#REF!,IF(AND(R$4&lt;($H86+1),(R$4+1)&gt;$G86),$O86,0)))</f>
        <v>4930.625</v>
      </c>
      <c r="S86" s="1259">
        <f>VLOOKUP(E86,'[1]MW-Rent 2023'!$E$11:$AS$247,16,FALSE)</f>
        <v>3944.5</v>
      </c>
      <c r="T86" s="1259">
        <f t="shared" si="80"/>
        <v>986.125</v>
      </c>
      <c r="U86" s="1259">
        <f>VLOOKUP(E86,'[2]MW-Rent 2023'!$E$11:$DR$319,21,FALSE)</f>
        <v>4218.8999999999996</v>
      </c>
      <c r="V86" s="1301">
        <f>IF(AND(MONTH(V$4)=MONTH($H86),YEAR(V$4)=YEAR($H86)),#REF!,IF(AND(MONTH(V$4)=MONTH($G86),YEAR(V$4)=YEAR($G86)),#REF!,IF(AND(V$4&lt;($H86+1),(V$4+1)&gt;$G86),$O86,0)))</f>
        <v>4930.625</v>
      </c>
      <c r="W86" s="1301">
        <f>VLOOKUP(E86,'[1]MW-Rent 2023'!$E$11:$AS$247,17,FALSE)</f>
        <v>3944.5</v>
      </c>
      <c r="X86" s="1301">
        <f t="shared" si="86"/>
        <v>986.125</v>
      </c>
      <c r="Y86" s="1301">
        <f>VLOOKUP(E86,'[2]MW-Rent 2023'!$E$11:$DR$319,25,FALSE)</f>
        <v>3944.5</v>
      </c>
      <c r="Z86" s="1301">
        <f>IF(AND(MONTH(Z$4)=MONTH($H86),YEAR(Z$4)=YEAR($H86)),#REF!,IF(AND(MONTH(Z$4)=MONTH($G86),YEAR(Z$4)=YEAR($G86)),#REF!,IF(AND(Z$4&lt;($H86+1),(Z$4+1)&gt;$G86),$O86,0)))</f>
        <v>4930.625</v>
      </c>
      <c r="AA86" s="1301">
        <f>VLOOKUP(E86,'[1]MW-Rent 2023'!$E$11:$AS$247,18,FALSE)</f>
        <v>3944.5</v>
      </c>
      <c r="AB86" s="1301">
        <f t="shared" si="87"/>
        <v>986.125</v>
      </c>
      <c r="AC86" s="1301">
        <f>VLOOKUP(E86,'[2]MW-Rent 2023'!$E$11:$DR$319,29,FALSE)</f>
        <v>3944.5</v>
      </c>
      <c r="AD86" s="1301" t="e">
        <f>IF(AND(MONTH(AD$4)=MONTH($H86),YEAR(AD$4)=YEAR($H86)),#REF!,IF(AND(MONTH(AD$4)=MONTH($G86),YEAR(AD$4)=YEAR($G86)),#REF!,IF(AND(AD$4&lt;($H86+1),(AD$4+1)&gt;$G86),$O86,0)))</f>
        <v>#REF!</v>
      </c>
      <c r="AE86" s="1301">
        <f>VLOOKUP(E86,'[1]MW-Rent 2023'!$E$11:$AS$247,19,FALSE)</f>
        <v>2629.67</v>
      </c>
      <c r="AF86" s="1301" t="e">
        <f t="shared" si="88"/>
        <v>#REF!</v>
      </c>
      <c r="AG86" s="1301">
        <f>VLOOKUP(E86,'[2]MW-Rent 2023'!$E$11:$DR$319,33,FALSE)</f>
        <v>3944.5</v>
      </c>
      <c r="AH86" s="1301">
        <f>IF(AND(MONTH(AH$4)=MONTH($H86),YEAR(AH$4)=YEAR($H86)),#REF!,IF(AND(MONTH(AH$4)=MONTH($G86),YEAR(AH$4)=YEAR($G86)),#REF!,IF(AND(AH$4&lt;($H86+1),(AH$4+1)&gt;$G86),$O86,0)))</f>
        <v>0</v>
      </c>
      <c r="AI86" s="1301">
        <f>VLOOKUP(E86,'[1]MW-Rent 2023'!$E$11:$AS$247,20,FALSE)</f>
        <v>0</v>
      </c>
      <c r="AJ86" s="1301">
        <f t="shared" si="89"/>
        <v>0</v>
      </c>
      <c r="AK86" s="1301">
        <f>VLOOKUP(E86,'[2]MW-Rent 2023'!$E$11:$DR$319,37,FALSE)</f>
        <v>3944.5</v>
      </c>
      <c r="AL86" s="1313">
        <f>IF(AND(MONTH(AL$4)=MONTH($H86),YEAR(AL$4)=YEAR($H86)),#REF!,IF(AND(MONTH(AL$4)=MONTH($G86),YEAR(AL$4)=YEAR($G86)),#REF!,IF(AND(AL$4&lt;($H86+1),(AL$4+1)&gt;$G86),$O86,0)))</f>
        <v>0</v>
      </c>
      <c r="AM86" s="1313">
        <f>IF(AND(MONTH(AM$4)=MONTH($H86),YEAR(AM$4)=YEAR($H86)),#REF!,IF(AND(MONTH(AM$4)=MONTH($G86),YEAR(AM$4)=YEAR($G86)),#REF!,IF(AND(AM$4&lt;($H86+1),(AM$4+1)&gt;$G86),$O86,0)))</f>
        <v>0</v>
      </c>
      <c r="AN86" s="1313">
        <f>IF(AND(MONTH(AN$4)=MONTH($H86),YEAR(AN$4)=YEAR($H86)),#REF!,IF(AND(MONTH(AN$4)=MONTH($G86),YEAR(AN$4)=YEAR($G86)),#REF!,IF(AND(AN$4&lt;($H86+1),(AN$4+1)&gt;$G86),$O86,0)))</f>
        <v>0</v>
      </c>
      <c r="AO86" s="1313">
        <f>IF(AND(MONTH(AO$4)=MONTH($H86),YEAR(AO$4)=YEAR($H86)),#REF!,IF(AND(MONTH(AO$4)=MONTH($G86),YEAR(AO$4)=YEAR($G86)),#REF!,IF(AND(AO$4&lt;($H86+1),(AO$4+1)&gt;$G86),$O86,0)))</f>
        <v>0</v>
      </c>
      <c r="AP86" s="1313">
        <f>IF(AND(MONTH(AP$4)=MONTH($H86),YEAR(AP$4)=YEAR($H86)),#REF!,IF(AND(MONTH(AP$4)=MONTH($G86),YEAR(AP$4)=YEAR($G86)),#REF!,IF(AND(AP$4&lt;($H86+1),(AP$4+1)&gt;$G86),$O86,0)))</f>
        <v>0</v>
      </c>
      <c r="AQ86" s="1313">
        <f>IF(AND(MONTH(AQ$4)=MONTH($H86),YEAR(AQ$4)=YEAR($H86)),#REF!,IF(AND(MONTH(AQ$4)=MONTH($G86),YEAR(AQ$4)=YEAR($G86)),#REF!,IF(AND(AQ$4&lt;($H86+1),(AQ$4+1)&gt;$G86),$O86,0)))</f>
        <v>0</v>
      </c>
      <c r="AR86" s="1313">
        <f>IF(AND(MONTH(AR$4)=MONTH($H86),YEAR(AR$4)=YEAR($H86)),#REF!,IF(AND(MONTH(AR$4)=MONTH($G86),YEAR(AR$4)=YEAR($G86)),#REF!,IF(AND(AR$4&lt;($H86+1),(AR$4+1)&gt;$G86),$O86,0)))</f>
        <v>0</v>
      </c>
      <c r="AS86" s="1301" t="e">
        <f t="shared" si="32"/>
        <v>#REF!</v>
      </c>
      <c r="AT86" s="1301">
        <f>IF(AND(MONTH(AT$4)=MONTH($H86),YEAR(AT$4)=YEAR($H86)),#REF!,IF(AND(MONTH(AT$4)=MONTH($G86),YEAR(AT$4)=YEAR($G86)),#REF!,IF(AND(AT$4&lt;($H86+1),(AT$4+1)&gt;$G86),$P86,0)))</f>
        <v>686</v>
      </c>
      <c r="AU86" s="1301">
        <f>VLOOKUP(E86,'[1]MW-Rent 2023'!$E$11:$AS$247,29,FALSE)</f>
        <v>686</v>
      </c>
      <c r="AV86" s="1301">
        <f t="shared" si="79"/>
        <v>0</v>
      </c>
      <c r="AW86" s="1301">
        <f>VLOOKUP(E86,'[2]MW-Rent 2023'!$E$11:$DR$319,70,FALSE)</f>
        <v>411.6</v>
      </c>
      <c r="AX86" s="1301">
        <f>IF(AND(MONTH(AX$4)=MONTH($H86),YEAR(AX$4)=YEAR($H86)),#REF!,IF(AND(MONTH(AX$4)=MONTH($G86),YEAR(AX$4)=YEAR($G86)),#REF!,IF(AND(AX$4&lt;($H86+1),(AX$4+1)&gt;$G86),$P86,0)))</f>
        <v>686</v>
      </c>
      <c r="AY86" s="1301">
        <f>VLOOKUP(E86,'[1]MW-Rent 2023'!$E$11:$AS$247,30,FALSE)</f>
        <v>686</v>
      </c>
      <c r="AZ86" s="1301">
        <f t="shared" si="81"/>
        <v>0</v>
      </c>
      <c r="BA86" s="1301">
        <f>VLOOKUP(E86,'[2]MW-Rent 2023'!$E$11:$DR$319,74,FALSE)</f>
        <v>686</v>
      </c>
      <c r="BB86" s="1301">
        <f>IF(AND(MONTH(BB$4)=MONTH($H86),YEAR(BB$4)=YEAR($H86)),#REF!,IF(AND(MONTH(BB$4)=MONTH($G86),YEAR(BB$4)=YEAR($G86)),#REF!,IF(AND(BB$4&lt;($H86+1),(BB$4+1)&gt;$G86),$P86,0)))</f>
        <v>686</v>
      </c>
      <c r="BC86" s="1301">
        <f>VLOOKUP(E86,'[1]MW-Rent 2023'!$E$11:$AS$247,31,FALSE)</f>
        <v>686</v>
      </c>
      <c r="BD86" s="1301">
        <f t="shared" si="82"/>
        <v>0</v>
      </c>
      <c r="BE86" s="1301">
        <f>VLOOKUP(E86,'[2]MW-Rent 2023'!$E$11:$DR$319,78,FALSE)</f>
        <v>686</v>
      </c>
      <c r="BF86" s="1301" t="e">
        <f>IF(AND(MONTH(BF$4)=MONTH($H86),YEAR(BF$4)=YEAR($H86)),#REF!,IF(AND(MONTH(BF$4)=MONTH($G86),YEAR(BF$4)=YEAR($G86)),#REF!,IF(AND(BF$4&lt;($H86+1),(BF$4+1)&gt;$G86),$P86,0)))</f>
        <v>#REF!</v>
      </c>
      <c r="BG86" s="1301">
        <f>VLOOKUP(E86,'[1]MW-Rent 2023'!$E$11:$AS$247,32,FALSE)</f>
        <v>457.33</v>
      </c>
      <c r="BH86" s="1301" t="e">
        <f t="shared" si="83"/>
        <v>#REF!</v>
      </c>
      <c r="BI86" s="1301">
        <f>VLOOKUP(E86,'[2]MW-Rent 2023'!$E$11:$DR$319,82,FALSE)</f>
        <v>686</v>
      </c>
      <c r="BJ86" s="1301">
        <f>IF(AND(MONTH(BJ$4)=MONTH($H86),YEAR(BJ$4)=YEAR($H86)),#REF!,IF(AND(MONTH(BJ$4)=MONTH($G86),YEAR(BJ$4)=YEAR($G86)),#REF!,IF(AND(BJ$4&lt;($H86+1),(BJ$4+1)&gt;$G86),$P86,0)))</f>
        <v>0</v>
      </c>
      <c r="BK86" s="1301">
        <f>VLOOKUP(E86,'[1]MW-Rent 2023'!$E$11:$AS$247,33,FALSE)</f>
        <v>0</v>
      </c>
      <c r="BL86" s="1301">
        <f t="shared" si="84"/>
        <v>0</v>
      </c>
      <c r="BM86" s="1301">
        <f>VLOOKUP(E86,'[2]MW-Rent 2023'!$E$11:$DR$319,86,FALSE)</f>
        <v>686</v>
      </c>
      <c r="BN86" s="1313">
        <f>IF(AND(MONTH(BN$4)=MONTH($H86),YEAR(BN$4)=YEAR($H86)),#REF!,IF(AND(MONTH(BN$4)=MONTH($G86),YEAR(BN$4)=YEAR($G86)),#REF!,IF(AND(BN$4&lt;($H86+1),(BN$4+1)&gt;$G86),$P86,0)))</f>
        <v>0</v>
      </c>
      <c r="BO86" s="1313">
        <f>IF(AND(MONTH(BO$4)=MONTH($H86),YEAR(BO$4)=YEAR($H86)),#REF!,IF(AND(MONTH(BO$4)=MONTH($G86),YEAR(BO$4)=YEAR($G86)),#REF!,IF(AND(BO$4&lt;($H86+1),(BO$4+1)&gt;$G86),$P86,0)))</f>
        <v>0</v>
      </c>
      <c r="BP86" s="1313">
        <f>IF(AND(MONTH(BP$4)=MONTH($H86),YEAR(BP$4)=YEAR($H86)),#REF!,IF(AND(MONTH(BP$4)=MONTH($G86),YEAR(BP$4)=YEAR($G86)),#REF!,IF(AND(BP$4&lt;($H86+1),(BP$4+1)&gt;$G86),$P86,0)))</f>
        <v>0</v>
      </c>
      <c r="BQ86" s="1313">
        <f>IF(AND(MONTH(BQ$4)=MONTH($H86),YEAR(BQ$4)=YEAR($H86)),#REF!,IF(AND(MONTH(BQ$4)=MONTH($G86),YEAR(BQ$4)=YEAR($G86)),#REF!,IF(AND(BQ$4&lt;($H86+1),(BQ$4+1)&gt;$G86),$P86,0)))</f>
        <v>0</v>
      </c>
      <c r="BR86" s="1313">
        <f>IF(AND(MONTH(BR$4)=MONTH($H86),YEAR(BR$4)=YEAR($H86)),#REF!,IF(AND(MONTH(BR$4)=MONTH($G86),YEAR(BR$4)=YEAR($G86)),#REF!,IF(AND(BR$4&lt;($H86+1),(BR$4+1)&gt;$G86),$P86,0)))</f>
        <v>0</v>
      </c>
      <c r="BS86" s="1313">
        <f>IF(AND(MONTH(BS$4)=MONTH($H86),YEAR(BS$4)=YEAR($H86)),#REF!,IF(AND(MONTH(BS$4)=MONTH($G86),YEAR(BS$4)=YEAR($G86)),#REF!,IF(AND(BS$4&lt;($H86+1),(BS$4+1)&gt;$G86),$P86,0)))</f>
        <v>0</v>
      </c>
      <c r="BT86" s="1313">
        <f>IF(AND(MONTH(BT$4)=MONTH($H86),YEAR(BT$4)=YEAR($H86)),#REF!,IF(AND(MONTH(BT$4)=MONTH($G86),YEAR(BT$4)=YEAR($G86)),#REF!,IF(AND(BT$4&lt;($H86+1),(BT$4+1)&gt;$G86),$P86,0)))</f>
        <v>0</v>
      </c>
      <c r="BU86" s="1331" t="e">
        <f t="shared" si="33"/>
        <v>#REF!</v>
      </c>
      <c r="BV86" s="1331"/>
      <c r="BW86" s="1327">
        <v>0</v>
      </c>
      <c r="BX86" s="1319">
        <v>0</v>
      </c>
      <c r="BY86" s="1319">
        <v>0</v>
      </c>
      <c r="BZ86" s="1319">
        <v>0</v>
      </c>
      <c r="CA86" s="1319"/>
      <c r="CB86" s="1319"/>
      <c r="CC86" s="1319"/>
      <c r="CD86" s="1338"/>
      <c r="CE86" s="1338"/>
      <c r="CF86" s="1338"/>
      <c r="CG86" s="1338"/>
      <c r="CH86" s="1338"/>
      <c r="CI86" s="1270">
        <f t="shared" si="85"/>
        <v>0</v>
      </c>
      <c r="CJ86" s="1333"/>
      <c r="CK86" s="1333"/>
      <c r="CL86" s="1333"/>
    </row>
    <row r="87" spans="1:90" s="1170" customFormat="1" ht="18" customHeight="1">
      <c r="A87" s="1206">
        <v>37</v>
      </c>
      <c r="B87" s="1206" t="s">
        <v>88</v>
      </c>
      <c r="C87" s="1206" t="s">
        <v>107</v>
      </c>
      <c r="D87" s="1206" t="s">
        <v>147</v>
      </c>
      <c r="E87" s="1221" t="s">
        <v>150</v>
      </c>
      <c r="F87" s="1444" t="s">
        <v>149</v>
      </c>
      <c r="G87" s="1223">
        <v>45431</v>
      </c>
      <c r="H87" s="1223">
        <v>46497</v>
      </c>
      <c r="I87" s="1276"/>
      <c r="J87" s="1277">
        <v>280</v>
      </c>
      <c r="K87" s="1277">
        <v>280</v>
      </c>
      <c r="L87" s="1278">
        <v>13.75</v>
      </c>
      <c r="M87" s="1279">
        <v>2</v>
      </c>
      <c r="N87" s="1280">
        <v>19.6875</v>
      </c>
      <c r="O87" s="1259">
        <f t="shared" si="78"/>
        <v>3850</v>
      </c>
      <c r="P87" s="1259">
        <f t="shared" si="63"/>
        <v>560</v>
      </c>
      <c r="Q87" s="1259">
        <f t="shared" si="42"/>
        <v>4410</v>
      </c>
      <c r="R87" s="1259">
        <f>IF(AND(MONTH(R$4)=MONTH($H87),YEAR(R$4)=YEAR($H87)),#REF!,IF(AND(MONTH(R$4)=MONTH($G87),YEAR(R$4)=YEAR($G87)),#REF!,IF(AND(R$4&lt;($H87+1),(R$4+1)&gt;$G87),$O87,0)))</f>
        <v>0</v>
      </c>
      <c r="S87" s="1259">
        <v>0</v>
      </c>
      <c r="T87" s="1259">
        <f t="shared" si="80"/>
        <v>0</v>
      </c>
      <c r="U87" s="1259">
        <v>0</v>
      </c>
      <c r="V87" s="1301">
        <f>IF(AND(MONTH(V$4)=MONTH($H87),YEAR(V$4)=YEAR($H87)),#REF!,IF(AND(MONTH(V$4)=MONTH($G87),YEAR(V$4)=YEAR($G87)),#REF!,IF(AND(V$4&lt;($H87+1),(V$4+1)&gt;$G87),$O87,0)))</f>
        <v>0</v>
      </c>
      <c r="W87" s="1301">
        <v>0</v>
      </c>
      <c r="X87" s="1301">
        <f t="shared" si="86"/>
        <v>0</v>
      </c>
      <c r="Y87" s="1301">
        <v>0</v>
      </c>
      <c r="Z87" s="1301">
        <f>IF(AND(MONTH(Z$4)=MONTH($H87),YEAR(Z$4)=YEAR($H87)),#REF!,IF(AND(MONTH(Z$4)=MONTH($G87),YEAR(Z$4)=YEAR($G87)),#REF!,IF(AND(Z$4&lt;($H87+1),(Z$4+1)&gt;$G87),$O87,0)))</f>
        <v>0</v>
      </c>
      <c r="AA87" s="1301">
        <v>0</v>
      </c>
      <c r="AB87" s="1301">
        <f t="shared" si="87"/>
        <v>0</v>
      </c>
      <c r="AC87" s="1301">
        <v>0</v>
      </c>
      <c r="AD87" s="1301">
        <f>IF(AND(MONTH(AD$4)=MONTH($H87),YEAR(AD$4)=YEAR($H87)),#REF!,IF(AND(MONTH(AD$4)=MONTH($G87),YEAR(AD$4)=YEAR($G87)),#REF!,IF(AND(AD$4&lt;($H87+1),(AD$4+1)&gt;$G87),$O87,0)))</f>
        <v>0</v>
      </c>
      <c r="AE87" s="1301">
        <v>0</v>
      </c>
      <c r="AF87" s="1301">
        <f t="shared" si="88"/>
        <v>0</v>
      </c>
      <c r="AG87" s="1301">
        <v>0</v>
      </c>
      <c r="AH87" s="1301" t="e">
        <f>IF(AND(MONTH(AH$4)=MONTH($H87),YEAR(AH$4)=YEAR($H87)),#REF!,IF(AND(MONTH(AH$4)=MONTH($G87),YEAR(AH$4)=YEAR($G87)),#REF!,IF(AND(AH$4&lt;($H87+1),(AH$4+1)&gt;$G87),$O87,0)))</f>
        <v>#REF!</v>
      </c>
      <c r="AI87" s="1301">
        <v>0</v>
      </c>
      <c r="AJ87" s="1301" t="e">
        <f t="shared" si="89"/>
        <v>#REF!</v>
      </c>
      <c r="AK87" s="1301">
        <v>0</v>
      </c>
      <c r="AL87" s="1313">
        <f>IF(AND(MONTH(AL$4)=MONTH($H87),YEAR(AL$4)=YEAR($H87)),#REF!,IF(AND(MONTH(AL$4)=MONTH($G87),YEAR(AL$4)=YEAR($G87)),#REF!,IF(AND(AL$4&lt;($H87+1),(AL$4+1)&gt;$G87),$O87,0)))</f>
        <v>3850</v>
      </c>
      <c r="AM87" s="1313">
        <f>IF(AND(MONTH(AM$4)=MONTH($H87),YEAR(AM$4)=YEAR($H87)),#REF!,IF(AND(MONTH(AM$4)=MONTH($G87),YEAR(AM$4)=YEAR($G87)),#REF!,IF(AND(AM$4&lt;($H87+1),(AM$4+1)&gt;$G87),$O87,0)))</f>
        <v>3850</v>
      </c>
      <c r="AN87" s="1313">
        <f>IF(AND(MONTH(AN$4)=MONTH($H87),YEAR(AN$4)=YEAR($H87)),#REF!,IF(AND(MONTH(AN$4)=MONTH($G87),YEAR(AN$4)=YEAR($G87)),#REF!,IF(AND(AN$4&lt;($H87+1),(AN$4+1)&gt;$G87),$O87,0)))</f>
        <v>3850</v>
      </c>
      <c r="AO87" s="1313">
        <f>IF(AND(MONTH(AO$4)=MONTH($H87),YEAR(AO$4)=YEAR($H87)),#REF!,IF(AND(MONTH(AO$4)=MONTH($G87),YEAR(AO$4)=YEAR($G87)),#REF!,IF(AND(AO$4&lt;($H87+1),(AO$4+1)&gt;$G87),$O87,0)))</f>
        <v>3850</v>
      </c>
      <c r="AP87" s="1313">
        <f>IF(AND(MONTH(AP$4)=MONTH($H87),YEAR(AP$4)=YEAR($H87)),#REF!,IF(AND(MONTH(AP$4)=MONTH($G87),YEAR(AP$4)=YEAR($G87)),#REF!,IF(AND(AP$4&lt;($H87+1),(AP$4+1)&gt;$G87),$O87,0)))</f>
        <v>3850</v>
      </c>
      <c r="AQ87" s="1313">
        <f>IF(AND(MONTH(AQ$4)=MONTH($H87),YEAR(AQ$4)=YEAR($H87)),#REF!,IF(AND(MONTH(AQ$4)=MONTH($G87),YEAR(AQ$4)=YEAR($G87)),#REF!,IF(AND(AQ$4&lt;($H87+1),(AQ$4+1)&gt;$G87),$O87,0)))</f>
        <v>3850</v>
      </c>
      <c r="AR87" s="1313">
        <f>IF(AND(MONTH(AR$4)=MONTH($H87),YEAR(AR$4)=YEAR($H87)),#REF!,IF(AND(MONTH(AR$4)=MONTH($G87),YEAR(AR$4)=YEAR($G87)),#REF!,IF(AND(AR$4&lt;($H87+1),(AR$4+1)&gt;$G87),$O87,0)))</f>
        <v>3850</v>
      </c>
      <c r="AS87" s="1301" t="e">
        <f t="shared" si="32"/>
        <v>#REF!</v>
      </c>
      <c r="AT87" s="1301">
        <f>IF(AND(MONTH(AT$4)=MONTH($H87),YEAR(AT$4)=YEAR($H87)),#REF!,IF(AND(MONTH(AT$4)=MONTH($G87),YEAR(AT$4)=YEAR($G87)),#REF!,IF(AND(AT$4&lt;($H87+1),(AT$4+1)&gt;$G87),$P87,0)))</f>
        <v>0</v>
      </c>
      <c r="AU87" s="1301">
        <v>0</v>
      </c>
      <c r="AV87" s="1301">
        <f t="shared" si="79"/>
        <v>0</v>
      </c>
      <c r="AW87" s="1301">
        <v>0</v>
      </c>
      <c r="AX87" s="1301">
        <f>IF(AND(MONTH(AX$4)=MONTH($H87),YEAR(AX$4)=YEAR($H87)),#REF!,IF(AND(MONTH(AX$4)=MONTH($G87),YEAR(AX$4)=YEAR($G87)),#REF!,IF(AND(AX$4&lt;($H87+1),(AX$4+1)&gt;$G87),$P87,0)))</f>
        <v>0</v>
      </c>
      <c r="AY87" s="1301">
        <v>0</v>
      </c>
      <c r="AZ87" s="1301">
        <f t="shared" si="81"/>
        <v>0</v>
      </c>
      <c r="BA87" s="1301">
        <v>0</v>
      </c>
      <c r="BB87" s="1301">
        <f>IF(AND(MONTH(BB$4)=MONTH($H87),YEAR(BB$4)=YEAR($H87)),#REF!,IF(AND(MONTH(BB$4)=MONTH($G87),YEAR(BB$4)=YEAR($G87)),#REF!,IF(AND(BB$4&lt;($H87+1),(BB$4+1)&gt;$G87),$P87,0)))</f>
        <v>0</v>
      </c>
      <c r="BC87" s="1301">
        <v>0</v>
      </c>
      <c r="BD87" s="1301">
        <f t="shared" si="82"/>
        <v>0</v>
      </c>
      <c r="BE87" s="1301">
        <v>0</v>
      </c>
      <c r="BF87" s="1301">
        <f>IF(AND(MONTH(BF$4)=MONTH($H87),YEAR(BF$4)=YEAR($H87)),#REF!,IF(AND(MONTH(BF$4)=MONTH($G87),YEAR(BF$4)=YEAR($G87)),#REF!,IF(AND(BF$4&lt;($H87+1),(BF$4+1)&gt;$G87),$P87,0)))</f>
        <v>0</v>
      </c>
      <c r="BG87" s="1301">
        <v>0</v>
      </c>
      <c r="BH87" s="1301">
        <f t="shared" si="83"/>
        <v>0</v>
      </c>
      <c r="BI87" s="1301">
        <v>0</v>
      </c>
      <c r="BJ87" s="1301" t="e">
        <f>IF(AND(MONTH(BJ$4)=MONTH($H87),YEAR(BJ$4)=YEAR($H87)),#REF!,IF(AND(MONTH(BJ$4)=MONTH($G87),YEAR(BJ$4)=YEAR($G87)),#REF!,IF(AND(BJ$4&lt;($H87+1),(BJ$4+1)&gt;$G87),$P87,0)))</f>
        <v>#REF!</v>
      </c>
      <c r="BK87" s="1301">
        <v>0</v>
      </c>
      <c r="BL87" s="1301" t="e">
        <f t="shared" si="84"/>
        <v>#REF!</v>
      </c>
      <c r="BM87" s="1301">
        <v>0</v>
      </c>
      <c r="BN87" s="1313">
        <f>IF(AND(MONTH(BN$4)=MONTH($H87),YEAR(BN$4)=YEAR($H87)),#REF!,IF(AND(MONTH(BN$4)=MONTH($G87),YEAR(BN$4)=YEAR($G87)),#REF!,IF(AND(BN$4&lt;($H87+1),(BN$4+1)&gt;$G87),$P87,0)))</f>
        <v>560</v>
      </c>
      <c r="BO87" s="1313">
        <f>IF(AND(MONTH(BO$4)=MONTH($H87),YEAR(BO$4)=YEAR($H87)),#REF!,IF(AND(MONTH(BO$4)=MONTH($G87),YEAR(BO$4)=YEAR($G87)),#REF!,IF(AND(BO$4&lt;($H87+1),(BO$4+1)&gt;$G87),$P87,0)))</f>
        <v>560</v>
      </c>
      <c r="BP87" s="1313">
        <f>IF(AND(MONTH(BP$4)=MONTH($H87),YEAR(BP$4)=YEAR($H87)),#REF!,IF(AND(MONTH(BP$4)=MONTH($G87),YEAR(BP$4)=YEAR($G87)),#REF!,IF(AND(BP$4&lt;($H87+1),(BP$4+1)&gt;$G87),$P87,0)))</f>
        <v>560</v>
      </c>
      <c r="BQ87" s="1313">
        <f>IF(AND(MONTH(BQ$4)=MONTH($H87),YEAR(BQ$4)=YEAR($H87)),#REF!,IF(AND(MONTH(BQ$4)=MONTH($G87),YEAR(BQ$4)=YEAR($G87)),#REF!,IF(AND(BQ$4&lt;($H87+1),(BQ$4+1)&gt;$G87),$P87,0)))</f>
        <v>560</v>
      </c>
      <c r="BR87" s="1313">
        <f>IF(AND(MONTH(BR$4)=MONTH($H87),YEAR(BR$4)=YEAR($H87)),#REF!,IF(AND(MONTH(BR$4)=MONTH($G87),YEAR(BR$4)=YEAR($G87)),#REF!,IF(AND(BR$4&lt;($H87+1),(BR$4+1)&gt;$G87),$P87,0)))</f>
        <v>560</v>
      </c>
      <c r="BS87" s="1313">
        <f>IF(AND(MONTH(BS$4)=MONTH($H87),YEAR(BS$4)=YEAR($H87)),#REF!,IF(AND(MONTH(BS$4)=MONTH($G87),YEAR(BS$4)=YEAR($G87)),#REF!,IF(AND(BS$4&lt;($H87+1),(BS$4+1)&gt;$G87),$P87,0)))</f>
        <v>560</v>
      </c>
      <c r="BT87" s="1313">
        <f>IF(AND(MONTH(BT$4)=MONTH($H87),YEAR(BT$4)=YEAR($H87)),#REF!,IF(AND(MONTH(BT$4)=MONTH($G87),YEAR(BT$4)=YEAR($G87)),#REF!,IF(AND(BT$4&lt;($H87+1),(BT$4+1)&gt;$G87),$P87,0)))</f>
        <v>560</v>
      </c>
      <c r="BU87" s="1301" t="e">
        <f t="shared" si="33"/>
        <v>#REF!</v>
      </c>
      <c r="BV87" s="1301"/>
      <c r="BW87" s="1327"/>
      <c r="BX87" s="1319"/>
      <c r="BY87" s="1319"/>
      <c r="BZ87" s="1319"/>
      <c r="CA87" s="1319">
        <v>0</v>
      </c>
      <c r="CB87" s="1319"/>
      <c r="CC87" s="1319"/>
      <c r="CD87" s="1319"/>
      <c r="CE87" s="1319"/>
      <c r="CF87" s="1319"/>
      <c r="CG87" s="1319"/>
      <c r="CH87" s="1319"/>
      <c r="CI87" s="1270">
        <f t="shared" si="85"/>
        <v>0</v>
      </c>
      <c r="CJ87" s="1333"/>
      <c r="CK87" s="1333"/>
      <c r="CL87" s="1333"/>
    </row>
    <row r="88" spans="1:90" s="1170" customFormat="1" ht="18" customHeight="1">
      <c r="A88" s="1206">
        <v>38</v>
      </c>
      <c r="B88" s="1206" t="s">
        <v>88</v>
      </c>
      <c r="C88" s="1206" t="s">
        <v>95</v>
      </c>
      <c r="D88" s="1206"/>
      <c r="E88" s="1201"/>
      <c r="F88" s="1451" t="s">
        <v>151</v>
      </c>
      <c r="G88" s="1205">
        <v>45170</v>
      </c>
      <c r="H88" s="1205">
        <v>45351</v>
      </c>
      <c r="I88" s="1261"/>
      <c r="J88" s="1262">
        <v>0</v>
      </c>
      <c r="K88" s="1262">
        <v>947</v>
      </c>
      <c r="L88" s="1264">
        <v>0</v>
      </c>
      <c r="M88" s="1264">
        <v>0</v>
      </c>
      <c r="N88" s="1270">
        <v>0</v>
      </c>
      <c r="O88" s="1259">
        <f t="shared" si="78"/>
        <v>0</v>
      </c>
      <c r="P88" s="1259">
        <f t="shared" si="63"/>
        <v>0</v>
      </c>
      <c r="Q88" s="1259">
        <f t="shared" ref="Q88" si="90">SUM(O88:P88)</f>
        <v>0</v>
      </c>
      <c r="R88" s="1259">
        <f>IF(AND(MONTH(R$4)=MONTH($H88),YEAR(R$4)=YEAR($H88)),#REF!,IF(AND(MONTH(R$4)=MONTH($G88),YEAR(R$4)=YEAR($G88)),#REF!,IF(AND(R$4&lt;($H88+1),(R$4+1)&gt;$G88),$O88,0)))</f>
        <v>0</v>
      </c>
      <c r="S88" s="1259">
        <v>0</v>
      </c>
      <c r="T88" s="1259">
        <f t="shared" si="80"/>
        <v>0</v>
      </c>
      <c r="U88" s="1259">
        <v>0</v>
      </c>
      <c r="V88" s="1301" t="e">
        <f>IF(AND(MONTH(V$4)=MONTH($H88),YEAR(V$4)=YEAR($H88)),#REF!,IF(AND(MONTH(V$4)=MONTH($G88),YEAR(V$4)=YEAR($G88)),#REF!,IF(AND(V$4&lt;($H88+1),(V$4+1)&gt;$G88),$O88,0)))</f>
        <v>#REF!</v>
      </c>
      <c r="W88" s="1301">
        <v>0</v>
      </c>
      <c r="X88" s="1301" t="e">
        <f t="shared" si="86"/>
        <v>#REF!</v>
      </c>
      <c r="Y88" s="1301">
        <v>0</v>
      </c>
      <c r="Z88" s="1301">
        <f>IF(AND(MONTH(Z$4)=MONTH($H88),YEAR(Z$4)=YEAR($H88)),#REF!,IF(AND(MONTH(Z$4)=MONTH($G88),YEAR(Z$4)=YEAR($G88)),#REF!,IF(AND(Z$4&lt;($H88+1),(Z$4+1)&gt;$G88),$O88,0)))</f>
        <v>0</v>
      </c>
      <c r="AA88" s="1301">
        <v>0</v>
      </c>
      <c r="AB88" s="1301">
        <f t="shared" si="87"/>
        <v>0</v>
      </c>
      <c r="AC88" s="1301">
        <v>0</v>
      </c>
      <c r="AD88" s="1301">
        <f>IF(AND(MONTH(AD$4)=MONTH($H88),YEAR(AD$4)=YEAR($H88)),#REF!,IF(AND(MONTH(AD$4)=MONTH($G88),YEAR(AD$4)=YEAR($G88)),#REF!,IF(AND(AD$4&lt;($H88+1),(AD$4+1)&gt;$G88),$O88,0)))</f>
        <v>0</v>
      </c>
      <c r="AE88" s="1301">
        <v>0</v>
      </c>
      <c r="AF88" s="1301">
        <f t="shared" si="88"/>
        <v>0</v>
      </c>
      <c r="AG88" s="1301">
        <v>0</v>
      </c>
      <c r="AH88" s="1301">
        <f>IF(AND(MONTH(AH$4)=MONTH($H88),YEAR(AH$4)=YEAR($H88)),#REF!,IF(AND(MONTH(AH$4)=MONTH($G88),YEAR(AH$4)=YEAR($G88)),#REF!,IF(AND(AH$4&lt;($H88+1),(AH$4+1)&gt;$G88),$O88,0)))</f>
        <v>0</v>
      </c>
      <c r="AI88" s="1301">
        <v>0</v>
      </c>
      <c r="AJ88" s="1301">
        <f t="shared" si="89"/>
        <v>0</v>
      </c>
      <c r="AK88" s="1301">
        <v>0</v>
      </c>
      <c r="AL88" s="1313">
        <f>IF(AND(MONTH(AL$4)=MONTH($H88),YEAR(AL$4)=YEAR($H88)),#REF!,IF(AND(MONTH(AL$4)=MONTH($G88),YEAR(AL$4)=YEAR($G88)),#REF!,IF(AND(AL$4&lt;($H88+1),(AL$4+1)&gt;$G88),$O88,0)))</f>
        <v>0</v>
      </c>
      <c r="AM88" s="1313">
        <f>IF(AND(MONTH(AM$4)=MONTH($H88),YEAR(AM$4)=YEAR($H88)),#REF!,IF(AND(MONTH(AM$4)=MONTH($G88),YEAR(AM$4)=YEAR($G88)),#REF!,IF(AND(AM$4&lt;($H88+1),(AM$4+1)&gt;$G88),$O88,0)))</f>
        <v>0</v>
      </c>
      <c r="AN88" s="1313">
        <f>IF(AND(MONTH(AN$4)=MONTH($H88),YEAR(AN$4)=YEAR($H88)),#REF!,IF(AND(MONTH(AN$4)=MONTH($G88),YEAR(AN$4)=YEAR($G88)),#REF!,IF(AND(AN$4&lt;($H88+1),(AN$4+1)&gt;$G88),$O88,0)))</f>
        <v>0</v>
      </c>
      <c r="AO88" s="1313">
        <f>IF(AND(MONTH(AO$4)=MONTH($H88),YEAR(AO$4)=YEAR($H88)),#REF!,IF(AND(MONTH(AO$4)=MONTH($G88),YEAR(AO$4)=YEAR($G88)),#REF!,IF(AND(AO$4&lt;($H88+1),(AO$4+1)&gt;$G88),$O88,0)))</f>
        <v>0</v>
      </c>
      <c r="AP88" s="1313">
        <f>IF(AND(MONTH(AP$4)=MONTH($H88),YEAR(AP$4)=YEAR($H88)),#REF!,IF(AND(MONTH(AP$4)=MONTH($G88),YEAR(AP$4)=YEAR($G88)),#REF!,IF(AND(AP$4&lt;($H88+1),(AP$4+1)&gt;$G88),$O88,0)))</f>
        <v>0</v>
      </c>
      <c r="AQ88" s="1313">
        <f>IF(AND(MONTH(AQ$4)=MONTH($H88),YEAR(AQ$4)=YEAR($H88)),#REF!,IF(AND(MONTH(AQ$4)=MONTH($G88),YEAR(AQ$4)=YEAR($G88)),#REF!,IF(AND(AQ$4&lt;($H88+1),(AQ$4+1)&gt;$G88),$O88,0)))</f>
        <v>0</v>
      </c>
      <c r="AR88" s="1313">
        <f>IF(AND(MONTH(AR$4)=MONTH($H88),YEAR(AR$4)=YEAR($H88)),#REF!,IF(AND(MONTH(AR$4)=MONTH($G88),YEAR(AR$4)=YEAR($G88)),#REF!,IF(AND(AR$4&lt;($H88+1),(AR$4+1)&gt;$G88),$O88,0)))</f>
        <v>0</v>
      </c>
      <c r="AS88" s="1301" t="e">
        <f t="shared" ref="AS88" si="91">R88+V88+Z88+AD88+AH88+AL88+AM88+AN88+AO88+AP88+AQ88+AR88</f>
        <v>#REF!</v>
      </c>
      <c r="AT88" s="1301">
        <f>IF(AND(MONTH(AT$4)=MONTH($H88),YEAR(AT$4)=YEAR($H88)),#REF!,IF(AND(MONTH(AT$4)=MONTH($G88),YEAR(AT$4)=YEAR($G88)),#REF!,IF(AND(AT$4&lt;($H88+1),(AT$4+1)&gt;$G88),$P88,0)))</f>
        <v>0</v>
      </c>
      <c r="AU88" s="1301">
        <v>0</v>
      </c>
      <c r="AV88" s="1301">
        <f t="shared" si="79"/>
        <v>0</v>
      </c>
      <c r="AW88" s="1301">
        <v>0</v>
      </c>
      <c r="AX88" s="1301" t="e">
        <f>IF(AND(MONTH(AX$4)=MONTH($H88),YEAR(AX$4)=YEAR($H88)),#REF!,IF(AND(MONTH(AX$4)=MONTH($G88),YEAR(AX$4)=YEAR($G88)),#REF!,IF(AND(AX$4&lt;($H88+1),(AX$4+1)&gt;$G88),$P88,0)))</f>
        <v>#REF!</v>
      </c>
      <c r="AY88" s="1301">
        <v>0</v>
      </c>
      <c r="AZ88" s="1301" t="e">
        <f t="shared" si="81"/>
        <v>#REF!</v>
      </c>
      <c r="BA88" s="1301">
        <v>0</v>
      </c>
      <c r="BB88" s="1301">
        <f>IF(AND(MONTH(BB$4)=MONTH($H88),YEAR(BB$4)=YEAR($H88)),#REF!,IF(AND(MONTH(BB$4)=MONTH($G88),YEAR(BB$4)=YEAR($G88)),#REF!,IF(AND(BB$4&lt;($H88+1),(BB$4+1)&gt;$G88),$P88,0)))</f>
        <v>0</v>
      </c>
      <c r="BC88" s="1301">
        <v>0</v>
      </c>
      <c r="BD88" s="1301">
        <f t="shared" si="82"/>
        <v>0</v>
      </c>
      <c r="BE88" s="1301">
        <v>0</v>
      </c>
      <c r="BF88" s="1301">
        <f>IF(AND(MONTH(BF$4)=MONTH($H88),YEAR(BF$4)=YEAR($H88)),#REF!,IF(AND(MONTH(BF$4)=MONTH($G88),YEAR(BF$4)=YEAR($G88)),#REF!,IF(AND(BF$4&lt;($H88+1),(BF$4+1)&gt;$G88),$P88,0)))</f>
        <v>0</v>
      </c>
      <c r="BG88" s="1301">
        <v>0</v>
      </c>
      <c r="BH88" s="1301">
        <f t="shared" si="83"/>
        <v>0</v>
      </c>
      <c r="BI88" s="1301">
        <v>0</v>
      </c>
      <c r="BJ88" s="1301">
        <f>IF(AND(MONTH(BJ$4)=MONTH($H88),YEAR(BJ$4)=YEAR($H88)),#REF!,IF(AND(MONTH(BJ$4)=MONTH($G88),YEAR(BJ$4)=YEAR($G88)),#REF!,IF(AND(BJ$4&lt;($H88+1),(BJ$4+1)&gt;$G88),$P88,0)))</f>
        <v>0</v>
      </c>
      <c r="BK88" s="1301">
        <v>0</v>
      </c>
      <c r="BL88" s="1301">
        <f t="shared" si="84"/>
        <v>0</v>
      </c>
      <c r="BM88" s="1301">
        <v>0</v>
      </c>
      <c r="BN88" s="1313">
        <f>IF(AND(MONTH(BN$4)=MONTH($H88),YEAR(BN$4)=YEAR($H88)),#REF!,IF(AND(MONTH(BN$4)=MONTH($G88),YEAR(BN$4)=YEAR($G88)),#REF!,IF(AND(BN$4&lt;($H88+1),(BN$4+1)&gt;$G88),$P88,0)))</f>
        <v>0</v>
      </c>
      <c r="BO88" s="1313">
        <f>IF(AND(MONTH(BO$4)=MONTH($H88),YEAR(BO$4)=YEAR($H88)),#REF!,IF(AND(MONTH(BO$4)=MONTH($G88),YEAR(BO$4)=YEAR($G88)),#REF!,IF(AND(BO$4&lt;($H88+1),(BO$4+1)&gt;$G88),$P88,0)))</f>
        <v>0</v>
      </c>
      <c r="BP88" s="1313">
        <f>IF(AND(MONTH(BP$4)=MONTH($H88),YEAR(BP$4)=YEAR($H88)),#REF!,IF(AND(MONTH(BP$4)=MONTH($G88),YEAR(BP$4)=YEAR($G88)),#REF!,IF(AND(BP$4&lt;($H88+1),(BP$4+1)&gt;$G88),$P88,0)))</f>
        <v>0</v>
      </c>
      <c r="BQ88" s="1313">
        <f>IF(AND(MONTH(BQ$4)=MONTH($H88),YEAR(BQ$4)=YEAR($H88)),#REF!,IF(AND(MONTH(BQ$4)=MONTH($G88),YEAR(BQ$4)=YEAR($G88)),#REF!,IF(AND(BQ$4&lt;($H88+1),(BQ$4+1)&gt;$G88),$P88,0)))</f>
        <v>0</v>
      </c>
      <c r="BR88" s="1313">
        <f>IF(AND(MONTH(BR$4)=MONTH($H88),YEAR(BR$4)=YEAR($H88)),#REF!,IF(AND(MONTH(BR$4)=MONTH($G88),YEAR(BR$4)=YEAR($G88)),#REF!,IF(AND(BR$4&lt;($H88+1),(BR$4+1)&gt;$G88),$P88,0)))</f>
        <v>0</v>
      </c>
      <c r="BS88" s="1313">
        <f>IF(AND(MONTH(BS$4)=MONTH($H88),YEAR(BS$4)=YEAR($H88)),#REF!,IF(AND(MONTH(BS$4)=MONTH($G88),YEAR(BS$4)=YEAR($G88)),#REF!,IF(AND(BS$4&lt;($H88+1),(BS$4+1)&gt;$G88),$P88,0)))</f>
        <v>0</v>
      </c>
      <c r="BT88" s="1313">
        <f>IF(AND(MONTH(BT$4)=MONTH($H88),YEAR(BT$4)=YEAR($H88)),#REF!,IF(AND(MONTH(BT$4)=MONTH($G88),YEAR(BT$4)=YEAR($G88)),#REF!,IF(AND(BT$4&lt;($H88+1),(BT$4+1)&gt;$G88),$P88,0)))</f>
        <v>0</v>
      </c>
      <c r="BU88" s="1301" t="e">
        <f t="shared" ref="BU88" si="92">AT88+AX88+BB88+BF88+BJ88+BN88+BO88+BP88+BQ88+BR88+BS88+BT88</f>
        <v>#REF!</v>
      </c>
      <c r="BV88" s="1301"/>
      <c r="BW88" s="1327">
        <v>989.7</v>
      </c>
      <c r="BX88" s="1319"/>
      <c r="BY88" s="1319"/>
      <c r="BZ88" s="1319"/>
      <c r="CA88" s="1319"/>
      <c r="CB88" s="1319"/>
      <c r="CC88" s="1319"/>
      <c r="CD88" s="1319"/>
      <c r="CE88" s="1319"/>
      <c r="CF88" s="1319"/>
      <c r="CG88" s="1319"/>
      <c r="CH88" s="1319"/>
      <c r="CI88" s="1270">
        <f t="shared" ref="CI88" si="93">SUM(BW88:CH88)</f>
        <v>989.7</v>
      </c>
      <c r="CJ88" s="1333"/>
      <c r="CK88" s="1333"/>
      <c r="CL88" s="1333"/>
    </row>
    <row r="89" spans="1:90" s="1170" customFormat="1" ht="18" customHeight="1">
      <c r="A89" s="1206">
        <v>38</v>
      </c>
      <c r="B89" s="1206" t="s">
        <v>88</v>
      </c>
      <c r="C89" s="1206" t="s">
        <v>95</v>
      </c>
      <c r="D89" s="1206"/>
      <c r="E89" s="1348" t="s">
        <v>152</v>
      </c>
      <c r="F89" s="1452" t="s">
        <v>151</v>
      </c>
      <c r="G89" s="1349">
        <v>45352</v>
      </c>
      <c r="H89" s="1349">
        <v>45535</v>
      </c>
      <c r="I89" s="1360"/>
      <c r="J89" s="1361">
        <v>947</v>
      </c>
      <c r="K89" s="1361">
        <v>947</v>
      </c>
      <c r="L89" s="1275">
        <v>6.6</v>
      </c>
      <c r="M89" s="1362">
        <v>0</v>
      </c>
      <c r="N89" s="1274">
        <v>8.25</v>
      </c>
      <c r="O89" s="1259">
        <f t="shared" si="78"/>
        <v>6250.2</v>
      </c>
      <c r="P89" s="1259">
        <f t="shared" si="63"/>
        <v>0</v>
      </c>
      <c r="Q89" s="1259">
        <f t="shared" ref="Q89" si="94">SUM(O89:P89)</f>
        <v>6250.2</v>
      </c>
      <c r="R89" s="1259">
        <f>IF(AND(MONTH(R$4)=MONTH($H89),YEAR(R$4)=YEAR($H89)),#REF!,IF(AND(MONTH(R$4)=MONTH($G89),YEAR(R$4)=YEAR($G89)),#REF!,IF(AND(R$4&lt;($H89+1),(R$4+1)&gt;$G89),$O89,0)))</f>
        <v>0</v>
      </c>
      <c r="S89" s="1259">
        <f>VLOOKUP(E89,'[1]MW-Rent 2023'!$E$11:$AS$247,16,FALSE)</f>
        <v>0</v>
      </c>
      <c r="T89" s="1259">
        <f t="shared" ref="T89" si="95">R89-S89</f>
        <v>0</v>
      </c>
      <c r="U89" s="1259">
        <f>VLOOKUP(E89,'[2]MW-Rent 2023'!$E$11:$DR$319,21,FALSE)</f>
        <v>0</v>
      </c>
      <c r="V89" s="1301">
        <f>IF(AND(MONTH(V$4)=MONTH($H89),YEAR(V$4)=YEAR($H89)),#REF!,IF(AND(MONTH(V$4)=MONTH($G89),YEAR(V$4)=YEAR($G89)),#REF!,IF(AND(V$4&lt;($H89+1),(V$4+1)&gt;$G89),$O89,0)))</f>
        <v>0</v>
      </c>
      <c r="W89" s="1301">
        <f>VLOOKUP(E89,'[1]MW-Rent 2023'!$E$11:$AS$247,17,FALSE)</f>
        <v>0</v>
      </c>
      <c r="X89" s="1301">
        <f t="shared" ref="X89" si="96">V89-W89</f>
        <v>0</v>
      </c>
      <c r="Y89" s="1301">
        <f>VLOOKUP(E89,'[2]MW-Rent 2023'!$E$11:$DR$319,25,FALSE)</f>
        <v>0</v>
      </c>
      <c r="Z89" s="1301" t="e">
        <f>IF(AND(MONTH(Z$4)=MONTH($H89),YEAR(Z$4)=YEAR($H89)),#REF!,IF(AND(MONTH(Z$4)=MONTH($G89),YEAR(Z$4)=YEAR($G89)),#REF!,IF(AND(Z$4&lt;($H89+1),(Z$4+1)&gt;$G89),$O89,0)))</f>
        <v>#REF!</v>
      </c>
      <c r="AA89" s="1301">
        <f>VLOOKUP(E89,'[1]MW-Rent 2023'!$E$11:$AS$247,18,FALSE)</f>
        <v>0</v>
      </c>
      <c r="AB89" s="1301" t="e">
        <f t="shared" si="87"/>
        <v>#REF!</v>
      </c>
      <c r="AC89" s="1301">
        <f>VLOOKUP(E89,'[2]MW-Rent 2023'!$E$11:$DR$319,29,FALSE)</f>
        <v>0</v>
      </c>
      <c r="AD89" s="1301">
        <f>IF(AND(MONTH(AD$4)=MONTH($H89),YEAR(AD$4)=YEAR($H89)),#REF!,IF(AND(MONTH(AD$4)=MONTH($G89),YEAR(AD$4)=YEAR($G89)),#REF!,IF(AND(AD$4&lt;($H89+1),(AD$4+1)&gt;$G89),$O89,0)))</f>
        <v>6250.2</v>
      </c>
      <c r="AE89" s="1301">
        <f>VLOOKUP(E89,'[1]MW-Rent 2023'!$E$11:$AS$247,19,FALSE)</f>
        <v>0</v>
      </c>
      <c r="AF89" s="1301">
        <f t="shared" si="88"/>
        <v>6250.2</v>
      </c>
      <c r="AG89" s="1301">
        <f>VLOOKUP(E89,'[2]MW-Rent 2023'!$E$11:$DR$319,33,FALSE)</f>
        <v>0</v>
      </c>
      <c r="AH89" s="1301">
        <f>IF(AND(MONTH(AH$4)=MONTH($H89),YEAR(AH$4)=YEAR($H89)),#REF!,IF(AND(MONTH(AH$4)=MONTH($G89),YEAR(AH$4)=YEAR($G89)),#REF!,IF(AND(AH$4&lt;($H89+1),(AH$4+1)&gt;$G89),$O89,0)))</f>
        <v>6250.2</v>
      </c>
      <c r="AI89" s="1301">
        <f>VLOOKUP(E89,'[1]MW-Rent 2023'!$E$11:$AS$247,20,FALSE)</f>
        <v>0</v>
      </c>
      <c r="AJ89" s="1301">
        <f t="shared" si="89"/>
        <v>6250.2</v>
      </c>
      <c r="AK89" s="1301">
        <f>VLOOKUP(E89,'[2]MW-Rent 2023'!$E$11:$DR$319,37,FALSE)</f>
        <v>0</v>
      </c>
      <c r="AL89" s="1313">
        <f>IF(AND(MONTH(AL$4)=MONTH($H89),YEAR(AL$4)=YEAR($H89)),#REF!,IF(AND(MONTH(AL$4)=MONTH($G89),YEAR(AL$4)=YEAR($G89)),#REF!,IF(AND(AL$4&lt;($H89+1),(AL$4+1)&gt;$G89),$O89,0)))</f>
        <v>6250.2</v>
      </c>
      <c r="AM89" s="1313">
        <f>IF(AND(MONTH(AM$4)=MONTH($H89),YEAR(AM$4)=YEAR($H89)),#REF!,IF(AND(MONTH(AM$4)=MONTH($G89),YEAR(AM$4)=YEAR($G89)),#REF!,IF(AND(AM$4&lt;($H89+1),(AM$4+1)&gt;$G89),$O89,0)))</f>
        <v>6250.2</v>
      </c>
      <c r="AN89" s="1313" t="e">
        <f>IF(AND(MONTH(AN$4)=MONTH($H89),YEAR(AN$4)=YEAR($H89)),#REF!,IF(AND(MONTH(AN$4)=MONTH($G89),YEAR(AN$4)=YEAR($G89)),#REF!,IF(AND(AN$4&lt;($H89+1),(AN$4+1)&gt;$G89),$O89,0)))</f>
        <v>#REF!</v>
      </c>
      <c r="AO89" s="1313">
        <f>IF(AND(MONTH(AO$4)=MONTH($H89),YEAR(AO$4)=YEAR($H89)),#REF!,IF(AND(MONTH(AO$4)=MONTH($G89),YEAR(AO$4)=YEAR($G89)),#REF!,IF(AND(AO$4&lt;($H89+1),(AO$4+1)&gt;$G89),$O89,0)))</f>
        <v>0</v>
      </c>
      <c r="AP89" s="1313">
        <f>IF(AND(MONTH(AP$4)=MONTH($H89),YEAR(AP$4)=YEAR($H89)),#REF!,IF(AND(MONTH(AP$4)=MONTH($G89),YEAR(AP$4)=YEAR($G89)),#REF!,IF(AND(AP$4&lt;($H89+1),(AP$4+1)&gt;$G89),$O89,0)))</f>
        <v>0</v>
      </c>
      <c r="AQ89" s="1313">
        <f>IF(AND(MONTH(AQ$4)=MONTH($H89),YEAR(AQ$4)=YEAR($H89)),#REF!,IF(AND(MONTH(AQ$4)=MONTH($G89),YEAR(AQ$4)=YEAR($G89)),#REF!,IF(AND(AQ$4&lt;($H89+1),(AQ$4+1)&gt;$G89),$O89,0)))</f>
        <v>0</v>
      </c>
      <c r="AR89" s="1313">
        <f>IF(AND(MONTH(AR$4)=MONTH($H89),YEAR(AR$4)=YEAR($H89)),#REF!,IF(AND(MONTH(AR$4)=MONTH($G89),YEAR(AR$4)=YEAR($G89)),#REF!,IF(AND(AR$4&lt;($H89+1),(AR$4+1)&gt;$G89),$O89,0)))</f>
        <v>0</v>
      </c>
      <c r="AS89" s="1301" t="e">
        <f t="shared" ref="AS89" si="97">R89+V89+Z89+AD89+AH89+AL89+AM89+AN89+AO89+AP89+AQ89+AR89</f>
        <v>#REF!</v>
      </c>
      <c r="AT89" s="1301">
        <f>IF(AND(MONTH(AT$4)=MONTH($H89),YEAR(AT$4)=YEAR($H89)),#REF!,IF(AND(MONTH(AT$4)=MONTH($G89),YEAR(AT$4)=YEAR($G89)),#REF!,IF(AND(AT$4&lt;($H89+1),(AT$4+1)&gt;$G89),$P89,0)))</f>
        <v>0</v>
      </c>
      <c r="AU89" s="1301">
        <f>VLOOKUP(E89,'[1]MW-Rent 2023'!$E$11:$AS$247,29,FALSE)</f>
        <v>0</v>
      </c>
      <c r="AV89" s="1301">
        <f t="shared" ref="AV89" si="98">AT89-AU89</f>
        <v>0</v>
      </c>
      <c r="AW89" s="1301">
        <f>VLOOKUP(E89,'[2]MW-Rent 2023'!$E$11:$DR$319,70,FALSE)</f>
        <v>0</v>
      </c>
      <c r="AX89" s="1301">
        <f>IF(AND(MONTH(AX$4)=MONTH($H89),YEAR(AX$4)=YEAR($H89)),#REF!,IF(AND(MONTH(AX$4)=MONTH($G89),YEAR(AX$4)=YEAR($G89)),#REF!,IF(AND(AX$4&lt;($H89+1),(AX$4+1)&gt;$G89),$P89,0)))</f>
        <v>0</v>
      </c>
      <c r="AY89" s="1301">
        <f>VLOOKUP(E89,'[1]MW-Rent 2023'!$E$11:$AS$247,30,FALSE)</f>
        <v>0</v>
      </c>
      <c r="AZ89" s="1301">
        <f t="shared" ref="AZ89" si="99">AX89-AY89</f>
        <v>0</v>
      </c>
      <c r="BA89" s="1301">
        <f>VLOOKUP(E89,'[2]MW-Rent 2023'!$E$11:$DR$319,74,FALSE)</f>
        <v>0</v>
      </c>
      <c r="BB89" s="1301" t="e">
        <f>IF(AND(MONTH(BB$4)=MONTH($H89),YEAR(BB$4)=YEAR($H89)),#REF!,IF(AND(MONTH(BB$4)=MONTH($G89),YEAR(BB$4)=YEAR($G89)),#REF!,IF(AND(BB$4&lt;($H89+1),(BB$4+1)&gt;$G89),$P89,0)))</f>
        <v>#REF!</v>
      </c>
      <c r="BC89" s="1301">
        <f>VLOOKUP(E89,'[1]MW-Rent 2023'!$E$11:$AS$247,31,FALSE)</f>
        <v>0</v>
      </c>
      <c r="BD89" s="1301" t="e">
        <f t="shared" si="82"/>
        <v>#REF!</v>
      </c>
      <c r="BE89" s="1301">
        <f>VLOOKUP(E89,'[2]MW-Rent 2023'!$E$11:$DR$319,78,FALSE)</f>
        <v>0</v>
      </c>
      <c r="BF89" s="1301">
        <f>IF(AND(MONTH(BF$4)=MONTH($H89),YEAR(BF$4)=YEAR($H89)),#REF!,IF(AND(MONTH(BF$4)=MONTH($G89),YEAR(BF$4)=YEAR($G89)),#REF!,IF(AND(BF$4&lt;($H89+1),(BF$4+1)&gt;$G89),$P89,0)))</f>
        <v>0</v>
      </c>
      <c r="BG89" s="1301">
        <f>VLOOKUP(E89,'[1]MW-Rent 2023'!$E$11:$AS$247,32,FALSE)</f>
        <v>0</v>
      </c>
      <c r="BH89" s="1301">
        <f t="shared" si="83"/>
        <v>0</v>
      </c>
      <c r="BI89" s="1301">
        <f>VLOOKUP(E89,'[2]MW-Rent 2023'!$E$11:$DR$319,82,FALSE)</f>
        <v>0</v>
      </c>
      <c r="BJ89" s="1301">
        <f>IF(AND(MONTH(BJ$4)=MONTH($H89),YEAR(BJ$4)=YEAR($H89)),#REF!,IF(AND(MONTH(BJ$4)=MONTH($G89),YEAR(BJ$4)=YEAR($G89)),#REF!,IF(AND(BJ$4&lt;($H89+1),(BJ$4+1)&gt;$G89),$P89,0)))</f>
        <v>0</v>
      </c>
      <c r="BK89" s="1301">
        <f>VLOOKUP(E89,'[1]MW-Rent 2023'!$E$11:$AS$247,33,FALSE)</f>
        <v>0</v>
      </c>
      <c r="BL89" s="1301">
        <f t="shared" si="84"/>
        <v>0</v>
      </c>
      <c r="BM89" s="1301">
        <f>VLOOKUP(E89,'[2]MW-Rent 2023'!$E$11:$DR$319,86,FALSE)</f>
        <v>0</v>
      </c>
      <c r="BN89" s="1313">
        <f>IF(AND(MONTH(BN$4)=MONTH($H89),YEAR(BN$4)=YEAR($H89)),#REF!,IF(AND(MONTH(BN$4)=MONTH($G89),YEAR(BN$4)=YEAR($G89)),#REF!,IF(AND(BN$4&lt;($H89+1),(BN$4+1)&gt;$G89),$P89,0)))</f>
        <v>0</v>
      </c>
      <c r="BO89" s="1313">
        <f>IF(AND(MONTH(BO$4)=MONTH($H89),YEAR(BO$4)=YEAR($H89)),#REF!,IF(AND(MONTH(BO$4)=MONTH($G89),YEAR(BO$4)=YEAR($G89)),#REF!,IF(AND(BO$4&lt;($H89+1),(BO$4+1)&gt;$G89),$P89,0)))</f>
        <v>0</v>
      </c>
      <c r="BP89" s="1313" t="e">
        <f>IF(AND(MONTH(BP$4)=MONTH($H89),YEAR(BP$4)=YEAR($H89)),#REF!,IF(AND(MONTH(BP$4)=MONTH($G89),YEAR(BP$4)=YEAR($G89)),#REF!,IF(AND(BP$4&lt;($H89+1),(BP$4+1)&gt;$G89),$P89,0)))</f>
        <v>#REF!</v>
      </c>
      <c r="BQ89" s="1313">
        <f>IF(AND(MONTH(BQ$4)=MONTH($H89),YEAR(BQ$4)=YEAR($H89)),#REF!,IF(AND(MONTH(BQ$4)=MONTH($G89),YEAR(BQ$4)=YEAR($G89)),#REF!,IF(AND(BQ$4&lt;($H89+1),(BQ$4+1)&gt;$G89),$P89,0)))</f>
        <v>0</v>
      </c>
      <c r="BR89" s="1313">
        <f>IF(AND(MONTH(BR$4)=MONTH($H89),YEAR(BR$4)=YEAR($H89)),#REF!,IF(AND(MONTH(BR$4)=MONTH($G89),YEAR(BR$4)=YEAR($G89)),#REF!,IF(AND(BR$4&lt;($H89+1),(BR$4+1)&gt;$G89),$P89,0)))</f>
        <v>0</v>
      </c>
      <c r="BS89" s="1313">
        <f>IF(AND(MONTH(BS$4)=MONTH($H89),YEAR(BS$4)=YEAR($H89)),#REF!,IF(AND(MONTH(BS$4)=MONTH($G89),YEAR(BS$4)=YEAR($G89)),#REF!,IF(AND(BS$4&lt;($H89+1),(BS$4+1)&gt;$G89),$P89,0)))</f>
        <v>0</v>
      </c>
      <c r="BT89" s="1313">
        <f>IF(AND(MONTH(BT$4)=MONTH($H89),YEAR(BT$4)=YEAR($H89)),#REF!,IF(AND(MONTH(BT$4)=MONTH($G89),YEAR(BT$4)=YEAR($G89)),#REF!,IF(AND(BT$4&lt;($H89+1),(BT$4+1)&gt;$G89),$P89,0)))</f>
        <v>0</v>
      </c>
      <c r="BU89" s="1301" t="e">
        <f t="shared" ref="BU89" si="100">AT89+AX89+BB89+BF89+BJ89+BN89+BO89+BP89+BQ89+BR89+BS89+BT89</f>
        <v>#REF!</v>
      </c>
      <c r="BV89" s="1301"/>
      <c r="BW89" s="1327"/>
      <c r="BX89" s="1319"/>
      <c r="BY89" s="1319">
        <v>0</v>
      </c>
      <c r="BZ89" s="1319"/>
      <c r="CA89" s="1319"/>
      <c r="CB89" s="1319"/>
      <c r="CC89" s="1319"/>
      <c r="CD89" s="1319"/>
      <c r="CE89" s="1319"/>
      <c r="CF89" s="1319"/>
      <c r="CG89" s="1319"/>
      <c r="CH89" s="1319"/>
      <c r="CI89" s="1270">
        <f t="shared" ref="CI89" si="101">SUM(BW89:CH89)</f>
        <v>0</v>
      </c>
      <c r="CJ89" s="1333"/>
      <c r="CK89" s="1333"/>
      <c r="CL89" s="1333"/>
    </row>
    <row r="90" spans="1:90" s="1170" customFormat="1" ht="18" customHeight="1">
      <c r="A90" s="1206">
        <v>38</v>
      </c>
      <c r="B90" s="1206" t="s">
        <v>88</v>
      </c>
      <c r="C90" s="1206" t="s">
        <v>95</v>
      </c>
      <c r="D90" s="1206"/>
      <c r="E90" s="1348"/>
      <c r="F90" s="1452" t="s">
        <v>151</v>
      </c>
      <c r="G90" s="1349">
        <v>45536</v>
      </c>
      <c r="H90" s="1349">
        <v>45900</v>
      </c>
      <c r="I90" s="1360"/>
      <c r="J90" s="1361">
        <v>0</v>
      </c>
      <c r="K90" s="1361">
        <v>947</v>
      </c>
      <c r="L90" s="1275">
        <v>10.5625</v>
      </c>
      <c r="M90" s="1362">
        <v>0</v>
      </c>
      <c r="N90" s="1274">
        <v>13.203125</v>
      </c>
      <c r="O90" s="1259">
        <f>L90*K90-2</f>
        <v>10000.6875</v>
      </c>
      <c r="P90" s="1259">
        <f t="shared" si="63"/>
        <v>0</v>
      </c>
      <c r="Q90" s="1259">
        <f t="shared" ref="Q90" si="102">SUM(O90:P90)</f>
        <v>10000.6875</v>
      </c>
      <c r="R90" s="1259">
        <f>IF(AND(MONTH(R$4)=MONTH($H90),YEAR(R$4)=YEAR($H90)),#REF!,IF(AND(MONTH(R$4)=MONTH($G90),YEAR(R$4)=YEAR($G90)),#REF!,IF(AND(R$4&lt;($H90+1),(R$4+1)&gt;$G90),$O90,0)))</f>
        <v>0</v>
      </c>
      <c r="S90" s="1259">
        <v>0</v>
      </c>
      <c r="T90" s="1259">
        <f t="shared" ref="T90" si="103">R90-S90</f>
        <v>0</v>
      </c>
      <c r="U90" s="1259">
        <v>0</v>
      </c>
      <c r="V90" s="1301">
        <f>IF(AND(MONTH(V$4)=MONTH($H90),YEAR(V$4)=YEAR($H90)),#REF!,IF(AND(MONTH(V$4)=MONTH($G90),YEAR(V$4)=YEAR($G90)),#REF!,IF(AND(V$4&lt;($H90+1),(V$4+1)&gt;$G90),$O90,0)))</f>
        <v>0</v>
      </c>
      <c r="W90" s="1301">
        <v>0</v>
      </c>
      <c r="X90" s="1301">
        <f t="shared" ref="X90" si="104">V90-W90</f>
        <v>0</v>
      </c>
      <c r="Y90" s="1301">
        <v>0</v>
      </c>
      <c r="Z90" s="1301">
        <f>IF(AND(MONTH(Z$4)=MONTH($H90),YEAR(Z$4)=YEAR($H90)),#REF!,IF(AND(MONTH(Z$4)=MONTH($G90),YEAR(Z$4)=YEAR($G90)),#REF!,IF(AND(Z$4&lt;($H90+1),(Z$4+1)&gt;$G90),$O90,0)))</f>
        <v>0</v>
      </c>
      <c r="AA90" s="1301">
        <v>0</v>
      </c>
      <c r="AB90" s="1301">
        <f t="shared" si="87"/>
        <v>0</v>
      </c>
      <c r="AC90" s="1301">
        <v>0</v>
      </c>
      <c r="AD90" s="1301">
        <f>IF(AND(MONTH(AD$4)=MONTH($H90),YEAR(AD$4)=YEAR($H90)),#REF!,IF(AND(MONTH(AD$4)=MONTH($G90),YEAR(AD$4)=YEAR($G90)),#REF!,IF(AND(AD$4&lt;($H90+1),(AD$4+1)&gt;$G90),$O90,0)))</f>
        <v>0</v>
      </c>
      <c r="AE90" s="1301">
        <v>0</v>
      </c>
      <c r="AF90" s="1301">
        <f t="shared" si="88"/>
        <v>0</v>
      </c>
      <c r="AG90" s="1301">
        <v>0</v>
      </c>
      <c r="AH90" s="1301">
        <f>IF(AND(MONTH(AH$4)=MONTH($H90),YEAR(AH$4)=YEAR($H90)),#REF!,IF(AND(MONTH(AH$4)=MONTH($G90),YEAR(AH$4)=YEAR($G90)),#REF!,IF(AND(AH$4&lt;($H90+1),(AH$4+1)&gt;$G90),$O90,0)))</f>
        <v>0</v>
      </c>
      <c r="AI90" s="1301">
        <v>0</v>
      </c>
      <c r="AJ90" s="1301">
        <f t="shared" si="89"/>
        <v>0</v>
      </c>
      <c r="AK90" s="1301">
        <v>0</v>
      </c>
      <c r="AL90" s="1313">
        <f>IF(AND(MONTH(AL$4)=MONTH($H90),YEAR(AL$4)=YEAR($H90)),#REF!,IF(AND(MONTH(AL$4)=MONTH($G90),YEAR(AL$4)=YEAR($G90)),#REF!,IF(AND(AL$4&lt;($H90+1),(AL$4+1)&gt;$G90),$O90,0)))</f>
        <v>0</v>
      </c>
      <c r="AM90" s="1313">
        <f>IF(AND(MONTH(AM$4)=MONTH($H90),YEAR(AM$4)=YEAR($H90)),#REF!,IF(AND(MONTH(AM$4)=MONTH($G90),YEAR(AM$4)=YEAR($G90)),#REF!,IF(AND(AM$4&lt;($H90+1),(AM$4+1)&gt;$G90),$O90,0)))</f>
        <v>0</v>
      </c>
      <c r="AN90" s="1313">
        <f>IF(AND(MONTH(AN$4)=MONTH($H90),YEAR(AN$4)=YEAR($H90)),#REF!,IF(AND(MONTH(AN$4)=MONTH($G90),YEAR(AN$4)=YEAR($G90)),#REF!,IF(AND(AN$4&lt;($H90+1),(AN$4+1)&gt;$G90),$O90,0)))</f>
        <v>0</v>
      </c>
      <c r="AO90" s="1313" t="e">
        <f>IF(AND(MONTH(AO$4)=MONTH($H90),YEAR(AO$4)=YEAR($H90)),#REF!,IF(AND(MONTH(AO$4)=MONTH($G90),YEAR(AO$4)=YEAR($G90)),#REF!,IF(AND(AO$4&lt;($H90+1),(AO$4+1)&gt;$G90),$O90,0)))</f>
        <v>#REF!</v>
      </c>
      <c r="AP90" s="1313">
        <f>IF(AND(MONTH(AP$4)=MONTH($H90),YEAR(AP$4)=YEAR($H90)),#REF!,IF(AND(MONTH(AP$4)=MONTH($G90),YEAR(AP$4)=YEAR($G90)),#REF!,IF(AND(AP$4&lt;($H90+1),(AP$4+1)&gt;$G90),$O90,0)))</f>
        <v>10000.6875</v>
      </c>
      <c r="AQ90" s="1313">
        <f>IF(AND(MONTH(AQ$4)=MONTH($H90),YEAR(AQ$4)=YEAR($H90)),#REF!,IF(AND(MONTH(AQ$4)=MONTH($G90),YEAR(AQ$4)=YEAR($G90)),#REF!,IF(AND(AQ$4&lt;($H90+1),(AQ$4+1)&gt;$G90),$O90,0)))</f>
        <v>10000.6875</v>
      </c>
      <c r="AR90" s="1313">
        <f>IF(AND(MONTH(AR$4)=MONTH($H90),YEAR(AR$4)=YEAR($H90)),#REF!,IF(AND(MONTH(AR$4)=MONTH($G90),YEAR(AR$4)=YEAR($G90)),#REF!,IF(AND(AR$4&lt;($H90+1),(AR$4+1)&gt;$G90),$O90,0)))</f>
        <v>10000.6875</v>
      </c>
      <c r="AS90" s="1301" t="e">
        <f t="shared" ref="AS90" si="105">R90+V90+Z90+AD90+AH90+AL90+AM90+AN90+AO90+AP90+AQ90+AR90</f>
        <v>#REF!</v>
      </c>
      <c r="AT90" s="1301">
        <f>IF(AND(MONTH(AT$4)=MONTH($H90),YEAR(AT$4)=YEAR($H90)),#REF!,IF(AND(MONTH(AT$4)=MONTH($G90),YEAR(AT$4)=YEAR($G90)),#REF!,IF(AND(AT$4&lt;($H90+1),(AT$4+1)&gt;$G90),$P90,0)))</f>
        <v>0</v>
      </c>
      <c r="AU90" s="1301">
        <v>0</v>
      </c>
      <c r="AV90" s="1301">
        <f t="shared" ref="AV90" si="106">AT90-AU90</f>
        <v>0</v>
      </c>
      <c r="AW90" s="1301">
        <v>0</v>
      </c>
      <c r="AX90" s="1301">
        <f>IF(AND(MONTH(AX$4)=MONTH($H90),YEAR(AX$4)=YEAR($H90)),#REF!,IF(AND(MONTH(AX$4)=MONTH($G90),YEAR(AX$4)=YEAR($G90)),#REF!,IF(AND(AX$4&lt;($H90+1),(AX$4+1)&gt;$G90),$P90,0)))</f>
        <v>0</v>
      </c>
      <c r="AY90" s="1301">
        <v>0</v>
      </c>
      <c r="AZ90" s="1301">
        <f t="shared" ref="AZ90" si="107">AX90-AY90</f>
        <v>0</v>
      </c>
      <c r="BA90" s="1301">
        <v>0</v>
      </c>
      <c r="BB90" s="1301">
        <f>IF(AND(MONTH(BB$4)=MONTH($H90),YEAR(BB$4)=YEAR($H90)),#REF!,IF(AND(MONTH(BB$4)=MONTH($G90),YEAR(BB$4)=YEAR($G90)),#REF!,IF(AND(BB$4&lt;($H90+1),(BB$4+1)&gt;$G90),$P90,0)))</f>
        <v>0</v>
      </c>
      <c r="BC90" s="1301">
        <v>0</v>
      </c>
      <c r="BD90" s="1301">
        <f t="shared" si="82"/>
        <v>0</v>
      </c>
      <c r="BE90" s="1301">
        <v>0</v>
      </c>
      <c r="BF90" s="1301">
        <f>IF(AND(MONTH(BF$4)=MONTH($H90),YEAR(BF$4)=YEAR($H90)),#REF!,IF(AND(MONTH(BF$4)=MONTH($G90),YEAR(BF$4)=YEAR($G90)),#REF!,IF(AND(BF$4&lt;($H90+1),(BF$4+1)&gt;$G90),$P90,0)))</f>
        <v>0</v>
      </c>
      <c r="BG90" s="1301">
        <v>0</v>
      </c>
      <c r="BH90" s="1301">
        <f t="shared" si="83"/>
        <v>0</v>
      </c>
      <c r="BI90" s="1301">
        <v>0</v>
      </c>
      <c r="BJ90" s="1301">
        <f>IF(AND(MONTH(BJ$4)=MONTH($H90),YEAR(BJ$4)=YEAR($H90)),#REF!,IF(AND(MONTH(BJ$4)=MONTH($G90),YEAR(BJ$4)=YEAR($G90)),#REF!,IF(AND(BJ$4&lt;($H90+1),(BJ$4+1)&gt;$G90),$P90,0)))</f>
        <v>0</v>
      </c>
      <c r="BK90" s="1301">
        <v>0</v>
      </c>
      <c r="BL90" s="1301">
        <f t="shared" si="84"/>
        <v>0</v>
      </c>
      <c r="BM90" s="1301">
        <v>0</v>
      </c>
      <c r="BN90" s="1313">
        <f>IF(AND(MONTH(BN$4)=MONTH($H90),YEAR(BN$4)=YEAR($H90)),#REF!,IF(AND(MONTH(BN$4)=MONTH($G90),YEAR(BN$4)=YEAR($G90)),#REF!,IF(AND(BN$4&lt;($H90+1),(BN$4+1)&gt;$G90),$P90,0)))</f>
        <v>0</v>
      </c>
      <c r="BO90" s="1313">
        <f>IF(AND(MONTH(BO$4)=MONTH($H90),YEAR(BO$4)=YEAR($H90)),#REF!,IF(AND(MONTH(BO$4)=MONTH($G90),YEAR(BO$4)=YEAR($G90)),#REF!,IF(AND(BO$4&lt;($H90+1),(BO$4+1)&gt;$G90),$P90,0)))</f>
        <v>0</v>
      </c>
      <c r="BP90" s="1313">
        <f>IF(AND(MONTH(BP$4)=MONTH($H90),YEAR(BP$4)=YEAR($H90)),#REF!,IF(AND(MONTH(BP$4)=MONTH($G90),YEAR(BP$4)=YEAR($G90)),#REF!,IF(AND(BP$4&lt;($H90+1),(BP$4+1)&gt;$G90),$P90,0)))</f>
        <v>0</v>
      </c>
      <c r="BQ90" s="1313" t="e">
        <f>IF(AND(MONTH(BQ$4)=MONTH($H90),YEAR(BQ$4)=YEAR($H90)),#REF!,IF(AND(MONTH(BQ$4)=MONTH($G90),YEAR(BQ$4)=YEAR($G90)),#REF!,IF(AND(BQ$4&lt;($H90+1),(BQ$4+1)&gt;$G90),$P90,0)))</f>
        <v>#REF!</v>
      </c>
      <c r="BR90" s="1313">
        <f>IF(AND(MONTH(BR$4)=MONTH($H90),YEAR(BR$4)=YEAR($H90)),#REF!,IF(AND(MONTH(BR$4)=MONTH($G90),YEAR(BR$4)=YEAR($G90)),#REF!,IF(AND(BR$4&lt;($H90+1),(BR$4+1)&gt;$G90),$P90,0)))</f>
        <v>0</v>
      </c>
      <c r="BS90" s="1313">
        <f>IF(AND(MONTH(BS$4)=MONTH($H90),YEAR(BS$4)=YEAR($H90)),#REF!,IF(AND(MONTH(BS$4)=MONTH($G90),YEAR(BS$4)=YEAR($G90)),#REF!,IF(AND(BS$4&lt;($H90+1),(BS$4+1)&gt;$G90),$P90,0)))</f>
        <v>0</v>
      </c>
      <c r="BT90" s="1313">
        <f>IF(AND(MONTH(BT$4)=MONTH($H90),YEAR(BT$4)=YEAR($H90)),#REF!,IF(AND(MONTH(BT$4)=MONTH($G90),YEAR(BT$4)=YEAR($G90)),#REF!,IF(AND(BT$4&lt;($H90+1),(BT$4+1)&gt;$G90),$P90,0)))</f>
        <v>0</v>
      </c>
      <c r="BU90" s="1301" t="e">
        <f t="shared" ref="BU90" si="108">AT90+AX90+BB90+BF90+BJ90+BN90+BO90+BP90+BQ90+BR90+BS90+BT90</f>
        <v>#REF!</v>
      </c>
      <c r="BV90" s="1301"/>
      <c r="BW90" s="1327"/>
      <c r="BX90" s="1319"/>
      <c r="BY90" s="1319"/>
      <c r="BZ90" s="1319"/>
      <c r="CA90" s="1319"/>
      <c r="CB90" s="1319"/>
      <c r="CC90" s="1319"/>
      <c r="CD90" s="1319"/>
      <c r="CE90" s="1319"/>
      <c r="CF90" s="1319"/>
      <c r="CG90" s="1319"/>
      <c r="CH90" s="1319"/>
      <c r="CI90" s="1270">
        <f t="shared" ref="CI90" si="109">SUM(BW90:CH90)</f>
        <v>0</v>
      </c>
      <c r="CJ90" s="1333"/>
      <c r="CK90" s="1333"/>
      <c r="CL90" s="1333"/>
    </row>
    <row r="91" spans="1:90" ht="18" customHeight="1">
      <c r="A91" s="1188">
        <v>39</v>
      </c>
      <c r="B91" s="1188" t="s">
        <v>88</v>
      </c>
      <c r="C91" s="1188" t="s">
        <v>95</v>
      </c>
      <c r="D91" s="1188" t="s">
        <v>153</v>
      </c>
      <c r="E91" s="1188" t="s">
        <v>154</v>
      </c>
      <c r="F91" s="1218" t="s">
        <v>155</v>
      </c>
      <c r="G91" s="1197">
        <v>44973</v>
      </c>
      <c r="H91" s="1197">
        <v>45337</v>
      </c>
      <c r="I91" s="1256"/>
      <c r="J91" s="1257">
        <v>711</v>
      </c>
      <c r="K91" s="1257">
        <v>711</v>
      </c>
      <c r="L91" s="1260">
        <v>10.375</v>
      </c>
      <c r="M91" s="1258">
        <v>2</v>
      </c>
      <c r="N91" s="1249">
        <v>15.46875</v>
      </c>
      <c r="O91" s="1259">
        <f t="shared" ref="O91:O113" si="110">L91*K91</f>
        <v>7376.625</v>
      </c>
      <c r="P91" s="1259">
        <f t="shared" si="63"/>
        <v>1422</v>
      </c>
      <c r="Q91" s="1259">
        <f t="shared" ref="Q91:Q114" si="111">SUM(O91:P91)</f>
        <v>8798.625</v>
      </c>
      <c r="R91" s="1259">
        <f>IF(AND(MONTH(R$4)=MONTH($H91),YEAR(R$4)=YEAR($H91)),#REF!,IF(AND(MONTH(R$4)=MONTH($G91),YEAR(R$4)=YEAR($G91)),#REF!,IF(AND(R$4&lt;($H91+1),(R$4+1)&gt;$G91),$O91,0)))</f>
        <v>7376.625</v>
      </c>
      <c r="S91" s="1259">
        <f>VLOOKUP(E91,'[1]MW-Rent 2023'!$E$11:$AS$247,16,FALSE)</f>
        <v>5901.3</v>
      </c>
      <c r="T91" s="1259">
        <f t="shared" si="80"/>
        <v>1475.325</v>
      </c>
      <c r="U91" s="1259">
        <f>VLOOKUP(E91,'[2]MW-Rent 2023'!$E$11:$DR$319,21,FALSE)</f>
        <v>6256.8</v>
      </c>
      <c r="V91" s="1301" t="e">
        <f>IF(AND(MONTH(V$4)=MONTH($H91),YEAR(V$4)=YEAR($H91)),#REF!,IF(AND(MONTH(V$4)=MONTH($G91),YEAR(V$4)=YEAR($G91)),#REF!,IF(AND(V$4&lt;($H91+1),(V$4+1)&gt;$G91),$O91,0)))</f>
        <v>#REF!</v>
      </c>
      <c r="W91" s="1301">
        <f>VLOOKUP(E91,'[1]MW-Rent 2023'!$E$11:$AS$247,17,FALSE)</f>
        <v>3052.4</v>
      </c>
      <c r="X91" s="1301" t="e">
        <f t="shared" si="86"/>
        <v>#REF!</v>
      </c>
      <c r="Y91" s="1301">
        <f>VLOOKUP(E91,'[2]MW-Rent 2023'!$E$11:$DR$319,25,FALSE)</f>
        <v>3047.14</v>
      </c>
      <c r="Z91" s="1301">
        <f>IF(AND(MONTH(Z$4)=MONTH($H91),YEAR(Z$4)=YEAR($H91)),#REF!,IF(AND(MONTH(Z$4)=MONTH($G91),YEAR(Z$4)=YEAR($G91)),#REF!,IF(AND(Z$4&lt;($H91+1),(Z$4+1)&gt;$G91),$O91,0)))</f>
        <v>0</v>
      </c>
      <c r="AA91" s="1301">
        <f>VLOOKUP(E91,'[1]MW-Rent 2023'!$E$11:$AS$247,18,FALSE)</f>
        <v>0</v>
      </c>
      <c r="AB91" s="1301">
        <f t="shared" si="87"/>
        <v>0</v>
      </c>
      <c r="AC91" s="1301">
        <f>VLOOKUP(E91,'[2]MW-Rent 2023'!$E$11:$DR$319,29,FALSE)</f>
        <v>0</v>
      </c>
      <c r="AD91" s="1301">
        <f>IF(AND(MONTH(AD$4)=MONTH($H91),YEAR(AD$4)=YEAR($H91)),#REF!,IF(AND(MONTH(AD$4)=MONTH($G91),YEAR(AD$4)=YEAR($G91)),#REF!,IF(AND(AD$4&lt;($H91+1),(AD$4+1)&gt;$G91),$O91,0)))</f>
        <v>0</v>
      </c>
      <c r="AE91" s="1301">
        <f>VLOOKUP(E91,'[1]MW-Rent 2023'!$E$11:$AS$247,19,FALSE)</f>
        <v>0</v>
      </c>
      <c r="AF91" s="1301">
        <f t="shared" si="88"/>
        <v>0</v>
      </c>
      <c r="AG91" s="1301">
        <f>VLOOKUP(E91,'[2]MW-Rent 2023'!$E$11:$DR$319,33,FALSE)</f>
        <v>0</v>
      </c>
      <c r="AH91" s="1301">
        <f>IF(AND(MONTH(AH$4)=MONTH($H91),YEAR(AH$4)=YEAR($H91)),#REF!,IF(AND(MONTH(AH$4)=MONTH($G91),YEAR(AH$4)=YEAR($G91)),#REF!,IF(AND(AH$4&lt;($H91+1),(AH$4+1)&gt;$G91),$O91,0)))</f>
        <v>0</v>
      </c>
      <c r="AI91" s="1301">
        <f>VLOOKUP(E91,'[1]MW-Rent 2023'!$E$11:$AS$247,20,FALSE)</f>
        <v>0</v>
      </c>
      <c r="AJ91" s="1301">
        <f t="shared" si="89"/>
        <v>0</v>
      </c>
      <c r="AK91" s="1301">
        <f>VLOOKUP(E91,'[2]MW-Rent 2023'!$E$11:$DR$319,37,FALSE)</f>
        <v>0</v>
      </c>
      <c r="AL91" s="1313">
        <f>IF(AND(MONTH(AL$4)=MONTH($H91),YEAR(AL$4)=YEAR($H91)),#REF!,IF(AND(MONTH(AL$4)=MONTH($G91),YEAR(AL$4)=YEAR($G91)),#REF!,IF(AND(AL$4&lt;($H91+1),(AL$4+1)&gt;$G91),$O91,0)))</f>
        <v>0</v>
      </c>
      <c r="AM91" s="1313">
        <f>IF(AND(MONTH(AM$4)=MONTH($H91),YEAR(AM$4)=YEAR($H91)),#REF!,IF(AND(MONTH(AM$4)=MONTH($G91),YEAR(AM$4)=YEAR($G91)),#REF!,IF(AND(AM$4&lt;($H91+1),(AM$4+1)&gt;$G91),$O91,0)))</f>
        <v>0</v>
      </c>
      <c r="AN91" s="1313">
        <f>IF(AND(MONTH(AN$4)=MONTH($H91),YEAR(AN$4)=YEAR($H91)),#REF!,IF(AND(MONTH(AN$4)=MONTH($G91),YEAR(AN$4)=YEAR($G91)),#REF!,IF(AND(AN$4&lt;($H91+1),(AN$4+1)&gt;$G91),$O91,0)))</f>
        <v>0</v>
      </c>
      <c r="AO91" s="1313">
        <f>IF(AND(MONTH(AO$4)=MONTH($H91),YEAR(AO$4)=YEAR($H91)),#REF!,IF(AND(MONTH(AO$4)=MONTH($G91),YEAR(AO$4)=YEAR($G91)),#REF!,IF(AND(AO$4&lt;($H91+1),(AO$4+1)&gt;$G91),$O91,0)))</f>
        <v>0</v>
      </c>
      <c r="AP91" s="1313">
        <f>IF(AND(MONTH(AP$4)=MONTH($H91),YEAR(AP$4)=YEAR($H91)),#REF!,IF(AND(MONTH(AP$4)=MONTH($G91),YEAR(AP$4)=YEAR($G91)),#REF!,IF(AND(AP$4&lt;($H91+1),(AP$4+1)&gt;$G91),$O91,0)))</f>
        <v>0</v>
      </c>
      <c r="AQ91" s="1313">
        <f>IF(AND(MONTH(AQ$4)=MONTH($H91),YEAR(AQ$4)=YEAR($H91)),#REF!,IF(AND(MONTH(AQ$4)=MONTH($G91),YEAR(AQ$4)=YEAR($G91)),#REF!,IF(AND(AQ$4&lt;($H91+1),(AQ$4+1)&gt;$G91),$O91,0)))</f>
        <v>0</v>
      </c>
      <c r="AR91" s="1313">
        <f>IF(AND(MONTH(AR$4)=MONTH($H91),YEAR(AR$4)=YEAR($H91)),#REF!,IF(AND(MONTH(AR$4)=MONTH($G91),YEAR(AR$4)=YEAR($G91)),#REF!,IF(AND(AR$4&lt;($H91+1),(AR$4+1)&gt;$G91),$O91,0)))</f>
        <v>0</v>
      </c>
      <c r="AS91" s="1301" t="e">
        <f t="shared" si="32"/>
        <v>#REF!</v>
      </c>
      <c r="AT91" s="1301">
        <f>IF(AND(MONTH(AT$4)=MONTH($H91),YEAR(AT$4)=YEAR($H91)),#REF!,IF(AND(MONTH(AT$4)=MONTH($G91),YEAR(AT$4)=YEAR($G91)),#REF!,IF(AND(AT$4&lt;($H91+1),(AT$4+1)&gt;$G91),$P91,0)))</f>
        <v>1422</v>
      </c>
      <c r="AU91" s="1301">
        <f>VLOOKUP(E91,'[1]MW-Rent 2023'!$E$11:$AS$247,29,FALSE)</f>
        <v>1422</v>
      </c>
      <c r="AV91" s="1301">
        <f t="shared" si="79"/>
        <v>0</v>
      </c>
      <c r="AW91" s="1301">
        <f>VLOOKUP(E91,'[2]MW-Rent 2023'!$E$11:$DR$319,70,FALSE)</f>
        <v>853.2</v>
      </c>
      <c r="AX91" s="1301" t="e">
        <f>IF(AND(MONTH(AX$4)=MONTH($H91),YEAR(AX$4)=YEAR($H91)),#REF!,IF(AND(MONTH(AX$4)=MONTH($G91),YEAR(AX$4)=YEAR($G91)),#REF!,IF(AND(AX$4&lt;($H91+1),(AX$4+1)&gt;$G91),$P91,0)))</f>
        <v>#REF!</v>
      </c>
      <c r="AY91" s="1301">
        <f>VLOOKUP(E91,'[1]MW-Rent 2023'!$E$11:$AS$247,30,FALSE)</f>
        <v>735.52</v>
      </c>
      <c r="AZ91" s="1301" t="e">
        <f t="shared" si="81"/>
        <v>#REF!</v>
      </c>
      <c r="BA91" s="1301">
        <f>VLOOKUP(E91,'[2]MW-Rent 2023'!$E$11:$DR$319,74,FALSE)</f>
        <v>761.79</v>
      </c>
      <c r="BB91" s="1301">
        <f>IF(AND(MONTH(BB$4)=MONTH($H91),YEAR(BB$4)=YEAR($H91)),#REF!,IF(AND(MONTH(BB$4)=MONTH($G91),YEAR(BB$4)=YEAR($G91)),#REF!,IF(AND(BB$4&lt;($H91+1),(BB$4+1)&gt;$G91),$P91,0)))</f>
        <v>0</v>
      </c>
      <c r="BC91" s="1301">
        <f>VLOOKUP(E91,'[1]MW-Rent 2023'!$E$11:$AS$247,31,FALSE)</f>
        <v>0</v>
      </c>
      <c r="BD91" s="1301">
        <f t="shared" si="82"/>
        <v>0</v>
      </c>
      <c r="BE91" s="1301">
        <f>VLOOKUP(E91,'[2]MW-Rent 2023'!$E$11:$DR$319,78,FALSE)</f>
        <v>0</v>
      </c>
      <c r="BF91" s="1301">
        <f>IF(AND(MONTH(BF$4)=MONTH($H91),YEAR(BF$4)=YEAR($H91)),#REF!,IF(AND(MONTH(BF$4)=MONTH($G91),YEAR(BF$4)=YEAR($G91)),#REF!,IF(AND(BF$4&lt;($H91+1),(BF$4+1)&gt;$G91),$P91,0)))</f>
        <v>0</v>
      </c>
      <c r="BG91" s="1301">
        <f>VLOOKUP(E91,'[1]MW-Rent 2023'!$E$11:$AS$247,32,FALSE)</f>
        <v>0</v>
      </c>
      <c r="BH91" s="1301">
        <f t="shared" si="83"/>
        <v>0</v>
      </c>
      <c r="BI91" s="1301">
        <f>VLOOKUP(E91,'[2]MW-Rent 2023'!$E$11:$DR$319,82,FALSE)</f>
        <v>0</v>
      </c>
      <c r="BJ91" s="1301">
        <f>IF(AND(MONTH(BJ$4)=MONTH($H91),YEAR(BJ$4)=YEAR($H91)),#REF!,IF(AND(MONTH(BJ$4)=MONTH($G91),YEAR(BJ$4)=YEAR($G91)),#REF!,IF(AND(BJ$4&lt;($H91+1),(BJ$4+1)&gt;$G91),$P91,0)))</f>
        <v>0</v>
      </c>
      <c r="BK91" s="1301">
        <f>VLOOKUP(E91,'[1]MW-Rent 2023'!$E$11:$AS$247,33,FALSE)</f>
        <v>0</v>
      </c>
      <c r="BL91" s="1301">
        <f t="shared" si="84"/>
        <v>0</v>
      </c>
      <c r="BM91" s="1301">
        <f>VLOOKUP(E91,'[2]MW-Rent 2023'!$E$11:$DR$319,86,FALSE)</f>
        <v>0</v>
      </c>
      <c r="BN91" s="1313">
        <f>IF(AND(MONTH(BN$4)=MONTH($H91),YEAR(BN$4)=YEAR($H91)),#REF!,IF(AND(MONTH(BN$4)=MONTH($G91),YEAR(BN$4)=YEAR($G91)),#REF!,IF(AND(BN$4&lt;($H91+1),(BN$4+1)&gt;$G91),$P91,0)))</f>
        <v>0</v>
      </c>
      <c r="BO91" s="1313">
        <f>IF(AND(MONTH(BO$4)=MONTH($H91),YEAR(BO$4)=YEAR($H91)),#REF!,IF(AND(MONTH(BO$4)=MONTH($G91),YEAR(BO$4)=YEAR($G91)),#REF!,IF(AND(BO$4&lt;($H91+1),(BO$4+1)&gt;$G91),$P91,0)))</f>
        <v>0</v>
      </c>
      <c r="BP91" s="1313">
        <f>IF(AND(MONTH(BP$4)=MONTH($H91),YEAR(BP$4)=YEAR($H91)),#REF!,IF(AND(MONTH(BP$4)=MONTH($G91),YEAR(BP$4)=YEAR($G91)),#REF!,IF(AND(BP$4&lt;($H91+1),(BP$4+1)&gt;$G91),$P91,0)))</f>
        <v>0</v>
      </c>
      <c r="BQ91" s="1313">
        <f>IF(AND(MONTH(BQ$4)=MONTH($H91),YEAR(BQ$4)=YEAR($H91)),#REF!,IF(AND(MONTH(BQ$4)=MONTH($G91),YEAR(BQ$4)=YEAR($G91)),#REF!,IF(AND(BQ$4&lt;($H91+1),(BQ$4+1)&gt;$G91),$P91,0)))</f>
        <v>0</v>
      </c>
      <c r="BR91" s="1313">
        <f>IF(AND(MONTH(BR$4)=MONTH($H91),YEAR(BR$4)=YEAR($H91)),#REF!,IF(AND(MONTH(BR$4)=MONTH($G91),YEAR(BR$4)=YEAR($G91)),#REF!,IF(AND(BR$4&lt;($H91+1),(BR$4+1)&gt;$G91),$P91,0)))</f>
        <v>0</v>
      </c>
      <c r="BS91" s="1313">
        <f>IF(AND(MONTH(BS$4)=MONTH($H91),YEAR(BS$4)=YEAR($H91)),#REF!,IF(AND(MONTH(BS$4)=MONTH($G91),YEAR(BS$4)=YEAR($G91)),#REF!,IF(AND(BS$4&lt;($H91+1),(BS$4+1)&gt;$G91),$P91,0)))</f>
        <v>0</v>
      </c>
      <c r="BT91" s="1313">
        <f>IF(AND(MONTH(BT$4)=MONTH($H91),YEAR(BT$4)=YEAR($H91)),#REF!,IF(AND(MONTH(BT$4)=MONTH($G91),YEAR(BT$4)=YEAR($G91)),#REF!,IF(AND(BT$4&lt;($H91+1),(BT$4+1)&gt;$G91),$P91,0)))</f>
        <v>0</v>
      </c>
      <c r="BU91" s="1331" t="e">
        <f t="shared" si="33"/>
        <v>#REF!</v>
      </c>
      <c r="BV91" s="1331"/>
      <c r="BW91" s="1327">
        <v>0</v>
      </c>
      <c r="BX91" s="1319">
        <v>0</v>
      </c>
      <c r="BY91" s="1319"/>
      <c r="BZ91" s="1319"/>
      <c r="CA91" s="1319"/>
      <c r="CB91" s="1319"/>
      <c r="CC91" s="1319"/>
      <c r="CD91" s="1338"/>
      <c r="CE91" s="1338"/>
      <c r="CF91" s="1338"/>
      <c r="CG91" s="1338"/>
      <c r="CH91" s="1338"/>
      <c r="CI91" s="1270">
        <f t="shared" si="85"/>
        <v>0</v>
      </c>
      <c r="CJ91" s="1333"/>
      <c r="CK91" s="1333"/>
      <c r="CL91" s="1333"/>
    </row>
    <row r="92" spans="1:90" s="1170" customFormat="1" ht="18" customHeight="1">
      <c r="A92" s="1206">
        <v>39</v>
      </c>
      <c r="B92" s="1206" t="s">
        <v>88</v>
      </c>
      <c r="C92" s="1206" t="s">
        <v>95</v>
      </c>
      <c r="D92" s="1206" t="s">
        <v>153</v>
      </c>
      <c r="E92" s="1188" t="s">
        <v>154</v>
      </c>
      <c r="F92" s="1219" t="s">
        <v>155</v>
      </c>
      <c r="G92" s="1214">
        <v>45338</v>
      </c>
      <c r="H92" s="1214">
        <v>45397</v>
      </c>
      <c r="I92" s="1271"/>
      <c r="J92" s="1272" t="s">
        <v>87</v>
      </c>
      <c r="K92" s="1272">
        <v>711</v>
      </c>
      <c r="L92" s="1275">
        <v>11.625</v>
      </c>
      <c r="M92" s="1273">
        <v>2</v>
      </c>
      <c r="N92" s="1274">
        <v>17.03125</v>
      </c>
      <c r="O92" s="1259">
        <f t="shared" si="110"/>
        <v>8265.375</v>
      </c>
      <c r="P92" s="1259">
        <f t="shared" si="63"/>
        <v>1422</v>
      </c>
      <c r="Q92" s="1259">
        <f t="shared" si="111"/>
        <v>9687.375</v>
      </c>
      <c r="R92" s="1259">
        <f>IF(AND(MONTH(R$4)=MONTH($H92),YEAR(R$4)=YEAR($H92)),#REF!,IF(AND(MONTH(R$4)=MONTH($G92),YEAR(R$4)=YEAR($G92)),#REF!,IF(AND(R$4&lt;($H92+1),(R$4+1)&gt;$G92),$O92,0)))</f>
        <v>0</v>
      </c>
      <c r="S92" s="1259">
        <v>0</v>
      </c>
      <c r="T92" s="1259">
        <f t="shared" si="80"/>
        <v>0</v>
      </c>
      <c r="U92" s="1259">
        <v>0</v>
      </c>
      <c r="V92" s="1301">
        <v>0</v>
      </c>
      <c r="W92" s="1301">
        <v>3089.17</v>
      </c>
      <c r="X92" s="1301">
        <f t="shared" si="86"/>
        <v>-3089.17</v>
      </c>
      <c r="Y92" s="1301">
        <v>2739.89</v>
      </c>
      <c r="Z92" s="1301">
        <f>IF(AND(MONTH(Z$4)=MONTH($H92),YEAR(Z$4)=YEAR($H92)),#REF!,IF(AND(MONTH(Z$4)=MONTH($G92),YEAR(Z$4)=YEAR($G92)),#REF!,IF(AND(Z$4&lt;($H92+1),(Z$4+1)&gt;$G92),$O92,0)))+3192.14</f>
        <v>11457.514999999999</v>
      </c>
      <c r="AA92" s="1301">
        <v>6399</v>
      </c>
      <c r="AB92" s="1301">
        <f t="shared" si="87"/>
        <v>5058.5150000000003</v>
      </c>
      <c r="AC92" s="1301">
        <v>5901.3</v>
      </c>
      <c r="AD92" s="1301" t="e">
        <f>IF(AND(MONTH(AD$4)=MONTH($H92),YEAR(AD$4)=YEAR($H92)),#REF!,IF(AND(MONTH(AD$4)=MONTH($G92),YEAR(AD$4)=YEAR($G92)),#REF!,IF(AND(AD$4&lt;($H92+1),(AD$4+1)&gt;$G92),$O92,0)))</f>
        <v>#REF!</v>
      </c>
      <c r="AE92" s="1301">
        <v>6399</v>
      </c>
      <c r="AF92" s="1301" t="e">
        <f t="shared" si="88"/>
        <v>#REF!</v>
      </c>
      <c r="AG92" s="1301">
        <v>5901.3</v>
      </c>
      <c r="AH92" s="1301">
        <f>IF(AND(MONTH(AH$4)=MONTH($H92),YEAR(AH$4)=YEAR($H92)),#REF!,IF(AND(MONTH(AH$4)=MONTH($G92),YEAR(AH$4)=YEAR($G92)),#REF!,IF(AND(AH$4&lt;($H92+1),(AH$4+1)&gt;$G92),$O92,0)))</f>
        <v>0</v>
      </c>
      <c r="AI92" s="1301">
        <v>6399</v>
      </c>
      <c r="AJ92" s="1301">
        <f t="shared" si="89"/>
        <v>-6399</v>
      </c>
      <c r="AK92" s="1301">
        <v>5901.3</v>
      </c>
      <c r="AL92" s="1313">
        <f>IF(AND(MONTH(AL$4)=MONTH($H92),YEAR(AL$4)=YEAR($H92)),#REF!,IF(AND(MONTH(AL$4)=MONTH($G92),YEAR(AL$4)=YEAR($G92)),#REF!,IF(AND(AL$4&lt;($H92+1),(AL$4+1)&gt;$G92),$O92,0)))</f>
        <v>0</v>
      </c>
      <c r="AM92" s="1313">
        <f>IF(AND(MONTH(AM$4)=MONTH($H92),YEAR(AM$4)=YEAR($H92)),#REF!,IF(AND(MONTH(AM$4)=MONTH($G92),YEAR(AM$4)=YEAR($G92)),#REF!,IF(AND(AM$4&lt;($H92+1),(AM$4+1)&gt;$G92),$O92,0)))</f>
        <v>0</v>
      </c>
      <c r="AN92" s="1313">
        <f>IF(AND(MONTH(AN$4)=MONTH($H92),YEAR(AN$4)=YEAR($H92)),#REF!,IF(AND(MONTH(AN$4)=MONTH($G92),YEAR(AN$4)=YEAR($G92)),#REF!,IF(AND(AN$4&lt;($H92+1),(AN$4+1)&gt;$G92),$O92,0)))</f>
        <v>0</v>
      </c>
      <c r="AO92" s="1313">
        <f>IF(AND(MONTH(AO$4)=MONTH($H92),YEAR(AO$4)=YEAR($H92)),#REF!,IF(AND(MONTH(AO$4)=MONTH($G92),YEAR(AO$4)=YEAR($G92)),#REF!,IF(AND(AO$4&lt;($H92+1),(AO$4+1)&gt;$G92),$O92,0)))</f>
        <v>0</v>
      </c>
      <c r="AP92" s="1313">
        <f>IF(AND(MONTH(AP$4)=MONTH($H92),YEAR(AP$4)=YEAR($H92)),#REF!,IF(AND(MONTH(AP$4)=MONTH($G92),YEAR(AP$4)=YEAR($G92)),#REF!,IF(AND(AP$4&lt;($H92+1),(AP$4+1)&gt;$G92),$O92,0)))</f>
        <v>0</v>
      </c>
      <c r="AQ92" s="1313">
        <f>IF(AND(MONTH(AQ$4)=MONTH($H92),YEAR(AQ$4)=YEAR($H92)),#REF!,IF(AND(MONTH(AQ$4)=MONTH($G92),YEAR(AQ$4)=YEAR($G92)),#REF!,IF(AND(AQ$4&lt;($H92+1),(AQ$4+1)&gt;$G92),$O92,0)))</f>
        <v>0</v>
      </c>
      <c r="AR92" s="1313">
        <f>IF(AND(MONTH(AR$4)=MONTH($H92),YEAR(AR$4)=YEAR($H92)),#REF!,IF(AND(MONTH(AR$4)=MONTH($G92),YEAR(AR$4)=YEAR($G92)),#REF!,IF(AND(AR$4&lt;($H92+1),(AR$4+1)&gt;$G92),$O92,0)))</f>
        <v>0</v>
      </c>
      <c r="AS92" s="1301" t="e">
        <f t="shared" si="32"/>
        <v>#REF!</v>
      </c>
      <c r="AT92" s="1301">
        <f>IF(AND(MONTH(AT$4)=MONTH($H92),YEAR(AT$4)=YEAR($H92)),#REF!,IF(AND(MONTH(AT$4)=MONTH($G92),YEAR(AT$4)=YEAR($G92)),#REF!,IF(AND(AT$4&lt;($H92+1),(AT$4+1)&gt;$G92),$P92,0)))</f>
        <v>0</v>
      </c>
      <c r="AU92" s="1301">
        <v>0</v>
      </c>
      <c r="AV92" s="1301">
        <f t="shared" si="79"/>
        <v>0</v>
      </c>
      <c r="AW92" s="1301">
        <v>0</v>
      </c>
      <c r="AX92" s="1301">
        <v>0</v>
      </c>
      <c r="AY92" s="1301">
        <v>686.48</v>
      </c>
      <c r="AZ92" s="1301">
        <f t="shared" si="81"/>
        <v>-686.48</v>
      </c>
      <c r="BA92" s="1301">
        <v>660.21</v>
      </c>
      <c r="BB92" s="1301">
        <f>IF(AND(MONTH(BB$4)=MONTH($H92),YEAR(BB$4)=YEAR($H92)),#REF!,IF(AND(MONTH(BB$4)=MONTH($G92),YEAR(BB$4)=YEAR($G92)),#REF!,IF(AND(BB$4&lt;($H92+1),(BB$4+1)&gt;$G92),$P92,0)))+686.48</f>
        <v>2108.48</v>
      </c>
      <c r="BC92" s="1301">
        <v>1422</v>
      </c>
      <c r="BD92" s="1301">
        <f t="shared" si="82"/>
        <v>686.48</v>
      </c>
      <c r="BE92" s="1301">
        <v>1422</v>
      </c>
      <c r="BF92" s="1301" t="e">
        <f>IF(AND(MONTH(BF$4)=MONTH($H92),YEAR(BF$4)=YEAR($H92)),#REF!,IF(AND(MONTH(BF$4)=MONTH($G92),YEAR(BF$4)=YEAR($G92)),#REF!,IF(AND(BF$4&lt;($H92+1),(BF$4+1)&gt;$G92),$P92,0)))</f>
        <v>#REF!</v>
      </c>
      <c r="BG92" s="1301">
        <v>1422</v>
      </c>
      <c r="BH92" s="1301" t="e">
        <f t="shared" si="83"/>
        <v>#REF!</v>
      </c>
      <c r="BI92" s="1301">
        <v>1422</v>
      </c>
      <c r="BJ92" s="1301">
        <f>IF(AND(MONTH(BJ$4)=MONTH($H92),YEAR(BJ$4)=YEAR($H92)),#REF!,IF(AND(MONTH(BJ$4)=MONTH($G92),YEAR(BJ$4)=YEAR($G92)),#REF!,IF(AND(BJ$4&lt;($H92+1),(BJ$4+1)&gt;$G92),$P92,0)))</f>
        <v>0</v>
      </c>
      <c r="BK92" s="1301">
        <v>1422</v>
      </c>
      <c r="BL92" s="1301">
        <f t="shared" si="84"/>
        <v>-1422</v>
      </c>
      <c r="BM92" s="1301">
        <v>1422</v>
      </c>
      <c r="BN92" s="1313">
        <f>IF(AND(MONTH(BN$4)=MONTH($H92),YEAR(BN$4)=YEAR($H92)),#REF!,IF(AND(MONTH(BN$4)=MONTH($G92),YEAR(BN$4)=YEAR($G92)),#REF!,IF(AND(BN$4&lt;($H92+1),(BN$4+1)&gt;$G92),$P92,0)))</f>
        <v>0</v>
      </c>
      <c r="BO92" s="1313">
        <f>IF(AND(MONTH(BO$4)=MONTH($H92),YEAR(BO$4)=YEAR($H92)),#REF!,IF(AND(MONTH(BO$4)=MONTH($G92),YEAR(BO$4)=YEAR($G92)),#REF!,IF(AND(BO$4&lt;($H92+1),(BO$4+1)&gt;$G92),$P92,0)))</f>
        <v>0</v>
      </c>
      <c r="BP92" s="1313">
        <f>IF(AND(MONTH(BP$4)=MONTH($H92),YEAR(BP$4)=YEAR($H92)),#REF!,IF(AND(MONTH(BP$4)=MONTH($G92),YEAR(BP$4)=YEAR($G92)),#REF!,IF(AND(BP$4&lt;($H92+1),(BP$4+1)&gt;$G92),$P92,0)))</f>
        <v>0</v>
      </c>
      <c r="BQ92" s="1313">
        <f>IF(AND(MONTH(BQ$4)=MONTH($H92),YEAR(BQ$4)=YEAR($H92)),#REF!,IF(AND(MONTH(BQ$4)=MONTH($G92),YEAR(BQ$4)=YEAR($G92)),#REF!,IF(AND(BQ$4&lt;($H92+1),(BQ$4+1)&gt;$G92),$P92,0)))</f>
        <v>0</v>
      </c>
      <c r="BR92" s="1313">
        <f>IF(AND(MONTH(BR$4)=MONTH($H92),YEAR(BR$4)=YEAR($H92)),#REF!,IF(AND(MONTH(BR$4)=MONTH($G92),YEAR(BR$4)=YEAR($G92)),#REF!,IF(AND(BR$4&lt;($H92+1),(BR$4+1)&gt;$G92),$P92,0)))</f>
        <v>0</v>
      </c>
      <c r="BS92" s="1313">
        <f>IF(AND(MONTH(BS$4)=MONTH($H92),YEAR(BS$4)=YEAR($H92)),#REF!,IF(AND(MONTH(BS$4)=MONTH($G92),YEAR(BS$4)=YEAR($G92)),#REF!,IF(AND(BS$4&lt;($H92+1),(BS$4+1)&gt;$G92),$P92,0)))</f>
        <v>0</v>
      </c>
      <c r="BT92" s="1313">
        <f>IF(AND(MONTH(BT$4)=MONTH($H92),YEAR(BT$4)=YEAR($H92)),#REF!,IF(AND(MONTH(BT$4)=MONTH($G92),YEAR(BT$4)=YEAR($G92)),#REF!,IF(AND(BT$4&lt;($H92+1),(BT$4+1)&gt;$G92),$P92,0)))</f>
        <v>0</v>
      </c>
      <c r="BU92" s="1301" t="e">
        <f t="shared" si="33"/>
        <v>#REF!</v>
      </c>
      <c r="BV92" s="1301"/>
      <c r="BW92" s="1327"/>
      <c r="BX92" s="1319">
        <v>0</v>
      </c>
      <c r="BY92" s="1319">
        <v>3730.46</v>
      </c>
      <c r="BZ92" s="1319">
        <v>0</v>
      </c>
      <c r="CA92" s="1319"/>
      <c r="CB92" s="1319"/>
      <c r="CC92" s="1319"/>
      <c r="CD92" s="1319"/>
      <c r="CE92" s="1319"/>
      <c r="CF92" s="1319"/>
      <c r="CG92" s="1319"/>
      <c r="CH92" s="1319"/>
      <c r="CI92" s="1270">
        <f t="shared" si="85"/>
        <v>3730.46</v>
      </c>
      <c r="CJ92" s="1333"/>
      <c r="CK92" s="1333"/>
      <c r="CL92" s="1333"/>
    </row>
    <row r="93" spans="1:90" s="1172" customFormat="1" ht="18" customHeight="1">
      <c r="A93" s="1350">
        <v>40</v>
      </c>
      <c r="B93" s="1350" t="s">
        <v>88</v>
      </c>
      <c r="C93" s="1350" t="s">
        <v>124</v>
      </c>
      <c r="D93" s="1350"/>
      <c r="E93" s="1221" t="s">
        <v>156</v>
      </c>
      <c r="F93" s="1343" t="s">
        <v>155</v>
      </c>
      <c r="G93" s="1223">
        <v>45489</v>
      </c>
      <c r="H93" s="1223">
        <v>46218</v>
      </c>
      <c r="I93" s="1276"/>
      <c r="J93" s="1277">
        <v>700</v>
      </c>
      <c r="K93" s="1277">
        <v>700</v>
      </c>
      <c r="L93" s="1278">
        <v>5.625</v>
      </c>
      <c r="M93" s="1279">
        <v>2</v>
      </c>
      <c r="N93" s="1280">
        <v>9.53125</v>
      </c>
      <c r="O93" s="1363">
        <f t="shared" si="110"/>
        <v>3937.5</v>
      </c>
      <c r="P93" s="1363">
        <f t="shared" si="63"/>
        <v>1400</v>
      </c>
      <c r="Q93" s="1363">
        <f t="shared" si="111"/>
        <v>5337.5</v>
      </c>
      <c r="R93" s="1363">
        <f>IF(AND(MONTH(R$4)=MONTH($H93),YEAR(R$4)=YEAR($H93)),#REF!,IF(AND(MONTH(R$4)=MONTH($G93),YEAR(R$4)=YEAR($G93)),#REF!,IF(AND(R$4&lt;($H93+1),(R$4+1)&gt;$G93),$O93,0)))</f>
        <v>0</v>
      </c>
      <c r="S93" s="1363">
        <v>0</v>
      </c>
      <c r="T93" s="1363">
        <f t="shared" si="80"/>
        <v>0</v>
      </c>
      <c r="U93" s="1363">
        <v>22688.400000000001</v>
      </c>
      <c r="V93" s="1369">
        <f>IF(AND(MONTH(V$4)=MONTH($H93),YEAR(V$4)=YEAR($H93)),#REF!,IF(AND(MONTH(V$4)=MONTH($G93),YEAR(V$4)=YEAR($G93)),#REF!,IF(AND(V$4&lt;($H93+1),(V$4+1)&gt;$G93),$O93,0)))</f>
        <v>0</v>
      </c>
      <c r="W93" s="1369">
        <v>0</v>
      </c>
      <c r="X93" s="1369">
        <f t="shared" si="86"/>
        <v>0</v>
      </c>
      <c r="Y93" s="1369">
        <v>21462</v>
      </c>
      <c r="Z93" s="1301">
        <f>IF(AND(MONTH(Z$4)=MONTH($H93),YEAR(Z$4)=YEAR($H93)),#REF!,IF(AND(MONTH(Z$4)=MONTH($G93),YEAR(Z$4)=YEAR($G93)),#REF!,IF(AND(Z$4&lt;($H93+1),(Z$4+1)&gt;$G93),$O93,0)))</f>
        <v>0</v>
      </c>
      <c r="AA93" s="1301">
        <v>9247.4500000000007</v>
      </c>
      <c r="AB93" s="1369">
        <f t="shared" si="87"/>
        <v>-9247.4500000000007</v>
      </c>
      <c r="AC93" s="1369">
        <v>3461.61</v>
      </c>
      <c r="AD93" s="1301">
        <f>IF(AND(MONTH(AD$4)=MONTH($H93),YEAR(AD$4)=YEAR($H93)),#REF!,IF(AND(MONTH(AD$4)=MONTH($G93),YEAR(AD$4)=YEAR($G93)),#REF!,IF(AND(AD$4&lt;($H93+1),(AD$4+1)&gt;$G93),$O93,0)))</f>
        <v>0</v>
      </c>
      <c r="AE93" s="1301">
        <v>16863</v>
      </c>
      <c r="AF93" s="1369">
        <f t="shared" si="88"/>
        <v>-16863</v>
      </c>
      <c r="AG93" s="1301">
        <v>0</v>
      </c>
      <c r="AH93" s="1301">
        <f>IF(AND(MONTH(AH$4)=MONTH($H93),YEAR(AH$4)=YEAR($H93)),#REF!,IF(AND(MONTH(AH$4)=MONTH($G93),YEAR(AH$4)=YEAR($G93)),#REF!,IF(AND(AH$4&lt;($H93+1),(AH$4+1)&gt;$G93),$O93,0)))</f>
        <v>0</v>
      </c>
      <c r="AI93" s="1301">
        <v>16863</v>
      </c>
      <c r="AJ93" s="1369">
        <f t="shared" si="89"/>
        <v>-16863</v>
      </c>
      <c r="AK93" s="1301">
        <v>0</v>
      </c>
      <c r="AL93" s="1313">
        <f>IF(AND(MONTH(AL$4)=MONTH($H93),YEAR(AL$4)=YEAR($H93)),#REF!,IF(AND(MONTH(AL$4)=MONTH($G93),YEAR(AL$4)=YEAR($G93)),#REF!,IF(AND(AL$4&lt;($H93+1),(AL$4+1)&gt;$G93),$O93,0)))</f>
        <v>0</v>
      </c>
      <c r="AM93" s="1313" t="e">
        <f>IF(AND(MONTH(AM$4)=MONTH($H93),YEAR(AM$4)=YEAR($H93)),#REF!,IF(AND(MONTH(AM$4)=MONTH($G93),YEAR(AM$4)=YEAR($G93)),#REF!,IF(AND(AM$4&lt;($H93+1),(AM$4+1)&gt;$G93),$O93,0)))</f>
        <v>#REF!</v>
      </c>
      <c r="AN93" s="1313">
        <f>IF(AND(MONTH(AN$4)=MONTH($H93),YEAR(AN$4)=YEAR($H93)),#REF!,IF(AND(MONTH(AN$4)=MONTH($G93),YEAR(AN$4)=YEAR($G93)),#REF!,IF(AND(AN$4&lt;($H93+1),(AN$4+1)&gt;$G93),$O93,0)))</f>
        <v>3937.5</v>
      </c>
      <c r="AO93" s="1313">
        <f>IF(AND(MONTH(AO$4)=MONTH($H93),YEAR(AO$4)=YEAR($H93)),#REF!,IF(AND(MONTH(AO$4)=MONTH($G93),YEAR(AO$4)=YEAR($G93)),#REF!,IF(AND(AO$4&lt;($H93+1),(AO$4+1)&gt;$G93),$O93,0)))</f>
        <v>3937.5</v>
      </c>
      <c r="AP93" s="1313">
        <f>IF(AND(MONTH(AP$4)=MONTH($H93),YEAR(AP$4)=YEAR($H93)),#REF!,IF(AND(MONTH(AP$4)=MONTH($G93),YEAR(AP$4)=YEAR($G93)),#REF!,IF(AND(AP$4&lt;($H93+1),(AP$4+1)&gt;$G93),$O93,0)))</f>
        <v>3937.5</v>
      </c>
      <c r="AQ93" s="1313">
        <f>IF(AND(MONTH(AQ$4)=MONTH($H93),YEAR(AQ$4)=YEAR($H93)),#REF!,IF(AND(MONTH(AQ$4)=MONTH($G93),YEAR(AQ$4)=YEAR($G93)),#REF!,IF(AND(AQ$4&lt;($H93+1),(AQ$4+1)&gt;$G93),$O93,0)))</f>
        <v>3937.5</v>
      </c>
      <c r="AR93" s="1313">
        <f>IF(AND(MONTH(AR$4)=MONTH($H93),YEAR(AR$4)=YEAR($H93)),#REF!,IF(AND(MONTH(AR$4)=MONTH($G93),YEAR(AR$4)=YEAR($G93)),#REF!,IF(AND(AR$4&lt;($H93+1),(AR$4+1)&gt;$G93),$O93,0)))</f>
        <v>3937.5</v>
      </c>
      <c r="AS93" s="1369" t="e">
        <f t="shared" si="32"/>
        <v>#REF!</v>
      </c>
      <c r="AT93" s="1369">
        <f>IF(AND(MONTH(AT$4)=MONTH($H93),YEAR(AT$4)=YEAR($H93)),#REF!,IF(AND(MONTH(AT$4)=MONTH($G93),YEAR(AT$4)=YEAR($G93)),#REF!,IF(AND(AT$4&lt;($H93+1),(AT$4+1)&gt;$G93),$P93,0)))</f>
        <v>0</v>
      </c>
      <c r="AU93" s="1369">
        <v>0</v>
      </c>
      <c r="AV93" s="1369">
        <f t="shared" si="79"/>
        <v>0</v>
      </c>
      <c r="AW93" s="1369">
        <v>1839.6</v>
      </c>
      <c r="AX93" s="1369">
        <f>IF(AND(MONTH(AX$4)=MONTH($H93),YEAR(AX$4)=YEAR($H93)),#REF!,IF(AND(MONTH(AX$4)=MONTH($G93),YEAR(AX$4)=YEAR($G93)),#REF!,IF(AND(AX$4&lt;($H93+1),(AX$4+1)&gt;$G93),$P93,0)))</f>
        <v>0</v>
      </c>
      <c r="AY93" s="1369">
        <v>0</v>
      </c>
      <c r="AZ93" s="1369">
        <f t="shared" si="81"/>
        <v>0</v>
      </c>
      <c r="BA93" s="1369">
        <v>3066</v>
      </c>
      <c r="BB93" s="1301">
        <f>IF(AND(MONTH(BB$4)=MONTH($H93),YEAR(BB$4)=YEAR($H93)),#REF!,IF(AND(MONTH(BB$4)=MONTH($G93),YEAR(BB$4)=YEAR($G93)),#REF!,IF(AND(BB$4&lt;($H93+1),(BB$4+1)&gt;$G93),$P93,0)))</f>
        <v>0</v>
      </c>
      <c r="BC93" s="1369">
        <v>1681.35</v>
      </c>
      <c r="BD93" s="1369">
        <f t="shared" si="82"/>
        <v>-1681.35</v>
      </c>
      <c r="BE93" s="1369">
        <v>494.52</v>
      </c>
      <c r="BF93" s="1301">
        <f>IF(AND(MONTH(BF$4)=MONTH($H93),YEAR(BF$4)=YEAR($H93)),#REF!,IF(AND(MONTH(BF$4)=MONTH($G93),YEAR(BF$4)=YEAR($G93)),#REF!,IF(AND(BF$4&lt;($H93+1),(BF$4+1)&gt;$G93),$P93,0)))</f>
        <v>0</v>
      </c>
      <c r="BG93" s="1301">
        <v>3066</v>
      </c>
      <c r="BH93" s="1369">
        <f t="shared" si="83"/>
        <v>-3066</v>
      </c>
      <c r="BI93" s="1301">
        <v>0</v>
      </c>
      <c r="BJ93" s="1301">
        <f>IF(AND(MONTH(BJ$4)=MONTH($H93),YEAR(BJ$4)=YEAR($H93)),#REF!,IF(AND(MONTH(BJ$4)=MONTH($G93),YEAR(BJ$4)=YEAR($G93)),#REF!,IF(AND(BJ$4&lt;($H93+1),(BJ$4+1)&gt;$G93),$P93,0)))</f>
        <v>0</v>
      </c>
      <c r="BK93" s="1301">
        <v>3066</v>
      </c>
      <c r="BL93" s="1369">
        <f t="shared" si="84"/>
        <v>-3066</v>
      </c>
      <c r="BM93" s="1301">
        <v>0</v>
      </c>
      <c r="BN93" s="1313">
        <f>IF(AND(MONTH(BN$4)=MONTH($H93),YEAR(BN$4)=YEAR($H93)),#REF!,IF(AND(MONTH(BN$4)=MONTH($G93),YEAR(BN$4)=YEAR($G93)),#REF!,IF(AND(BN$4&lt;($H93+1),(BN$4+1)&gt;$G93),$P93,0)))</f>
        <v>0</v>
      </c>
      <c r="BO93" s="1313" t="e">
        <f>IF(AND(MONTH(BO$4)=MONTH($H93),YEAR(BO$4)=YEAR($H93)),#REF!,IF(AND(MONTH(BO$4)=MONTH($G93),YEAR(BO$4)=YEAR($G93)),#REF!,IF(AND(BO$4&lt;($H93+1),(BO$4+1)&gt;$G93),$P93,0)))</f>
        <v>#REF!</v>
      </c>
      <c r="BP93" s="1313">
        <f>IF(AND(MONTH(BP$4)=MONTH($H93),YEAR(BP$4)=YEAR($H93)),#REF!,IF(AND(MONTH(BP$4)=MONTH($G93),YEAR(BP$4)=YEAR($G93)),#REF!,IF(AND(BP$4&lt;($H93+1),(BP$4+1)&gt;$G93),$P93,0)))</f>
        <v>1400</v>
      </c>
      <c r="BQ93" s="1313">
        <f>IF(AND(MONTH(BQ$4)=MONTH($H93),YEAR(BQ$4)=YEAR($H93)),#REF!,IF(AND(MONTH(BQ$4)=MONTH($G93),YEAR(BQ$4)=YEAR($G93)),#REF!,IF(AND(BQ$4&lt;($H93+1),(BQ$4+1)&gt;$G93),$P93,0)))</f>
        <v>1400</v>
      </c>
      <c r="BR93" s="1313">
        <f>IF(AND(MONTH(BR$4)=MONTH($H93),YEAR(BR$4)=YEAR($H93)),#REF!,IF(AND(MONTH(BR$4)=MONTH($G93),YEAR(BR$4)=YEAR($G93)),#REF!,IF(AND(BR$4&lt;($H93+1),(BR$4+1)&gt;$G93),$P93,0)))</f>
        <v>1400</v>
      </c>
      <c r="BS93" s="1313">
        <f>IF(AND(MONTH(BS$4)=MONTH($H93),YEAR(BS$4)=YEAR($H93)),#REF!,IF(AND(MONTH(BS$4)=MONTH($G93),YEAR(BS$4)=YEAR($G93)),#REF!,IF(AND(BS$4&lt;($H93+1),(BS$4+1)&gt;$G93),$P93,0)))</f>
        <v>1400</v>
      </c>
      <c r="BT93" s="1313">
        <f>IF(AND(MONTH(BT$4)=MONTH($H93),YEAR(BT$4)=YEAR($H93)),#REF!,IF(AND(MONTH(BT$4)=MONTH($G93),YEAR(BT$4)=YEAR($G93)),#REF!,IF(AND(BT$4&lt;($H93+1),(BT$4+1)&gt;$G93),$P93,0)))</f>
        <v>1400</v>
      </c>
      <c r="BU93" s="1369" t="e">
        <f t="shared" si="33"/>
        <v>#REF!</v>
      </c>
      <c r="BV93" s="1369"/>
      <c r="BW93" s="1370"/>
      <c r="BX93" s="1371"/>
      <c r="BY93" s="1371"/>
      <c r="BZ93" s="1371"/>
      <c r="CA93" s="1319"/>
      <c r="CB93" s="1371"/>
      <c r="CC93" s="1371"/>
      <c r="CD93" s="1371"/>
      <c r="CE93" s="1371"/>
      <c r="CF93" s="1371"/>
      <c r="CG93" s="1371"/>
      <c r="CH93" s="1371"/>
      <c r="CI93" s="1372">
        <f t="shared" si="85"/>
        <v>0</v>
      </c>
      <c r="CJ93" s="1373"/>
      <c r="CK93" s="1373"/>
      <c r="CL93" s="1373"/>
    </row>
    <row r="94" spans="1:90" s="1172" customFormat="1" ht="18" customHeight="1">
      <c r="A94" s="1350">
        <v>40</v>
      </c>
      <c r="B94" s="1350" t="s">
        <v>88</v>
      </c>
      <c r="C94" s="1350" t="s">
        <v>124</v>
      </c>
      <c r="D94" s="1350"/>
      <c r="E94" s="1221" t="s">
        <v>156</v>
      </c>
      <c r="F94" s="1343" t="s">
        <v>155</v>
      </c>
      <c r="G94" s="1223">
        <v>46219</v>
      </c>
      <c r="H94" s="1223">
        <v>46583</v>
      </c>
      <c r="I94" s="1276"/>
      <c r="J94" s="1277">
        <v>0</v>
      </c>
      <c r="K94" s="1277">
        <v>700</v>
      </c>
      <c r="L94" s="1278">
        <v>6.375</v>
      </c>
      <c r="M94" s="1279">
        <v>2</v>
      </c>
      <c r="N94" s="1280">
        <v>10.46875</v>
      </c>
      <c r="O94" s="1363">
        <f t="shared" si="110"/>
        <v>4462.5</v>
      </c>
      <c r="P94" s="1363">
        <f t="shared" si="63"/>
        <v>1400</v>
      </c>
      <c r="Q94" s="1363">
        <f t="shared" si="111"/>
        <v>5862.5</v>
      </c>
      <c r="R94" s="1363">
        <f>IF(AND(MONTH(R$4)=MONTH($H94),YEAR(R$4)=YEAR($H94)),#REF!,IF(AND(MONTH(R$4)=MONTH($G94),YEAR(R$4)=YEAR($G94)),#REF!,IF(AND(R$4&lt;($H94+1),(R$4+1)&gt;$G94),$O94,0)))</f>
        <v>0</v>
      </c>
      <c r="S94" s="1363">
        <v>0</v>
      </c>
      <c r="T94" s="1363">
        <f t="shared" ref="T94" si="112">R94-S94</f>
        <v>0</v>
      </c>
      <c r="U94" s="1363">
        <v>22688.400000000001</v>
      </c>
      <c r="V94" s="1369">
        <f>IF(AND(MONTH(V$4)=MONTH($H94),YEAR(V$4)=YEAR($H94)),#REF!,IF(AND(MONTH(V$4)=MONTH($G94),YEAR(V$4)=YEAR($G94)),#REF!,IF(AND(V$4&lt;($H94+1),(V$4+1)&gt;$G94),$O94,0)))</f>
        <v>0</v>
      </c>
      <c r="W94" s="1369">
        <v>0</v>
      </c>
      <c r="X94" s="1369">
        <f t="shared" ref="X94" si="113">V94-W94</f>
        <v>0</v>
      </c>
      <c r="Y94" s="1369">
        <v>21462</v>
      </c>
      <c r="Z94" s="1301">
        <f>IF(AND(MONTH(Z$4)=MONTH($H94),YEAR(Z$4)=YEAR($H94)),#REF!,IF(AND(MONTH(Z$4)=MONTH($G94),YEAR(Z$4)=YEAR($G94)),#REF!,IF(AND(Z$4&lt;($H94+1),(Z$4+1)&gt;$G94),$O94,0)))</f>
        <v>0</v>
      </c>
      <c r="AA94" s="1301">
        <v>9247.4500000000007</v>
      </c>
      <c r="AB94" s="1369">
        <f t="shared" ref="AB94" si="114">Z94-AA94</f>
        <v>-9247.4500000000007</v>
      </c>
      <c r="AC94" s="1369">
        <v>3461.61</v>
      </c>
      <c r="AD94" s="1301">
        <f>IF(AND(MONTH(AD$4)=MONTH($H94),YEAR(AD$4)=YEAR($H94)),#REF!,IF(AND(MONTH(AD$4)=MONTH($G94),YEAR(AD$4)=YEAR($G94)),#REF!,IF(AND(AD$4&lt;($H94+1),(AD$4+1)&gt;$G94),$O94,0)))</f>
        <v>0</v>
      </c>
      <c r="AE94" s="1301">
        <v>16863</v>
      </c>
      <c r="AF94" s="1369">
        <f t="shared" ref="AF94" si="115">AD94-AE94</f>
        <v>-16863</v>
      </c>
      <c r="AG94" s="1301">
        <v>0</v>
      </c>
      <c r="AH94" s="1301">
        <f>IF(AND(MONTH(AH$4)=MONTH($H94),YEAR(AH$4)=YEAR($H94)),#REF!,IF(AND(MONTH(AH$4)=MONTH($G94),YEAR(AH$4)=YEAR($G94)),#REF!,IF(AND(AH$4&lt;($H94+1),(AH$4+1)&gt;$G94),$O94,0)))</f>
        <v>0</v>
      </c>
      <c r="AI94" s="1301">
        <v>16863</v>
      </c>
      <c r="AJ94" s="1369">
        <f t="shared" ref="AJ94" si="116">AH94-AI94</f>
        <v>-16863</v>
      </c>
      <c r="AK94" s="1301">
        <v>0</v>
      </c>
      <c r="AL94" s="1313">
        <f>IF(AND(MONTH(AL$4)=MONTH($H94),YEAR(AL$4)=YEAR($H94)),#REF!,IF(AND(MONTH(AL$4)=MONTH($G94),YEAR(AL$4)=YEAR($G94)),#REF!,IF(AND(AL$4&lt;($H94+1),(AL$4+1)&gt;$G94),$O94,0)))</f>
        <v>0</v>
      </c>
      <c r="AM94" s="1313">
        <f>IF(AND(MONTH(AM$4)=MONTH($H94),YEAR(AM$4)=YEAR($H94)),#REF!,IF(AND(MONTH(AM$4)=MONTH($G94),YEAR(AM$4)=YEAR($G94)),#REF!,IF(AND(AM$4&lt;($H94+1),(AM$4+1)&gt;$G94),$O94,0)))</f>
        <v>0</v>
      </c>
      <c r="AN94" s="1313">
        <f>IF(AND(MONTH(AN$4)=MONTH($H94),YEAR(AN$4)=YEAR($H94)),#REF!,IF(AND(MONTH(AN$4)=MONTH($G94),YEAR(AN$4)=YEAR($G94)),#REF!,IF(AND(AN$4&lt;($H94+1),(AN$4+1)&gt;$G94),$O94,0)))</f>
        <v>0</v>
      </c>
      <c r="AO94" s="1313">
        <f>IF(AND(MONTH(AO$4)=MONTH($H94),YEAR(AO$4)=YEAR($H94)),#REF!,IF(AND(MONTH(AO$4)=MONTH($G94),YEAR(AO$4)=YEAR($G94)),#REF!,IF(AND(AO$4&lt;($H94+1),(AO$4+1)&gt;$G94),$O94,0)))</f>
        <v>0</v>
      </c>
      <c r="AP94" s="1313">
        <f>IF(AND(MONTH(AP$4)=MONTH($H94),YEAR(AP$4)=YEAR($H94)),#REF!,IF(AND(MONTH(AP$4)=MONTH($G94),YEAR(AP$4)=YEAR($G94)),#REF!,IF(AND(AP$4&lt;($H94+1),(AP$4+1)&gt;$G94),$O94,0)))</f>
        <v>0</v>
      </c>
      <c r="AQ94" s="1313">
        <f>IF(AND(MONTH(AQ$4)=MONTH($H94),YEAR(AQ$4)=YEAR($H94)),#REF!,IF(AND(MONTH(AQ$4)=MONTH($G94),YEAR(AQ$4)=YEAR($G94)),#REF!,IF(AND(AQ$4&lt;($H94+1),(AQ$4+1)&gt;$G94),$O94,0)))</f>
        <v>0</v>
      </c>
      <c r="AR94" s="1313">
        <f>IF(AND(MONTH(AR$4)=MONTH($H94),YEAR(AR$4)=YEAR($H94)),#REF!,IF(AND(MONTH(AR$4)=MONTH($G94),YEAR(AR$4)=YEAR($G94)),#REF!,IF(AND(AR$4&lt;($H94+1),(AR$4+1)&gt;$G94),$O94,0)))</f>
        <v>0</v>
      </c>
      <c r="AS94" s="1369">
        <f t="shared" si="32"/>
        <v>0</v>
      </c>
      <c r="AT94" s="1369">
        <f>IF(AND(MONTH(AT$4)=MONTH($H94),YEAR(AT$4)=YEAR($H94)),#REF!,IF(AND(MONTH(AT$4)=MONTH($G94),YEAR(AT$4)=YEAR($G94)),#REF!,IF(AND(AT$4&lt;($H94+1),(AT$4+1)&gt;$G94),$P94,0)))</f>
        <v>0</v>
      </c>
      <c r="AU94" s="1369">
        <v>0</v>
      </c>
      <c r="AV94" s="1369">
        <f t="shared" ref="AV94" si="117">AT94-AU94</f>
        <v>0</v>
      </c>
      <c r="AW94" s="1369">
        <v>1839.6</v>
      </c>
      <c r="AX94" s="1369">
        <f>IF(AND(MONTH(AX$4)=MONTH($H94),YEAR(AX$4)=YEAR($H94)),#REF!,IF(AND(MONTH(AX$4)=MONTH($G94),YEAR(AX$4)=YEAR($G94)),#REF!,IF(AND(AX$4&lt;($H94+1),(AX$4+1)&gt;$G94),$P94,0)))</f>
        <v>0</v>
      </c>
      <c r="AY94" s="1369">
        <v>0</v>
      </c>
      <c r="AZ94" s="1369">
        <f t="shared" ref="AZ94" si="118">AX94-AY94</f>
        <v>0</v>
      </c>
      <c r="BA94" s="1369">
        <v>3066</v>
      </c>
      <c r="BB94" s="1301">
        <f>IF(AND(MONTH(BB$4)=MONTH($H94),YEAR(BB$4)=YEAR($H94)),#REF!,IF(AND(MONTH(BB$4)=MONTH($G94),YEAR(BB$4)=YEAR($G94)),#REF!,IF(AND(BB$4&lt;($H94+1),(BB$4+1)&gt;$G94),$P94,0)))</f>
        <v>0</v>
      </c>
      <c r="BC94" s="1369">
        <v>1681.35</v>
      </c>
      <c r="BD94" s="1369">
        <f t="shared" ref="BD94" si="119">BB94-BC94</f>
        <v>-1681.35</v>
      </c>
      <c r="BE94" s="1369">
        <v>494.52</v>
      </c>
      <c r="BF94" s="1301">
        <f>IF(AND(MONTH(BF$4)=MONTH($H94),YEAR(BF$4)=YEAR($H94)),#REF!,IF(AND(MONTH(BF$4)=MONTH($G94),YEAR(BF$4)=YEAR($G94)),#REF!,IF(AND(BF$4&lt;($H94+1),(BF$4+1)&gt;$G94),$P94,0)))</f>
        <v>0</v>
      </c>
      <c r="BG94" s="1301">
        <v>3066</v>
      </c>
      <c r="BH94" s="1369">
        <f t="shared" ref="BH94" si="120">BF94-BG94</f>
        <v>-3066</v>
      </c>
      <c r="BI94" s="1301">
        <v>0</v>
      </c>
      <c r="BJ94" s="1301">
        <f>IF(AND(MONTH(BJ$4)=MONTH($H94),YEAR(BJ$4)=YEAR($H94)),#REF!,IF(AND(MONTH(BJ$4)=MONTH($G94),YEAR(BJ$4)=YEAR($G94)),#REF!,IF(AND(BJ$4&lt;($H94+1),(BJ$4+1)&gt;$G94),$P94,0)))</f>
        <v>0</v>
      </c>
      <c r="BK94" s="1301">
        <v>3066</v>
      </c>
      <c r="BL94" s="1369">
        <f t="shared" ref="BL94" si="121">BJ94-BK94</f>
        <v>-3066</v>
      </c>
      <c r="BM94" s="1301">
        <v>0</v>
      </c>
      <c r="BN94" s="1313">
        <f>IF(AND(MONTH(BN$4)=MONTH($H94),YEAR(BN$4)=YEAR($H94)),#REF!,IF(AND(MONTH(BN$4)=MONTH($G94),YEAR(BN$4)=YEAR($G94)),#REF!,IF(AND(BN$4&lt;($H94+1),(BN$4+1)&gt;$G94),$P94,0)))</f>
        <v>0</v>
      </c>
      <c r="BO94" s="1313">
        <f>IF(AND(MONTH(BO$4)=MONTH($H94),YEAR(BO$4)=YEAR($H94)),#REF!,IF(AND(MONTH(BO$4)=MONTH($G94),YEAR(BO$4)=YEAR($G94)),#REF!,IF(AND(BO$4&lt;($H94+1),(BO$4+1)&gt;$G94),$P94,0)))</f>
        <v>0</v>
      </c>
      <c r="BP94" s="1313">
        <f>IF(AND(MONTH(BP$4)=MONTH($H94),YEAR(BP$4)=YEAR($H94)),#REF!,IF(AND(MONTH(BP$4)=MONTH($G94),YEAR(BP$4)=YEAR($G94)),#REF!,IF(AND(BP$4&lt;($H94+1),(BP$4+1)&gt;$G94),$P94,0)))</f>
        <v>0</v>
      </c>
      <c r="BQ94" s="1313">
        <f>IF(AND(MONTH(BQ$4)=MONTH($H94),YEAR(BQ$4)=YEAR($H94)),#REF!,IF(AND(MONTH(BQ$4)=MONTH($G94),YEAR(BQ$4)=YEAR($G94)),#REF!,IF(AND(BQ$4&lt;($H94+1),(BQ$4+1)&gt;$G94),$P94,0)))</f>
        <v>0</v>
      </c>
      <c r="BR94" s="1313">
        <f>IF(AND(MONTH(BR$4)=MONTH($H94),YEAR(BR$4)=YEAR($H94)),#REF!,IF(AND(MONTH(BR$4)=MONTH($G94),YEAR(BR$4)=YEAR($G94)),#REF!,IF(AND(BR$4&lt;($H94+1),(BR$4+1)&gt;$G94),$P94,0)))</f>
        <v>0</v>
      </c>
      <c r="BS94" s="1313">
        <f>IF(AND(MONTH(BS$4)=MONTH($H94),YEAR(BS$4)=YEAR($H94)),#REF!,IF(AND(MONTH(BS$4)=MONTH($G94),YEAR(BS$4)=YEAR($G94)),#REF!,IF(AND(BS$4&lt;($H94+1),(BS$4+1)&gt;$G94),$P94,0)))</f>
        <v>0</v>
      </c>
      <c r="BT94" s="1313">
        <f>IF(AND(MONTH(BT$4)=MONTH($H94),YEAR(BT$4)=YEAR($H94)),#REF!,IF(AND(MONTH(BT$4)=MONTH($G94),YEAR(BT$4)=YEAR($G94)),#REF!,IF(AND(BT$4&lt;($H94+1),(BT$4+1)&gt;$G94),$P94,0)))</f>
        <v>0</v>
      </c>
      <c r="BU94" s="1369">
        <f t="shared" si="33"/>
        <v>0</v>
      </c>
      <c r="BV94" s="1369"/>
      <c r="BW94" s="1370"/>
      <c r="BX94" s="1371"/>
      <c r="BY94" s="1371"/>
      <c r="BZ94" s="1371"/>
      <c r="CA94" s="1319"/>
      <c r="CB94" s="1371"/>
      <c r="CC94" s="1371"/>
      <c r="CD94" s="1371"/>
      <c r="CE94" s="1371"/>
      <c r="CF94" s="1371"/>
      <c r="CG94" s="1371"/>
      <c r="CH94" s="1371"/>
      <c r="CI94" s="1372">
        <f t="shared" si="85"/>
        <v>0</v>
      </c>
      <c r="CJ94" s="1373"/>
      <c r="CK94" s="1373"/>
      <c r="CL94" s="1373"/>
    </row>
    <row r="95" spans="1:90" s="1172" customFormat="1" ht="18" customHeight="1">
      <c r="A95" s="1350">
        <v>40</v>
      </c>
      <c r="B95" s="1350" t="s">
        <v>88</v>
      </c>
      <c r="C95" s="1350" t="s">
        <v>124</v>
      </c>
      <c r="D95" s="1350"/>
      <c r="E95" s="1221" t="s">
        <v>157</v>
      </c>
      <c r="F95" s="1343" t="s">
        <v>158</v>
      </c>
      <c r="G95" s="1223">
        <v>45517</v>
      </c>
      <c r="H95" s="1223">
        <v>45881</v>
      </c>
      <c r="I95" s="1276"/>
      <c r="J95" s="1277">
        <v>1529</v>
      </c>
      <c r="K95" s="1277">
        <v>1529</v>
      </c>
      <c r="L95" s="1278">
        <v>13.75</v>
      </c>
      <c r="M95" s="1279">
        <v>2</v>
      </c>
      <c r="N95" s="1280">
        <v>19.6875</v>
      </c>
      <c r="O95" s="1363">
        <f t="shared" si="110"/>
        <v>21023.75</v>
      </c>
      <c r="P95" s="1363">
        <f t="shared" si="63"/>
        <v>3058</v>
      </c>
      <c r="Q95" s="1363">
        <f t="shared" si="111"/>
        <v>24081.75</v>
      </c>
      <c r="R95" s="1363">
        <f>IF(AND(MONTH(R$4)=MONTH($H95),YEAR(R$4)=YEAR($H95)),#REF!,IF(AND(MONTH(R$4)=MONTH($G95),YEAR(R$4)=YEAR($G95)),#REF!,IF(AND(R$4&lt;($H95+1),(R$4+1)&gt;$G95),$O95,0)))</f>
        <v>0</v>
      </c>
      <c r="S95" s="1363">
        <v>0</v>
      </c>
      <c r="T95" s="1363">
        <f t="shared" ref="T95" si="122">R95-S95</f>
        <v>0</v>
      </c>
      <c r="U95" s="1363">
        <v>22688.400000000001</v>
      </c>
      <c r="V95" s="1369">
        <f>IF(AND(MONTH(V$4)=MONTH($H95),YEAR(V$4)=YEAR($H95)),#REF!,IF(AND(MONTH(V$4)=MONTH($G95),YEAR(V$4)=YEAR($G95)),#REF!,IF(AND(V$4&lt;($H95+1),(V$4+1)&gt;$G95),$O95,0)))</f>
        <v>0</v>
      </c>
      <c r="W95" s="1369">
        <v>0</v>
      </c>
      <c r="X95" s="1369">
        <f t="shared" ref="X95" si="123">V95-W95</f>
        <v>0</v>
      </c>
      <c r="Y95" s="1369">
        <v>21462</v>
      </c>
      <c r="Z95" s="1301">
        <f>IF(AND(MONTH(Z$4)=MONTH($H95),YEAR(Z$4)=YEAR($H95)),#REF!,IF(AND(MONTH(Z$4)=MONTH($G95),YEAR(Z$4)=YEAR($G95)),#REF!,IF(AND(Z$4&lt;($H95+1),(Z$4+1)&gt;$G95),$O95,0)))</f>
        <v>0</v>
      </c>
      <c r="AA95" s="1301">
        <v>9247.4500000000007</v>
      </c>
      <c r="AB95" s="1369">
        <f t="shared" ref="AB95" si="124">Z95-AA95</f>
        <v>-9247.4500000000007</v>
      </c>
      <c r="AC95" s="1369">
        <v>3461.61</v>
      </c>
      <c r="AD95" s="1301">
        <f>IF(AND(MONTH(AD$4)=MONTH($H95),YEAR(AD$4)=YEAR($H95)),#REF!,IF(AND(MONTH(AD$4)=MONTH($G95),YEAR(AD$4)=YEAR($G95)),#REF!,IF(AND(AD$4&lt;($H95+1),(AD$4+1)&gt;$G95),$O95,0)))</f>
        <v>0</v>
      </c>
      <c r="AE95" s="1301">
        <v>16863</v>
      </c>
      <c r="AF95" s="1369">
        <f t="shared" ref="AF95" si="125">AD95-AE95</f>
        <v>-16863</v>
      </c>
      <c r="AG95" s="1301">
        <v>0</v>
      </c>
      <c r="AH95" s="1301">
        <f>IF(AND(MONTH(AH$4)=MONTH($H95),YEAR(AH$4)=YEAR($H95)),#REF!,IF(AND(MONTH(AH$4)=MONTH($G95),YEAR(AH$4)=YEAR($G95)),#REF!,IF(AND(AH$4&lt;($H95+1),(AH$4+1)&gt;$G95),$O95,0)))</f>
        <v>0</v>
      </c>
      <c r="AI95" s="1301">
        <v>16863</v>
      </c>
      <c r="AJ95" s="1369">
        <f t="shared" ref="AJ95" si="126">AH95-AI95</f>
        <v>-16863</v>
      </c>
      <c r="AK95" s="1301">
        <v>0</v>
      </c>
      <c r="AL95" s="1313">
        <f>IF(AND(MONTH(AL$4)=MONTH($H95),YEAR(AL$4)=YEAR($H95)),#REF!,IF(AND(MONTH(AL$4)=MONTH($G95),YEAR(AL$4)=YEAR($G95)),#REF!,IF(AND(AL$4&lt;($H95+1),(AL$4+1)&gt;$G95),$O95,0)))</f>
        <v>0</v>
      </c>
      <c r="AM95" s="1313">
        <f>IF(AND(MONTH(AM$4)=MONTH($H95),YEAR(AM$4)=YEAR($H95)),#REF!,IF(AND(MONTH(AM$4)=MONTH($G95),YEAR(AM$4)=YEAR($G95)),#REF!,IF(AND(AM$4&lt;($H95+1),(AM$4+1)&gt;$G95),$O95,0)))</f>
        <v>0</v>
      </c>
      <c r="AN95" s="1313" t="e">
        <f>IF(AND(MONTH(AN$4)=MONTH($H95),YEAR(AN$4)=YEAR($H95)),#REF!,IF(AND(MONTH(AN$4)=MONTH($G95),YEAR(AN$4)=YEAR($G95)),#REF!,IF(AND(AN$4&lt;($H95+1),(AN$4+1)&gt;$G95),$O95,0)))</f>
        <v>#REF!</v>
      </c>
      <c r="AO95" s="1313">
        <f>IF(AND(MONTH(AO$4)=MONTH($H95),YEAR(AO$4)=YEAR($H95)),#REF!,IF(AND(MONTH(AO$4)=MONTH($G95),YEAR(AO$4)=YEAR($G95)),#REF!,IF(AND(AO$4&lt;($H95+1),(AO$4+1)&gt;$G95),$O95,0)))</f>
        <v>21023.75</v>
      </c>
      <c r="AP95" s="1313">
        <f>IF(AND(MONTH(AP$4)=MONTH($H95),YEAR(AP$4)=YEAR($H95)),#REF!,IF(AND(MONTH(AP$4)=MONTH($G95),YEAR(AP$4)=YEAR($G95)),#REF!,IF(AND(AP$4&lt;($H95+1),(AP$4+1)&gt;$G95),$O95,0)))</f>
        <v>21023.75</v>
      </c>
      <c r="AQ95" s="1313">
        <f>IF(AND(MONTH(AQ$4)=MONTH($H95),YEAR(AQ$4)=YEAR($H95)),#REF!,IF(AND(MONTH(AQ$4)=MONTH($G95),YEAR(AQ$4)=YEAR($G95)),#REF!,IF(AND(AQ$4&lt;($H95+1),(AQ$4+1)&gt;$G95),$O95,0)))</f>
        <v>21023.75</v>
      </c>
      <c r="AR95" s="1313">
        <f>IF(AND(MONTH(AR$4)=MONTH($H95),YEAR(AR$4)=YEAR($H95)),#REF!,IF(AND(MONTH(AR$4)=MONTH($G95),YEAR(AR$4)=YEAR($G95)),#REF!,IF(AND(AR$4&lt;($H95+1),(AR$4+1)&gt;$G95),$O95,0)))</f>
        <v>21023.75</v>
      </c>
      <c r="AS95" s="1369" t="e">
        <f t="shared" si="32"/>
        <v>#REF!</v>
      </c>
      <c r="AT95" s="1369">
        <f>IF(AND(MONTH(AT$4)=MONTH($H95),YEAR(AT$4)=YEAR($H95)),#REF!,IF(AND(MONTH(AT$4)=MONTH($G95),YEAR(AT$4)=YEAR($G95)),#REF!,IF(AND(AT$4&lt;($H95+1),(AT$4+1)&gt;$G95),$P95,0)))</f>
        <v>0</v>
      </c>
      <c r="AU95" s="1369">
        <v>0</v>
      </c>
      <c r="AV95" s="1369">
        <f t="shared" ref="AV95" si="127">AT95-AU95</f>
        <v>0</v>
      </c>
      <c r="AW95" s="1369">
        <v>1839.6</v>
      </c>
      <c r="AX95" s="1369">
        <f>IF(AND(MONTH(AX$4)=MONTH($H95),YEAR(AX$4)=YEAR($H95)),#REF!,IF(AND(MONTH(AX$4)=MONTH($G95),YEAR(AX$4)=YEAR($G95)),#REF!,IF(AND(AX$4&lt;($H95+1),(AX$4+1)&gt;$G95),$P95,0)))</f>
        <v>0</v>
      </c>
      <c r="AY95" s="1369">
        <v>0</v>
      </c>
      <c r="AZ95" s="1369">
        <f t="shared" ref="AZ95" si="128">AX95-AY95</f>
        <v>0</v>
      </c>
      <c r="BA95" s="1369">
        <v>3066</v>
      </c>
      <c r="BB95" s="1301">
        <f>IF(AND(MONTH(BB$4)=MONTH($H95),YEAR(BB$4)=YEAR($H95)),#REF!,IF(AND(MONTH(BB$4)=MONTH($G95),YEAR(BB$4)=YEAR($G95)),#REF!,IF(AND(BB$4&lt;($H95+1),(BB$4+1)&gt;$G95),$P95,0)))</f>
        <v>0</v>
      </c>
      <c r="BC95" s="1369">
        <v>1681.35</v>
      </c>
      <c r="BD95" s="1369">
        <f t="shared" ref="BD95" si="129">BB95-BC95</f>
        <v>-1681.35</v>
      </c>
      <c r="BE95" s="1369">
        <v>494.52</v>
      </c>
      <c r="BF95" s="1301">
        <f>IF(AND(MONTH(BF$4)=MONTH($H95),YEAR(BF$4)=YEAR($H95)),#REF!,IF(AND(MONTH(BF$4)=MONTH($G95),YEAR(BF$4)=YEAR($G95)),#REF!,IF(AND(BF$4&lt;($H95+1),(BF$4+1)&gt;$G95),$P95,0)))</f>
        <v>0</v>
      </c>
      <c r="BG95" s="1301">
        <v>3066</v>
      </c>
      <c r="BH95" s="1369">
        <f t="shared" ref="BH95" si="130">BF95-BG95</f>
        <v>-3066</v>
      </c>
      <c r="BI95" s="1301">
        <v>0</v>
      </c>
      <c r="BJ95" s="1301">
        <f>IF(AND(MONTH(BJ$4)=MONTH($H95),YEAR(BJ$4)=YEAR($H95)),#REF!,IF(AND(MONTH(BJ$4)=MONTH($G95),YEAR(BJ$4)=YEAR($G95)),#REF!,IF(AND(BJ$4&lt;($H95+1),(BJ$4+1)&gt;$G95),$P95,0)))</f>
        <v>0</v>
      </c>
      <c r="BK95" s="1301">
        <v>3066</v>
      </c>
      <c r="BL95" s="1369">
        <f t="shared" ref="BL95" si="131">BJ95-BK95</f>
        <v>-3066</v>
      </c>
      <c r="BM95" s="1301">
        <v>0</v>
      </c>
      <c r="BN95" s="1313">
        <f>IF(AND(MONTH(BN$4)=MONTH($H95),YEAR(BN$4)=YEAR($H95)),#REF!,IF(AND(MONTH(BN$4)=MONTH($G95),YEAR(BN$4)=YEAR($G95)),#REF!,IF(AND(BN$4&lt;($H95+1),(BN$4+1)&gt;$G95),$P95,0)))</f>
        <v>0</v>
      </c>
      <c r="BO95" s="1313">
        <f>IF(AND(MONTH(BO$4)=MONTH($H95),YEAR(BO$4)=YEAR($H95)),#REF!,IF(AND(MONTH(BO$4)=MONTH($G95),YEAR(BO$4)=YEAR($G95)),#REF!,IF(AND(BO$4&lt;($H95+1),(BO$4+1)&gt;$G95),$P95,0)))</f>
        <v>0</v>
      </c>
      <c r="BP95" s="1313" t="e">
        <f>IF(AND(MONTH(BP$4)=MONTH($H95),YEAR(BP$4)=YEAR($H95)),#REF!,IF(AND(MONTH(BP$4)=MONTH($G95),YEAR(BP$4)=YEAR($G95)),#REF!,IF(AND(BP$4&lt;($H95+1),(BP$4+1)&gt;$G95),$P95,0)))</f>
        <v>#REF!</v>
      </c>
      <c r="BQ95" s="1313">
        <f>IF(AND(MONTH(BQ$4)=MONTH($H95),YEAR(BQ$4)=YEAR($H95)),#REF!,IF(AND(MONTH(BQ$4)=MONTH($G95),YEAR(BQ$4)=YEAR($G95)),#REF!,IF(AND(BQ$4&lt;($H95+1),(BQ$4+1)&gt;$G95),$P95,0)))</f>
        <v>3058</v>
      </c>
      <c r="BR95" s="1313">
        <f>IF(AND(MONTH(BR$4)=MONTH($H95),YEAR(BR$4)=YEAR($H95)),#REF!,IF(AND(MONTH(BR$4)=MONTH($G95),YEAR(BR$4)=YEAR($G95)),#REF!,IF(AND(BR$4&lt;($H95+1),(BR$4+1)&gt;$G95),$P95,0)))</f>
        <v>3058</v>
      </c>
      <c r="BS95" s="1313">
        <f>IF(AND(MONTH(BS$4)=MONTH($H95),YEAR(BS$4)=YEAR($H95)),#REF!,IF(AND(MONTH(BS$4)=MONTH($G95),YEAR(BS$4)=YEAR($G95)),#REF!,IF(AND(BS$4&lt;($H95+1),(BS$4+1)&gt;$G95),$P95,0)))</f>
        <v>3058</v>
      </c>
      <c r="BT95" s="1313">
        <f>IF(AND(MONTH(BT$4)=MONTH($H95),YEAR(BT$4)=YEAR($H95)),#REF!,IF(AND(MONTH(BT$4)=MONTH($G95),YEAR(BT$4)=YEAR($G95)),#REF!,IF(AND(BT$4&lt;($H95+1),(BT$4+1)&gt;$G95),$P95,0)))</f>
        <v>3058</v>
      </c>
      <c r="BU95" s="1369" t="e">
        <f t="shared" si="33"/>
        <v>#REF!</v>
      </c>
      <c r="BV95" s="1369"/>
      <c r="BW95" s="1370"/>
      <c r="BX95" s="1371"/>
      <c r="BY95" s="1371"/>
      <c r="BZ95" s="1371"/>
      <c r="CA95" s="1319"/>
      <c r="CB95" s="1371"/>
      <c r="CC95" s="1371"/>
      <c r="CD95" s="1371"/>
      <c r="CE95" s="1371"/>
      <c r="CF95" s="1371"/>
      <c r="CG95" s="1371"/>
      <c r="CH95" s="1371"/>
      <c r="CI95" s="1372">
        <f t="shared" si="85"/>
        <v>0</v>
      </c>
      <c r="CJ95" s="1373"/>
      <c r="CK95" s="1373"/>
      <c r="CL95" s="1373"/>
    </row>
    <row r="96" spans="1:90" s="1172" customFormat="1" ht="18" customHeight="1">
      <c r="A96" s="1350">
        <v>40</v>
      </c>
      <c r="B96" s="1350" t="s">
        <v>88</v>
      </c>
      <c r="C96" s="1350" t="s">
        <v>124</v>
      </c>
      <c r="D96" s="1350"/>
      <c r="E96" s="1221" t="s">
        <v>157</v>
      </c>
      <c r="F96" s="1343" t="s">
        <v>158</v>
      </c>
      <c r="G96" s="1223">
        <v>45882</v>
      </c>
      <c r="H96" s="1223">
        <v>46246</v>
      </c>
      <c r="I96" s="1276"/>
      <c r="J96" s="1277">
        <v>0</v>
      </c>
      <c r="K96" s="1277">
        <v>1529</v>
      </c>
      <c r="L96" s="1278">
        <v>14</v>
      </c>
      <c r="M96" s="1279">
        <v>2</v>
      </c>
      <c r="N96" s="1280">
        <v>20</v>
      </c>
      <c r="O96" s="1363">
        <f t="shared" si="110"/>
        <v>21406</v>
      </c>
      <c r="P96" s="1363">
        <f t="shared" si="63"/>
        <v>3058</v>
      </c>
      <c r="Q96" s="1363">
        <f t="shared" ref="Q96:Q97" si="132">SUM(O96:P96)</f>
        <v>24464</v>
      </c>
      <c r="R96" s="1363">
        <f>IF(AND(MONTH(R$4)=MONTH($H96),YEAR(R$4)=YEAR($H96)),#REF!,IF(AND(MONTH(R$4)=MONTH($G96),YEAR(R$4)=YEAR($G96)),#REF!,IF(AND(R$4&lt;($H96+1),(R$4+1)&gt;$G96),$O96,0)))</f>
        <v>0</v>
      </c>
      <c r="S96" s="1363">
        <v>0</v>
      </c>
      <c r="T96" s="1363">
        <f t="shared" ref="T96:T97" si="133">R96-S96</f>
        <v>0</v>
      </c>
      <c r="U96" s="1363">
        <v>22688.400000000001</v>
      </c>
      <c r="V96" s="1369">
        <f>IF(AND(MONTH(V$4)=MONTH($H96),YEAR(V$4)=YEAR($H96)),#REF!,IF(AND(MONTH(V$4)=MONTH($G96),YEAR(V$4)=YEAR($G96)),#REF!,IF(AND(V$4&lt;($H96+1),(V$4+1)&gt;$G96),$O96,0)))</f>
        <v>0</v>
      </c>
      <c r="W96" s="1369">
        <v>0</v>
      </c>
      <c r="X96" s="1369">
        <f t="shared" ref="X96:X97" si="134">V96-W96</f>
        <v>0</v>
      </c>
      <c r="Y96" s="1369">
        <v>21462</v>
      </c>
      <c r="Z96" s="1301">
        <f>IF(AND(MONTH(Z$4)=MONTH($H96),YEAR(Z$4)=YEAR($H96)),#REF!,IF(AND(MONTH(Z$4)=MONTH($G96),YEAR(Z$4)=YEAR($G96)),#REF!,IF(AND(Z$4&lt;($H96+1),(Z$4+1)&gt;$G96),$O96,0)))</f>
        <v>0</v>
      </c>
      <c r="AA96" s="1301">
        <v>9247.4500000000007</v>
      </c>
      <c r="AB96" s="1369">
        <f t="shared" ref="AB96:AB97" si="135">Z96-AA96</f>
        <v>-9247.4500000000007</v>
      </c>
      <c r="AC96" s="1369">
        <v>3461.61</v>
      </c>
      <c r="AD96" s="1301">
        <f>IF(AND(MONTH(AD$4)=MONTH($H96),YEAR(AD$4)=YEAR($H96)),#REF!,IF(AND(MONTH(AD$4)=MONTH($G96),YEAR(AD$4)=YEAR($G96)),#REF!,IF(AND(AD$4&lt;($H96+1),(AD$4+1)&gt;$G96),$O96,0)))</f>
        <v>0</v>
      </c>
      <c r="AE96" s="1301">
        <v>16863</v>
      </c>
      <c r="AF96" s="1369">
        <f t="shared" ref="AF96:AF97" si="136">AD96-AE96</f>
        <v>-16863</v>
      </c>
      <c r="AG96" s="1301">
        <v>0</v>
      </c>
      <c r="AH96" s="1301">
        <f>IF(AND(MONTH(AH$4)=MONTH($H96),YEAR(AH$4)=YEAR($H96)),#REF!,IF(AND(MONTH(AH$4)=MONTH($G96),YEAR(AH$4)=YEAR($G96)),#REF!,IF(AND(AH$4&lt;($H96+1),(AH$4+1)&gt;$G96),$O96,0)))</f>
        <v>0</v>
      </c>
      <c r="AI96" s="1301">
        <v>16863</v>
      </c>
      <c r="AJ96" s="1369">
        <f t="shared" ref="AJ96:AJ97" si="137">AH96-AI96</f>
        <v>-16863</v>
      </c>
      <c r="AK96" s="1301">
        <v>0</v>
      </c>
      <c r="AL96" s="1313">
        <f>IF(AND(MONTH(AL$4)=MONTH($H96),YEAR(AL$4)=YEAR($H96)),#REF!,IF(AND(MONTH(AL$4)=MONTH($G96),YEAR(AL$4)=YEAR($G96)),#REF!,IF(AND(AL$4&lt;($H96+1),(AL$4+1)&gt;$G96),$O96,0)))</f>
        <v>0</v>
      </c>
      <c r="AM96" s="1313">
        <f>IF(AND(MONTH(AM$4)=MONTH($H96),YEAR(AM$4)=YEAR($H96)),#REF!,IF(AND(MONTH(AM$4)=MONTH($G96),YEAR(AM$4)=YEAR($G96)),#REF!,IF(AND(AM$4&lt;($H96+1),(AM$4+1)&gt;$G96),$O96,0)))</f>
        <v>0</v>
      </c>
      <c r="AN96" s="1313">
        <f>IF(AND(MONTH(AN$4)=MONTH($H96),YEAR(AN$4)=YEAR($H96)),#REF!,IF(AND(MONTH(AN$4)=MONTH($G96),YEAR(AN$4)=YEAR($G96)),#REF!,IF(AND(AN$4&lt;($H96+1),(AN$4+1)&gt;$G96),$O96,0)))</f>
        <v>0</v>
      </c>
      <c r="AO96" s="1313">
        <f>IF(AND(MONTH(AO$4)=MONTH($H96),YEAR(AO$4)=YEAR($H96)),#REF!,IF(AND(MONTH(AO$4)=MONTH($G96),YEAR(AO$4)=YEAR($G96)),#REF!,IF(AND(AO$4&lt;($H96+1),(AO$4+1)&gt;$G96),$O96,0)))</f>
        <v>0</v>
      </c>
      <c r="AP96" s="1313">
        <f>IF(AND(MONTH(AP$4)=MONTH($H96),YEAR(AP$4)=YEAR($H96)),#REF!,IF(AND(MONTH(AP$4)=MONTH($G96),YEAR(AP$4)=YEAR($G96)),#REF!,IF(AND(AP$4&lt;($H96+1),(AP$4+1)&gt;$G96),$O96,0)))</f>
        <v>0</v>
      </c>
      <c r="AQ96" s="1313">
        <f>IF(AND(MONTH(AQ$4)=MONTH($H96),YEAR(AQ$4)=YEAR($H96)),#REF!,IF(AND(MONTH(AQ$4)=MONTH($G96),YEAR(AQ$4)=YEAR($G96)),#REF!,IF(AND(AQ$4&lt;($H96+1),(AQ$4+1)&gt;$G96),$O96,0)))</f>
        <v>0</v>
      </c>
      <c r="AR96" s="1313">
        <f>IF(AND(MONTH(AR$4)=MONTH($H96),YEAR(AR$4)=YEAR($H96)),#REF!,IF(AND(MONTH(AR$4)=MONTH($G96),YEAR(AR$4)=YEAR($G96)),#REF!,IF(AND(AR$4&lt;($H96+1),(AR$4+1)&gt;$G96),$O96,0)))</f>
        <v>0</v>
      </c>
      <c r="AS96" s="1369">
        <f t="shared" ref="AS96:AS97" si="138">R96+V96+Z96+AD96+AH96+AL96+AM96+AN96+AO96+AP96+AQ96+AR96</f>
        <v>0</v>
      </c>
      <c r="AT96" s="1369">
        <f>IF(AND(MONTH(AT$4)=MONTH($H96),YEAR(AT$4)=YEAR($H96)),#REF!,IF(AND(MONTH(AT$4)=MONTH($G96),YEAR(AT$4)=YEAR($G96)),#REF!,IF(AND(AT$4&lt;($H96+1),(AT$4+1)&gt;$G96),$P96,0)))</f>
        <v>0</v>
      </c>
      <c r="AU96" s="1369">
        <v>0</v>
      </c>
      <c r="AV96" s="1369">
        <f t="shared" ref="AV96:AV97" si="139">AT96-AU96</f>
        <v>0</v>
      </c>
      <c r="AW96" s="1369">
        <v>1839.6</v>
      </c>
      <c r="AX96" s="1369">
        <f>IF(AND(MONTH(AX$4)=MONTH($H96),YEAR(AX$4)=YEAR($H96)),#REF!,IF(AND(MONTH(AX$4)=MONTH($G96),YEAR(AX$4)=YEAR($G96)),#REF!,IF(AND(AX$4&lt;($H96+1),(AX$4+1)&gt;$G96),$P96,0)))</f>
        <v>0</v>
      </c>
      <c r="AY96" s="1369">
        <v>0</v>
      </c>
      <c r="AZ96" s="1369">
        <f t="shared" ref="AZ96:AZ97" si="140">AX96-AY96</f>
        <v>0</v>
      </c>
      <c r="BA96" s="1369">
        <v>3066</v>
      </c>
      <c r="BB96" s="1301">
        <f>IF(AND(MONTH(BB$4)=MONTH($H96),YEAR(BB$4)=YEAR($H96)),#REF!,IF(AND(MONTH(BB$4)=MONTH($G96),YEAR(BB$4)=YEAR($G96)),#REF!,IF(AND(BB$4&lt;($H96+1),(BB$4+1)&gt;$G96),$P96,0)))</f>
        <v>0</v>
      </c>
      <c r="BC96" s="1369">
        <v>1681.35</v>
      </c>
      <c r="BD96" s="1369">
        <f t="shared" ref="BD96:BD97" si="141">BB96-BC96</f>
        <v>-1681.35</v>
      </c>
      <c r="BE96" s="1369">
        <v>494.52</v>
      </c>
      <c r="BF96" s="1301">
        <f>IF(AND(MONTH(BF$4)=MONTH($H96),YEAR(BF$4)=YEAR($H96)),#REF!,IF(AND(MONTH(BF$4)=MONTH($G96),YEAR(BF$4)=YEAR($G96)),#REF!,IF(AND(BF$4&lt;($H96+1),(BF$4+1)&gt;$G96),$P96,0)))</f>
        <v>0</v>
      </c>
      <c r="BG96" s="1301">
        <v>3066</v>
      </c>
      <c r="BH96" s="1369">
        <f t="shared" ref="BH96:BH97" si="142">BF96-BG96</f>
        <v>-3066</v>
      </c>
      <c r="BI96" s="1301">
        <v>0</v>
      </c>
      <c r="BJ96" s="1301">
        <f>IF(AND(MONTH(BJ$4)=MONTH($H96),YEAR(BJ$4)=YEAR($H96)),#REF!,IF(AND(MONTH(BJ$4)=MONTH($G96),YEAR(BJ$4)=YEAR($G96)),#REF!,IF(AND(BJ$4&lt;($H96+1),(BJ$4+1)&gt;$G96),$P96,0)))</f>
        <v>0</v>
      </c>
      <c r="BK96" s="1301">
        <v>3066</v>
      </c>
      <c r="BL96" s="1369">
        <f t="shared" ref="BL96:BL97" si="143">BJ96-BK96</f>
        <v>-3066</v>
      </c>
      <c r="BM96" s="1301">
        <v>0</v>
      </c>
      <c r="BN96" s="1313">
        <f>IF(AND(MONTH(BN$4)=MONTH($H96),YEAR(BN$4)=YEAR($H96)),#REF!,IF(AND(MONTH(BN$4)=MONTH($G96),YEAR(BN$4)=YEAR($G96)),#REF!,IF(AND(BN$4&lt;($H96+1),(BN$4+1)&gt;$G96),$P96,0)))</f>
        <v>0</v>
      </c>
      <c r="BO96" s="1313">
        <f>IF(AND(MONTH(BO$4)=MONTH($H96),YEAR(BO$4)=YEAR($H96)),#REF!,IF(AND(MONTH(BO$4)=MONTH($G96),YEAR(BO$4)=YEAR($G96)),#REF!,IF(AND(BO$4&lt;($H96+1),(BO$4+1)&gt;$G96),$P96,0)))</f>
        <v>0</v>
      </c>
      <c r="BP96" s="1313">
        <f>IF(AND(MONTH(BP$4)=MONTH($H96),YEAR(BP$4)=YEAR($H96)),#REF!,IF(AND(MONTH(BP$4)=MONTH($G96),YEAR(BP$4)=YEAR($G96)),#REF!,IF(AND(BP$4&lt;($H96+1),(BP$4+1)&gt;$G96),$P96,0)))</f>
        <v>0</v>
      </c>
      <c r="BQ96" s="1313">
        <f>IF(AND(MONTH(BQ$4)=MONTH($H96),YEAR(BQ$4)=YEAR($H96)),#REF!,IF(AND(MONTH(BQ$4)=MONTH($G96),YEAR(BQ$4)=YEAR($G96)),#REF!,IF(AND(BQ$4&lt;($H96+1),(BQ$4+1)&gt;$G96),$P96,0)))</f>
        <v>0</v>
      </c>
      <c r="BR96" s="1313">
        <f>IF(AND(MONTH(BR$4)=MONTH($H96),YEAR(BR$4)=YEAR($H96)),#REF!,IF(AND(MONTH(BR$4)=MONTH($G96),YEAR(BR$4)=YEAR($G96)),#REF!,IF(AND(BR$4&lt;($H96+1),(BR$4+1)&gt;$G96),$P96,0)))</f>
        <v>0</v>
      </c>
      <c r="BS96" s="1313">
        <f>IF(AND(MONTH(BS$4)=MONTH($H96),YEAR(BS$4)=YEAR($H96)),#REF!,IF(AND(MONTH(BS$4)=MONTH($G96),YEAR(BS$4)=YEAR($G96)),#REF!,IF(AND(BS$4&lt;($H96+1),(BS$4+1)&gt;$G96),$P96,0)))</f>
        <v>0</v>
      </c>
      <c r="BT96" s="1313">
        <f>IF(AND(MONTH(BT$4)=MONTH($H96),YEAR(BT$4)=YEAR($H96)),#REF!,IF(AND(MONTH(BT$4)=MONTH($G96),YEAR(BT$4)=YEAR($G96)),#REF!,IF(AND(BT$4&lt;($H96+1),(BT$4+1)&gt;$G96),$P96,0)))</f>
        <v>0</v>
      </c>
      <c r="BU96" s="1369">
        <f t="shared" ref="BU96:BU97" si="144">AT96+AX96+BB96+BF96+BJ96+BN96+BO96+BP96+BQ96+BR96+BS96+BT96</f>
        <v>0</v>
      </c>
      <c r="BV96" s="1369"/>
      <c r="BW96" s="1370"/>
      <c r="BX96" s="1371"/>
      <c r="BY96" s="1371"/>
      <c r="BZ96" s="1371"/>
      <c r="CA96" s="1319"/>
      <c r="CB96" s="1371"/>
      <c r="CC96" s="1371"/>
      <c r="CD96" s="1371"/>
      <c r="CE96" s="1371"/>
      <c r="CF96" s="1371"/>
      <c r="CG96" s="1371"/>
      <c r="CH96" s="1371"/>
      <c r="CI96" s="1372">
        <f t="shared" ref="CI96:CI97" si="145">SUM(BW96:CH96)</f>
        <v>0</v>
      </c>
      <c r="CJ96" s="1373"/>
      <c r="CK96" s="1373"/>
      <c r="CL96" s="1373"/>
    </row>
    <row r="97" spans="1:90" s="1172" customFormat="1" ht="18" customHeight="1">
      <c r="A97" s="1350">
        <v>40</v>
      </c>
      <c r="B97" s="1350" t="s">
        <v>88</v>
      </c>
      <c r="C97" s="1350" t="s">
        <v>124</v>
      </c>
      <c r="D97" s="1350"/>
      <c r="E97" s="1221" t="s">
        <v>157</v>
      </c>
      <c r="F97" s="1343" t="s">
        <v>158</v>
      </c>
      <c r="G97" s="1223">
        <v>46247</v>
      </c>
      <c r="H97" s="1223">
        <v>46611</v>
      </c>
      <c r="I97" s="1276"/>
      <c r="J97" s="1277">
        <v>0</v>
      </c>
      <c r="K97" s="1277">
        <v>1529</v>
      </c>
      <c r="L97" s="1278">
        <v>14.25</v>
      </c>
      <c r="M97" s="1279">
        <v>2</v>
      </c>
      <c r="N97" s="1280">
        <v>20.3125</v>
      </c>
      <c r="O97" s="1363">
        <f t="shared" si="110"/>
        <v>21788.25</v>
      </c>
      <c r="P97" s="1363">
        <f t="shared" si="63"/>
        <v>3058</v>
      </c>
      <c r="Q97" s="1363">
        <f t="shared" si="132"/>
        <v>24846.25</v>
      </c>
      <c r="R97" s="1363">
        <f>IF(AND(MONTH(R$4)=MONTH($H97),YEAR(R$4)=YEAR($H97)),#REF!,IF(AND(MONTH(R$4)=MONTH($G97),YEAR(R$4)=YEAR($G97)),#REF!,IF(AND(R$4&lt;($H97+1),(R$4+1)&gt;$G97),$O97,0)))</f>
        <v>0</v>
      </c>
      <c r="S97" s="1363">
        <v>0</v>
      </c>
      <c r="T97" s="1363">
        <f t="shared" si="133"/>
        <v>0</v>
      </c>
      <c r="U97" s="1363">
        <v>22688.400000000001</v>
      </c>
      <c r="V97" s="1369">
        <f>IF(AND(MONTH(V$4)=MONTH($H97),YEAR(V$4)=YEAR($H97)),#REF!,IF(AND(MONTH(V$4)=MONTH($G97),YEAR(V$4)=YEAR($G97)),#REF!,IF(AND(V$4&lt;($H97+1),(V$4+1)&gt;$G97),$O97,0)))</f>
        <v>0</v>
      </c>
      <c r="W97" s="1369">
        <v>0</v>
      </c>
      <c r="X97" s="1369">
        <f t="shared" si="134"/>
        <v>0</v>
      </c>
      <c r="Y97" s="1369">
        <v>21462</v>
      </c>
      <c r="Z97" s="1301">
        <f>IF(AND(MONTH(Z$4)=MONTH($H97),YEAR(Z$4)=YEAR($H97)),#REF!,IF(AND(MONTH(Z$4)=MONTH($G97),YEAR(Z$4)=YEAR($G97)),#REF!,IF(AND(Z$4&lt;($H97+1),(Z$4+1)&gt;$G97),$O97,0)))</f>
        <v>0</v>
      </c>
      <c r="AA97" s="1301">
        <v>9247.4500000000007</v>
      </c>
      <c r="AB97" s="1369">
        <f t="shared" si="135"/>
        <v>-9247.4500000000007</v>
      </c>
      <c r="AC97" s="1369">
        <v>3461.61</v>
      </c>
      <c r="AD97" s="1301">
        <f>IF(AND(MONTH(AD$4)=MONTH($H97),YEAR(AD$4)=YEAR($H97)),#REF!,IF(AND(MONTH(AD$4)=MONTH($G97),YEAR(AD$4)=YEAR($G97)),#REF!,IF(AND(AD$4&lt;($H97+1),(AD$4+1)&gt;$G97),$O97,0)))</f>
        <v>0</v>
      </c>
      <c r="AE97" s="1301">
        <v>16863</v>
      </c>
      <c r="AF97" s="1369">
        <f t="shared" si="136"/>
        <v>-16863</v>
      </c>
      <c r="AG97" s="1301">
        <v>0</v>
      </c>
      <c r="AH97" s="1301">
        <f>IF(AND(MONTH(AH$4)=MONTH($H97),YEAR(AH$4)=YEAR($H97)),#REF!,IF(AND(MONTH(AH$4)=MONTH($G97),YEAR(AH$4)=YEAR($G97)),#REF!,IF(AND(AH$4&lt;($H97+1),(AH$4+1)&gt;$G97),$O97,0)))</f>
        <v>0</v>
      </c>
      <c r="AI97" s="1301">
        <v>16863</v>
      </c>
      <c r="AJ97" s="1369">
        <f t="shared" si="137"/>
        <v>-16863</v>
      </c>
      <c r="AK97" s="1301">
        <v>0</v>
      </c>
      <c r="AL97" s="1313">
        <f>IF(AND(MONTH(AL$4)=MONTH($H97),YEAR(AL$4)=YEAR($H97)),#REF!,IF(AND(MONTH(AL$4)=MONTH($G97),YEAR(AL$4)=YEAR($G97)),#REF!,IF(AND(AL$4&lt;($H97+1),(AL$4+1)&gt;$G97),$O97,0)))</f>
        <v>0</v>
      </c>
      <c r="AM97" s="1313">
        <f>IF(AND(MONTH(AM$4)=MONTH($H97),YEAR(AM$4)=YEAR($H97)),#REF!,IF(AND(MONTH(AM$4)=MONTH($G97),YEAR(AM$4)=YEAR($G97)),#REF!,IF(AND(AM$4&lt;($H97+1),(AM$4+1)&gt;$G97),$O97,0)))</f>
        <v>0</v>
      </c>
      <c r="AN97" s="1313">
        <f>IF(AND(MONTH(AN$4)=MONTH($H97),YEAR(AN$4)=YEAR($H97)),#REF!,IF(AND(MONTH(AN$4)=MONTH($G97),YEAR(AN$4)=YEAR($G97)),#REF!,IF(AND(AN$4&lt;($H97+1),(AN$4+1)&gt;$G97),$O97,0)))</f>
        <v>0</v>
      </c>
      <c r="AO97" s="1313">
        <f>IF(AND(MONTH(AO$4)=MONTH($H97),YEAR(AO$4)=YEAR($H97)),#REF!,IF(AND(MONTH(AO$4)=MONTH($G97),YEAR(AO$4)=YEAR($G97)),#REF!,IF(AND(AO$4&lt;($H97+1),(AO$4+1)&gt;$G97),$O97,0)))</f>
        <v>0</v>
      </c>
      <c r="AP97" s="1313">
        <f>IF(AND(MONTH(AP$4)=MONTH($H97),YEAR(AP$4)=YEAR($H97)),#REF!,IF(AND(MONTH(AP$4)=MONTH($G97),YEAR(AP$4)=YEAR($G97)),#REF!,IF(AND(AP$4&lt;($H97+1),(AP$4+1)&gt;$G97),$O97,0)))</f>
        <v>0</v>
      </c>
      <c r="AQ97" s="1313">
        <f>IF(AND(MONTH(AQ$4)=MONTH($H97),YEAR(AQ$4)=YEAR($H97)),#REF!,IF(AND(MONTH(AQ$4)=MONTH($G97),YEAR(AQ$4)=YEAR($G97)),#REF!,IF(AND(AQ$4&lt;($H97+1),(AQ$4+1)&gt;$G97),$O97,0)))</f>
        <v>0</v>
      </c>
      <c r="AR97" s="1313">
        <f>IF(AND(MONTH(AR$4)=MONTH($H97),YEAR(AR$4)=YEAR($H97)),#REF!,IF(AND(MONTH(AR$4)=MONTH($G97),YEAR(AR$4)=YEAR($G97)),#REF!,IF(AND(AR$4&lt;($H97+1),(AR$4+1)&gt;$G97),$O97,0)))</f>
        <v>0</v>
      </c>
      <c r="AS97" s="1369">
        <f t="shared" si="138"/>
        <v>0</v>
      </c>
      <c r="AT97" s="1369">
        <f>IF(AND(MONTH(AT$4)=MONTH($H97),YEAR(AT$4)=YEAR($H97)),#REF!,IF(AND(MONTH(AT$4)=MONTH($G97),YEAR(AT$4)=YEAR($G97)),#REF!,IF(AND(AT$4&lt;($H97+1),(AT$4+1)&gt;$G97),$P97,0)))</f>
        <v>0</v>
      </c>
      <c r="AU97" s="1369">
        <v>0</v>
      </c>
      <c r="AV97" s="1369">
        <f t="shared" si="139"/>
        <v>0</v>
      </c>
      <c r="AW97" s="1369">
        <v>1839.6</v>
      </c>
      <c r="AX97" s="1369">
        <f>IF(AND(MONTH(AX$4)=MONTH($H97),YEAR(AX$4)=YEAR($H97)),#REF!,IF(AND(MONTH(AX$4)=MONTH($G97),YEAR(AX$4)=YEAR($G97)),#REF!,IF(AND(AX$4&lt;($H97+1),(AX$4+1)&gt;$G97),$P97,0)))</f>
        <v>0</v>
      </c>
      <c r="AY97" s="1369">
        <v>0</v>
      </c>
      <c r="AZ97" s="1369">
        <f t="shared" si="140"/>
        <v>0</v>
      </c>
      <c r="BA97" s="1369">
        <v>3066</v>
      </c>
      <c r="BB97" s="1301">
        <f>IF(AND(MONTH(BB$4)=MONTH($H97),YEAR(BB$4)=YEAR($H97)),#REF!,IF(AND(MONTH(BB$4)=MONTH($G97),YEAR(BB$4)=YEAR($G97)),#REF!,IF(AND(BB$4&lt;($H97+1),(BB$4+1)&gt;$G97),$P97,0)))</f>
        <v>0</v>
      </c>
      <c r="BC97" s="1369">
        <v>1681.35</v>
      </c>
      <c r="BD97" s="1369">
        <f t="shared" si="141"/>
        <v>-1681.35</v>
      </c>
      <c r="BE97" s="1369">
        <v>494.52</v>
      </c>
      <c r="BF97" s="1301">
        <f>IF(AND(MONTH(BF$4)=MONTH($H97),YEAR(BF$4)=YEAR($H97)),#REF!,IF(AND(MONTH(BF$4)=MONTH($G97),YEAR(BF$4)=YEAR($G97)),#REF!,IF(AND(BF$4&lt;($H97+1),(BF$4+1)&gt;$G97),$P97,0)))</f>
        <v>0</v>
      </c>
      <c r="BG97" s="1301">
        <v>3066</v>
      </c>
      <c r="BH97" s="1369">
        <f t="shared" si="142"/>
        <v>-3066</v>
      </c>
      <c r="BI97" s="1301">
        <v>0</v>
      </c>
      <c r="BJ97" s="1301">
        <f>IF(AND(MONTH(BJ$4)=MONTH($H97),YEAR(BJ$4)=YEAR($H97)),#REF!,IF(AND(MONTH(BJ$4)=MONTH($G97),YEAR(BJ$4)=YEAR($G97)),#REF!,IF(AND(BJ$4&lt;($H97+1),(BJ$4+1)&gt;$G97),$P97,0)))</f>
        <v>0</v>
      </c>
      <c r="BK97" s="1301">
        <v>3066</v>
      </c>
      <c r="BL97" s="1369">
        <f t="shared" si="143"/>
        <v>-3066</v>
      </c>
      <c r="BM97" s="1301">
        <v>0</v>
      </c>
      <c r="BN97" s="1313">
        <f>IF(AND(MONTH(BN$4)=MONTH($H97),YEAR(BN$4)=YEAR($H97)),#REF!,IF(AND(MONTH(BN$4)=MONTH($G97),YEAR(BN$4)=YEAR($G97)),#REF!,IF(AND(BN$4&lt;($H97+1),(BN$4+1)&gt;$G97),$P97,0)))</f>
        <v>0</v>
      </c>
      <c r="BO97" s="1313">
        <f>IF(AND(MONTH(BO$4)=MONTH($H97),YEAR(BO$4)=YEAR($H97)),#REF!,IF(AND(MONTH(BO$4)=MONTH($G97),YEAR(BO$4)=YEAR($G97)),#REF!,IF(AND(BO$4&lt;($H97+1),(BO$4+1)&gt;$G97),$P97,0)))</f>
        <v>0</v>
      </c>
      <c r="BP97" s="1313">
        <f>IF(AND(MONTH(BP$4)=MONTH($H97),YEAR(BP$4)=YEAR($H97)),#REF!,IF(AND(MONTH(BP$4)=MONTH($G97),YEAR(BP$4)=YEAR($G97)),#REF!,IF(AND(BP$4&lt;($H97+1),(BP$4+1)&gt;$G97),$P97,0)))</f>
        <v>0</v>
      </c>
      <c r="BQ97" s="1313">
        <f>IF(AND(MONTH(BQ$4)=MONTH($H97),YEAR(BQ$4)=YEAR($H97)),#REF!,IF(AND(MONTH(BQ$4)=MONTH($G97),YEAR(BQ$4)=YEAR($G97)),#REF!,IF(AND(BQ$4&lt;($H97+1),(BQ$4+1)&gt;$G97),$P97,0)))</f>
        <v>0</v>
      </c>
      <c r="BR97" s="1313">
        <f>IF(AND(MONTH(BR$4)=MONTH($H97),YEAR(BR$4)=YEAR($H97)),#REF!,IF(AND(MONTH(BR$4)=MONTH($G97),YEAR(BR$4)=YEAR($G97)),#REF!,IF(AND(BR$4&lt;($H97+1),(BR$4+1)&gt;$G97),$P97,0)))</f>
        <v>0</v>
      </c>
      <c r="BS97" s="1313">
        <f>IF(AND(MONTH(BS$4)=MONTH($H97),YEAR(BS$4)=YEAR($H97)),#REF!,IF(AND(MONTH(BS$4)=MONTH($G97),YEAR(BS$4)=YEAR($G97)),#REF!,IF(AND(BS$4&lt;($H97+1),(BS$4+1)&gt;$G97),$P97,0)))</f>
        <v>0</v>
      </c>
      <c r="BT97" s="1313">
        <f>IF(AND(MONTH(BT$4)=MONTH($H97),YEAR(BT$4)=YEAR($H97)),#REF!,IF(AND(MONTH(BT$4)=MONTH($G97),YEAR(BT$4)=YEAR($G97)),#REF!,IF(AND(BT$4&lt;($H97+1),(BT$4+1)&gt;$G97),$P97,0)))</f>
        <v>0</v>
      </c>
      <c r="BU97" s="1369">
        <f t="shared" si="144"/>
        <v>0</v>
      </c>
      <c r="BV97" s="1369"/>
      <c r="BW97" s="1370"/>
      <c r="BX97" s="1371"/>
      <c r="BY97" s="1371"/>
      <c r="BZ97" s="1371"/>
      <c r="CA97" s="1319"/>
      <c r="CB97" s="1371"/>
      <c r="CC97" s="1371"/>
      <c r="CD97" s="1371"/>
      <c r="CE97" s="1371"/>
      <c r="CF97" s="1371"/>
      <c r="CG97" s="1371"/>
      <c r="CH97" s="1371"/>
      <c r="CI97" s="1372">
        <f t="shared" si="145"/>
        <v>0</v>
      </c>
      <c r="CJ97" s="1373"/>
      <c r="CK97" s="1373"/>
      <c r="CL97" s="1373"/>
    </row>
    <row r="98" spans="1:90" ht="18" customHeight="1">
      <c r="A98" s="1351">
        <v>41</v>
      </c>
      <c r="B98" s="1351" t="s">
        <v>88</v>
      </c>
      <c r="C98" s="1351" t="s">
        <v>89</v>
      </c>
      <c r="D98" s="1351" t="s">
        <v>159</v>
      </c>
      <c r="E98" s="1188" t="s">
        <v>160</v>
      </c>
      <c r="F98" s="1199" t="s">
        <v>161</v>
      </c>
      <c r="G98" s="1197">
        <v>45196</v>
      </c>
      <c r="H98" s="1197">
        <v>45561</v>
      </c>
      <c r="I98" s="1256"/>
      <c r="J98" s="1257">
        <v>681</v>
      </c>
      <c r="K98" s="1257">
        <v>681</v>
      </c>
      <c r="L98" s="1260">
        <v>18.75</v>
      </c>
      <c r="M98" s="1258">
        <v>2</v>
      </c>
      <c r="N98" s="1249">
        <v>25.9375</v>
      </c>
      <c r="O98" s="1259">
        <f t="shared" si="110"/>
        <v>12768.75</v>
      </c>
      <c r="P98" s="1259">
        <f t="shared" si="63"/>
        <v>1362</v>
      </c>
      <c r="Q98" s="1259">
        <f t="shared" si="111"/>
        <v>14130.75</v>
      </c>
      <c r="R98" s="1259">
        <f>IF(AND(MONTH(R$4)=MONTH($H98),YEAR(R$4)=YEAR($H98)),#REF!,IF(AND(MONTH(R$4)=MONTH($G98),YEAR(R$4)=YEAR($G98)),#REF!,IF(AND(R$4&lt;($H98+1),(R$4+1)&gt;$G98),$O98,0)))</f>
        <v>12768.75</v>
      </c>
      <c r="S98" s="1259">
        <f>VLOOKUP(E98,'[1]MW-Rent 2023'!$E$11:$AS$247,16,FALSE)</f>
        <v>10215</v>
      </c>
      <c r="T98" s="1259">
        <f t="shared" si="80"/>
        <v>2553.75</v>
      </c>
      <c r="U98" s="1259">
        <f>VLOOKUP(E98,'[2]MW-Rent 2023'!$E$11:$DR$319,21,FALSE)</f>
        <v>10555.5</v>
      </c>
      <c r="V98" s="1301">
        <f>IF(AND(MONTH(V$4)=MONTH($H98),YEAR(V$4)=YEAR($H98)),#REF!,IF(AND(MONTH(V$4)=MONTH($G98),YEAR(V$4)=YEAR($G98)),#REF!,IF(AND(V$4&lt;($H98+1),(V$4+1)&gt;$G98),$O98,0)))</f>
        <v>12768.75</v>
      </c>
      <c r="W98" s="1301">
        <f>VLOOKUP(E98,'[1]MW-Rent 2023'!$E$11:$AS$247,17,FALSE)</f>
        <v>10215</v>
      </c>
      <c r="X98" s="1301">
        <f t="shared" si="86"/>
        <v>2553.75</v>
      </c>
      <c r="Y98" s="1301">
        <f>VLOOKUP(E98,'[2]MW-Rent 2023'!$E$11:$DR$319,25,FALSE)</f>
        <v>10010.700000000001</v>
      </c>
      <c r="Z98" s="1301">
        <f>IF(AND(MONTH(Z$4)=MONTH($H98),YEAR(Z$4)=YEAR($H98)),#REF!,IF(AND(MONTH(Z$4)=MONTH($G98),YEAR(Z$4)=YEAR($G98)),#REF!,IF(AND(Z$4&lt;($H98+1),(Z$4+1)&gt;$G98),$O98,0)))</f>
        <v>12768.75</v>
      </c>
      <c r="AA98" s="1301">
        <f>VLOOKUP(E98,'[1]MW-Rent 2023'!$E$11:$AS$247,18,FALSE)</f>
        <v>10215</v>
      </c>
      <c r="AB98" s="1301">
        <f t="shared" si="87"/>
        <v>2553.75</v>
      </c>
      <c r="AC98" s="1301">
        <f>VLOOKUP(E98,'[2]MW-Rent 2023'!$E$11:$DR$319,29,FALSE)</f>
        <v>10010.700000000001</v>
      </c>
      <c r="AD98" s="1301">
        <f>IF(AND(MONTH(AD$4)=MONTH($H98),YEAR(AD$4)=YEAR($H98)),#REF!,IF(AND(MONTH(AD$4)=MONTH($G98),YEAR(AD$4)=YEAR($G98)),#REF!,IF(AND(AD$4&lt;($H98+1),(AD$4+1)&gt;$G98),$O98,0)))</f>
        <v>12768.75</v>
      </c>
      <c r="AE98" s="1301">
        <f>VLOOKUP(E98,'[1]MW-Rent 2023'!$E$11:$AS$247,19,FALSE)</f>
        <v>10215</v>
      </c>
      <c r="AF98" s="1301">
        <f t="shared" si="88"/>
        <v>2553.75</v>
      </c>
      <c r="AG98" s="1301">
        <f>VLOOKUP(E98,'[2]MW-Rent 2023'!$E$11:$DR$319,33,FALSE)</f>
        <v>10010.700000000001</v>
      </c>
      <c r="AH98" s="1301">
        <f>IF(AND(MONTH(AH$4)=MONTH($H98),YEAR(AH$4)=YEAR($H98)),#REF!,IF(AND(MONTH(AH$4)=MONTH($G98),YEAR(AH$4)=YEAR($G98)),#REF!,IF(AND(AH$4&lt;($H98+1),(AH$4+1)&gt;$G98),$O98,0)))</f>
        <v>12768.75</v>
      </c>
      <c r="AI98" s="1301">
        <f>VLOOKUP(E98,'[1]MW-Rent 2023'!$E$11:$AS$247,20,FALSE)</f>
        <v>10215</v>
      </c>
      <c r="AJ98" s="1301">
        <f t="shared" si="89"/>
        <v>2553.75</v>
      </c>
      <c r="AK98" s="1301">
        <f>VLOOKUP(E98,'[2]MW-Rent 2023'!$E$11:$DR$319,37,FALSE)</f>
        <v>10010.700000000001</v>
      </c>
      <c r="AL98" s="1313">
        <f>IF(AND(MONTH(AL$4)=MONTH($H98),YEAR(AL$4)=YEAR($H98)),#REF!,IF(AND(MONTH(AL$4)=MONTH($G98),YEAR(AL$4)=YEAR($G98)),#REF!,IF(AND(AL$4&lt;($H98+1),(AL$4+1)&gt;$G98),$O98,0)))</f>
        <v>12768.75</v>
      </c>
      <c r="AM98" s="1313">
        <f>IF(AND(MONTH(AM$4)=MONTH($H98),YEAR(AM$4)=YEAR($H98)),#REF!,IF(AND(MONTH(AM$4)=MONTH($G98),YEAR(AM$4)=YEAR($G98)),#REF!,IF(AND(AM$4&lt;($H98+1),(AM$4+1)&gt;$G98),$O98,0)))</f>
        <v>12768.75</v>
      </c>
      <c r="AN98" s="1313">
        <f>IF(AND(MONTH(AN$4)=MONTH($H98),YEAR(AN$4)=YEAR($H98)),#REF!,IF(AND(MONTH(AN$4)=MONTH($G98),YEAR(AN$4)=YEAR($G98)),#REF!,IF(AND(AN$4&lt;($H98+1),(AN$4+1)&gt;$G98),$O98,0)))</f>
        <v>12768.75</v>
      </c>
      <c r="AO98" s="1313" t="e">
        <f>IF(AND(MONTH(AO$4)=MONTH($H98),YEAR(AO$4)=YEAR($H98)),#REF!,IF(AND(MONTH(AO$4)=MONTH($G98),YEAR(AO$4)=YEAR($G98)),#REF!,IF(AND(AO$4&lt;($H98+1),(AO$4+1)&gt;$G98),$O98,0)))</f>
        <v>#REF!</v>
      </c>
      <c r="AP98" s="1313">
        <f>IF(AND(MONTH(AP$4)=MONTH($H98),YEAR(AP$4)=YEAR($H98)),#REF!,IF(AND(MONTH(AP$4)=MONTH($G98),YEAR(AP$4)=YEAR($G98)),#REF!,IF(AND(AP$4&lt;($H98+1),(AP$4+1)&gt;$G98),$O98,0)))</f>
        <v>0</v>
      </c>
      <c r="AQ98" s="1313">
        <f>IF(AND(MONTH(AQ$4)=MONTH($H98),YEAR(AQ$4)=YEAR($H98)),#REF!,IF(AND(MONTH(AQ$4)=MONTH($G98),YEAR(AQ$4)=YEAR($G98)),#REF!,IF(AND(AQ$4&lt;($H98+1),(AQ$4+1)&gt;$G98),$O98,0)))</f>
        <v>0</v>
      </c>
      <c r="AR98" s="1313">
        <f>IF(AND(MONTH(AR$4)=MONTH($H98),YEAR(AR$4)=YEAR($H98)),#REF!,IF(AND(MONTH(AR$4)=MONTH($G98),YEAR(AR$4)=YEAR($G98)),#REF!,IF(AND(AR$4&lt;($H98+1),(AR$4+1)&gt;$G98),$O98,0)))</f>
        <v>0</v>
      </c>
      <c r="AS98" s="1301" t="e">
        <f t="shared" ref="AS98:AS137" si="146">R98+V98+Z98+AD98+AH98+AL98+AM98+AN98+AO98+AP98+AQ98+AR98</f>
        <v>#REF!</v>
      </c>
      <c r="AT98" s="1301">
        <f>IF(AND(MONTH(AT$4)=MONTH($H98),YEAR(AT$4)=YEAR($H98)),#REF!,IF(AND(MONTH(AT$4)=MONTH($G98),YEAR(AT$4)=YEAR($G98)),#REF!,IF(AND(AT$4&lt;($H98+1),(AT$4+1)&gt;$G98),$P98,0)))</f>
        <v>1362</v>
      </c>
      <c r="AU98" s="1301">
        <f>VLOOKUP(E98,'[1]MW-Rent 2023'!$E$11:$AS$247,29,FALSE)</f>
        <v>1362</v>
      </c>
      <c r="AV98" s="1301">
        <f t="shared" si="79"/>
        <v>0</v>
      </c>
      <c r="AW98" s="1301">
        <f>VLOOKUP(E98,'[2]MW-Rent 2023'!$E$11:$DR$319,70,FALSE)</f>
        <v>817.2</v>
      </c>
      <c r="AX98" s="1301">
        <f>IF(AND(MONTH(AX$4)=MONTH($H98),YEAR(AX$4)=YEAR($H98)),#REF!,IF(AND(MONTH(AX$4)=MONTH($G98),YEAR(AX$4)=YEAR($G98)),#REF!,IF(AND(AX$4&lt;($H98+1),(AX$4+1)&gt;$G98),$P98,0)))</f>
        <v>1362</v>
      </c>
      <c r="AY98" s="1301">
        <f>VLOOKUP(E98,'[1]MW-Rent 2023'!$E$11:$AS$247,30,FALSE)</f>
        <v>1362</v>
      </c>
      <c r="AZ98" s="1301">
        <f t="shared" si="81"/>
        <v>0</v>
      </c>
      <c r="BA98" s="1301">
        <f>VLOOKUP(E98,'[2]MW-Rent 2023'!$E$11:$DR$319,74,FALSE)</f>
        <v>1362</v>
      </c>
      <c r="BB98" s="1301">
        <f>IF(AND(MONTH(BB$4)=MONTH($H98),YEAR(BB$4)=YEAR($H98)),#REF!,IF(AND(MONTH(BB$4)=MONTH($G98),YEAR(BB$4)=YEAR($G98)),#REF!,IF(AND(BB$4&lt;($H98+1),(BB$4+1)&gt;$G98),$P98,0)))</f>
        <v>1362</v>
      </c>
      <c r="BC98" s="1301">
        <f>VLOOKUP(E98,'[1]MW-Rent 2023'!$E$11:$AS$247,31,FALSE)</f>
        <v>1362</v>
      </c>
      <c r="BD98" s="1301">
        <f t="shared" si="82"/>
        <v>0</v>
      </c>
      <c r="BE98" s="1301">
        <f>VLOOKUP(E98,'[2]MW-Rent 2023'!$E$11:$DR$319,78,FALSE)</f>
        <v>1362</v>
      </c>
      <c r="BF98" s="1301">
        <f>IF(AND(MONTH(BF$4)=MONTH($H98),YEAR(BF$4)=YEAR($H98)),#REF!,IF(AND(MONTH(BF$4)=MONTH($G98),YEAR(BF$4)=YEAR($G98)),#REF!,IF(AND(BF$4&lt;($H98+1),(BF$4+1)&gt;$G98),$P98,0)))</f>
        <v>1362</v>
      </c>
      <c r="BG98" s="1301">
        <f>VLOOKUP(E98,'[1]MW-Rent 2023'!$E$11:$AS$247,32,FALSE)</f>
        <v>1362</v>
      </c>
      <c r="BH98" s="1301">
        <f t="shared" si="83"/>
        <v>0</v>
      </c>
      <c r="BI98" s="1301">
        <f>VLOOKUP(E98,'[2]MW-Rent 2023'!$E$11:$DR$319,82,FALSE)</f>
        <v>1362</v>
      </c>
      <c r="BJ98" s="1301">
        <f>IF(AND(MONTH(BJ$4)=MONTH($H98),YEAR(BJ$4)=YEAR($H98)),#REF!,IF(AND(MONTH(BJ$4)=MONTH($G98),YEAR(BJ$4)=YEAR($G98)),#REF!,IF(AND(BJ$4&lt;($H98+1),(BJ$4+1)&gt;$G98),$P98,0)))</f>
        <v>1362</v>
      </c>
      <c r="BK98" s="1301">
        <f>VLOOKUP(E98,'[1]MW-Rent 2023'!$E$11:$AS$247,33,FALSE)</f>
        <v>1362</v>
      </c>
      <c r="BL98" s="1301">
        <f t="shared" si="84"/>
        <v>0</v>
      </c>
      <c r="BM98" s="1301">
        <f>VLOOKUP(E98,'[2]MW-Rent 2023'!$E$11:$DR$319,86,FALSE)</f>
        <v>1362</v>
      </c>
      <c r="BN98" s="1313">
        <f>IF(AND(MONTH(BN$4)=MONTH($H98),YEAR(BN$4)=YEAR($H98)),#REF!,IF(AND(MONTH(BN$4)=MONTH($G98),YEAR(BN$4)=YEAR($G98)),#REF!,IF(AND(BN$4&lt;($H98+1),(BN$4+1)&gt;$G98),$P98,0)))</f>
        <v>1362</v>
      </c>
      <c r="BO98" s="1313">
        <f>IF(AND(MONTH(BO$4)=MONTH($H98),YEAR(BO$4)=YEAR($H98)),#REF!,IF(AND(MONTH(BO$4)=MONTH($G98),YEAR(BO$4)=YEAR($G98)),#REF!,IF(AND(BO$4&lt;($H98+1),(BO$4+1)&gt;$G98),$P98,0)))</f>
        <v>1362</v>
      </c>
      <c r="BP98" s="1313">
        <f>IF(AND(MONTH(BP$4)=MONTH($H98),YEAR(BP$4)=YEAR($H98)),#REF!,IF(AND(MONTH(BP$4)=MONTH($G98),YEAR(BP$4)=YEAR($G98)),#REF!,IF(AND(BP$4&lt;($H98+1),(BP$4+1)&gt;$G98),$P98,0)))</f>
        <v>1362</v>
      </c>
      <c r="BQ98" s="1313" t="e">
        <f>IF(AND(MONTH(BQ$4)=MONTH($H98),YEAR(BQ$4)=YEAR($H98)),#REF!,IF(AND(MONTH(BQ$4)=MONTH($G98),YEAR(BQ$4)=YEAR($G98)),#REF!,IF(AND(BQ$4&lt;($H98+1),(BQ$4+1)&gt;$G98),$P98,0)))</f>
        <v>#REF!</v>
      </c>
      <c r="BR98" s="1313">
        <f>IF(AND(MONTH(BR$4)=MONTH($H98),YEAR(BR$4)=YEAR($H98)),#REF!,IF(AND(MONTH(BR$4)=MONTH($G98),YEAR(BR$4)=YEAR($G98)),#REF!,IF(AND(BR$4&lt;($H98+1),(BR$4+1)&gt;$G98),$P98,0)))</f>
        <v>0</v>
      </c>
      <c r="BS98" s="1313">
        <f>IF(AND(MONTH(BS$4)=MONTH($H98),YEAR(BS$4)=YEAR($H98)),#REF!,IF(AND(MONTH(BS$4)=MONTH($G98),YEAR(BS$4)=YEAR($G98)),#REF!,IF(AND(BS$4&lt;($H98+1),(BS$4+1)&gt;$G98),$P98,0)))</f>
        <v>0</v>
      </c>
      <c r="BT98" s="1313">
        <f>IF(AND(MONTH(BT$4)=MONTH($H98),YEAR(BT$4)=YEAR($H98)),#REF!,IF(AND(MONTH(BT$4)=MONTH($G98),YEAR(BT$4)=YEAR($G98)),#REF!,IF(AND(BT$4&lt;($H98+1),(BT$4+1)&gt;$G98),$P98,0)))</f>
        <v>0</v>
      </c>
      <c r="BU98" s="1331" t="e">
        <f t="shared" ref="BU98:BU137" si="147">AT98+AX98+BB98+BF98+BJ98+BN98+BO98+BP98+BQ98+BR98+BS98+BT98</f>
        <v>#REF!</v>
      </c>
      <c r="BV98" s="1331"/>
      <c r="BW98" s="1327">
        <v>0</v>
      </c>
      <c r="BX98" s="1319">
        <v>0</v>
      </c>
      <c r="BY98" s="1319">
        <v>0</v>
      </c>
      <c r="BZ98" s="1319">
        <v>0</v>
      </c>
      <c r="CA98" s="1319">
        <v>0</v>
      </c>
      <c r="CB98" s="1319"/>
      <c r="CC98" s="1319"/>
      <c r="CD98" s="1338"/>
      <c r="CE98" s="1338"/>
      <c r="CF98" s="1338"/>
      <c r="CG98" s="1338"/>
      <c r="CH98" s="1338"/>
      <c r="CI98" s="1270">
        <f t="shared" si="85"/>
        <v>0</v>
      </c>
      <c r="CJ98" s="1333"/>
      <c r="CK98" s="1333"/>
      <c r="CL98" s="1333"/>
    </row>
    <row r="99" spans="1:90" ht="18" customHeight="1">
      <c r="A99" s="1351">
        <v>41</v>
      </c>
      <c r="B99" s="1351" t="s">
        <v>88</v>
      </c>
      <c r="C99" s="1351" t="s">
        <v>89</v>
      </c>
      <c r="D99" s="1351" t="s">
        <v>159</v>
      </c>
      <c r="E99" s="1188" t="s">
        <v>160</v>
      </c>
      <c r="F99" s="1199" t="s">
        <v>161</v>
      </c>
      <c r="G99" s="1197">
        <v>45562</v>
      </c>
      <c r="H99" s="1197">
        <v>45926</v>
      </c>
      <c r="I99" s="1256"/>
      <c r="J99" s="1257">
        <v>0</v>
      </c>
      <c r="K99" s="1257">
        <v>681</v>
      </c>
      <c r="L99" s="1260">
        <v>19.125</v>
      </c>
      <c r="M99" s="1258">
        <v>2</v>
      </c>
      <c r="N99" s="1249">
        <v>26.40625</v>
      </c>
      <c r="O99" s="1259">
        <f t="shared" si="110"/>
        <v>13024.125</v>
      </c>
      <c r="P99" s="1259">
        <f t="shared" si="63"/>
        <v>1362</v>
      </c>
      <c r="Q99" s="1259">
        <f t="shared" si="111"/>
        <v>14386.125</v>
      </c>
      <c r="R99" s="1259">
        <f>IF(AND(MONTH(R$4)=MONTH($H99),YEAR(R$4)=YEAR($H99)),#REF!,IF(AND(MONTH(R$4)=MONTH($G99),YEAR(R$4)=YEAR($G99)),#REF!,IF(AND(R$4&lt;($H99+1),(R$4+1)&gt;$G99),$O99,0)))</f>
        <v>0</v>
      </c>
      <c r="S99" s="1259">
        <v>0</v>
      </c>
      <c r="T99" s="1259">
        <f t="shared" si="80"/>
        <v>0</v>
      </c>
      <c r="U99" s="1259">
        <v>0</v>
      </c>
      <c r="V99" s="1301">
        <f>IF(AND(MONTH(V$4)=MONTH($H99),YEAR(V$4)=YEAR($H99)),#REF!,IF(AND(MONTH(V$4)=MONTH($G99),YEAR(V$4)=YEAR($G99)),#REF!,IF(AND(V$4&lt;($H99+1),(V$4+1)&gt;$G99),$O99,0)))</f>
        <v>0</v>
      </c>
      <c r="W99" s="1301">
        <v>0</v>
      </c>
      <c r="X99" s="1301">
        <f t="shared" si="86"/>
        <v>0</v>
      </c>
      <c r="Y99" s="1301">
        <v>0</v>
      </c>
      <c r="Z99" s="1301">
        <f>IF(AND(MONTH(Z$4)=MONTH($H99),YEAR(Z$4)=YEAR($H99)),#REF!,IF(AND(MONTH(Z$4)=MONTH($G99),YEAR(Z$4)=YEAR($G99)),#REF!,IF(AND(Z$4&lt;($H99+1),(Z$4+1)&gt;$G99),$O99,0)))</f>
        <v>0</v>
      </c>
      <c r="AA99" s="1301">
        <v>0</v>
      </c>
      <c r="AB99" s="1301">
        <f t="shared" si="87"/>
        <v>0</v>
      </c>
      <c r="AC99" s="1301">
        <v>0</v>
      </c>
      <c r="AD99" s="1301">
        <f>IF(AND(MONTH(AD$4)=MONTH($H99),YEAR(AD$4)=YEAR($H99)),#REF!,IF(AND(MONTH(AD$4)=MONTH($G99),YEAR(AD$4)=YEAR($G99)),#REF!,IF(AND(AD$4&lt;($H99+1),(AD$4+1)&gt;$G99),$O99,0)))</f>
        <v>0</v>
      </c>
      <c r="AE99" s="1301">
        <v>0</v>
      </c>
      <c r="AF99" s="1301">
        <f t="shared" si="88"/>
        <v>0</v>
      </c>
      <c r="AG99" s="1301">
        <v>0</v>
      </c>
      <c r="AH99" s="1301">
        <f>IF(AND(MONTH(AH$4)=MONTH($H99),YEAR(AH$4)=YEAR($H99)),#REF!,IF(AND(MONTH(AH$4)=MONTH($G99),YEAR(AH$4)=YEAR($G99)),#REF!,IF(AND(AH$4&lt;($H99+1),(AH$4+1)&gt;$G99),$O99,0)))</f>
        <v>0</v>
      </c>
      <c r="AI99" s="1301">
        <v>0</v>
      </c>
      <c r="AJ99" s="1301">
        <f t="shared" si="89"/>
        <v>0</v>
      </c>
      <c r="AK99" s="1301">
        <v>0</v>
      </c>
      <c r="AL99" s="1313">
        <f>IF(AND(MONTH(AL$4)=MONTH($H99),YEAR(AL$4)=YEAR($H99)),#REF!,IF(AND(MONTH(AL$4)=MONTH($G99),YEAR(AL$4)=YEAR($G99)),#REF!,IF(AND(AL$4&lt;($H99+1),(AL$4+1)&gt;$G99),$O99,0)))</f>
        <v>0</v>
      </c>
      <c r="AM99" s="1313">
        <f>IF(AND(MONTH(AM$4)=MONTH($H99),YEAR(AM$4)=YEAR($H99)),#REF!,IF(AND(MONTH(AM$4)=MONTH($G99),YEAR(AM$4)=YEAR($G99)),#REF!,IF(AND(AM$4&lt;($H99+1),(AM$4+1)&gt;$G99),$O99,0)))</f>
        <v>0</v>
      </c>
      <c r="AN99" s="1313">
        <f>IF(AND(MONTH(AN$4)=MONTH($H99),YEAR(AN$4)=YEAR($H99)),#REF!,IF(AND(MONTH(AN$4)=MONTH($G99),YEAR(AN$4)=YEAR($G99)),#REF!,IF(AND(AN$4&lt;($H99+1),(AN$4+1)&gt;$G99),$O99,0)))</f>
        <v>0</v>
      </c>
      <c r="AO99" s="1313" t="e">
        <f>IF(AND(MONTH(AO$4)=MONTH($H99),YEAR(AO$4)=YEAR($H99)),#REF!,IF(AND(MONTH(AO$4)=MONTH($G99),YEAR(AO$4)=YEAR($G99)),#REF!,IF(AND(AO$4&lt;($H99+1),(AO$4+1)&gt;$G99),$O99,0)))</f>
        <v>#REF!</v>
      </c>
      <c r="AP99" s="1313">
        <f>IF(AND(MONTH(AP$4)=MONTH($H99),YEAR(AP$4)=YEAR($H99)),#REF!,IF(AND(MONTH(AP$4)=MONTH($G99),YEAR(AP$4)=YEAR($G99)),#REF!,IF(AND(AP$4&lt;($H99+1),(AP$4+1)&gt;$G99),$O99,0)))</f>
        <v>13024.125</v>
      </c>
      <c r="AQ99" s="1313">
        <f>IF(AND(MONTH(AQ$4)=MONTH($H99),YEAR(AQ$4)=YEAR($H99)),#REF!,IF(AND(MONTH(AQ$4)=MONTH($G99),YEAR(AQ$4)=YEAR($G99)),#REF!,IF(AND(AQ$4&lt;($H99+1),(AQ$4+1)&gt;$G99),$O99,0)))</f>
        <v>13024.125</v>
      </c>
      <c r="AR99" s="1313">
        <f>IF(AND(MONTH(AR$4)=MONTH($H99),YEAR(AR$4)=YEAR($H99)),#REF!,IF(AND(MONTH(AR$4)=MONTH($G99),YEAR(AR$4)=YEAR($G99)),#REF!,IF(AND(AR$4&lt;($H99+1),(AR$4+1)&gt;$G99),$O99,0)))</f>
        <v>13024.125</v>
      </c>
      <c r="AS99" s="1301" t="e">
        <f t="shared" si="146"/>
        <v>#REF!</v>
      </c>
      <c r="AT99" s="1301">
        <f>IF(AND(MONTH(AT$4)=MONTH($H99),YEAR(AT$4)=YEAR($H99)),#REF!,IF(AND(MONTH(AT$4)=MONTH($G99),YEAR(AT$4)=YEAR($G99)),#REF!,IF(AND(AT$4&lt;($H99+1),(AT$4+1)&gt;$G99),$P99,0)))</f>
        <v>0</v>
      </c>
      <c r="AU99" s="1301">
        <v>0</v>
      </c>
      <c r="AV99" s="1301">
        <f t="shared" si="79"/>
        <v>0</v>
      </c>
      <c r="AW99" s="1301">
        <v>0</v>
      </c>
      <c r="AX99" s="1301">
        <f>IF(AND(MONTH(AX$4)=MONTH($H99),YEAR(AX$4)=YEAR($H99)),#REF!,IF(AND(MONTH(AX$4)=MONTH($G99),YEAR(AX$4)=YEAR($G99)),#REF!,IF(AND(AX$4&lt;($H99+1),(AX$4+1)&gt;$G99),$P99,0)))</f>
        <v>0</v>
      </c>
      <c r="AY99" s="1301">
        <v>0</v>
      </c>
      <c r="AZ99" s="1301">
        <f t="shared" si="81"/>
        <v>0</v>
      </c>
      <c r="BA99" s="1301">
        <v>0</v>
      </c>
      <c r="BB99" s="1301">
        <f>IF(AND(MONTH(BB$4)=MONTH($H99),YEAR(BB$4)=YEAR($H99)),#REF!,IF(AND(MONTH(BB$4)=MONTH($G99),YEAR(BB$4)=YEAR($G99)),#REF!,IF(AND(BB$4&lt;($H99+1),(BB$4+1)&gt;$G99),$P99,0)))</f>
        <v>0</v>
      </c>
      <c r="BC99" s="1301">
        <v>0</v>
      </c>
      <c r="BD99" s="1301">
        <f t="shared" si="82"/>
        <v>0</v>
      </c>
      <c r="BE99" s="1301">
        <v>0</v>
      </c>
      <c r="BF99" s="1301">
        <f>IF(AND(MONTH(BF$4)=MONTH($H99),YEAR(BF$4)=YEAR($H99)),#REF!,IF(AND(MONTH(BF$4)=MONTH($G99),YEAR(BF$4)=YEAR($G99)),#REF!,IF(AND(BF$4&lt;($H99+1),(BF$4+1)&gt;$G99),$P99,0)))</f>
        <v>0</v>
      </c>
      <c r="BG99" s="1301">
        <v>0</v>
      </c>
      <c r="BH99" s="1301">
        <f t="shared" si="83"/>
        <v>0</v>
      </c>
      <c r="BI99" s="1301">
        <v>0</v>
      </c>
      <c r="BJ99" s="1301">
        <f>IF(AND(MONTH(BJ$4)=MONTH($H99),YEAR(BJ$4)=YEAR($H99)),#REF!,IF(AND(MONTH(BJ$4)=MONTH($G99),YEAR(BJ$4)=YEAR($G99)),#REF!,IF(AND(BJ$4&lt;($H99+1),(BJ$4+1)&gt;$G99),$P99,0)))</f>
        <v>0</v>
      </c>
      <c r="BK99" s="1301">
        <v>0</v>
      </c>
      <c r="BL99" s="1301">
        <f t="shared" si="84"/>
        <v>0</v>
      </c>
      <c r="BM99" s="1301">
        <v>0</v>
      </c>
      <c r="BN99" s="1313">
        <f>IF(AND(MONTH(BN$4)=MONTH($H99),YEAR(BN$4)=YEAR($H99)),#REF!,IF(AND(MONTH(BN$4)=MONTH($G99),YEAR(BN$4)=YEAR($G99)),#REF!,IF(AND(BN$4&lt;($H99+1),(BN$4+1)&gt;$G99),$P99,0)))</f>
        <v>0</v>
      </c>
      <c r="BO99" s="1313">
        <f>IF(AND(MONTH(BO$4)=MONTH($H99),YEAR(BO$4)=YEAR($H99)),#REF!,IF(AND(MONTH(BO$4)=MONTH($G99),YEAR(BO$4)=YEAR($G99)),#REF!,IF(AND(BO$4&lt;($H99+1),(BO$4+1)&gt;$G99),$P99,0)))</f>
        <v>0</v>
      </c>
      <c r="BP99" s="1313">
        <f>IF(AND(MONTH(BP$4)=MONTH($H99),YEAR(BP$4)=YEAR($H99)),#REF!,IF(AND(MONTH(BP$4)=MONTH($G99),YEAR(BP$4)=YEAR($G99)),#REF!,IF(AND(BP$4&lt;($H99+1),(BP$4+1)&gt;$G99),$P99,0)))</f>
        <v>0</v>
      </c>
      <c r="BQ99" s="1313" t="e">
        <f>IF(AND(MONTH(BQ$4)=MONTH($H99),YEAR(BQ$4)=YEAR($H99)),#REF!,IF(AND(MONTH(BQ$4)=MONTH($G99),YEAR(BQ$4)=YEAR($G99)),#REF!,IF(AND(BQ$4&lt;($H99+1),(BQ$4+1)&gt;$G99),$P99,0)))</f>
        <v>#REF!</v>
      </c>
      <c r="BR99" s="1313">
        <f>IF(AND(MONTH(BR$4)=MONTH($H99),YEAR(BR$4)=YEAR($H99)),#REF!,IF(AND(MONTH(BR$4)=MONTH($G99),YEAR(BR$4)=YEAR($G99)),#REF!,IF(AND(BR$4&lt;($H99+1),(BR$4+1)&gt;$G99),$P99,0)))</f>
        <v>1362</v>
      </c>
      <c r="BS99" s="1313">
        <f>IF(AND(MONTH(BS$4)=MONTH($H99),YEAR(BS$4)=YEAR($H99)),#REF!,IF(AND(MONTH(BS$4)=MONTH($G99),YEAR(BS$4)=YEAR($G99)),#REF!,IF(AND(BS$4&lt;($H99+1),(BS$4+1)&gt;$G99),$P99,0)))</f>
        <v>1362</v>
      </c>
      <c r="BT99" s="1313">
        <f>IF(AND(MONTH(BT$4)=MONTH($H99),YEAR(BT$4)=YEAR($H99)),#REF!,IF(AND(MONTH(BT$4)=MONTH($G99),YEAR(BT$4)=YEAR($G99)),#REF!,IF(AND(BT$4&lt;($H99+1),(BT$4+1)&gt;$G99),$P99,0)))</f>
        <v>1362</v>
      </c>
      <c r="BU99" s="1331" t="e">
        <f t="shared" si="147"/>
        <v>#REF!</v>
      </c>
      <c r="BV99" s="1331"/>
      <c r="BW99" s="1327"/>
      <c r="BX99" s="1319"/>
      <c r="BY99" s="1319"/>
      <c r="BZ99" s="1319"/>
      <c r="CA99" s="1319"/>
      <c r="CB99" s="1319"/>
      <c r="CC99" s="1319"/>
      <c r="CD99" s="1338"/>
      <c r="CE99" s="1338"/>
      <c r="CF99" s="1338"/>
      <c r="CG99" s="1338"/>
      <c r="CH99" s="1338"/>
      <c r="CI99" s="1270">
        <f t="shared" si="85"/>
        <v>0</v>
      </c>
      <c r="CJ99" s="1333"/>
      <c r="CK99" s="1333"/>
      <c r="CL99" s="1333"/>
    </row>
    <row r="100" spans="1:90" ht="18" customHeight="1">
      <c r="A100" s="1188">
        <v>42</v>
      </c>
      <c r="B100" s="1188" t="s">
        <v>88</v>
      </c>
      <c r="C100" s="1188" t="s">
        <v>56</v>
      </c>
      <c r="D100" s="1453" t="s">
        <v>162</v>
      </c>
      <c r="E100" s="1188" t="s">
        <v>163</v>
      </c>
      <c r="F100" s="1439" t="s">
        <v>164</v>
      </c>
      <c r="G100" s="1197">
        <v>45172</v>
      </c>
      <c r="H100" s="1197">
        <v>45857</v>
      </c>
      <c r="I100" s="1256"/>
      <c r="J100" s="1257">
        <v>511</v>
      </c>
      <c r="K100" s="1257">
        <v>511</v>
      </c>
      <c r="L100" s="1260">
        <v>13.125</v>
      </c>
      <c r="M100" s="1258">
        <v>2</v>
      </c>
      <c r="N100" s="1249">
        <v>18.90625</v>
      </c>
      <c r="O100" s="1259">
        <f t="shared" si="110"/>
        <v>6706.875</v>
      </c>
      <c r="P100" s="1259">
        <f t="shared" si="63"/>
        <v>1022</v>
      </c>
      <c r="Q100" s="1259">
        <f t="shared" ref="Q100" si="148">SUM(O100:P100)</f>
        <v>7728.875</v>
      </c>
      <c r="R100" s="1259">
        <f>IF(AND(MONTH(R$4)=MONTH($H100),YEAR(R$4)=YEAR($H100)),#REF!,IF(AND(MONTH(R$4)=MONTH($G100),YEAR(R$4)=YEAR($G100)),#REF!,IF(AND(R$4&lt;($H100+1),(R$4+1)&gt;$G100),$O100,0)))</f>
        <v>6706.875</v>
      </c>
      <c r="S100" s="1259">
        <f>VLOOKUP(E100,'[1]MW-Rent 2023'!$E$11:$AS$247,16,FALSE)</f>
        <v>5365.5</v>
      </c>
      <c r="T100" s="1259">
        <f t="shared" si="80"/>
        <v>1341.375</v>
      </c>
      <c r="U100" s="1259">
        <f>VLOOKUP(E100,'[2]MW-Rent 2023'!$E$11:$DR$319,21,FALSE)</f>
        <v>5518.8</v>
      </c>
      <c r="V100" s="1301">
        <f>IF(AND(MONTH(V$4)=MONTH($H100),YEAR(V$4)=YEAR($H100)),#REF!,IF(AND(MONTH(V$4)=MONTH($G100),YEAR(V$4)=YEAR($G100)),#REF!,IF(AND(V$4&lt;($H100+1),(V$4+1)&gt;$G100),$O100,0)))</f>
        <v>6706.875</v>
      </c>
      <c r="W100" s="1301">
        <f>VLOOKUP(E100,'[1]MW-Rent 2023'!$E$11:$AS$247,17,FALSE)</f>
        <v>5365.5</v>
      </c>
      <c r="X100" s="1301">
        <f t="shared" si="86"/>
        <v>1341.375</v>
      </c>
      <c r="Y100" s="1301">
        <f>VLOOKUP(E100,'[2]MW-Rent 2023'!$E$11:$DR$319,25,FALSE)</f>
        <v>5110</v>
      </c>
      <c r="Z100" s="1301">
        <f>IF(AND(MONTH(Z$4)=MONTH($H100),YEAR(Z$4)=YEAR($H100)),#REF!,IF(AND(MONTH(Z$4)=MONTH($G100),YEAR(Z$4)=YEAR($G100)),#REF!,IF(AND(Z$4&lt;($H100+1),(Z$4+1)&gt;$G100),$O100,0)))</f>
        <v>6706.875</v>
      </c>
      <c r="AA100" s="1301">
        <f>VLOOKUP(E100,'[1]MW-Rent 2023'!$E$11:$AS$247,18,FALSE)</f>
        <v>5365.5</v>
      </c>
      <c r="AB100" s="1301">
        <f t="shared" si="87"/>
        <v>1341.375</v>
      </c>
      <c r="AC100" s="1301">
        <f>VLOOKUP(E100,'[2]MW-Rent 2023'!$E$11:$DR$319,29,FALSE)</f>
        <v>5110</v>
      </c>
      <c r="AD100" s="1301">
        <f>IF(AND(MONTH(AD$4)=MONTH($H100),YEAR(AD$4)=YEAR($H100)),#REF!,IF(AND(MONTH(AD$4)=MONTH($G100),YEAR(AD$4)=YEAR($G100)),#REF!,IF(AND(AD$4&lt;($H100+1),(AD$4+1)&gt;$G100),$O100,0)))</f>
        <v>6706.875</v>
      </c>
      <c r="AE100" s="1301">
        <f>VLOOKUP(E100,'[1]MW-Rent 2023'!$E$11:$AS$247,19,FALSE)</f>
        <v>5365.5</v>
      </c>
      <c r="AF100" s="1301">
        <f t="shared" si="88"/>
        <v>1341.375</v>
      </c>
      <c r="AG100" s="1301">
        <f>VLOOKUP(E100,'[2]MW-Rent 2023'!$E$11:$DR$319,33,FALSE)</f>
        <v>5110</v>
      </c>
      <c r="AH100" s="1301">
        <f>IF(AND(MONTH(AH$4)=MONTH($H100),YEAR(AH$4)=YEAR($H100)),#REF!,IF(AND(MONTH(AH$4)=MONTH($G100),YEAR(AH$4)=YEAR($G100)),#REF!,IF(AND(AH$4&lt;($H100+1),(AH$4+1)&gt;$G100),$O100,0)))</f>
        <v>6706.875</v>
      </c>
      <c r="AI100" s="1301">
        <f>VLOOKUP(E100,'[1]MW-Rent 2023'!$E$11:$AS$247,20,FALSE)</f>
        <v>5365.5</v>
      </c>
      <c r="AJ100" s="1301">
        <f t="shared" si="89"/>
        <v>1341.375</v>
      </c>
      <c r="AK100" s="1301">
        <f>VLOOKUP(E100,'[2]MW-Rent 2023'!$E$11:$DR$319,37,FALSE)</f>
        <v>5110</v>
      </c>
      <c r="AL100" s="1313">
        <f>IF(AND(MONTH(AL$4)=MONTH($H100),YEAR(AL$4)=YEAR($H100)),#REF!,IF(AND(MONTH(AL$4)=MONTH($G100),YEAR(AL$4)=YEAR($G100)),#REF!,IF(AND(AL$4&lt;($H100+1),(AL$4+1)&gt;$G100),$O100,0)))</f>
        <v>6706.875</v>
      </c>
      <c r="AM100" s="1313">
        <f>IF(AND(MONTH(AM$4)=MONTH($H100),YEAR(AM$4)=YEAR($H100)),#REF!,IF(AND(MONTH(AM$4)=MONTH($G100),YEAR(AM$4)=YEAR($G100)),#REF!,IF(AND(AM$4&lt;($H100+1),(AM$4+1)&gt;$G100),$O100,0)))</f>
        <v>6706.875</v>
      </c>
      <c r="AN100" s="1313">
        <f>IF(AND(MONTH(AN$4)=MONTH($H100),YEAR(AN$4)=YEAR($H100)),#REF!,IF(AND(MONTH(AN$4)=MONTH($G100),YEAR(AN$4)=YEAR($G100)),#REF!,IF(AND(AN$4&lt;($H100+1),(AN$4+1)&gt;$G100),$O100,0)))</f>
        <v>6706.875</v>
      </c>
      <c r="AO100" s="1313">
        <f>IF(AND(MONTH(AO$4)=MONTH($H100),YEAR(AO$4)=YEAR($H100)),#REF!,IF(AND(MONTH(AO$4)=MONTH($G100),YEAR(AO$4)=YEAR($G100)),#REF!,IF(AND(AO$4&lt;($H100+1),(AO$4+1)&gt;$G100),$O100,0)))</f>
        <v>6706.875</v>
      </c>
      <c r="AP100" s="1313">
        <f>IF(AND(MONTH(AP$4)=MONTH($H100),YEAR(AP$4)=YEAR($H100)),#REF!,IF(AND(MONTH(AP$4)=MONTH($G100),YEAR(AP$4)=YEAR($G100)),#REF!,IF(AND(AP$4&lt;($H100+1),(AP$4+1)&gt;$G100),$O100,0)))</f>
        <v>6706.875</v>
      </c>
      <c r="AQ100" s="1313">
        <f>IF(AND(MONTH(AQ$4)=MONTH($H100),YEAR(AQ$4)=YEAR($H100)),#REF!,IF(AND(MONTH(AQ$4)=MONTH($G100),YEAR(AQ$4)=YEAR($G100)),#REF!,IF(AND(AQ$4&lt;($H100+1),(AQ$4+1)&gt;$G100),$O100,0)))</f>
        <v>6706.875</v>
      </c>
      <c r="AR100" s="1313">
        <f>IF(AND(MONTH(AR$4)=MONTH($H100),YEAR(AR$4)=YEAR($H100)),#REF!,IF(AND(MONTH(AR$4)=MONTH($G100),YEAR(AR$4)=YEAR($G100)),#REF!,IF(AND(AR$4&lt;($H100+1),(AR$4+1)&gt;$G100),$O100,0)))</f>
        <v>6706.875</v>
      </c>
      <c r="AS100" s="1301">
        <f t="shared" ref="AS100" si="149">R100+V100+Z100+AD100+AH100+AL100+AM100+AN100+AO100+AP100+AQ100+AR100</f>
        <v>80482.5</v>
      </c>
      <c r="AT100" s="1301">
        <f>IF(AND(MONTH(AT$4)=MONTH($H100),YEAR(AT$4)=YEAR($H100)),#REF!,IF(AND(MONTH(AT$4)=MONTH($G100),YEAR(AT$4)=YEAR($G100)),#REF!,IF(AND(AT$4&lt;($H100+1),(AT$4+1)&gt;$G100),$P100,0)))</f>
        <v>1022</v>
      </c>
      <c r="AU100" s="1301">
        <f>VLOOKUP(E100,'[1]MW-Rent 2023'!$E$11:$AS$247,29,FALSE)</f>
        <v>1022</v>
      </c>
      <c r="AV100" s="1301">
        <f t="shared" si="79"/>
        <v>0</v>
      </c>
      <c r="AW100" s="1301">
        <f>VLOOKUP(E100,'[2]MW-Rent 2023'!$E$11:$DR$319,70,FALSE)</f>
        <v>613.20000000000005</v>
      </c>
      <c r="AX100" s="1301">
        <f>IF(AND(MONTH(AX$4)=MONTH($H100),YEAR(AX$4)=YEAR($H100)),#REF!,IF(AND(MONTH(AX$4)=MONTH($G100),YEAR(AX$4)=YEAR($G100)),#REF!,IF(AND(AX$4&lt;($H100+1),(AX$4+1)&gt;$G100),$P100,0)))</f>
        <v>1022</v>
      </c>
      <c r="AY100" s="1301">
        <f>VLOOKUP(E100,'[1]MW-Rent 2023'!$E$11:$AS$247,30,FALSE)</f>
        <v>1022</v>
      </c>
      <c r="AZ100" s="1301">
        <f t="shared" si="81"/>
        <v>0</v>
      </c>
      <c r="BA100" s="1301">
        <f>VLOOKUP(E100,'[2]MW-Rent 2023'!$E$11:$DR$319,74,FALSE)</f>
        <v>1022</v>
      </c>
      <c r="BB100" s="1301">
        <f>IF(AND(MONTH(BB$4)=MONTH($H100),YEAR(BB$4)=YEAR($H100)),#REF!,IF(AND(MONTH(BB$4)=MONTH($G100),YEAR(BB$4)=YEAR($G100)),#REF!,IF(AND(BB$4&lt;($H100+1),(BB$4+1)&gt;$G100),$P100,0)))</f>
        <v>1022</v>
      </c>
      <c r="BC100" s="1301">
        <f>VLOOKUP(E100,'[1]MW-Rent 2023'!$E$11:$AS$247,31,FALSE)</f>
        <v>1022</v>
      </c>
      <c r="BD100" s="1301">
        <f t="shared" si="82"/>
        <v>0</v>
      </c>
      <c r="BE100" s="1301">
        <f>VLOOKUP(E100,'[2]MW-Rent 2023'!$E$11:$DR$319,78,FALSE)</f>
        <v>1022</v>
      </c>
      <c r="BF100" s="1301">
        <f>IF(AND(MONTH(BF$4)=MONTH($H100),YEAR(BF$4)=YEAR($H100)),#REF!,IF(AND(MONTH(BF$4)=MONTH($G100),YEAR(BF$4)=YEAR($G100)),#REF!,IF(AND(BF$4&lt;($H100+1),(BF$4+1)&gt;$G100),$P100,0)))</f>
        <v>1022</v>
      </c>
      <c r="BG100" s="1301">
        <f>VLOOKUP(E100,'[1]MW-Rent 2023'!$E$11:$AS$247,32,FALSE)</f>
        <v>1022</v>
      </c>
      <c r="BH100" s="1301">
        <f t="shared" si="83"/>
        <v>0</v>
      </c>
      <c r="BI100" s="1301">
        <f>VLOOKUP(E100,'[2]MW-Rent 2023'!$E$11:$DR$319,82,FALSE)</f>
        <v>1022</v>
      </c>
      <c r="BJ100" s="1301">
        <f>IF(AND(MONTH(BJ$4)=MONTH($H100),YEAR(BJ$4)=YEAR($H100)),#REF!,IF(AND(MONTH(BJ$4)=MONTH($G100),YEAR(BJ$4)=YEAR($G100)),#REF!,IF(AND(BJ$4&lt;($H100+1),(BJ$4+1)&gt;$G100),$P100,0)))</f>
        <v>1022</v>
      </c>
      <c r="BK100" s="1301">
        <f>VLOOKUP(E100,'[1]MW-Rent 2023'!$E$11:$AS$247,33,FALSE)</f>
        <v>1022</v>
      </c>
      <c r="BL100" s="1301">
        <f t="shared" si="84"/>
        <v>0</v>
      </c>
      <c r="BM100" s="1301">
        <f>VLOOKUP(E100,'[2]MW-Rent 2023'!$E$11:$DR$319,86,FALSE)</f>
        <v>1022</v>
      </c>
      <c r="BN100" s="1313">
        <f>IF(AND(MONTH(BN$4)=MONTH($H100),YEAR(BN$4)=YEAR($H100)),#REF!,IF(AND(MONTH(BN$4)=MONTH($G100),YEAR(BN$4)=YEAR($G100)),#REF!,IF(AND(BN$4&lt;($H100+1),(BN$4+1)&gt;$G100),$P100,0)))</f>
        <v>1022</v>
      </c>
      <c r="BO100" s="1313">
        <f>IF(AND(MONTH(BO$4)=MONTH($H100),YEAR(BO$4)=YEAR($H100)),#REF!,IF(AND(MONTH(BO$4)=MONTH($G100),YEAR(BO$4)=YEAR($G100)),#REF!,IF(AND(BO$4&lt;($H100+1),(BO$4+1)&gt;$G100),$P100,0)))</f>
        <v>1022</v>
      </c>
      <c r="BP100" s="1313">
        <f>IF(AND(MONTH(BP$4)=MONTH($H100),YEAR(BP$4)=YEAR($H100)),#REF!,IF(AND(MONTH(BP$4)=MONTH($G100),YEAR(BP$4)=YEAR($G100)),#REF!,IF(AND(BP$4&lt;($H100+1),(BP$4+1)&gt;$G100),$P100,0)))</f>
        <v>1022</v>
      </c>
      <c r="BQ100" s="1313">
        <f>IF(AND(MONTH(BQ$4)=MONTH($H100),YEAR(BQ$4)=YEAR($H100)),#REF!,IF(AND(MONTH(BQ$4)=MONTH($G100),YEAR(BQ$4)=YEAR($G100)),#REF!,IF(AND(BQ$4&lt;($H100+1),(BQ$4+1)&gt;$G100),$P100,0)))</f>
        <v>1022</v>
      </c>
      <c r="BR100" s="1313">
        <f>IF(AND(MONTH(BR$4)=MONTH($H100),YEAR(BR$4)=YEAR($H100)),#REF!,IF(AND(MONTH(BR$4)=MONTH($G100),YEAR(BR$4)=YEAR($G100)),#REF!,IF(AND(BR$4&lt;($H100+1),(BR$4+1)&gt;$G100),$P100,0)))</f>
        <v>1022</v>
      </c>
      <c r="BS100" s="1313">
        <f>IF(AND(MONTH(BS$4)=MONTH($H100),YEAR(BS$4)=YEAR($H100)),#REF!,IF(AND(MONTH(BS$4)=MONTH($G100),YEAR(BS$4)=YEAR($G100)),#REF!,IF(AND(BS$4&lt;($H100+1),(BS$4+1)&gt;$G100),$P100,0)))</f>
        <v>1022</v>
      </c>
      <c r="BT100" s="1313">
        <f>IF(AND(MONTH(BT$4)=MONTH($H100),YEAR(BT$4)=YEAR($H100)),#REF!,IF(AND(MONTH(BT$4)=MONTH($G100),YEAR(BT$4)=YEAR($G100)),#REF!,IF(AND(BT$4&lt;($H100+1),(BT$4+1)&gt;$G100),$P100,0)))</f>
        <v>1022</v>
      </c>
      <c r="BU100" s="1331">
        <f t="shared" ref="BU100" si="150">AT100+AX100+BB100+BF100+BJ100+BN100+BO100+BP100+BQ100+BR100+BS100+BT100</f>
        <v>12264</v>
      </c>
      <c r="BV100" s="1331"/>
      <c r="BW100" s="1327">
        <v>0</v>
      </c>
      <c r="BX100" s="1319">
        <v>0</v>
      </c>
      <c r="BY100" s="1319">
        <v>0</v>
      </c>
      <c r="BZ100" s="1319">
        <v>0</v>
      </c>
      <c r="CA100" s="1319">
        <v>0</v>
      </c>
      <c r="CB100" s="1319"/>
      <c r="CC100" s="1319"/>
      <c r="CD100" s="1338"/>
      <c r="CE100" s="1338"/>
      <c r="CF100" s="1338"/>
      <c r="CG100" s="1338"/>
      <c r="CH100" s="1338"/>
      <c r="CI100" s="1270">
        <f t="shared" ref="CI100" si="151">SUM(BW100:CH100)</f>
        <v>0</v>
      </c>
      <c r="CJ100" s="1333"/>
      <c r="CK100" s="1333"/>
      <c r="CL100" s="1333"/>
    </row>
    <row r="101" spans="1:90" ht="18" customHeight="1">
      <c r="A101" s="1188">
        <v>42</v>
      </c>
      <c r="B101" s="1188" t="s">
        <v>88</v>
      </c>
      <c r="C101" s="1188" t="s">
        <v>56</v>
      </c>
      <c r="D101" s="1453" t="s">
        <v>162</v>
      </c>
      <c r="E101" s="1188" t="s">
        <v>165</v>
      </c>
      <c r="F101" s="1439" t="s">
        <v>166</v>
      </c>
      <c r="G101" s="1197">
        <v>45127</v>
      </c>
      <c r="H101" s="1197">
        <v>45857</v>
      </c>
      <c r="I101" s="1256"/>
      <c r="J101" s="1257">
        <v>2723</v>
      </c>
      <c r="K101" s="1257">
        <v>2723</v>
      </c>
      <c r="L101" s="1260">
        <v>13.125</v>
      </c>
      <c r="M101" s="1258">
        <v>2</v>
      </c>
      <c r="N101" s="1249">
        <v>18.90625</v>
      </c>
      <c r="O101" s="1259">
        <f t="shared" si="110"/>
        <v>35739.375</v>
      </c>
      <c r="P101" s="1259">
        <f t="shared" si="63"/>
        <v>5446</v>
      </c>
      <c r="Q101" s="1259">
        <f t="shared" si="111"/>
        <v>41185.375</v>
      </c>
      <c r="R101" s="1259">
        <f>IF(AND(MONTH(R$4)=MONTH($H101),YEAR(R$4)=YEAR($H101)),#REF!,IF(AND(MONTH(R$4)=MONTH($G101),YEAR(R$4)=YEAR($G101)),#REF!,IF(AND(R$4&lt;($H101+1),(R$4+1)&gt;$G101),$O101,0)))</f>
        <v>35739.375</v>
      </c>
      <c r="S101" s="1259">
        <f>VLOOKUP(E101,'[1]MW-Rent 2023'!$E$11:$AS$247,16,FALSE)</f>
        <v>28591.5</v>
      </c>
      <c r="T101" s="1259">
        <f t="shared" si="80"/>
        <v>7147.875</v>
      </c>
      <c r="U101" s="1259">
        <f>VLOOKUP(E101,'[2]MW-Rent 2023'!$E$11:$DR$319,21,FALSE)</f>
        <v>29408.400000000001</v>
      </c>
      <c r="V101" s="1301">
        <f>IF(AND(MONTH(V$4)=MONTH($H101),YEAR(V$4)=YEAR($H101)),#REF!,IF(AND(MONTH(V$4)=MONTH($G101),YEAR(V$4)=YEAR($G101)),#REF!,IF(AND(V$4&lt;($H101+1),(V$4+1)&gt;$G101),$O101,0)))</f>
        <v>35739.375</v>
      </c>
      <c r="W101" s="1301">
        <f>VLOOKUP(E101,'[1]MW-Rent 2023'!$E$11:$AS$247,17,FALSE)</f>
        <v>28591.5</v>
      </c>
      <c r="X101" s="1301">
        <f t="shared" si="86"/>
        <v>7147.875</v>
      </c>
      <c r="Y101" s="1301">
        <f>VLOOKUP(E101,'[2]MW-Rent 2023'!$E$11:$DR$319,25,FALSE)</f>
        <v>27230</v>
      </c>
      <c r="Z101" s="1301">
        <f>IF(AND(MONTH(Z$4)=MONTH($H101),YEAR(Z$4)=YEAR($H101)),#REF!,IF(AND(MONTH(Z$4)=MONTH($G101),YEAR(Z$4)=YEAR($G101)),#REF!,IF(AND(Z$4&lt;($H101+1),(Z$4+1)&gt;$G101),$O101,0)))</f>
        <v>35739.375</v>
      </c>
      <c r="AA101" s="1301">
        <f>VLOOKUP(E101,'[1]MW-Rent 2023'!$E$11:$AS$247,18,FALSE)</f>
        <v>28591.5</v>
      </c>
      <c r="AB101" s="1301">
        <f t="shared" si="87"/>
        <v>7147.875</v>
      </c>
      <c r="AC101" s="1301">
        <f>VLOOKUP(E101,'[2]MW-Rent 2023'!$E$11:$DR$319,29,FALSE)</f>
        <v>27230</v>
      </c>
      <c r="AD101" s="1301">
        <f>IF(AND(MONTH(AD$4)=MONTH($H101),YEAR(AD$4)=YEAR($H101)),#REF!,IF(AND(MONTH(AD$4)=MONTH($G101),YEAR(AD$4)=YEAR($G101)),#REF!,IF(AND(AD$4&lt;($H101+1),(AD$4+1)&gt;$G101),$O101,0)))</f>
        <v>35739.375</v>
      </c>
      <c r="AE101" s="1301">
        <f>VLOOKUP(E101,'[1]MW-Rent 2023'!$E$11:$AS$247,19,FALSE)</f>
        <v>28591.5</v>
      </c>
      <c r="AF101" s="1301">
        <f t="shared" si="88"/>
        <v>7147.875</v>
      </c>
      <c r="AG101" s="1301">
        <f>VLOOKUP(E101,'[2]MW-Rent 2023'!$E$11:$DR$319,33,FALSE)</f>
        <v>27230</v>
      </c>
      <c r="AH101" s="1301">
        <f>IF(AND(MONTH(AH$4)=MONTH($H101),YEAR(AH$4)=YEAR($H101)),#REF!,IF(AND(MONTH(AH$4)=MONTH($G101),YEAR(AH$4)=YEAR($G101)),#REF!,IF(AND(AH$4&lt;($H101+1),(AH$4+1)&gt;$G101),$O101,0)))</f>
        <v>35739.375</v>
      </c>
      <c r="AI101" s="1301">
        <f>VLOOKUP(E101,'[1]MW-Rent 2023'!$E$11:$AS$247,20,FALSE)</f>
        <v>28591.5</v>
      </c>
      <c r="AJ101" s="1301">
        <f t="shared" si="89"/>
        <v>7147.875</v>
      </c>
      <c r="AK101" s="1301">
        <f>VLOOKUP(E101,'[2]MW-Rent 2023'!$E$11:$DR$319,37,FALSE)</f>
        <v>27230</v>
      </c>
      <c r="AL101" s="1313">
        <f>IF(AND(MONTH(AL$4)=MONTH($H101),YEAR(AL$4)=YEAR($H101)),#REF!,IF(AND(MONTH(AL$4)=MONTH($G101),YEAR(AL$4)=YEAR($G101)),#REF!,IF(AND(AL$4&lt;($H101+1),(AL$4+1)&gt;$G101),$O101,0)))</f>
        <v>35739.375</v>
      </c>
      <c r="AM101" s="1313">
        <f>IF(AND(MONTH(AM$4)=MONTH($H101),YEAR(AM$4)=YEAR($H101)),#REF!,IF(AND(MONTH(AM$4)=MONTH($G101),YEAR(AM$4)=YEAR($G101)),#REF!,IF(AND(AM$4&lt;($H101+1),(AM$4+1)&gt;$G101),$O101,0)))</f>
        <v>35739.375</v>
      </c>
      <c r="AN101" s="1313">
        <f>IF(AND(MONTH(AN$4)=MONTH($H101),YEAR(AN$4)=YEAR($H101)),#REF!,IF(AND(MONTH(AN$4)=MONTH($G101),YEAR(AN$4)=YEAR($G101)),#REF!,IF(AND(AN$4&lt;($H101+1),(AN$4+1)&gt;$G101),$O101,0)))</f>
        <v>35739.375</v>
      </c>
      <c r="AO101" s="1313">
        <f>IF(AND(MONTH(AO$4)=MONTH($H101),YEAR(AO$4)=YEAR($H101)),#REF!,IF(AND(MONTH(AO$4)=MONTH($G101),YEAR(AO$4)=YEAR($G101)),#REF!,IF(AND(AO$4&lt;($H101+1),(AO$4+1)&gt;$G101),$O101,0)))</f>
        <v>35739.375</v>
      </c>
      <c r="AP101" s="1313">
        <f>IF(AND(MONTH(AP$4)=MONTH($H101),YEAR(AP$4)=YEAR($H101)),#REF!,IF(AND(MONTH(AP$4)=MONTH($G101),YEAR(AP$4)=YEAR($G101)),#REF!,IF(AND(AP$4&lt;($H101+1),(AP$4+1)&gt;$G101),$O101,0)))</f>
        <v>35739.375</v>
      </c>
      <c r="AQ101" s="1313">
        <f>IF(AND(MONTH(AQ$4)=MONTH($H101),YEAR(AQ$4)=YEAR($H101)),#REF!,IF(AND(MONTH(AQ$4)=MONTH($G101),YEAR(AQ$4)=YEAR($G101)),#REF!,IF(AND(AQ$4&lt;($H101+1),(AQ$4+1)&gt;$G101),$O101,0)))</f>
        <v>35739.375</v>
      </c>
      <c r="AR101" s="1313">
        <f>IF(AND(MONTH(AR$4)=MONTH($H101),YEAR(AR$4)=YEAR($H101)),#REF!,IF(AND(MONTH(AR$4)=MONTH($G101),YEAR(AR$4)=YEAR($G101)),#REF!,IF(AND(AR$4&lt;($H101+1),(AR$4+1)&gt;$G101),$O101,0)))</f>
        <v>35739.375</v>
      </c>
      <c r="AS101" s="1301">
        <f t="shared" si="146"/>
        <v>428872.5</v>
      </c>
      <c r="AT101" s="1301">
        <f>IF(AND(MONTH(AT$4)=MONTH($H101),YEAR(AT$4)=YEAR($H101)),#REF!,IF(AND(MONTH(AT$4)=MONTH($G101),YEAR(AT$4)=YEAR($G101)),#REF!,IF(AND(AT$4&lt;($H101+1),(AT$4+1)&gt;$G101),$P101,0)))</f>
        <v>5446</v>
      </c>
      <c r="AU101" s="1301">
        <f>VLOOKUP(E101,'[1]MW-Rent 2023'!$E$11:$AS$247,29,FALSE)</f>
        <v>5446</v>
      </c>
      <c r="AV101" s="1301">
        <f t="shared" si="79"/>
        <v>0</v>
      </c>
      <c r="AW101" s="1301">
        <f>VLOOKUP(E101,'[2]MW-Rent 2023'!$E$11:$DR$319,70,FALSE)</f>
        <v>3267.6</v>
      </c>
      <c r="AX101" s="1301">
        <f>IF(AND(MONTH(AX$4)=MONTH($H101),YEAR(AX$4)=YEAR($H101)),#REF!,IF(AND(MONTH(AX$4)=MONTH($G101),YEAR(AX$4)=YEAR($G101)),#REF!,IF(AND(AX$4&lt;($H101+1),(AX$4+1)&gt;$G101),$P101,0)))</f>
        <v>5446</v>
      </c>
      <c r="AY101" s="1301">
        <f>VLOOKUP(E101,'[1]MW-Rent 2023'!$E$11:$AS$247,30,FALSE)</f>
        <v>5446</v>
      </c>
      <c r="AZ101" s="1301">
        <f t="shared" si="81"/>
        <v>0</v>
      </c>
      <c r="BA101" s="1301">
        <f>VLOOKUP(E101,'[2]MW-Rent 2023'!$E$11:$DR$319,74,FALSE)</f>
        <v>5446</v>
      </c>
      <c r="BB101" s="1301">
        <f>IF(AND(MONTH(BB$4)=MONTH($H101),YEAR(BB$4)=YEAR($H101)),#REF!,IF(AND(MONTH(BB$4)=MONTH($G101),YEAR(BB$4)=YEAR($G101)),#REF!,IF(AND(BB$4&lt;($H101+1),(BB$4+1)&gt;$G101),$P101,0)))</f>
        <v>5446</v>
      </c>
      <c r="BC101" s="1301">
        <f>VLOOKUP(E101,'[1]MW-Rent 2023'!$E$11:$AS$247,31,FALSE)</f>
        <v>5446</v>
      </c>
      <c r="BD101" s="1301">
        <f t="shared" si="82"/>
        <v>0</v>
      </c>
      <c r="BE101" s="1301">
        <f>VLOOKUP(E101,'[2]MW-Rent 2023'!$E$11:$DR$319,78,FALSE)</f>
        <v>5446</v>
      </c>
      <c r="BF101" s="1301">
        <f>IF(AND(MONTH(BF$4)=MONTH($H101),YEAR(BF$4)=YEAR($H101)),#REF!,IF(AND(MONTH(BF$4)=MONTH($G101),YEAR(BF$4)=YEAR($G101)),#REF!,IF(AND(BF$4&lt;($H101+1),(BF$4+1)&gt;$G101),$P101,0)))</f>
        <v>5446</v>
      </c>
      <c r="BG101" s="1301">
        <f>VLOOKUP(E101,'[1]MW-Rent 2023'!$E$11:$AS$247,32,FALSE)</f>
        <v>5446</v>
      </c>
      <c r="BH101" s="1301">
        <f t="shared" si="83"/>
        <v>0</v>
      </c>
      <c r="BI101" s="1301">
        <f>VLOOKUP(E101,'[2]MW-Rent 2023'!$E$11:$DR$319,82,FALSE)</f>
        <v>5446</v>
      </c>
      <c r="BJ101" s="1301">
        <f>IF(AND(MONTH(BJ$4)=MONTH($H101),YEAR(BJ$4)=YEAR($H101)),#REF!,IF(AND(MONTH(BJ$4)=MONTH($G101),YEAR(BJ$4)=YEAR($G101)),#REF!,IF(AND(BJ$4&lt;($H101+1),(BJ$4+1)&gt;$G101),$P101,0)))</f>
        <v>5446</v>
      </c>
      <c r="BK101" s="1301">
        <f>VLOOKUP(E101,'[1]MW-Rent 2023'!$E$11:$AS$247,33,FALSE)</f>
        <v>5446</v>
      </c>
      <c r="BL101" s="1301">
        <f t="shared" si="84"/>
        <v>0</v>
      </c>
      <c r="BM101" s="1301">
        <f>VLOOKUP(E101,'[2]MW-Rent 2023'!$E$11:$DR$319,86,FALSE)</f>
        <v>5446</v>
      </c>
      <c r="BN101" s="1313">
        <f>IF(AND(MONTH(BN$4)=MONTH($H101),YEAR(BN$4)=YEAR($H101)),#REF!,IF(AND(MONTH(BN$4)=MONTH($G101),YEAR(BN$4)=YEAR($G101)),#REF!,IF(AND(BN$4&lt;($H101+1),(BN$4+1)&gt;$G101),$P101,0)))</f>
        <v>5446</v>
      </c>
      <c r="BO101" s="1313">
        <f>IF(AND(MONTH(BO$4)=MONTH($H101),YEAR(BO$4)=YEAR($H101)),#REF!,IF(AND(MONTH(BO$4)=MONTH($G101),YEAR(BO$4)=YEAR($G101)),#REF!,IF(AND(BO$4&lt;($H101+1),(BO$4+1)&gt;$G101),$P101,0)))</f>
        <v>5446</v>
      </c>
      <c r="BP101" s="1313">
        <f>IF(AND(MONTH(BP$4)=MONTH($H101),YEAR(BP$4)=YEAR($H101)),#REF!,IF(AND(MONTH(BP$4)=MONTH($G101),YEAR(BP$4)=YEAR($G101)),#REF!,IF(AND(BP$4&lt;($H101+1),(BP$4+1)&gt;$G101),$P101,0)))</f>
        <v>5446</v>
      </c>
      <c r="BQ101" s="1313">
        <f>IF(AND(MONTH(BQ$4)=MONTH($H101),YEAR(BQ$4)=YEAR($H101)),#REF!,IF(AND(MONTH(BQ$4)=MONTH($G101),YEAR(BQ$4)=YEAR($G101)),#REF!,IF(AND(BQ$4&lt;($H101+1),(BQ$4+1)&gt;$G101),$P101,0)))</f>
        <v>5446</v>
      </c>
      <c r="BR101" s="1313">
        <f>IF(AND(MONTH(BR$4)=MONTH($H101),YEAR(BR$4)=YEAR($H101)),#REF!,IF(AND(MONTH(BR$4)=MONTH($G101),YEAR(BR$4)=YEAR($G101)),#REF!,IF(AND(BR$4&lt;($H101+1),(BR$4+1)&gt;$G101),$P101,0)))</f>
        <v>5446</v>
      </c>
      <c r="BS101" s="1313">
        <f>IF(AND(MONTH(BS$4)=MONTH($H101),YEAR(BS$4)=YEAR($H101)),#REF!,IF(AND(MONTH(BS$4)=MONTH($G101),YEAR(BS$4)=YEAR($G101)),#REF!,IF(AND(BS$4&lt;($H101+1),(BS$4+1)&gt;$G101),$P101,0)))</f>
        <v>5446</v>
      </c>
      <c r="BT101" s="1313">
        <f>IF(AND(MONTH(BT$4)=MONTH($H101),YEAR(BT$4)=YEAR($H101)),#REF!,IF(AND(MONTH(BT$4)=MONTH($G101),YEAR(BT$4)=YEAR($G101)),#REF!,IF(AND(BT$4&lt;($H101+1),(BT$4+1)&gt;$G101),$P101,0)))</f>
        <v>5446</v>
      </c>
      <c r="BU101" s="1331">
        <f t="shared" si="147"/>
        <v>65352</v>
      </c>
      <c r="BV101" s="1331"/>
      <c r="BW101" s="1327"/>
      <c r="BX101" s="1319"/>
      <c r="BY101" s="1319"/>
      <c r="BZ101" s="1319"/>
      <c r="CA101" s="1319"/>
      <c r="CB101" s="1319"/>
      <c r="CC101" s="1319"/>
      <c r="CD101" s="1338"/>
      <c r="CE101" s="1338"/>
      <c r="CF101" s="1338"/>
      <c r="CG101" s="1338"/>
      <c r="CH101" s="1338"/>
      <c r="CI101" s="1270">
        <f t="shared" si="85"/>
        <v>0</v>
      </c>
      <c r="CJ101" s="1333"/>
      <c r="CK101" s="1333"/>
      <c r="CL101" s="1333"/>
    </row>
    <row r="102" spans="1:90" ht="18" customHeight="1">
      <c r="A102" s="1188">
        <v>44</v>
      </c>
      <c r="B102" s="1188" t="s">
        <v>88</v>
      </c>
      <c r="C102" s="1188" t="s">
        <v>56</v>
      </c>
      <c r="D102" s="1188"/>
      <c r="E102" s="1188" t="s">
        <v>167</v>
      </c>
      <c r="F102" s="1449" t="s">
        <v>168</v>
      </c>
      <c r="G102" s="1197">
        <v>45170</v>
      </c>
      <c r="H102" s="1197">
        <v>45535</v>
      </c>
      <c r="I102" s="1256"/>
      <c r="J102" s="1257">
        <v>300</v>
      </c>
      <c r="K102" s="1257">
        <v>300</v>
      </c>
      <c r="L102" s="1260">
        <v>24.375</v>
      </c>
      <c r="M102" s="1258">
        <v>2</v>
      </c>
      <c r="N102" s="1249">
        <v>32.96875</v>
      </c>
      <c r="O102" s="1259">
        <f t="shared" si="110"/>
        <v>7312.5</v>
      </c>
      <c r="P102" s="1259">
        <f t="shared" si="63"/>
        <v>600</v>
      </c>
      <c r="Q102" s="1259">
        <f t="shared" si="111"/>
        <v>7912.5</v>
      </c>
      <c r="R102" s="1259">
        <f>IF(AND(MONTH(R$4)=MONTH($H102),YEAR(R$4)=YEAR($H102)),#REF!,IF(AND(MONTH(R$4)=MONTH($G102),YEAR(R$4)=YEAR($G102)),#REF!,IF(AND(R$4&lt;($H102+1),(R$4+1)&gt;$G102),$O102,0)))</f>
        <v>7312.5</v>
      </c>
      <c r="S102" s="1259">
        <f>VLOOKUP(E102,'[1]MW-Rent 2023'!$E$11:$AS$247,16,FALSE)</f>
        <v>5850</v>
      </c>
      <c r="T102" s="1259">
        <f t="shared" si="80"/>
        <v>1462.5</v>
      </c>
      <c r="U102" s="1259">
        <f>VLOOKUP(E102,'[2]MW-Rent 2023'!$E$11:$DR$319,21,FALSE)</f>
        <v>5790</v>
      </c>
      <c r="V102" s="1301">
        <f>IF(AND(MONTH(V$4)=MONTH($H102),YEAR(V$4)=YEAR($H102)),#REF!,IF(AND(MONTH(V$4)=MONTH($G102),YEAR(V$4)=YEAR($G102)),#REF!,IF(AND(V$4&lt;($H102+1),(V$4+1)&gt;$G102),$O102,0)))</f>
        <v>7312.5</v>
      </c>
      <c r="W102" s="1301">
        <f>VLOOKUP(E102,'[1]MW-Rent 2023'!$E$11:$AS$247,17,FALSE)</f>
        <v>5850</v>
      </c>
      <c r="X102" s="1301">
        <f t="shared" si="86"/>
        <v>1462.5</v>
      </c>
      <c r="Y102" s="1301">
        <f>VLOOKUP(E102,'[2]MW-Rent 2023'!$E$11:$DR$319,25,FALSE)</f>
        <v>5550</v>
      </c>
      <c r="Z102" s="1301">
        <f>IF(AND(MONTH(Z$4)=MONTH($H102),YEAR(Z$4)=YEAR($H102)),#REF!,IF(AND(MONTH(Z$4)=MONTH($G102),YEAR(Z$4)=YEAR($G102)),#REF!,IF(AND(Z$4&lt;($H102+1),(Z$4+1)&gt;$G102),$O102,0)))</f>
        <v>7312.5</v>
      </c>
      <c r="AA102" s="1301">
        <f>VLOOKUP(E102,'[1]MW-Rent 2023'!$E$11:$AS$247,18,FALSE)</f>
        <v>5850</v>
      </c>
      <c r="AB102" s="1301">
        <f t="shared" si="87"/>
        <v>1462.5</v>
      </c>
      <c r="AC102" s="1301">
        <f>VLOOKUP(E102,'[2]MW-Rent 2023'!$E$11:$DR$319,29,FALSE)</f>
        <v>5550</v>
      </c>
      <c r="AD102" s="1301">
        <f>IF(AND(MONTH(AD$4)=MONTH($H102),YEAR(AD$4)=YEAR($H102)),#REF!,IF(AND(MONTH(AD$4)=MONTH($G102),YEAR(AD$4)=YEAR($G102)),#REF!,IF(AND(AD$4&lt;($H102+1),(AD$4+1)&gt;$G102),$O102,0)))</f>
        <v>7312.5</v>
      </c>
      <c r="AE102" s="1301">
        <f>VLOOKUP(E102,'[1]MW-Rent 2023'!$E$11:$AS$247,19,FALSE)</f>
        <v>5850</v>
      </c>
      <c r="AF102" s="1301">
        <f t="shared" si="88"/>
        <v>1462.5</v>
      </c>
      <c r="AG102" s="1301">
        <f>VLOOKUP(E102,'[2]MW-Rent 2023'!$E$11:$DR$319,33,FALSE)</f>
        <v>5550</v>
      </c>
      <c r="AH102" s="1301">
        <f>IF(AND(MONTH(AH$4)=MONTH($H102),YEAR(AH$4)=YEAR($H102)),#REF!,IF(AND(MONTH(AH$4)=MONTH($G102),YEAR(AH$4)=YEAR($G102)),#REF!,IF(AND(AH$4&lt;($H102+1),(AH$4+1)&gt;$G102),$O102,0)))</f>
        <v>7312.5</v>
      </c>
      <c r="AI102" s="1301">
        <f>VLOOKUP(E102,'[1]MW-Rent 2023'!$E$11:$AS$247,20,FALSE)</f>
        <v>5850</v>
      </c>
      <c r="AJ102" s="1301">
        <f t="shared" si="89"/>
        <v>1462.5</v>
      </c>
      <c r="AK102" s="1301">
        <f>VLOOKUP(E102,'[2]MW-Rent 2023'!$E$11:$DR$319,37,FALSE)</f>
        <v>5550</v>
      </c>
      <c r="AL102" s="1313">
        <f>IF(AND(MONTH(AL$4)=MONTH($H102),YEAR(AL$4)=YEAR($H102)),#REF!,IF(AND(MONTH(AL$4)=MONTH($G102),YEAR(AL$4)=YEAR($G102)),#REF!,IF(AND(AL$4&lt;($H102+1),(AL$4+1)&gt;$G102),$O102,0)))</f>
        <v>7312.5</v>
      </c>
      <c r="AM102" s="1313">
        <f>IF(AND(MONTH(AM$4)=MONTH($H102),YEAR(AM$4)=YEAR($H102)),#REF!,IF(AND(MONTH(AM$4)=MONTH($G102),YEAR(AM$4)=YEAR($G102)),#REF!,IF(AND(AM$4&lt;($H102+1),(AM$4+1)&gt;$G102),$O102,0)))</f>
        <v>7312.5</v>
      </c>
      <c r="AN102" s="1313" t="e">
        <f>IF(AND(MONTH(AN$4)=MONTH($H102),YEAR(AN$4)=YEAR($H102)),#REF!,IF(AND(MONTH(AN$4)=MONTH($G102),YEAR(AN$4)=YEAR($G102)),#REF!,IF(AND(AN$4&lt;($H102+1),(AN$4+1)&gt;$G102),$O102,0)))</f>
        <v>#REF!</v>
      </c>
      <c r="AO102" s="1313">
        <f>IF(AND(MONTH(AO$4)=MONTH($H102),YEAR(AO$4)=YEAR($H102)),#REF!,IF(AND(MONTH(AO$4)=MONTH($G102),YEAR(AO$4)=YEAR($G102)),#REF!,IF(AND(AO$4&lt;($H102+1),(AO$4+1)&gt;$G102),$O102,0)))</f>
        <v>0</v>
      </c>
      <c r="AP102" s="1313">
        <f>IF(AND(MONTH(AP$4)=MONTH($H102),YEAR(AP$4)=YEAR($H102)),#REF!,IF(AND(MONTH(AP$4)=MONTH($G102),YEAR(AP$4)=YEAR($G102)),#REF!,IF(AND(AP$4&lt;($H102+1),(AP$4+1)&gt;$G102),$O102,0)))</f>
        <v>0</v>
      </c>
      <c r="AQ102" s="1313">
        <f>IF(AND(MONTH(AQ$4)=MONTH($H102),YEAR(AQ$4)=YEAR($H102)),#REF!,IF(AND(MONTH(AQ$4)=MONTH($G102),YEAR(AQ$4)=YEAR($G102)),#REF!,IF(AND(AQ$4&lt;($H102+1),(AQ$4+1)&gt;$G102),$O102,0)))</f>
        <v>0</v>
      </c>
      <c r="AR102" s="1313">
        <f>IF(AND(MONTH(AR$4)=MONTH($H102),YEAR(AR$4)=YEAR($H102)),#REF!,IF(AND(MONTH(AR$4)=MONTH($G102),YEAR(AR$4)=YEAR($G102)),#REF!,IF(AND(AR$4&lt;($H102+1),(AR$4+1)&gt;$G102),$O102,0)))</f>
        <v>0</v>
      </c>
      <c r="AS102" s="1301" t="e">
        <f t="shared" si="146"/>
        <v>#REF!</v>
      </c>
      <c r="AT102" s="1301">
        <f>IF(AND(MONTH(AT$4)=MONTH($H102),YEAR(AT$4)=YEAR($H102)),#REF!,IF(AND(MONTH(AT$4)=MONTH($G102),YEAR(AT$4)=YEAR($G102)),#REF!,IF(AND(AT$4&lt;($H102+1),(AT$4+1)&gt;$G102),$P102,0)))</f>
        <v>600</v>
      </c>
      <c r="AU102" s="1301">
        <f>VLOOKUP(E102,'[1]MW-Rent 2023'!$E$11:$AS$247,29,FALSE)</f>
        <v>600</v>
      </c>
      <c r="AV102" s="1301">
        <f t="shared" si="79"/>
        <v>0</v>
      </c>
      <c r="AW102" s="1301">
        <f>VLOOKUP(E102,'[2]MW-Rent 2023'!$E$11:$DR$319,70,FALSE)</f>
        <v>360</v>
      </c>
      <c r="AX102" s="1301">
        <f>IF(AND(MONTH(AX$4)=MONTH($H102),YEAR(AX$4)=YEAR($H102)),#REF!,IF(AND(MONTH(AX$4)=MONTH($G102),YEAR(AX$4)=YEAR($G102)),#REF!,IF(AND(AX$4&lt;($H102+1),(AX$4+1)&gt;$G102),$P102,0)))</f>
        <v>600</v>
      </c>
      <c r="AY102" s="1301">
        <f>VLOOKUP(E102,'[1]MW-Rent 2023'!$E$11:$AS$247,30,FALSE)</f>
        <v>600</v>
      </c>
      <c r="AZ102" s="1301">
        <f t="shared" si="81"/>
        <v>0</v>
      </c>
      <c r="BA102" s="1301">
        <f>VLOOKUP(E102,'[2]MW-Rent 2023'!$E$11:$DR$319,74,FALSE)</f>
        <v>600</v>
      </c>
      <c r="BB102" s="1301">
        <f>IF(AND(MONTH(BB$4)=MONTH($H102),YEAR(BB$4)=YEAR($H102)),#REF!,IF(AND(MONTH(BB$4)=MONTH($G102),YEAR(BB$4)=YEAR($G102)),#REF!,IF(AND(BB$4&lt;($H102+1),(BB$4+1)&gt;$G102),$P102,0)))</f>
        <v>600</v>
      </c>
      <c r="BC102" s="1301">
        <f>VLOOKUP(E102,'[1]MW-Rent 2023'!$E$11:$AS$247,31,FALSE)</f>
        <v>600</v>
      </c>
      <c r="BD102" s="1301">
        <f t="shared" si="82"/>
        <v>0</v>
      </c>
      <c r="BE102" s="1301">
        <f>VLOOKUP(E102,'[2]MW-Rent 2023'!$E$11:$DR$319,78,FALSE)</f>
        <v>600</v>
      </c>
      <c r="BF102" s="1301">
        <f>IF(AND(MONTH(BF$4)=MONTH($H102),YEAR(BF$4)=YEAR($H102)),#REF!,IF(AND(MONTH(BF$4)=MONTH($G102),YEAR(BF$4)=YEAR($G102)),#REF!,IF(AND(BF$4&lt;($H102+1),(BF$4+1)&gt;$G102),$P102,0)))</f>
        <v>600</v>
      </c>
      <c r="BG102" s="1301">
        <f>VLOOKUP(E102,'[1]MW-Rent 2023'!$E$11:$AS$247,32,FALSE)</f>
        <v>600</v>
      </c>
      <c r="BH102" s="1301">
        <f t="shared" si="83"/>
        <v>0</v>
      </c>
      <c r="BI102" s="1301">
        <f>VLOOKUP(E102,'[2]MW-Rent 2023'!$E$11:$DR$319,82,FALSE)</f>
        <v>600</v>
      </c>
      <c r="BJ102" s="1301">
        <f>IF(AND(MONTH(BJ$4)=MONTH($H102),YEAR(BJ$4)=YEAR($H102)),#REF!,IF(AND(MONTH(BJ$4)=MONTH($G102),YEAR(BJ$4)=YEAR($G102)),#REF!,IF(AND(BJ$4&lt;($H102+1),(BJ$4+1)&gt;$G102),$P102,0)))</f>
        <v>600</v>
      </c>
      <c r="BK102" s="1301">
        <f>VLOOKUP(E102,'[1]MW-Rent 2023'!$E$11:$AS$247,33,FALSE)</f>
        <v>600</v>
      </c>
      <c r="BL102" s="1301">
        <f t="shared" si="84"/>
        <v>0</v>
      </c>
      <c r="BM102" s="1301">
        <f>VLOOKUP(E102,'[2]MW-Rent 2023'!$E$11:$DR$319,86,FALSE)</f>
        <v>600</v>
      </c>
      <c r="BN102" s="1313">
        <f>IF(AND(MONTH(BN$4)=MONTH($H102),YEAR(BN$4)=YEAR($H102)),#REF!,IF(AND(MONTH(BN$4)=MONTH($G102),YEAR(BN$4)=YEAR($G102)),#REF!,IF(AND(BN$4&lt;($H102+1),(BN$4+1)&gt;$G102),$P102,0)))</f>
        <v>600</v>
      </c>
      <c r="BO102" s="1313">
        <f>IF(AND(MONTH(BO$4)=MONTH($H102),YEAR(BO$4)=YEAR($H102)),#REF!,IF(AND(MONTH(BO$4)=MONTH($G102),YEAR(BO$4)=YEAR($G102)),#REF!,IF(AND(BO$4&lt;($H102+1),(BO$4+1)&gt;$G102),$P102,0)))</f>
        <v>600</v>
      </c>
      <c r="BP102" s="1313" t="e">
        <f>IF(AND(MONTH(BP$4)=MONTH($H102),YEAR(BP$4)=YEAR($H102)),#REF!,IF(AND(MONTH(BP$4)=MONTH($G102),YEAR(BP$4)=YEAR($G102)),#REF!,IF(AND(BP$4&lt;($H102+1),(BP$4+1)&gt;$G102),$P102,0)))</f>
        <v>#REF!</v>
      </c>
      <c r="BQ102" s="1313">
        <f>IF(AND(MONTH(BQ$4)=MONTH($H102),YEAR(BQ$4)=YEAR($H102)),#REF!,IF(AND(MONTH(BQ$4)=MONTH($G102),YEAR(BQ$4)=YEAR($G102)),#REF!,IF(AND(BQ$4&lt;($H102+1),(BQ$4+1)&gt;$G102),$P102,0)))</f>
        <v>0</v>
      </c>
      <c r="BR102" s="1313">
        <f>IF(AND(MONTH(BR$4)=MONTH($H102),YEAR(BR$4)=YEAR($H102)),#REF!,IF(AND(MONTH(BR$4)=MONTH($G102),YEAR(BR$4)=YEAR($G102)),#REF!,IF(AND(BR$4&lt;($H102+1),(BR$4+1)&gt;$G102),$P102,0)))</f>
        <v>0</v>
      </c>
      <c r="BS102" s="1313">
        <f>IF(AND(MONTH(BS$4)=MONTH($H102),YEAR(BS$4)=YEAR($H102)),#REF!,IF(AND(MONTH(BS$4)=MONTH($G102),YEAR(BS$4)=YEAR($G102)),#REF!,IF(AND(BS$4&lt;($H102+1),(BS$4+1)&gt;$G102),$P102,0)))</f>
        <v>0</v>
      </c>
      <c r="BT102" s="1313">
        <f>IF(AND(MONTH(BT$4)=MONTH($H102),YEAR(BT$4)=YEAR($H102)),#REF!,IF(AND(MONTH(BT$4)=MONTH($G102),YEAR(BT$4)=YEAR($G102)),#REF!,IF(AND(BT$4&lt;($H102+1),(BT$4+1)&gt;$G102),$P102,0)))</f>
        <v>0</v>
      </c>
      <c r="BU102" s="1331" t="e">
        <f t="shared" si="147"/>
        <v>#REF!</v>
      </c>
      <c r="BV102" s="1331"/>
      <c r="BW102" s="1327">
        <v>0</v>
      </c>
      <c r="BX102" s="1319">
        <v>0</v>
      </c>
      <c r="BY102" s="1319">
        <v>0</v>
      </c>
      <c r="BZ102" s="1319">
        <v>0</v>
      </c>
      <c r="CA102" s="1319">
        <v>0</v>
      </c>
      <c r="CB102" s="1319"/>
      <c r="CC102" s="1319"/>
      <c r="CD102" s="1338"/>
      <c r="CE102" s="1338"/>
      <c r="CF102" s="1338"/>
      <c r="CG102" s="1338"/>
      <c r="CH102" s="1338"/>
      <c r="CI102" s="1270">
        <f t="shared" si="85"/>
        <v>0</v>
      </c>
      <c r="CJ102" s="1333"/>
      <c r="CK102" s="1333"/>
      <c r="CL102" s="1333"/>
    </row>
    <row r="103" spans="1:90" s="1170" customFormat="1" ht="18" customHeight="1">
      <c r="A103" s="1206">
        <v>44</v>
      </c>
      <c r="B103" s="1206" t="s">
        <v>88</v>
      </c>
      <c r="C103" s="1206" t="s">
        <v>56</v>
      </c>
      <c r="D103" s="1206"/>
      <c r="E103" s="1212" t="s">
        <v>169</v>
      </c>
      <c r="F103" s="1450" t="s">
        <v>168</v>
      </c>
      <c r="G103" s="1214">
        <v>45536</v>
      </c>
      <c r="H103" s="1214">
        <v>46630</v>
      </c>
      <c r="I103" s="1271"/>
      <c r="J103" s="1272" t="s">
        <v>87</v>
      </c>
      <c r="K103" s="1272">
        <v>300</v>
      </c>
      <c r="L103" s="1275">
        <v>25</v>
      </c>
      <c r="M103" s="1273">
        <v>2</v>
      </c>
      <c r="N103" s="1274">
        <v>33.75</v>
      </c>
      <c r="O103" s="1259">
        <f t="shared" si="110"/>
        <v>7500</v>
      </c>
      <c r="P103" s="1259">
        <f t="shared" si="63"/>
        <v>600</v>
      </c>
      <c r="Q103" s="1259">
        <f t="shared" si="111"/>
        <v>8100</v>
      </c>
      <c r="R103" s="1259">
        <f>IF(AND(MONTH(R$4)=MONTH($H103),YEAR(R$4)=YEAR($H103)),#REF!,IF(AND(MONTH(R$4)=MONTH($G103),YEAR(R$4)=YEAR($G103)),#REF!,IF(AND(R$4&lt;($H103+1),(R$4+1)&gt;$G103),$O103,0)))</f>
        <v>0</v>
      </c>
      <c r="S103" s="1259">
        <v>0</v>
      </c>
      <c r="T103" s="1259">
        <f t="shared" si="80"/>
        <v>0</v>
      </c>
      <c r="U103" s="1259">
        <v>0</v>
      </c>
      <c r="V103" s="1301">
        <f>IF(AND(MONTH(V$4)=MONTH($H103),YEAR(V$4)=YEAR($H103)),#REF!,IF(AND(MONTH(V$4)=MONTH($G103),YEAR(V$4)=YEAR($G103)),#REF!,IF(AND(V$4&lt;($H103+1),(V$4+1)&gt;$G103),$O103,0)))</f>
        <v>0</v>
      </c>
      <c r="W103" s="1301">
        <v>0</v>
      </c>
      <c r="X103" s="1301">
        <f t="shared" si="86"/>
        <v>0</v>
      </c>
      <c r="Y103" s="1301">
        <v>0</v>
      </c>
      <c r="Z103" s="1301">
        <f>IF(AND(MONTH(Z$4)=MONTH($H103),YEAR(Z$4)=YEAR($H103)),#REF!,IF(AND(MONTH(Z$4)=MONTH($G103),YEAR(Z$4)=YEAR($G103)),#REF!,IF(AND(Z$4&lt;($H103+1),(Z$4+1)&gt;$G103),$O103,0)))</f>
        <v>0</v>
      </c>
      <c r="AA103" s="1301">
        <v>0</v>
      </c>
      <c r="AB103" s="1301">
        <f t="shared" si="87"/>
        <v>0</v>
      </c>
      <c r="AC103" s="1301">
        <v>0</v>
      </c>
      <c r="AD103" s="1301">
        <f>IF(AND(MONTH(AD$4)=MONTH($H103),YEAR(AD$4)=YEAR($H103)),#REF!,IF(AND(MONTH(AD$4)=MONTH($G103),YEAR(AD$4)=YEAR($G103)),#REF!,IF(AND(AD$4&lt;($H103+1),(AD$4+1)&gt;$G103),$O103,0)))</f>
        <v>0</v>
      </c>
      <c r="AE103" s="1301">
        <v>0</v>
      </c>
      <c r="AF103" s="1301">
        <f t="shared" si="88"/>
        <v>0</v>
      </c>
      <c r="AG103" s="1301">
        <v>0</v>
      </c>
      <c r="AH103" s="1301">
        <f>IF(AND(MONTH(AH$4)=MONTH($H103),YEAR(AH$4)=YEAR($H103)),#REF!,IF(AND(MONTH(AH$4)=MONTH($G103),YEAR(AH$4)=YEAR($G103)),#REF!,IF(AND(AH$4&lt;($H103+1),(AH$4+1)&gt;$G103),$O103,0)))</f>
        <v>0</v>
      </c>
      <c r="AI103" s="1301">
        <v>0</v>
      </c>
      <c r="AJ103" s="1301">
        <f t="shared" si="89"/>
        <v>0</v>
      </c>
      <c r="AK103" s="1301">
        <v>0</v>
      </c>
      <c r="AL103" s="1313">
        <f>IF(AND(MONTH(AL$4)=MONTH($H103),YEAR(AL$4)=YEAR($H103)),#REF!,IF(AND(MONTH(AL$4)=MONTH($G103),YEAR(AL$4)=YEAR($G103)),#REF!,IF(AND(AL$4&lt;($H103+1),(AL$4+1)&gt;$G103),$O103,0)))</f>
        <v>0</v>
      </c>
      <c r="AM103" s="1313">
        <f>IF(AND(MONTH(AM$4)=MONTH($H103),YEAR(AM$4)=YEAR($H103)),#REF!,IF(AND(MONTH(AM$4)=MONTH($G103),YEAR(AM$4)=YEAR($G103)),#REF!,IF(AND(AM$4&lt;($H103+1),(AM$4+1)&gt;$G103),$O103,0)))</f>
        <v>0</v>
      </c>
      <c r="AN103" s="1313">
        <f>IF(AND(MONTH(AN$4)=MONTH($H103),YEAR(AN$4)=YEAR($H103)),#REF!,IF(AND(MONTH(AN$4)=MONTH($G103),YEAR(AN$4)=YEAR($G103)),#REF!,IF(AND(AN$4&lt;($H103+1),(AN$4+1)&gt;$G103),$O103,0)))</f>
        <v>0</v>
      </c>
      <c r="AO103" s="1313" t="e">
        <f>IF(AND(MONTH(AO$4)=MONTH($H103),YEAR(AO$4)=YEAR($H103)),#REF!,IF(AND(MONTH(AO$4)=MONTH($G103),YEAR(AO$4)=YEAR($G103)),#REF!,IF(AND(AO$4&lt;($H103+1),(AO$4+1)&gt;$G103),$O103,0)))</f>
        <v>#REF!</v>
      </c>
      <c r="AP103" s="1313">
        <f>IF(AND(MONTH(AP$4)=MONTH($H103),YEAR(AP$4)=YEAR($H103)),#REF!,IF(AND(MONTH(AP$4)=MONTH($G103),YEAR(AP$4)=YEAR($G103)),#REF!,IF(AND(AP$4&lt;($H103+1),(AP$4+1)&gt;$G103),$O103,0)))</f>
        <v>7500</v>
      </c>
      <c r="AQ103" s="1313">
        <f>IF(AND(MONTH(AQ$4)=MONTH($H103),YEAR(AQ$4)=YEAR($H103)),#REF!,IF(AND(MONTH(AQ$4)=MONTH($G103),YEAR(AQ$4)=YEAR($G103)),#REF!,IF(AND(AQ$4&lt;($H103+1),(AQ$4+1)&gt;$G103),$O103,0)))</f>
        <v>7500</v>
      </c>
      <c r="AR103" s="1313">
        <f>IF(AND(MONTH(AR$4)=MONTH($H103),YEAR(AR$4)=YEAR($H103)),#REF!,IF(AND(MONTH(AR$4)=MONTH($G103),YEAR(AR$4)=YEAR($G103)),#REF!,IF(AND(AR$4&lt;($H103+1),(AR$4+1)&gt;$G103),$O103,0)))</f>
        <v>7500</v>
      </c>
      <c r="AS103" s="1301" t="e">
        <f t="shared" si="146"/>
        <v>#REF!</v>
      </c>
      <c r="AT103" s="1301">
        <f>IF(AND(MONTH(AT$4)=MONTH($H103),YEAR(AT$4)=YEAR($H103)),#REF!,IF(AND(MONTH(AT$4)=MONTH($G103),YEAR(AT$4)=YEAR($G103)),#REF!,IF(AND(AT$4&lt;($H103+1),(AT$4+1)&gt;$G103),$P103,0)))</f>
        <v>0</v>
      </c>
      <c r="AU103" s="1301">
        <v>0</v>
      </c>
      <c r="AV103" s="1301">
        <f t="shared" si="79"/>
        <v>0</v>
      </c>
      <c r="AW103" s="1301">
        <v>0</v>
      </c>
      <c r="AX103" s="1301">
        <f>IF(AND(MONTH(AX$4)=MONTH($H103),YEAR(AX$4)=YEAR($H103)),#REF!,IF(AND(MONTH(AX$4)=MONTH($G103),YEAR(AX$4)=YEAR($G103)),#REF!,IF(AND(AX$4&lt;($H103+1),(AX$4+1)&gt;$G103),$P103,0)))</f>
        <v>0</v>
      </c>
      <c r="AY103" s="1301">
        <v>0</v>
      </c>
      <c r="AZ103" s="1301">
        <f t="shared" si="81"/>
        <v>0</v>
      </c>
      <c r="BA103" s="1301">
        <v>0</v>
      </c>
      <c r="BB103" s="1301">
        <f>IF(AND(MONTH(BB$4)=MONTH($H103),YEAR(BB$4)=YEAR($H103)),#REF!,IF(AND(MONTH(BB$4)=MONTH($G103),YEAR(BB$4)=YEAR($G103)),#REF!,IF(AND(BB$4&lt;($H103+1),(BB$4+1)&gt;$G103),$P103,0)))</f>
        <v>0</v>
      </c>
      <c r="BC103" s="1301">
        <v>0</v>
      </c>
      <c r="BD103" s="1301">
        <f t="shared" si="82"/>
        <v>0</v>
      </c>
      <c r="BE103" s="1301">
        <v>0</v>
      </c>
      <c r="BF103" s="1301">
        <f>IF(AND(MONTH(BF$4)=MONTH($H103),YEAR(BF$4)=YEAR($H103)),#REF!,IF(AND(MONTH(BF$4)=MONTH($G103),YEAR(BF$4)=YEAR($G103)),#REF!,IF(AND(BF$4&lt;($H103+1),(BF$4+1)&gt;$G103),$P103,0)))</f>
        <v>0</v>
      </c>
      <c r="BG103" s="1301">
        <v>0</v>
      </c>
      <c r="BH103" s="1301">
        <f t="shared" si="83"/>
        <v>0</v>
      </c>
      <c r="BI103" s="1301">
        <v>0</v>
      </c>
      <c r="BJ103" s="1301">
        <f>IF(AND(MONTH(BJ$4)=MONTH($H103),YEAR(BJ$4)=YEAR($H103)),#REF!,IF(AND(MONTH(BJ$4)=MONTH($G103),YEAR(BJ$4)=YEAR($G103)),#REF!,IF(AND(BJ$4&lt;($H103+1),(BJ$4+1)&gt;$G103),$P103,0)))</f>
        <v>0</v>
      </c>
      <c r="BK103" s="1301">
        <v>0</v>
      </c>
      <c r="BL103" s="1301">
        <f t="shared" si="84"/>
        <v>0</v>
      </c>
      <c r="BM103" s="1301">
        <v>0</v>
      </c>
      <c r="BN103" s="1313">
        <f>IF(AND(MONTH(BN$4)=MONTH($H103),YEAR(BN$4)=YEAR($H103)),#REF!,IF(AND(MONTH(BN$4)=MONTH($G103),YEAR(BN$4)=YEAR($G103)),#REF!,IF(AND(BN$4&lt;($H103+1),(BN$4+1)&gt;$G103),$P103,0)))</f>
        <v>0</v>
      </c>
      <c r="BO103" s="1313">
        <f>IF(AND(MONTH(BO$4)=MONTH($H103),YEAR(BO$4)=YEAR($H103)),#REF!,IF(AND(MONTH(BO$4)=MONTH($G103),YEAR(BO$4)=YEAR($G103)),#REF!,IF(AND(BO$4&lt;($H103+1),(BO$4+1)&gt;$G103),$P103,0)))</f>
        <v>0</v>
      </c>
      <c r="BP103" s="1313">
        <f>IF(AND(MONTH(BP$4)=MONTH($H103),YEAR(BP$4)=YEAR($H103)),#REF!,IF(AND(MONTH(BP$4)=MONTH($G103),YEAR(BP$4)=YEAR($G103)),#REF!,IF(AND(BP$4&lt;($H103+1),(BP$4+1)&gt;$G103),$P103,0)))</f>
        <v>0</v>
      </c>
      <c r="BQ103" s="1313" t="e">
        <f>IF(AND(MONTH(BQ$4)=MONTH($H103),YEAR(BQ$4)=YEAR($H103)),#REF!,IF(AND(MONTH(BQ$4)=MONTH($G103),YEAR(BQ$4)=YEAR($G103)),#REF!,IF(AND(BQ$4&lt;($H103+1),(BQ$4+1)&gt;$G103),$P103,0)))</f>
        <v>#REF!</v>
      </c>
      <c r="BR103" s="1313">
        <f>IF(AND(MONTH(BR$4)=MONTH($H103),YEAR(BR$4)=YEAR($H103)),#REF!,IF(AND(MONTH(BR$4)=MONTH($G103),YEAR(BR$4)=YEAR($G103)),#REF!,IF(AND(BR$4&lt;($H103+1),(BR$4+1)&gt;$G103),$P103,0)))</f>
        <v>600</v>
      </c>
      <c r="BS103" s="1313">
        <f>IF(AND(MONTH(BS$4)=MONTH($H103),YEAR(BS$4)=YEAR($H103)),#REF!,IF(AND(MONTH(BS$4)=MONTH($G103),YEAR(BS$4)=YEAR($G103)),#REF!,IF(AND(BS$4&lt;($H103+1),(BS$4+1)&gt;$G103),$P103,0)))</f>
        <v>600</v>
      </c>
      <c r="BT103" s="1313">
        <f>IF(AND(MONTH(BT$4)=MONTH($H103),YEAR(BT$4)=YEAR($H103)),#REF!,IF(AND(MONTH(BT$4)=MONTH($G103),YEAR(BT$4)=YEAR($G103)),#REF!,IF(AND(BT$4&lt;($H103+1),(BT$4+1)&gt;$G103),$P103,0)))</f>
        <v>600</v>
      </c>
      <c r="BU103" s="1301" t="e">
        <f t="shared" si="147"/>
        <v>#REF!</v>
      </c>
      <c r="BV103" s="1301"/>
      <c r="BW103" s="1327"/>
      <c r="BX103" s="1319"/>
      <c r="BY103" s="1319"/>
      <c r="BZ103" s="1319"/>
      <c r="CA103" s="1319"/>
      <c r="CB103" s="1319"/>
      <c r="CC103" s="1319"/>
      <c r="CD103" s="1319"/>
      <c r="CE103" s="1319"/>
      <c r="CF103" s="1319"/>
      <c r="CG103" s="1319"/>
      <c r="CH103" s="1319"/>
      <c r="CI103" s="1270">
        <f t="shared" si="85"/>
        <v>0</v>
      </c>
      <c r="CJ103" s="1333"/>
      <c r="CK103" s="1333"/>
      <c r="CL103" s="1333"/>
    </row>
    <row r="104" spans="1:90" ht="18" customHeight="1">
      <c r="A104" s="1188">
        <v>45</v>
      </c>
      <c r="B104" s="1188" t="s">
        <v>88</v>
      </c>
      <c r="C104" s="1188" t="s">
        <v>95</v>
      </c>
      <c r="D104" s="1188"/>
      <c r="E104" s="1206" t="s">
        <v>170</v>
      </c>
      <c r="F104" s="1440" t="s">
        <v>171</v>
      </c>
      <c r="G104" s="1209">
        <v>45078</v>
      </c>
      <c r="H104" s="1209">
        <v>45443</v>
      </c>
      <c r="I104" s="1266"/>
      <c r="J104" s="1267">
        <v>327</v>
      </c>
      <c r="K104" s="1267">
        <v>327</v>
      </c>
      <c r="L104" s="1268">
        <v>17.5</v>
      </c>
      <c r="M104" s="1269">
        <v>2</v>
      </c>
      <c r="N104" s="1270">
        <v>24.375</v>
      </c>
      <c r="O104" s="1259">
        <f t="shared" si="110"/>
        <v>5722.5</v>
      </c>
      <c r="P104" s="1259">
        <f t="shared" si="63"/>
        <v>654</v>
      </c>
      <c r="Q104" s="1259">
        <f t="shared" si="111"/>
        <v>6376.5</v>
      </c>
      <c r="R104" s="1259">
        <f>IF(AND(MONTH(R$4)=MONTH($H104),YEAR(R$4)=YEAR($H104)),#REF!,IF(AND(MONTH(R$4)=MONTH($G104),YEAR(R$4)=YEAR($G104)),#REF!,IF(AND(R$4&lt;($H104+1),(R$4+1)&gt;$G104),$O104,0)))</f>
        <v>5722.5</v>
      </c>
      <c r="S104" s="1259">
        <f>VLOOKUP(E104,'[1]MW-Rent 2023'!$E$11:$AS$247,16,FALSE)</f>
        <v>4578</v>
      </c>
      <c r="T104" s="1259">
        <f t="shared" si="80"/>
        <v>1144.5</v>
      </c>
      <c r="U104" s="1259">
        <f>VLOOKUP(E104,'[2]MW-Rent 2023'!$E$11:$DR$319,21,FALSE)</f>
        <v>4676.1000000000004</v>
      </c>
      <c r="V104" s="1301">
        <f>IF(AND(MONTH(V$4)=MONTH($H104),YEAR(V$4)=YEAR($H104)),#REF!,IF(AND(MONTH(V$4)=MONTH($G104),YEAR(V$4)=YEAR($G104)),#REF!,IF(AND(V$4&lt;($H104+1),(V$4+1)&gt;$G104),$O104,0)))</f>
        <v>5722.5</v>
      </c>
      <c r="W104" s="1301">
        <f>VLOOKUP(E104,'[1]MW-Rent 2023'!$E$11:$AS$247,17,FALSE)</f>
        <v>4578</v>
      </c>
      <c r="X104" s="1301">
        <f t="shared" si="86"/>
        <v>1144.5</v>
      </c>
      <c r="Y104" s="1301">
        <f>VLOOKUP(E104,'[2]MW-Rent 2023'!$E$11:$DR$319,25,FALSE)</f>
        <v>4414.5</v>
      </c>
      <c r="Z104" s="1301">
        <f>IF(AND(MONTH(Z$4)=MONTH($H104),YEAR(Z$4)=YEAR($H104)),#REF!,IF(AND(MONTH(Z$4)=MONTH($G104),YEAR(Z$4)=YEAR($G104)),#REF!,IF(AND(Z$4&lt;($H104+1),(Z$4+1)&gt;$G104),$O104,0)))</f>
        <v>5722.5</v>
      </c>
      <c r="AA104" s="1301">
        <f>VLOOKUP(E104,'[1]MW-Rent 2023'!$E$11:$AS$247,18,FALSE)</f>
        <v>4578</v>
      </c>
      <c r="AB104" s="1301">
        <f t="shared" si="87"/>
        <v>1144.5</v>
      </c>
      <c r="AC104" s="1301">
        <f>VLOOKUP(E104,'[2]MW-Rent 2023'!$E$11:$DR$319,29,FALSE)</f>
        <v>4414.5</v>
      </c>
      <c r="AD104" s="1301">
        <f>IF(AND(MONTH(AD$4)=MONTH($H104),YEAR(AD$4)=YEAR($H104)),#REF!,IF(AND(MONTH(AD$4)=MONTH($G104),YEAR(AD$4)=YEAR($G104)),#REF!,IF(AND(AD$4&lt;($H104+1),(AD$4+1)&gt;$G104),$O104,0)))</f>
        <v>5722.5</v>
      </c>
      <c r="AE104" s="1301">
        <f>VLOOKUP(E104,'[1]MW-Rent 2023'!$E$11:$AS$247,19,FALSE)</f>
        <v>4578</v>
      </c>
      <c r="AF104" s="1301">
        <f t="shared" si="88"/>
        <v>1144.5</v>
      </c>
      <c r="AG104" s="1301">
        <f>VLOOKUP(E104,'[2]MW-Rent 2023'!$E$11:$DR$319,33,FALSE)</f>
        <v>4414.5</v>
      </c>
      <c r="AH104" s="1301" t="e">
        <f>IF(AND(MONTH(AH$4)=MONTH($H104),YEAR(AH$4)=YEAR($H104)),#REF!,IF(AND(MONTH(AH$4)=MONTH($G104),YEAR(AH$4)=YEAR($G104)),#REF!,IF(AND(AH$4&lt;($H104+1),(AH$4+1)&gt;$G104),$O104,0)))</f>
        <v>#REF!</v>
      </c>
      <c r="AI104" s="1301">
        <f>VLOOKUP(E104,'[1]MW-Rent 2023'!$E$11:$AS$247,20,FALSE)</f>
        <v>4578</v>
      </c>
      <c r="AJ104" s="1301" t="e">
        <f t="shared" si="89"/>
        <v>#REF!</v>
      </c>
      <c r="AK104" s="1301">
        <f>VLOOKUP(E104,'[2]MW-Rent 2023'!$E$11:$DR$319,37,FALSE)</f>
        <v>4414.5</v>
      </c>
      <c r="AL104" s="1313">
        <f>IF(AND(MONTH(AL$4)=MONTH($H104),YEAR(AL$4)=YEAR($H104)),#REF!,IF(AND(MONTH(AL$4)=MONTH($G104),YEAR(AL$4)=YEAR($G104)),#REF!,IF(AND(AL$4&lt;($H104+1),(AL$4+1)&gt;$G104),$O104,0)))</f>
        <v>0</v>
      </c>
      <c r="AM104" s="1313">
        <f>IF(AND(MONTH(AM$4)=MONTH($H104),YEAR(AM$4)=YEAR($H104)),#REF!,IF(AND(MONTH(AM$4)=MONTH($G104),YEAR(AM$4)=YEAR($G104)),#REF!,IF(AND(AM$4&lt;($H104+1),(AM$4+1)&gt;$G104),$O104,0)))</f>
        <v>0</v>
      </c>
      <c r="AN104" s="1313">
        <f>IF(AND(MONTH(AN$4)=MONTH($H104),YEAR(AN$4)=YEAR($H104)),#REF!,IF(AND(MONTH(AN$4)=MONTH($G104),YEAR(AN$4)=YEAR($G104)),#REF!,IF(AND(AN$4&lt;($H104+1),(AN$4+1)&gt;$G104),$O104,0)))</f>
        <v>0</v>
      </c>
      <c r="AO104" s="1313">
        <f>IF(AND(MONTH(AO$4)=MONTH($H104),YEAR(AO$4)=YEAR($H104)),#REF!,IF(AND(MONTH(AO$4)=MONTH($G104),YEAR(AO$4)=YEAR($G104)),#REF!,IF(AND(AO$4&lt;($H104+1),(AO$4+1)&gt;$G104),$O104,0)))</f>
        <v>0</v>
      </c>
      <c r="AP104" s="1313">
        <f>IF(AND(MONTH(AP$4)=MONTH($H104),YEAR(AP$4)=YEAR($H104)),#REF!,IF(AND(MONTH(AP$4)=MONTH($G104),YEAR(AP$4)=YEAR($G104)),#REF!,IF(AND(AP$4&lt;($H104+1),(AP$4+1)&gt;$G104),$O104,0)))</f>
        <v>0</v>
      </c>
      <c r="AQ104" s="1313">
        <f>IF(AND(MONTH(AQ$4)=MONTH($H104),YEAR(AQ$4)=YEAR($H104)),#REF!,IF(AND(MONTH(AQ$4)=MONTH($G104),YEAR(AQ$4)=YEAR($G104)),#REF!,IF(AND(AQ$4&lt;($H104+1),(AQ$4+1)&gt;$G104),$O104,0)))</f>
        <v>0</v>
      </c>
      <c r="AR104" s="1313">
        <f>IF(AND(MONTH(AR$4)=MONTH($H104),YEAR(AR$4)=YEAR($H104)),#REF!,IF(AND(MONTH(AR$4)=MONTH($G104),YEAR(AR$4)=YEAR($G104)),#REF!,IF(AND(AR$4&lt;($H104+1),(AR$4+1)&gt;$G104),$O104,0)))</f>
        <v>0</v>
      </c>
      <c r="AS104" s="1301" t="e">
        <f t="shared" si="146"/>
        <v>#REF!</v>
      </c>
      <c r="AT104" s="1301">
        <f>IF(AND(MONTH(AT$4)=MONTH($H104),YEAR(AT$4)=YEAR($H104)),#REF!,IF(AND(MONTH(AT$4)=MONTH($G104),YEAR(AT$4)=YEAR($G104)),#REF!,IF(AND(AT$4&lt;($H104+1),(AT$4+1)&gt;$G104),$P104,0)))</f>
        <v>654</v>
      </c>
      <c r="AU104" s="1301">
        <f>VLOOKUP(E104,'[1]MW-Rent 2023'!$E$11:$AS$247,29,FALSE)</f>
        <v>654</v>
      </c>
      <c r="AV104" s="1301">
        <f t="shared" si="79"/>
        <v>0</v>
      </c>
      <c r="AW104" s="1301">
        <f>VLOOKUP(E104,'[2]MW-Rent 2023'!$E$11:$DR$319,70,FALSE)</f>
        <v>392.4</v>
      </c>
      <c r="AX104" s="1301">
        <f>IF(AND(MONTH(AX$4)=MONTH($H104),YEAR(AX$4)=YEAR($H104)),#REF!,IF(AND(MONTH(AX$4)=MONTH($G104),YEAR(AX$4)=YEAR($G104)),#REF!,IF(AND(AX$4&lt;($H104+1),(AX$4+1)&gt;$G104),$P104,0)))</f>
        <v>654</v>
      </c>
      <c r="AY104" s="1301">
        <f>VLOOKUP(E104,'[1]MW-Rent 2023'!$E$11:$AS$247,30,FALSE)</f>
        <v>654</v>
      </c>
      <c r="AZ104" s="1301">
        <f t="shared" si="81"/>
        <v>0</v>
      </c>
      <c r="BA104" s="1301">
        <f>VLOOKUP(E104,'[2]MW-Rent 2023'!$E$11:$DR$319,74,FALSE)</f>
        <v>654</v>
      </c>
      <c r="BB104" s="1301">
        <f>IF(AND(MONTH(BB$4)=MONTH($H104),YEAR(BB$4)=YEAR($H104)),#REF!,IF(AND(MONTH(BB$4)=MONTH($G104),YEAR(BB$4)=YEAR($G104)),#REF!,IF(AND(BB$4&lt;($H104+1),(BB$4+1)&gt;$G104),$P104,0)))</f>
        <v>654</v>
      </c>
      <c r="BC104" s="1301">
        <f>VLOOKUP(E104,'[1]MW-Rent 2023'!$E$11:$AS$247,31,FALSE)</f>
        <v>654</v>
      </c>
      <c r="BD104" s="1301">
        <f t="shared" si="82"/>
        <v>0</v>
      </c>
      <c r="BE104" s="1301">
        <f>VLOOKUP(E104,'[2]MW-Rent 2023'!$E$11:$DR$319,78,FALSE)</f>
        <v>654</v>
      </c>
      <c r="BF104" s="1301">
        <f>IF(AND(MONTH(BF$4)=MONTH($H104),YEAR(BF$4)=YEAR($H104)),#REF!,IF(AND(MONTH(BF$4)=MONTH($G104),YEAR(BF$4)=YEAR($G104)),#REF!,IF(AND(BF$4&lt;($H104+1),(BF$4+1)&gt;$G104),$P104,0)))</f>
        <v>654</v>
      </c>
      <c r="BG104" s="1301">
        <f>VLOOKUP(E104,'[1]MW-Rent 2023'!$E$11:$AS$247,32,FALSE)</f>
        <v>654</v>
      </c>
      <c r="BH104" s="1301">
        <f t="shared" si="83"/>
        <v>0</v>
      </c>
      <c r="BI104" s="1301">
        <f>VLOOKUP(E104,'[2]MW-Rent 2023'!$E$11:$DR$319,82,FALSE)</f>
        <v>654</v>
      </c>
      <c r="BJ104" s="1301" t="e">
        <f>IF(AND(MONTH(BJ$4)=MONTH($H104),YEAR(BJ$4)=YEAR($H104)),#REF!,IF(AND(MONTH(BJ$4)=MONTH($G104),YEAR(BJ$4)=YEAR($G104)),#REF!,IF(AND(BJ$4&lt;($H104+1),(BJ$4+1)&gt;$G104),$P104,0)))</f>
        <v>#REF!</v>
      </c>
      <c r="BK104" s="1301">
        <f>VLOOKUP(E104,'[1]MW-Rent 2023'!$E$11:$AS$247,33,FALSE)</f>
        <v>654</v>
      </c>
      <c r="BL104" s="1301" t="e">
        <f t="shared" si="84"/>
        <v>#REF!</v>
      </c>
      <c r="BM104" s="1301">
        <f>VLOOKUP(E104,'[2]MW-Rent 2023'!$E$11:$DR$319,86,FALSE)</f>
        <v>654</v>
      </c>
      <c r="BN104" s="1313">
        <f>IF(AND(MONTH(BN$4)=MONTH($H104),YEAR(BN$4)=YEAR($H104)),#REF!,IF(AND(MONTH(BN$4)=MONTH($G104),YEAR(BN$4)=YEAR($G104)),#REF!,IF(AND(BN$4&lt;($H104+1),(BN$4+1)&gt;$G104),$P104,0)))</f>
        <v>0</v>
      </c>
      <c r="BO104" s="1313">
        <f>IF(AND(MONTH(BO$4)=MONTH($H104),YEAR(BO$4)=YEAR($H104)),#REF!,IF(AND(MONTH(BO$4)=MONTH($G104),YEAR(BO$4)=YEAR($G104)),#REF!,IF(AND(BO$4&lt;($H104+1),(BO$4+1)&gt;$G104),$P104,0)))</f>
        <v>0</v>
      </c>
      <c r="BP104" s="1313">
        <f>IF(AND(MONTH(BP$4)=MONTH($H104),YEAR(BP$4)=YEAR($H104)),#REF!,IF(AND(MONTH(BP$4)=MONTH($G104),YEAR(BP$4)=YEAR($G104)),#REF!,IF(AND(BP$4&lt;($H104+1),(BP$4+1)&gt;$G104),$P104,0)))</f>
        <v>0</v>
      </c>
      <c r="BQ104" s="1313">
        <f>IF(AND(MONTH(BQ$4)=MONTH($H104),YEAR(BQ$4)=YEAR($H104)),#REF!,IF(AND(MONTH(BQ$4)=MONTH($G104),YEAR(BQ$4)=YEAR($G104)),#REF!,IF(AND(BQ$4&lt;($H104+1),(BQ$4+1)&gt;$G104),$P104,0)))</f>
        <v>0</v>
      </c>
      <c r="BR104" s="1313">
        <f>IF(AND(MONTH(BR$4)=MONTH($H104),YEAR(BR$4)=YEAR($H104)),#REF!,IF(AND(MONTH(BR$4)=MONTH($G104),YEAR(BR$4)=YEAR($G104)),#REF!,IF(AND(BR$4&lt;($H104+1),(BR$4+1)&gt;$G104),$P104,0)))</f>
        <v>0</v>
      </c>
      <c r="BS104" s="1313">
        <f>IF(AND(MONTH(BS$4)=MONTH($H104),YEAR(BS$4)=YEAR($H104)),#REF!,IF(AND(MONTH(BS$4)=MONTH($G104),YEAR(BS$4)=YEAR($G104)),#REF!,IF(AND(BS$4&lt;($H104+1),(BS$4+1)&gt;$G104),$P104,0)))</f>
        <v>0</v>
      </c>
      <c r="BT104" s="1313">
        <f>IF(AND(MONTH(BT$4)=MONTH($H104),YEAR(BT$4)=YEAR($H104)),#REF!,IF(AND(MONTH(BT$4)=MONTH($G104),YEAR(BT$4)=YEAR($G104)),#REF!,IF(AND(BT$4&lt;($H104+1),(BT$4+1)&gt;$G104),$P104,0)))</f>
        <v>0</v>
      </c>
      <c r="BU104" s="1331" t="e">
        <f t="shared" si="147"/>
        <v>#REF!</v>
      </c>
      <c r="BV104" s="1331"/>
      <c r="BW104" s="1327"/>
      <c r="BX104" s="1319"/>
      <c r="BY104" s="1319">
        <v>0</v>
      </c>
      <c r="BZ104" s="1319"/>
      <c r="CA104" s="1319"/>
      <c r="CB104" s="1319"/>
      <c r="CC104" s="1319"/>
      <c r="CD104" s="1338"/>
      <c r="CE104" s="1338"/>
      <c r="CF104" s="1338"/>
      <c r="CG104" s="1338"/>
      <c r="CH104" s="1338"/>
      <c r="CI104" s="1270">
        <f t="shared" si="85"/>
        <v>0</v>
      </c>
      <c r="CJ104" s="1333"/>
      <c r="CK104" s="1333"/>
      <c r="CL104" s="1333"/>
    </row>
    <row r="105" spans="1:90" s="1170" customFormat="1" ht="18" customHeight="1">
      <c r="A105" s="1206">
        <v>45</v>
      </c>
      <c r="B105" s="1206" t="s">
        <v>88</v>
      </c>
      <c r="C105" s="1206" t="s">
        <v>95</v>
      </c>
      <c r="D105" s="1206"/>
      <c r="E105" s="1206" t="s">
        <v>170</v>
      </c>
      <c r="F105" s="1445" t="s">
        <v>171</v>
      </c>
      <c r="G105" s="1214">
        <v>45444</v>
      </c>
      <c r="H105" s="1214">
        <v>46538</v>
      </c>
      <c r="I105" s="1271"/>
      <c r="J105" s="1272" t="s">
        <v>87</v>
      </c>
      <c r="K105" s="1272">
        <v>327</v>
      </c>
      <c r="L105" s="1275">
        <v>19.75</v>
      </c>
      <c r="M105" s="1273">
        <v>2</v>
      </c>
      <c r="N105" s="1274">
        <v>27.1875</v>
      </c>
      <c r="O105" s="1259">
        <f t="shared" si="110"/>
        <v>6458.25</v>
      </c>
      <c r="P105" s="1259">
        <f t="shared" ref="P105:P136" si="152">M105*K105</f>
        <v>654</v>
      </c>
      <c r="Q105" s="1259">
        <f t="shared" si="111"/>
        <v>7112.25</v>
      </c>
      <c r="R105" s="1259">
        <f>IF(AND(MONTH(R$4)=MONTH($H105),YEAR(R$4)=YEAR($H105)),#REF!,IF(AND(MONTH(R$4)=MONTH($G105),YEAR(R$4)=YEAR($G105)),#REF!,IF(AND(R$4&lt;($H105+1),(R$4+1)&gt;$G105),$O105,0)))</f>
        <v>0</v>
      </c>
      <c r="S105" s="1259">
        <v>0</v>
      </c>
      <c r="T105" s="1259">
        <f t="shared" si="80"/>
        <v>0</v>
      </c>
      <c r="U105" s="1259">
        <v>0</v>
      </c>
      <c r="V105" s="1301">
        <f>IF(AND(MONTH(V$4)=MONTH($H105),YEAR(V$4)=YEAR($H105)),#REF!,IF(AND(MONTH(V$4)=MONTH($G105),YEAR(V$4)=YEAR($G105)),#REF!,IF(AND(V$4&lt;($H105+1),(V$4+1)&gt;$G105),$O105,0)))</f>
        <v>0</v>
      </c>
      <c r="W105" s="1301">
        <v>0</v>
      </c>
      <c r="X105" s="1301">
        <f t="shared" si="86"/>
        <v>0</v>
      </c>
      <c r="Y105" s="1301">
        <v>0</v>
      </c>
      <c r="Z105" s="1301">
        <f>IF(AND(MONTH(Z$4)=MONTH($H105),YEAR(Z$4)=YEAR($H105)),#REF!,IF(AND(MONTH(Z$4)=MONTH($G105),YEAR(Z$4)=YEAR($G105)),#REF!,IF(AND(Z$4&lt;($H105+1),(Z$4+1)&gt;$G105),$O105,0)))</f>
        <v>0</v>
      </c>
      <c r="AA105" s="1301">
        <v>0</v>
      </c>
      <c r="AB105" s="1301">
        <f t="shared" si="87"/>
        <v>0</v>
      </c>
      <c r="AC105" s="1301">
        <v>0</v>
      </c>
      <c r="AD105" s="1301">
        <f>IF(AND(MONTH(AD$4)=MONTH($H105),YEAR(AD$4)=YEAR($H105)),#REF!,IF(AND(MONTH(AD$4)=MONTH($G105),YEAR(AD$4)=YEAR($G105)),#REF!,IF(AND(AD$4&lt;($H105+1),(AD$4+1)&gt;$G105),$O105,0)))</f>
        <v>0</v>
      </c>
      <c r="AE105" s="1301">
        <v>0</v>
      </c>
      <c r="AF105" s="1301">
        <f t="shared" si="88"/>
        <v>0</v>
      </c>
      <c r="AG105" s="1301">
        <v>0</v>
      </c>
      <c r="AH105" s="1301">
        <f>IF(AND(MONTH(AH$4)=MONTH($H105),YEAR(AH$4)=YEAR($H105)),#REF!,IF(AND(MONTH(AH$4)=MONTH($G105),YEAR(AH$4)=YEAR($G105)),#REF!,IF(AND(AH$4&lt;($H105+1),(AH$4+1)&gt;$G105),$O105,0)))</f>
        <v>0</v>
      </c>
      <c r="AI105" s="1301">
        <v>0</v>
      </c>
      <c r="AJ105" s="1301">
        <f t="shared" si="89"/>
        <v>0</v>
      </c>
      <c r="AK105" s="1301">
        <v>0</v>
      </c>
      <c r="AL105" s="1313" t="e">
        <f>IF(AND(MONTH(AL$4)=MONTH($H105),YEAR(AL$4)=YEAR($H105)),#REF!,IF(AND(MONTH(AL$4)=MONTH($G105),YEAR(AL$4)=YEAR($G105)),#REF!,IF(AND(AL$4&lt;($H105+1),(AL$4+1)&gt;$G105),$O105,0)))</f>
        <v>#REF!</v>
      </c>
      <c r="AM105" s="1313">
        <f>IF(AND(MONTH(AM$4)=MONTH($H105),YEAR(AM$4)=YEAR($H105)),#REF!,IF(AND(MONTH(AM$4)=MONTH($G105),YEAR(AM$4)=YEAR($G105)),#REF!,IF(AND(AM$4&lt;($H105+1),(AM$4+1)&gt;$G105),$O105,0)))</f>
        <v>6458.25</v>
      </c>
      <c r="AN105" s="1313">
        <f>IF(AND(MONTH(AN$4)=MONTH($H105),YEAR(AN$4)=YEAR($H105)),#REF!,IF(AND(MONTH(AN$4)=MONTH($G105),YEAR(AN$4)=YEAR($G105)),#REF!,IF(AND(AN$4&lt;($H105+1),(AN$4+1)&gt;$G105),$O105,0)))</f>
        <v>6458.25</v>
      </c>
      <c r="AO105" s="1313">
        <f>IF(AND(MONTH(AO$4)=MONTH($H105),YEAR(AO$4)=YEAR($H105)),#REF!,IF(AND(MONTH(AO$4)=MONTH($G105),YEAR(AO$4)=YEAR($G105)),#REF!,IF(AND(AO$4&lt;($H105+1),(AO$4+1)&gt;$G105),$O105,0)))</f>
        <v>6458.25</v>
      </c>
      <c r="AP105" s="1313">
        <f>IF(AND(MONTH(AP$4)=MONTH($H105),YEAR(AP$4)=YEAR($H105)),#REF!,IF(AND(MONTH(AP$4)=MONTH($G105),YEAR(AP$4)=YEAR($G105)),#REF!,IF(AND(AP$4&lt;($H105+1),(AP$4+1)&gt;$G105),$O105,0)))</f>
        <v>6458.25</v>
      </c>
      <c r="AQ105" s="1313">
        <f>IF(AND(MONTH(AQ$4)=MONTH($H105),YEAR(AQ$4)=YEAR($H105)),#REF!,IF(AND(MONTH(AQ$4)=MONTH($G105),YEAR(AQ$4)=YEAR($G105)),#REF!,IF(AND(AQ$4&lt;($H105+1),(AQ$4+1)&gt;$G105),$O105,0)))</f>
        <v>6458.25</v>
      </c>
      <c r="AR105" s="1313">
        <f>IF(AND(MONTH(AR$4)=MONTH($H105),YEAR(AR$4)=YEAR($H105)),#REF!,IF(AND(MONTH(AR$4)=MONTH($G105),YEAR(AR$4)=YEAR($G105)),#REF!,IF(AND(AR$4&lt;($H105+1),(AR$4+1)&gt;$G105),$O105,0)))</f>
        <v>6458.25</v>
      </c>
      <c r="AS105" s="1301" t="e">
        <f t="shared" si="146"/>
        <v>#REF!</v>
      </c>
      <c r="AT105" s="1301">
        <f>IF(AND(MONTH(AT$4)=MONTH($H105),YEAR(AT$4)=YEAR($H105)),#REF!,IF(AND(MONTH(AT$4)=MONTH($G105),YEAR(AT$4)=YEAR($G105)),#REF!,IF(AND(AT$4&lt;($H105+1),(AT$4+1)&gt;$G105),$P105,0)))</f>
        <v>0</v>
      </c>
      <c r="AU105" s="1301">
        <v>0</v>
      </c>
      <c r="AV105" s="1301">
        <f t="shared" si="79"/>
        <v>0</v>
      </c>
      <c r="AW105" s="1301">
        <v>0</v>
      </c>
      <c r="AX105" s="1301">
        <f>IF(AND(MONTH(AX$4)=MONTH($H105),YEAR(AX$4)=YEAR($H105)),#REF!,IF(AND(MONTH(AX$4)=MONTH($G105),YEAR(AX$4)=YEAR($G105)),#REF!,IF(AND(AX$4&lt;($H105+1),(AX$4+1)&gt;$G105),$P105,0)))</f>
        <v>0</v>
      </c>
      <c r="AY105" s="1301">
        <v>0</v>
      </c>
      <c r="AZ105" s="1301">
        <f t="shared" si="81"/>
        <v>0</v>
      </c>
      <c r="BA105" s="1301">
        <v>0</v>
      </c>
      <c r="BB105" s="1301">
        <f>IF(AND(MONTH(BB$4)=MONTH($H105),YEAR(BB$4)=YEAR($H105)),#REF!,IF(AND(MONTH(BB$4)=MONTH($G105),YEAR(BB$4)=YEAR($G105)),#REF!,IF(AND(BB$4&lt;($H105+1),(BB$4+1)&gt;$G105),$P105,0)))</f>
        <v>0</v>
      </c>
      <c r="BC105" s="1301">
        <v>0</v>
      </c>
      <c r="BD105" s="1301">
        <f t="shared" si="82"/>
        <v>0</v>
      </c>
      <c r="BE105" s="1301">
        <v>0</v>
      </c>
      <c r="BF105" s="1301">
        <f>IF(AND(MONTH(BF$4)=MONTH($H105),YEAR(BF$4)=YEAR($H105)),#REF!,IF(AND(MONTH(BF$4)=MONTH($G105),YEAR(BF$4)=YEAR($G105)),#REF!,IF(AND(BF$4&lt;($H105+1),(BF$4+1)&gt;$G105),$P105,0)))</f>
        <v>0</v>
      </c>
      <c r="BG105" s="1301">
        <v>0</v>
      </c>
      <c r="BH105" s="1301">
        <f t="shared" si="83"/>
        <v>0</v>
      </c>
      <c r="BI105" s="1301">
        <v>0</v>
      </c>
      <c r="BJ105" s="1301">
        <f>IF(AND(MONTH(BJ$4)=MONTH($H105),YEAR(BJ$4)=YEAR($H105)),#REF!,IF(AND(MONTH(BJ$4)=MONTH($G105),YEAR(BJ$4)=YEAR($G105)),#REF!,IF(AND(BJ$4&lt;($H105+1),(BJ$4+1)&gt;$G105),$P105,0)))</f>
        <v>0</v>
      </c>
      <c r="BK105" s="1301">
        <v>0</v>
      </c>
      <c r="BL105" s="1301">
        <f t="shared" si="84"/>
        <v>0</v>
      </c>
      <c r="BM105" s="1301">
        <v>0</v>
      </c>
      <c r="BN105" s="1313" t="e">
        <f>IF(AND(MONTH(BN$4)=MONTH($H105),YEAR(BN$4)=YEAR($H105)),#REF!,IF(AND(MONTH(BN$4)=MONTH($G105),YEAR(BN$4)=YEAR($G105)),#REF!,IF(AND(BN$4&lt;($H105+1),(BN$4+1)&gt;$G105),$P105,0)))</f>
        <v>#REF!</v>
      </c>
      <c r="BO105" s="1313">
        <f>IF(AND(MONTH(BO$4)=MONTH($H105),YEAR(BO$4)=YEAR($H105)),#REF!,IF(AND(MONTH(BO$4)=MONTH($G105),YEAR(BO$4)=YEAR($G105)),#REF!,IF(AND(BO$4&lt;($H105+1),(BO$4+1)&gt;$G105),$P105,0)))</f>
        <v>654</v>
      </c>
      <c r="BP105" s="1313">
        <f>IF(AND(MONTH(BP$4)=MONTH($H105),YEAR(BP$4)=YEAR($H105)),#REF!,IF(AND(MONTH(BP$4)=MONTH($G105),YEAR(BP$4)=YEAR($G105)),#REF!,IF(AND(BP$4&lt;($H105+1),(BP$4+1)&gt;$G105),$P105,0)))</f>
        <v>654</v>
      </c>
      <c r="BQ105" s="1313">
        <f>IF(AND(MONTH(BQ$4)=MONTH($H105),YEAR(BQ$4)=YEAR($H105)),#REF!,IF(AND(MONTH(BQ$4)=MONTH($G105),YEAR(BQ$4)=YEAR($G105)),#REF!,IF(AND(BQ$4&lt;($H105+1),(BQ$4+1)&gt;$G105),$P105,0)))</f>
        <v>654</v>
      </c>
      <c r="BR105" s="1313">
        <f>IF(AND(MONTH(BR$4)=MONTH($H105),YEAR(BR$4)=YEAR($H105)),#REF!,IF(AND(MONTH(BR$4)=MONTH($G105),YEAR(BR$4)=YEAR($G105)),#REF!,IF(AND(BR$4&lt;($H105+1),(BR$4+1)&gt;$G105),$P105,0)))</f>
        <v>654</v>
      </c>
      <c r="BS105" s="1313">
        <f>IF(AND(MONTH(BS$4)=MONTH($H105),YEAR(BS$4)=YEAR($H105)),#REF!,IF(AND(MONTH(BS$4)=MONTH($G105),YEAR(BS$4)=YEAR($G105)),#REF!,IF(AND(BS$4&lt;($H105+1),(BS$4+1)&gt;$G105),$P105,0)))</f>
        <v>654</v>
      </c>
      <c r="BT105" s="1313">
        <f>IF(AND(MONTH(BT$4)=MONTH($H105),YEAR(BT$4)=YEAR($H105)),#REF!,IF(AND(MONTH(BT$4)=MONTH($G105),YEAR(BT$4)=YEAR($G105)),#REF!,IF(AND(BT$4&lt;($H105+1),(BT$4+1)&gt;$G105),$P105,0)))</f>
        <v>654</v>
      </c>
      <c r="BU105" s="1301" t="e">
        <f t="shared" si="147"/>
        <v>#REF!</v>
      </c>
      <c r="BV105" s="1301"/>
      <c r="BW105" s="1327"/>
      <c r="BX105" s="1319"/>
      <c r="BY105" s="1319"/>
      <c r="BZ105" s="1319"/>
      <c r="CA105" s="1319"/>
      <c r="CB105" s="1319"/>
      <c r="CC105" s="1319"/>
      <c r="CD105" s="1319"/>
      <c r="CE105" s="1319"/>
      <c r="CF105" s="1319"/>
      <c r="CG105" s="1319"/>
      <c r="CH105" s="1319"/>
      <c r="CI105" s="1270">
        <f t="shared" si="85"/>
        <v>0</v>
      </c>
      <c r="CJ105" s="1333"/>
      <c r="CK105" s="1333"/>
      <c r="CL105" s="1333"/>
    </row>
    <row r="106" spans="1:90" ht="18" customHeight="1">
      <c r="A106" s="1198">
        <v>46</v>
      </c>
      <c r="B106" s="1198" t="s">
        <v>88</v>
      </c>
      <c r="C106" s="1198" t="s">
        <v>56</v>
      </c>
      <c r="D106" s="1198"/>
      <c r="E106" s="1206" t="s">
        <v>172</v>
      </c>
      <c r="F106" s="1440" t="s">
        <v>173</v>
      </c>
      <c r="G106" s="1209">
        <v>45288</v>
      </c>
      <c r="H106" s="1209">
        <v>46383</v>
      </c>
      <c r="I106" s="1266"/>
      <c r="J106" s="1267">
        <v>4002</v>
      </c>
      <c r="K106" s="1267">
        <v>4002</v>
      </c>
      <c r="L106" s="1268">
        <v>8.125</v>
      </c>
      <c r="M106" s="1269">
        <v>2</v>
      </c>
      <c r="N106" s="1270">
        <v>12.65625</v>
      </c>
      <c r="O106" s="1259">
        <f t="shared" si="110"/>
        <v>32516.25</v>
      </c>
      <c r="P106" s="1259">
        <f t="shared" si="152"/>
        <v>8004</v>
      </c>
      <c r="Q106" s="1259">
        <f t="shared" si="111"/>
        <v>40520.25</v>
      </c>
      <c r="R106" s="1259">
        <f>IF(AND(MONTH(R$4)=MONTH($H106),YEAR(R$4)=YEAR($H106)),#REF!,IF(AND(MONTH(R$4)=MONTH($G106),YEAR(R$4)=YEAR($G106)),#REF!,IF(AND(R$4&lt;($H106+1),(R$4+1)&gt;$G106),$O106,0)))-14265.19</f>
        <v>18251.060000000001</v>
      </c>
      <c r="S106" s="1259">
        <f>VLOOKUP(E106,'[1]MW-Rent 2023'!$E$11:$AS$247,16,FALSE)</f>
        <v>11747.8064516129</v>
      </c>
      <c r="T106" s="1259">
        <f t="shared" si="80"/>
        <v>6503.2535483870897</v>
      </c>
      <c r="U106" s="1259">
        <f>VLOOKUP(E106,'[2]MW-Rent 2023'!$E$11:$DR$319,21,FALSE)</f>
        <v>25212.6</v>
      </c>
      <c r="V106" s="1301">
        <f>IF(AND(MONTH(V$4)=MONTH($H106),YEAR(V$4)=YEAR($H106)),#REF!,IF(AND(MONTH(V$4)=MONTH($G106),YEAR(V$4)=YEAR($G106)),#REF!,IF(AND(V$4&lt;($H106+1),(V$4+1)&gt;$G106),$O106,0)))</f>
        <v>32516.25</v>
      </c>
      <c r="W106" s="1301">
        <f>VLOOKUP(E106,'[1]MW-Rent 2023'!$E$11:$AS$247,17,FALSE)</f>
        <v>26013</v>
      </c>
      <c r="X106" s="1301">
        <f t="shared" si="86"/>
        <v>6503.25</v>
      </c>
      <c r="Y106" s="1301">
        <f>VLOOKUP(E106,'[2]MW-Rent 2023'!$E$11:$DR$319,25,FALSE)</f>
        <v>22011</v>
      </c>
      <c r="Z106" s="1301">
        <f>IF(AND(MONTH(Z$4)=MONTH($H106),YEAR(Z$4)=YEAR($H106)),#REF!,IF(AND(MONTH(Z$4)=MONTH($G106),YEAR(Z$4)=YEAR($G106)),#REF!,IF(AND(Z$4&lt;($H106+1),(Z$4+1)&gt;$G106),$O106,0)))</f>
        <v>32516.25</v>
      </c>
      <c r="AA106" s="1301">
        <f>VLOOKUP(E106,'[1]MW-Rent 2023'!$E$11:$AS$247,18,FALSE)</f>
        <v>26013</v>
      </c>
      <c r="AB106" s="1301">
        <f t="shared" si="87"/>
        <v>6503.25</v>
      </c>
      <c r="AC106" s="1301">
        <f>VLOOKUP(E106,'[2]MW-Rent 2023'!$E$11:$DR$319,29,FALSE)</f>
        <v>22011</v>
      </c>
      <c r="AD106" s="1301">
        <f>IF(AND(MONTH(AD$4)=MONTH($H106),YEAR(AD$4)=YEAR($H106)),#REF!,IF(AND(MONTH(AD$4)=MONTH($G106),YEAR(AD$4)=YEAR($G106)),#REF!,IF(AND(AD$4&lt;($H106+1),(AD$4+1)&gt;$G106),$O106,0)))</f>
        <v>32516.25</v>
      </c>
      <c r="AE106" s="1301">
        <f>VLOOKUP(E106,'[1]MW-Rent 2023'!$E$11:$AS$247,19,FALSE)</f>
        <v>26013</v>
      </c>
      <c r="AF106" s="1301">
        <f t="shared" si="88"/>
        <v>6503.25</v>
      </c>
      <c r="AG106" s="1301">
        <f>VLOOKUP(E106,'[2]MW-Rent 2023'!$E$11:$DR$319,33,FALSE)</f>
        <v>22011</v>
      </c>
      <c r="AH106" s="1301">
        <f>IF(AND(MONTH(AH$4)=MONTH($H106),YEAR(AH$4)=YEAR($H106)),#REF!,IF(AND(MONTH(AH$4)=MONTH($G106),YEAR(AH$4)=YEAR($G106)),#REF!,IF(AND(AH$4&lt;($H106+1),(AH$4+1)&gt;$G106),$O106,0)))</f>
        <v>32516.25</v>
      </c>
      <c r="AI106" s="1301">
        <f>VLOOKUP(E106,'[1]MW-Rent 2023'!$E$11:$AS$247,20,FALSE)</f>
        <v>26013</v>
      </c>
      <c r="AJ106" s="1301">
        <f t="shared" si="89"/>
        <v>6503.25</v>
      </c>
      <c r="AK106" s="1301">
        <f>VLOOKUP(E106,'[2]MW-Rent 2023'!$E$11:$DR$319,37,FALSE)</f>
        <v>22011</v>
      </c>
      <c r="AL106" s="1313">
        <f>IF(AND(MONTH(AL$4)=MONTH($H106),YEAR(AL$4)=YEAR($H106)),#REF!,IF(AND(MONTH(AL$4)=MONTH($G106),YEAR(AL$4)=YEAR($G106)),#REF!,IF(AND(AL$4&lt;($H106+1),(AL$4+1)&gt;$G106),$O106,0)))</f>
        <v>32516.25</v>
      </c>
      <c r="AM106" s="1313">
        <f>IF(AND(MONTH(AM$4)=MONTH($H106),YEAR(AM$4)=YEAR($H106)),#REF!,IF(AND(MONTH(AM$4)=MONTH($G106),YEAR(AM$4)=YEAR($G106)),#REF!,IF(AND(AM$4&lt;($H106+1),(AM$4+1)&gt;$G106),$O106,0)))</f>
        <v>32516.25</v>
      </c>
      <c r="AN106" s="1313">
        <f>IF(AND(MONTH(AN$4)=MONTH($H106),YEAR(AN$4)=YEAR($H106)),#REF!,IF(AND(MONTH(AN$4)=MONTH($G106),YEAR(AN$4)=YEAR($G106)),#REF!,IF(AND(AN$4&lt;($H106+1),(AN$4+1)&gt;$G106),$O106,0)))</f>
        <v>32516.25</v>
      </c>
      <c r="AO106" s="1313">
        <f>IF(AND(MONTH(AO$4)=MONTH($H106),YEAR(AO$4)=YEAR($H106)),#REF!,IF(AND(MONTH(AO$4)=MONTH($G106),YEAR(AO$4)=YEAR($G106)),#REF!,IF(AND(AO$4&lt;($H106+1),(AO$4+1)&gt;$G106),$O106,0)))</f>
        <v>32516.25</v>
      </c>
      <c r="AP106" s="1313">
        <f>IF(AND(MONTH(AP$4)=MONTH($H106),YEAR(AP$4)=YEAR($H106)),#REF!,IF(AND(MONTH(AP$4)=MONTH($G106),YEAR(AP$4)=YEAR($G106)),#REF!,IF(AND(AP$4&lt;($H106+1),(AP$4+1)&gt;$G106),$O106,0)))</f>
        <v>32516.25</v>
      </c>
      <c r="AQ106" s="1313">
        <f>IF(AND(MONTH(AQ$4)=MONTH($H106),YEAR(AQ$4)=YEAR($H106)),#REF!,IF(AND(MONTH(AQ$4)=MONTH($G106),YEAR(AQ$4)=YEAR($G106)),#REF!,IF(AND(AQ$4&lt;($H106+1),(AQ$4+1)&gt;$G106),$O106,0)))</f>
        <v>32516.25</v>
      </c>
      <c r="AR106" s="1313">
        <f>IF(AND(MONTH(AR$4)=MONTH($H106),YEAR(AR$4)=YEAR($H106)),#REF!,IF(AND(MONTH(AR$4)=MONTH($G106),YEAR(AR$4)=YEAR($G106)),#REF!,IF(AND(AR$4&lt;($H106+1),(AR$4+1)&gt;$G106),$O106,0)))</f>
        <v>32516.25</v>
      </c>
      <c r="AS106" s="1301">
        <f t="shared" si="146"/>
        <v>375929.81</v>
      </c>
      <c r="AT106" s="1301">
        <f>IF(AND(MONTH(AT$4)=MONTH($H106),YEAR(AT$4)=YEAR($H106)),#REF!,IF(AND(MONTH(AT$4)=MONTH($G106),YEAR(AT$4)=YEAR($G106)),#REF!,IF(AND(AT$4&lt;($H106+1),(AT$4+1)&gt;$G106),$P106,0)))-4389.29</f>
        <v>3614.71</v>
      </c>
      <c r="AU106" s="1301">
        <f>VLOOKUP(E106,'[1]MW-Rent 2023'!$E$11:$AS$247,29,FALSE)</f>
        <v>3614.7096774193501</v>
      </c>
      <c r="AV106" s="1301">
        <f t="shared" si="79"/>
        <v>3.2258064538837099E-4</v>
      </c>
      <c r="AW106" s="1301">
        <f>VLOOKUP(E106,'[2]MW-Rent 2023'!$E$11:$DR$319,70,FALSE)</f>
        <v>4802.3999999999996</v>
      </c>
      <c r="AX106" s="1301">
        <f>IF(AND(MONTH(AX$4)=MONTH($H106),YEAR(AX$4)=YEAR($H106)),#REF!,IF(AND(MONTH(AX$4)=MONTH($G106),YEAR(AX$4)=YEAR($G106)),#REF!,IF(AND(AX$4&lt;($H106+1),(AX$4+1)&gt;$G106),$P106,0)))</f>
        <v>8004</v>
      </c>
      <c r="AY106" s="1301">
        <f>VLOOKUP(E106,'[1]MW-Rent 2023'!$E$11:$AS$247,30,FALSE)</f>
        <v>8004</v>
      </c>
      <c r="AZ106" s="1301">
        <f t="shared" si="81"/>
        <v>0</v>
      </c>
      <c r="BA106" s="1301">
        <f>VLOOKUP(E106,'[2]MW-Rent 2023'!$E$11:$DR$319,74,FALSE)</f>
        <v>8004</v>
      </c>
      <c r="BB106" s="1301">
        <f>IF(AND(MONTH(BB$4)=MONTH($H106),YEAR(BB$4)=YEAR($H106)),#REF!,IF(AND(MONTH(BB$4)=MONTH($G106),YEAR(BB$4)=YEAR($G106)),#REF!,IF(AND(BB$4&lt;($H106+1),(BB$4+1)&gt;$G106),$P106,0)))</f>
        <v>8004</v>
      </c>
      <c r="BC106" s="1301">
        <f>VLOOKUP(E106,'[1]MW-Rent 2023'!$E$11:$AS$247,31,FALSE)</f>
        <v>8004</v>
      </c>
      <c r="BD106" s="1301">
        <f t="shared" si="82"/>
        <v>0</v>
      </c>
      <c r="BE106" s="1301">
        <f>VLOOKUP(E106,'[2]MW-Rent 2023'!$E$11:$DR$319,78,FALSE)</f>
        <v>8004</v>
      </c>
      <c r="BF106" s="1301">
        <f>IF(AND(MONTH(BF$4)=MONTH($H106),YEAR(BF$4)=YEAR($H106)),#REF!,IF(AND(MONTH(BF$4)=MONTH($G106),YEAR(BF$4)=YEAR($G106)),#REF!,IF(AND(BF$4&lt;($H106+1),(BF$4+1)&gt;$G106),$P106,0)))</f>
        <v>8004</v>
      </c>
      <c r="BG106" s="1301">
        <f>VLOOKUP(E106,'[1]MW-Rent 2023'!$E$11:$AS$247,32,FALSE)</f>
        <v>8004</v>
      </c>
      <c r="BH106" s="1301">
        <f t="shared" si="83"/>
        <v>0</v>
      </c>
      <c r="BI106" s="1301">
        <f>VLOOKUP(E106,'[2]MW-Rent 2023'!$E$11:$DR$319,82,FALSE)</f>
        <v>8004</v>
      </c>
      <c r="BJ106" s="1301">
        <f>IF(AND(MONTH(BJ$4)=MONTH($H106),YEAR(BJ$4)=YEAR($H106)),#REF!,IF(AND(MONTH(BJ$4)=MONTH($G106),YEAR(BJ$4)=YEAR($G106)),#REF!,IF(AND(BJ$4&lt;($H106+1),(BJ$4+1)&gt;$G106),$P106,0)))</f>
        <v>8004</v>
      </c>
      <c r="BK106" s="1301">
        <f>VLOOKUP(E106,'[1]MW-Rent 2023'!$E$11:$AS$247,33,FALSE)</f>
        <v>8004</v>
      </c>
      <c r="BL106" s="1301">
        <f t="shared" si="84"/>
        <v>0</v>
      </c>
      <c r="BM106" s="1301">
        <f>VLOOKUP(E106,'[2]MW-Rent 2023'!$E$11:$DR$319,86,FALSE)</f>
        <v>8004</v>
      </c>
      <c r="BN106" s="1313">
        <f>IF(AND(MONTH(BN$4)=MONTH($H106),YEAR(BN$4)=YEAR($H106)),#REF!,IF(AND(MONTH(BN$4)=MONTH($G106),YEAR(BN$4)=YEAR($G106)),#REF!,IF(AND(BN$4&lt;($H106+1),(BN$4+1)&gt;$G106),$P106,0)))</f>
        <v>8004</v>
      </c>
      <c r="BO106" s="1313">
        <f>IF(AND(MONTH(BO$4)=MONTH($H106),YEAR(BO$4)=YEAR($H106)),#REF!,IF(AND(MONTH(BO$4)=MONTH($G106),YEAR(BO$4)=YEAR($G106)),#REF!,IF(AND(BO$4&lt;($H106+1),(BO$4+1)&gt;$G106),$P106,0)))</f>
        <v>8004</v>
      </c>
      <c r="BP106" s="1313">
        <f>IF(AND(MONTH(BP$4)=MONTH($H106),YEAR(BP$4)=YEAR($H106)),#REF!,IF(AND(MONTH(BP$4)=MONTH($G106),YEAR(BP$4)=YEAR($G106)),#REF!,IF(AND(BP$4&lt;($H106+1),(BP$4+1)&gt;$G106),$P106,0)))</f>
        <v>8004</v>
      </c>
      <c r="BQ106" s="1313">
        <f>IF(AND(MONTH(BQ$4)=MONTH($H106),YEAR(BQ$4)=YEAR($H106)),#REF!,IF(AND(MONTH(BQ$4)=MONTH($G106),YEAR(BQ$4)=YEAR($G106)),#REF!,IF(AND(BQ$4&lt;($H106+1),(BQ$4+1)&gt;$G106),$P106,0)))</f>
        <v>8004</v>
      </c>
      <c r="BR106" s="1313">
        <f>IF(AND(MONTH(BR$4)=MONTH($H106),YEAR(BR$4)=YEAR($H106)),#REF!,IF(AND(MONTH(BR$4)=MONTH($G106),YEAR(BR$4)=YEAR($G106)),#REF!,IF(AND(BR$4&lt;($H106+1),(BR$4+1)&gt;$G106),$P106,0)))</f>
        <v>8004</v>
      </c>
      <c r="BS106" s="1313">
        <f>IF(AND(MONTH(BS$4)=MONTH($H106),YEAR(BS$4)=YEAR($H106)),#REF!,IF(AND(MONTH(BS$4)=MONTH($G106),YEAR(BS$4)=YEAR($G106)),#REF!,IF(AND(BS$4&lt;($H106+1),(BS$4+1)&gt;$G106),$P106,0)))</f>
        <v>8004</v>
      </c>
      <c r="BT106" s="1313">
        <f>IF(AND(MONTH(BT$4)=MONTH($H106),YEAR(BT$4)=YEAR($H106)),#REF!,IF(AND(MONTH(BT$4)=MONTH($G106),YEAR(BT$4)=YEAR($G106)),#REF!,IF(AND(BT$4&lt;($H106+1),(BT$4+1)&gt;$G106),$P106,0)))</f>
        <v>8004</v>
      </c>
      <c r="BU106" s="1331">
        <f t="shared" si="147"/>
        <v>91658.71</v>
      </c>
      <c r="BV106" s="1332"/>
      <c r="BW106" s="1327">
        <v>0</v>
      </c>
      <c r="BX106" s="1319">
        <v>0</v>
      </c>
      <c r="BY106" s="1319">
        <v>0</v>
      </c>
      <c r="BZ106" s="1319">
        <v>0</v>
      </c>
      <c r="CA106" s="1319">
        <v>11211</v>
      </c>
      <c r="CB106" s="1319"/>
      <c r="CC106" s="1319"/>
      <c r="CD106" s="1339"/>
      <c r="CE106" s="1339"/>
      <c r="CF106" s="1339"/>
      <c r="CG106" s="1339"/>
      <c r="CH106" s="1339"/>
      <c r="CI106" s="1270">
        <f t="shared" si="85"/>
        <v>11211</v>
      </c>
      <c r="CJ106" s="1333"/>
      <c r="CK106" s="1333"/>
      <c r="CL106" s="1333"/>
    </row>
    <row r="107" spans="1:90" ht="18" customHeight="1">
      <c r="A107" s="1198">
        <v>47</v>
      </c>
      <c r="B107" s="1198" t="s">
        <v>88</v>
      </c>
      <c r="C107" s="1198" t="s">
        <v>89</v>
      </c>
      <c r="D107" s="1198"/>
      <c r="E107" s="1206" t="s">
        <v>174</v>
      </c>
      <c r="F107" s="1440" t="s">
        <v>175</v>
      </c>
      <c r="G107" s="1209">
        <v>45145</v>
      </c>
      <c r="H107" s="1209">
        <v>45875</v>
      </c>
      <c r="I107" s="1266"/>
      <c r="J107" s="1267">
        <v>413</v>
      </c>
      <c r="K107" s="1267">
        <v>413</v>
      </c>
      <c r="L107" s="1268">
        <v>14</v>
      </c>
      <c r="M107" s="1269">
        <v>2</v>
      </c>
      <c r="N107" s="1270">
        <v>20</v>
      </c>
      <c r="O107" s="1259">
        <f t="shared" si="110"/>
        <v>5782</v>
      </c>
      <c r="P107" s="1259">
        <f t="shared" si="152"/>
        <v>826</v>
      </c>
      <c r="Q107" s="1259">
        <f t="shared" si="111"/>
        <v>6608</v>
      </c>
      <c r="R107" s="1259">
        <f>IF(AND(MONTH(R$4)=MONTH($H107),YEAR(R$4)=YEAR($H107)),#REF!,IF(AND(MONTH(R$4)=MONTH($G107),YEAR(R$4)=YEAR($G107)),#REF!,IF(AND(R$4&lt;($H107+1),(R$4+1)&gt;$G107),$O107,0)))</f>
        <v>5782</v>
      </c>
      <c r="S107" s="1259">
        <f>VLOOKUP(E107,'[1]MW-Rent 2023'!$E$11:$AS$247,16,FALSE)</f>
        <v>4625.6000000000004</v>
      </c>
      <c r="T107" s="1259">
        <f t="shared" si="80"/>
        <v>1156.4000000000001</v>
      </c>
      <c r="U107" s="1259">
        <f>VLOOKUP(E107,'[2]MW-Rent 2023'!$E$11:$DR$319,21,FALSE)</f>
        <v>4584.3</v>
      </c>
      <c r="V107" s="1301">
        <f>IF(AND(MONTH(V$4)=MONTH($H107),YEAR(V$4)=YEAR($H107)),#REF!,IF(AND(MONTH(V$4)=MONTH($G107),YEAR(V$4)=YEAR($G107)),#REF!,IF(AND(V$4&lt;($H107+1),(V$4+1)&gt;$G107),$O107,0)))</f>
        <v>5782</v>
      </c>
      <c r="W107" s="1301">
        <f>VLOOKUP(E107,'[1]MW-Rent 2023'!$E$11:$AS$247,17,FALSE)</f>
        <v>4625.6000000000004</v>
      </c>
      <c r="X107" s="1301">
        <f t="shared" si="86"/>
        <v>1156.4000000000001</v>
      </c>
      <c r="Y107" s="1301">
        <f>VLOOKUP(E107,'[2]MW-Rent 2023'!$E$11:$DR$319,25,FALSE)</f>
        <v>4253.8999999999996</v>
      </c>
      <c r="Z107" s="1301">
        <f>IF(AND(MONTH(Z$4)=MONTH($H107),YEAR(Z$4)=YEAR($H107)),#REF!,IF(AND(MONTH(Z$4)=MONTH($G107),YEAR(Z$4)=YEAR($G107)),#REF!,IF(AND(Z$4&lt;($H107+1),(Z$4+1)&gt;$G107),$O107,0)))</f>
        <v>5782</v>
      </c>
      <c r="AA107" s="1301">
        <f>VLOOKUP(E107,'[1]MW-Rent 2023'!$E$11:$AS$247,18,FALSE)</f>
        <v>4625.6000000000004</v>
      </c>
      <c r="AB107" s="1301">
        <f t="shared" si="87"/>
        <v>1156.4000000000001</v>
      </c>
      <c r="AC107" s="1301">
        <f>VLOOKUP(E107,'[2]MW-Rent 2023'!$E$11:$DR$319,29,FALSE)</f>
        <v>4253.8999999999996</v>
      </c>
      <c r="AD107" s="1301">
        <f>IF(AND(MONTH(AD$4)=MONTH($H107),YEAR(AD$4)=YEAR($H107)),#REF!,IF(AND(MONTH(AD$4)=MONTH($G107),YEAR(AD$4)=YEAR($G107)),#REF!,IF(AND(AD$4&lt;($H107+1),(AD$4+1)&gt;$G107),$O107,0)))</f>
        <v>5782</v>
      </c>
      <c r="AE107" s="1301">
        <f>VLOOKUP(E107,'[1]MW-Rent 2023'!$E$11:$AS$247,19,FALSE)</f>
        <v>4625.6000000000004</v>
      </c>
      <c r="AF107" s="1301">
        <f t="shared" si="88"/>
        <v>1156.4000000000001</v>
      </c>
      <c r="AG107" s="1301">
        <f>VLOOKUP(E107,'[2]MW-Rent 2023'!$E$11:$DR$319,33,FALSE)</f>
        <v>4253.8999999999996</v>
      </c>
      <c r="AH107" s="1301">
        <f>IF(AND(MONTH(AH$4)=MONTH($H107),YEAR(AH$4)=YEAR($H107)),#REF!,IF(AND(MONTH(AH$4)=MONTH($G107),YEAR(AH$4)=YEAR($G107)),#REF!,IF(AND(AH$4&lt;($H107+1),(AH$4+1)&gt;$G107),$O107,0)))</f>
        <v>5782</v>
      </c>
      <c r="AI107" s="1301">
        <f>VLOOKUP(E107,'[1]MW-Rent 2023'!$E$11:$AS$247,20,FALSE)</f>
        <v>4625.6000000000004</v>
      </c>
      <c r="AJ107" s="1301">
        <f t="shared" si="89"/>
        <v>1156.4000000000001</v>
      </c>
      <c r="AK107" s="1301">
        <f>VLOOKUP(E107,'[2]MW-Rent 2023'!$E$11:$DR$319,37,FALSE)</f>
        <v>4253.8999999999996</v>
      </c>
      <c r="AL107" s="1313">
        <f>IF(AND(MONTH(AL$4)=MONTH($H107),YEAR(AL$4)=YEAR($H107)),#REF!,IF(AND(MONTH(AL$4)=MONTH($G107),YEAR(AL$4)=YEAR($G107)),#REF!,IF(AND(AL$4&lt;($H107+1),(AL$4+1)&gt;$G107),$O107,0)))</f>
        <v>5782</v>
      </c>
      <c r="AM107" s="1313">
        <f>IF(AND(MONTH(AM$4)=MONTH($H107),YEAR(AM$4)=YEAR($H107)),#REF!,IF(AND(MONTH(AM$4)=MONTH($G107),YEAR(AM$4)=YEAR($G107)),#REF!,IF(AND(AM$4&lt;($H107+1),(AM$4+1)&gt;$G107),$O107,0)))</f>
        <v>5782</v>
      </c>
      <c r="AN107" s="1313">
        <f>IF(AND(MONTH(AN$4)=MONTH($H107),YEAR(AN$4)=YEAR($H107)),#REF!,IF(AND(MONTH(AN$4)=MONTH($G107),YEAR(AN$4)=YEAR($G107)),#REF!,IF(AND(AN$4&lt;($H107+1),(AN$4+1)&gt;$G107),$O107,0)))</f>
        <v>5782</v>
      </c>
      <c r="AO107" s="1313">
        <f>IF(AND(MONTH(AO$4)=MONTH($H107),YEAR(AO$4)=YEAR($H107)),#REF!,IF(AND(MONTH(AO$4)=MONTH($G107),YEAR(AO$4)=YEAR($G107)),#REF!,IF(AND(AO$4&lt;($H107+1),(AO$4+1)&gt;$G107),$O107,0)))</f>
        <v>5782</v>
      </c>
      <c r="AP107" s="1313">
        <f>IF(AND(MONTH(AP$4)=MONTH($H107),YEAR(AP$4)=YEAR($H107)),#REF!,IF(AND(MONTH(AP$4)=MONTH($G107),YEAR(AP$4)=YEAR($G107)),#REF!,IF(AND(AP$4&lt;($H107+1),(AP$4+1)&gt;$G107),$O107,0)))</f>
        <v>5782</v>
      </c>
      <c r="AQ107" s="1313">
        <f>IF(AND(MONTH(AQ$4)=MONTH($H107),YEAR(AQ$4)=YEAR($H107)),#REF!,IF(AND(MONTH(AQ$4)=MONTH($G107),YEAR(AQ$4)=YEAR($G107)),#REF!,IF(AND(AQ$4&lt;($H107+1),(AQ$4+1)&gt;$G107),$O107,0)))</f>
        <v>5782</v>
      </c>
      <c r="AR107" s="1313">
        <f>IF(AND(MONTH(AR$4)=MONTH($H107),YEAR(AR$4)=YEAR($H107)),#REF!,IF(AND(MONTH(AR$4)=MONTH($G107),YEAR(AR$4)=YEAR($G107)),#REF!,IF(AND(AR$4&lt;($H107+1),(AR$4+1)&gt;$G107),$O107,0)))</f>
        <v>5782</v>
      </c>
      <c r="AS107" s="1301">
        <f t="shared" si="146"/>
        <v>69384</v>
      </c>
      <c r="AT107" s="1301">
        <f>IF(AND(MONTH(AT$4)=MONTH($H107),YEAR(AT$4)=YEAR($H107)),#REF!,IF(AND(MONTH(AT$4)=MONTH($G107),YEAR(AT$4)=YEAR($G107)),#REF!,IF(AND(AT$4&lt;($H107+1),(AT$4+1)&gt;$G107),$P107,0)))</f>
        <v>826</v>
      </c>
      <c r="AU107" s="1301">
        <f>VLOOKUP(E107,'[1]MW-Rent 2023'!$E$11:$AS$247,29,FALSE)</f>
        <v>826</v>
      </c>
      <c r="AV107" s="1301">
        <f t="shared" si="79"/>
        <v>0</v>
      </c>
      <c r="AW107" s="1301">
        <f>VLOOKUP(E107,'[2]MW-Rent 2023'!$E$11:$DR$319,70,FALSE)</f>
        <v>495.6</v>
      </c>
      <c r="AX107" s="1301">
        <f>IF(AND(MONTH(AX$4)=MONTH($H107),YEAR(AX$4)=YEAR($H107)),#REF!,IF(AND(MONTH(AX$4)=MONTH($G107),YEAR(AX$4)=YEAR($G107)),#REF!,IF(AND(AX$4&lt;($H107+1),(AX$4+1)&gt;$G107),$P107,0)))</f>
        <v>826</v>
      </c>
      <c r="AY107" s="1301">
        <f>VLOOKUP(E107,'[1]MW-Rent 2023'!$E$11:$AS$247,30,FALSE)</f>
        <v>826</v>
      </c>
      <c r="AZ107" s="1301">
        <f t="shared" si="81"/>
        <v>0</v>
      </c>
      <c r="BA107" s="1301">
        <f>VLOOKUP(E107,'[2]MW-Rent 2023'!$E$11:$DR$319,74,FALSE)</f>
        <v>826</v>
      </c>
      <c r="BB107" s="1301">
        <f>IF(AND(MONTH(BB$4)=MONTH($H107),YEAR(BB$4)=YEAR($H107)),#REF!,IF(AND(MONTH(BB$4)=MONTH($G107),YEAR(BB$4)=YEAR($G107)),#REF!,IF(AND(BB$4&lt;($H107+1),(BB$4+1)&gt;$G107),$P107,0)))</f>
        <v>826</v>
      </c>
      <c r="BC107" s="1301">
        <f>VLOOKUP(E107,'[1]MW-Rent 2023'!$E$11:$AS$247,31,FALSE)</f>
        <v>826</v>
      </c>
      <c r="BD107" s="1301">
        <f t="shared" si="82"/>
        <v>0</v>
      </c>
      <c r="BE107" s="1301">
        <f>VLOOKUP(E107,'[2]MW-Rent 2023'!$E$11:$DR$319,78,FALSE)</f>
        <v>826</v>
      </c>
      <c r="BF107" s="1301">
        <f>IF(AND(MONTH(BF$4)=MONTH($H107),YEAR(BF$4)=YEAR($H107)),#REF!,IF(AND(MONTH(BF$4)=MONTH($G107),YEAR(BF$4)=YEAR($G107)),#REF!,IF(AND(BF$4&lt;($H107+1),(BF$4+1)&gt;$G107),$P107,0)))</f>
        <v>826</v>
      </c>
      <c r="BG107" s="1301">
        <f>VLOOKUP(E107,'[1]MW-Rent 2023'!$E$11:$AS$247,32,FALSE)</f>
        <v>826</v>
      </c>
      <c r="BH107" s="1301">
        <f t="shared" si="83"/>
        <v>0</v>
      </c>
      <c r="BI107" s="1301">
        <f>VLOOKUP(E107,'[2]MW-Rent 2023'!$E$11:$DR$319,82,FALSE)</f>
        <v>826</v>
      </c>
      <c r="BJ107" s="1301">
        <f>IF(AND(MONTH(BJ$4)=MONTH($H107),YEAR(BJ$4)=YEAR($H107)),#REF!,IF(AND(MONTH(BJ$4)=MONTH($G107),YEAR(BJ$4)=YEAR($G107)),#REF!,IF(AND(BJ$4&lt;($H107+1),(BJ$4+1)&gt;$G107),$P107,0)))</f>
        <v>826</v>
      </c>
      <c r="BK107" s="1301">
        <f>VLOOKUP(E107,'[1]MW-Rent 2023'!$E$11:$AS$247,33,FALSE)</f>
        <v>826</v>
      </c>
      <c r="BL107" s="1301">
        <f t="shared" si="84"/>
        <v>0</v>
      </c>
      <c r="BM107" s="1301">
        <f>VLOOKUP(E107,'[2]MW-Rent 2023'!$E$11:$DR$319,86,FALSE)</f>
        <v>826</v>
      </c>
      <c r="BN107" s="1313">
        <f>IF(AND(MONTH(BN$4)=MONTH($H107),YEAR(BN$4)=YEAR($H107)),#REF!,IF(AND(MONTH(BN$4)=MONTH($G107),YEAR(BN$4)=YEAR($G107)),#REF!,IF(AND(BN$4&lt;($H107+1),(BN$4+1)&gt;$G107),$P107,0)))</f>
        <v>826</v>
      </c>
      <c r="BO107" s="1313">
        <f>IF(AND(MONTH(BO$4)=MONTH($H107),YEAR(BO$4)=YEAR($H107)),#REF!,IF(AND(MONTH(BO$4)=MONTH($G107),YEAR(BO$4)=YEAR($G107)),#REF!,IF(AND(BO$4&lt;($H107+1),(BO$4+1)&gt;$G107),$P107,0)))</f>
        <v>826</v>
      </c>
      <c r="BP107" s="1313">
        <f>IF(AND(MONTH(BP$4)=MONTH($H107),YEAR(BP$4)=YEAR($H107)),#REF!,IF(AND(MONTH(BP$4)=MONTH($G107),YEAR(BP$4)=YEAR($G107)),#REF!,IF(AND(BP$4&lt;($H107+1),(BP$4+1)&gt;$G107),$P107,0)))</f>
        <v>826</v>
      </c>
      <c r="BQ107" s="1313">
        <f>IF(AND(MONTH(BQ$4)=MONTH($H107),YEAR(BQ$4)=YEAR($H107)),#REF!,IF(AND(MONTH(BQ$4)=MONTH($G107),YEAR(BQ$4)=YEAR($G107)),#REF!,IF(AND(BQ$4&lt;($H107+1),(BQ$4+1)&gt;$G107),$P107,0)))</f>
        <v>826</v>
      </c>
      <c r="BR107" s="1313">
        <f>IF(AND(MONTH(BR$4)=MONTH($H107),YEAR(BR$4)=YEAR($H107)),#REF!,IF(AND(MONTH(BR$4)=MONTH($G107),YEAR(BR$4)=YEAR($G107)),#REF!,IF(AND(BR$4&lt;($H107+1),(BR$4+1)&gt;$G107),$P107,0)))</f>
        <v>826</v>
      </c>
      <c r="BS107" s="1313">
        <f>IF(AND(MONTH(BS$4)=MONTH($H107),YEAR(BS$4)=YEAR($H107)),#REF!,IF(AND(MONTH(BS$4)=MONTH($G107),YEAR(BS$4)=YEAR($G107)),#REF!,IF(AND(BS$4&lt;($H107+1),(BS$4+1)&gt;$G107),$P107,0)))</f>
        <v>826</v>
      </c>
      <c r="BT107" s="1313">
        <f>IF(AND(MONTH(BT$4)=MONTH($H107),YEAR(BT$4)=YEAR($H107)),#REF!,IF(AND(MONTH(BT$4)=MONTH($G107),YEAR(BT$4)=YEAR($G107)),#REF!,IF(AND(BT$4&lt;($H107+1),(BT$4+1)&gt;$G107),$P107,0)))</f>
        <v>826</v>
      </c>
      <c r="BU107" s="1331">
        <f t="shared" si="147"/>
        <v>9912</v>
      </c>
      <c r="BV107" s="1332"/>
      <c r="BW107" s="1327">
        <v>0</v>
      </c>
      <c r="BX107" s="1319">
        <v>71.7</v>
      </c>
      <c r="BY107" s="1319">
        <v>64.319999999999993</v>
      </c>
      <c r="BZ107" s="1319">
        <v>324.60000000000002</v>
      </c>
      <c r="CA107" s="1319">
        <v>280.32</v>
      </c>
      <c r="CB107" s="1319"/>
      <c r="CC107" s="1319"/>
      <c r="CD107" s="1339"/>
      <c r="CE107" s="1339"/>
      <c r="CF107" s="1339"/>
      <c r="CG107" s="1339"/>
      <c r="CH107" s="1339"/>
      <c r="CI107" s="1270">
        <f t="shared" si="85"/>
        <v>740.94</v>
      </c>
      <c r="CJ107" s="1333"/>
      <c r="CK107" s="1333"/>
      <c r="CL107" s="1333"/>
    </row>
    <row r="108" spans="1:90" ht="18" customHeight="1">
      <c r="A108" s="1198">
        <v>48</v>
      </c>
      <c r="B108" s="1198" t="s">
        <v>88</v>
      </c>
      <c r="C108" s="1198" t="s">
        <v>124</v>
      </c>
      <c r="D108" s="1198"/>
      <c r="E108" s="1206" t="s">
        <v>176</v>
      </c>
      <c r="F108" s="1342" t="s">
        <v>177</v>
      </c>
      <c r="G108" s="1209">
        <v>45050</v>
      </c>
      <c r="H108" s="1209">
        <v>45294</v>
      </c>
      <c r="I108" s="1266"/>
      <c r="J108" s="1267">
        <v>0</v>
      </c>
      <c r="K108" s="1267">
        <v>560</v>
      </c>
      <c r="L108" s="1268">
        <v>22.05</v>
      </c>
      <c r="M108" s="1269">
        <v>2</v>
      </c>
      <c r="N108" s="1270">
        <v>30.0625</v>
      </c>
      <c r="O108" s="1259">
        <f t="shared" si="110"/>
        <v>12348</v>
      </c>
      <c r="P108" s="1259">
        <f t="shared" si="152"/>
        <v>1120</v>
      </c>
      <c r="Q108" s="1259">
        <f t="shared" si="111"/>
        <v>13468</v>
      </c>
      <c r="R108" s="1259" t="e">
        <f>IF(AND(MONTH(R$4)=MONTH($H108),YEAR(R$4)=YEAR($H108)),#REF!,IF(AND(MONTH(R$4)=MONTH($G108),YEAR(R$4)=YEAR($G108)),#REF!,IF(AND(R$4&lt;($H108+1),(R$4+1)&gt;$G108),$O108,0)))</f>
        <v>#REF!</v>
      </c>
      <c r="S108" s="1259">
        <f>VLOOKUP(E108,'[1]MW-Rent 2023'!$E$11:$AS$247,16,FALSE)</f>
        <v>955.97</v>
      </c>
      <c r="T108" s="1259" t="e">
        <f t="shared" si="80"/>
        <v>#REF!</v>
      </c>
      <c r="U108" s="1259">
        <v>3360.97</v>
      </c>
      <c r="V108" s="1301">
        <f>IF(AND(MONTH(V$4)=MONTH($H108),YEAR(V$4)=YEAR($H108)),#REF!,IF(AND(MONTH(V$4)=MONTH($G108),YEAR(V$4)=YEAR($G108)),#REF!,IF(AND(V$4&lt;($H108+1),(V$4+1)&gt;$G108),$O108,0)))</f>
        <v>0</v>
      </c>
      <c r="W108" s="1301">
        <f>VLOOKUP(E108,'[1]MW-Rent 2023'!$E$11:$AS$247,17,FALSE)</f>
        <v>0</v>
      </c>
      <c r="X108" s="1301">
        <f t="shared" si="86"/>
        <v>0</v>
      </c>
      <c r="Y108" s="1301">
        <f>VLOOKUP(E108,'[2]MW-Rent 2023'!$E$11:$DR$319,25,FALSE)</f>
        <v>0</v>
      </c>
      <c r="Z108" s="1301">
        <f>IF(AND(MONTH(Z$4)=MONTH($H108),YEAR(Z$4)=YEAR($H108)),#REF!,IF(AND(MONTH(Z$4)=MONTH($G108),YEAR(Z$4)=YEAR($G108)),#REF!,IF(AND(Z$4&lt;($H108+1),(Z$4+1)&gt;$G108),$O108,0)))</f>
        <v>0</v>
      </c>
      <c r="AA108" s="1301">
        <f>VLOOKUP(E108,'[1]MW-Rent 2023'!$E$11:$AS$247,18,FALSE)</f>
        <v>0</v>
      </c>
      <c r="AB108" s="1301">
        <f t="shared" si="87"/>
        <v>0</v>
      </c>
      <c r="AC108" s="1301">
        <f>VLOOKUP(E108,'[2]MW-Rent 2023'!$E$11:$DR$319,29,FALSE)</f>
        <v>0</v>
      </c>
      <c r="AD108" s="1301">
        <f>IF(AND(MONTH(AD$4)=MONTH($H108),YEAR(AD$4)=YEAR($H108)),#REF!,IF(AND(MONTH(AD$4)=MONTH($G108),YEAR(AD$4)=YEAR($G108)),#REF!,IF(AND(AD$4&lt;($H108+1),(AD$4+1)&gt;$G108),$O108,0)))</f>
        <v>0</v>
      </c>
      <c r="AE108" s="1301">
        <f>VLOOKUP(E108,'[1]MW-Rent 2023'!$E$11:$AS$247,19,FALSE)</f>
        <v>0</v>
      </c>
      <c r="AF108" s="1301">
        <f t="shared" si="88"/>
        <v>0</v>
      </c>
      <c r="AG108" s="1301">
        <f>VLOOKUP(E108,'[2]MW-Rent 2023'!$E$11:$DR$319,33,FALSE)</f>
        <v>0</v>
      </c>
      <c r="AH108" s="1301">
        <f>IF(AND(MONTH(AH$4)=MONTH($H108),YEAR(AH$4)=YEAR($H108)),#REF!,IF(AND(MONTH(AH$4)=MONTH($G108),YEAR(AH$4)=YEAR($G108)),#REF!,IF(AND(AH$4&lt;($H108+1),(AH$4+1)&gt;$G108),$O108,0)))</f>
        <v>0</v>
      </c>
      <c r="AI108" s="1301">
        <f>VLOOKUP(E108,'[1]MW-Rent 2023'!$E$11:$AS$247,20,FALSE)</f>
        <v>0</v>
      </c>
      <c r="AJ108" s="1301">
        <f t="shared" si="89"/>
        <v>0</v>
      </c>
      <c r="AK108" s="1301">
        <f>VLOOKUP(E108,'[2]MW-Rent 2023'!$E$11:$DR$319,37,FALSE)</f>
        <v>8923.8700000000008</v>
      </c>
      <c r="AL108" s="1313">
        <f>IF(AND(MONTH(AL$4)=MONTH($H108),YEAR(AL$4)=YEAR($H108)),#REF!,IF(AND(MONTH(AL$4)=MONTH($G108),YEAR(AL$4)=YEAR($G108)),#REF!,IF(AND(AL$4&lt;($H108+1),(AL$4+1)&gt;$G108),$O108,0)))</f>
        <v>0</v>
      </c>
      <c r="AM108" s="1313">
        <f>IF(AND(MONTH(AM$4)=MONTH($H108),YEAR(AM$4)=YEAR($H108)),#REF!,IF(AND(MONTH(AM$4)=MONTH($G108),YEAR(AM$4)=YEAR($G108)),#REF!,IF(AND(AM$4&lt;($H108+1),(AM$4+1)&gt;$G108),$O108,0)))</f>
        <v>0</v>
      </c>
      <c r="AN108" s="1313">
        <f>IF(AND(MONTH(AN$4)=MONTH($H108),YEAR(AN$4)=YEAR($H108)),#REF!,IF(AND(MONTH(AN$4)=MONTH($G108),YEAR(AN$4)=YEAR($G108)),#REF!,IF(AND(AN$4&lt;($H108+1),(AN$4+1)&gt;$G108),$O108,0)))</f>
        <v>0</v>
      </c>
      <c r="AO108" s="1313">
        <f>IF(AND(MONTH(AO$4)=MONTH($H108),YEAR(AO$4)=YEAR($H108)),#REF!,IF(AND(MONTH(AO$4)=MONTH($G108),YEAR(AO$4)=YEAR($G108)),#REF!,IF(AND(AO$4&lt;($H108+1),(AO$4+1)&gt;$G108),$O108,0)))</f>
        <v>0</v>
      </c>
      <c r="AP108" s="1313">
        <f>IF(AND(MONTH(AP$4)=MONTH($H108),YEAR(AP$4)=YEAR($H108)),#REF!,IF(AND(MONTH(AP$4)=MONTH($G108),YEAR(AP$4)=YEAR($G108)),#REF!,IF(AND(AP$4&lt;($H108+1),(AP$4+1)&gt;$G108),$O108,0)))</f>
        <v>0</v>
      </c>
      <c r="AQ108" s="1313">
        <f>IF(AND(MONTH(AQ$4)=MONTH($H108),YEAR(AQ$4)=YEAR($H108)),#REF!,IF(AND(MONTH(AQ$4)=MONTH($G108),YEAR(AQ$4)=YEAR($G108)),#REF!,IF(AND(AQ$4&lt;($H108+1),(AQ$4+1)&gt;$G108),$O108,0)))</f>
        <v>0</v>
      </c>
      <c r="AR108" s="1313">
        <f>IF(AND(MONTH(AR$4)=MONTH($H108),YEAR(AR$4)=YEAR($H108)),#REF!,IF(AND(MONTH(AR$4)=MONTH($G108),YEAR(AR$4)=YEAR($G108)),#REF!,IF(AND(AR$4&lt;($H108+1),(AR$4+1)&gt;$G108),$O108,0)))</f>
        <v>0</v>
      </c>
      <c r="AS108" s="1301" t="e">
        <f t="shared" si="146"/>
        <v>#REF!</v>
      </c>
      <c r="AT108" s="1301" t="e">
        <f>IF(AND(MONTH(AT$4)=MONTH($H108),YEAR(AT$4)=YEAR($H108)),#REF!,IF(AND(MONTH(AT$4)=MONTH($G108),YEAR(AT$4)=YEAR($G108)),#REF!,IF(AND(AT$4&lt;($H108+1),(AT$4+1)&gt;$G108),$P108,0)))</f>
        <v>#REF!</v>
      </c>
      <c r="AU108" s="1301">
        <f>VLOOKUP(E108,'[1]MW-Rent 2023'!$E$11:$AS$247,29,FALSE)</f>
        <v>108.39</v>
      </c>
      <c r="AV108" s="1301" t="e">
        <f t="shared" si="79"/>
        <v>#REF!</v>
      </c>
      <c r="AW108" s="1301">
        <v>267.10000000000002</v>
      </c>
      <c r="AX108" s="1301">
        <f>IF(AND(MONTH(AX$4)=MONTH($H108),YEAR(AX$4)=YEAR($H108)),#REF!,IF(AND(MONTH(AX$4)=MONTH($G108),YEAR(AX$4)=YEAR($G108)),#REF!,IF(AND(AX$4&lt;($H108+1),(AX$4+1)&gt;$G108),$P108,0)))</f>
        <v>0</v>
      </c>
      <c r="AY108" s="1301">
        <f>VLOOKUP(E108,'[1]MW-Rent 2023'!$E$11:$AS$247,30,FALSE)</f>
        <v>0</v>
      </c>
      <c r="AZ108" s="1301">
        <f t="shared" si="81"/>
        <v>0</v>
      </c>
      <c r="BA108" s="1301">
        <f>VLOOKUP(E108,'[2]MW-Rent 2023'!$E$11:$DR$319,74,FALSE)</f>
        <v>0</v>
      </c>
      <c r="BB108" s="1301">
        <f>IF(AND(MONTH(BB$4)=MONTH($H108),YEAR(BB$4)=YEAR($H108)),#REF!,IF(AND(MONTH(BB$4)=MONTH($G108),YEAR(BB$4)=YEAR($G108)),#REF!,IF(AND(BB$4&lt;($H108+1),(BB$4+1)&gt;$G108),$P108,0)))</f>
        <v>0</v>
      </c>
      <c r="BC108" s="1301">
        <f>VLOOKUP(E108,'[1]MW-Rent 2023'!$E$11:$AS$247,31,FALSE)</f>
        <v>0</v>
      </c>
      <c r="BD108" s="1301">
        <f t="shared" si="82"/>
        <v>0</v>
      </c>
      <c r="BE108" s="1301">
        <f>VLOOKUP(E108,'[2]MW-Rent 2023'!$E$11:$DR$319,78,FALSE)</f>
        <v>0</v>
      </c>
      <c r="BF108" s="1301">
        <f>IF(AND(MONTH(BF$4)=MONTH($H108),YEAR(BF$4)=YEAR($H108)),#REF!,IF(AND(MONTH(BF$4)=MONTH($G108),YEAR(BF$4)=YEAR($G108)),#REF!,IF(AND(BF$4&lt;($H108+1),(BF$4+1)&gt;$G108),$P108,0)))</f>
        <v>0</v>
      </c>
      <c r="BG108" s="1301">
        <f>VLOOKUP(E108,'[1]MW-Rent 2023'!$E$11:$AS$247,32,FALSE)</f>
        <v>0</v>
      </c>
      <c r="BH108" s="1301">
        <f t="shared" si="83"/>
        <v>0</v>
      </c>
      <c r="BI108" s="1301">
        <f>VLOOKUP(E108,'[2]MW-Rent 2023'!$E$11:$DR$319,82,FALSE)</f>
        <v>0</v>
      </c>
      <c r="BJ108" s="1301">
        <f>IF(AND(MONTH(BJ$4)=MONTH($H108),YEAR(BJ$4)=YEAR($H108)),#REF!,IF(AND(MONTH(BJ$4)=MONTH($G108),YEAR(BJ$4)=YEAR($G108)),#REF!,IF(AND(BJ$4&lt;($H108+1),(BJ$4+1)&gt;$G108),$P108,0)))</f>
        <v>0</v>
      </c>
      <c r="BK108" s="1301">
        <f>VLOOKUP(E108,'[1]MW-Rent 2023'!$E$11:$AS$247,33,FALSE)</f>
        <v>0</v>
      </c>
      <c r="BL108" s="1301">
        <f t="shared" si="84"/>
        <v>0</v>
      </c>
      <c r="BM108" s="1301">
        <f>VLOOKUP(E108,'[2]MW-Rent 2023'!$E$11:$DR$319,86,FALSE)</f>
        <v>1011.61</v>
      </c>
      <c r="BN108" s="1313">
        <f>IF(AND(MONTH(BN$4)=MONTH($H108),YEAR(BN$4)=YEAR($H108)),#REF!,IF(AND(MONTH(BN$4)=MONTH($G108),YEAR(BN$4)=YEAR($G108)),#REF!,IF(AND(BN$4&lt;($H108+1),(BN$4+1)&gt;$G108),$P108,0)))</f>
        <v>0</v>
      </c>
      <c r="BO108" s="1313">
        <f>IF(AND(MONTH(BO$4)=MONTH($H108),YEAR(BO$4)=YEAR($H108)),#REF!,IF(AND(MONTH(BO$4)=MONTH($G108),YEAR(BO$4)=YEAR($G108)),#REF!,IF(AND(BO$4&lt;($H108+1),(BO$4+1)&gt;$G108),$P108,0)))</f>
        <v>0</v>
      </c>
      <c r="BP108" s="1313">
        <f>IF(AND(MONTH(BP$4)=MONTH($H108),YEAR(BP$4)=YEAR($H108)),#REF!,IF(AND(MONTH(BP$4)=MONTH($G108),YEAR(BP$4)=YEAR($G108)),#REF!,IF(AND(BP$4&lt;($H108+1),(BP$4+1)&gt;$G108),$P108,0)))</f>
        <v>0</v>
      </c>
      <c r="BQ108" s="1313">
        <f>IF(AND(MONTH(BQ$4)=MONTH($H108),YEAR(BQ$4)=YEAR($H108)),#REF!,IF(AND(MONTH(BQ$4)=MONTH($G108),YEAR(BQ$4)=YEAR($G108)),#REF!,IF(AND(BQ$4&lt;($H108+1),(BQ$4+1)&gt;$G108),$P108,0)))</f>
        <v>0</v>
      </c>
      <c r="BR108" s="1313">
        <f>IF(AND(MONTH(BR$4)=MONTH($H108),YEAR(BR$4)=YEAR($H108)),#REF!,IF(AND(MONTH(BR$4)=MONTH($G108),YEAR(BR$4)=YEAR($G108)),#REF!,IF(AND(BR$4&lt;($H108+1),(BR$4+1)&gt;$G108),$P108,0)))</f>
        <v>0</v>
      </c>
      <c r="BS108" s="1313">
        <f>IF(AND(MONTH(BS$4)=MONTH($H108),YEAR(BS$4)=YEAR($H108)),#REF!,IF(AND(MONTH(BS$4)=MONTH($G108),YEAR(BS$4)=YEAR($G108)),#REF!,IF(AND(BS$4&lt;($H108+1),(BS$4+1)&gt;$G108),$P108,0)))</f>
        <v>0</v>
      </c>
      <c r="BT108" s="1313">
        <f>IF(AND(MONTH(BT$4)=MONTH($H108),YEAR(BT$4)=YEAR($H108)),#REF!,IF(AND(MONTH(BT$4)=MONTH($G108),YEAR(BT$4)=YEAR($G108)),#REF!,IF(AND(BT$4&lt;($H108+1),(BT$4+1)&gt;$G108),$P108,0)))</f>
        <v>0</v>
      </c>
      <c r="BU108" s="1331" t="e">
        <f t="shared" si="147"/>
        <v>#REF!</v>
      </c>
      <c r="BV108" s="1331"/>
      <c r="BW108" s="1327">
        <v>0</v>
      </c>
      <c r="BX108" s="1319"/>
      <c r="BY108" s="1319"/>
      <c r="BZ108" s="1319"/>
      <c r="CA108" s="1319"/>
      <c r="CB108" s="1319"/>
      <c r="CC108" s="1319"/>
      <c r="CD108" s="1338"/>
      <c r="CE108" s="1338"/>
      <c r="CF108" s="1338"/>
      <c r="CG108" s="1338"/>
      <c r="CH108" s="1338"/>
      <c r="CI108" s="1270">
        <f t="shared" si="85"/>
        <v>0</v>
      </c>
      <c r="CJ108" s="1333"/>
      <c r="CK108" s="1333"/>
      <c r="CL108" s="1333"/>
    </row>
    <row r="109" spans="1:90" s="1170" customFormat="1" ht="18" customHeight="1">
      <c r="A109" s="1206">
        <v>48</v>
      </c>
      <c r="B109" s="1206" t="s">
        <v>88</v>
      </c>
      <c r="C109" s="1206" t="s">
        <v>124</v>
      </c>
      <c r="D109" s="1206"/>
      <c r="E109" s="1206" t="s">
        <v>178</v>
      </c>
      <c r="F109" s="1342" t="s">
        <v>177</v>
      </c>
      <c r="G109" s="1209">
        <v>45295</v>
      </c>
      <c r="H109" s="1209">
        <v>45385</v>
      </c>
      <c r="I109" s="1266"/>
      <c r="J109" s="1267" t="s">
        <v>87</v>
      </c>
      <c r="K109" s="1267">
        <v>560</v>
      </c>
      <c r="L109" s="1268">
        <v>22.053571428571399</v>
      </c>
      <c r="M109" s="1269">
        <v>2</v>
      </c>
      <c r="N109" s="1270">
        <v>30.066964285714299</v>
      </c>
      <c r="O109" s="1259">
        <f t="shared" si="110"/>
        <v>12350</v>
      </c>
      <c r="P109" s="1259">
        <f t="shared" si="152"/>
        <v>1120</v>
      </c>
      <c r="Q109" s="1259">
        <f t="shared" si="111"/>
        <v>13470</v>
      </c>
      <c r="R109" s="1259" t="e">
        <f>IF(AND(MONTH(R$4)=MONTH($H109),YEAR(R$4)=YEAR($H109)),#REF!,IF(AND(MONTH(R$4)=MONTH($G109),YEAR(R$4)=YEAR($G109)),#REF!,IF(AND(R$4&lt;($H109+1),(R$4+1)&gt;$G109),$O109,0)))</f>
        <v>#REF!</v>
      </c>
      <c r="S109" s="1259">
        <v>0</v>
      </c>
      <c r="T109" s="1259" t="e">
        <f t="shared" si="80"/>
        <v>#REF!</v>
      </c>
      <c r="U109" s="1259">
        <f>VLOOKUP(E109,'[2]MW-Rent 2023'!$E$11:$DR$319,21,FALSE)</f>
        <v>0</v>
      </c>
      <c r="V109" s="1301">
        <f>IF(AND(MONTH(V$4)=MONTH($H109),YEAR(V$4)=YEAR($H109)),#REF!,IF(AND(MONTH(V$4)=MONTH($G109),YEAR(V$4)=YEAR($G109)),#REF!,IF(AND(V$4&lt;($H109+1),(V$4+1)&gt;$G109),$O109,0)))</f>
        <v>12350</v>
      </c>
      <c r="W109" s="1301">
        <v>0</v>
      </c>
      <c r="X109" s="1301">
        <f t="shared" si="86"/>
        <v>12350</v>
      </c>
      <c r="Y109" s="1301">
        <f>VLOOKUP(E109,'[2]MW-Rent 2023'!$E$11:$DR$319,25,FALSE)</f>
        <v>0</v>
      </c>
      <c r="Z109" s="1301">
        <f>IF(AND(MONTH(Z$4)=MONTH($H109),YEAR(Z$4)=YEAR($H109)),#REF!,IF(AND(MONTH(Z$4)=MONTH($G109),YEAR(Z$4)=YEAR($G109)),#REF!,IF(AND(Z$4&lt;($H109+1),(Z$4+1)&gt;$G109),$O109,0)))</f>
        <v>12350</v>
      </c>
      <c r="AA109" s="1301">
        <v>0</v>
      </c>
      <c r="AB109" s="1301">
        <f t="shared" si="87"/>
        <v>12350</v>
      </c>
      <c r="AC109" s="1301">
        <f>VLOOKUP(E109,'[2]MW-Rent 2023'!$E$11:$DR$319,29,FALSE)</f>
        <v>0</v>
      </c>
      <c r="AD109" s="1301" t="e">
        <f>IF(AND(MONTH(AD$4)=MONTH($H109),YEAR(AD$4)=YEAR($H109)),#REF!,IF(AND(MONTH(AD$4)=MONTH($G109),YEAR(AD$4)=YEAR($G109)),#REF!,IF(AND(AD$4&lt;($H109+1),(AD$4+1)&gt;$G109),$O109,0)))</f>
        <v>#REF!</v>
      </c>
      <c r="AE109" s="1301">
        <v>0</v>
      </c>
      <c r="AF109" s="1301" t="e">
        <f t="shared" si="88"/>
        <v>#REF!</v>
      </c>
      <c r="AG109" s="1301">
        <f>VLOOKUP(E109,'[2]MW-Rent 2023'!$E$11:$DR$319,33,FALSE)</f>
        <v>0</v>
      </c>
      <c r="AH109" s="1301">
        <f>IF(AND(MONTH(AH$4)=MONTH($H109),YEAR(AH$4)=YEAR($H109)),#REF!,IF(AND(MONTH(AH$4)=MONTH($G109),YEAR(AH$4)=YEAR($G109)),#REF!,IF(AND(AH$4&lt;($H109+1),(AH$4+1)&gt;$G109),$O109,0)))</f>
        <v>0</v>
      </c>
      <c r="AI109" s="1301">
        <v>0</v>
      </c>
      <c r="AJ109" s="1301">
        <f t="shared" si="89"/>
        <v>0</v>
      </c>
      <c r="AK109" s="1301">
        <f>VLOOKUP(E109,'[2]MW-Rent 2023'!$E$11:$DR$319,37,FALSE)</f>
        <v>0</v>
      </c>
      <c r="AL109" s="1313">
        <f>IF(AND(MONTH(AL$4)=MONTH($H109),YEAR(AL$4)=YEAR($H109)),#REF!,IF(AND(MONTH(AL$4)=MONTH($G109),YEAR(AL$4)=YEAR($G109)),#REF!,IF(AND(AL$4&lt;($H109+1),(AL$4+1)&gt;$G109),$O109,0)))</f>
        <v>0</v>
      </c>
      <c r="AM109" s="1313">
        <f>IF(AND(MONTH(AM$4)=MONTH($H109),YEAR(AM$4)=YEAR($H109)),#REF!,IF(AND(MONTH(AM$4)=MONTH($G109),YEAR(AM$4)=YEAR($G109)),#REF!,IF(AND(AM$4&lt;($H109+1),(AM$4+1)&gt;$G109),$O109,0)))</f>
        <v>0</v>
      </c>
      <c r="AN109" s="1313">
        <f>IF(AND(MONTH(AN$4)=MONTH($H109),YEAR(AN$4)=YEAR($H109)),#REF!,IF(AND(MONTH(AN$4)=MONTH($G109),YEAR(AN$4)=YEAR($G109)),#REF!,IF(AND(AN$4&lt;($H109+1),(AN$4+1)&gt;$G109),$O109,0)))</f>
        <v>0</v>
      </c>
      <c r="AO109" s="1313">
        <f>IF(AND(MONTH(AO$4)=MONTH($H109),YEAR(AO$4)=YEAR($H109)),#REF!,IF(AND(MONTH(AO$4)=MONTH($G109),YEAR(AO$4)=YEAR($G109)),#REF!,IF(AND(AO$4&lt;($H109+1),(AO$4+1)&gt;$G109),$O109,0)))</f>
        <v>0</v>
      </c>
      <c r="AP109" s="1313">
        <f>IF(AND(MONTH(AP$4)=MONTH($H109),YEAR(AP$4)=YEAR($H109)),#REF!,IF(AND(MONTH(AP$4)=MONTH($G109),YEAR(AP$4)=YEAR($G109)),#REF!,IF(AND(AP$4&lt;($H109+1),(AP$4+1)&gt;$G109),$O109,0)))</f>
        <v>0</v>
      </c>
      <c r="AQ109" s="1313">
        <f>IF(AND(MONTH(AQ$4)=MONTH($H109),YEAR(AQ$4)=YEAR($H109)),#REF!,IF(AND(MONTH(AQ$4)=MONTH($G109),YEAR(AQ$4)=YEAR($G109)),#REF!,IF(AND(AQ$4&lt;($H109+1),(AQ$4+1)&gt;$G109),$O109,0)))</f>
        <v>0</v>
      </c>
      <c r="AR109" s="1313">
        <f>IF(AND(MONTH(AR$4)=MONTH($H109),YEAR(AR$4)=YEAR($H109)),#REF!,IF(AND(MONTH(AR$4)=MONTH($G109),YEAR(AR$4)=YEAR($G109)),#REF!,IF(AND(AR$4&lt;($H109+1),(AR$4+1)&gt;$G109),$O109,0)))</f>
        <v>0</v>
      </c>
      <c r="AS109" s="1301" t="e">
        <f t="shared" si="146"/>
        <v>#REF!</v>
      </c>
      <c r="AT109" s="1301" t="e">
        <f>IF(AND(MONTH(AT$4)=MONTH($H109),YEAR(AT$4)=YEAR($H109)),#REF!,IF(AND(MONTH(AT$4)=MONTH($G109),YEAR(AT$4)=YEAR($G109)),#REF!,IF(AND(AT$4&lt;($H109+1),(AT$4+1)&gt;$G109),$P109,0)))</f>
        <v>#REF!</v>
      </c>
      <c r="AU109" s="1301">
        <v>0</v>
      </c>
      <c r="AV109" s="1301" t="e">
        <f t="shared" si="79"/>
        <v>#REF!</v>
      </c>
      <c r="AW109" s="1301">
        <f>VLOOKUP(E109,'[2]MW-Rent 2023'!$E$11:$DR$319,70,FALSE)</f>
        <v>0</v>
      </c>
      <c r="AX109" s="1301">
        <f>IF(AND(MONTH(AX$4)=MONTH($H109),YEAR(AX$4)=YEAR($H109)),#REF!,IF(AND(MONTH(AX$4)=MONTH($G109),YEAR(AX$4)=YEAR($G109)),#REF!,IF(AND(AX$4&lt;($H109+1),(AX$4+1)&gt;$G109),$P109,0)))</f>
        <v>1120</v>
      </c>
      <c r="AY109" s="1301">
        <v>0</v>
      </c>
      <c r="AZ109" s="1301">
        <f t="shared" si="81"/>
        <v>1120</v>
      </c>
      <c r="BA109" s="1301">
        <f>VLOOKUP(E109,'[2]MW-Rent 2023'!$E$11:$DR$319,74,FALSE)</f>
        <v>0</v>
      </c>
      <c r="BB109" s="1301">
        <f>IF(AND(MONTH(BB$4)=MONTH($H109),YEAR(BB$4)=YEAR($H109)),#REF!,IF(AND(MONTH(BB$4)=MONTH($G109),YEAR(BB$4)=YEAR($G109)),#REF!,IF(AND(BB$4&lt;($H109+1),(BB$4+1)&gt;$G109),$P109,0)))</f>
        <v>1120</v>
      </c>
      <c r="BC109" s="1301">
        <v>0</v>
      </c>
      <c r="BD109" s="1301">
        <f t="shared" si="82"/>
        <v>1120</v>
      </c>
      <c r="BE109" s="1301">
        <f>VLOOKUP(E109,'[2]MW-Rent 2023'!$E$11:$DR$319,78,FALSE)</f>
        <v>0</v>
      </c>
      <c r="BF109" s="1301" t="e">
        <f>IF(AND(MONTH(BF$4)=MONTH($H109),YEAR(BF$4)=YEAR($H109)),#REF!,IF(AND(MONTH(BF$4)=MONTH($G109),YEAR(BF$4)=YEAR($G109)),#REF!,IF(AND(BF$4&lt;($H109+1),(BF$4+1)&gt;$G109),$P109,0)))</f>
        <v>#REF!</v>
      </c>
      <c r="BG109" s="1301">
        <v>0</v>
      </c>
      <c r="BH109" s="1301" t="e">
        <f t="shared" si="83"/>
        <v>#REF!</v>
      </c>
      <c r="BI109" s="1301">
        <f>VLOOKUP(E109,'[2]MW-Rent 2023'!$E$11:$DR$319,82,FALSE)</f>
        <v>0</v>
      </c>
      <c r="BJ109" s="1301">
        <f>IF(AND(MONTH(BJ$4)=MONTH($H109),YEAR(BJ$4)=YEAR($H109)),#REF!,IF(AND(MONTH(BJ$4)=MONTH($G109),YEAR(BJ$4)=YEAR($G109)),#REF!,IF(AND(BJ$4&lt;($H109+1),(BJ$4+1)&gt;$G109),$P109,0)))</f>
        <v>0</v>
      </c>
      <c r="BK109" s="1301">
        <v>0</v>
      </c>
      <c r="BL109" s="1301">
        <f t="shared" si="84"/>
        <v>0</v>
      </c>
      <c r="BM109" s="1301">
        <f>VLOOKUP(E109,'[2]MW-Rent 2023'!$E$11:$DR$319,86,FALSE)</f>
        <v>0</v>
      </c>
      <c r="BN109" s="1313">
        <f>IF(AND(MONTH(BN$4)=MONTH($H109),YEAR(BN$4)=YEAR($H109)),#REF!,IF(AND(MONTH(BN$4)=MONTH($G109),YEAR(BN$4)=YEAR($G109)),#REF!,IF(AND(BN$4&lt;($H109+1),(BN$4+1)&gt;$G109),$P109,0)))</f>
        <v>0</v>
      </c>
      <c r="BO109" s="1313">
        <f>IF(AND(MONTH(BO$4)=MONTH($H109),YEAR(BO$4)=YEAR($H109)),#REF!,IF(AND(MONTH(BO$4)=MONTH($G109),YEAR(BO$4)=YEAR($G109)),#REF!,IF(AND(BO$4&lt;($H109+1),(BO$4+1)&gt;$G109),$P109,0)))</f>
        <v>0</v>
      </c>
      <c r="BP109" s="1313">
        <f>IF(AND(MONTH(BP$4)=MONTH($H109),YEAR(BP$4)=YEAR($H109)),#REF!,IF(AND(MONTH(BP$4)=MONTH($G109),YEAR(BP$4)=YEAR($G109)),#REF!,IF(AND(BP$4&lt;($H109+1),(BP$4+1)&gt;$G109),$P109,0)))</f>
        <v>0</v>
      </c>
      <c r="BQ109" s="1313">
        <f>IF(AND(MONTH(BQ$4)=MONTH($H109),YEAR(BQ$4)=YEAR($H109)),#REF!,IF(AND(MONTH(BQ$4)=MONTH($G109),YEAR(BQ$4)=YEAR($G109)),#REF!,IF(AND(BQ$4&lt;($H109+1),(BQ$4+1)&gt;$G109),$P109,0)))</f>
        <v>0</v>
      </c>
      <c r="BR109" s="1313">
        <f>IF(AND(MONTH(BR$4)=MONTH($H109),YEAR(BR$4)=YEAR($H109)),#REF!,IF(AND(MONTH(BR$4)=MONTH($G109),YEAR(BR$4)=YEAR($G109)),#REF!,IF(AND(BR$4&lt;($H109+1),(BR$4+1)&gt;$G109),$P109,0)))</f>
        <v>0</v>
      </c>
      <c r="BS109" s="1313">
        <f>IF(AND(MONTH(BS$4)=MONTH($H109),YEAR(BS$4)=YEAR($H109)),#REF!,IF(AND(MONTH(BS$4)=MONTH($G109),YEAR(BS$4)=YEAR($G109)),#REF!,IF(AND(BS$4&lt;($H109+1),(BS$4+1)&gt;$G109),$P109,0)))</f>
        <v>0</v>
      </c>
      <c r="BT109" s="1313">
        <f>IF(AND(MONTH(BT$4)=MONTH($H109),YEAR(BT$4)=YEAR($H109)),#REF!,IF(AND(MONTH(BT$4)=MONTH($G109),YEAR(BT$4)=YEAR($G109)),#REF!,IF(AND(BT$4&lt;($H109+1),(BT$4+1)&gt;$G109),$P109,0)))</f>
        <v>0</v>
      </c>
      <c r="BU109" s="1301" t="e">
        <f t="shared" si="147"/>
        <v>#REF!</v>
      </c>
      <c r="BV109" s="1301"/>
      <c r="BW109" s="1327">
        <v>0</v>
      </c>
      <c r="BX109" s="1319">
        <v>0</v>
      </c>
      <c r="BY109" s="1319">
        <v>0</v>
      </c>
      <c r="BZ109" s="1319">
        <v>0</v>
      </c>
      <c r="CA109" s="1319"/>
      <c r="CB109" s="1319"/>
      <c r="CC109" s="1319"/>
      <c r="CD109" s="1319"/>
      <c r="CE109" s="1319"/>
      <c r="CF109" s="1319"/>
      <c r="CG109" s="1319"/>
      <c r="CH109" s="1319"/>
      <c r="CI109" s="1270">
        <f t="shared" si="85"/>
        <v>0</v>
      </c>
      <c r="CJ109" s="1333"/>
      <c r="CK109" s="1333"/>
      <c r="CL109" s="1333"/>
    </row>
    <row r="110" spans="1:90" s="1170" customFormat="1" ht="18" customHeight="1">
      <c r="A110" s="1206">
        <v>48</v>
      </c>
      <c r="B110" s="1206" t="s">
        <v>88</v>
      </c>
      <c r="C110" s="1206" t="s">
        <v>124</v>
      </c>
      <c r="D110" s="1206"/>
      <c r="E110" s="1212" t="s">
        <v>179</v>
      </c>
      <c r="F110" s="1219" t="s">
        <v>177</v>
      </c>
      <c r="G110" s="1214">
        <v>45386</v>
      </c>
      <c r="H110" s="1214">
        <v>45399</v>
      </c>
      <c r="I110" s="1271"/>
      <c r="J110" s="1272" t="s">
        <v>87</v>
      </c>
      <c r="K110" s="1272">
        <v>560</v>
      </c>
      <c r="L110" s="1275">
        <v>22.053571428571399</v>
      </c>
      <c r="M110" s="1273">
        <v>2</v>
      </c>
      <c r="N110" s="1274">
        <v>30.066964285714299</v>
      </c>
      <c r="O110" s="1259">
        <f t="shared" si="110"/>
        <v>12350</v>
      </c>
      <c r="P110" s="1259">
        <f t="shared" si="152"/>
        <v>1120</v>
      </c>
      <c r="Q110" s="1259">
        <f t="shared" si="111"/>
        <v>13470</v>
      </c>
      <c r="R110" s="1259">
        <f>IF(AND(MONTH(R$4)=MONTH($H110),YEAR(R$4)=YEAR($H110)),#REF!,IF(AND(MONTH(R$4)=MONTH($G110),YEAR(R$4)=YEAR($G110)),#REF!,IF(AND(R$4&lt;($H110+1),(R$4+1)&gt;$G110),$O110,0)))</f>
        <v>0</v>
      </c>
      <c r="S110" s="1259">
        <v>0</v>
      </c>
      <c r="T110" s="1259">
        <f t="shared" ref="T110" si="153">R110-S110</f>
        <v>0</v>
      </c>
      <c r="U110" s="1259">
        <v>0</v>
      </c>
      <c r="V110" s="1301">
        <f>IF(AND(MONTH(V$4)=MONTH($H110),YEAR(V$4)=YEAR($H110)),#REF!,IF(AND(MONTH(V$4)=MONTH($G110),YEAR(V$4)=YEAR($G110)),#REF!,IF(AND(V$4&lt;($H110+1),(V$4+1)&gt;$G110),$O110,0)))</f>
        <v>0</v>
      </c>
      <c r="W110" s="1301">
        <v>0</v>
      </c>
      <c r="X110" s="1301">
        <f t="shared" ref="X110" si="154">V110-W110</f>
        <v>0</v>
      </c>
      <c r="Y110" s="1301">
        <v>0</v>
      </c>
      <c r="Z110" s="1301">
        <f>IF(AND(MONTH(Z$4)=MONTH($H110),YEAR(Z$4)=YEAR($H110)),#REF!,IF(AND(MONTH(Z$4)=MONTH($G110),YEAR(Z$4)=YEAR($G110)),#REF!,IF(AND(Z$4&lt;($H110+1),(Z$4+1)&gt;$G110),$O110,0)))</f>
        <v>0</v>
      </c>
      <c r="AA110" s="1301">
        <v>0</v>
      </c>
      <c r="AB110" s="1301">
        <f t="shared" si="87"/>
        <v>0</v>
      </c>
      <c r="AC110" s="1301">
        <v>0</v>
      </c>
      <c r="AD110" s="1301" t="e">
        <f>IF(AND(MONTH(AD$4)=MONTH($H110),YEAR(AD$4)=YEAR($H110)),#REF!,IF(AND(MONTH(AD$4)=MONTH($G110),YEAR(AD$4)=YEAR($G110)),#REF!,IF(AND(AD$4&lt;($H110+1),(AD$4+1)&gt;$G110),$O110,0)))-988</f>
        <v>#REF!</v>
      </c>
      <c r="AE110" s="1301">
        <v>0</v>
      </c>
      <c r="AF110" s="1301" t="e">
        <f t="shared" si="88"/>
        <v>#REF!</v>
      </c>
      <c r="AG110" s="1301">
        <v>0</v>
      </c>
      <c r="AH110" s="1301">
        <f>IF(AND(MONTH(AH$4)=MONTH($H110),YEAR(AH$4)=YEAR($H110)),#REF!,IF(AND(MONTH(AH$4)=MONTH($G110),YEAR(AH$4)=YEAR($G110)),#REF!,IF(AND(AH$4&lt;($H110+1),(AH$4+1)&gt;$G110),$O110,0)))</f>
        <v>0</v>
      </c>
      <c r="AI110" s="1301">
        <v>0</v>
      </c>
      <c r="AJ110" s="1301">
        <f t="shared" si="89"/>
        <v>0</v>
      </c>
      <c r="AK110" s="1301">
        <v>0</v>
      </c>
      <c r="AL110" s="1313">
        <f>IF(AND(MONTH(AL$4)=MONTH($H110),YEAR(AL$4)=YEAR($H110)),#REF!,IF(AND(MONTH(AL$4)=MONTH($G110),YEAR(AL$4)=YEAR($G110)),#REF!,IF(AND(AL$4&lt;($H110+1),(AL$4+1)&gt;$G110),$O110,0)))</f>
        <v>0</v>
      </c>
      <c r="AM110" s="1313">
        <f>IF(AND(MONTH(AM$4)=MONTH($H110),YEAR(AM$4)=YEAR($H110)),#REF!,IF(AND(MONTH(AM$4)=MONTH($G110),YEAR(AM$4)=YEAR($G110)),#REF!,IF(AND(AM$4&lt;($H110+1),(AM$4+1)&gt;$G110),$O110,0)))</f>
        <v>0</v>
      </c>
      <c r="AN110" s="1313">
        <f>IF(AND(MONTH(AN$4)=MONTH($H110),YEAR(AN$4)=YEAR($H110)),#REF!,IF(AND(MONTH(AN$4)=MONTH($G110),YEAR(AN$4)=YEAR($G110)),#REF!,IF(AND(AN$4&lt;($H110+1),(AN$4+1)&gt;$G110),$O110,0)))</f>
        <v>0</v>
      </c>
      <c r="AO110" s="1313">
        <f>IF(AND(MONTH(AO$4)=MONTH($H110),YEAR(AO$4)=YEAR($H110)),#REF!,IF(AND(MONTH(AO$4)=MONTH($G110),YEAR(AO$4)=YEAR($G110)),#REF!,IF(AND(AO$4&lt;($H110+1),(AO$4+1)&gt;$G110),$O110,0)))</f>
        <v>0</v>
      </c>
      <c r="AP110" s="1313">
        <f>IF(AND(MONTH(AP$4)=MONTH($H110),YEAR(AP$4)=YEAR($H110)),#REF!,IF(AND(MONTH(AP$4)=MONTH($G110),YEAR(AP$4)=YEAR($G110)),#REF!,IF(AND(AP$4&lt;($H110+1),(AP$4+1)&gt;$G110),$O110,0)))</f>
        <v>0</v>
      </c>
      <c r="AQ110" s="1313">
        <f>IF(AND(MONTH(AQ$4)=MONTH($H110),YEAR(AQ$4)=YEAR($H110)),#REF!,IF(AND(MONTH(AQ$4)=MONTH($G110),YEAR(AQ$4)=YEAR($G110)),#REF!,IF(AND(AQ$4&lt;($H110+1),(AQ$4+1)&gt;$G110),$O110,0)))</f>
        <v>0</v>
      </c>
      <c r="AR110" s="1313">
        <f>IF(AND(MONTH(AR$4)=MONTH($H110),YEAR(AR$4)=YEAR($H110)),#REF!,IF(AND(MONTH(AR$4)=MONTH($G110),YEAR(AR$4)=YEAR($G110)),#REF!,IF(AND(AR$4&lt;($H110+1),(AR$4+1)&gt;$G110),$O110,0)))</f>
        <v>0</v>
      </c>
      <c r="AS110" s="1301" t="e">
        <f t="shared" si="146"/>
        <v>#REF!</v>
      </c>
      <c r="AT110" s="1301">
        <f>IF(AND(MONTH(AT$4)=MONTH($H110),YEAR(AT$4)=YEAR($H110)),#REF!,IF(AND(MONTH(AT$4)=MONTH($G110),YEAR(AT$4)=YEAR($G110)),#REF!,IF(AND(AT$4&lt;($H110+1),(AT$4+1)&gt;$G110),$P110,0)))</f>
        <v>0</v>
      </c>
      <c r="AU110" s="1301">
        <v>0</v>
      </c>
      <c r="AV110" s="1301">
        <f t="shared" ref="AV110" si="155">AT110-AU110</f>
        <v>0</v>
      </c>
      <c r="AW110" s="1301">
        <v>0</v>
      </c>
      <c r="AX110" s="1301">
        <f>IF(AND(MONTH(AX$4)=MONTH($H110),YEAR(AX$4)=YEAR($H110)),#REF!,IF(AND(MONTH(AX$4)=MONTH($G110),YEAR(AX$4)=YEAR($G110)),#REF!,IF(AND(AX$4&lt;($H110+1),(AX$4+1)&gt;$G110),$P110,0)))</f>
        <v>0</v>
      </c>
      <c r="AY110" s="1301">
        <v>0</v>
      </c>
      <c r="AZ110" s="1301">
        <f t="shared" ref="AZ110" si="156">AX110-AY110</f>
        <v>0</v>
      </c>
      <c r="BA110" s="1301">
        <v>0</v>
      </c>
      <c r="BB110" s="1301">
        <f>IF(AND(MONTH(BB$4)=MONTH($H110),YEAR(BB$4)=YEAR($H110)),#REF!,IF(AND(MONTH(BB$4)=MONTH($G110),YEAR(BB$4)=YEAR($G110)),#REF!,IF(AND(BB$4&lt;($H110+1),(BB$4+1)&gt;$G110),$P110,0)))</f>
        <v>0</v>
      </c>
      <c r="BC110" s="1301">
        <v>0</v>
      </c>
      <c r="BD110" s="1301">
        <f t="shared" si="82"/>
        <v>0</v>
      </c>
      <c r="BE110" s="1301">
        <v>0</v>
      </c>
      <c r="BF110" s="1301" t="e">
        <f>IF(AND(MONTH(BF$4)=MONTH($H110),YEAR(BF$4)=YEAR($H110)),#REF!,IF(AND(MONTH(BF$4)=MONTH($G110),YEAR(BF$4)=YEAR($G110)),#REF!,IF(AND(BF$4&lt;($H110+1),(BF$4+1)&gt;$G110),$P110,0)))-112</f>
        <v>#REF!</v>
      </c>
      <c r="BG110" s="1301">
        <v>0</v>
      </c>
      <c r="BH110" s="1301" t="e">
        <f t="shared" si="83"/>
        <v>#REF!</v>
      </c>
      <c r="BI110" s="1301">
        <v>0</v>
      </c>
      <c r="BJ110" s="1301">
        <f>IF(AND(MONTH(BJ$4)=MONTH($H110),YEAR(BJ$4)=YEAR($H110)),#REF!,IF(AND(MONTH(BJ$4)=MONTH($G110),YEAR(BJ$4)=YEAR($G110)),#REF!,IF(AND(BJ$4&lt;($H110+1),(BJ$4+1)&gt;$G110),$P110,0)))</f>
        <v>0</v>
      </c>
      <c r="BK110" s="1301">
        <v>0</v>
      </c>
      <c r="BL110" s="1301">
        <f t="shared" si="84"/>
        <v>0</v>
      </c>
      <c r="BM110" s="1301">
        <v>0</v>
      </c>
      <c r="BN110" s="1313">
        <f>IF(AND(MONTH(BN$4)=MONTH($H110),YEAR(BN$4)=YEAR($H110)),#REF!,IF(AND(MONTH(BN$4)=MONTH($G110),YEAR(BN$4)=YEAR($G110)),#REF!,IF(AND(BN$4&lt;($H110+1),(BN$4+1)&gt;$G110),$P110,0)))</f>
        <v>0</v>
      </c>
      <c r="BO110" s="1313">
        <f>IF(AND(MONTH(BO$4)=MONTH($H110),YEAR(BO$4)=YEAR($H110)),#REF!,IF(AND(MONTH(BO$4)=MONTH($G110),YEAR(BO$4)=YEAR($G110)),#REF!,IF(AND(BO$4&lt;($H110+1),(BO$4+1)&gt;$G110),$P110,0)))</f>
        <v>0</v>
      </c>
      <c r="BP110" s="1313">
        <f>IF(AND(MONTH(BP$4)=MONTH($H110),YEAR(BP$4)=YEAR($H110)),#REF!,IF(AND(MONTH(BP$4)=MONTH($G110),YEAR(BP$4)=YEAR($G110)),#REF!,IF(AND(BP$4&lt;($H110+1),(BP$4+1)&gt;$G110),$P110,0)))</f>
        <v>0</v>
      </c>
      <c r="BQ110" s="1313">
        <f>IF(AND(MONTH(BQ$4)=MONTH($H110),YEAR(BQ$4)=YEAR($H110)),#REF!,IF(AND(MONTH(BQ$4)=MONTH($G110),YEAR(BQ$4)=YEAR($G110)),#REF!,IF(AND(BQ$4&lt;($H110+1),(BQ$4+1)&gt;$G110),$P110,0)))</f>
        <v>0</v>
      </c>
      <c r="BR110" s="1313">
        <f>IF(AND(MONTH(BR$4)=MONTH($H110),YEAR(BR$4)=YEAR($H110)),#REF!,IF(AND(MONTH(BR$4)=MONTH($G110),YEAR(BR$4)=YEAR($G110)),#REF!,IF(AND(BR$4&lt;($H110+1),(BR$4+1)&gt;$G110),$P110,0)))</f>
        <v>0</v>
      </c>
      <c r="BS110" s="1313">
        <f>IF(AND(MONTH(BS$4)=MONTH($H110),YEAR(BS$4)=YEAR($H110)),#REF!,IF(AND(MONTH(BS$4)=MONTH($G110),YEAR(BS$4)=YEAR($G110)),#REF!,IF(AND(BS$4&lt;($H110+1),(BS$4+1)&gt;$G110),$P110,0)))</f>
        <v>0</v>
      </c>
      <c r="BT110" s="1313">
        <f>IF(AND(MONTH(BT$4)=MONTH($H110),YEAR(BT$4)=YEAR($H110)),#REF!,IF(AND(MONTH(BT$4)=MONTH($G110),YEAR(BT$4)=YEAR($G110)),#REF!,IF(AND(BT$4&lt;($H110+1),(BT$4+1)&gt;$G110),$P110,0)))</f>
        <v>0</v>
      </c>
      <c r="BU110" s="1301" t="e">
        <f t="shared" si="147"/>
        <v>#REF!</v>
      </c>
      <c r="BV110" s="1301"/>
      <c r="BW110" s="1327"/>
      <c r="BX110" s="1319"/>
      <c r="BY110" s="1319"/>
      <c r="BZ110" s="1319">
        <v>0</v>
      </c>
      <c r="CA110" s="1319"/>
      <c r="CB110" s="1319"/>
      <c r="CC110" s="1319"/>
      <c r="CD110" s="1319"/>
      <c r="CE110" s="1319"/>
      <c r="CF110" s="1319"/>
      <c r="CG110" s="1319"/>
      <c r="CH110" s="1319"/>
      <c r="CI110" s="1270">
        <f t="shared" si="85"/>
        <v>0</v>
      </c>
      <c r="CJ110" s="1333"/>
      <c r="CK110" s="1333"/>
      <c r="CL110" s="1333"/>
    </row>
    <row r="111" spans="1:90" s="1170" customFormat="1" ht="18" customHeight="1">
      <c r="A111" s="1206">
        <v>48</v>
      </c>
      <c r="B111" s="1206" t="s">
        <v>88</v>
      </c>
      <c r="C111" s="1206" t="s">
        <v>124</v>
      </c>
      <c r="D111" s="1206"/>
      <c r="E111" s="1221" t="s">
        <v>180</v>
      </c>
      <c r="F111" s="1343" t="s">
        <v>177</v>
      </c>
      <c r="G111" s="1223">
        <v>45502</v>
      </c>
      <c r="H111" s="1223">
        <v>46596</v>
      </c>
      <c r="I111" s="1276"/>
      <c r="J111" s="1277">
        <v>560</v>
      </c>
      <c r="K111" s="1277">
        <v>560</v>
      </c>
      <c r="L111" s="1278">
        <v>20</v>
      </c>
      <c r="M111" s="1279">
        <v>2</v>
      </c>
      <c r="N111" s="1280">
        <v>27.5</v>
      </c>
      <c r="O111" s="1259">
        <f t="shared" si="110"/>
        <v>11200</v>
      </c>
      <c r="P111" s="1259">
        <f t="shared" si="152"/>
        <v>1120</v>
      </c>
      <c r="Q111" s="1259">
        <f t="shared" si="111"/>
        <v>12320</v>
      </c>
      <c r="R111" s="1259">
        <f>IF(AND(MONTH(R$4)=MONTH($H111),YEAR(R$4)=YEAR($H111)),#REF!,IF(AND(MONTH(R$4)=MONTH($G111),YEAR(R$4)=YEAR($G111)),#REF!,IF(AND(R$4&lt;($H111+1),(R$4+1)&gt;$G111),$O111,0)))</f>
        <v>0</v>
      </c>
      <c r="S111" s="1259">
        <v>0</v>
      </c>
      <c r="T111" s="1259">
        <f t="shared" ref="T111" si="157">R111-S111</f>
        <v>0</v>
      </c>
      <c r="U111" s="1259">
        <v>0</v>
      </c>
      <c r="V111" s="1301">
        <f>IF(AND(MONTH(V$4)=MONTH($H111),YEAR(V$4)=YEAR($H111)),#REF!,IF(AND(MONTH(V$4)=MONTH($G111),YEAR(V$4)=YEAR($G111)),#REF!,IF(AND(V$4&lt;($H111+1),(V$4+1)&gt;$G111),$O111,0)))</f>
        <v>0</v>
      </c>
      <c r="W111" s="1301">
        <v>0</v>
      </c>
      <c r="X111" s="1301">
        <f t="shared" ref="X111" si="158">V111-W111</f>
        <v>0</v>
      </c>
      <c r="Y111" s="1301">
        <v>0</v>
      </c>
      <c r="Z111" s="1301">
        <f>IF(AND(MONTH(Z$4)=MONTH($H111),YEAR(Z$4)=YEAR($H111)),#REF!,IF(AND(MONTH(Z$4)=MONTH($G111),YEAR(Z$4)=YEAR($G111)),#REF!,IF(AND(Z$4&lt;($H111+1),(Z$4+1)&gt;$G111),$O111,0)))</f>
        <v>0</v>
      </c>
      <c r="AA111" s="1301">
        <v>0</v>
      </c>
      <c r="AB111" s="1301">
        <f t="shared" ref="AB111" si="159">Z111-AA111</f>
        <v>0</v>
      </c>
      <c r="AC111" s="1301">
        <v>0</v>
      </c>
      <c r="AD111" s="1301">
        <f>IF(AND(MONTH(AD$4)=MONTH($H111),YEAR(AD$4)=YEAR($H111)),#REF!,IF(AND(MONTH(AD$4)=MONTH($G111),YEAR(AD$4)=YEAR($G111)),#REF!,IF(AND(AD$4&lt;($H111+1),(AD$4+1)&gt;$G111),$O111,0)))</f>
        <v>0</v>
      </c>
      <c r="AE111" s="1301">
        <v>0</v>
      </c>
      <c r="AF111" s="1301">
        <f t="shared" ref="AF111" si="160">AD111-AE111</f>
        <v>0</v>
      </c>
      <c r="AG111" s="1301">
        <v>0</v>
      </c>
      <c r="AH111" s="1301">
        <f>IF(AND(MONTH(AH$4)=MONTH($H111),YEAR(AH$4)=YEAR($H111)),#REF!,IF(AND(MONTH(AH$4)=MONTH($G111),YEAR(AH$4)=YEAR($G111)),#REF!,IF(AND(AH$4&lt;($H111+1),(AH$4+1)&gt;$G111),$O111,0)))</f>
        <v>0</v>
      </c>
      <c r="AI111" s="1301">
        <v>0</v>
      </c>
      <c r="AJ111" s="1301">
        <f t="shared" ref="AJ111" si="161">AH111-AI111</f>
        <v>0</v>
      </c>
      <c r="AK111" s="1301">
        <v>0</v>
      </c>
      <c r="AL111" s="1313">
        <f>IF(AND(MONTH(AL$4)=MONTH($H111),YEAR(AL$4)=YEAR($H111)),#REF!,IF(AND(MONTH(AL$4)=MONTH($G111),YEAR(AL$4)=YEAR($G111)),#REF!,IF(AND(AL$4&lt;($H111+1),(AL$4+1)&gt;$G111),$O111,0)))</f>
        <v>0</v>
      </c>
      <c r="AM111" s="1313" t="e">
        <f>IF(AND(MONTH(AM$4)=MONTH($H111),YEAR(AM$4)=YEAR($H111)),#REF!,IF(AND(MONTH(AM$4)=MONTH($G111),YEAR(AM$4)=YEAR($G111)),#REF!,IF(AND(AM$4&lt;($H111+1),(AM$4+1)&gt;$G111),$O111,0)))</f>
        <v>#REF!</v>
      </c>
      <c r="AN111" s="1313">
        <f>IF(AND(MONTH(AN$4)=MONTH($H111),YEAR(AN$4)=YEAR($H111)),#REF!,IF(AND(MONTH(AN$4)=MONTH($G111),YEAR(AN$4)=YEAR($G111)),#REF!,IF(AND(AN$4&lt;($H111+1),(AN$4+1)&gt;$G111),$O111,0)))</f>
        <v>11200</v>
      </c>
      <c r="AO111" s="1313">
        <f>IF(AND(MONTH(AO$4)=MONTH($H111),YEAR(AO$4)=YEAR($H111)),#REF!,IF(AND(MONTH(AO$4)=MONTH($G111),YEAR(AO$4)=YEAR($G111)),#REF!,IF(AND(AO$4&lt;($H111+1),(AO$4+1)&gt;$G111),$O111,0)))</f>
        <v>11200</v>
      </c>
      <c r="AP111" s="1313">
        <f>IF(AND(MONTH(AP$4)=MONTH($H111),YEAR(AP$4)=YEAR($H111)),#REF!,IF(AND(MONTH(AP$4)=MONTH($G111),YEAR(AP$4)=YEAR($G111)),#REF!,IF(AND(AP$4&lt;($H111+1),(AP$4+1)&gt;$G111),$O111,0)))</f>
        <v>11200</v>
      </c>
      <c r="AQ111" s="1313">
        <f>IF(AND(MONTH(AQ$4)=MONTH($H111),YEAR(AQ$4)=YEAR($H111)),#REF!,IF(AND(MONTH(AQ$4)=MONTH($G111),YEAR(AQ$4)=YEAR($G111)),#REF!,IF(AND(AQ$4&lt;($H111+1),(AQ$4+1)&gt;$G111),$O111,0)))</f>
        <v>11200</v>
      </c>
      <c r="AR111" s="1313">
        <f>IF(AND(MONTH(AR$4)=MONTH($H111),YEAR(AR$4)=YEAR($H111)),#REF!,IF(AND(MONTH(AR$4)=MONTH($G111),YEAR(AR$4)=YEAR($G111)),#REF!,IF(AND(AR$4&lt;($H111+1),(AR$4+1)&gt;$G111),$O111,0)))</f>
        <v>11200</v>
      </c>
      <c r="AS111" s="1301" t="e">
        <f t="shared" si="146"/>
        <v>#REF!</v>
      </c>
      <c r="AT111" s="1301">
        <f>IF(AND(MONTH(AT$4)=MONTH($H111),YEAR(AT$4)=YEAR($H111)),#REF!,IF(AND(MONTH(AT$4)=MONTH($G111),YEAR(AT$4)=YEAR($G111)),#REF!,IF(AND(AT$4&lt;($H111+1),(AT$4+1)&gt;$G111),$P111,0)))</f>
        <v>0</v>
      </c>
      <c r="AU111" s="1301">
        <v>0</v>
      </c>
      <c r="AV111" s="1301">
        <f t="shared" ref="AV111" si="162">AT111-AU111</f>
        <v>0</v>
      </c>
      <c r="AW111" s="1301">
        <v>0</v>
      </c>
      <c r="AX111" s="1301">
        <f>IF(AND(MONTH(AX$4)=MONTH($H111),YEAR(AX$4)=YEAR($H111)),#REF!,IF(AND(MONTH(AX$4)=MONTH($G111),YEAR(AX$4)=YEAR($G111)),#REF!,IF(AND(AX$4&lt;($H111+1),(AX$4+1)&gt;$G111),$P111,0)))</f>
        <v>0</v>
      </c>
      <c r="AY111" s="1301">
        <v>0</v>
      </c>
      <c r="AZ111" s="1301">
        <f t="shared" ref="AZ111" si="163">AX111-AY111</f>
        <v>0</v>
      </c>
      <c r="BA111" s="1301">
        <v>0</v>
      </c>
      <c r="BB111" s="1301">
        <f>IF(AND(MONTH(BB$4)=MONTH($H111),YEAR(BB$4)=YEAR($H111)),#REF!,IF(AND(MONTH(BB$4)=MONTH($G111),YEAR(BB$4)=YEAR($G111)),#REF!,IF(AND(BB$4&lt;($H111+1),(BB$4+1)&gt;$G111),$P111,0)))</f>
        <v>0</v>
      </c>
      <c r="BC111" s="1301">
        <v>0</v>
      </c>
      <c r="BD111" s="1301">
        <f t="shared" ref="BD111" si="164">BB111-BC111</f>
        <v>0</v>
      </c>
      <c r="BE111" s="1301">
        <v>0</v>
      </c>
      <c r="BF111" s="1301">
        <f>IF(AND(MONTH(BF$4)=MONTH($H111),YEAR(BF$4)=YEAR($H111)),#REF!,IF(AND(MONTH(BF$4)=MONTH($G111),YEAR(BF$4)=YEAR($G111)),#REF!,IF(AND(BF$4&lt;($H111+1),(BF$4+1)&gt;$G111),$P111,0)))</f>
        <v>0</v>
      </c>
      <c r="BG111" s="1301">
        <v>0</v>
      </c>
      <c r="BH111" s="1301">
        <f t="shared" ref="BH111" si="165">BF111-BG111</f>
        <v>0</v>
      </c>
      <c r="BI111" s="1301">
        <v>0</v>
      </c>
      <c r="BJ111" s="1301">
        <f>IF(AND(MONTH(BJ$4)=MONTH($H111),YEAR(BJ$4)=YEAR($H111)),#REF!,IF(AND(MONTH(BJ$4)=MONTH($G111),YEAR(BJ$4)=YEAR($G111)),#REF!,IF(AND(BJ$4&lt;($H111+1),(BJ$4+1)&gt;$G111),$P111,0)))</f>
        <v>0</v>
      </c>
      <c r="BK111" s="1301">
        <v>0</v>
      </c>
      <c r="BL111" s="1301">
        <f t="shared" ref="BL111" si="166">BJ111-BK111</f>
        <v>0</v>
      </c>
      <c r="BM111" s="1301">
        <v>0</v>
      </c>
      <c r="BN111" s="1313">
        <f>IF(AND(MONTH(BN$4)=MONTH($H111),YEAR(BN$4)=YEAR($H111)),#REF!,IF(AND(MONTH(BN$4)=MONTH($G111),YEAR(BN$4)=YEAR($G111)),#REF!,IF(AND(BN$4&lt;($H111+1),(BN$4+1)&gt;$G111),$P111,0)))</f>
        <v>0</v>
      </c>
      <c r="BO111" s="1313" t="e">
        <f>IF(AND(MONTH(BO$4)=MONTH($H111),YEAR(BO$4)=YEAR($H111)),#REF!,IF(AND(MONTH(BO$4)=MONTH($G111),YEAR(BO$4)=YEAR($G111)),#REF!,IF(AND(BO$4&lt;($H111+1),(BO$4+1)&gt;$G111),$P111,0)))</f>
        <v>#REF!</v>
      </c>
      <c r="BP111" s="1313">
        <f>IF(AND(MONTH(BP$4)=MONTH($H111),YEAR(BP$4)=YEAR($H111)),#REF!,IF(AND(MONTH(BP$4)=MONTH($G111),YEAR(BP$4)=YEAR($G111)),#REF!,IF(AND(BP$4&lt;($H111+1),(BP$4+1)&gt;$G111),$P111,0)))</f>
        <v>1120</v>
      </c>
      <c r="BQ111" s="1313">
        <f>IF(AND(MONTH(BQ$4)=MONTH($H111),YEAR(BQ$4)=YEAR($H111)),#REF!,IF(AND(MONTH(BQ$4)=MONTH($G111),YEAR(BQ$4)=YEAR($G111)),#REF!,IF(AND(BQ$4&lt;($H111+1),(BQ$4+1)&gt;$G111),$P111,0)))</f>
        <v>1120</v>
      </c>
      <c r="BR111" s="1313">
        <f>IF(AND(MONTH(BR$4)=MONTH($H111),YEAR(BR$4)=YEAR($H111)),#REF!,IF(AND(MONTH(BR$4)=MONTH($G111),YEAR(BR$4)=YEAR($G111)),#REF!,IF(AND(BR$4&lt;($H111+1),(BR$4+1)&gt;$G111),$P111,0)))</f>
        <v>1120</v>
      </c>
      <c r="BS111" s="1313">
        <f>IF(AND(MONTH(BS$4)=MONTH($H111),YEAR(BS$4)=YEAR($H111)),#REF!,IF(AND(MONTH(BS$4)=MONTH($G111),YEAR(BS$4)=YEAR($G111)),#REF!,IF(AND(BS$4&lt;($H111+1),(BS$4+1)&gt;$G111),$P111,0)))</f>
        <v>1120</v>
      </c>
      <c r="BT111" s="1313">
        <f>IF(AND(MONTH(BT$4)=MONTH($H111),YEAR(BT$4)=YEAR($H111)),#REF!,IF(AND(MONTH(BT$4)=MONTH($G111),YEAR(BT$4)=YEAR($G111)),#REF!,IF(AND(BT$4&lt;($H111+1),(BT$4+1)&gt;$G111),$P111,0)))</f>
        <v>1120</v>
      </c>
      <c r="BU111" s="1301" t="e">
        <f t="shared" si="147"/>
        <v>#REF!</v>
      </c>
      <c r="BV111" s="1301"/>
      <c r="BW111" s="1327"/>
      <c r="BX111" s="1319"/>
      <c r="BY111" s="1319"/>
      <c r="BZ111" s="1319"/>
      <c r="CA111" s="1319"/>
      <c r="CB111" s="1319"/>
      <c r="CC111" s="1319"/>
      <c r="CD111" s="1319"/>
      <c r="CE111" s="1319"/>
      <c r="CF111" s="1319"/>
      <c r="CG111" s="1319"/>
      <c r="CH111" s="1319"/>
      <c r="CI111" s="1270">
        <f t="shared" si="85"/>
        <v>0</v>
      </c>
      <c r="CJ111" s="1333"/>
      <c r="CK111" s="1333"/>
      <c r="CL111" s="1333"/>
    </row>
    <row r="112" spans="1:90" ht="18" customHeight="1">
      <c r="A112" s="1188">
        <v>49</v>
      </c>
      <c r="B112" s="1188" t="s">
        <v>88</v>
      </c>
      <c r="C112" s="1188" t="s">
        <v>56</v>
      </c>
      <c r="D112" s="1188"/>
      <c r="E112" s="1206" t="s">
        <v>181</v>
      </c>
      <c r="F112" s="1448" t="s">
        <v>182</v>
      </c>
      <c r="G112" s="1209">
        <v>44386</v>
      </c>
      <c r="H112" s="1209">
        <v>45481</v>
      </c>
      <c r="I112" s="1266"/>
      <c r="J112" s="1267">
        <v>1084</v>
      </c>
      <c r="K112" s="1267">
        <v>1084</v>
      </c>
      <c r="L112" s="1268">
        <v>10.625</v>
      </c>
      <c r="M112" s="1269">
        <v>2</v>
      </c>
      <c r="N112" s="1270">
        <v>15.78125</v>
      </c>
      <c r="O112" s="1259">
        <f t="shared" si="110"/>
        <v>11517.5</v>
      </c>
      <c r="P112" s="1259">
        <f t="shared" si="152"/>
        <v>2168</v>
      </c>
      <c r="Q112" s="1259">
        <f t="shared" si="111"/>
        <v>13685.5</v>
      </c>
      <c r="R112" s="1259">
        <f>IF(AND(MONTH(R$4)=MONTH($H112),YEAR(R$4)=YEAR($H112)),#REF!,IF(AND(MONTH(R$4)=MONTH($G112),YEAR(R$4)=YEAR($G112)),#REF!,IF(AND(R$4&lt;($H112+1),(R$4+1)&gt;$G112),$O112,0)))</f>
        <v>11517.5</v>
      </c>
      <c r="S112" s="1259">
        <f>VLOOKUP(E112,'[1]MW-Rent 2023'!$E$11:$AS$247,16,FALSE)</f>
        <v>9214</v>
      </c>
      <c r="T112" s="1259">
        <f t="shared" si="80"/>
        <v>2303.5</v>
      </c>
      <c r="U112" s="1259">
        <f>VLOOKUP(E112,'[2]MW-Rent 2023'!$E$11:$DR$319,21,FALSE)</f>
        <v>10081.200000000001</v>
      </c>
      <c r="V112" s="1301">
        <f>IF(AND(MONTH(V$4)=MONTH($H112),YEAR(V$4)=YEAR($H112)),#REF!,IF(AND(MONTH(V$4)=MONTH($G112),YEAR(V$4)=YEAR($G112)),#REF!,IF(AND(V$4&lt;($H112+1),(V$4+1)&gt;$G112),$O112,0)))</f>
        <v>11517.5</v>
      </c>
      <c r="W112" s="1301">
        <f>VLOOKUP(E112,'[1]MW-Rent 2023'!$E$11:$AS$247,17,FALSE)</f>
        <v>9214</v>
      </c>
      <c r="X112" s="1301">
        <f t="shared" si="86"/>
        <v>2303.5</v>
      </c>
      <c r="Y112" s="1301">
        <f>VLOOKUP(E112,'[2]MW-Rent 2023'!$E$11:$DR$319,25,FALSE)</f>
        <v>9214</v>
      </c>
      <c r="Z112" s="1301">
        <f>IF(AND(MONTH(Z$4)=MONTH($H112),YEAR(Z$4)=YEAR($H112)),#REF!,IF(AND(MONTH(Z$4)=MONTH($G112),YEAR(Z$4)=YEAR($G112)),#REF!,IF(AND(Z$4&lt;($H112+1),(Z$4+1)&gt;$G112),$O112,0)))</f>
        <v>11517.5</v>
      </c>
      <c r="AA112" s="1301">
        <f>VLOOKUP(E112,'[1]MW-Rent 2023'!$E$11:$AS$247,18,FALSE)</f>
        <v>9214</v>
      </c>
      <c r="AB112" s="1301">
        <f t="shared" si="87"/>
        <v>2303.5</v>
      </c>
      <c r="AC112" s="1301">
        <f>VLOOKUP(E112,'[2]MW-Rent 2023'!$E$11:$DR$319,29,FALSE)</f>
        <v>9214</v>
      </c>
      <c r="AD112" s="1301">
        <f>IF(AND(MONTH(AD$4)=MONTH($H112),YEAR(AD$4)=YEAR($H112)),#REF!,IF(AND(MONTH(AD$4)=MONTH($G112),YEAR(AD$4)=YEAR($G112)),#REF!,IF(AND(AD$4&lt;($H112+1),(AD$4+1)&gt;$G112),$O112,0)))</f>
        <v>11517.5</v>
      </c>
      <c r="AE112" s="1301">
        <f>VLOOKUP(E112,'[1]MW-Rent 2023'!$E$11:$AS$247,19,FALSE)</f>
        <v>9214</v>
      </c>
      <c r="AF112" s="1301">
        <f t="shared" si="88"/>
        <v>2303.5</v>
      </c>
      <c r="AG112" s="1301">
        <f>VLOOKUP(E112,'[2]MW-Rent 2023'!$E$11:$DR$319,33,FALSE)</f>
        <v>9214</v>
      </c>
      <c r="AH112" s="1301">
        <f>IF(AND(MONTH(AH$4)=MONTH($H112),YEAR(AH$4)=YEAR($H112)),#REF!,IF(AND(MONTH(AH$4)=MONTH($G112),YEAR(AH$4)=YEAR($G112)),#REF!,IF(AND(AH$4&lt;($H112+1),(AH$4+1)&gt;$G112),$O112,0)))</f>
        <v>11517.5</v>
      </c>
      <c r="AI112" s="1301">
        <f>VLOOKUP(E112,'[1]MW-Rent 2023'!$E$11:$AS$247,20,FALSE)</f>
        <v>9214</v>
      </c>
      <c r="AJ112" s="1301">
        <f t="shared" si="89"/>
        <v>2303.5</v>
      </c>
      <c r="AK112" s="1301">
        <f>VLOOKUP(E112,'[2]MW-Rent 2023'!$E$11:$DR$319,37,FALSE)</f>
        <v>9214</v>
      </c>
      <c r="AL112" s="1313">
        <f>IF(AND(MONTH(AL$4)=MONTH($H112),YEAR(AL$4)=YEAR($H112)),#REF!,IF(AND(MONTH(AL$4)=MONTH($G112),YEAR(AL$4)=YEAR($G112)),#REF!,IF(AND(AL$4&lt;($H112+1),(AL$4+1)&gt;$G112),$O112,0)))</f>
        <v>11517.5</v>
      </c>
      <c r="AM112" s="1313" t="e">
        <f>IF(AND(MONTH(AM$4)=MONTH($H112),YEAR(AM$4)=YEAR($H112)),#REF!,IF(AND(MONTH(AM$4)=MONTH($G112),YEAR(AM$4)=YEAR($G112)),#REF!,IF(AND(AM$4&lt;($H112+1),(AM$4+1)&gt;$G112),$O112,0)))</f>
        <v>#REF!</v>
      </c>
      <c r="AN112" s="1313">
        <f>IF(AND(MONTH(AN$4)=MONTH($H112),YEAR(AN$4)=YEAR($H112)),#REF!,IF(AND(MONTH(AN$4)=MONTH($G112),YEAR(AN$4)=YEAR($G112)),#REF!,IF(AND(AN$4&lt;($H112+1),(AN$4+1)&gt;$G112),$O112,0)))</f>
        <v>0</v>
      </c>
      <c r="AO112" s="1313">
        <f>IF(AND(MONTH(AO$4)=MONTH($H112),YEAR(AO$4)=YEAR($H112)),#REF!,IF(AND(MONTH(AO$4)=MONTH($G112),YEAR(AO$4)=YEAR($G112)),#REF!,IF(AND(AO$4&lt;($H112+1),(AO$4+1)&gt;$G112),$O112,0)))</f>
        <v>0</v>
      </c>
      <c r="AP112" s="1313">
        <f>IF(AND(MONTH(AP$4)=MONTH($H112),YEAR(AP$4)=YEAR($H112)),#REF!,IF(AND(MONTH(AP$4)=MONTH($G112),YEAR(AP$4)=YEAR($G112)),#REF!,IF(AND(AP$4&lt;($H112+1),(AP$4+1)&gt;$G112),$O112,0)))</f>
        <v>0</v>
      </c>
      <c r="AQ112" s="1313">
        <f>IF(AND(MONTH(AQ$4)=MONTH($H112),YEAR(AQ$4)=YEAR($H112)),#REF!,IF(AND(MONTH(AQ$4)=MONTH($G112),YEAR(AQ$4)=YEAR($G112)),#REF!,IF(AND(AQ$4&lt;($H112+1),(AQ$4+1)&gt;$G112),$O112,0)))</f>
        <v>0</v>
      </c>
      <c r="AR112" s="1313">
        <f>IF(AND(MONTH(AR$4)=MONTH($H112),YEAR(AR$4)=YEAR($H112)),#REF!,IF(AND(MONTH(AR$4)=MONTH($G112),YEAR(AR$4)=YEAR($G112)),#REF!,IF(AND(AR$4&lt;($H112+1),(AR$4+1)&gt;$G112),$O112,0)))</f>
        <v>0</v>
      </c>
      <c r="AS112" s="1301" t="e">
        <f t="shared" si="146"/>
        <v>#REF!</v>
      </c>
      <c r="AT112" s="1301">
        <f>IF(AND(MONTH(AT$4)=MONTH($H112),YEAR(AT$4)=YEAR($H112)),#REF!,IF(AND(MONTH(AT$4)=MONTH($G112),YEAR(AT$4)=YEAR($G112)),#REF!,IF(AND(AT$4&lt;($H112+1),(AT$4+1)&gt;$G112),$P112,0)))</f>
        <v>2168</v>
      </c>
      <c r="AU112" s="1301">
        <f>VLOOKUP(E112,'[1]MW-Rent 2023'!$E$11:$AS$247,29,FALSE)</f>
        <v>2168</v>
      </c>
      <c r="AV112" s="1301">
        <f t="shared" si="79"/>
        <v>0</v>
      </c>
      <c r="AW112" s="1301">
        <f>VLOOKUP(E112,'[2]MW-Rent 2023'!$E$11:$DR$319,70,FALSE)</f>
        <v>1300.8</v>
      </c>
      <c r="AX112" s="1301">
        <f>IF(AND(MONTH(AX$4)=MONTH($H112),YEAR(AX$4)=YEAR($H112)),#REF!,IF(AND(MONTH(AX$4)=MONTH($G112),YEAR(AX$4)=YEAR($G112)),#REF!,IF(AND(AX$4&lt;($H112+1),(AX$4+1)&gt;$G112),$P112,0)))</f>
        <v>2168</v>
      </c>
      <c r="AY112" s="1301">
        <f>VLOOKUP(E112,'[1]MW-Rent 2023'!$E$11:$AS$247,30,FALSE)</f>
        <v>2168</v>
      </c>
      <c r="AZ112" s="1301">
        <f t="shared" si="81"/>
        <v>0</v>
      </c>
      <c r="BA112" s="1301">
        <f>VLOOKUP(E112,'[2]MW-Rent 2023'!$E$11:$DR$319,74,FALSE)</f>
        <v>2168</v>
      </c>
      <c r="BB112" s="1301">
        <f>IF(AND(MONTH(BB$4)=MONTH($H112),YEAR(BB$4)=YEAR($H112)),#REF!,IF(AND(MONTH(BB$4)=MONTH($G112),YEAR(BB$4)=YEAR($G112)),#REF!,IF(AND(BB$4&lt;($H112+1),(BB$4+1)&gt;$G112),$P112,0)))</f>
        <v>2168</v>
      </c>
      <c r="BC112" s="1301">
        <f>VLOOKUP(E112,'[1]MW-Rent 2023'!$E$11:$AS$247,31,FALSE)</f>
        <v>2168</v>
      </c>
      <c r="BD112" s="1301">
        <f t="shared" si="82"/>
        <v>0</v>
      </c>
      <c r="BE112" s="1301">
        <f>VLOOKUP(E112,'[2]MW-Rent 2023'!$E$11:$DR$319,78,FALSE)</f>
        <v>2168</v>
      </c>
      <c r="BF112" s="1301">
        <f>IF(AND(MONTH(BF$4)=MONTH($H112),YEAR(BF$4)=YEAR($H112)),#REF!,IF(AND(MONTH(BF$4)=MONTH($G112),YEAR(BF$4)=YEAR($G112)),#REF!,IF(AND(BF$4&lt;($H112+1),(BF$4+1)&gt;$G112),$P112,0)))</f>
        <v>2168</v>
      </c>
      <c r="BG112" s="1301">
        <f>VLOOKUP(E112,'[1]MW-Rent 2023'!$E$11:$AS$247,32,FALSE)</f>
        <v>2168</v>
      </c>
      <c r="BH112" s="1301">
        <f t="shared" si="83"/>
        <v>0</v>
      </c>
      <c r="BI112" s="1301">
        <f>VLOOKUP(E112,'[2]MW-Rent 2023'!$E$11:$DR$319,82,FALSE)</f>
        <v>2168</v>
      </c>
      <c r="BJ112" s="1301">
        <f>IF(AND(MONTH(BJ$4)=MONTH($H112),YEAR(BJ$4)=YEAR($H112)),#REF!,IF(AND(MONTH(BJ$4)=MONTH($G112),YEAR(BJ$4)=YEAR($G112)),#REF!,IF(AND(BJ$4&lt;($H112+1),(BJ$4+1)&gt;$G112),$P112,0)))</f>
        <v>2168</v>
      </c>
      <c r="BK112" s="1301">
        <f>VLOOKUP(E112,'[1]MW-Rent 2023'!$E$11:$AS$247,33,FALSE)</f>
        <v>2168</v>
      </c>
      <c r="BL112" s="1301">
        <f t="shared" si="84"/>
        <v>0</v>
      </c>
      <c r="BM112" s="1301">
        <f>VLOOKUP(E112,'[2]MW-Rent 2023'!$E$11:$DR$319,86,FALSE)</f>
        <v>2168</v>
      </c>
      <c r="BN112" s="1313">
        <f>IF(AND(MONTH(BN$4)=MONTH($H112),YEAR(BN$4)=YEAR($H112)),#REF!,IF(AND(MONTH(BN$4)=MONTH($G112),YEAR(BN$4)=YEAR($G112)),#REF!,IF(AND(BN$4&lt;($H112+1),(BN$4+1)&gt;$G112),$P112,0)))</f>
        <v>2168</v>
      </c>
      <c r="BO112" s="1313" t="e">
        <f>IF(AND(MONTH(BO$4)=MONTH($H112),YEAR(BO$4)=YEAR($H112)),#REF!,IF(AND(MONTH(BO$4)=MONTH($G112),YEAR(BO$4)=YEAR($G112)),#REF!,IF(AND(BO$4&lt;($H112+1),(BO$4+1)&gt;$G112),$P112,0)))</f>
        <v>#REF!</v>
      </c>
      <c r="BP112" s="1313">
        <f>IF(AND(MONTH(BP$4)=MONTH($H112),YEAR(BP$4)=YEAR($H112)),#REF!,IF(AND(MONTH(BP$4)=MONTH($G112),YEAR(BP$4)=YEAR($G112)),#REF!,IF(AND(BP$4&lt;($H112+1),(BP$4+1)&gt;$G112),$P112,0)))</f>
        <v>0</v>
      </c>
      <c r="BQ112" s="1313">
        <f>IF(AND(MONTH(BQ$4)=MONTH($H112),YEAR(BQ$4)=YEAR($H112)),#REF!,IF(AND(MONTH(BQ$4)=MONTH($G112),YEAR(BQ$4)=YEAR($G112)),#REF!,IF(AND(BQ$4&lt;($H112+1),(BQ$4+1)&gt;$G112),$P112,0)))</f>
        <v>0</v>
      </c>
      <c r="BR112" s="1313">
        <f>IF(AND(MONTH(BR$4)=MONTH($H112),YEAR(BR$4)=YEAR($H112)),#REF!,IF(AND(MONTH(BR$4)=MONTH($G112),YEAR(BR$4)=YEAR($G112)),#REF!,IF(AND(BR$4&lt;($H112+1),(BR$4+1)&gt;$G112),$P112,0)))</f>
        <v>0</v>
      </c>
      <c r="BS112" s="1313">
        <f>IF(AND(MONTH(BS$4)=MONTH($H112),YEAR(BS$4)=YEAR($H112)),#REF!,IF(AND(MONTH(BS$4)=MONTH($G112),YEAR(BS$4)=YEAR($G112)),#REF!,IF(AND(BS$4&lt;($H112+1),(BS$4+1)&gt;$G112),$P112,0)))</f>
        <v>0</v>
      </c>
      <c r="BT112" s="1313">
        <f>IF(AND(MONTH(BT$4)=MONTH($H112),YEAR(BT$4)=YEAR($H112)),#REF!,IF(AND(MONTH(BT$4)=MONTH($G112),YEAR(BT$4)=YEAR($G112)),#REF!,IF(AND(BT$4&lt;($H112+1),(BT$4+1)&gt;$G112),$P112,0)))</f>
        <v>0</v>
      </c>
      <c r="BU112" s="1331" t="e">
        <f t="shared" si="147"/>
        <v>#REF!</v>
      </c>
      <c r="BV112" s="1331"/>
      <c r="BW112" s="1327">
        <v>0</v>
      </c>
      <c r="BX112" s="1319">
        <v>0</v>
      </c>
      <c r="BY112" s="1319">
        <v>0</v>
      </c>
      <c r="BZ112" s="1319">
        <v>0</v>
      </c>
      <c r="CA112" s="1319">
        <v>0</v>
      </c>
      <c r="CB112" s="1319"/>
      <c r="CC112" s="1319"/>
      <c r="CD112" s="1338"/>
      <c r="CE112" s="1338"/>
      <c r="CF112" s="1338"/>
      <c r="CG112" s="1338"/>
      <c r="CH112" s="1338"/>
      <c r="CI112" s="1270">
        <f t="shared" si="85"/>
        <v>0</v>
      </c>
      <c r="CJ112" s="1333"/>
      <c r="CK112" s="1333"/>
      <c r="CL112" s="1333"/>
    </row>
    <row r="113" spans="1:90" s="1170" customFormat="1" ht="18" customHeight="1">
      <c r="A113" s="1206">
        <v>49</v>
      </c>
      <c r="B113" s="1206" t="s">
        <v>88</v>
      </c>
      <c r="C113" s="1206" t="s">
        <v>56</v>
      </c>
      <c r="D113" s="1206"/>
      <c r="E113" s="1206" t="s">
        <v>181</v>
      </c>
      <c r="F113" s="1454" t="s">
        <v>182</v>
      </c>
      <c r="G113" s="1353">
        <v>45482</v>
      </c>
      <c r="H113" s="1353">
        <v>46576</v>
      </c>
      <c r="I113" s="1364"/>
      <c r="J113" s="1365" t="s">
        <v>87</v>
      </c>
      <c r="K113" s="1365">
        <v>1084</v>
      </c>
      <c r="L113" s="1366">
        <v>12.5</v>
      </c>
      <c r="M113" s="1367">
        <v>2</v>
      </c>
      <c r="N113" s="1368">
        <v>18.125</v>
      </c>
      <c r="O113" s="1259">
        <f t="shared" si="110"/>
        <v>13550</v>
      </c>
      <c r="P113" s="1259">
        <f t="shared" si="152"/>
        <v>2168</v>
      </c>
      <c r="Q113" s="1259">
        <f t="shared" si="111"/>
        <v>15718</v>
      </c>
      <c r="R113" s="1259">
        <f>IF(AND(MONTH(R$4)=MONTH($H113),YEAR(R$4)=YEAR($H113)),#REF!,IF(AND(MONTH(R$4)=MONTH($G113),YEAR(R$4)=YEAR($G113)),#REF!,IF(AND(R$4&lt;($H113+1),(R$4+1)&gt;$G113),$O113,0)))</f>
        <v>0</v>
      </c>
      <c r="S113" s="1259">
        <v>0</v>
      </c>
      <c r="T113" s="1259">
        <f t="shared" si="80"/>
        <v>0</v>
      </c>
      <c r="U113" s="1259">
        <v>0</v>
      </c>
      <c r="V113" s="1301">
        <f>IF(AND(MONTH(V$4)=MONTH($H113),YEAR(V$4)=YEAR($H113)),#REF!,IF(AND(MONTH(V$4)=MONTH($G113),YEAR(V$4)=YEAR($G113)),#REF!,IF(AND(V$4&lt;($H113+1),(V$4+1)&gt;$G113),$O113,0)))</f>
        <v>0</v>
      </c>
      <c r="W113" s="1301">
        <v>0</v>
      </c>
      <c r="X113" s="1301">
        <f t="shared" si="86"/>
        <v>0</v>
      </c>
      <c r="Y113" s="1301">
        <v>0</v>
      </c>
      <c r="Z113" s="1301">
        <f>IF(AND(MONTH(Z$4)=MONTH($H113),YEAR(Z$4)=YEAR($H113)),#REF!,IF(AND(MONTH(Z$4)=MONTH($G113),YEAR(Z$4)=YEAR($G113)),#REF!,IF(AND(Z$4&lt;($H113+1),(Z$4+1)&gt;$G113),$O113,0)))</f>
        <v>0</v>
      </c>
      <c r="AA113" s="1301">
        <v>0</v>
      </c>
      <c r="AB113" s="1301">
        <f t="shared" si="87"/>
        <v>0</v>
      </c>
      <c r="AC113" s="1301">
        <v>0</v>
      </c>
      <c r="AD113" s="1301">
        <f>IF(AND(MONTH(AD$4)=MONTH($H113),YEAR(AD$4)=YEAR($H113)),#REF!,IF(AND(MONTH(AD$4)=MONTH($G113),YEAR(AD$4)=YEAR($G113)),#REF!,IF(AND(AD$4&lt;($H113+1),(AD$4+1)&gt;$G113),$O113,0)))</f>
        <v>0</v>
      </c>
      <c r="AE113" s="1301">
        <v>0</v>
      </c>
      <c r="AF113" s="1301">
        <f t="shared" si="88"/>
        <v>0</v>
      </c>
      <c r="AG113" s="1301">
        <v>0</v>
      </c>
      <c r="AH113" s="1301">
        <f>IF(AND(MONTH(AH$4)=MONTH($H113),YEAR(AH$4)=YEAR($H113)),#REF!,IF(AND(MONTH(AH$4)=MONTH($G113),YEAR(AH$4)=YEAR($G113)),#REF!,IF(AND(AH$4&lt;($H113+1),(AH$4+1)&gt;$G113),$O113,0)))</f>
        <v>0</v>
      </c>
      <c r="AI113" s="1301">
        <v>0</v>
      </c>
      <c r="AJ113" s="1301">
        <f t="shared" si="89"/>
        <v>0</v>
      </c>
      <c r="AK113" s="1301">
        <v>0</v>
      </c>
      <c r="AL113" s="1313">
        <f>IF(AND(MONTH(AL$4)=MONTH($H113),YEAR(AL$4)=YEAR($H113)),#REF!,IF(AND(MONTH(AL$4)=MONTH($G113),YEAR(AL$4)=YEAR($G113)),#REF!,IF(AND(AL$4&lt;($H113+1),(AL$4+1)&gt;$G113),$O113,0)))</f>
        <v>0</v>
      </c>
      <c r="AM113" s="1313" t="e">
        <f>IF(AND(MONTH(AM$4)=MONTH($H113),YEAR(AM$4)=YEAR($H113)),#REF!,IF(AND(MONTH(AM$4)=MONTH($G113),YEAR(AM$4)=YEAR($G113)),#REF!,IF(AND(AM$4&lt;($H113+1),(AM$4+1)&gt;$G113),$O113,0)))</f>
        <v>#REF!</v>
      </c>
      <c r="AN113" s="1313">
        <f>IF(AND(MONTH(AN$4)=MONTH($H113),YEAR(AN$4)=YEAR($H113)),#REF!,IF(AND(MONTH(AN$4)=MONTH($G113),YEAR(AN$4)=YEAR($G113)),#REF!,IF(AND(AN$4&lt;($H113+1),(AN$4+1)&gt;$G113),$O113,0)))</f>
        <v>13550</v>
      </c>
      <c r="AO113" s="1313">
        <f>IF(AND(MONTH(AO$4)=MONTH($H113),YEAR(AO$4)=YEAR($H113)),#REF!,IF(AND(MONTH(AO$4)=MONTH($G113),YEAR(AO$4)=YEAR($G113)),#REF!,IF(AND(AO$4&lt;($H113+1),(AO$4+1)&gt;$G113),$O113,0)))</f>
        <v>13550</v>
      </c>
      <c r="AP113" s="1313">
        <f>IF(AND(MONTH(AP$4)=MONTH($H113),YEAR(AP$4)=YEAR($H113)),#REF!,IF(AND(MONTH(AP$4)=MONTH($G113),YEAR(AP$4)=YEAR($G113)),#REF!,IF(AND(AP$4&lt;($H113+1),(AP$4+1)&gt;$G113),$O113,0)))</f>
        <v>13550</v>
      </c>
      <c r="AQ113" s="1313">
        <f>IF(AND(MONTH(AQ$4)=MONTH($H113),YEAR(AQ$4)=YEAR($H113)),#REF!,IF(AND(MONTH(AQ$4)=MONTH($G113),YEAR(AQ$4)=YEAR($G113)),#REF!,IF(AND(AQ$4&lt;($H113+1),(AQ$4+1)&gt;$G113),$O113,0)))</f>
        <v>13550</v>
      </c>
      <c r="AR113" s="1313">
        <f>IF(AND(MONTH(AR$4)=MONTH($H113),YEAR(AR$4)=YEAR($H113)),#REF!,IF(AND(MONTH(AR$4)=MONTH($G113),YEAR(AR$4)=YEAR($G113)),#REF!,IF(AND(AR$4&lt;($H113+1),(AR$4+1)&gt;$G113),$O113,0)))</f>
        <v>13550</v>
      </c>
      <c r="AS113" s="1301" t="e">
        <f t="shared" si="146"/>
        <v>#REF!</v>
      </c>
      <c r="AT113" s="1301">
        <f>IF(AND(MONTH(AT$4)=MONTH($H113),YEAR(AT$4)=YEAR($H113)),#REF!,IF(AND(MONTH(AT$4)=MONTH($G113),YEAR(AT$4)=YEAR($G113)),#REF!,IF(AND(AT$4&lt;($H113+1),(AT$4+1)&gt;$G113),$P113,0)))</f>
        <v>0</v>
      </c>
      <c r="AU113" s="1301">
        <v>0</v>
      </c>
      <c r="AV113" s="1301">
        <f t="shared" si="79"/>
        <v>0</v>
      </c>
      <c r="AW113" s="1301">
        <v>0</v>
      </c>
      <c r="AX113" s="1301">
        <f>IF(AND(MONTH(AX$4)=MONTH($H113),YEAR(AX$4)=YEAR($H113)),#REF!,IF(AND(MONTH(AX$4)=MONTH($G113),YEAR(AX$4)=YEAR($G113)),#REF!,IF(AND(AX$4&lt;($H113+1),(AX$4+1)&gt;$G113),$P113,0)))</f>
        <v>0</v>
      </c>
      <c r="AY113" s="1301">
        <v>0</v>
      </c>
      <c r="AZ113" s="1301">
        <f t="shared" si="81"/>
        <v>0</v>
      </c>
      <c r="BA113" s="1301">
        <v>0</v>
      </c>
      <c r="BB113" s="1301">
        <f>IF(AND(MONTH(BB$4)=MONTH($H113),YEAR(BB$4)=YEAR($H113)),#REF!,IF(AND(MONTH(BB$4)=MONTH($G113),YEAR(BB$4)=YEAR($G113)),#REF!,IF(AND(BB$4&lt;($H113+1),(BB$4+1)&gt;$G113),$P113,0)))</f>
        <v>0</v>
      </c>
      <c r="BC113" s="1301">
        <v>0</v>
      </c>
      <c r="BD113" s="1301">
        <f t="shared" si="82"/>
        <v>0</v>
      </c>
      <c r="BE113" s="1301">
        <v>0</v>
      </c>
      <c r="BF113" s="1301">
        <f>IF(AND(MONTH(BF$4)=MONTH($H113),YEAR(BF$4)=YEAR($H113)),#REF!,IF(AND(MONTH(BF$4)=MONTH($G113),YEAR(BF$4)=YEAR($G113)),#REF!,IF(AND(BF$4&lt;($H113+1),(BF$4+1)&gt;$G113),$P113,0)))</f>
        <v>0</v>
      </c>
      <c r="BG113" s="1301">
        <v>0</v>
      </c>
      <c r="BH113" s="1301">
        <f t="shared" si="83"/>
        <v>0</v>
      </c>
      <c r="BI113" s="1301">
        <v>0</v>
      </c>
      <c r="BJ113" s="1301">
        <f>IF(AND(MONTH(BJ$4)=MONTH($H113),YEAR(BJ$4)=YEAR($H113)),#REF!,IF(AND(MONTH(BJ$4)=MONTH($G113),YEAR(BJ$4)=YEAR($G113)),#REF!,IF(AND(BJ$4&lt;($H113+1),(BJ$4+1)&gt;$G113),$P113,0)))</f>
        <v>0</v>
      </c>
      <c r="BK113" s="1301">
        <v>0</v>
      </c>
      <c r="BL113" s="1301">
        <f t="shared" si="84"/>
        <v>0</v>
      </c>
      <c r="BM113" s="1301">
        <v>0</v>
      </c>
      <c r="BN113" s="1313">
        <f>IF(AND(MONTH(BN$4)=MONTH($H113),YEAR(BN$4)=YEAR($H113)),#REF!,IF(AND(MONTH(BN$4)=MONTH($G113),YEAR(BN$4)=YEAR($G113)),#REF!,IF(AND(BN$4&lt;($H113+1),(BN$4+1)&gt;$G113),$P113,0)))</f>
        <v>0</v>
      </c>
      <c r="BO113" s="1313" t="e">
        <f>IF(AND(MONTH(BO$4)=MONTH($H113),YEAR(BO$4)=YEAR($H113)),#REF!,IF(AND(MONTH(BO$4)=MONTH($G113),YEAR(BO$4)=YEAR($G113)),#REF!,IF(AND(BO$4&lt;($H113+1),(BO$4+1)&gt;$G113),$P113,0)))</f>
        <v>#REF!</v>
      </c>
      <c r="BP113" s="1313">
        <f>IF(AND(MONTH(BP$4)=MONTH($H113),YEAR(BP$4)=YEAR($H113)),#REF!,IF(AND(MONTH(BP$4)=MONTH($G113),YEAR(BP$4)=YEAR($G113)),#REF!,IF(AND(BP$4&lt;($H113+1),(BP$4+1)&gt;$G113),$P113,0)))</f>
        <v>2168</v>
      </c>
      <c r="BQ113" s="1313">
        <f>IF(AND(MONTH(BQ$4)=MONTH($H113),YEAR(BQ$4)=YEAR($H113)),#REF!,IF(AND(MONTH(BQ$4)=MONTH($G113),YEAR(BQ$4)=YEAR($G113)),#REF!,IF(AND(BQ$4&lt;($H113+1),(BQ$4+1)&gt;$G113),$P113,0)))</f>
        <v>2168</v>
      </c>
      <c r="BR113" s="1313">
        <f>IF(AND(MONTH(BR$4)=MONTH($H113),YEAR(BR$4)=YEAR($H113)),#REF!,IF(AND(MONTH(BR$4)=MONTH($G113),YEAR(BR$4)=YEAR($G113)),#REF!,IF(AND(BR$4&lt;($H113+1),(BR$4+1)&gt;$G113),$P113,0)))</f>
        <v>2168</v>
      </c>
      <c r="BS113" s="1313">
        <f>IF(AND(MONTH(BS$4)=MONTH($H113),YEAR(BS$4)=YEAR($H113)),#REF!,IF(AND(MONTH(BS$4)=MONTH($G113),YEAR(BS$4)=YEAR($G113)),#REF!,IF(AND(BS$4&lt;($H113+1),(BS$4+1)&gt;$G113),$P113,0)))</f>
        <v>2168</v>
      </c>
      <c r="BT113" s="1313">
        <f>IF(AND(MONTH(BT$4)=MONTH($H113),YEAR(BT$4)=YEAR($H113)),#REF!,IF(AND(MONTH(BT$4)=MONTH($G113),YEAR(BT$4)=YEAR($G113)),#REF!,IF(AND(BT$4&lt;($H113+1),(BT$4+1)&gt;$G113),$P113,0)))</f>
        <v>2168</v>
      </c>
      <c r="BU113" s="1301" t="e">
        <f t="shared" si="147"/>
        <v>#REF!</v>
      </c>
      <c r="BV113" s="1301"/>
      <c r="BW113" s="1327"/>
      <c r="BX113" s="1319"/>
      <c r="BY113" s="1319"/>
      <c r="BZ113" s="1319"/>
      <c r="CA113" s="1319"/>
      <c r="CB113" s="1319"/>
      <c r="CC113" s="1319"/>
      <c r="CD113" s="1319"/>
      <c r="CE113" s="1319"/>
      <c r="CF113" s="1319"/>
      <c r="CG113" s="1319"/>
      <c r="CH113" s="1319"/>
      <c r="CI113" s="1270">
        <f t="shared" si="85"/>
        <v>0</v>
      </c>
      <c r="CJ113" s="1333"/>
      <c r="CK113" s="1333"/>
      <c r="CL113" s="1333"/>
    </row>
    <row r="114" spans="1:90" ht="18" customHeight="1">
      <c r="A114" s="1198">
        <v>50</v>
      </c>
      <c r="B114" s="1198" t="s">
        <v>88</v>
      </c>
      <c r="C114" s="1198" t="s">
        <v>95</v>
      </c>
      <c r="D114" s="1198"/>
      <c r="E114" s="1206" t="s">
        <v>183</v>
      </c>
      <c r="F114" s="1204" t="s">
        <v>184</v>
      </c>
      <c r="G114" s="1205">
        <v>44951</v>
      </c>
      <c r="H114" s="1205">
        <v>45681</v>
      </c>
      <c r="I114" s="1261"/>
      <c r="J114" s="1267">
        <v>1066</v>
      </c>
      <c r="K114" s="1262">
        <v>1066</v>
      </c>
      <c r="L114" s="1263">
        <v>18.375</v>
      </c>
      <c r="M114" s="1264">
        <v>2</v>
      </c>
      <c r="N114" s="1270">
        <v>25.46875</v>
      </c>
      <c r="O114" s="1259">
        <v>15667.5</v>
      </c>
      <c r="P114" s="1259">
        <f t="shared" si="152"/>
        <v>2132</v>
      </c>
      <c r="Q114" s="1259">
        <f t="shared" si="111"/>
        <v>17799.5</v>
      </c>
      <c r="R114" s="1259">
        <f>IF(AND(MONTH(R$4)=MONTH($H114),YEAR(R$4)=YEAR($H114)),#REF!,IF(AND(MONTH(R$4)=MONTH($G114),YEAR(R$4)=YEAR($G114)),#REF!,IF(AND(R$4&lt;($H114+1),(R$4+1)&gt;$G114),$O114,0)))</f>
        <v>15667.5</v>
      </c>
      <c r="S114" s="1259">
        <f>VLOOKUP(E114,'[1]MW-Rent 2023'!$E$11:$AS$247,16,FALSE)</f>
        <v>15667.5</v>
      </c>
      <c r="T114" s="1259">
        <f t="shared" si="80"/>
        <v>0</v>
      </c>
      <c r="U114" s="1259">
        <v>15901</v>
      </c>
      <c r="V114" s="1301">
        <f>IF(AND(MONTH(V$4)=MONTH($H114),YEAR(V$4)=YEAR($H114)),#REF!,IF(AND(MONTH(V$4)=MONTH($G114),YEAR(V$4)=YEAR($G114)),#REF!,IF(AND(V$4&lt;($H114+1),(V$4+1)&gt;$G114),$O114,0)))</f>
        <v>15667.5</v>
      </c>
      <c r="W114" s="1301">
        <f>VLOOKUP(E114,'[1]MW-Rent 2023'!$E$11:$AS$247,17,FALSE)</f>
        <v>15667.5</v>
      </c>
      <c r="X114" s="1301">
        <f t="shared" si="86"/>
        <v>0</v>
      </c>
      <c r="Y114" s="1301">
        <v>15667.5</v>
      </c>
      <c r="Z114" s="1301">
        <f>IF(AND(MONTH(Z$4)=MONTH($H114),YEAR(Z$4)=YEAR($H114)),#REF!,IF(AND(MONTH(Z$4)=MONTH($G114),YEAR(Z$4)=YEAR($G114)),#REF!,IF(AND(Z$4&lt;($H114+1),(Z$4+1)&gt;$G114),$O114,0)))</f>
        <v>15667.5</v>
      </c>
      <c r="AA114" s="1301">
        <f>VLOOKUP(E114,'[1]MW-Rent 2023'!$E$11:$AS$247,18,FALSE)</f>
        <v>15667.5</v>
      </c>
      <c r="AB114" s="1301">
        <f t="shared" si="87"/>
        <v>0</v>
      </c>
      <c r="AC114" s="1301">
        <v>15667.5</v>
      </c>
      <c r="AD114" s="1301">
        <f>IF(AND(MONTH(AD$4)=MONTH($H114),YEAR(AD$4)=YEAR($H114)),#REF!,IF(AND(MONTH(AD$4)=MONTH($G114),YEAR(AD$4)=YEAR($G114)),#REF!,IF(AND(AD$4&lt;($H114+1),(AD$4+1)&gt;$G114),$O114,0)))</f>
        <v>15667.5</v>
      </c>
      <c r="AE114" s="1301">
        <f>VLOOKUP(E114,'[1]MW-Rent 2023'!$E$11:$AS$247,19,FALSE)</f>
        <v>15667.5</v>
      </c>
      <c r="AF114" s="1301">
        <f t="shared" si="88"/>
        <v>0</v>
      </c>
      <c r="AG114" s="1301">
        <v>15667.5</v>
      </c>
      <c r="AH114" s="1301">
        <f>IF(AND(MONTH(AH$4)=MONTH($H114),YEAR(AH$4)=YEAR($H114)),#REF!,IF(AND(MONTH(AH$4)=MONTH($G114),YEAR(AH$4)=YEAR($G114)),#REF!,IF(AND(AH$4&lt;($H114+1),(AH$4+1)&gt;$G114),$O114,0)))</f>
        <v>15667.5</v>
      </c>
      <c r="AI114" s="1301">
        <f>VLOOKUP(E114,'[1]MW-Rent 2023'!$E$11:$AS$247,20,FALSE)</f>
        <v>15667.5</v>
      </c>
      <c r="AJ114" s="1301">
        <f t="shared" si="89"/>
        <v>0</v>
      </c>
      <c r="AK114" s="1301">
        <v>15667.5</v>
      </c>
      <c r="AL114" s="1313">
        <f>IF(AND(MONTH(AL$4)=MONTH($H114),YEAR(AL$4)=YEAR($H114)),#REF!,IF(AND(MONTH(AL$4)=MONTH($G114),YEAR(AL$4)=YEAR($G114)),#REF!,IF(AND(AL$4&lt;($H114+1),(AL$4+1)&gt;$G114),$O114,0)))</f>
        <v>15667.5</v>
      </c>
      <c r="AM114" s="1313">
        <f>IF(AND(MONTH(AM$4)=MONTH($H114),YEAR(AM$4)=YEAR($H114)),#REF!,IF(AND(MONTH(AM$4)=MONTH($G114),YEAR(AM$4)=YEAR($G114)),#REF!,IF(AND(AM$4&lt;($H114+1),(AM$4+1)&gt;$G114),$O114,0)))</f>
        <v>15667.5</v>
      </c>
      <c r="AN114" s="1313">
        <f>IF(AND(MONTH(AN$4)=MONTH($H114),YEAR(AN$4)=YEAR($H114)),#REF!,IF(AND(MONTH(AN$4)=MONTH($G114),YEAR(AN$4)=YEAR($G114)),#REF!,IF(AND(AN$4&lt;($H114+1),(AN$4+1)&gt;$G114),$O114,0)))</f>
        <v>15667.5</v>
      </c>
      <c r="AO114" s="1313">
        <f>IF(AND(MONTH(AO$4)=MONTH($H114),YEAR(AO$4)=YEAR($H114)),#REF!,IF(AND(MONTH(AO$4)=MONTH($G114),YEAR(AO$4)=YEAR($G114)),#REF!,IF(AND(AO$4&lt;($H114+1),(AO$4+1)&gt;$G114),$O114,0)))</f>
        <v>15667.5</v>
      </c>
      <c r="AP114" s="1313">
        <f>IF(AND(MONTH(AP$4)=MONTH($H114),YEAR(AP$4)=YEAR($H114)),#REF!,IF(AND(MONTH(AP$4)=MONTH($G114),YEAR(AP$4)=YEAR($G114)),#REF!,IF(AND(AP$4&lt;($H114+1),(AP$4+1)&gt;$G114),$O114,0)))</f>
        <v>15667.5</v>
      </c>
      <c r="AQ114" s="1313">
        <f>IF(AND(MONTH(AQ$4)=MONTH($H114),YEAR(AQ$4)=YEAR($H114)),#REF!,IF(AND(MONTH(AQ$4)=MONTH($G114),YEAR(AQ$4)=YEAR($G114)),#REF!,IF(AND(AQ$4&lt;($H114+1),(AQ$4+1)&gt;$G114),$O114,0)))</f>
        <v>15667.5</v>
      </c>
      <c r="AR114" s="1313">
        <f>IF(AND(MONTH(AR$4)=MONTH($H114),YEAR(AR$4)=YEAR($H114)),#REF!,IF(AND(MONTH(AR$4)=MONTH($G114),YEAR(AR$4)=YEAR($G114)),#REF!,IF(AND(AR$4&lt;($H114+1),(AR$4+1)&gt;$G114),$O114,0)))</f>
        <v>15667.5</v>
      </c>
      <c r="AS114" s="1301">
        <f t="shared" si="146"/>
        <v>188010</v>
      </c>
      <c r="AT114" s="1301">
        <f>IF(AND(MONTH(AT$4)=MONTH($H114),YEAR(AT$4)=YEAR($H114)),#REF!,IF(AND(MONTH(AT$4)=MONTH($G114),YEAR(AT$4)=YEAR($G114)),#REF!,IF(AND(AT$4&lt;($H114+1),(AT$4+1)&gt;$G114),$P114,0)))</f>
        <v>2132</v>
      </c>
      <c r="AU114" s="1301">
        <f>VLOOKUP(E114,'[1]MW-Rent 2023'!$E$11:$AS$247,29,FALSE)</f>
        <v>2132</v>
      </c>
      <c r="AV114" s="1301">
        <f t="shared" si="79"/>
        <v>0</v>
      </c>
      <c r="AW114" s="1301">
        <v>1279</v>
      </c>
      <c r="AX114" s="1301">
        <f>IF(AND(MONTH(AX$4)=MONTH($H114),YEAR(AX$4)=YEAR($H114)),#REF!,IF(AND(MONTH(AX$4)=MONTH($G114),YEAR(AX$4)=YEAR($G114)),#REF!,IF(AND(AX$4&lt;($H114+1),(AX$4+1)&gt;$G114),$P114,0)))</f>
        <v>2132</v>
      </c>
      <c r="AY114" s="1301">
        <f>VLOOKUP(E114,'[1]MW-Rent 2023'!$E$11:$AS$247,30,FALSE)</f>
        <v>2132</v>
      </c>
      <c r="AZ114" s="1301">
        <f t="shared" si="81"/>
        <v>0</v>
      </c>
      <c r="BA114" s="1301">
        <v>2132</v>
      </c>
      <c r="BB114" s="1301">
        <f>IF(AND(MONTH(BB$4)=MONTH($H114),YEAR(BB$4)=YEAR($H114)),#REF!,IF(AND(MONTH(BB$4)=MONTH($G114),YEAR(BB$4)=YEAR($G114)),#REF!,IF(AND(BB$4&lt;($H114+1),(BB$4+1)&gt;$G114),$P114,0)))</f>
        <v>2132</v>
      </c>
      <c r="BC114" s="1301">
        <f>VLOOKUP(E114,'[1]MW-Rent 2023'!$E$11:$AS$247,31,FALSE)</f>
        <v>2132</v>
      </c>
      <c r="BD114" s="1301">
        <f t="shared" si="82"/>
        <v>0</v>
      </c>
      <c r="BE114" s="1301">
        <v>2132</v>
      </c>
      <c r="BF114" s="1301">
        <f>IF(AND(MONTH(BF$4)=MONTH($H114),YEAR(BF$4)=YEAR($H114)),#REF!,IF(AND(MONTH(BF$4)=MONTH($G114),YEAR(BF$4)=YEAR($G114)),#REF!,IF(AND(BF$4&lt;($H114+1),(BF$4+1)&gt;$G114),$P114,0)))</f>
        <v>2132</v>
      </c>
      <c r="BG114" s="1301">
        <f>VLOOKUP(E114,'[1]MW-Rent 2023'!$E$11:$AS$247,32,FALSE)</f>
        <v>2132</v>
      </c>
      <c r="BH114" s="1301">
        <f t="shared" si="83"/>
        <v>0</v>
      </c>
      <c r="BI114" s="1301">
        <v>2132</v>
      </c>
      <c r="BJ114" s="1301">
        <f>IF(AND(MONTH(BJ$4)=MONTH($H114),YEAR(BJ$4)=YEAR($H114)),#REF!,IF(AND(MONTH(BJ$4)=MONTH($G114),YEAR(BJ$4)=YEAR($G114)),#REF!,IF(AND(BJ$4&lt;($H114+1),(BJ$4+1)&gt;$G114),$P114,0)))</f>
        <v>2132</v>
      </c>
      <c r="BK114" s="1301">
        <f>VLOOKUP(E114,'[1]MW-Rent 2023'!$E$11:$AS$247,33,FALSE)</f>
        <v>2132</v>
      </c>
      <c r="BL114" s="1301">
        <f t="shared" si="84"/>
        <v>0</v>
      </c>
      <c r="BM114" s="1301">
        <v>2132</v>
      </c>
      <c r="BN114" s="1313">
        <f>IF(AND(MONTH(BN$4)=MONTH($H114),YEAR(BN$4)=YEAR($H114)),#REF!,IF(AND(MONTH(BN$4)=MONTH($G114),YEAR(BN$4)=YEAR($G114)),#REF!,IF(AND(BN$4&lt;($H114+1),(BN$4+1)&gt;$G114),$P114,0)))</f>
        <v>2132</v>
      </c>
      <c r="BO114" s="1313">
        <f>IF(AND(MONTH(BO$4)=MONTH($H114),YEAR(BO$4)=YEAR($H114)),#REF!,IF(AND(MONTH(BO$4)=MONTH($G114),YEAR(BO$4)=YEAR($G114)),#REF!,IF(AND(BO$4&lt;($H114+1),(BO$4+1)&gt;$G114),$P114,0)))</f>
        <v>2132</v>
      </c>
      <c r="BP114" s="1313">
        <f>IF(AND(MONTH(BP$4)=MONTH($H114),YEAR(BP$4)=YEAR($H114)),#REF!,IF(AND(MONTH(BP$4)=MONTH($G114),YEAR(BP$4)=YEAR($G114)),#REF!,IF(AND(BP$4&lt;($H114+1),(BP$4+1)&gt;$G114),$P114,0)))</f>
        <v>2132</v>
      </c>
      <c r="BQ114" s="1313">
        <f>IF(AND(MONTH(BQ$4)=MONTH($H114),YEAR(BQ$4)=YEAR($H114)),#REF!,IF(AND(MONTH(BQ$4)=MONTH($G114),YEAR(BQ$4)=YEAR($G114)),#REF!,IF(AND(BQ$4&lt;($H114+1),(BQ$4+1)&gt;$G114),$P114,0)))</f>
        <v>2132</v>
      </c>
      <c r="BR114" s="1313">
        <f>IF(AND(MONTH(BR$4)=MONTH($H114),YEAR(BR$4)=YEAR($H114)),#REF!,IF(AND(MONTH(BR$4)=MONTH($G114),YEAR(BR$4)=YEAR($G114)),#REF!,IF(AND(BR$4&lt;($H114+1),(BR$4+1)&gt;$G114),$P114,0)))</f>
        <v>2132</v>
      </c>
      <c r="BS114" s="1313">
        <f>IF(AND(MONTH(BS$4)=MONTH($H114),YEAR(BS$4)=YEAR($H114)),#REF!,IF(AND(MONTH(BS$4)=MONTH($G114),YEAR(BS$4)=YEAR($G114)),#REF!,IF(AND(BS$4&lt;($H114+1),(BS$4+1)&gt;$G114),$P114,0)))</f>
        <v>2132</v>
      </c>
      <c r="BT114" s="1313">
        <f>IF(AND(MONTH(BT$4)=MONTH($H114),YEAR(BT$4)=YEAR($H114)),#REF!,IF(AND(MONTH(BT$4)=MONTH($G114),YEAR(BT$4)=YEAR($G114)),#REF!,IF(AND(BT$4&lt;($H114+1),(BT$4+1)&gt;$G114),$P114,0)))</f>
        <v>2132</v>
      </c>
      <c r="BU114" s="1331">
        <f t="shared" si="147"/>
        <v>25584</v>
      </c>
      <c r="BV114" s="1332"/>
      <c r="BW114" s="1327"/>
      <c r="BX114" s="1319"/>
      <c r="BY114" s="1319"/>
      <c r="BZ114" s="1319"/>
      <c r="CA114" s="1319"/>
      <c r="CB114" s="1319"/>
      <c r="CC114" s="1319"/>
      <c r="CD114" s="1339"/>
      <c r="CE114" s="1339"/>
      <c r="CF114" s="1339"/>
      <c r="CG114" s="1339"/>
      <c r="CH114" s="1339"/>
      <c r="CI114" s="1270">
        <f t="shared" si="85"/>
        <v>0</v>
      </c>
      <c r="CJ114" s="1333"/>
      <c r="CK114" s="1333"/>
      <c r="CL114" s="1333"/>
    </row>
    <row r="115" spans="1:90" ht="18" customHeight="1">
      <c r="A115" s="1198">
        <v>51</v>
      </c>
      <c r="B115" s="1198" t="s">
        <v>185</v>
      </c>
      <c r="C115" s="1198" t="s">
        <v>56</v>
      </c>
      <c r="D115" s="1198"/>
      <c r="E115" s="1206" t="s">
        <v>186</v>
      </c>
      <c r="F115" s="1440" t="s">
        <v>187</v>
      </c>
      <c r="G115" s="1209">
        <v>45096</v>
      </c>
      <c r="H115" s="1209">
        <v>45644</v>
      </c>
      <c r="I115" s="1266"/>
      <c r="J115" s="1267">
        <v>281</v>
      </c>
      <c r="K115" s="1267">
        <v>281</v>
      </c>
      <c r="L115" s="1268">
        <v>22.875</v>
      </c>
      <c r="M115" s="1269">
        <v>2</v>
      </c>
      <c r="N115" s="1270">
        <v>31.09375</v>
      </c>
      <c r="O115" s="1259">
        <f t="shared" ref="O115:O146" si="167">L115*K115</f>
        <v>6427.875</v>
      </c>
      <c r="P115" s="1259">
        <f t="shared" si="152"/>
        <v>562</v>
      </c>
      <c r="Q115" s="1259">
        <f t="shared" ref="Q115:Q135" si="168">SUM(O115:P115)</f>
        <v>6989.875</v>
      </c>
      <c r="R115" s="1259">
        <f>IF(AND(MONTH(R$4)=MONTH($H115),YEAR(R$4)=YEAR($H115)),#REF!,IF(AND(MONTH(R$4)=MONTH($G115),YEAR(R$4)=YEAR($G115)),#REF!,IF(AND(R$4&lt;($H115+1),(R$4+1)&gt;$G115),$O115,0)))</f>
        <v>6427.875</v>
      </c>
      <c r="S115" s="1259">
        <f>VLOOKUP(E115,'[1]MW-Rent 2023'!$E$11:$AS$247,16,FALSE)</f>
        <v>5142.3</v>
      </c>
      <c r="T115" s="1259">
        <f t="shared" si="80"/>
        <v>1285.575</v>
      </c>
      <c r="U115" s="1259">
        <f>VLOOKUP(E115,'[2]MW-Rent 2023'!$E$11:$DR$319,21,FALSE)</f>
        <v>5367.1</v>
      </c>
      <c r="V115" s="1301">
        <f>IF(AND(MONTH(V$4)=MONTH($H115),YEAR(V$4)=YEAR($H115)),#REF!,IF(AND(MONTH(V$4)=MONTH($G115),YEAR(V$4)=YEAR($G115)),#REF!,IF(AND(V$4&lt;($H115+1),(V$4+1)&gt;$G115),$O115,0)))</f>
        <v>6427.875</v>
      </c>
      <c r="W115" s="1301">
        <f>VLOOKUP(E115,'[1]MW-Rent 2023'!$E$11:$AS$247,17,FALSE)</f>
        <v>5142.3</v>
      </c>
      <c r="X115" s="1301">
        <f t="shared" si="86"/>
        <v>1285.575</v>
      </c>
      <c r="Y115" s="1301">
        <f>VLOOKUP(E115,'[2]MW-Rent 2023'!$E$11:$DR$319,25,FALSE)</f>
        <v>5142.3</v>
      </c>
      <c r="Z115" s="1301">
        <f>IF(AND(MONTH(Z$4)=MONTH($H115),YEAR(Z$4)=YEAR($H115)),#REF!,IF(AND(MONTH(Z$4)=MONTH($G115),YEAR(Z$4)=YEAR($G115)),#REF!,IF(AND(Z$4&lt;($H115+1),(Z$4+1)&gt;$G115),$O115,0)))</f>
        <v>6427.875</v>
      </c>
      <c r="AA115" s="1301">
        <f>VLOOKUP(E115,'[1]MW-Rent 2023'!$E$11:$AS$247,18,FALSE)</f>
        <v>5142.3</v>
      </c>
      <c r="AB115" s="1301">
        <f t="shared" si="87"/>
        <v>1285.575</v>
      </c>
      <c r="AC115" s="1301">
        <f>VLOOKUP(E115,'[2]MW-Rent 2023'!$E$11:$DR$319,29,FALSE)</f>
        <v>5142.3</v>
      </c>
      <c r="AD115" s="1301">
        <f>IF(AND(MONTH(AD$4)=MONTH($H115),YEAR(AD$4)=YEAR($H115)),#REF!,IF(AND(MONTH(AD$4)=MONTH($G115),YEAR(AD$4)=YEAR($G115)),#REF!,IF(AND(AD$4&lt;($H115+1),(AD$4+1)&gt;$G115),$O115,0)))</f>
        <v>6427.875</v>
      </c>
      <c r="AE115" s="1301">
        <f>VLOOKUP(E115,'[1]MW-Rent 2023'!$E$11:$AS$247,19,FALSE)</f>
        <v>5142.3</v>
      </c>
      <c r="AF115" s="1301">
        <f t="shared" si="88"/>
        <v>1285.575</v>
      </c>
      <c r="AG115" s="1301">
        <f>VLOOKUP(E115,'[2]MW-Rent 2023'!$E$11:$DR$319,33,FALSE)</f>
        <v>5142.3</v>
      </c>
      <c r="AH115" s="1301">
        <f>IF(AND(MONTH(AH$4)=MONTH($H115),YEAR(AH$4)=YEAR($H115)),#REF!,IF(AND(MONTH(AH$4)=MONTH($G115),YEAR(AH$4)=YEAR($G115)),#REF!,IF(AND(AH$4&lt;($H115+1),(AH$4+1)&gt;$G115),$O115,0)))</f>
        <v>6427.875</v>
      </c>
      <c r="AI115" s="1301">
        <f>VLOOKUP(E115,'[1]MW-Rent 2023'!$E$11:$AS$247,20,FALSE)</f>
        <v>5142.3</v>
      </c>
      <c r="AJ115" s="1301">
        <f t="shared" si="89"/>
        <v>1285.575</v>
      </c>
      <c r="AK115" s="1301">
        <f>VLOOKUP(E115,'[2]MW-Rent 2023'!$E$11:$DR$319,37,FALSE)</f>
        <v>5142.3</v>
      </c>
      <c r="AL115" s="1313">
        <f>IF(AND(MONTH(AL$4)=MONTH($H115),YEAR(AL$4)=YEAR($H115)),#REF!,IF(AND(MONTH(AL$4)=MONTH($G115),YEAR(AL$4)=YEAR($G115)),#REF!,IF(AND(AL$4&lt;($H115+1),(AL$4+1)&gt;$G115),$O115,0)))</f>
        <v>6427.875</v>
      </c>
      <c r="AM115" s="1313">
        <f>IF(AND(MONTH(AM$4)=MONTH($H115),YEAR(AM$4)=YEAR($H115)),#REF!,IF(AND(MONTH(AM$4)=MONTH($G115),YEAR(AM$4)=YEAR($G115)),#REF!,IF(AND(AM$4&lt;($H115+1),(AM$4+1)&gt;$G115),$O115,0)))</f>
        <v>6427.875</v>
      </c>
      <c r="AN115" s="1313">
        <f>IF(AND(MONTH(AN$4)=MONTH($H115),YEAR(AN$4)=YEAR($H115)),#REF!,IF(AND(MONTH(AN$4)=MONTH($G115),YEAR(AN$4)=YEAR($G115)),#REF!,IF(AND(AN$4&lt;($H115+1),(AN$4+1)&gt;$G115),$O115,0)))</f>
        <v>6427.875</v>
      </c>
      <c r="AO115" s="1313">
        <f>IF(AND(MONTH(AO$4)=MONTH($H115),YEAR(AO$4)=YEAR($H115)),#REF!,IF(AND(MONTH(AO$4)=MONTH($G115),YEAR(AO$4)=YEAR($G115)),#REF!,IF(AND(AO$4&lt;($H115+1),(AO$4+1)&gt;$G115),$O115,0)))</f>
        <v>6427.875</v>
      </c>
      <c r="AP115" s="1313">
        <f>IF(AND(MONTH(AP$4)=MONTH($H115),YEAR(AP$4)=YEAR($H115)),#REF!,IF(AND(MONTH(AP$4)=MONTH($G115),YEAR(AP$4)=YEAR($G115)),#REF!,IF(AND(AP$4&lt;($H115+1),(AP$4+1)&gt;$G115),$O115,0)))</f>
        <v>6427.875</v>
      </c>
      <c r="AQ115" s="1313">
        <f>IF(AND(MONTH(AQ$4)=MONTH($H115),YEAR(AQ$4)=YEAR($H115)),#REF!,IF(AND(MONTH(AQ$4)=MONTH($G115),YEAR(AQ$4)=YEAR($G115)),#REF!,IF(AND(AQ$4&lt;($H115+1),(AQ$4+1)&gt;$G115),$O115,0)))</f>
        <v>6427.875</v>
      </c>
      <c r="AR115" s="1313" t="e">
        <f>IF(AND(MONTH(AR$4)=MONTH($H115),YEAR(AR$4)=YEAR($H115)),#REF!,IF(AND(MONTH(AR$4)=MONTH($G115),YEAR(AR$4)=YEAR($G115)),#REF!,IF(AND(AR$4&lt;($H115+1),(AR$4+1)&gt;$G115),$O115,0)))</f>
        <v>#REF!</v>
      </c>
      <c r="AS115" s="1301" t="e">
        <f t="shared" si="146"/>
        <v>#REF!</v>
      </c>
      <c r="AT115" s="1301">
        <f>IF(AND(MONTH(AT$4)=MONTH($H115),YEAR(AT$4)=YEAR($H115)),#REF!,IF(AND(MONTH(AT$4)=MONTH($G115),YEAR(AT$4)=YEAR($G115)),#REF!,IF(AND(AT$4&lt;($H115+1),(AT$4+1)&gt;$G115),$P115,0)))</f>
        <v>562</v>
      </c>
      <c r="AU115" s="1301">
        <f>VLOOKUP(E115,'[1]MW-Rent 2023'!$E$11:$AS$247,29,FALSE)</f>
        <v>562</v>
      </c>
      <c r="AV115" s="1301">
        <f t="shared" si="79"/>
        <v>0</v>
      </c>
      <c r="AW115" s="1301">
        <f>VLOOKUP(E115,'[2]MW-Rent 2023'!$E$11:$DR$319,70,FALSE)</f>
        <v>337.2</v>
      </c>
      <c r="AX115" s="1301">
        <f>IF(AND(MONTH(AX$4)=MONTH($H115),YEAR(AX$4)=YEAR($H115)),#REF!,IF(AND(MONTH(AX$4)=MONTH($G115),YEAR(AX$4)=YEAR($G115)),#REF!,IF(AND(AX$4&lt;($H115+1),(AX$4+1)&gt;$G115),$P115,0)))</f>
        <v>562</v>
      </c>
      <c r="AY115" s="1301">
        <f>VLOOKUP(E115,'[1]MW-Rent 2023'!$E$11:$AS$247,30,FALSE)</f>
        <v>562</v>
      </c>
      <c r="AZ115" s="1301">
        <f t="shared" si="81"/>
        <v>0</v>
      </c>
      <c r="BA115" s="1301">
        <f>VLOOKUP(E115,'[2]MW-Rent 2023'!$E$11:$DR$319,74,FALSE)</f>
        <v>562</v>
      </c>
      <c r="BB115" s="1301">
        <f>IF(AND(MONTH(BB$4)=MONTH($H115),YEAR(BB$4)=YEAR($H115)),#REF!,IF(AND(MONTH(BB$4)=MONTH($G115),YEAR(BB$4)=YEAR($G115)),#REF!,IF(AND(BB$4&lt;($H115+1),(BB$4+1)&gt;$G115),$P115,0)))</f>
        <v>562</v>
      </c>
      <c r="BC115" s="1301">
        <f>VLOOKUP(E115,'[1]MW-Rent 2023'!$E$11:$AS$247,31,FALSE)</f>
        <v>562</v>
      </c>
      <c r="BD115" s="1301">
        <f t="shared" si="82"/>
        <v>0</v>
      </c>
      <c r="BE115" s="1301">
        <f>VLOOKUP(E115,'[2]MW-Rent 2023'!$E$11:$DR$319,78,FALSE)</f>
        <v>562</v>
      </c>
      <c r="BF115" s="1301">
        <f>IF(AND(MONTH(BF$4)=MONTH($H115),YEAR(BF$4)=YEAR($H115)),#REF!,IF(AND(MONTH(BF$4)=MONTH($G115),YEAR(BF$4)=YEAR($G115)),#REF!,IF(AND(BF$4&lt;($H115+1),(BF$4+1)&gt;$G115),$P115,0)))</f>
        <v>562</v>
      </c>
      <c r="BG115" s="1301">
        <f>VLOOKUP(E115,'[1]MW-Rent 2023'!$E$11:$AS$247,32,FALSE)</f>
        <v>562</v>
      </c>
      <c r="BH115" s="1301">
        <f t="shared" si="83"/>
        <v>0</v>
      </c>
      <c r="BI115" s="1301">
        <f>VLOOKUP(E115,'[2]MW-Rent 2023'!$E$11:$DR$319,82,FALSE)</f>
        <v>562</v>
      </c>
      <c r="BJ115" s="1301">
        <f>IF(AND(MONTH(BJ$4)=MONTH($H115),YEAR(BJ$4)=YEAR($H115)),#REF!,IF(AND(MONTH(BJ$4)=MONTH($G115),YEAR(BJ$4)=YEAR($G115)),#REF!,IF(AND(BJ$4&lt;($H115+1),(BJ$4+1)&gt;$G115),$P115,0)))</f>
        <v>562</v>
      </c>
      <c r="BK115" s="1301">
        <f>VLOOKUP(E115,'[1]MW-Rent 2023'!$E$11:$AS$247,33,FALSE)</f>
        <v>562</v>
      </c>
      <c r="BL115" s="1301">
        <f t="shared" si="84"/>
        <v>0</v>
      </c>
      <c r="BM115" s="1301">
        <f>VLOOKUP(E115,'[2]MW-Rent 2023'!$E$11:$DR$319,86,FALSE)</f>
        <v>562</v>
      </c>
      <c r="BN115" s="1313">
        <f>IF(AND(MONTH(BN$4)=MONTH($H115),YEAR(BN$4)=YEAR($H115)),#REF!,IF(AND(MONTH(BN$4)=MONTH($G115),YEAR(BN$4)=YEAR($G115)),#REF!,IF(AND(BN$4&lt;($H115+1),(BN$4+1)&gt;$G115),$P115,0)))</f>
        <v>562</v>
      </c>
      <c r="BO115" s="1313">
        <f>IF(AND(MONTH(BO$4)=MONTH($H115),YEAR(BO$4)=YEAR($H115)),#REF!,IF(AND(MONTH(BO$4)=MONTH($G115),YEAR(BO$4)=YEAR($G115)),#REF!,IF(AND(BO$4&lt;($H115+1),(BO$4+1)&gt;$G115),$P115,0)))</f>
        <v>562</v>
      </c>
      <c r="BP115" s="1313">
        <f>IF(AND(MONTH(BP$4)=MONTH($H115),YEAR(BP$4)=YEAR($H115)),#REF!,IF(AND(MONTH(BP$4)=MONTH($G115),YEAR(BP$4)=YEAR($G115)),#REF!,IF(AND(BP$4&lt;($H115+1),(BP$4+1)&gt;$G115),$P115,0)))</f>
        <v>562</v>
      </c>
      <c r="BQ115" s="1313">
        <f>IF(AND(MONTH(BQ$4)=MONTH($H115),YEAR(BQ$4)=YEAR($H115)),#REF!,IF(AND(MONTH(BQ$4)=MONTH($G115),YEAR(BQ$4)=YEAR($G115)),#REF!,IF(AND(BQ$4&lt;($H115+1),(BQ$4+1)&gt;$G115),$P115,0)))</f>
        <v>562</v>
      </c>
      <c r="BR115" s="1313">
        <f>IF(AND(MONTH(BR$4)=MONTH($H115),YEAR(BR$4)=YEAR($H115)),#REF!,IF(AND(MONTH(BR$4)=MONTH($G115),YEAR(BR$4)=YEAR($G115)),#REF!,IF(AND(BR$4&lt;($H115+1),(BR$4+1)&gt;$G115),$P115,0)))</f>
        <v>562</v>
      </c>
      <c r="BS115" s="1313">
        <f>IF(AND(MONTH(BS$4)=MONTH($H115),YEAR(BS$4)=YEAR($H115)),#REF!,IF(AND(MONTH(BS$4)=MONTH($G115),YEAR(BS$4)=YEAR($G115)),#REF!,IF(AND(BS$4&lt;($H115+1),(BS$4+1)&gt;$G115),$P115,0)))</f>
        <v>562</v>
      </c>
      <c r="BT115" s="1313" t="e">
        <f>IF(AND(MONTH(BT$4)=MONTH($H115),YEAR(BT$4)=YEAR($H115)),#REF!,IF(AND(MONTH(BT$4)=MONTH($G115),YEAR(BT$4)=YEAR($G115)),#REF!,IF(AND(BT$4&lt;($H115+1),(BT$4+1)&gt;$G115),$P115,0)))</f>
        <v>#REF!</v>
      </c>
      <c r="BU115" s="1331" t="e">
        <f t="shared" si="147"/>
        <v>#REF!</v>
      </c>
      <c r="BV115" s="1331"/>
      <c r="BW115" s="1327">
        <v>0</v>
      </c>
      <c r="BX115" s="1319">
        <v>0</v>
      </c>
      <c r="BY115" s="1319">
        <v>0</v>
      </c>
      <c r="BZ115" s="1319">
        <v>0</v>
      </c>
      <c r="CA115" s="1319">
        <v>0</v>
      </c>
      <c r="CB115" s="1319"/>
      <c r="CC115" s="1319"/>
      <c r="CD115" s="1338"/>
      <c r="CE115" s="1338"/>
      <c r="CF115" s="1338"/>
      <c r="CG115" s="1338"/>
      <c r="CH115" s="1338"/>
      <c r="CI115" s="1270">
        <f t="shared" si="85"/>
        <v>0</v>
      </c>
      <c r="CJ115" s="1333"/>
      <c r="CK115" s="1333"/>
      <c r="CL115" s="1333"/>
    </row>
    <row r="116" spans="1:90" s="1170" customFormat="1" ht="18" customHeight="1">
      <c r="A116" s="1206">
        <v>51</v>
      </c>
      <c r="B116" s="1206" t="s">
        <v>185</v>
      </c>
      <c r="C116" s="1206" t="s">
        <v>56</v>
      </c>
      <c r="D116" s="1206"/>
      <c r="E116" s="1206" t="s">
        <v>186</v>
      </c>
      <c r="F116" s="1455" t="s">
        <v>187</v>
      </c>
      <c r="G116" s="1353">
        <v>45645</v>
      </c>
      <c r="H116" s="1353">
        <v>46739</v>
      </c>
      <c r="I116" s="1364"/>
      <c r="J116" s="1365" t="s">
        <v>87</v>
      </c>
      <c r="K116" s="1365">
        <v>281</v>
      </c>
      <c r="L116" s="1366">
        <v>23.125</v>
      </c>
      <c r="M116" s="1367">
        <v>2</v>
      </c>
      <c r="N116" s="1368">
        <v>31.40625</v>
      </c>
      <c r="O116" s="1259">
        <f t="shared" si="167"/>
        <v>6498.125</v>
      </c>
      <c r="P116" s="1259">
        <f t="shared" si="152"/>
        <v>562</v>
      </c>
      <c r="Q116" s="1259">
        <f t="shared" si="168"/>
        <v>7060.125</v>
      </c>
      <c r="R116" s="1259">
        <f>IF(AND(MONTH(R$4)=MONTH($H116),YEAR(R$4)=YEAR($H116)),#REF!,IF(AND(MONTH(R$4)=MONTH($G116),YEAR(R$4)=YEAR($G116)),#REF!,IF(AND(R$4&lt;($H116+1),(R$4+1)&gt;$G116),$O116,0)))</f>
        <v>0</v>
      </c>
      <c r="S116" s="1259">
        <v>0</v>
      </c>
      <c r="T116" s="1259">
        <f t="shared" si="80"/>
        <v>0</v>
      </c>
      <c r="U116" s="1259">
        <v>0</v>
      </c>
      <c r="V116" s="1301">
        <f>IF(AND(MONTH(V$4)=MONTH($H116),YEAR(V$4)=YEAR($H116)),#REF!,IF(AND(MONTH(V$4)=MONTH($G116),YEAR(V$4)=YEAR($G116)),#REF!,IF(AND(V$4&lt;($H116+1),(V$4+1)&gt;$G116),$O116,0)))</f>
        <v>0</v>
      </c>
      <c r="W116" s="1301">
        <v>0</v>
      </c>
      <c r="X116" s="1301">
        <f t="shared" si="86"/>
        <v>0</v>
      </c>
      <c r="Y116" s="1301">
        <v>0</v>
      </c>
      <c r="Z116" s="1301">
        <f>IF(AND(MONTH(Z$4)=MONTH($H116),YEAR(Z$4)=YEAR($H116)),#REF!,IF(AND(MONTH(Z$4)=MONTH($G116),YEAR(Z$4)=YEAR($G116)),#REF!,IF(AND(Z$4&lt;($H116+1),(Z$4+1)&gt;$G116),$O116,0)))</f>
        <v>0</v>
      </c>
      <c r="AA116" s="1301">
        <v>0</v>
      </c>
      <c r="AB116" s="1301">
        <f t="shared" si="87"/>
        <v>0</v>
      </c>
      <c r="AC116" s="1301">
        <v>0</v>
      </c>
      <c r="AD116" s="1301">
        <f>IF(AND(MONTH(AD$4)=MONTH($H116),YEAR(AD$4)=YEAR($H116)),#REF!,IF(AND(MONTH(AD$4)=MONTH($G116),YEAR(AD$4)=YEAR($G116)),#REF!,IF(AND(AD$4&lt;($H116+1),(AD$4+1)&gt;$G116),$O116,0)))</f>
        <v>0</v>
      </c>
      <c r="AE116" s="1301">
        <v>0</v>
      </c>
      <c r="AF116" s="1301">
        <f t="shared" si="88"/>
        <v>0</v>
      </c>
      <c r="AG116" s="1301">
        <v>0</v>
      </c>
      <c r="AH116" s="1301">
        <f>IF(AND(MONTH(AH$4)=MONTH($H116),YEAR(AH$4)=YEAR($H116)),#REF!,IF(AND(MONTH(AH$4)=MONTH($G116),YEAR(AH$4)=YEAR($G116)),#REF!,IF(AND(AH$4&lt;($H116+1),(AH$4+1)&gt;$G116),$O116,0)))</f>
        <v>0</v>
      </c>
      <c r="AI116" s="1301">
        <v>0</v>
      </c>
      <c r="AJ116" s="1301">
        <f t="shared" si="89"/>
        <v>0</v>
      </c>
      <c r="AK116" s="1301">
        <v>0</v>
      </c>
      <c r="AL116" s="1313">
        <f>IF(AND(MONTH(AL$4)=MONTH($H116),YEAR(AL$4)=YEAR($H116)),#REF!,IF(AND(MONTH(AL$4)=MONTH($G116),YEAR(AL$4)=YEAR($G116)),#REF!,IF(AND(AL$4&lt;($H116+1),(AL$4+1)&gt;$G116),$O116,0)))</f>
        <v>0</v>
      </c>
      <c r="AM116" s="1313">
        <f>IF(AND(MONTH(AM$4)=MONTH($H116),YEAR(AM$4)=YEAR($H116)),#REF!,IF(AND(MONTH(AM$4)=MONTH($G116),YEAR(AM$4)=YEAR($G116)),#REF!,IF(AND(AM$4&lt;($H116+1),(AM$4+1)&gt;$G116),$O116,0)))</f>
        <v>0</v>
      </c>
      <c r="AN116" s="1313">
        <f>IF(AND(MONTH(AN$4)=MONTH($H116),YEAR(AN$4)=YEAR($H116)),#REF!,IF(AND(MONTH(AN$4)=MONTH($G116),YEAR(AN$4)=YEAR($G116)),#REF!,IF(AND(AN$4&lt;($H116+1),(AN$4+1)&gt;$G116),$O116,0)))</f>
        <v>0</v>
      </c>
      <c r="AO116" s="1313">
        <f>IF(AND(MONTH(AO$4)=MONTH($H116),YEAR(AO$4)=YEAR($H116)),#REF!,IF(AND(MONTH(AO$4)=MONTH($G116),YEAR(AO$4)=YEAR($G116)),#REF!,IF(AND(AO$4&lt;($H116+1),(AO$4+1)&gt;$G116),$O116,0)))</f>
        <v>0</v>
      </c>
      <c r="AP116" s="1313">
        <f>IF(AND(MONTH(AP$4)=MONTH($H116),YEAR(AP$4)=YEAR($H116)),#REF!,IF(AND(MONTH(AP$4)=MONTH($G116),YEAR(AP$4)=YEAR($G116)),#REF!,IF(AND(AP$4&lt;($H116+1),(AP$4+1)&gt;$G116),$O116,0)))</f>
        <v>0</v>
      </c>
      <c r="AQ116" s="1313">
        <f>IF(AND(MONTH(AQ$4)=MONTH($H116),YEAR(AQ$4)=YEAR($H116)),#REF!,IF(AND(MONTH(AQ$4)=MONTH($G116),YEAR(AQ$4)=YEAR($G116)),#REF!,IF(AND(AQ$4&lt;($H116+1),(AQ$4+1)&gt;$G116),$O116,0)))</f>
        <v>0</v>
      </c>
      <c r="AR116" s="1313" t="e">
        <f>IF(AND(MONTH(AR$4)=MONTH($H116),YEAR(AR$4)=YEAR($H116)),#REF!,IF(AND(MONTH(AR$4)=MONTH($G116),YEAR(AR$4)=YEAR($G116)),#REF!,IF(AND(AR$4&lt;($H116+1),(AR$4+1)&gt;$G116),$O116,0)))</f>
        <v>#REF!</v>
      </c>
      <c r="AS116" s="1301" t="e">
        <f t="shared" si="146"/>
        <v>#REF!</v>
      </c>
      <c r="AT116" s="1301">
        <f>IF(AND(MONTH(AT$4)=MONTH($H116),YEAR(AT$4)=YEAR($H116)),#REF!,IF(AND(MONTH(AT$4)=MONTH($G116),YEAR(AT$4)=YEAR($G116)),#REF!,IF(AND(AT$4&lt;($H116+1),(AT$4+1)&gt;$G116),$P116,0)))</f>
        <v>0</v>
      </c>
      <c r="AU116" s="1301">
        <v>0</v>
      </c>
      <c r="AV116" s="1301">
        <f t="shared" si="79"/>
        <v>0</v>
      </c>
      <c r="AW116" s="1301">
        <v>0</v>
      </c>
      <c r="AX116" s="1301">
        <f>IF(AND(MONTH(AX$4)=MONTH($H116),YEAR(AX$4)=YEAR($H116)),#REF!,IF(AND(MONTH(AX$4)=MONTH($G116),YEAR(AX$4)=YEAR($G116)),#REF!,IF(AND(AX$4&lt;($H116+1),(AX$4+1)&gt;$G116),$P116,0)))</f>
        <v>0</v>
      </c>
      <c r="AY116" s="1301">
        <v>0</v>
      </c>
      <c r="AZ116" s="1301">
        <f t="shared" si="81"/>
        <v>0</v>
      </c>
      <c r="BA116" s="1301">
        <v>0</v>
      </c>
      <c r="BB116" s="1301">
        <f>IF(AND(MONTH(BB$4)=MONTH($H116),YEAR(BB$4)=YEAR($H116)),#REF!,IF(AND(MONTH(BB$4)=MONTH($G116),YEAR(BB$4)=YEAR($G116)),#REF!,IF(AND(BB$4&lt;($H116+1),(BB$4+1)&gt;$G116),$P116,0)))</f>
        <v>0</v>
      </c>
      <c r="BC116" s="1301">
        <v>0</v>
      </c>
      <c r="BD116" s="1301">
        <f t="shared" si="82"/>
        <v>0</v>
      </c>
      <c r="BE116" s="1301">
        <v>0</v>
      </c>
      <c r="BF116" s="1301">
        <f>IF(AND(MONTH(BF$4)=MONTH($H116),YEAR(BF$4)=YEAR($H116)),#REF!,IF(AND(MONTH(BF$4)=MONTH($G116),YEAR(BF$4)=YEAR($G116)),#REF!,IF(AND(BF$4&lt;($H116+1),(BF$4+1)&gt;$G116),$P116,0)))</f>
        <v>0</v>
      </c>
      <c r="BG116" s="1301">
        <v>0</v>
      </c>
      <c r="BH116" s="1301">
        <f t="shared" si="83"/>
        <v>0</v>
      </c>
      <c r="BI116" s="1301">
        <v>0</v>
      </c>
      <c r="BJ116" s="1301">
        <f>IF(AND(MONTH(BJ$4)=MONTH($H116),YEAR(BJ$4)=YEAR($H116)),#REF!,IF(AND(MONTH(BJ$4)=MONTH($G116),YEAR(BJ$4)=YEAR($G116)),#REF!,IF(AND(BJ$4&lt;($H116+1),(BJ$4+1)&gt;$G116),$P116,0)))</f>
        <v>0</v>
      </c>
      <c r="BK116" s="1301">
        <v>0</v>
      </c>
      <c r="BL116" s="1301">
        <f t="shared" si="84"/>
        <v>0</v>
      </c>
      <c r="BM116" s="1301">
        <v>0</v>
      </c>
      <c r="BN116" s="1313">
        <f>IF(AND(MONTH(BN$4)=MONTH($H116),YEAR(BN$4)=YEAR($H116)),#REF!,IF(AND(MONTH(BN$4)=MONTH($G116),YEAR(BN$4)=YEAR($G116)),#REF!,IF(AND(BN$4&lt;($H116+1),(BN$4+1)&gt;$G116),$P116,0)))</f>
        <v>0</v>
      </c>
      <c r="BO116" s="1313">
        <f>IF(AND(MONTH(BO$4)=MONTH($H116),YEAR(BO$4)=YEAR($H116)),#REF!,IF(AND(MONTH(BO$4)=MONTH($G116),YEAR(BO$4)=YEAR($G116)),#REF!,IF(AND(BO$4&lt;($H116+1),(BO$4+1)&gt;$G116),$P116,0)))</f>
        <v>0</v>
      </c>
      <c r="BP116" s="1313">
        <f>IF(AND(MONTH(BP$4)=MONTH($H116),YEAR(BP$4)=YEAR($H116)),#REF!,IF(AND(MONTH(BP$4)=MONTH($G116),YEAR(BP$4)=YEAR($G116)),#REF!,IF(AND(BP$4&lt;($H116+1),(BP$4+1)&gt;$G116),$P116,0)))</f>
        <v>0</v>
      </c>
      <c r="BQ116" s="1313">
        <f>IF(AND(MONTH(BQ$4)=MONTH($H116),YEAR(BQ$4)=YEAR($H116)),#REF!,IF(AND(MONTH(BQ$4)=MONTH($G116),YEAR(BQ$4)=YEAR($G116)),#REF!,IF(AND(BQ$4&lt;($H116+1),(BQ$4+1)&gt;$G116),$P116,0)))</f>
        <v>0</v>
      </c>
      <c r="BR116" s="1313">
        <f>IF(AND(MONTH(BR$4)=MONTH($H116),YEAR(BR$4)=YEAR($H116)),#REF!,IF(AND(MONTH(BR$4)=MONTH($G116),YEAR(BR$4)=YEAR($G116)),#REF!,IF(AND(BR$4&lt;($H116+1),(BR$4+1)&gt;$G116),$P116,0)))</f>
        <v>0</v>
      </c>
      <c r="BS116" s="1313">
        <f>IF(AND(MONTH(BS$4)=MONTH($H116),YEAR(BS$4)=YEAR($H116)),#REF!,IF(AND(MONTH(BS$4)=MONTH($G116),YEAR(BS$4)=YEAR($G116)),#REF!,IF(AND(BS$4&lt;($H116+1),(BS$4+1)&gt;$G116),$P116,0)))</f>
        <v>0</v>
      </c>
      <c r="BT116" s="1313" t="e">
        <f>IF(AND(MONTH(BT$4)=MONTH($H116),YEAR(BT$4)=YEAR($H116)),#REF!,IF(AND(MONTH(BT$4)=MONTH($G116),YEAR(BT$4)=YEAR($G116)),#REF!,IF(AND(BT$4&lt;($H116+1),(BT$4+1)&gt;$G116),$P116,0)))</f>
        <v>#REF!</v>
      </c>
      <c r="BU116" s="1301" t="e">
        <f t="shared" si="147"/>
        <v>#REF!</v>
      </c>
      <c r="BV116" s="1301"/>
      <c r="BW116" s="1327"/>
      <c r="BX116" s="1319"/>
      <c r="BY116" s="1319"/>
      <c r="BZ116" s="1319"/>
      <c r="CA116" s="1319"/>
      <c r="CB116" s="1319"/>
      <c r="CC116" s="1319"/>
      <c r="CD116" s="1319"/>
      <c r="CE116" s="1319"/>
      <c r="CF116" s="1319"/>
      <c r="CG116" s="1319"/>
      <c r="CH116" s="1319"/>
      <c r="CI116" s="1270">
        <f t="shared" si="85"/>
        <v>0</v>
      </c>
      <c r="CJ116" s="1333"/>
      <c r="CK116" s="1333"/>
      <c r="CL116" s="1333"/>
    </row>
    <row r="117" spans="1:90" ht="18" customHeight="1">
      <c r="A117" s="1188">
        <v>52</v>
      </c>
      <c r="B117" s="1188" t="s">
        <v>185</v>
      </c>
      <c r="C117" s="1188" t="s">
        <v>56</v>
      </c>
      <c r="D117" s="1188"/>
      <c r="E117" s="1206" t="s">
        <v>188</v>
      </c>
      <c r="F117" s="1208" t="s">
        <v>189</v>
      </c>
      <c r="G117" s="1209">
        <v>45139</v>
      </c>
      <c r="H117" s="1209">
        <v>45504</v>
      </c>
      <c r="I117" s="1266"/>
      <c r="J117" s="1267">
        <v>797</v>
      </c>
      <c r="K117" s="1267">
        <v>797</v>
      </c>
      <c r="L117" s="1268">
        <v>14.25</v>
      </c>
      <c r="M117" s="1269">
        <v>2</v>
      </c>
      <c r="N117" s="1270">
        <v>20.3125</v>
      </c>
      <c r="O117" s="1259">
        <f t="shared" si="167"/>
        <v>11357.25</v>
      </c>
      <c r="P117" s="1259">
        <f t="shared" si="152"/>
        <v>1594</v>
      </c>
      <c r="Q117" s="1259">
        <f t="shared" si="168"/>
        <v>12951.25</v>
      </c>
      <c r="R117" s="1259">
        <f>IF(AND(MONTH(R$4)=MONTH($H117),YEAR(R$4)=YEAR($H117)),#REF!,IF(AND(MONTH(R$4)=MONTH($G117),YEAR(R$4)=YEAR($G117)),#REF!,IF(AND(R$4&lt;($H117+1),(R$4+1)&gt;$G117),$O117,0)))</f>
        <v>11357.25</v>
      </c>
      <c r="S117" s="1259">
        <f>VLOOKUP(E117,'[1]MW-Rent 2023'!$E$11:$AS$247,16,FALSE)</f>
        <v>9085.7999999999993</v>
      </c>
      <c r="T117" s="1259">
        <f t="shared" si="80"/>
        <v>2271.4499999999998</v>
      </c>
      <c r="U117" s="1259">
        <f>VLOOKUP(E117,'[2]MW-Rent 2023'!$E$11:$DR$319,21,FALSE)</f>
        <v>9404.6</v>
      </c>
      <c r="V117" s="1301">
        <f>IF(AND(MONTH(V$4)=MONTH($H117),YEAR(V$4)=YEAR($H117)),#REF!,IF(AND(MONTH(V$4)=MONTH($G117),YEAR(V$4)=YEAR($G117)),#REF!,IF(AND(V$4&lt;($H117+1),(V$4+1)&gt;$G117),$O117,0)))</f>
        <v>11357.25</v>
      </c>
      <c r="W117" s="1301">
        <f>VLOOKUP(E117,'[1]MW-Rent 2023'!$E$11:$AS$247,17,FALSE)</f>
        <v>9085.7999999999993</v>
      </c>
      <c r="X117" s="1301">
        <f t="shared" si="86"/>
        <v>2271.4499999999998</v>
      </c>
      <c r="Y117" s="1301">
        <f>VLOOKUP(E117,'[2]MW-Rent 2023'!$E$11:$DR$319,25,FALSE)</f>
        <v>8767</v>
      </c>
      <c r="Z117" s="1301">
        <f>IF(AND(MONTH(Z$4)=MONTH($H117),YEAR(Z$4)=YEAR($H117)),#REF!,IF(AND(MONTH(Z$4)=MONTH($G117),YEAR(Z$4)=YEAR($G117)),#REF!,IF(AND(Z$4&lt;($H117+1),(Z$4+1)&gt;$G117),$O117,0)))</f>
        <v>11357.25</v>
      </c>
      <c r="AA117" s="1301">
        <f>VLOOKUP(E117,'[1]MW-Rent 2023'!$E$11:$AS$247,18,FALSE)</f>
        <v>9085.7999999999993</v>
      </c>
      <c r="AB117" s="1301">
        <f t="shared" si="87"/>
        <v>2271.4499999999998</v>
      </c>
      <c r="AC117" s="1301">
        <f>VLOOKUP(E117,'[2]MW-Rent 2023'!$E$11:$DR$319,29,FALSE)</f>
        <v>8767</v>
      </c>
      <c r="AD117" s="1301">
        <f>IF(AND(MONTH(AD$4)=MONTH($H117),YEAR(AD$4)=YEAR($H117)),#REF!,IF(AND(MONTH(AD$4)=MONTH($G117),YEAR(AD$4)=YEAR($G117)),#REF!,IF(AND(AD$4&lt;($H117+1),(AD$4+1)&gt;$G117),$O117,0)))</f>
        <v>11357.25</v>
      </c>
      <c r="AE117" s="1301">
        <f>VLOOKUP(E117,'[1]MW-Rent 2023'!$E$11:$AS$247,19,FALSE)</f>
        <v>9085.7999999999993</v>
      </c>
      <c r="AF117" s="1301">
        <f t="shared" si="88"/>
        <v>2271.4499999999998</v>
      </c>
      <c r="AG117" s="1301">
        <f>VLOOKUP(E117,'[2]MW-Rent 2023'!$E$11:$DR$319,33,FALSE)</f>
        <v>8767</v>
      </c>
      <c r="AH117" s="1301">
        <f>IF(AND(MONTH(AH$4)=MONTH($H117),YEAR(AH$4)=YEAR($H117)),#REF!,IF(AND(MONTH(AH$4)=MONTH($G117),YEAR(AH$4)=YEAR($G117)),#REF!,IF(AND(AH$4&lt;($H117+1),(AH$4+1)&gt;$G117),$O117,0)))</f>
        <v>11357.25</v>
      </c>
      <c r="AI117" s="1301">
        <f>VLOOKUP(E117,'[1]MW-Rent 2023'!$E$11:$AS$247,20,FALSE)</f>
        <v>9085.7999999999993</v>
      </c>
      <c r="AJ117" s="1301">
        <f t="shared" si="89"/>
        <v>2271.4499999999998</v>
      </c>
      <c r="AK117" s="1301">
        <f>VLOOKUP(E117,'[2]MW-Rent 2023'!$E$11:$DR$319,37,FALSE)</f>
        <v>8767</v>
      </c>
      <c r="AL117" s="1313">
        <f>IF(AND(MONTH(AL$4)=MONTH($H117),YEAR(AL$4)=YEAR($H117)),#REF!,IF(AND(MONTH(AL$4)=MONTH($G117),YEAR(AL$4)=YEAR($G117)),#REF!,IF(AND(AL$4&lt;($H117+1),(AL$4+1)&gt;$G117),$O117,0)))</f>
        <v>11357.25</v>
      </c>
      <c r="AM117" s="1313" t="e">
        <f>IF(AND(MONTH(AM$4)=MONTH($H117),YEAR(AM$4)=YEAR($H117)),#REF!,IF(AND(MONTH(AM$4)=MONTH($G117),YEAR(AM$4)=YEAR($G117)),#REF!,IF(AND(AM$4&lt;($H117+1),(AM$4+1)&gt;$G117),$O117,0)))</f>
        <v>#REF!</v>
      </c>
      <c r="AN117" s="1313">
        <f>IF(AND(MONTH(AN$4)=MONTH($H117),YEAR(AN$4)=YEAR($H117)),#REF!,IF(AND(MONTH(AN$4)=MONTH($G117),YEAR(AN$4)=YEAR($G117)),#REF!,IF(AND(AN$4&lt;($H117+1),(AN$4+1)&gt;$G117),$O117,0)))</f>
        <v>0</v>
      </c>
      <c r="AO117" s="1313">
        <f>IF(AND(MONTH(AO$4)=MONTH($H117),YEAR(AO$4)=YEAR($H117)),#REF!,IF(AND(MONTH(AO$4)=MONTH($G117),YEAR(AO$4)=YEAR($G117)),#REF!,IF(AND(AO$4&lt;($H117+1),(AO$4+1)&gt;$G117),$O117,0)))</f>
        <v>0</v>
      </c>
      <c r="AP117" s="1313">
        <f>IF(AND(MONTH(AP$4)=MONTH($H117),YEAR(AP$4)=YEAR($H117)),#REF!,IF(AND(MONTH(AP$4)=MONTH($G117),YEAR(AP$4)=YEAR($G117)),#REF!,IF(AND(AP$4&lt;($H117+1),(AP$4+1)&gt;$G117),$O117,0)))</f>
        <v>0</v>
      </c>
      <c r="AQ117" s="1313">
        <f>IF(AND(MONTH(AQ$4)=MONTH($H117),YEAR(AQ$4)=YEAR($H117)),#REF!,IF(AND(MONTH(AQ$4)=MONTH($G117),YEAR(AQ$4)=YEAR($G117)),#REF!,IF(AND(AQ$4&lt;($H117+1),(AQ$4+1)&gt;$G117),$O117,0)))</f>
        <v>0</v>
      </c>
      <c r="AR117" s="1313">
        <f>IF(AND(MONTH(AR$4)=MONTH($H117),YEAR(AR$4)=YEAR($H117)),#REF!,IF(AND(MONTH(AR$4)=MONTH($G117),YEAR(AR$4)=YEAR($G117)),#REF!,IF(AND(AR$4&lt;($H117+1),(AR$4+1)&gt;$G117),$O117,0)))</f>
        <v>0</v>
      </c>
      <c r="AS117" s="1301" t="e">
        <f t="shared" si="146"/>
        <v>#REF!</v>
      </c>
      <c r="AT117" s="1301">
        <f>IF(AND(MONTH(AT$4)=MONTH($H117),YEAR(AT$4)=YEAR($H117)),#REF!,IF(AND(MONTH(AT$4)=MONTH($G117),YEAR(AT$4)=YEAR($G117)),#REF!,IF(AND(AT$4&lt;($H117+1),(AT$4+1)&gt;$G117),$P117,0)))</f>
        <v>1594</v>
      </c>
      <c r="AU117" s="1301">
        <f>VLOOKUP(E117,'[1]MW-Rent 2023'!$E$11:$AS$247,29,FALSE)</f>
        <v>1594</v>
      </c>
      <c r="AV117" s="1301">
        <f t="shared" si="79"/>
        <v>0</v>
      </c>
      <c r="AW117" s="1301">
        <f>VLOOKUP(E117,'[2]MW-Rent 2023'!$E$11:$DR$319,70,FALSE)</f>
        <v>956.4</v>
      </c>
      <c r="AX117" s="1301">
        <f>IF(AND(MONTH(AX$4)=MONTH($H117),YEAR(AX$4)=YEAR($H117)),#REF!,IF(AND(MONTH(AX$4)=MONTH($G117),YEAR(AX$4)=YEAR($G117)),#REF!,IF(AND(AX$4&lt;($H117+1),(AX$4+1)&gt;$G117),$P117,0)))</f>
        <v>1594</v>
      </c>
      <c r="AY117" s="1301">
        <f>VLOOKUP(E117,'[1]MW-Rent 2023'!$E$11:$AS$247,30,FALSE)</f>
        <v>1594</v>
      </c>
      <c r="AZ117" s="1301">
        <f t="shared" si="81"/>
        <v>0</v>
      </c>
      <c r="BA117" s="1301">
        <f>VLOOKUP(E117,'[2]MW-Rent 2023'!$E$11:$DR$319,74,FALSE)</f>
        <v>1594</v>
      </c>
      <c r="BB117" s="1301">
        <f>IF(AND(MONTH(BB$4)=MONTH($H117),YEAR(BB$4)=YEAR($H117)),#REF!,IF(AND(MONTH(BB$4)=MONTH($G117),YEAR(BB$4)=YEAR($G117)),#REF!,IF(AND(BB$4&lt;($H117+1),(BB$4+1)&gt;$G117),$P117,0)))</f>
        <v>1594</v>
      </c>
      <c r="BC117" s="1301">
        <f>VLOOKUP(E117,'[1]MW-Rent 2023'!$E$11:$AS$247,31,FALSE)</f>
        <v>1594</v>
      </c>
      <c r="BD117" s="1301">
        <f t="shared" si="82"/>
        <v>0</v>
      </c>
      <c r="BE117" s="1301">
        <f>VLOOKUP(E117,'[2]MW-Rent 2023'!$E$11:$DR$319,78,FALSE)</f>
        <v>1594</v>
      </c>
      <c r="BF117" s="1301">
        <f>IF(AND(MONTH(BF$4)=MONTH($H117),YEAR(BF$4)=YEAR($H117)),#REF!,IF(AND(MONTH(BF$4)=MONTH($G117),YEAR(BF$4)=YEAR($G117)),#REF!,IF(AND(BF$4&lt;($H117+1),(BF$4+1)&gt;$G117),$P117,0)))</f>
        <v>1594</v>
      </c>
      <c r="BG117" s="1301">
        <f>VLOOKUP(E117,'[1]MW-Rent 2023'!$E$11:$AS$247,32,FALSE)</f>
        <v>1594</v>
      </c>
      <c r="BH117" s="1301">
        <f t="shared" si="83"/>
        <v>0</v>
      </c>
      <c r="BI117" s="1301">
        <f>VLOOKUP(E117,'[2]MW-Rent 2023'!$E$11:$DR$319,82,FALSE)</f>
        <v>1594</v>
      </c>
      <c r="BJ117" s="1301">
        <f>IF(AND(MONTH(BJ$4)=MONTH($H117),YEAR(BJ$4)=YEAR($H117)),#REF!,IF(AND(MONTH(BJ$4)=MONTH($G117),YEAR(BJ$4)=YEAR($G117)),#REF!,IF(AND(BJ$4&lt;($H117+1),(BJ$4+1)&gt;$G117),$P117,0)))</f>
        <v>1594</v>
      </c>
      <c r="BK117" s="1301">
        <f>VLOOKUP(E117,'[1]MW-Rent 2023'!$E$11:$AS$247,33,FALSE)</f>
        <v>1594</v>
      </c>
      <c r="BL117" s="1301">
        <f t="shared" si="84"/>
        <v>0</v>
      </c>
      <c r="BM117" s="1301">
        <f>VLOOKUP(E117,'[2]MW-Rent 2023'!$E$11:$DR$319,86,FALSE)</f>
        <v>1594</v>
      </c>
      <c r="BN117" s="1313">
        <f>IF(AND(MONTH(BN$4)=MONTH($H117),YEAR(BN$4)=YEAR($H117)),#REF!,IF(AND(MONTH(BN$4)=MONTH($G117),YEAR(BN$4)=YEAR($G117)),#REF!,IF(AND(BN$4&lt;($H117+1),(BN$4+1)&gt;$G117),$P117,0)))</f>
        <v>1594</v>
      </c>
      <c r="BO117" s="1313" t="e">
        <f>IF(AND(MONTH(BO$4)=MONTH($H117),YEAR(BO$4)=YEAR($H117)),#REF!,IF(AND(MONTH(BO$4)=MONTH($G117),YEAR(BO$4)=YEAR($G117)),#REF!,IF(AND(BO$4&lt;($H117+1),(BO$4+1)&gt;$G117),$P117,0)))</f>
        <v>#REF!</v>
      </c>
      <c r="BP117" s="1313">
        <f>IF(AND(MONTH(BP$4)=MONTH($H117),YEAR(BP$4)=YEAR($H117)),#REF!,IF(AND(MONTH(BP$4)=MONTH($G117),YEAR(BP$4)=YEAR($G117)),#REF!,IF(AND(BP$4&lt;($H117+1),(BP$4+1)&gt;$G117),$P117,0)))</f>
        <v>0</v>
      </c>
      <c r="BQ117" s="1313">
        <f>IF(AND(MONTH(BQ$4)=MONTH($H117),YEAR(BQ$4)=YEAR($H117)),#REF!,IF(AND(MONTH(BQ$4)=MONTH($G117),YEAR(BQ$4)=YEAR($G117)),#REF!,IF(AND(BQ$4&lt;($H117+1),(BQ$4+1)&gt;$G117),$P117,0)))</f>
        <v>0</v>
      </c>
      <c r="BR117" s="1313">
        <f>IF(AND(MONTH(BR$4)=MONTH($H117),YEAR(BR$4)=YEAR($H117)),#REF!,IF(AND(MONTH(BR$4)=MONTH($G117),YEAR(BR$4)=YEAR($G117)),#REF!,IF(AND(BR$4&lt;($H117+1),(BR$4+1)&gt;$G117),$P117,0)))</f>
        <v>0</v>
      </c>
      <c r="BS117" s="1313">
        <f>IF(AND(MONTH(BS$4)=MONTH($H117),YEAR(BS$4)=YEAR($H117)),#REF!,IF(AND(MONTH(BS$4)=MONTH($G117),YEAR(BS$4)=YEAR($G117)),#REF!,IF(AND(BS$4&lt;($H117+1),(BS$4+1)&gt;$G117),$P117,0)))</f>
        <v>0</v>
      </c>
      <c r="BT117" s="1313">
        <f>IF(AND(MONTH(BT$4)=MONTH($H117),YEAR(BT$4)=YEAR($H117)),#REF!,IF(AND(MONTH(BT$4)=MONTH($G117),YEAR(BT$4)=YEAR($G117)),#REF!,IF(AND(BT$4&lt;($H117+1),(BT$4+1)&gt;$G117),$P117,0)))</f>
        <v>0</v>
      </c>
      <c r="BU117" s="1331" t="e">
        <f t="shared" si="147"/>
        <v>#REF!</v>
      </c>
      <c r="BV117" s="1331"/>
      <c r="BW117" s="1327">
        <v>0</v>
      </c>
      <c r="BX117" s="1319">
        <v>0</v>
      </c>
      <c r="BY117" s="1319">
        <v>0</v>
      </c>
      <c r="BZ117" s="1319">
        <v>0</v>
      </c>
      <c r="CA117" s="1319">
        <v>0</v>
      </c>
      <c r="CB117" s="1319"/>
      <c r="CC117" s="1319"/>
      <c r="CD117" s="1338"/>
      <c r="CE117" s="1338"/>
      <c r="CF117" s="1338"/>
      <c r="CG117" s="1338"/>
      <c r="CH117" s="1338"/>
      <c r="CI117" s="1270">
        <f t="shared" si="85"/>
        <v>0</v>
      </c>
      <c r="CJ117" s="1333"/>
      <c r="CK117" s="1333"/>
      <c r="CL117" s="1333"/>
    </row>
    <row r="118" spans="1:90" ht="18" customHeight="1">
      <c r="A118" s="1188">
        <v>52</v>
      </c>
      <c r="B118" s="1188" t="s">
        <v>185</v>
      </c>
      <c r="C118" s="1188" t="s">
        <v>56</v>
      </c>
      <c r="D118" s="1188"/>
      <c r="E118" s="1206" t="s">
        <v>188</v>
      </c>
      <c r="F118" s="1208" t="s">
        <v>189</v>
      </c>
      <c r="G118" s="1209">
        <v>45505</v>
      </c>
      <c r="H118" s="1209">
        <v>45869</v>
      </c>
      <c r="I118" s="1266"/>
      <c r="J118" s="1267">
        <v>0</v>
      </c>
      <c r="K118" s="1267">
        <v>797</v>
      </c>
      <c r="L118" s="1268">
        <v>14.75</v>
      </c>
      <c r="M118" s="1269">
        <v>2</v>
      </c>
      <c r="N118" s="1270">
        <v>20.9375</v>
      </c>
      <c r="O118" s="1259">
        <f t="shared" si="167"/>
        <v>11755.75</v>
      </c>
      <c r="P118" s="1259">
        <f t="shared" si="152"/>
        <v>1594</v>
      </c>
      <c r="Q118" s="1259">
        <f t="shared" si="168"/>
        <v>13349.75</v>
      </c>
      <c r="R118" s="1259">
        <f>IF(AND(MONTH(R$4)=MONTH($H118),YEAR(R$4)=YEAR($H118)),#REF!,IF(AND(MONTH(R$4)=MONTH($G118),YEAR(R$4)=YEAR($G118)),#REF!,IF(AND(R$4&lt;($H118+1),(R$4+1)&gt;$G118),$O118,0)))</f>
        <v>0</v>
      </c>
      <c r="S118" s="1259">
        <v>0</v>
      </c>
      <c r="T118" s="1259">
        <f t="shared" si="80"/>
        <v>0</v>
      </c>
      <c r="U118" s="1259">
        <v>0</v>
      </c>
      <c r="V118" s="1301">
        <f>IF(AND(MONTH(V$4)=MONTH($H118),YEAR(V$4)=YEAR($H118)),#REF!,IF(AND(MONTH(V$4)=MONTH($G118),YEAR(V$4)=YEAR($G118)),#REF!,IF(AND(V$4&lt;($H118+1),(V$4+1)&gt;$G118),$O118,0)))</f>
        <v>0</v>
      </c>
      <c r="W118" s="1301">
        <v>0</v>
      </c>
      <c r="X118" s="1301">
        <f t="shared" si="86"/>
        <v>0</v>
      </c>
      <c r="Y118" s="1301">
        <v>0</v>
      </c>
      <c r="Z118" s="1301">
        <f>IF(AND(MONTH(Z$4)=MONTH($H118),YEAR(Z$4)=YEAR($H118)),#REF!,IF(AND(MONTH(Z$4)=MONTH($G118),YEAR(Z$4)=YEAR($G118)),#REF!,IF(AND(Z$4&lt;($H118+1),(Z$4+1)&gt;$G118),$O118,0)))</f>
        <v>0</v>
      </c>
      <c r="AA118" s="1301">
        <v>0</v>
      </c>
      <c r="AB118" s="1301">
        <f t="shared" si="87"/>
        <v>0</v>
      </c>
      <c r="AC118" s="1301">
        <v>0</v>
      </c>
      <c r="AD118" s="1301">
        <f>IF(AND(MONTH(AD$4)=MONTH($H118),YEAR(AD$4)=YEAR($H118)),#REF!,IF(AND(MONTH(AD$4)=MONTH($G118),YEAR(AD$4)=YEAR($G118)),#REF!,IF(AND(AD$4&lt;($H118+1),(AD$4+1)&gt;$G118),$O118,0)))</f>
        <v>0</v>
      </c>
      <c r="AE118" s="1301">
        <v>0</v>
      </c>
      <c r="AF118" s="1301">
        <f t="shared" si="88"/>
        <v>0</v>
      </c>
      <c r="AG118" s="1301">
        <v>0</v>
      </c>
      <c r="AH118" s="1301">
        <f>IF(AND(MONTH(AH$4)=MONTH($H118),YEAR(AH$4)=YEAR($H118)),#REF!,IF(AND(MONTH(AH$4)=MONTH($G118),YEAR(AH$4)=YEAR($G118)),#REF!,IF(AND(AH$4&lt;($H118+1),(AH$4+1)&gt;$G118),$O118,0)))</f>
        <v>0</v>
      </c>
      <c r="AI118" s="1301">
        <v>0</v>
      </c>
      <c r="AJ118" s="1301">
        <f t="shared" si="89"/>
        <v>0</v>
      </c>
      <c r="AK118" s="1301">
        <v>0</v>
      </c>
      <c r="AL118" s="1313">
        <f>IF(AND(MONTH(AL$4)=MONTH($H118),YEAR(AL$4)=YEAR($H118)),#REF!,IF(AND(MONTH(AL$4)=MONTH($G118),YEAR(AL$4)=YEAR($G118)),#REF!,IF(AND(AL$4&lt;($H118+1),(AL$4+1)&gt;$G118),$O118,0)))</f>
        <v>0</v>
      </c>
      <c r="AM118" s="1313">
        <f>IF(AND(MONTH(AM$4)=MONTH($H118),YEAR(AM$4)=YEAR($H118)),#REF!,IF(AND(MONTH(AM$4)=MONTH($G118),YEAR(AM$4)=YEAR($G118)),#REF!,IF(AND(AM$4&lt;($H118+1),(AM$4+1)&gt;$G118),$O118,0)))</f>
        <v>0</v>
      </c>
      <c r="AN118" s="1313" t="e">
        <f>IF(AND(MONTH(AN$4)=MONTH($H118),YEAR(AN$4)=YEAR($H118)),#REF!,IF(AND(MONTH(AN$4)=MONTH($G118),YEAR(AN$4)=YEAR($G118)),#REF!,IF(AND(AN$4&lt;($H118+1),(AN$4+1)&gt;$G118),$O118,0)))</f>
        <v>#REF!</v>
      </c>
      <c r="AO118" s="1313">
        <f>IF(AND(MONTH(AO$4)=MONTH($H118),YEAR(AO$4)=YEAR($H118)),#REF!,IF(AND(MONTH(AO$4)=MONTH($G118),YEAR(AO$4)=YEAR($G118)),#REF!,IF(AND(AO$4&lt;($H118+1),(AO$4+1)&gt;$G118),$O118,0)))</f>
        <v>11755.75</v>
      </c>
      <c r="AP118" s="1313">
        <f>IF(AND(MONTH(AP$4)=MONTH($H118),YEAR(AP$4)=YEAR($H118)),#REF!,IF(AND(MONTH(AP$4)=MONTH($G118),YEAR(AP$4)=YEAR($G118)),#REF!,IF(AND(AP$4&lt;($H118+1),(AP$4+1)&gt;$G118),$O118,0)))</f>
        <v>11755.75</v>
      </c>
      <c r="AQ118" s="1313">
        <f>IF(AND(MONTH(AQ$4)=MONTH($H118),YEAR(AQ$4)=YEAR($H118)),#REF!,IF(AND(MONTH(AQ$4)=MONTH($G118),YEAR(AQ$4)=YEAR($G118)),#REF!,IF(AND(AQ$4&lt;($H118+1),(AQ$4+1)&gt;$G118),$O118,0)))</f>
        <v>11755.75</v>
      </c>
      <c r="AR118" s="1313">
        <f>IF(AND(MONTH(AR$4)=MONTH($H118),YEAR(AR$4)=YEAR($H118)),#REF!,IF(AND(MONTH(AR$4)=MONTH($G118),YEAR(AR$4)=YEAR($G118)),#REF!,IF(AND(AR$4&lt;($H118+1),(AR$4+1)&gt;$G118),$O118,0)))</f>
        <v>11755.75</v>
      </c>
      <c r="AS118" s="1301" t="e">
        <f t="shared" si="146"/>
        <v>#REF!</v>
      </c>
      <c r="AT118" s="1301">
        <f>IF(AND(MONTH(AT$4)=MONTH($H118),YEAR(AT$4)=YEAR($H118)),#REF!,IF(AND(MONTH(AT$4)=MONTH($G118),YEAR(AT$4)=YEAR($G118)),#REF!,IF(AND(AT$4&lt;($H118+1),(AT$4+1)&gt;$G118),$P118,0)))</f>
        <v>0</v>
      </c>
      <c r="AU118" s="1301">
        <v>0</v>
      </c>
      <c r="AV118" s="1301">
        <f t="shared" si="79"/>
        <v>0</v>
      </c>
      <c r="AW118" s="1301">
        <v>0</v>
      </c>
      <c r="AX118" s="1301">
        <f>IF(AND(MONTH(AX$4)=MONTH($H118),YEAR(AX$4)=YEAR($H118)),#REF!,IF(AND(MONTH(AX$4)=MONTH($G118),YEAR(AX$4)=YEAR($G118)),#REF!,IF(AND(AX$4&lt;($H118+1),(AX$4+1)&gt;$G118),$P118,0)))</f>
        <v>0</v>
      </c>
      <c r="AY118" s="1301">
        <v>0</v>
      </c>
      <c r="AZ118" s="1301">
        <f t="shared" si="81"/>
        <v>0</v>
      </c>
      <c r="BA118" s="1301">
        <v>0</v>
      </c>
      <c r="BB118" s="1301">
        <f>IF(AND(MONTH(BB$4)=MONTH($H118),YEAR(BB$4)=YEAR($H118)),#REF!,IF(AND(MONTH(BB$4)=MONTH($G118),YEAR(BB$4)=YEAR($G118)),#REF!,IF(AND(BB$4&lt;($H118+1),(BB$4+1)&gt;$G118),$P118,0)))</f>
        <v>0</v>
      </c>
      <c r="BC118" s="1301">
        <v>0</v>
      </c>
      <c r="BD118" s="1301">
        <f t="shared" si="82"/>
        <v>0</v>
      </c>
      <c r="BE118" s="1301">
        <v>0</v>
      </c>
      <c r="BF118" s="1301">
        <f>IF(AND(MONTH(BF$4)=MONTH($H118),YEAR(BF$4)=YEAR($H118)),#REF!,IF(AND(MONTH(BF$4)=MONTH($G118),YEAR(BF$4)=YEAR($G118)),#REF!,IF(AND(BF$4&lt;($H118+1),(BF$4+1)&gt;$G118),$P118,0)))</f>
        <v>0</v>
      </c>
      <c r="BG118" s="1301">
        <v>0</v>
      </c>
      <c r="BH118" s="1301">
        <f t="shared" si="83"/>
        <v>0</v>
      </c>
      <c r="BI118" s="1301">
        <v>0</v>
      </c>
      <c r="BJ118" s="1301">
        <f>IF(AND(MONTH(BJ$4)=MONTH($H118),YEAR(BJ$4)=YEAR($H118)),#REF!,IF(AND(MONTH(BJ$4)=MONTH($G118),YEAR(BJ$4)=YEAR($G118)),#REF!,IF(AND(BJ$4&lt;($H118+1),(BJ$4+1)&gt;$G118),$P118,0)))</f>
        <v>0</v>
      </c>
      <c r="BK118" s="1301">
        <v>0</v>
      </c>
      <c r="BL118" s="1301">
        <f t="shared" si="84"/>
        <v>0</v>
      </c>
      <c r="BM118" s="1301">
        <v>0</v>
      </c>
      <c r="BN118" s="1313">
        <f>IF(AND(MONTH(BN$4)=MONTH($H118),YEAR(BN$4)=YEAR($H118)),#REF!,IF(AND(MONTH(BN$4)=MONTH($G118),YEAR(BN$4)=YEAR($G118)),#REF!,IF(AND(BN$4&lt;($H118+1),(BN$4+1)&gt;$G118),$P118,0)))</f>
        <v>0</v>
      </c>
      <c r="BO118" s="1313">
        <f>IF(AND(MONTH(BO$4)=MONTH($H118),YEAR(BO$4)=YEAR($H118)),#REF!,IF(AND(MONTH(BO$4)=MONTH($G118),YEAR(BO$4)=YEAR($G118)),#REF!,IF(AND(BO$4&lt;($H118+1),(BO$4+1)&gt;$G118),$P118,0)))</f>
        <v>0</v>
      </c>
      <c r="BP118" s="1313" t="e">
        <f>IF(AND(MONTH(BP$4)=MONTH($H118),YEAR(BP$4)=YEAR($H118)),#REF!,IF(AND(MONTH(BP$4)=MONTH($G118),YEAR(BP$4)=YEAR($G118)),#REF!,IF(AND(BP$4&lt;($H118+1),(BP$4+1)&gt;$G118),$P118,0)))</f>
        <v>#REF!</v>
      </c>
      <c r="BQ118" s="1313">
        <f>IF(AND(MONTH(BQ$4)=MONTH($H118),YEAR(BQ$4)=YEAR($H118)),#REF!,IF(AND(MONTH(BQ$4)=MONTH($G118),YEAR(BQ$4)=YEAR($G118)),#REF!,IF(AND(BQ$4&lt;($H118+1),(BQ$4+1)&gt;$G118),$P118,0)))</f>
        <v>1594</v>
      </c>
      <c r="BR118" s="1313">
        <f>IF(AND(MONTH(BR$4)=MONTH($H118),YEAR(BR$4)=YEAR($H118)),#REF!,IF(AND(MONTH(BR$4)=MONTH($G118),YEAR(BR$4)=YEAR($G118)),#REF!,IF(AND(BR$4&lt;($H118+1),(BR$4+1)&gt;$G118),$P118,0)))</f>
        <v>1594</v>
      </c>
      <c r="BS118" s="1313">
        <f>IF(AND(MONTH(BS$4)=MONTH($H118),YEAR(BS$4)=YEAR($H118)),#REF!,IF(AND(MONTH(BS$4)=MONTH($G118),YEAR(BS$4)=YEAR($G118)),#REF!,IF(AND(BS$4&lt;($H118+1),(BS$4+1)&gt;$G118),$P118,0)))</f>
        <v>1594</v>
      </c>
      <c r="BT118" s="1313">
        <f>IF(AND(MONTH(BT$4)=MONTH($H118),YEAR(BT$4)=YEAR($H118)),#REF!,IF(AND(MONTH(BT$4)=MONTH($G118),YEAR(BT$4)=YEAR($G118)),#REF!,IF(AND(BT$4&lt;($H118+1),(BT$4+1)&gt;$G118),$P118,0)))</f>
        <v>1594</v>
      </c>
      <c r="BU118" s="1331" t="e">
        <f t="shared" si="147"/>
        <v>#REF!</v>
      </c>
      <c r="BV118" s="1331"/>
      <c r="BW118" s="1327"/>
      <c r="BX118" s="1319"/>
      <c r="BY118" s="1319"/>
      <c r="BZ118" s="1319"/>
      <c r="CA118" s="1319"/>
      <c r="CB118" s="1319"/>
      <c r="CC118" s="1319"/>
      <c r="CD118" s="1338"/>
      <c r="CE118" s="1338"/>
      <c r="CF118" s="1338"/>
      <c r="CG118" s="1338"/>
      <c r="CH118" s="1338"/>
      <c r="CI118" s="1270">
        <f t="shared" si="85"/>
        <v>0</v>
      </c>
      <c r="CJ118" s="1333"/>
      <c r="CK118" s="1333"/>
      <c r="CL118" s="1333"/>
    </row>
    <row r="119" spans="1:90" ht="18" customHeight="1">
      <c r="A119" s="1198">
        <v>53</v>
      </c>
      <c r="B119" s="1198" t="s">
        <v>185</v>
      </c>
      <c r="C119" s="1198" t="s">
        <v>56</v>
      </c>
      <c r="D119" s="1198"/>
      <c r="E119" s="1201" t="s">
        <v>190</v>
      </c>
      <c r="F119" s="1202" t="s">
        <v>191</v>
      </c>
      <c r="G119" s="1205">
        <v>45019</v>
      </c>
      <c r="H119" s="1205">
        <v>45384</v>
      </c>
      <c r="I119" s="1261"/>
      <c r="J119" s="1262">
        <v>1507</v>
      </c>
      <c r="K119" s="1262">
        <v>1507</v>
      </c>
      <c r="L119" s="1263">
        <v>10.75</v>
      </c>
      <c r="M119" s="1264">
        <v>2</v>
      </c>
      <c r="N119" s="1270">
        <v>15.9375</v>
      </c>
      <c r="O119" s="1259">
        <f t="shared" si="167"/>
        <v>16200.25</v>
      </c>
      <c r="P119" s="1259">
        <f t="shared" si="152"/>
        <v>3014</v>
      </c>
      <c r="Q119" s="1259">
        <f t="shared" si="168"/>
        <v>19214.25</v>
      </c>
      <c r="R119" s="1259">
        <f>IF(AND(MONTH(R$4)=MONTH($H119),YEAR(R$4)=YEAR($H119)),#REF!,IF(AND(MONTH(R$4)=MONTH($G119),YEAR(R$4)=YEAR($G119)),#REF!,IF(AND(R$4&lt;($H119+1),(R$4+1)&gt;$G119),$O119,0)))</f>
        <v>16200.25</v>
      </c>
      <c r="S119" s="1259">
        <f>VLOOKUP(E119,'[1]MW-Rent 2023'!$E$11:$AS$247,16,FALSE)</f>
        <v>12960.2</v>
      </c>
      <c r="T119" s="1259">
        <f t="shared" si="80"/>
        <v>3240.05</v>
      </c>
      <c r="U119" s="1259">
        <v>4906.45</v>
      </c>
      <c r="V119" s="1301">
        <f>IF(AND(MONTH(V$4)=MONTH($H119),YEAR(V$4)=YEAR($H119)),#REF!,IF(AND(MONTH(V$4)=MONTH($G119),YEAR(V$4)=YEAR($G119)),#REF!,IF(AND(V$4&lt;($H119+1),(V$4+1)&gt;$G119),$O119,0)))</f>
        <v>16200.25</v>
      </c>
      <c r="W119" s="1301">
        <f>VLOOKUP(E119,'[1]MW-Rent 2023'!$E$11:$AS$247,17,FALSE)</f>
        <v>12960.2</v>
      </c>
      <c r="X119" s="1301">
        <f t="shared" si="86"/>
        <v>3240.05</v>
      </c>
      <c r="Y119" s="1301">
        <f>VLOOKUP(E119,'[2]MW-Rent 2023'!$E$11:$DR$319,25,FALSE)</f>
        <v>0</v>
      </c>
      <c r="Z119" s="1301">
        <f>IF(AND(MONTH(Z$4)=MONTH($H119),YEAR(Z$4)=YEAR($H119)),#REF!,IF(AND(MONTH(Z$4)=MONTH($G119),YEAR(Z$4)=YEAR($G119)),#REF!,IF(AND(Z$4&lt;($H119+1),(Z$4+1)&gt;$G119),$O119,0)))</f>
        <v>16200.25</v>
      </c>
      <c r="AA119" s="1301">
        <f>VLOOKUP(E119,'[1]MW-Rent 2023'!$E$11:$AS$247,18,FALSE)</f>
        <v>12960.2</v>
      </c>
      <c r="AB119" s="1301">
        <f t="shared" si="87"/>
        <v>3240.05</v>
      </c>
      <c r="AC119" s="1301">
        <f>VLOOKUP(E119,'[2]MW-Rent 2023'!$E$11:$DR$319,29,FALSE)</f>
        <v>0</v>
      </c>
      <c r="AD119" s="1301" t="e">
        <f>IF(AND(MONTH(AD$4)=MONTH($H119),YEAR(AD$4)=YEAR($H119)),#REF!,IF(AND(MONTH(AD$4)=MONTH($G119),YEAR(AD$4)=YEAR($G119)),#REF!,IF(AND(AD$4&lt;($H119+1),(AD$4+1)&gt;$G119),$O119,0)))</f>
        <v>#REF!</v>
      </c>
      <c r="AE119" s="1301">
        <f>VLOOKUP(E119,'[1]MW-Rent 2023'!$E$11:$AS$247,19,FALSE)</f>
        <v>864.01</v>
      </c>
      <c r="AF119" s="1301" t="e">
        <f t="shared" si="88"/>
        <v>#REF!</v>
      </c>
      <c r="AG119" s="1301">
        <f>VLOOKUP(E119,'[2]MW-Rent 2023'!$E$11:$DR$319,33,FALSE)</f>
        <v>12096.19</v>
      </c>
      <c r="AH119" s="1301">
        <f>IF(AND(MONTH(AH$4)=MONTH($H119),YEAR(AH$4)=YEAR($H119)),#REF!,IF(AND(MONTH(AH$4)=MONTH($G119),YEAR(AH$4)=YEAR($G119)),#REF!,IF(AND(AH$4&lt;($H119+1),(AH$4+1)&gt;$G119),$O119,0)))</f>
        <v>0</v>
      </c>
      <c r="AI119" s="1301">
        <f>VLOOKUP(E119,'[1]MW-Rent 2023'!$E$11:$AS$247,20,FALSE)</f>
        <v>0</v>
      </c>
      <c r="AJ119" s="1301">
        <f t="shared" si="89"/>
        <v>0</v>
      </c>
      <c r="AK119" s="1301">
        <f>VLOOKUP(E119,'[2]MW-Rent 2023'!$E$11:$DR$319,37,FALSE)</f>
        <v>12960.2</v>
      </c>
      <c r="AL119" s="1313">
        <f>IF(AND(MONTH(AL$4)=MONTH($H119),YEAR(AL$4)=YEAR($H119)),#REF!,IF(AND(MONTH(AL$4)=MONTH($G119),YEAR(AL$4)=YEAR($G119)),#REF!,IF(AND(AL$4&lt;($H119+1),(AL$4+1)&gt;$G119),$O119,0)))</f>
        <v>0</v>
      </c>
      <c r="AM119" s="1313">
        <f>IF(AND(MONTH(AM$4)=MONTH($H119),YEAR(AM$4)=YEAR($H119)),#REF!,IF(AND(MONTH(AM$4)=MONTH($G119),YEAR(AM$4)=YEAR($G119)),#REF!,IF(AND(AM$4&lt;($H119+1),(AM$4+1)&gt;$G119),$O119,0)))</f>
        <v>0</v>
      </c>
      <c r="AN119" s="1313">
        <f>IF(AND(MONTH(AN$4)=MONTH($H119),YEAR(AN$4)=YEAR($H119)),#REF!,IF(AND(MONTH(AN$4)=MONTH($G119),YEAR(AN$4)=YEAR($G119)),#REF!,IF(AND(AN$4&lt;($H119+1),(AN$4+1)&gt;$G119),$O119,0)))</f>
        <v>0</v>
      </c>
      <c r="AO119" s="1313">
        <f>IF(AND(MONTH(AO$4)=MONTH($H119),YEAR(AO$4)=YEAR($H119)),#REF!,IF(AND(MONTH(AO$4)=MONTH($G119),YEAR(AO$4)=YEAR($G119)),#REF!,IF(AND(AO$4&lt;($H119+1),(AO$4+1)&gt;$G119),$O119,0)))</f>
        <v>0</v>
      </c>
      <c r="AP119" s="1313">
        <f>IF(AND(MONTH(AP$4)=MONTH($H119),YEAR(AP$4)=YEAR($H119)),#REF!,IF(AND(MONTH(AP$4)=MONTH($G119),YEAR(AP$4)=YEAR($G119)),#REF!,IF(AND(AP$4&lt;($H119+1),(AP$4+1)&gt;$G119),$O119,0)))</f>
        <v>0</v>
      </c>
      <c r="AQ119" s="1313">
        <f>IF(AND(MONTH(AQ$4)=MONTH($H119),YEAR(AQ$4)=YEAR($H119)),#REF!,IF(AND(MONTH(AQ$4)=MONTH($G119),YEAR(AQ$4)=YEAR($G119)),#REF!,IF(AND(AQ$4&lt;($H119+1),(AQ$4+1)&gt;$G119),$O119,0)))</f>
        <v>0</v>
      </c>
      <c r="AR119" s="1313">
        <f>IF(AND(MONTH(AR$4)=MONTH($H119),YEAR(AR$4)=YEAR($H119)),#REF!,IF(AND(MONTH(AR$4)=MONTH($G119),YEAR(AR$4)=YEAR($G119)),#REF!,IF(AND(AR$4&lt;($H119+1),(AR$4+1)&gt;$G119),$O119,0)))</f>
        <v>0</v>
      </c>
      <c r="AS119" s="1301" t="e">
        <f t="shared" si="146"/>
        <v>#REF!</v>
      </c>
      <c r="AT119" s="1301">
        <f>IF(AND(MONTH(AT$4)=MONTH($H119),YEAR(AT$4)=YEAR($H119)),#REF!,IF(AND(MONTH(AT$4)=MONTH($G119),YEAR(AT$4)=YEAR($G119)),#REF!,IF(AND(AT$4&lt;($H119+1),(AT$4+1)&gt;$G119),$P119,0)))</f>
        <v>3014</v>
      </c>
      <c r="AU119" s="1301">
        <f>VLOOKUP(E119,'[1]MW-Rent 2023'!$E$11:$AS$247,29,FALSE)</f>
        <v>3014</v>
      </c>
      <c r="AV119" s="1301">
        <f t="shared" si="79"/>
        <v>0</v>
      </c>
      <c r="AW119" s="1301">
        <v>452.9</v>
      </c>
      <c r="AX119" s="1301">
        <f>IF(AND(MONTH(AX$4)=MONTH($H119),YEAR(AX$4)=YEAR($H119)),#REF!,IF(AND(MONTH(AX$4)=MONTH($G119),YEAR(AX$4)=YEAR($G119)),#REF!,IF(AND(AX$4&lt;($H119+1),(AX$4+1)&gt;$G119),$P119,0)))</f>
        <v>3014</v>
      </c>
      <c r="AY119" s="1301">
        <f>VLOOKUP(E119,'[1]MW-Rent 2023'!$E$11:$AS$247,30,FALSE)</f>
        <v>3014</v>
      </c>
      <c r="AZ119" s="1301">
        <f t="shared" si="81"/>
        <v>0</v>
      </c>
      <c r="BA119" s="1301">
        <f>VLOOKUP(E119,'[2]MW-Rent 2023'!$E$11:$DR$319,74,FALSE)</f>
        <v>0</v>
      </c>
      <c r="BB119" s="1301">
        <f>IF(AND(MONTH(BB$4)=MONTH($H119),YEAR(BB$4)=YEAR($H119)),#REF!,IF(AND(MONTH(BB$4)=MONTH($G119),YEAR(BB$4)=YEAR($G119)),#REF!,IF(AND(BB$4&lt;($H119+1),(BB$4+1)&gt;$G119),$P119,0)))</f>
        <v>3014</v>
      </c>
      <c r="BC119" s="1301">
        <f>VLOOKUP(E119,'[1]MW-Rent 2023'!$E$11:$AS$247,31,FALSE)</f>
        <v>3014</v>
      </c>
      <c r="BD119" s="1301">
        <f t="shared" si="82"/>
        <v>0</v>
      </c>
      <c r="BE119" s="1301">
        <f>VLOOKUP(E119,'[2]MW-Rent 2023'!$E$11:$DR$319,78,FALSE)</f>
        <v>0</v>
      </c>
      <c r="BF119" s="1301" t="e">
        <f>IF(AND(MONTH(BF$4)=MONTH($H119),YEAR(BF$4)=YEAR($H119)),#REF!,IF(AND(MONTH(BF$4)=MONTH($G119),YEAR(BF$4)=YEAR($G119)),#REF!,IF(AND(BF$4&lt;($H119+1),(BF$4+1)&gt;$G119),$P119,0)))</f>
        <v>#REF!</v>
      </c>
      <c r="BG119" s="1301">
        <f>VLOOKUP(E119,'[1]MW-Rent 2023'!$E$11:$AS$247,32,FALSE)</f>
        <v>200.93</v>
      </c>
      <c r="BH119" s="1301" t="e">
        <f t="shared" si="83"/>
        <v>#REF!</v>
      </c>
      <c r="BI119" s="1301">
        <f>VLOOKUP(E119,'[2]MW-Rent 2023'!$E$11:$DR$319,82,FALSE)</f>
        <v>2813.07</v>
      </c>
      <c r="BJ119" s="1301">
        <f>IF(AND(MONTH(BJ$4)=MONTH($H119),YEAR(BJ$4)=YEAR($H119)),#REF!,IF(AND(MONTH(BJ$4)=MONTH($G119),YEAR(BJ$4)=YEAR($G119)),#REF!,IF(AND(BJ$4&lt;($H119+1),(BJ$4+1)&gt;$G119),$P119,0)))</f>
        <v>0</v>
      </c>
      <c r="BK119" s="1301">
        <f>VLOOKUP(E119,'[1]MW-Rent 2023'!$E$11:$AS$247,33,FALSE)</f>
        <v>0</v>
      </c>
      <c r="BL119" s="1301">
        <f t="shared" si="84"/>
        <v>0</v>
      </c>
      <c r="BM119" s="1301">
        <f>VLOOKUP(E119,'[2]MW-Rent 2023'!$E$11:$DR$319,86,FALSE)</f>
        <v>3014</v>
      </c>
      <c r="BN119" s="1313">
        <f>IF(AND(MONTH(BN$4)=MONTH($H119),YEAR(BN$4)=YEAR($H119)),#REF!,IF(AND(MONTH(BN$4)=MONTH($G119),YEAR(BN$4)=YEAR($G119)),#REF!,IF(AND(BN$4&lt;($H119+1),(BN$4+1)&gt;$G119),$P119,0)))</f>
        <v>0</v>
      </c>
      <c r="BO119" s="1313">
        <f>IF(AND(MONTH(BO$4)=MONTH($H119),YEAR(BO$4)=YEAR($H119)),#REF!,IF(AND(MONTH(BO$4)=MONTH($G119),YEAR(BO$4)=YEAR($G119)),#REF!,IF(AND(BO$4&lt;($H119+1),(BO$4+1)&gt;$G119),$P119,0)))</f>
        <v>0</v>
      </c>
      <c r="BP119" s="1313">
        <f>IF(AND(MONTH(BP$4)=MONTH($H119),YEAR(BP$4)=YEAR($H119)),#REF!,IF(AND(MONTH(BP$4)=MONTH($G119),YEAR(BP$4)=YEAR($G119)),#REF!,IF(AND(BP$4&lt;($H119+1),(BP$4+1)&gt;$G119),$P119,0)))</f>
        <v>0</v>
      </c>
      <c r="BQ119" s="1313">
        <f>IF(AND(MONTH(BQ$4)=MONTH($H119),YEAR(BQ$4)=YEAR($H119)),#REF!,IF(AND(MONTH(BQ$4)=MONTH($G119),YEAR(BQ$4)=YEAR($G119)),#REF!,IF(AND(BQ$4&lt;($H119+1),(BQ$4+1)&gt;$G119),$P119,0)))</f>
        <v>0</v>
      </c>
      <c r="BR119" s="1313">
        <f>IF(AND(MONTH(BR$4)=MONTH($H119),YEAR(BR$4)=YEAR($H119)),#REF!,IF(AND(MONTH(BR$4)=MONTH($G119),YEAR(BR$4)=YEAR($G119)),#REF!,IF(AND(BR$4&lt;($H119+1),(BR$4+1)&gt;$G119),$P119,0)))</f>
        <v>0</v>
      </c>
      <c r="BS119" s="1313">
        <f>IF(AND(MONTH(BS$4)=MONTH($H119),YEAR(BS$4)=YEAR($H119)),#REF!,IF(AND(MONTH(BS$4)=MONTH($G119),YEAR(BS$4)=YEAR($G119)),#REF!,IF(AND(BS$4&lt;($H119+1),(BS$4+1)&gt;$G119),$P119,0)))</f>
        <v>0</v>
      </c>
      <c r="BT119" s="1313">
        <f>IF(AND(MONTH(BT$4)=MONTH($H119),YEAR(BT$4)=YEAR($H119)),#REF!,IF(AND(MONTH(BT$4)=MONTH($G119),YEAR(BT$4)=YEAR($G119)),#REF!,IF(AND(BT$4&lt;($H119+1),(BT$4+1)&gt;$G119),$P119,0)))</f>
        <v>0</v>
      </c>
      <c r="BU119" s="1331" t="e">
        <f t="shared" si="147"/>
        <v>#REF!</v>
      </c>
      <c r="BV119" s="1331"/>
      <c r="BW119" s="1327">
        <v>458.71</v>
      </c>
      <c r="BX119" s="1319">
        <v>454.01</v>
      </c>
      <c r="BY119" s="1319">
        <v>447.77</v>
      </c>
      <c r="BZ119" s="1319"/>
      <c r="CA119" s="1319"/>
      <c r="CB119" s="1319"/>
      <c r="CC119" s="1319"/>
      <c r="CD119" s="1338"/>
      <c r="CE119" s="1338"/>
      <c r="CF119" s="1338"/>
      <c r="CG119" s="1338"/>
      <c r="CH119" s="1338"/>
      <c r="CI119" s="1270">
        <f t="shared" si="85"/>
        <v>1360.49</v>
      </c>
      <c r="CJ119" s="1333"/>
      <c r="CK119" s="1333"/>
      <c r="CL119" s="1333"/>
    </row>
    <row r="120" spans="1:90" ht="18" customHeight="1">
      <c r="A120" s="1198">
        <v>53</v>
      </c>
      <c r="B120" s="1198" t="s">
        <v>185</v>
      </c>
      <c r="C120" s="1198" t="s">
        <v>56</v>
      </c>
      <c r="D120" s="1198"/>
      <c r="E120" s="1201" t="s">
        <v>190</v>
      </c>
      <c r="F120" s="1202" t="s">
        <v>191</v>
      </c>
      <c r="G120" s="1205">
        <v>45385</v>
      </c>
      <c r="H120" s="1205">
        <v>45749</v>
      </c>
      <c r="I120" s="1261"/>
      <c r="J120" s="1262">
        <v>0</v>
      </c>
      <c r="K120" s="1262">
        <v>1507</v>
      </c>
      <c r="L120" s="1263">
        <v>11.375</v>
      </c>
      <c r="M120" s="1264">
        <v>2</v>
      </c>
      <c r="N120" s="1270">
        <v>16.71875</v>
      </c>
      <c r="O120" s="1259">
        <f t="shared" si="167"/>
        <v>17142.125</v>
      </c>
      <c r="P120" s="1259">
        <f t="shared" si="152"/>
        <v>3014</v>
      </c>
      <c r="Q120" s="1259">
        <f t="shared" si="168"/>
        <v>20156.125</v>
      </c>
      <c r="R120" s="1259">
        <f>IF(AND(MONTH(R$4)=MONTH($H120),YEAR(R$4)=YEAR($H120)),#REF!,IF(AND(MONTH(R$4)=MONTH($G120),YEAR(R$4)=YEAR($G120)),#REF!,IF(AND(R$4&lt;($H120+1),(R$4+1)&gt;$G120),$O120,0)))</f>
        <v>0</v>
      </c>
      <c r="S120" s="1259">
        <v>0</v>
      </c>
      <c r="T120" s="1259">
        <f t="shared" si="80"/>
        <v>0</v>
      </c>
      <c r="U120" s="1259">
        <v>2947.35</v>
      </c>
      <c r="V120" s="1301">
        <f>IF(AND(MONTH(V$4)=MONTH($H120),YEAR(V$4)=YEAR($H120)),#REF!,IF(AND(MONTH(V$4)=MONTH($G120),YEAR(V$4)=YEAR($G120)),#REF!,IF(AND(V$4&lt;($H120+1),(V$4+1)&gt;$G120),$O120,0)))</f>
        <v>0</v>
      </c>
      <c r="W120" s="1301">
        <v>0</v>
      </c>
      <c r="X120" s="1301">
        <f t="shared" si="86"/>
        <v>0</v>
      </c>
      <c r="Y120" s="1301">
        <v>0</v>
      </c>
      <c r="Z120" s="1301">
        <f>IF(AND(MONTH(Z$4)=MONTH($H120),YEAR(Z$4)=YEAR($H120)),#REF!,IF(AND(MONTH(Z$4)=MONTH($G120),YEAR(Z$4)=YEAR($G120)),#REF!,IF(AND(Z$4&lt;($H120+1),(Z$4+1)&gt;$G120),$O120,0)))</f>
        <v>0</v>
      </c>
      <c r="AA120" s="1301">
        <v>0</v>
      </c>
      <c r="AB120" s="1301">
        <f t="shared" si="87"/>
        <v>0</v>
      </c>
      <c r="AC120" s="1301">
        <v>0</v>
      </c>
      <c r="AD120" s="1301" t="e">
        <f>IF(AND(MONTH(AD$4)=MONTH($H120),YEAR(AD$4)=YEAR($H120)),#REF!,IF(AND(MONTH(AD$4)=MONTH($G120),YEAR(AD$4)=YEAR($G120)),#REF!,IF(AND(AD$4&lt;($H120+1),(AD$4+1)&gt;$G120),$O120,0)))</f>
        <v>#REF!</v>
      </c>
      <c r="AE120" s="1301">
        <v>12799.45</v>
      </c>
      <c r="AF120" s="1301" t="e">
        <f t="shared" si="88"/>
        <v>#REF!</v>
      </c>
      <c r="AG120" s="1301">
        <v>0</v>
      </c>
      <c r="AH120" s="1301">
        <f>IF(AND(MONTH(AH$4)=MONTH($H120),YEAR(AH$4)=YEAR($H120)),#REF!,IF(AND(MONTH(AH$4)=MONTH($G120),YEAR(AH$4)=YEAR($G120)),#REF!,IF(AND(AH$4&lt;($H120+1),(AH$4+1)&gt;$G120),$O120,0)))</f>
        <v>17142.125</v>
      </c>
      <c r="AI120" s="1301">
        <v>13713.7</v>
      </c>
      <c r="AJ120" s="1301">
        <f t="shared" si="89"/>
        <v>3428.4250000000002</v>
      </c>
      <c r="AK120" s="1301">
        <v>0</v>
      </c>
      <c r="AL120" s="1313">
        <f>IF(AND(MONTH(AL$4)=MONTH($H120),YEAR(AL$4)=YEAR($H120)),#REF!,IF(AND(MONTH(AL$4)=MONTH($G120),YEAR(AL$4)=YEAR($G120)),#REF!,IF(AND(AL$4&lt;($H120+1),(AL$4+1)&gt;$G120),$O120,0)))</f>
        <v>17142.125</v>
      </c>
      <c r="AM120" s="1313">
        <f>IF(AND(MONTH(AM$4)=MONTH($H120),YEAR(AM$4)=YEAR($H120)),#REF!,IF(AND(MONTH(AM$4)=MONTH($G120),YEAR(AM$4)=YEAR($G120)),#REF!,IF(AND(AM$4&lt;($H120+1),(AM$4+1)&gt;$G120),$O120,0)))</f>
        <v>17142.125</v>
      </c>
      <c r="AN120" s="1313">
        <f>IF(AND(MONTH(AN$4)=MONTH($H120),YEAR(AN$4)=YEAR($H120)),#REF!,IF(AND(MONTH(AN$4)=MONTH($G120),YEAR(AN$4)=YEAR($G120)),#REF!,IF(AND(AN$4&lt;($H120+1),(AN$4+1)&gt;$G120),$O120,0)))</f>
        <v>17142.125</v>
      </c>
      <c r="AO120" s="1313">
        <f>IF(AND(MONTH(AO$4)=MONTH($H120),YEAR(AO$4)=YEAR($H120)),#REF!,IF(AND(MONTH(AO$4)=MONTH($G120),YEAR(AO$4)=YEAR($G120)),#REF!,IF(AND(AO$4&lt;($H120+1),(AO$4+1)&gt;$G120),$O120,0)))</f>
        <v>17142.125</v>
      </c>
      <c r="AP120" s="1313">
        <f>IF(AND(MONTH(AP$4)=MONTH($H120),YEAR(AP$4)=YEAR($H120)),#REF!,IF(AND(MONTH(AP$4)=MONTH($G120),YEAR(AP$4)=YEAR($G120)),#REF!,IF(AND(AP$4&lt;($H120+1),(AP$4+1)&gt;$G120),$O120,0)))</f>
        <v>17142.125</v>
      </c>
      <c r="AQ120" s="1313">
        <f>IF(AND(MONTH(AQ$4)=MONTH($H120),YEAR(AQ$4)=YEAR($H120)),#REF!,IF(AND(MONTH(AQ$4)=MONTH($G120),YEAR(AQ$4)=YEAR($G120)),#REF!,IF(AND(AQ$4&lt;($H120+1),(AQ$4+1)&gt;$G120),$O120,0)))</f>
        <v>17142.125</v>
      </c>
      <c r="AR120" s="1313">
        <f>IF(AND(MONTH(AR$4)=MONTH($H120),YEAR(AR$4)=YEAR($H120)),#REF!,IF(AND(MONTH(AR$4)=MONTH($G120),YEAR(AR$4)=YEAR($G120)),#REF!,IF(AND(AR$4&lt;($H120+1),(AR$4+1)&gt;$G120),$O120,0)))</f>
        <v>17142.125</v>
      </c>
      <c r="AS120" s="1301" t="e">
        <f t="shared" si="146"/>
        <v>#REF!</v>
      </c>
      <c r="AT120" s="1301">
        <f>IF(AND(MONTH(AT$4)=MONTH($H120),YEAR(AT$4)=YEAR($H120)),#REF!,IF(AND(MONTH(AT$4)=MONTH($G120),YEAR(AT$4)=YEAR($G120)),#REF!,IF(AND(AT$4&lt;($H120+1),(AT$4+1)&gt;$G120),$P120,0)))</f>
        <v>0</v>
      </c>
      <c r="AU120" s="1301">
        <v>0</v>
      </c>
      <c r="AV120" s="1301">
        <f t="shared" si="79"/>
        <v>0</v>
      </c>
      <c r="AW120" s="1301">
        <v>250.84</v>
      </c>
      <c r="AX120" s="1301">
        <f>IF(AND(MONTH(AX$4)=MONTH($H120),YEAR(AX$4)=YEAR($H120)),#REF!,IF(AND(MONTH(AX$4)=MONTH($G120),YEAR(AX$4)=YEAR($G120)),#REF!,IF(AND(AX$4&lt;($H120+1),(AX$4+1)&gt;$G120),$P120,0)))</f>
        <v>0</v>
      </c>
      <c r="AY120" s="1301">
        <v>0</v>
      </c>
      <c r="AZ120" s="1301">
        <f t="shared" si="81"/>
        <v>0</v>
      </c>
      <c r="BA120" s="1301">
        <v>0</v>
      </c>
      <c r="BB120" s="1301">
        <f>IF(AND(MONTH(BB$4)=MONTH($H120),YEAR(BB$4)=YEAR($H120)),#REF!,IF(AND(MONTH(BB$4)=MONTH($G120),YEAR(BB$4)=YEAR($G120)),#REF!,IF(AND(BB$4&lt;($H120+1),(BB$4+1)&gt;$G120),$P120,0)))</f>
        <v>0</v>
      </c>
      <c r="BC120" s="1301">
        <v>0</v>
      </c>
      <c r="BD120" s="1301">
        <f t="shared" si="82"/>
        <v>0</v>
      </c>
      <c r="BE120" s="1301">
        <v>0</v>
      </c>
      <c r="BF120" s="1301" t="e">
        <f>IF(AND(MONTH(BF$4)=MONTH($H120),YEAR(BF$4)=YEAR($H120)),#REF!,IF(AND(MONTH(BF$4)=MONTH($G120),YEAR(BF$4)=YEAR($G120)),#REF!,IF(AND(BF$4&lt;($H120+1),(BF$4+1)&gt;$G120),$P120,0)))</f>
        <v>#REF!</v>
      </c>
      <c r="BG120" s="1301">
        <v>2813.07</v>
      </c>
      <c r="BH120" s="1301" t="e">
        <f t="shared" si="83"/>
        <v>#REF!</v>
      </c>
      <c r="BI120" s="1301">
        <v>0</v>
      </c>
      <c r="BJ120" s="1301">
        <f>IF(AND(MONTH(BJ$4)=MONTH($H120),YEAR(BJ$4)=YEAR($H120)),#REF!,IF(AND(MONTH(BJ$4)=MONTH($G120),YEAR(BJ$4)=YEAR($G120)),#REF!,IF(AND(BJ$4&lt;($H120+1),(BJ$4+1)&gt;$G120),$P120,0)))</f>
        <v>3014</v>
      </c>
      <c r="BK120" s="1301">
        <v>3014</v>
      </c>
      <c r="BL120" s="1301">
        <f t="shared" si="84"/>
        <v>0</v>
      </c>
      <c r="BM120" s="1301">
        <v>0</v>
      </c>
      <c r="BN120" s="1313">
        <f>IF(AND(MONTH(BN$4)=MONTH($H120),YEAR(BN$4)=YEAR($H120)),#REF!,IF(AND(MONTH(BN$4)=MONTH($G120),YEAR(BN$4)=YEAR($G120)),#REF!,IF(AND(BN$4&lt;($H120+1),(BN$4+1)&gt;$G120),$P120,0)))</f>
        <v>3014</v>
      </c>
      <c r="BO120" s="1313">
        <f>IF(AND(MONTH(BO$4)=MONTH($H120),YEAR(BO$4)=YEAR($H120)),#REF!,IF(AND(MONTH(BO$4)=MONTH($G120),YEAR(BO$4)=YEAR($G120)),#REF!,IF(AND(BO$4&lt;($H120+1),(BO$4+1)&gt;$G120),$P120,0)))</f>
        <v>3014</v>
      </c>
      <c r="BP120" s="1313">
        <f>IF(AND(MONTH(BP$4)=MONTH($H120),YEAR(BP$4)=YEAR($H120)),#REF!,IF(AND(MONTH(BP$4)=MONTH($G120),YEAR(BP$4)=YEAR($G120)),#REF!,IF(AND(BP$4&lt;($H120+1),(BP$4+1)&gt;$G120),$P120,0)))</f>
        <v>3014</v>
      </c>
      <c r="BQ120" s="1313">
        <f>IF(AND(MONTH(BQ$4)=MONTH($H120),YEAR(BQ$4)=YEAR($H120)),#REF!,IF(AND(MONTH(BQ$4)=MONTH($G120),YEAR(BQ$4)=YEAR($G120)),#REF!,IF(AND(BQ$4&lt;($H120+1),(BQ$4+1)&gt;$G120),$P120,0)))</f>
        <v>3014</v>
      </c>
      <c r="BR120" s="1313">
        <f>IF(AND(MONTH(BR$4)=MONTH($H120),YEAR(BR$4)=YEAR($H120)),#REF!,IF(AND(MONTH(BR$4)=MONTH($G120),YEAR(BR$4)=YEAR($G120)),#REF!,IF(AND(BR$4&lt;($H120+1),(BR$4+1)&gt;$G120),$P120,0)))</f>
        <v>3014</v>
      </c>
      <c r="BS120" s="1313">
        <f>IF(AND(MONTH(BS$4)=MONTH($H120),YEAR(BS$4)=YEAR($H120)),#REF!,IF(AND(MONTH(BS$4)=MONTH($G120),YEAR(BS$4)=YEAR($G120)),#REF!,IF(AND(BS$4&lt;($H120+1),(BS$4+1)&gt;$G120),$P120,0)))</f>
        <v>3014</v>
      </c>
      <c r="BT120" s="1313">
        <f>IF(AND(MONTH(BT$4)=MONTH($H120),YEAR(BT$4)=YEAR($H120)),#REF!,IF(AND(MONTH(BT$4)=MONTH($G120),YEAR(BT$4)=YEAR($G120)),#REF!,IF(AND(BT$4&lt;($H120+1),(BT$4+1)&gt;$G120),$P120,0)))</f>
        <v>3014</v>
      </c>
      <c r="BU120" s="1331" t="e">
        <f t="shared" si="147"/>
        <v>#REF!</v>
      </c>
      <c r="BV120" s="1331"/>
      <c r="BW120" s="1327"/>
      <c r="BX120" s="1319"/>
      <c r="BY120" s="1319"/>
      <c r="BZ120" s="1319">
        <v>476.39</v>
      </c>
      <c r="CA120" s="1319">
        <v>424.99</v>
      </c>
      <c r="CB120" s="1319"/>
      <c r="CC120" s="1319"/>
      <c r="CD120" s="1338"/>
      <c r="CE120" s="1338"/>
      <c r="CF120" s="1338"/>
      <c r="CG120" s="1338"/>
      <c r="CH120" s="1338"/>
      <c r="CI120" s="1270">
        <f t="shared" si="85"/>
        <v>901.38</v>
      </c>
      <c r="CJ120" s="1333"/>
      <c r="CK120" s="1333"/>
      <c r="CL120" s="1333"/>
    </row>
    <row r="121" spans="1:90" ht="18" customHeight="1">
      <c r="A121" s="1198">
        <v>53</v>
      </c>
      <c r="B121" s="1198" t="s">
        <v>185</v>
      </c>
      <c r="C121" s="1198" t="s">
        <v>56</v>
      </c>
      <c r="D121" s="1198"/>
      <c r="E121" s="1201" t="s">
        <v>190</v>
      </c>
      <c r="F121" s="1202" t="s">
        <v>191</v>
      </c>
      <c r="G121" s="1205">
        <v>45750</v>
      </c>
      <c r="H121" s="1205">
        <v>46114</v>
      </c>
      <c r="I121" s="1261"/>
      <c r="J121" s="1262">
        <v>0</v>
      </c>
      <c r="K121" s="1262">
        <v>1507</v>
      </c>
      <c r="L121" s="1263">
        <v>11.875</v>
      </c>
      <c r="M121" s="1264">
        <v>2</v>
      </c>
      <c r="N121" s="1270">
        <v>17.34375</v>
      </c>
      <c r="O121" s="1259">
        <f t="shared" si="167"/>
        <v>17895.625</v>
      </c>
      <c r="P121" s="1259">
        <f t="shared" si="152"/>
        <v>3014</v>
      </c>
      <c r="Q121" s="1259">
        <f t="shared" si="168"/>
        <v>20909.625</v>
      </c>
      <c r="R121" s="1259">
        <f>IF(AND(MONTH(R$4)=MONTH($H121),YEAR(R$4)=YEAR($H121)),#REF!,IF(AND(MONTH(R$4)=MONTH($G121),YEAR(R$4)=YEAR($G121)),#REF!,IF(AND(R$4&lt;($H121+1),(R$4+1)&gt;$G121),$O121,0)))</f>
        <v>0</v>
      </c>
      <c r="S121" s="1259">
        <v>0</v>
      </c>
      <c r="T121" s="1259">
        <f t="shared" si="80"/>
        <v>0</v>
      </c>
      <c r="U121" s="1259">
        <v>0</v>
      </c>
      <c r="V121" s="1301">
        <f>IF(AND(MONTH(V$4)=MONTH($H121),YEAR(V$4)=YEAR($H121)),#REF!,IF(AND(MONTH(V$4)=MONTH($G121),YEAR(V$4)=YEAR($G121)),#REF!,IF(AND(V$4&lt;($H121+1),(V$4+1)&gt;$G121),$O121,0)))</f>
        <v>0</v>
      </c>
      <c r="W121" s="1301">
        <v>0</v>
      </c>
      <c r="X121" s="1301">
        <f t="shared" si="86"/>
        <v>0</v>
      </c>
      <c r="Y121" s="1301">
        <v>0</v>
      </c>
      <c r="Z121" s="1301">
        <f>IF(AND(MONTH(Z$4)=MONTH($H121),YEAR(Z$4)=YEAR($H121)),#REF!,IF(AND(MONTH(Z$4)=MONTH($G121),YEAR(Z$4)=YEAR($G121)),#REF!,IF(AND(Z$4&lt;($H121+1),(Z$4+1)&gt;$G121),$O121,0)))</f>
        <v>0</v>
      </c>
      <c r="AA121" s="1301">
        <v>0</v>
      </c>
      <c r="AB121" s="1301">
        <f t="shared" si="87"/>
        <v>0</v>
      </c>
      <c r="AC121" s="1301">
        <v>0</v>
      </c>
      <c r="AD121" s="1301">
        <f>IF(AND(MONTH(AD$4)=MONTH($H121),YEAR(AD$4)=YEAR($H121)),#REF!,IF(AND(MONTH(AD$4)=MONTH($G121),YEAR(AD$4)=YEAR($G121)),#REF!,IF(AND(AD$4&lt;($H121+1),(AD$4+1)&gt;$G121),$O121,0)))</f>
        <v>0</v>
      </c>
      <c r="AE121" s="1301">
        <v>0</v>
      </c>
      <c r="AF121" s="1301">
        <f t="shared" si="88"/>
        <v>0</v>
      </c>
      <c r="AG121" s="1301">
        <v>0</v>
      </c>
      <c r="AH121" s="1301">
        <f>IF(AND(MONTH(AH$4)=MONTH($H121),YEAR(AH$4)=YEAR($H121)),#REF!,IF(AND(MONTH(AH$4)=MONTH($G121),YEAR(AH$4)=YEAR($G121)),#REF!,IF(AND(AH$4&lt;($H121+1),(AH$4+1)&gt;$G121),$O121,0)))</f>
        <v>0</v>
      </c>
      <c r="AI121" s="1301">
        <v>0</v>
      </c>
      <c r="AJ121" s="1301">
        <f t="shared" si="89"/>
        <v>0</v>
      </c>
      <c r="AK121" s="1301">
        <v>0</v>
      </c>
      <c r="AL121" s="1313">
        <f>IF(AND(MONTH(AL$4)=MONTH($H121),YEAR(AL$4)=YEAR($H121)),#REF!,IF(AND(MONTH(AL$4)=MONTH($G121),YEAR(AL$4)=YEAR($G121)),#REF!,IF(AND(AL$4&lt;($H121+1),(AL$4+1)&gt;$G121),$O121,0)))</f>
        <v>0</v>
      </c>
      <c r="AM121" s="1313">
        <f>IF(AND(MONTH(AM$4)=MONTH($H121),YEAR(AM$4)=YEAR($H121)),#REF!,IF(AND(MONTH(AM$4)=MONTH($G121),YEAR(AM$4)=YEAR($G121)),#REF!,IF(AND(AM$4&lt;($H121+1),(AM$4+1)&gt;$G121),$O121,0)))</f>
        <v>0</v>
      </c>
      <c r="AN121" s="1313">
        <f>IF(AND(MONTH(AN$4)=MONTH($H121),YEAR(AN$4)=YEAR($H121)),#REF!,IF(AND(MONTH(AN$4)=MONTH($G121),YEAR(AN$4)=YEAR($G121)),#REF!,IF(AND(AN$4&lt;($H121+1),(AN$4+1)&gt;$G121),$O121,0)))</f>
        <v>0</v>
      </c>
      <c r="AO121" s="1313">
        <f>IF(AND(MONTH(AO$4)=MONTH($H121),YEAR(AO$4)=YEAR($H121)),#REF!,IF(AND(MONTH(AO$4)=MONTH($G121),YEAR(AO$4)=YEAR($G121)),#REF!,IF(AND(AO$4&lt;($H121+1),(AO$4+1)&gt;$G121),$O121,0)))</f>
        <v>0</v>
      </c>
      <c r="AP121" s="1313">
        <f>IF(AND(MONTH(AP$4)=MONTH($H121),YEAR(AP$4)=YEAR($H121)),#REF!,IF(AND(MONTH(AP$4)=MONTH($G121),YEAR(AP$4)=YEAR($G121)),#REF!,IF(AND(AP$4&lt;($H121+1),(AP$4+1)&gt;$G121),$O121,0)))</f>
        <v>0</v>
      </c>
      <c r="AQ121" s="1313">
        <f>IF(AND(MONTH(AQ$4)=MONTH($H121),YEAR(AQ$4)=YEAR($H121)),#REF!,IF(AND(MONTH(AQ$4)=MONTH($G121),YEAR(AQ$4)=YEAR($G121)),#REF!,IF(AND(AQ$4&lt;($H121+1),(AQ$4+1)&gt;$G121),$O121,0)))</f>
        <v>0</v>
      </c>
      <c r="AR121" s="1313">
        <f>IF(AND(MONTH(AR$4)=MONTH($H121),YEAR(AR$4)=YEAR($H121)),#REF!,IF(AND(MONTH(AR$4)=MONTH($G121),YEAR(AR$4)=YEAR($G121)),#REF!,IF(AND(AR$4&lt;($H121+1),(AR$4+1)&gt;$G121),$O121,0)))</f>
        <v>0</v>
      </c>
      <c r="AS121" s="1301">
        <f t="shared" si="146"/>
        <v>0</v>
      </c>
      <c r="AT121" s="1301">
        <f>IF(AND(MONTH(AT$4)=MONTH($H121),YEAR(AT$4)=YEAR($H121)),#REF!,IF(AND(MONTH(AT$4)=MONTH($G121),YEAR(AT$4)=YEAR($G121)),#REF!,IF(AND(AT$4&lt;($H121+1),(AT$4+1)&gt;$G121),$P121,0)))</f>
        <v>0</v>
      </c>
      <c r="AU121" s="1301">
        <v>0</v>
      </c>
      <c r="AV121" s="1301">
        <f t="shared" si="79"/>
        <v>0</v>
      </c>
      <c r="AW121" s="1301">
        <v>0</v>
      </c>
      <c r="AX121" s="1301">
        <f>IF(AND(MONTH(AX$4)=MONTH($H121),YEAR(AX$4)=YEAR($H121)),#REF!,IF(AND(MONTH(AX$4)=MONTH($G121),YEAR(AX$4)=YEAR($G121)),#REF!,IF(AND(AX$4&lt;($H121+1),(AX$4+1)&gt;$G121),$P121,0)))</f>
        <v>0</v>
      </c>
      <c r="AY121" s="1301">
        <v>0</v>
      </c>
      <c r="AZ121" s="1301">
        <f t="shared" si="81"/>
        <v>0</v>
      </c>
      <c r="BA121" s="1301">
        <v>0</v>
      </c>
      <c r="BB121" s="1301">
        <f>IF(AND(MONTH(BB$4)=MONTH($H121),YEAR(BB$4)=YEAR($H121)),#REF!,IF(AND(MONTH(BB$4)=MONTH($G121),YEAR(BB$4)=YEAR($G121)),#REF!,IF(AND(BB$4&lt;($H121+1),(BB$4+1)&gt;$G121),$P121,0)))</f>
        <v>0</v>
      </c>
      <c r="BC121" s="1301">
        <v>0</v>
      </c>
      <c r="BD121" s="1301">
        <f t="shared" si="82"/>
        <v>0</v>
      </c>
      <c r="BE121" s="1301">
        <v>0</v>
      </c>
      <c r="BF121" s="1301">
        <f>IF(AND(MONTH(BF$4)=MONTH($H121),YEAR(BF$4)=YEAR($H121)),#REF!,IF(AND(MONTH(BF$4)=MONTH($G121),YEAR(BF$4)=YEAR($G121)),#REF!,IF(AND(BF$4&lt;($H121+1),(BF$4+1)&gt;$G121),$P121,0)))</f>
        <v>0</v>
      </c>
      <c r="BG121" s="1301">
        <v>0</v>
      </c>
      <c r="BH121" s="1301">
        <f t="shared" si="83"/>
        <v>0</v>
      </c>
      <c r="BI121" s="1301">
        <v>0</v>
      </c>
      <c r="BJ121" s="1301">
        <f>IF(AND(MONTH(BJ$4)=MONTH($H121),YEAR(BJ$4)=YEAR($H121)),#REF!,IF(AND(MONTH(BJ$4)=MONTH($G121),YEAR(BJ$4)=YEAR($G121)),#REF!,IF(AND(BJ$4&lt;($H121+1),(BJ$4+1)&gt;$G121),$P121,0)))</f>
        <v>0</v>
      </c>
      <c r="BK121" s="1301">
        <v>0</v>
      </c>
      <c r="BL121" s="1301">
        <f t="shared" si="84"/>
        <v>0</v>
      </c>
      <c r="BM121" s="1301">
        <v>0</v>
      </c>
      <c r="BN121" s="1313">
        <f>IF(AND(MONTH(BN$4)=MONTH($H121),YEAR(BN$4)=YEAR($H121)),#REF!,IF(AND(MONTH(BN$4)=MONTH($G121),YEAR(BN$4)=YEAR($G121)),#REF!,IF(AND(BN$4&lt;($H121+1),(BN$4+1)&gt;$G121),$P121,0)))</f>
        <v>0</v>
      </c>
      <c r="BO121" s="1313">
        <f>IF(AND(MONTH(BO$4)=MONTH($H121),YEAR(BO$4)=YEAR($H121)),#REF!,IF(AND(MONTH(BO$4)=MONTH($G121),YEAR(BO$4)=YEAR($G121)),#REF!,IF(AND(BO$4&lt;($H121+1),(BO$4+1)&gt;$G121),$P121,0)))</f>
        <v>0</v>
      </c>
      <c r="BP121" s="1313">
        <f>IF(AND(MONTH(BP$4)=MONTH($H121),YEAR(BP$4)=YEAR($H121)),#REF!,IF(AND(MONTH(BP$4)=MONTH($G121),YEAR(BP$4)=YEAR($G121)),#REF!,IF(AND(BP$4&lt;($H121+1),(BP$4+1)&gt;$G121),$P121,0)))</f>
        <v>0</v>
      </c>
      <c r="BQ121" s="1313">
        <f>IF(AND(MONTH(BQ$4)=MONTH($H121),YEAR(BQ$4)=YEAR($H121)),#REF!,IF(AND(MONTH(BQ$4)=MONTH($G121),YEAR(BQ$4)=YEAR($G121)),#REF!,IF(AND(BQ$4&lt;($H121+1),(BQ$4+1)&gt;$G121),$P121,0)))</f>
        <v>0</v>
      </c>
      <c r="BR121" s="1313">
        <f>IF(AND(MONTH(BR$4)=MONTH($H121),YEAR(BR$4)=YEAR($H121)),#REF!,IF(AND(MONTH(BR$4)=MONTH($G121),YEAR(BR$4)=YEAR($G121)),#REF!,IF(AND(BR$4&lt;($H121+1),(BR$4+1)&gt;$G121),$P121,0)))</f>
        <v>0</v>
      </c>
      <c r="BS121" s="1313">
        <f>IF(AND(MONTH(BS$4)=MONTH($H121),YEAR(BS$4)=YEAR($H121)),#REF!,IF(AND(MONTH(BS$4)=MONTH($G121),YEAR(BS$4)=YEAR($G121)),#REF!,IF(AND(BS$4&lt;($H121+1),(BS$4+1)&gt;$G121),$P121,0)))</f>
        <v>0</v>
      </c>
      <c r="BT121" s="1313">
        <f>IF(AND(MONTH(BT$4)=MONTH($H121),YEAR(BT$4)=YEAR($H121)),#REF!,IF(AND(MONTH(BT$4)=MONTH($G121),YEAR(BT$4)=YEAR($G121)),#REF!,IF(AND(BT$4&lt;($H121+1),(BT$4+1)&gt;$G121),$P121,0)))</f>
        <v>0</v>
      </c>
      <c r="BU121" s="1331">
        <f t="shared" si="147"/>
        <v>0</v>
      </c>
      <c r="BV121" s="1331"/>
      <c r="BW121" s="1327"/>
      <c r="BX121" s="1319"/>
      <c r="BY121" s="1319"/>
      <c r="BZ121" s="1319"/>
      <c r="CA121" s="1319"/>
      <c r="CB121" s="1319"/>
      <c r="CC121" s="1319"/>
      <c r="CD121" s="1338"/>
      <c r="CE121" s="1338"/>
      <c r="CF121" s="1338"/>
      <c r="CG121" s="1338"/>
      <c r="CH121" s="1338"/>
      <c r="CI121" s="1270">
        <f t="shared" si="85"/>
        <v>0</v>
      </c>
      <c r="CJ121" s="1333"/>
      <c r="CK121" s="1333"/>
      <c r="CL121" s="1333"/>
    </row>
    <row r="122" spans="1:90" ht="18" customHeight="1">
      <c r="A122" s="1198">
        <v>53</v>
      </c>
      <c r="B122" s="1198" t="s">
        <v>185</v>
      </c>
      <c r="C122" s="1198" t="s">
        <v>56</v>
      </c>
      <c r="D122" s="1198"/>
      <c r="E122" s="1201" t="s">
        <v>190</v>
      </c>
      <c r="F122" s="1202" t="s">
        <v>191</v>
      </c>
      <c r="G122" s="1205">
        <v>46115</v>
      </c>
      <c r="H122" s="1205">
        <v>46479</v>
      </c>
      <c r="I122" s="1261"/>
      <c r="J122" s="1262">
        <v>0</v>
      </c>
      <c r="K122" s="1262">
        <v>1507</v>
      </c>
      <c r="L122" s="1263">
        <v>12.25</v>
      </c>
      <c r="M122" s="1264">
        <v>2</v>
      </c>
      <c r="N122" s="1270">
        <v>17.8125</v>
      </c>
      <c r="O122" s="1259">
        <f t="shared" si="167"/>
        <v>18460.75</v>
      </c>
      <c r="P122" s="1259">
        <f t="shared" si="152"/>
        <v>3014</v>
      </c>
      <c r="Q122" s="1259">
        <f t="shared" si="168"/>
        <v>21474.75</v>
      </c>
      <c r="R122" s="1259">
        <f>IF(AND(MONTH(R$4)=MONTH($H122),YEAR(R$4)=YEAR($H122)),#REF!,IF(AND(MONTH(R$4)=MONTH($G122),YEAR(R$4)=YEAR($G122)),#REF!,IF(AND(R$4&lt;($H122+1),(R$4+1)&gt;$G122),$O122,0)))</f>
        <v>0</v>
      </c>
      <c r="S122" s="1259">
        <v>0</v>
      </c>
      <c r="T122" s="1259">
        <f t="shared" si="80"/>
        <v>0</v>
      </c>
      <c r="U122" s="1259">
        <v>0</v>
      </c>
      <c r="V122" s="1301">
        <f>IF(AND(MONTH(V$4)=MONTH($H122),YEAR(V$4)=YEAR($H122)),#REF!,IF(AND(MONTH(V$4)=MONTH($G122),YEAR(V$4)=YEAR($G122)),#REF!,IF(AND(V$4&lt;($H122+1),(V$4+1)&gt;$G122),$O122,0)))</f>
        <v>0</v>
      </c>
      <c r="W122" s="1301">
        <v>0</v>
      </c>
      <c r="X122" s="1301">
        <f t="shared" si="86"/>
        <v>0</v>
      </c>
      <c r="Y122" s="1301">
        <v>0</v>
      </c>
      <c r="Z122" s="1301">
        <f>IF(AND(MONTH(Z$4)=MONTH($H122),YEAR(Z$4)=YEAR($H122)),#REF!,IF(AND(MONTH(Z$4)=MONTH($G122),YEAR(Z$4)=YEAR($G122)),#REF!,IF(AND(Z$4&lt;($H122+1),(Z$4+1)&gt;$G122),$O122,0)))</f>
        <v>0</v>
      </c>
      <c r="AA122" s="1301">
        <v>0</v>
      </c>
      <c r="AB122" s="1301">
        <f t="shared" si="87"/>
        <v>0</v>
      </c>
      <c r="AC122" s="1301">
        <v>0</v>
      </c>
      <c r="AD122" s="1301">
        <f>IF(AND(MONTH(AD$4)=MONTH($H122),YEAR(AD$4)=YEAR($H122)),#REF!,IF(AND(MONTH(AD$4)=MONTH($G122),YEAR(AD$4)=YEAR($G122)),#REF!,IF(AND(AD$4&lt;($H122+1),(AD$4+1)&gt;$G122),$O122,0)))</f>
        <v>0</v>
      </c>
      <c r="AE122" s="1301">
        <v>0</v>
      </c>
      <c r="AF122" s="1301">
        <f t="shared" si="88"/>
        <v>0</v>
      </c>
      <c r="AG122" s="1301">
        <v>0</v>
      </c>
      <c r="AH122" s="1301">
        <f>IF(AND(MONTH(AH$4)=MONTH($H122),YEAR(AH$4)=YEAR($H122)),#REF!,IF(AND(MONTH(AH$4)=MONTH($G122),YEAR(AH$4)=YEAR($G122)),#REF!,IF(AND(AH$4&lt;($H122+1),(AH$4+1)&gt;$G122),$O122,0)))</f>
        <v>0</v>
      </c>
      <c r="AI122" s="1301">
        <v>0</v>
      </c>
      <c r="AJ122" s="1301">
        <f t="shared" si="89"/>
        <v>0</v>
      </c>
      <c r="AK122" s="1301">
        <v>0</v>
      </c>
      <c r="AL122" s="1313">
        <f>IF(AND(MONTH(AL$4)=MONTH($H122),YEAR(AL$4)=YEAR($H122)),#REF!,IF(AND(MONTH(AL$4)=MONTH($G122),YEAR(AL$4)=YEAR($G122)),#REF!,IF(AND(AL$4&lt;($H122+1),(AL$4+1)&gt;$G122),$O122,0)))</f>
        <v>0</v>
      </c>
      <c r="AM122" s="1313">
        <f>IF(AND(MONTH(AM$4)=MONTH($H122),YEAR(AM$4)=YEAR($H122)),#REF!,IF(AND(MONTH(AM$4)=MONTH($G122),YEAR(AM$4)=YEAR($G122)),#REF!,IF(AND(AM$4&lt;($H122+1),(AM$4+1)&gt;$G122),$O122,0)))</f>
        <v>0</v>
      </c>
      <c r="AN122" s="1313">
        <f>IF(AND(MONTH(AN$4)=MONTH($H122),YEAR(AN$4)=YEAR($H122)),#REF!,IF(AND(MONTH(AN$4)=MONTH($G122),YEAR(AN$4)=YEAR($G122)),#REF!,IF(AND(AN$4&lt;($H122+1),(AN$4+1)&gt;$G122),$O122,0)))</f>
        <v>0</v>
      </c>
      <c r="AO122" s="1313">
        <f>IF(AND(MONTH(AO$4)=MONTH($H122),YEAR(AO$4)=YEAR($H122)),#REF!,IF(AND(MONTH(AO$4)=MONTH($G122),YEAR(AO$4)=YEAR($G122)),#REF!,IF(AND(AO$4&lt;($H122+1),(AO$4+1)&gt;$G122),$O122,0)))</f>
        <v>0</v>
      </c>
      <c r="AP122" s="1313">
        <f>IF(AND(MONTH(AP$4)=MONTH($H122),YEAR(AP$4)=YEAR($H122)),#REF!,IF(AND(MONTH(AP$4)=MONTH($G122),YEAR(AP$4)=YEAR($G122)),#REF!,IF(AND(AP$4&lt;($H122+1),(AP$4+1)&gt;$G122),$O122,0)))</f>
        <v>0</v>
      </c>
      <c r="AQ122" s="1313">
        <f>IF(AND(MONTH(AQ$4)=MONTH($H122),YEAR(AQ$4)=YEAR($H122)),#REF!,IF(AND(MONTH(AQ$4)=MONTH($G122),YEAR(AQ$4)=YEAR($G122)),#REF!,IF(AND(AQ$4&lt;($H122+1),(AQ$4+1)&gt;$G122),$O122,0)))</f>
        <v>0</v>
      </c>
      <c r="AR122" s="1313">
        <f>IF(AND(MONTH(AR$4)=MONTH($H122),YEAR(AR$4)=YEAR($H122)),#REF!,IF(AND(MONTH(AR$4)=MONTH($G122),YEAR(AR$4)=YEAR($G122)),#REF!,IF(AND(AR$4&lt;($H122+1),(AR$4+1)&gt;$G122),$O122,0)))</f>
        <v>0</v>
      </c>
      <c r="AS122" s="1301">
        <f t="shared" si="146"/>
        <v>0</v>
      </c>
      <c r="AT122" s="1301">
        <f>IF(AND(MONTH(AT$4)=MONTH($H122),YEAR(AT$4)=YEAR($H122)),#REF!,IF(AND(MONTH(AT$4)=MONTH($G122),YEAR(AT$4)=YEAR($G122)),#REF!,IF(AND(AT$4&lt;($H122+1),(AT$4+1)&gt;$G122),$P122,0)))</f>
        <v>0</v>
      </c>
      <c r="AU122" s="1301">
        <v>0</v>
      </c>
      <c r="AV122" s="1301">
        <f t="shared" si="79"/>
        <v>0</v>
      </c>
      <c r="AW122" s="1301">
        <v>0</v>
      </c>
      <c r="AX122" s="1301">
        <f>IF(AND(MONTH(AX$4)=MONTH($H122),YEAR(AX$4)=YEAR($H122)),#REF!,IF(AND(MONTH(AX$4)=MONTH($G122),YEAR(AX$4)=YEAR($G122)),#REF!,IF(AND(AX$4&lt;($H122+1),(AX$4+1)&gt;$G122),$P122,0)))</f>
        <v>0</v>
      </c>
      <c r="AY122" s="1301">
        <v>0</v>
      </c>
      <c r="AZ122" s="1301">
        <f t="shared" si="81"/>
        <v>0</v>
      </c>
      <c r="BA122" s="1301">
        <v>0</v>
      </c>
      <c r="BB122" s="1301">
        <f>IF(AND(MONTH(BB$4)=MONTH($H122),YEAR(BB$4)=YEAR($H122)),#REF!,IF(AND(MONTH(BB$4)=MONTH($G122),YEAR(BB$4)=YEAR($G122)),#REF!,IF(AND(BB$4&lt;($H122+1),(BB$4+1)&gt;$G122),$P122,0)))</f>
        <v>0</v>
      </c>
      <c r="BC122" s="1301">
        <v>0</v>
      </c>
      <c r="BD122" s="1301">
        <f t="shared" si="82"/>
        <v>0</v>
      </c>
      <c r="BE122" s="1301">
        <v>0</v>
      </c>
      <c r="BF122" s="1301">
        <f>IF(AND(MONTH(BF$4)=MONTH($H122),YEAR(BF$4)=YEAR($H122)),#REF!,IF(AND(MONTH(BF$4)=MONTH($G122),YEAR(BF$4)=YEAR($G122)),#REF!,IF(AND(BF$4&lt;($H122+1),(BF$4+1)&gt;$G122),$P122,0)))</f>
        <v>0</v>
      </c>
      <c r="BG122" s="1301">
        <v>0</v>
      </c>
      <c r="BH122" s="1301">
        <f t="shared" si="83"/>
        <v>0</v>
      </c>
      <c r="BI122" s="1301">
        <v>0</v>
      </c>
      <c r="BJ122" s="1301">
        <f>IF(AND(MONTH(BJ$4)=MONTH($H122),YEAR(BJ$4)=YEAR($H122)),#REF!,IF(AND(MONTH(BJ$4)=MONTH($G122),YEAR(BJ$4)=YEAR($G122)),#REF!,IF(AND(BJ$4&lt;($H122+1),(BJ$4+1)&gt;$G122),$P122,0)))</f>
        <v>0</v>
      </c>
      <c r="BK122" s="1301">
        <v>0</v>
      </c>
      <c r="BL122" s="1301">
        <f t="shared" si="84"/>
        <v>0</v>
      </c>
      <c r="BM122" s="1301">
        <v>0</v>
      </c>
      <c r="BN122" s="1313">
        <f>IF(AND(MONTH(BN$4)=MONTH($H122),YEAR(BN$4)=YEAR($H122)),#REF!,IF(AND(MONTH(BN$4)=MONTH($G122),YEAR(BN$4)=YEAR($G122)),#REF!,IF(AND(BN$4&lt;($H122+1),(BN$4+1)&gt;$G122),$P122,0)))</f>
        <v>0</v>
      </c>
      <c r="BO122" s="1313">
        <f>IF(AND(MONTH(BO$4)=MONTH($H122),YEAR(BO$4)=YEAR($H122)),#REF!,IF(AND(MONTH(BO$4)=MONTH($G122),YEAR(BO$4)=YEAR($G122)),#REF!,IF(AND(BO$4&lt;($H122+1),(BO$4+1)&gt;$G122),$P122,0)))</f>
        <v>0</v>
      </c>
      <c r="BP122" s="1313">
        <f>IF(AND(MONTH(BP$4)=MONTH($H122),YEAR(BP$4)=YEAR($H122)),#REF!,IF(AND(MONTH(BP$4)=MONTH($G122),YEAR(BP$4)=YEAR($G122)),#REF!,IF(AND(BP$4&lt;($H122+1),(BP$4+1)&gt;$G122),$P122,0)))</f>
        <v>0</v>
      </c>
      <c r="BQ122" s="1313">
        <f>IF(AND(MONTH(BQ$4)=MONTH($H122),YEAR(BQ$4)=YEAR($H122)),#REF!,IF(AND(MONTH(BQ$4)=MONTH($G122),YEAR(BQ$4)=YEAR($G122)),#REF!,IF(AND(BQ$4&lt;($H122+1),(BQ$4+1)&gt;$G122),$P122,0)))</f>
        <v>0</v>
      </c>
      <c r="BR122" s="1313">
        <f>IF(AND(MONTH(BR$4)=MONTH($H122),YEAR(BR$4)=YEAR($H122)),#REF!,IF(AND(MONTH(BR$4)=MONTH($G122),YEAR(BR$4)=YEAR($G122)),#REF!,IF(AND(BR$4&lt;($H122+1),(BR$4+1)&gt;$G122),$P122,0)))</f>
        <v>0</v>
      </c>
      <c r="BS122" s="1313">
        <f>IF(AND(MONTH(BS$4)=MONTH($H122),YEAR(BS$4)=YEAR($H122)),#REF!,IF(AND(MONTH(BS$4)=MONTH($G122),YEAR(BS$4)=YEAR($G122)),#REF!,IF(AND(BS$4&lt;($H122+1),(BS$4+1)&gt;$G122),$P122,0)))</f>
        <v>0</v>
      </c>
      <c r="BT122" s="1313">
        <f>IF(AND(MONTH(BT$4)=MONTH($H122),YEAR(BT$4)=YEAR($H122)),#REF!,IF(AND(MONTH(BT$4)=MONTH($G122),YEAR(BT$4)=YEAR($G122)),#REF!,IF(AND(BT$4&lt;($H122+1),(BT$4+1)&gt;$G122),$P122,0)))</f>
        <v>0</v>
      </c>
      <c r="BU122" s="1331">
        <f t="shared" si="147"/>
        <v>0</v>
      </c>
      <c r="BV122" s="1331"/>
      <c r="BW122" s="1327"/>
      <c r="BX122" s="1319"/>
      <c r="BY122" s="1319"/>
      <c r="BZ122" s="1319"/>
      <c r="CA122" s="1319"/>
      <c r="CB122" s="1319"/>
      <c r="CC122" s="1319"/>
      <c r="CD122" s="1338"/>
      <c r="CE122" s="1338"/>
      <c r="CF122" s="1338"/>
      <c r="CG122" s="1338"/>
      <c r="CH122" s="1338"/>
      <c r="CI122" s="1270">
        <f t="shared" si="85"/>
        <v>0</v>
      </c>
      <c r="CJ122" s="1333"/>
      <c r="CK122" s="1333"/>
      <c r="CL122" s="1333"/>
    </row>
    <row r="123" spans="1:90" ht="18" customHeight="1">
      <c r="A123" s="1188">
        <v>55</v>
      </c>
      <c r="B123" s="1188" t="s">
        <v>185</v>
      </c>
      <c r="C123" s="1188" t="s">
        <v>56</v>
      </c>
      <c r="D123" s="1188"/>
      <c r="E123" s="1206" t="s">
        <v>192</v>
      </c>
      <c r="F123" s="1342" t="s">
        <v>193</v>
      </c>
      <c r="G123" s="1209">
        <v>45157</v>
      </c>
      <c r="H123" s="1209">
        <v>45522</v>
      </c>
      <c r="I123" s="1266"/>
      <c r="J123" s="1267">
        <v>614</v>
      </c>
      <c r="K123" s="1267">
        <v>614</v>
      </c>
      <c r="L123" s="1268">
        <v>17.5</v>
      </c>
      <c r="M123" s="1269">
        <v>2</v>
      </c>
      <c r="N123" s="1270">
        <v>24.375</v>
      </c>
      <c r="O123" s="1259">
        <f t="shared" si="167"/>
        <v>10745</v>
      </c>
      <c r="P123" s="1259">
        <f t="shared" si="152"/>
        <v>1228</v>
      </c>
      <c r="Q123" s="1259">
        <f t="shared" si="168"/>
        <v>11973</v>
      </c>
      <c r="R123" s="1259">
        <f>IF(AND(MONTH(R$4)=MONTH($H123),YEAR(R$4)=YEAR($H123)),#REF!,IF(AND(MONTH(R$4)=MONTH($G123),YEAR(R$4)=YEAR($G123)),#REF!,IF(AND(R$4&lt;($H123+1),(R$4+1)&gt;$G123),$O123,0)))</f>
        <v>10745</v>
      </c>
      <c r="S123" s="1259">
        <f>VLOOKUP(E123,'[1]MW-Rent 2023'!$E$11:$AS$247,16,FALSE)</f>
        <v>8596</v>
      </c>
      <c r="T123" s="1259">
        <f t="shared" si="80"/>
        <v>2149</v>
      </c>
      <c r="U123" s="1259">
        <f>VLOOKUP(E123,'[2]MW-Rent 2023'!$E$11:$DR$319,21,FALSE)</f>
        <v>8473.2000000000007</v>
      </c>
      <c r="V123" s="1301">
        <f>IF(AND(MONTH(V$4)=MONTH($H123),YEAR(V$4)=YEAR($H123)),#REF!,IF(AND(MONTH(V$4)=MONTH($G123),YEAR(V$4)=YEAR($G123)),#REF!,IF(AND(V$4&lt;($H123+1),(V$4+1)&gt;$G123),$O123,0)))</f>
        <v>10745</v>
      </c>
      <c r="W123" s="1301">
        <f>VLOOKUP(E123,'[1]MW-Rent 2023'!$E$11:$AS$247,17,FALSE)</f>
        <v>8596</v>
      </c>
      <c r="X123" s="1301">
        <f t="shared" si="86"/>
        <v>2149</v>
      </c>
      <c r="Y123" s="1301">
        <f>VLOOKUP(E123,'[2]MW-Rent 2023'!$E$11:$DR$319,25,FALSE)</f>
        <v>7982</v>
      </c>
      <c r="Z123" s="1301">
        <f>IF(AND(MONTH(Z$4)=MONTH($H123),YEAR(Z$4)=YEAR($H123)),#REF!,IF(AND(MONTH(Z$4)=MONTH($G123),YEAR(Z$4)=YEAR($G123)),#REF!,IF(AND(Z$4&lt;($H123+1),(Z$4+1)&gt;$G123),$O123,0)))</f>
        <v>10745</v>
      </c>
      <c r="AA123" s="1301">
        <f>VLOOKUP(E123,'[1]MW-Rent 2023'!$E$11:$AS$247,18,FALSE)</f>
        <v>8596</v>
      </c>
      <c r="AB123" s="1301">
        <f t="shared" si="87"/>
        <v>2149</v>
      </c>
      <c r="AC123" s="1301">
        <f>VLOOKUP(E123,'[2]MW-Rent 2023'!$E$11:$DR$319,29,FALSE)</f>
        <v>7982</v>
      </c>
      <c r="AD123" s="1301">
        <f>IF(AND(MONTH(AD$4)=MONTH($H123),YEAR(AD$4)=YEAR($H123)),#REF!,IF(AND(MONTH(AD$4)=MONTH($G123),YEAR(AD$4)=YEAR($G123)),#REF!,IF(AND(AD$4&lt;($H123+1),(AD$4+1)&gt;$G123),$O123,0)))</f>
        <v>10745</v>
      </c>
      <c r="AE123" s="1301">
        <f>VLOOKUP(E123,'[1]MW-Rent 2023'!$E$11:$AS$247,19,FALSE)</f>
        <v>8596</v>
      </c>
      <c r="AF123" s="1301">
        <f t="shared" si="88"/>
        <v>2149</v>
      </c>
      <c r="AG123" s="1301">
        <f>VLOOKUP(E123,'[2]MW-Rent 2023'!$E$11:$DR$319,33,FALSE)</f>
        <v>7982</v>
      </c>
      <c r="AH123" s="1301">
        <f>IF(AND(MONTH(AH$4)=MONTH($H123),YEAR(AH$4)=YEAR($H123)),#REF!,IF(AND(MONTH(AH$4)=MONTH($G123),YEAR(AH$4)=YEAR($G123)),#REF!,IF(AND(AH$4&lt;($H123+1),(AH$4+1)&gt;$G123),$O123,0)))</f>
        <v>10745</v>
      </c>
      <c r="AI123" s="1301">
        <f>VLOOKUP(E123,'[1]MW-Rent 2023'!$E$11:$AS$247,20,FALSE)</f>
        <v>8596</v>
      </c>
      <c r="AJ123" s="1301">
        <f t="shared" si="89"/>
        <v>2149</v>
      </c>
      <c r="AK123" s="1301">
        <f>VLOOKUP(E123,'[2]MW-Rent 2023'!$E$11:$DR$319,37,FALSE)</f>
        <v>7982</v>
      </c>
      <c r="AL123" s="1313">
        <f>IF(AND(MONTH(AL$4)=MONTH($H123),YEAR(AL$4)=YEAR($H123)),#REF!,IF(AND(MONTH(AL$4)=MONTH($G123),YEAR(AL$4)=YEAR($G123)),#REF!,IF(AND(AL$4&lt;($H123+1),(AL$4+1)&gt;$G123),$O123,0)))</f>
        <v>10745</v>
      </c>
      <c r="AM123" s="1313">
        <f>IF(AND(MONTH(AM$4)=MONTH($H123),YEAR(AM$4)=YEAR($H123)),#REF!,IF(AND(MONTH(AM$4)=MONTH($G123),YEAR(AM$4)=YEAR($G123)),#REF!,IF(AND(AM$4&lt;($H123+1),(AM$4+1)&gt;$G123),$O123,0)))</f>
        <v>10745</v>
      </c>
      <c r="AN123" s="1313" t="e">
        <f>IF(AND(MONTH(AN$4)=MONTH($H123),YEAR(AN$4)=YEAR($H123)),#REF!,IF(AND(MONTH(AN$4)=MONTH($G123),YEAR(AN$4)=YEAR($G123)),#REF!,IF(AND(AN$4&lt;($H123+1),(AN$4+1)&gt;$G123),$O123,0)))</f>
        <v>#REF!</v>
      </c>
      <c r="AO123" s="1313">
        <f>IF(AND(MONTH(AO$4)=MONTH($H123),YEAR(AO$4)=YEAR($H123)),#REF!,IF(AND(MONTH(AO$4)=MONTH($G123),YEAR(AO$4)=YEAR($G123)),#REF!,IF(AND(AO$4&lt;($H123+1),(AO$4+1)&gt;$G123),$O123,0)))</f>
        <v>0</v>
      </c>
      <c r="AP123" s="1313">
        <f>IF(AND(MONTH(AP$4)=MONTH($H123),YEAR(AP$4)=YEAR($H123)),#REF!,IF(AND(MONTH(AP$4)=MONTH($G123),YEAR(AP$4)=YEAR($G123)),#REF!,IF(AND(AP$4&lt;($H123+1),(AP$4+1)&gt;$G123),$O123,0)))</f>
        <v>0</v>
      </c>
      <c r="AQ123" s="1313">
        <f>IF(AND(MONTH(AQ$4)=MONTH($H123),YEAR(AQ$4)=YEAR($H123)),#REF!,IF(AND(MONTH(AQ$4)=MONTH($G123),YEAR(AQ$4)=YEAR($G123)),#REF!,IF(AND(AQ$4&lt;($H123+1),(AQ$4+1)&gt;$G123),$O123,0)))</f>
        <v>0</v>
      </c>
      <c r="AR123" s="1313">
        <f>IF(AND(MONTH(AR$4)=MONTH($H123),YEAR(AR$4)=YEAR($H123)),#REF!,IF(AND(MONTH(AR$4)=MONTH($G123),YEAR(AR$4)=YEAR($G123)),#REF!,IF(AND(AR$4&lt;($H123+1),(AR$4+1)&gt;$G123),$O123,0)))</f>
        <v>0</v>
      </c>
      <c r="AS123" s="1301" t="e">
        <f t="shared" si="146"/>
        <v>#REF!</v>
      </c>
      <c r="AT123" s="1301">
        <f>IF(AND(MONTH(AT$4)=MONTH($H123),YEAR(AT$4)=YEAR($H123)),#REF!,IF(AND(MONTH(AT$4)=MONTH($G123),YEAR(AT$4)=YEAR($G123)),#REF!,IF(AND(AT$4&lt;($H123+1),(AT$4+1)&gt;$G123),$P123,0)))</f>
        <v>1228</v>
      </c>
      <c r="AU123" s="1301">
        <f>VLOOKUP(E123,'[1]MW-Rent 2023'!$E$11:$AS$247,29,FALSE)</f>
        <v>1228</v>
      </c>
      <c r="AV123" s="1301">
        <f t="shared" si="79"/>
        <v>0</v>
      </c>
      <c r="AW123" s="1301">
        <f>VLOOKUP(E123,'[2]MW-Rent 2023'!$E$11:$DR$319,70,FALSE)</f>
        <v>736.8</v>
      </c>
      <c r="AX123" s="1301">
        <f>IF(AND(MONTH(AX$4)=MONTH($H123),YEAR(AX$4)=YEAR($H123)),#REF!,IF(AND(MONTH(AX$4)=MONTH($G123),YEAR(AX$4)=YEAR($G123)),#REF!,IF(AND(AX$4&lt;($H123+1),(AX$4+1)&gt;$G123),$P123,0)))</f>
        <v>1228</v>
      </c>
      <c r="AY123" s="1301">
        <f>VLOOKUP(E123,'[1]MW-Rent 2023'!$E$11:$AS$247,30,FALSE)</f>
        <v>1228</v>
      </c>
      <c r="AZ123" s="1301">
        <f t="shared" si="81"/>
        <v>0</v>
      </c>
      <c r="BA123" s="1301">
        <f>VLOOKUP(E123,'[2]MW-Rent 2023'!$E$11:$DR$319,74,FALSE)</f>
        <v>1228</v>
      </c>
      <c r="BB123" s="1301">
        <f>IF(AND(MONTH(BB$4)=MONTH($H123),YEAR(BB$4)=YEAR($H123)),#REF!,IF(AND(MONTH(BB$4)=MONTH($G123),YEAR(BB$4)=YEAR($G123)),#REF!,IF(AND(BB$4&lt;($H123+1),(BB$4+1)&gt;$G123),$P123,0)))</f>
        <v>1228</v>
      </c>
      <c r="BC123" s="1301">
        <f>VLOOKUP(E123,'[1]MW-Rent 2023'!$E$11:$AS$247,31,FALSE)</f>
        <v>1228</v>
      </c>
      <c r="BD123" s="1301">
        <f t="shared" si="82"/>
        <v>0</v>
      </c>
      <c r="BE123" s="1301">
        <f>VLOOKUP(E123,'[2]MW-Rent 2023'!$E$11:$DR$319,78,FALSE)</f>
        <v>1228</v>
      </c>
      <c r="BF123" s="1301">
        <f>IF(AND(MONTH(BF$4)=MONTH($H123),YEAR(BF$4)=YEAR($H123)),#REF!,IF(AND(MONTH(BF$4)=MONTH($G123),YEAR(BF$4)=YEAR($G123)),#REF!,IF(AND(BF$4&lt;($H123+1),(BF$4+1)&gt;$G123),$P123,0)))</f>
        <v>1228</v>
      </c>
      <c r="BG123" s="1301">
        <f>VLOOKUP(E123,'[1]MW-Rent 2023'!$E$11:$AS$247,32,FALSE)</f>
        <v>1228</v>
      </c>
      <c r="BH123" s="1301">
        <f t="shared" si="83"/>
        <v>0</v>
      </c>
      <c r="BI123" s="1301">
        <f>VLOOKUP(E123,'[2]MW-Rent 2023'!$E$11:$DR$319,82,FALSE)</f>
        <v>1228</v>
      </c>
      <c r="BJ123" s="1301">
        <f>IF(AND(MONTH(BJ$4)=MONTH($H123),YEAR(BJ$4)=YEAR($H123)),#REF!,IF(AND(MONTH(BJ$4)=MONTH($G123),YEAR(BJ$4)=YEAR($G123)),#REF!,IF(AND(BJ$4&lt;($H123+1),(BJ$4+1)&gt;$G123),$P123,0)))</f>
        <v>1228</v>
      </c>
      <c r="BK123" s="1301">
        <f>VLOOKUP(E123,'[1]MW-Rent 2023'!$E$11:$AS$247,33,FALSE)</f>
        <v>1228</v>
      </c>
      <c r="BL123" s="1301">
        <f t="shared" si="84"/>
        <v>0</v>
      </c>
      <c r="BM123" s="1301">
        <f>VLOOKUP(E123,'[2]MW-Rent 2023'!$E$11:$DR$319,86,FALSE)</f>
        <v>1228</v>
      </c>
      <c r="BN123" s="1313">
        <f>IF(AND(MONTH(BN$4)=MONTH($H123),YEAR(BN$4)=YEAR($H123)),#REF!,IF(AND(MONTH(BN$4)=MONTH($G123),YEAR(BN$4)=YEAR($G123)),#REF!,IF(AND(BN$4&lt;($H123+1),(BN$4+1)&gt;$G123),$P123,0)))</f>
        <v>1228</v>
      </c>
      <c r="BO123" s="1313">
        <f>IF(AND(MONTH(BO$4)=MONTH($H123),YEAR(BO$4)=YEAR($H123)),#REF!,IF(AND(MONTH(BO$4)=MONTH($G123),YEAR(BO$4)=YEAR($G123)),#REF!,IF(AND(BO$4&lt;($H123+1),(BO$4+1)&gt;$G123),$P123,0)))</f>
        <v>1228</v>
      </c>
      <c r="BP123" s="1313" t="e">
        <f>IF(AND(MONTH(BP$4)=MONTH($H123),YEAR(BP$4)=YEAR($H123)),#REF!,IF(AND(MONTH(BP$4)=MONTH($G123),YEAR(BP$4)=YEAR($G123)),#REF!,IF(AND(BP$4&lt;($H123+1),(BP$4+1)&gt;$G123),$P123,0)))</f>
        <v>#REF!</v>
      </c>
      <c r="BQ123" s="1313">
        <f>IF(AND(MONTH(BQ$4)=MONTH($H123),YEAR(BQ$4)=YEAR($H123)),#REF!,IF(AND(MONTH(BQ$4)=MONTH($G123),YEAR(BQ$4)=YEAR($G123)),#REF!,IF(AND(BQ$4&lt;($H123+1),(BQ$4+1)&gt;$G123),$P123,0)))</f>
        <v>0</v>
      </c>
      <c r="BR123" s="1313">
        <f>IF(AND(MONTH(BR$4)=MONTH($H123),YEAR(BR$4)=YEAR($H123)),#REF!,IF(AND(MONTH(BR$4)=MONTH($G123),YEAR(BR$4)=YEAR($G123)),#REF!,IF(AND(BR$4&lt;($H123+1),(BR$4+1)&gt;$G123),$P123,0)))</f>
        <v>0</v>
      </c>
      <c r="BS123" s="1313">
        <f>IF(AND(MONTH(BS$4)=MONTH($H123),YEAR(BS$4)=YEAR($H123)),#REF!,IF(AND(MONTH(BS$4)=MONTH($G123),YEAR(BS$4)=YEAR($G123)),#REF!,IF(AND(BS$4&lt;($H123+1),(BS$4+1)&gt;$G123),$P123,0)))</f>
        <v>0</v>
      </c>
      <c r="BT123" s="1313">
        <f>IF(AND(MONTH(BT$4)=MONTH($H123),YEAR(BT$4)=YEAR($H123)),#REF!,IF(AND(MONTH(BT$4)=MONTH($G123),YEAR(BT$4)=YEAR($G123)),#REF!,IF(AND(BT$4&lt;($H123+1),(BT$4+1)&gt;$G123),$P123,0)))</f>
        <v>0</v>
      </c>
      <c r="BU123" s="1331" t="e">
        <f t="shared" si="147"/>
        <v>#REF!</v>
      </c>
      <c r="BV123" s="1331"/>
      <c r="BW123" s="1327">
        <v>178.83</v>
      </c>
      <c r="BX123" s="1319">
        <v>162.97</v>
      </c>
      <c r="BY123" s="1319">
        <v>165.58</v>
      </c>
      <c r="BZ123" s="1319">
        <v>160.71</v>
      </c>
      <c r="CA123" s="1319">
        <v>152.62</v>
      </c>
      <c r="CB123" s="1319"/>
      <c r="CC123" s="1319"/>
      <c r="CD123" s="1338"/>
      <c r="CE123" s="1338"/>
      <c r="CF123" s="1338"/>
      <c r="CG123" s="1338"/>
      <c r="CH123" s="1338"/>
      <c r="CI123" s="1270">
        <f t="shared" si="85"/>
        <v>820.71</v>
      </c>
      <c r="CJ123" s="1333"/>
      <c r="CK123" s="1333"/>
      <c r="CL123" s="1333"/>
    </row>
    <row r="124" spans="1:90" ht="18" customHeight="1">
      <c r="A124" s="1198">
        <v>56</v>
      </c>
      <c r="B124" s="1198" t="s">
        <v>185</v>
      </c>
      <c r="C124" s="1198" t="s">
        <v>56</v>
      </c>
      <c r="D124" s="1198"/>
      <c r="E124" s="1201" t="s">
        <v>194</v>
      </c>
      <c r="F124" s="1202" t="s">
        <v>195</v>
      </c>
      <c r="G124" s="1205">
        <v>45268</v>
      </c>
      <c r="H124" s="1205">
        <v>45633</v>
      </c>
      <c r="I124" s="1261"/>
      <c r="J124" s="1262">
        <v>250</v>
      </c>
      <c r="K124" s="1262">
        <v>250</v>
      </c>
      <c r="L124" s="1263">
        <v>34.875</v>
      </c>
      <c r="M124" s="1264">
        <v>2</v>
      </c>
      <c r="N124" s="1265">
        <v>46.09375</v>
      </c>
      <c r="O124" s="1259">
        <f t="shared" si="167"/>
        <v>8718.75</v>
      </c>
      <c r="P124" s="1259">
        <f t="shared" si="152"/>
        <v>500</v>
      </c>
      <c r="Q124" s="1259">
        <f t="shared" si="168"/>
        <v>9218.75</v>
      </c>
      <c r="R124" s="1259">
        <f>IF(AND(MONTH(R$4)=MONTH($H124),YEAR(R$4)=YEAR($H124)),#REF!,IF(AND(MONTH(R$4)=MONTH($G124),YEAR(R$4)=YEAR($G124)),#REF!,IF(AND(R$4&lt;($H124+1),(R$4+1)&gt;$G124),$O124,0)))</f>
        <v>8718.75</v>
      </c>
      <c r="S124" s="1259">
        <f>VLOOKUP(E124,'[1]MW-Rent 2023'!$E$11:$AS$247,16,FALSE)</f>
        <v>6975</v>
      </c>
      <c r="T124" s="1259">
        <f t="shared" si="80"/>
        <v>1743.75</v>
      </c>
      <c r="U124" s="1259">
        <f>VLOOKUP(E124,'[2]MW-Rent 2023'!$E$11:$DR$319,21,FALSE)</f>
        <v>6972</v>
      </c>
      <c r="V124" s="1301">
        <f>IF(AND(MONTH(V$4)=MONTH($H124),YEAR(V$4)=YEAR($H124)),#REF!,IF(AND(MONTH(V$4)=MONTH($G124),YEAR(V$4)=YEAR($G124)),#REF!,IF(AND(V$4&lt;($H124+1),(V$4+1)&gt;$G124),$O124,0)))</f>
        <v>8718.75</v>
      </c>
      <c r="W124" s="1301">
        <f>VLOOKUP(E124,'[1]MW-Rent 2023'!$E$11:$AS$247,17,FALSE)</f>
        <v>6975</v>
      </c>
      <c r="X124" s="1301">
        <f t="shared" si="86"/>
        <v>1743.75</v>
      </c>
      <c r="Y124" s="1301">
        <f>VLOOKUP(E124,'[2]MW-Rent 2023'!$E$11:$DR$319,25,FALSE)</f>
        <v>6772</v>
      </c>
      <c r="Z124" s="1301">
        <f>IF(AND(MONTH(Z$4)=MONTH($H124),YEAR(Z$4)=YEAR($H124)),#REF!,IF(AND(MONTH(Z$4)=MONTH($G124),YEAR(Z$4)=YEAR($G124)),#REF!,IF(AND(Z$4&lt;($H124+1),(Z$4+1)&gt;$G124),$O124,0)))</f>
        <v>8718.75</v>
      </c>
      <c r="AA124" s="1301">
        <f>VLOOKUP(E124,'[1]MW-Rent 2023'!$E$11:$AS$247,18,FALSE)</f>
        <v>6975</v>
      </c>
      <c r="AB124" s="1301">
        <f t="shared" si="87"/>
        <v>1743.75</v>
      </c>
      <c r="AC124" s="1301">
        <f>VLOOKUP(E124,'[2]MW-Rent 2023'!$E$11:$DR$319,29,FALSE)</f>
        <v>6772</v>
      </c>
      <c r="AD124" s="1301">
        <f>IF(AND(MONTH(AD$4)=MONTH($H124),YEAR(AD$4)=YEAR($H124)),#REF!,IF(AND(MONTH(AD$4)=MONTH($G124),YEAR(AD$4)=YEAR($G124)),#REF!,IF(AND(AD$4&lt;($H124+1),(AD$4+1)&gt;$G124),$O124,0)))</f>
        <v>8718.75</v>
      </c>
      <c r="AE124" s="1301">
        <f>VLOOKUP(E124,'[1]MW-Rent 2023'!$E$11:$AS$247,19,FALSE)</f>
        <v>6975</v>
      </c>
      <c r="AF124" s="1301">
        <f t="shared" si="88"/>
        <v>1743.75</v>
      </c>
      <c r="AG124" s="1301">
        <f>VLOOKUP(E124,'[2]MW-Rent 2023'!$E$11:$DR$319,33,FALSE)</f>
        <v>6772</v>
      </c>
      <c r="AH124" s="1301">
        <f>IF(AND(MONTH(AH$4)=MONTH($H124),YEAR(AH$4)=YEAR($H124)),#REF!,IF(AND(MONTH(AH$4)=MONTH($G124),YEAR(AH$4)=YEAR($G124)),#REF!,IF(AND(AH$4&lt;($H124+1),(AH$4+1)&gt;$G124),$O124,0)))</f>
        <v>8718.75</v>
      </c>
      <c r="AI124" s="1301">
        <f>VLOOKUP(E124,'[1]MW-Rent 2023'!$E$11:$AS$247,20,FALSE)</f>
        <v>6975</v>
      </c>
      <c r="AJ124" s="1301">
        <f t="shared" si="89"/>
        <v>1743.75</v>
      </c>
      <c r="AK124" s="1301">
        <f>VLOOKUP(E124,'[2]MW-Rent 2023'!$E$11:$DR$319,37,FALSE)</f>
        <v>6772</v>
      </c>
      <c r="AL124" s="1313">
        <f>IF(AND(MONTH(AL$4)=MONTH($H124),YEAR(AL$4)=YEAR($H124)),#REF!,IF(AND(MONTH(AL$4)=MONTH($G124),YEAR(AL$4)=YEAR($G124)),#REF!,IF(AND(AL$4&lt;($H124+1),(AL$4+1)&gt;$G124),$O124,0)))</f>
        <v>8718.75</v>
      </c>
      <c r="AM124" s="1313">
        <f>IF(AND(MONTH(AM$4)=MONTH($H124),YEAR(AM$4)=YEAR($H124)),#REF!,IF(AND(MONTH(AM$4)=MONTH($G124),YEAR(AM$4)=YEAR($G124)),#REF!,IF(AND(AM$4&lt;($H124+1),(AM$4+1)&gt;$G124),$O124,0)))</f>
        <v>8718.75</v>
      </c>
      <c r="AN124" s="1313">
        <f>IF(AND(MONTH(AN$4)=MONTH($H124),YEAR(AN$4)=YEAR($H124)),#REF!,IF(AND(MONTH(AN$4)=MONTH($G124),YEAR(AN$4)=YEAR($G124)),#REF!,IF(AND(AN$4&lt;($H124+1),(AN$4+1)&gt;$G124),$O124,0)))</f>
        <v>8718.75</v>
      </c>
      <c r="AO124" s="1313">
        <f>IF(AND(MONTH(AO$4)=MONTH($H124),YEAR(AO$4)=YEAR($H124)),#REF!,IF(AND(MONTH(AO$4)=MONTH($G124),YEAR(AO$4)=YEAR($G124)),#REF!,IF(AND(AO$4&lt;($H124+1),(AO$4+1)&gt;$G124),$O124,0)))</f>
        <v>8718.75</v>
      </c>
      <c r="AP124" s="1313">
        <f>IF(AND(MONTH(AP$4)=MONTH($H124),YEAR(AP$4)=YEAR($H124)),#REF!,IF(AND(MONTH(AP$4)=MONTH($G124),YEAR(AP$4)=YEAR($G124)),#REF!,IF(AND(AP$4&lt;($H124+1),(AP$4+1)&gt;$G124),$O124,0)))</f>
        <v>8718.75</v>
      </c>
      <c r="AQ124" s="1313">
        <f>IF(AND(MONTH(AQ$4)=MONTH($H124),YEAR(AQ$4)=YEAR($H124)),#REF!,IF(AND(MONTH(AQ$4)=MONTH($G124),YEAR(AQ$4)=YEAR($G124)),#REF!,IF(AND(AQ$4&lt;($H124+1),(AQ$4+1)&gt;$G124),$O124,0)))</f>
        <v>8718.75</v>
      </c>
      <c r="AR124" s="1313" t="e">
        <f>IF(AND(MONTH(AR$4)=MONTH($H124),YEAR(AR$4)=YEAR($H124)),#REF!,IF(AND(MONTH(AR$4)=MONTH($G124),YEAR(AR$4)=YEAR($G124)),#REF!,IF(AND(AR$4&lt;($H124+1),(AR$4+1)&gt;$G124),$O124,0)))</f>
        <v>#REF!</v>
      </c>
      <c r="AS124" s="1301" t="e">
        <f t="shared" si="146"/>
        <v>#REF!</v>
      </c>
      <c r="AT124" s="1301">
        <f>IF(AND(MONTH(AT$4)=MONTH($H124),YEAR(AT$4)=YEAR($H124)),#REF!,IF(AND(MONTH(AT$4)=MONTH($G124),YEAR(AT$4)=YEAR($G124)),#REF!,IF(AND(AT$4&lt;($H124+1),(AT$4+1)&gt;$G124),$P124,0)))</f>
        <v>500</v>
      </c>
      <c r="AU124" s="1301">
        <f>VLOOKUP(E124,'[1]MW-Rent 2023'!$E$11:$AS$247,29,FALSE)</f>
        <v>500</v>
      </c>
      <c r="AV124" s="1301">
        <f t="shared" si="79"/>
        <v>0</v>
      </c>
      <c r="AW124" s="1301">
        <f>VLOOKUP(E124,'[2]MW-Rent 2023'!$E$11:$DR$319,70,FALSE)</f>
        <v>300</v>
      </c>
      <c r="AX124" s="1301">
        <f>IF(AND(MONTH(AX$4)=MONTH($H124),YEAR(AX$4)=YEAR($H124)),#REF!,IF(AND(MONTH(AX$4)=MONTH($G124),YEAR(AX$4)=YEAR($G124)),#REF!,IF(AND(AX$4&lt;($H124+1),(AX$4+1)&gt;$G124),$P124,0)))</f>
        <v>500</v>
      </c>
      <c r="AY124" s="1301">
        <f>VLOOKUP(E124,'[1]MW-Rent 2023'!$E$11:$AS$247,30,FALSE)</f>
        <v>500</v>
      </c>
      <c r="AZ124" s="1301">
        <f t="shared" si="81"/>
        <v>0</v>
      </c>
      <c r="BA124" s="1301">
        <f>VLOOKUP(E124,'[2]MW-Rent 2023'!$E$11:$DR$319,74,FALSE)</f>
        <v>500</v>
      </c>
      <c r="BB124" s="1301">
        <f>IF(AND(MONTH(BB$4)=MONTH($H124),YEAR(BB$4)=YEAR($H124)),#REF!,IF(AND(MONTH(BB$4)=MONTH($G124),YEAR(BB$4)=YEAR($G124)),#REF!,IF(AND(BB$4&lt;($H124+1),(BB$4+1)&gt;$G124),$P124,0)))</f>
        <v>500</v>
      </c>
      <c r="BC124" s="1301">
        <f>VLOOKUP(E124,'[1]MW-Rent 2023'!$E$11:$AS$247,31,FALSE)</f>
        <v>500</v>
      </c>
      <c r="BD124" s="1301">
        <f t="shared" si="82"/>
        <v>0</v>
      </c>
      <c r="BE124" s="1301">
        <f>VLOOKUP(E124,'[2]MW-Rent 2023'!$E$11:$DR$319,78,FALSE)</f>
        <v>500</v>
      </c>
      <c r="BF124" s="1301">
        <f>IF(AND(MONTH(BF$4)=MONTH($H124),YEAR(BF$4)=YEAR($H124)),#REF!,IF(AND(MONTH(BF$4)=MONTH($G124),YEAR(BF$4)=YEAR($G124)),#REF!,IF(AND(BF$4&lt;($H124+1),(BF$4+1)&gt;$G124),$P124,0)))</f>
        <v>500</v>
      </c>
      <c r="BG124" s="1301">
        <f>VLOOKUP(E124,'[1]MW-Rent 2023'!$E$11:$AS$247,32,FALSE)</f>
        <v>500</v>
      </c>
      <c r="BH124" s="1301">
        <f t="shared" si="83"/>
        <v>0</v>
      </c>
      <c r="BI124" s="1301">
        <f>VLOOKUP(E124,'[2]MW-Rent 2023'!$E$11:$DR$319,82,FALSE)</f>
        <v>500</v>
      </c>
      <c r="BJ124" s="1301">
        <f>IF(AND(MONTH(BJ$4)=MONTH($H124),YEAR(BJ$4)=YEAR($H124)),#REF!,IF(AND(MONTH(BJ$4)=MONTH($G124),YEAR(BJ$4)=YEAR($G124)),#REF!,IF(AND(BJ$4&lt;($H124+1),(BJ$4+1)&gt;$G124),$P124,0)))</f>
        <v>500</v>
      </c>
      <c r="BK124" s="1301">
        <f>VLOOKUP(E124,'[1]MW-Rent 2023'!$E$11:$AS$247,33,FALSE)</f>
        <v>500</v>
      </c>
      <c r="BL124" s="1301">
        <f t="shared" si="84"/>
        <v>0</v>
      </c>
      <c r="BM124" s="1301">
        <f>VLOOKUP(E124,'[2]MW-Rent 2023'!$E$11:$DR$319,86,FALSE)</f>
        <v>500</v>
      </c>
      <c r="BN124" s="1313">
        <f>IF(AND(MONTH(BN$4)=MONTH($H124),YEAR(BN$4)=YEAR($H124)),#REF!,IF(AND(MONTH(BN$4)=MONTH($G124),YEAR(BN$4)=YEAR($G124)),#REF!,IF(AND(BN$4&lt;($H124+1),(BN$4+1)&gt;$G124),$P124,0)))</f>
        <v>500</v>
      </c>
      <c r="BO124" s="1313">
        <f>IF(AND(MONTH(BO$4)=MONTH($H124),YEAR(BO$4)=YEAR($H124)),#REF!,IF(AND(MONTH(BO$4)=MONTH($G124),YEAR(BO$4)=YEAR($G124)),#REF!,IF(AND(BO$4&lt;($H124+1),(BO$4+1)&gt;$G124),$P124,0)))</f>
        <v>500</v>
      </c>
      <c r="BP124" s="1313">
        <f>IF(AND(MONTH(BP$4)=MONTH($H124),YEAR(BP$4)=YEAR($H124)),#REF!,IF(AND(MONTH(BP$4)=MONTH($G124),YEAR(BP$4)=YEAR($G124)),#REF!,IF(AND(BP$4&lt;($H124+1),(BP$4+1)&gt;$G124),$P124,0)))</f>
        <v>500</v>
      </c>
      <c r="BQ124" s="1313">
        <f>IF(AND(MONTH(BQ$4)=MONTH($H124),YEAR(BQ$4)=YEAR($H124)),#REF!,IF(AND(MONTH(BQ$4)=MONTH($G124),YEAR(BQ$4)=YEAR($G124)),#REF!,IF(AND(BQ$4&lt;($H124+1),(BQ$4+1)&gt;$G124),$P124,0)))</f>
        <v>500</v>
      </c>
      <c r="BR124" s="1313">
        <f>IF(AND(MONTH(BR$4)=MONTH($H124),YEAR(BR$4)=YEAR($H124)),#REF!,IF(AND(MONTH(BR$4)=MONTH($G124),YEAR(BR$4)=YEAR($G124)),#REF!,IF(AND(BR$4&lt;($H124+1),(BR$4+1)&gt;$G124),$P124,0)))</f>
        <v>500</v>
      </c>
      <c r="BS124" s="1313">
        <f>IF(AND(MONTH(BS$4)=MONTH($H124),YEAR(BS$4)=YEAR($H124)),#REF!,IF(AND(MONTH(BS$4)=MONTH($G124),YEAR(BS$4)=YEAR($G124)),#REF!,IF(AND(BS$4&lt;($H124+1),(BS$4+1)&gt;$G124),$P124,0)))</f>
        <v>500</v>
      </c>
      <c r="BT124" s="1313" t="e">
        <f>IF(AND(MONTH(BT$4)=MONTH($H124),YEAR(BT$4)=YEAR($H124)),#REF!,IF(AND(MONTH(BT$4)=MONTH($G124),YEAR(BT$4)=YEAR($G124)),#REF!,IF(AND(BT$4&lt;($H124+1),(BT$4+1)&gt;$G124),$P124,0)))</f>
        <v>#REF!</v>
      </c>
      <c r="BU124" s="1331" t="e">
        <f t="shared" si="147"/>
        <v>#REF!</v>
      </c>
      <c r="BV124" s="1331"/>
      <c r="BW124" s="1327">
        <v>92.89</v>
      </c>
      <c r="BX124" s="1319">
        <v>80.930000000000007</v>
      </c>
      <c r="BY124" s="1319">
        <v>107.68</v>
      </c>
      <c r="BZ124" s="1319">
        <v>114.07</v>
      </c>
      <c r="CA124" s="1319">
        <v>107.79</v>
      </c>
      <c r="CB124" s="1319"/>
      <c r="CC124" s="1319"/>
      <c r="CD124" s="1338"/>
      <c r="CE124" s="1338"/>
      <c r="CF124" s="1338"/>
      <c r="CG124" s="1338"/>
      <c r="CH124" s="1338"/>
      <c r="CI124" s="1270">
        <f t="shared" si="85"/>
        <v>503.36</v>
      </c>
      <c r="CJ124" s="1333"/>
      <c r="CK124" s="1333"/>
      <c r="CL124" s="1333"/>
    </row>
    <row r="125" spans="1:90" ht="18" customHeight="1">
      <c r="A125" s="1198">
        <v>56</v>
      </c>
      <c r="B125" s="1198" t="s">
        <v>185</v>
      </c>
      <c r="C125" s="1198" t="s">
        <v>56</v>
      </c>
      <c r="D125" s="1198"/>
      <c r="E125" s="1201" t="s">
        <v>194</v>
      </c>
      <c r="F125" s="1202" t="s">
        <v>195</v>
      </c>
      <c r="G125" s="1205">
        <v>45634</v>
      </c>
      <c r="H125" s="1205">
        <v>45998</v>
      </c>
      <c r="I125" s="1261"/>
      <c r="J125" s="1262">
        <v>0</v>
      </c>
      <c r="K125" s="1262">
        <v>250</v>
      </c>
      <c r="L125" s="1263">
        <v>35.875</v>
      </c>
      <c r="M125" s="1264">
        <v>2</v>
      </c>
      <c r="N125" s="1265">
        <v>47.34375</v>
      </c>
      <c r="O125" s="1259">
        <f t="shared" si="167"/>
        <v>8968.75</v>
      </c>
      <c r="P125" s="1259">
        <f t="shared" si="152"/>
        <v>500</v>
      </c>
      <c r="Q125" s="1259">
        <f t="shared" si="168"/>
        <v>9468.75</v>
      </c>
      <c r="R125" s="1259">
        <f>IF(AND(MONTH(R$4)=MONTH($H125),YEAR(R$4)=YEAR($H125)),#REF!,IF(AND(MONTH(R$4)=MONTH($G125),YEAR(R$4)=YEAR($G125)),#REF!,IF(AND(R$4&lt;($H125+1),(R$4+1)&gt;$G125),$O125,0)))</f>
        <v>0</v>
      </c>
      <c r="S125" s="1259">
        <v>0</v>
      </c>
      <c r="T125" s="1259">
        <f t="shared" si="80"/>
        <v>0</v>
      </c>
      <c r="U125" s="1259">
        <v>0</v>
      </c>
      <c r="V125" s="1301">
        <f>IF(AND(MONTH(V$4)=MONTH($H125),YEAR(V$4)=YEAR($H125)),#REF!,IF(AND(MONTH(V$4)=MONTH($G125),YEAR(V$4)=YEAR($G125)),#REF!,IF(AND(V$4&lt;($H125+1),(V$4+1)&gt;$G125),$O125,0)))</f>
        <v>0</v>
      </c>
      <c r="W125" s="1301">
        <v>0</v>
      </c>
      <c r="X125" s="1301">
        <f t="shared" si="86"/>
        <v>0</v>
      </c>
      <c r="Y125" s="1301">
        <v>0</v>
      </c>
      <c r="Z125" s="1301">
        <f>IF(AND(MONTH(Z$4)=MONTH($H125),YEAR(Z$4)=YEAR($H125)),#REF!,IF(AND(MONTH(Z$4)=MONTH($G125),YEAR(Z$4)=YEAR($G125)),#REF!,IF(AND(Z$4&lt;($H125+1),(Z$4+1)&gt;$G125),$O125,0)))</f>
        <v>0</v>
      </c>
      <c r="AA125" s="1301">
        <v>0</v>
      </c>
      <c r="AB125" s="1301">
        <f t="shared" si="87"/>
        <v>0</v>
      </c>
      <c r="AC125" s="1301">
        <v>0</v>
      </c>
      <c r="AD125" s="1301">
        <f>IF(AND(MONTH(AD$4)=MONTH($H125),YEAR(AD$4)=YEAR($H125)),#REF!,IF(AND(MONTH(AD$4)=MONTH($G125),YEAR(AD$4)=YEAR($G125)),#REF!,IF(AND(AD$4&lt;($H125+1),(AD$4+1)&gt;$G125),$O125,0)))</f>
        <v>0</v>
      </c>
      <c r="AE125" s="1301">
        <v>0</v>
      </c>
      <c r="AF125" s="1301">
        <f t="shared" si="88"/>
        <v>0</v>
      </c>
      <c r="AG125" s="1301">
        <v>0</v>
      </c>
      <c r="AH125" s="1301">
        <f>IF(AND(MONTH(AH$4)=MONTH($H125),YEAR(AH$4)=YEAR($H125)),#REF!,IF(AND(MONTH(AH$4)=MONTH($G125),YEAR(AH$4)=YEAR($G125)),#REF!,IF(AND(AH$4&lt;($H125+1),(AH$4+1)&gt;$G125),$O125,0)))</f>
        <v>0</v>
      </c>
      <c r="AI125" s="1301">
        <v>0</v>
      </c>
      <c r="AJ125" s="1301">
        <f t="shared" si="89"/>
        <v>0</v>
      </c>
      <c r="AK125" s="1301">
        <v>0</v>
      </c>
      <c r="AL125" s="1313">
        <f>IF(AND(MONTH(AL$4)=MONTH($H125),YEAR(AL$4)=YEAR($H125)),#REF!,IF(AND(MONTH(AL$4)=MONTH($G125),YEAR(AL$4)=YEAR($G125)),#REF!,IF(AND(AL$4&lt;($H125+1),(AL$4+1)&gt;$G125),$O125,0)))</f>
        <v>0</v>
      </c>
      <c r="AM125" s="1313">
        <f>IF(AND(MONTH(AM$4)=MONTH($H125),YEAR(AM$4)=YEAR($H125)),#REF!,IF(AND(MONTH(AM$4)=MONTH($G125),YEAR(AM$4)=YEAR($G125)),#REF!,IF(AND(AM$4&lt;($H125+1),(AM$4+1)&gt;$G125),$O125,0)))</f>
        <v>0</v>
      </c>
      <c r="AN125" s="1313">
        <f>IF(AND(MONTH(AN$4)=MONTH($H125),YEAR(AN$4)=YEAR($H125)),#REF!,IF(AND(MONTH(AN$4)=MONTH($G125),YEAR(AN$4)=YEAR($G125)),#REF!,IF(AND(AN$4&lt;($H125+1),(AN$4+1)&gt;$G125),$O125,0)))</f>
        <v>0</v>
      </c>
      <c r="AO125" s="1313">
        <f>IF(AND(MONTH(AO$4)=MONTH($H125),YEAR(AO$4)=YEAR($H125)),#REF!,IF(AND(MONTH(AO$4)=MONTH($G125),YEAR(AO$4)=YEAR($G125)),#REF!,IF(AND(AO$4&lt;($H125+1),(AO$4+1)&gt;$G125),$O125,0)))</f>
        <v>0</v>
      </c>
      <c r="AP125" s="1313">
        <f>IF(AND(MONTH(AP$4)=MONTH($H125),YEAR(AP$4)=YEAR($H125)),#REF!,IF(AND(MONTH(AP$4)=MONTH($G125),YEAR(AP$4)=YEAR($G125)),#REF!,IF(AND(AP$4&lt;($H125+1),(AP$4+1)&gt;$G125),$O125,0)))</f>
        <v>0</v>
      </c>
      <c r="AQ125" s="1313">
        <f>IF(AND(MONTH(AQ$4)=MONTH($H125),YEAR(AQ$4)=YEAR($H125)),#REF!,IF(AND(MONTH(AQ$4)=MONTH($G125),YEAR(AQ$4)=YEAR($G125)),#REF!,IF(AND(AQ$4&lt;($H125+1),(AQ$4+1)&gt;$G125),$O125,0)))</f>
        <v>0</v>
      </c>
      <c r="AR125" s="1313" t="e">
        <f>IF(AND(MONTH(AR$4)=MONTH($H125),YEAR(AR$4)=YEAR($H125)),#REF!,IF(AND(MONTH(AR$4)=MONTH($G125),YEAR(AR$4)=YEAR($G125)),#REF!,IF(AND(AR$4&lt;($H125+1),(AR$4+1)&gt;$G125),$O125,0)))</f>
        <v>#REF!</v>
      </c>
      <c r="AS125" s="1301" t="e">
        <f t="shared" si="146"/>
        <v>#REF!</v>
      </c>
      <c r="AT125" s="1301">
        <f>IF(AND(MONTH(AT$4)=MONTH($H125),YEAR(AT$4)=YEAR($H125)),#REF!,IF(AND(MONTH(AT$4)=MONTH($G125),YEAR(AT$4)=YEAR($G125)),#REF!,IF(AND(AT$4&lt;($H125+1),(AT$4+1)&gt;$G125),$P125,0)))</f>
        <v>0</v>
      </c>
      <c r="AU125" s="1301">
        <v>0</v>
      </c>
      <c r="AV125" s="1301">
        <f t="shared" si="79"/>
        <v>0</v>
      </c>
      <c r="AW125" s="1301">
        <v>0</v>
      </c>
      <c r="AX125" s="1301">
        <f>IF(AND(MONTH(AX$4)=MONTH($H125),YEAR(AX$4)=YEAR($H125)),#REF!,IF(AND(MONTH(AX$4)=MONTH($G125),YEAR(AX$4)=YEAR($G125)),#REF!,IF(AND(AX$4&lt;($H125+1),(AX$4+1)&gt;$G125),$P125,0)))</f>
        <v>0</v>
      </c>
      <c r="AY125" s="1301">
        <v>0</v>
      </c>
      <c r="AZ125" s="1301">
        <f t="shared" si="81"/>
        <v>0</v>
      </c>
      <c r="BA125" s="1301">
        <v>0</v>
      </c>
      <c r="BB125" s="1301">
        <f>IF(AND(MONTH(BB$4)=MONTH($H125),YEAR(BB$4)=YEAR($H125)),#REF!,IF(AND(MONTH(BB$4)=MONTH($G125),YEAR(BB$4)=YEAR($G125)),#REF!,IF(AND(BB$4&lt;($H125+1),(BB$4+1)&gt;$G125),$P125,0)))</f>
        <v>0</v>
      </c>
      <c r="BC125" s="1301">
        <v>0</v>
      </c>
      <c r="BD125" s="1301">
        <f t="shared" si="82"/>
        <v>0</v>
      </c>
      <c r="BE125" s="1301">
        <v>0</v>
      </c>
      <c r="BF125" s="1301">
        <f>IF(AND(MONTH(BF$4)=MONTH($H125),YEAR(BF$4)=YEAR($H125)),#REF!,IF(AND(MONTH(BF$4)=MONTH($G125),YEAR(BF$4)=YEAR($G125)),#REF!,IF(AND(BF$4&lt;($H125+1),(BF$4+1)&gt;$G125),$P125,0)))</f>
        <v>0</v>
      </c>
      <c r="BG125" s="1301">
        <v>0</v>
      </c>
      <c r="BH125" s="1301">
        <f t="shared" si="83"/>
        <v>0</v>
      </c>
      <c r="BI125" s="1301">
        <v>0</v>
      </c>
      <c r="BJ125" s="1301">
        <f>IF(AND(MONTH(BJ$4)=MONTH($H125),YEAR(BJ$4)=YEAR($H125)),#REF!,IF(AND(MONTH(BJ$4)=MONTH($G125),YEAR(BJ$4)=YEAR($G125)),#REF!,IF(AND(BJ$4&lt;($H125+1),(BJ$4+1)&gt;$G125),$P125,0)))</f>
        <v>0</v>
      </c>
      <c r="BK125" s="1301">
        <v>0</v>
      </c>
      <c r="BL125" s="1301">
        <f t="shared" si="84"/>
        <v>0</v>
      </c>
      <c r="BM125" s="1301">
        <v>0</v>
      </c>
      <c r="BN125" s="1313">
        <f>IF(AND(MONTH(BN$4)=MONTH($H125),YEAR(BN$4)=YEAR($H125)),#REF!,IF(AND(MONTH(BN$4)=MONTH($G125),YEAR(BN$4)=YEAR($G125)),#REF!,IF(AND(BN$4&lt;($H125+1),(BN$4+1)&gt;$G125),$P125,0)))</f>
        <v>0</v>
      </c>
      <c r="BO125" s="1313">
        <f>IF(AND(MONTH(BO$4)=MONTH($H125),YEAR(BO$4)=YEAR($H125)),#REF!,IF(AND(MONTH(BO$4)=MONTH($G125),YEAR(BO$4)=YEAR($G125)),#REF!,IF(AND(BO$4&lt;($H125+1),(BO$4+1)&gt;$G125),$P125,0)))</f>
        <v>0</v>
      </c>
      <c r="BP125" s="1313">
        <f>IF(AND(MONTH(BP$4)=MONTH($H125),YEAR(BP$4)=YEAR($H125)),#REF!,IF(AND(MONTH(BP$4)=MONTH($G125),YEAR(BP$4)=YEAR($G125)),#REF!,IF(AND(BP$4&lt;($H125+1),(BP$4+1)&gt;$G125),$P125,0)))</f>
        <v>0</v>
      </c>
      <c r="BQ125" s="1313">
        <f>IF(AND(MONTH(BQ$4)=MONTH($H125),YEAR(BQ$4)=YEAR($H125)),#REF!,IF(AND(MONTH(BQ$4)=MONTH($G125),YEAR(BQ$4)=YEAR($G125)),#REF!,IF(AND(BQ$4&lt;($H125+1),(BQ$4+1)&gt;$G125),$P125,0)))</f>
        <v>0</v>
      </c>
      <c r="BR125" s="1313">
        <f>IF(AND(MONTH(BR$4)=MONTH($H125),YEAR(BR$4)=YEAR($H125)),#REF!,IF(AND(MONTH(BR$4)=MONTH($G125),YEAR(BR$4)=YEAR($G125)),#REF!,IF(AND(BR$4&lt;($H125+1),(BR$4+1)&gt;$G125),$P125,0)))</f>
        <v>0</v>
      </c>
      <c r="BS125" s="1313">
        <f>IF(AND(MONTH(BS$4)=MONTH($H125),YEAR(BS$4)=YEAR($H125)),#REF!,IF(AND(MONTH(BS$4)=MONTH($G125),YEAR(BS$4)=YEAR($G125)),#REF!,IF(AND(BS$4&lt;($H125+1),(BS$4+1)&gt;$G125),$P125,0)))</f>
        <v>0</v>
      </c>
      <c r="BT125" s="1313" t="e">
        <f>IF(AND(MONTH(BT$4)=MONTH($H125),YEAR(BT$4)=YEAR($H125)),#REF!,IF(AND(MONTH(BT$4)=MONTH($G125),YEAR(BT$4)=YEAR($G125)),#REF!,IF(AND(BT$4&lt;($H125+1),(BT$4+1)&gt;$G125),$P125,0)))</f>
        <v>#REF!</v>
      </c>
      <c r="BU125" s="1331" t="e">
        <f t="shared" si="147"/>
        <v>#REF!</v>
      </c>
      <c r="BV125" s="1331"/>
      <c r="BW125" s="1327"/>
      <c r="BX125" s="1319"/>
      <c r="BY125" s="1319"/>
      <c r="BZ125" s="1319"/>
      <c r="CA125" s="1319"/>
      <c r="CB125" s="1319"/>
      <c r="CC125" s="1319"/>
      <c r="CD125" s="1338"/>
      <c r="CE125" s="1338"/>
      <c r="CF125" s="1338"/>
      <c r="CG125" s="1338"/>
      <c r="CH125" s="1338"/>
      <c r="CI125" s="1270">
        <f t="shared" si="85"/>
        <v>0</v>
      </c>
      <c r="CJ125" s="1333"/>
      <c r="CK125" s="1333"/>
      <c r="CL125" s="1333"/>
    </row>
    <row r="126" spans="1:90" ht="18" customHeight="1">
      <c r="A126" s="1198">
        <v>57</v>
      </c>
      <c r="B126" s="1198" t="s">
        <v>185</v>
      </c>
      <c r="C126" s="1198" t="s">
        <v>56</v>
      </c>
      <c r="D126" s="1198"/>
      <c r="E126" s="1188" t="s">
        <v>196</v>
      </c>
      <c r="F126" s="1199" t="s">
        <v>197</v>
      </c>
      <c r="G126" s="1197">
        <v>44941</v>
      </c>
      <c r="H126" s="1197">
        <v>45305</v>
      </c>
      <c r="I126" s="1256"/>
      <c r="J126" s="1257">
        <v>1098</v>
      </c>
      <c r="K126" s="1257">
        <v>1098</v>
      </c>
      <c r="L126" s="1260">
        <v>14.375</v>
      </c>
      <c r="M126" s="1258">
        <v>2</v>
      </c>
      <c r="N126" s="1249">
        <v>20.46875</v>
      </c>
      <c r="O126" s="1259">
        <f t="shared" si="167"/>
        <v>15783.75</v>
      </c>
      <c r="P126" s="1259">
        <f t="shared" si="152"/>
        <v>2196</v>
      </c>
      <c r="Q126" s="1259">
        <f t="shared" si="168"/>
        <v>17979.75</v>
      </c>
      <c r="R126" s="1259" t="e">
        <f>IF(AND(MONTH(R$4)=MONTH($H126),YEAR(R$4)=YEAR($H126)),#REF!,IF(AND(MONTH(R$4)=MONTH($G126),YEAR(R$4)=YEAR($G126)),#REF!,IF(AND(R$4&lt;($H126+1),(R$4+1)&gt;$G126),$O126,0)))</f>
        <v>#REF!</v>
      </c>
      <c r="S126" s="1259">
        <f>VLOOKUP(E126,'[1]MW-Rent 2023'!$E$11:$AS$247,16,FALSE)</f>
        <v>5702.52</v>
      </c>
      <c r="T126" s="1259" t="e">
        <f t="shared" si="80"/>
        <v>#REF!</v>
      </c>
      <c r="U126" s="1259">
        <f>VLOOKUP(E126,'[2]MW-Rent 2023'!$E$11:$DR$319,21,FALSE)</f>
        <v>7406.19</v>
      </c>
      <c r="V126" s="1301">
        <f>IF(AND(MONTH(V$4)=MONTH($H126),YEAR(V$4)=YEAR($H126)),#REF!,IF(AND(MONTH(V$4)=MONTH($G126),YEAR(V$4)=YEAR($G126)),#REF!,IF(AND(V$4&lt;($H126+1),(V$4+1)&gt;$G126),$O126,0)))</f>
        <v>0</v>
      </c>
      <c r="W126" s="1301">
        <f>VLOOKUP(E126,'[1]MW-Rent 2023'!$E$11:$AS$247,17,FALSE)</f>
        <v>0</v>
      </c>
      <c r="X126" s="1301">
        <f t="shared" si="86"/>
        <v>0</v>
      </c>
      <c r="Y126" s="1301">
        <f>VLOOKUP(E126,'[2]MW-Rent 2023'!$E$11:$DR$319,25,FALSE)</f>
        <v>12627</v>
      </c>
      <c r="Z126" s="1301">
        <f>IF(AND(MONTH(Z$4)=MONTH($H126),YEAR(Z$4)=YEAR($H126)),#REF!,IF(AND(MONTH(Z$4)=MONTH($G126),YEAR(Z$4)=YEAR($G126)),#REF!,IF(AND(Z$4&lt;($H126+1),(Z$4+1)&gt;$G126),$O126,0)))</f>
        <v>0</v>
      </c>
      <c r="AA126" s="1301">
        <f>VLOOKUP(E126,'[1]MW-Rent 2023'!$E$11:$AS$247,18,FALSE)</f>
        <v>0</v>
      </c>
      <c r="AB126" s="1301">
        <f t="shared" si="87"/>
        <v>0</v>
      </c>
      <c r="AC126" s="1301">
        <f>VLOOKUP(E126,'[2]MW-Rent 2023'!$E$11:$DR$319,29,FALSE)</f>
        <v>12627</v>
      </c>
      <c r="AD126" s="1301">
        <f>IF(AND(MONTH(AD$4)=MONTH($H126),YEAR(AD$4)=YEAR($H126)),#REF!,IF(AND(MONTH(AD$4)=MONTH($G126),YEAR(AD$4)=YEAR($G126)),#REF!,IF(AND(AD$4&lt;($H126+1),(AD$4+1)&gt;$G126),$O126,0)))</f>
        <v>0</v>
      </c>
      <c r="AE126" s="1301">
        <f>VLOOKUP(E126,'[1]MW-Rent 2023'!$E$11:$AS$247,19,FALSE)</f>
        <v>0</v>
      </c>
      <c r="AF126" s="1301">
        <f t="shared" si="88"/>
        <v>0</v>
      </c>
      <c r="AG126" s="1301">
        <f>VLOOKUP(E126,'[2]MW-Rent 2023'!$E$11:$DR$319,33,FALSE)</f>
        <v>12627</v>
      </c>
      <c r="AH126" s="1301">
        <f>IF(AND(MONTH(AH$4)=MONTH($H126),YEAR(AH$4)=YEAR($H126)),#REF!,IF(AND(MONTH(AH$4)=MONTH($G126),YEAR(AH$4)=YEAR($G126)),#REF!,IF(AND(AH$4&lt;($H126+1),(AH$4+1)&gt;$G126),$O126,0)))</f>
        <v>0</v>
      </c>
      <c r="AI126" s="1301">
        <f>VLOOKUP(E126,'[1]MW-Rent 2023'!$E$11:$AS$247,20,FALSE)</f>
        <v>0</v>
      </c>
      <c r="AJ126" s="1301">
        <f t="shared" si="89"/>
        <v>0</v>
      </c>
      <c r="AK126" s="1301">
        <f>VLOOKUP(E126,'[2]MW-Rent 2023'!$E$11:$DR$319,37,FALSE)</f>
        <v>12627</v>
      </c>
      <c r="AL126" s="1313">
        <f>IF(AND(MONTH(AL$4)=MONTH($H126),YEAR(AL$4)=YEAR($H126)),#REF!,IF(AND(MONTH(AL$4)=MONTH($G126),YEAR(AL$4)=YEAR($G126)),#REF!,IF(AND(AL$4&lt;($H126+1),(AL$4+1)&gt;$G126),$O126,0)))</f>
        <v>0</v>
      </c>
      <c r="AM126" s="1313">
        <f>IF(AND(MONTH(AM$4)=MONTH($H126),YEAR(AM$4)=YEAR($H126)),#REF!,IF(AND(MONTH(AM$4)=MONTH($G126),YEAR(AM$4)=YEAR($G126)),#REF!,IF(AND(AM$4&lt;($H126+1),(AM$4+1)&gt;$G126),$O126,0)))</f>
        <v>0</v>
      </c>
      <c r="AN126" s="1313">
        <f>IF(AND(MONTH(AN$4)=MONTH($H126),YEAR(AN$4)=YEAR($H126)),#REF!,IF(AND(MONTH(AN$4)=MONTH($G126),YEAR(AN$4)=YEAR($G126)),#REF!,IF(AND(AN$4&lt;($H126+1),(AN$4+1)&gt;$G126),$O126,0)))</f>
        <v>0</v>
      </c>
      <c r="AO126" s="1313">
        <f>IF(AND(MONTH(AO$4)=MONTH($H126),YEAR(AO$4)=YEAR($H126)),#REF!,IF(AND(MONTH(AO$4)=MONTH($G126),YEAR(AO$4)=YEAR($G126)),#REF!,IF(AND(AO$4&lt;($H126+1),(AO$4+1)&gt;$G126),$O126,0)))</f>
        <v>0</v>
      </c>
      <c r="AP126" s="1313">
        <f>IF(AND(MONTH(AP$4)=MONTH($H126),YEAR(AP$4)=YEAR($H126)),#REF!,IF(AND(MONTH(AP$4)=MONTH($G126),YEAR(AP$4)=YEAR($G126)),#REF!,IF(AND(AP$4&lt;($H126+1),(AP$4+1)&gt;$G126),$O126,0)))</f>
        <v>0</v>
      </c>
      <c r="AQ126" s="1313">
        <f>IF(AND(MONTH(AQ$4)=MONTH($H126),YEAR(AQ$4)=YEAR($H126)),#REF!,IF(AND(MONTH(AQ$4)=MONTH($G126),YEAR(AQ$4)=YEAR($G126)),#REF!,IF(AND(AQ$4&lt;($H126+1),(AQ$4+1)&gt;$G126),$O126,0)))</f>
        <v>0</v>
      </c>
      <c r="AR126" s="1313">
        <f>IF(AND(MONTH(AR$4)=MONTH($H126),YEAR(AR$4)=YEAR($H126)),#REF!,IF(AND(MONTH(AR$4)=MONTH($G126),YEAR(AR$4)=YEAR($G126)),#REF!,IF(AND(AR$4&lt;($H126+1),(AR$4+1)&gt;$G126),$O126,0)))</f>
        <v>0</v>
      </c>
      <c r="AS126" s="1301" t="e">
        <f t="shared" si="146"/>
        <v>#REF!</v>
      </c>
      <c r="AT126" s="1301" t="e">
        <f>IF(AND(MONTH(AT$4)=MONTH($H126),YEAR(AT$4)=YEAR($H126)),#REF!,IF(AND(MONTH(AT$4)=MONTH($G126),YEAR(AT$4)=YEAR($G126)),#REF!,IF(AND(AT$4&lt;($H126+1),(AT$4+1)&gt;$G126),$P126,0)))</f>
        <v>#REF!</v>
      </c>
      <c r="AU126" s="1301">
        <f>VLOOKUP(E126,'[1]MW-Rent 2023'!$E$11:$AS$247,29,FALSE)</f>
        <v>991.74</v>
      </c>
      <c r="AV126" s="1301" t="e">
        <f t="shared" si="79"/>
        <v>#REF!</v>
      </c>
      <c r="AW126" s="1301">
        <f>VLOOKUP(E126,'[2]MW-Rent 2023'!$E$11:$DR$319,70,FALSE)</f>
        <v>722.55</v>
      </c>
      <c r="AX126" s="1301">
        <f>IF(AND(MONTH(AX$4)=MONTH($H126),YEAR(AX$4)=YEAR($H126)),#REF!,IF(AND(MONTH(AX$4)=MONTH($G126),YEAR(AX$4)=YEAR($G126)),#REF!,IF(AND(AX$4&lt;($H126+1),(AX$4+1)&gt;$G126),$P126,0)))</f>
        <v>0</v>
      </c>
      <c r="AY126" s="1301">
        <f>VLOOKUP(E126,'[1]MW-Rent 2023'!$E$11:$AS$247,30,FALSE)</f>
        <v>0</v>
      </c>
      <c r="AZ126" s="1301">
        <f t="shared" si="81"/>
        <v>0</v>
      </c>
      <c r="BA126" s="1301">
        <f>VLOOKUP(E126,'[2]MW-Rent 2023'!$E$11:$DR$319,74,FALSE)</f>
        <v>2196</v>
      </c>
      <c r="BB126" s="1301">
        <f>IF(AND(MONTH(BB$4)=MONTH($H126),YEAR(BB$4)=YEAR($H126)),#REF!,IF(AND(MONTH(BB$4)=MONTH($G126),YEAR(BB$4)=YEAR($G126)),#REF!,IF(AND(BB$4&lt;($H126+1),(BB$4+1)&gt;$G126),$P126,0)))</f>
        <v>0</v>
      </c>
      <c r="BC126" s="1301">
        <f>VLOOKUP(E126,'[1]MW-Rent 2023'!$E$11:$AS$247,31,FALSE)</f>
        <v>0</v>
      </c>
      <c r="BD126" s="1301">
        <f t="shared" si="82"/>
        <v>0</v>
      </c>
      <c r="BE126" s="1301">
        <f>VLOOKUP(E126,'[2]MW-Rent 2023'!$E$11:$DR$319,78,FALSE)</f>
        <v>2196</v>
      </c>
      <c r="BF126" s="1301">
        <f>IF(AND(MONTH(BF$4)=MONTH($H126),YEAR(BF$4)=YEAR($H126)),#REF!,IF(AND(MONTH(BF$4)=MONTH($G126),YEAR(BF$4)=YEAR($G126)),#REF!,IF(AND(BF$4&lt;($H126+1),(BF$4+1)&gt;$G126),$P126,0)))</f>
        <v>0</v>
      </c>
      <c r="BG126" s="1301">
        <f>VLOOKUP(E126,'[1]MW-Rent 2023'!$E$11:$AS$247,32,FALSE)</f>
        <v>0</v>
      </c>
      <c r="BH126" s="1301">
        <f t="shared" si="83"/>
        <v>0</v>
      </c>
      <c r="BI126" s="1301">
        <f>VLOOKUP(E126,'[2]MW-Rent 2023'!$E$11:$DR$319,82,FALSE)</f>
        <v>2196</v>
      </c>
      <c r="BJ126" s="1301">
        <f>IF(AND(MONTH(BJ$4)=MONTH($H126),YEAR(BJ$4)=YEAR($H126)),#REF!,IF(AND(MONTH(BJ$4)=MONTH($G126),YEAR(BJ$4)=YEAR($G126)),#REF!,IF(AND(BJ$4&lt;($H126+1),(BJ$4+1)&gt;$G126),$P126,0)))</f>
        <v>0</v>
      </c>
      <c r="BK126" s="1301">
        <f>VLOOKUP(E126,'[1]MW-Rent 2023'!$E$11:$AS$247,33,FALSE)</f>
        <v>0</v>
      </c>
      <c r="BL126" s="1301">
        <f t="shared" si="84"/>
        <v>0</v>
      </c>
      <c r="BM126" s="1301">
        <f>VLOOKUP(E126,'[2]MW-Rent 2023'!$E$11:$DR$319,86,FALSE)</f>
        <v>2196</v>
      </c>
      <c r="BN126" s="1313">
        <f>IF(AND(MONTH(BN$4)=MONTH($H126),YEAR(BN$4)=YEAR($H126)),#REF!,IF(AND(MONTH(BN$4)=MONTH($G126),YEAR(BN$4)=YEAR($G126)),#REF!,IF(AND(BN$4&lt;($H126+1),(BN$4+1)&gt;$G126),$P126,0)))</f>
        <v>0</v>
      </c>
      <c r="BO126" s="1313">
        <f>IF(AND(MONTH(BO$4)=MONTH($H126),YEAR(BO$4)=YEAR($H126)),#REF!,IF(AND(MONTH(BO$4)=MONTH($G126),YEAR(BO$4)=YEAR($G126)),#REF!,IF(AND(BO$4&lt;($H126+1),(BO$4+1)&gt;$G126),$P126,0)))</f>
        <v>0</v>
      </c>
      <c r="BP126" s="1313">
        <f>IF(AND(MONTH(BP$4)=MONTH($H126),YEAR(BP$4)=YEAR($H126)),#REF!,IF(AND(MONTH(BP$4)=MONTH($G126),YEAR(BP$4)=YEAR($G126)),#REF!,IF(AND(BP$4&lt;($H126+1),(BP$4+1)&gt;$G126),$P126,0)))</f>
        <v>0</v>
      </c>
      <c r="BQ126" s="1313">
        <f>IF(AND(MONTH(BQ$4)=MONTH($H126),YEAR(BQ$4)=YEAR($H126)),#REF!,IF(AND(MONTH(BQ$4)=MONTH($G126),YEAR(BQ$4)=YEAR($G126)),#REF!,IF(AND(BQ$4&lt;($H126+1),(BQ$4+1)&gt;$G126),$P126,0)))</f>
        <v>0</v>
      </c>
      <c r="BR126" s="1313">
        <f>IF(AND(MONTH(BR$4)=MONTH($H126),YEAR(BR$4)=YEAR($H126)),#REF!,IF(AND(MONTH(BR$4)=MONTH($G126),YEAR(BR$4)=YEAR($G126)),#REF!,IF(AND(BR$4&lt;($H126+1),(BR$4+1)&gt;$G126),$P126,0)))</f>
        <v>0</v>
      </c>
      <c r="BS126" s="1313">
        <f>IF(AND(MONTH(BS$4)=MONTH($H126),YEAR(BS$4)=YEAR($H126)),#REF!,IF(AND(MONTH(BS$4)=MONTH($G126),YEAR(BS$4)=YEAR($G126)),#REF!,IF(AND(BS$4&lt;($H126+1),(BS$4+1)&gt;$G126),$P126,0)))</f>
        <v>0</v>
      </c>
      <c r="BT126" s="1313">
        <f>IF(AND(MONTH(BT$4)=MONTH($H126),YEAR(BT$4)=YEAR($H126)),#REF!,IF(AND(MONTH(BT$4)=MONTH($G126),YEAR(BT$4)=YEAR($G126)),#REF!,IF(AND(BT$4&lt;($H126+1),(BT$4+1)&gt;$G126),$P126,0)))</f>
        <v>0</v>
      </c>
      <c r="BU126" s="1331" t="e">
        <f t="shared" si="147"/>
        <v>#REF!</v>
      </c>
      <c r="BV126" s="1331"/>
      <c r="BW126" s="1327">
        <v>945.93</v>
      </c>
      <c r="BX126" s="1319"/>
      <c r="BY126" s="1319"/>
      <c r="BZ126" s="1319"/>
      <c r="CA126" s="1319"/>
      <c r="CB126" s="1319"/>
      <c r="CC126" s="1319"/>
      <c r="CD126" s="1338"/>
      <c r="CE126" s="1338"/>
      <c r="CF126" s="1338"/>
      <c r="CG126" s="1338"/>
      <c r="CH126" s="1338"/>
      <c r="CI126" s="1270">
        <f t="shared" si="85"/>
        <v>945.93</v>
      </c>
      <c r="CJ126" s="1333"/>
      <c r="CK126" s="1333"/>
      <c r="CL126" s="1333"/>
    </row>
    <row r="127" spans="1:90" ht="18" customHeight="1">
      <c r="A127" s="1198">
        <v>57</v>
      </c>
      <c r="B127" s="1198" t="s">
        <v>185</v>
      </c>
      <c r="C127" s="1198" t="s">
        <v>56</v>
      </c>
      <c r="D127" s="1198"/>
      <c r="E127" s="1188" t="s">
        <v>196</v>
      </c>
      <c r="F127" s="1199" t="s">
        <v>197</v>
      </c>
      <c r="G127" s="1197">
        <v>45306</v>
      </c>
      <c r="H127" s="1197">
        <v>45671</v>
      </c>
      <c r="I127" s="1256"/>
      <c r="J127" s="1257">
        <v>0</v>
      </c>
      <c r="K127" s="1257">
        <v>1098</v>
      </c>
      <c r="L127" s="1260">
        <v>15</v>
      </c>
      <c r="M127" s="1258">
        <v>2</v>
      </c>
      <c r="N127" s="1249">
        <v>21.25</v>
      </c>
      <c r="O127" s="1259">
        <f t="shared" si="167"/>
        <v>16470</v>
      </c>
      <c r="P127" s="1259">
        <f t="shared" si="152"/>
        <v>2196</v>
      </c>
      <c r="Q127" s="1259">
        <f t="shared" si="168"/>
        <v>18666</v>
      </c>
      <c r="R127" s="1259" t="e">
        <f>IF(AND(MONTH(R$4)=MONTH($H127),YEAR(R$4)=YEAR($H127)),#REF!,IF(AND(MONTH(R$4)=MONTH($G127),YEAR(R$4)=YEAR($G127)),#REF!,IF(AND(R$4&lt;($H127+1),(R$4+1)&gt;$G127),$O127,0)))</f>
        <v>#REF!</v>
      </c>
      <c r="S127" s="1259">
        <v>7225.55</v>
      </c>
      <c r="T127" s="1259" t="e">
        <f t="shared" si="80"/>
        <v>#REF!</v>
      </c>
      <c r="U127" s="1259">
        <v>0</v>
      </c>
      <c r="V127" s="1301">
        <f>IF(AND(MONTH(V$4)=MONTH($H127),YEAR(V$4)=YEAR($H127)),#REF!,IF(AND(MONTH(V$4)=MONTH($G127),YEAR(V$4)=YEAR($G127)),#REF!,IF(AND(V$4&lt;($H127+1),(V$4+1)&gt;$G127),$O127,0)))</f>
        <v>16470</v>
      </c>
      <c r="W127" s="1301">
        <v>13176</v>
      </c>
      <c r="X127" s="1301">
        <f t="shared" si="86"/>
        <v>3294</v>
      </c>
      <c r="Y127" s="1301">
        <v>0</v>
      </c>
      <c r="Z127" s="1301">
        <f>IF(AND(MONTH(Z$4)=MONTH($H127),YEAR(Z$4)=YEAR($H127)),#REF!,IF(AND(MONTH(Z$4)=MONTH($G127),YEAR(Z$4)=YEAR($G127)),#REF!,IF(AND(Z$4&lt;($H127+1),(Z$4+1)&gt;$G127),$O127,0)))</f>
        <v>16470</v>
      </c>
      <c r="AA127" s="1301">
        <v>13176</v>
      </c>
      <c r="AB127" s="1301">
        <f t="shared" si="87"/>
        <v>3294</v>
      </c>
      <c r="AC127" s="1301">
        <v>0</v>
      </c>
      <c r="AD127" s="1301">
        <f>IF(AND(MONTH(AD$4)=MONTH($H127),YEAR(AD$4)=YEAR($H127)),#REF!,IF(AND(MONTH(AD$4)=MONTH($G127),YEAR(AD$4)=YEAR($G127)),#REF!,IF(AND(AD$4&lt;($H127+1),(AD$4+1)&gt;$G127),$O127,0)))</f>
        <v>16470</v>
      </c>
      <c r="AE127" s="1301">
        <v>13176</v>
      </c>
      <c r="AF127" s="1301">
        <f t="shared" si="88"/>
        <v>3294</v>
      </c>
      <c r="AG127" s="1301">
        <v>0</v>
      </c>
      <c r="AH127" s="1301">
        <f>IF(AND(MONTH(AH$4)=MONTH($H127),YEAR(AH$4)=YEAR($H127)),#REF!,IF(AND(MONTH(AH$4)=MONTH($G127),YEAR(AH$4)=YEAR($G127)),#REF!,IF(AND(AH$4&lt;($H127+1),(AH$4+1)&gt;$G127),$O127,0)))</f>
        <v>16470</v>
      </c>
      <c r="AI127" s="1301">
        <v>13176</v>
      </c>
      <c r="AJ127" s="1301">
        <f t="shared" si="89"/>
        <v>3294</v>
      </c>
      <c r="AK127" s="1301">
        <v>0</v>
      </c>
      <c r="AL127" s="1313">
        <f>IF(AND(MONTH(AL$4)=MONTH($H127),YEAR(AL$4)=YEAR($H127)),#REF!,IF(AND(MONTH(AL$4)=MONTH($G127),YEAR(AL$4)=YEAR($G127)),#REF!,IF(AND(AL$4&lt;($H127+1),(AL$4+1)&gt;$G127),$O127,0)))</f>
        <v>16470</v>
      </c>
      <c r="AM127" s="1313">
        <f>IF(AND(MONTH(AM$4)=MONTH($H127),YEAR(AM$4)=YEAR($H127)),#REF!,IF(AND(MONTH(AM$4)=MONTH($G127),YEAR(AM$4)=YEAR($G127)),#REF!,IF(AND(AM$4&lt;($H127+1),(AM$4+1)&gt;$G127),$O127,0)))</f>
        <v>16470</v>
      </c>
      <c r="AN127" s="1313">
        <f>IF(AND(MONTH(AN$4)=MONTH($H127),YEAR(AN$4)=YEAR($H127)),#REF!,IF(AND(MONTH(AN$4)=MONTH($G127),YEAR(AN$4)=YEAR($G127)),#REF!,IF(AND(AN$4&lt;($H127+1),(AN$4+1)&gt;$G127),$O127,0)))</f>
        <v>16470</v>
      </c>
      <c r="AO127" s="1313">
        <f>IF(AND(MONTH(AO$4)=MONTH($H127),YEAR(AO$4)=YEAR($H127)),#REF!,IF(AND(MONTH(AO$4)=MONTH($G127),YEAR(AO$4)=YEAR($G127)),#REF!,IF(AND(AO$4&lt;($H127+1),(AO$4+1)&gt;$G127),$O127,0)))</f>
        <v>16470</v>
      </c>
      <c r="AP127" s="1313">
        <f>IF(AND(MONTH(AP$4)=MONTH($H127),YEAR(AP$4)=YEAR($H127)),#REF!,IF(AND(MONTH(AP$4)=MONTH($G127),YEAR(AP$4)=YEAR($G127)),#REF!,IF(AND(AP$4&lt;($H127+1),(AP$4+1)&gt;$G127),$O127,0)))</f>
        <v>16470</v>
      </c>
      <c r="AQ127" s="1313">
        <f>IF(AND(MONTH(AQ$4)=MONTH($H127),YEAR(AQ$4)=YEAR($H127)),#REF!,IF(AND(MONTH(AQ$4)=MONTH($G127),YEAR(AQ$4)=YEAR($G127)),#REF!,IF(AND(AQ$4&lt;($H127+1),(AQ$4+1)&gt;$G127),$O127,0)))</f>
        <v>16470</v>
      </c>
      <c r="AR127" s="1313">
        <f>IF(AND(MONTH(AR$4)=MONTH($H127),YEAR(AR$4)=YEAR($H127)),#REF!,IF(AND(MONTH(AR$4)=MONTH($G127),YEAR(AR$4)=YEAR($G127)),#REF!,IF(AND(AR$4&lt;($H127+1),(AR$4+1)&gt;$G127),$O127,0)))</f>
        <v>16470</v>
      </c>
      <c r="AS127" s="1301" t="e">
        <f t="shared" si="146"/>
        <v>#REF!</v>
      </c>
      <c r="AT127" s="1301" t="e">
        <f>IF(AND(MONTH(AT$4)=MONTH($H127),YEAR(AT$4)=YEAR($H127)),#REF!,IF(AND(MONTH(AT$4)=MONTH($G127),YEAR(AT$4)=YEAR($G127)),#REF!,IF(AND(AT$4&lt;($H127+1),(AT$4+1)&gt;$G127),$P127,0)))</f>
        <v>#REF!</v>
      </c>
      <c r="AU127" s="1301">
        <v>1204.26</v>
      </c>
      <c r="AV127" s="1301" t="e">
        <f t="shared" si="79"/>
        <v>#REF!</v>
      </c>
      <c r="AW127" s="1301">
        <v>0</v>
      </c>
      <c r="AX127" s="1301">
        <f>IF(AND(MONTH(AX$4)=MONTH($H127),YEAR(AX$4)=YEAR($H127)),#REF!,IF(AND(MONTH(AX$4)=MONTH($G127),YEAR(AX$4)=YEAR($G127)),#REF!,IF(AND(AX$4&lt;($H127+1),(AX$4+1)&gt;$G127),$P127,0)))</f>
        <v>2196</v>
      </c>
      <c r="AY127" s="1301">
        <v>2196</v>
      </c>
      <c r="AZ127" s="1301">
        <f t="shared" si="81"/>
        <v>0</v>
      </c>
      <c r="BA127" s="1301">
        <v>0</v>
      </c>
      <c r="BB127" s="1301">
        <f>IF(AND(MONTH(BB$4)=MONTH($H127),YEAR(BB$4)=YEAR($H127)),#REF!,IF(AND(MONTH(BB$4)=MONTH($G127),YEAR(BB$4)=YEAR($G127)),#REF!,IF(AND(BB$4&lt;($H127+1),(BB$4+1)&gt;$G127),$P127,0)))</f>
        <v>2196</v>
      </c>
      <c r="BC127" s="1301">
        <v>2196</v>
      </c>
      <c r="BD127" s="1301">
        <f t="shared" si="82"/>
        <v>0</v>
      </c>
      <c r="BE127" s="1301">
        <v>0</v>
      </c>
      <c r="BF127" s="1301">
        <f>IF(AND(MONTH(BF$4)=MONTH($H127),YEAR(BF$4)=YEAR($H127)),#REF!,IF(AND(MONTH(BF$4)=MONTH($G127),YEAR(BF$4)=YEAR($G127)),#REF!,IF(AND(BF$4&lt;($H127+1),(BF$4+1)&gt;$G127),$P127,0)))</f>
        <v>2196</v>
      </c>
      <c r="BG127" s="1301">
        <v>2196</v>
      </c>
      <c r="BH127" s="1301">
        <f t="shared" si="83"/>
        <v>0</v>
      </c>
      <c r="BI127" s="1301">
        <v>0</v>
      </c>
      <c r="BJ127" s="1301">
        <f>IF(AND(MONTH(BJ$4)=MONTH($H127),YEAR(BJ$4)=YEAR($H127)),#REF!,IF(AND(MONTH(BJ$4)=MONTH($G127),YEAR(BJ$4)=YEAR($G127)),#REF!,IF(AND(BJ$4&lt;($H127+1),(BJ$4+1)&gt;$G127),$P127,0)))</f>
        <v>2196</v>
      </c>
      <c r="BK127" s="1301">
        <v>2196</v>
      </c>
      <c r="BL127" s="1301">
        <f t="shared" si="84"/>
        <v>0</v>
      </c>
      <c r="BM127" s="1301">
        <v>0</v>
      </c>
      <c r="BN127" s="1313">
        <f>IF(AND(MONTH(BN$4)=MONTH($H127),YEAR(BN$4)=YEAR($H127)),#REF!,IF(AND(MONTH(BN$4)=MONTH($G127),YEAR(BN$4)=YEAR($G127)),#REF!,IF(AND(BN$4&lt;($H127+1),(BN$4+1)&gt;$G127),$P127,0)))</f>
        <v>2196</v>
      </c>
      <c r="BO127" s="1313">
        <f>IF(AND(MONTH(BO$4)=MONTH($H127),YEAR(BO$4)=YEAR($H127)),#REF!,IF(AND(MONTH(BO$4)=MONTH($G127),YEAR(BO$4)=YEAR($G127)),#REF!,IF(AND(BO$4&lt;($H127+1),(BO$4+1)&gt;$G127),$P127,0)))</f>
        <v>2196</v>
      </c>
      <c r="BP127" s="1313">
        <f>IF(AND(MONTH(BP$4)=MONTH($H127),YEAR(BP$4)=YEAR($H127)),#REF!,IF(AND(MONTH(BP$4)=MONTH($G127),YEAR(BP$4)=YEAR($G127)),#REF!,IF(AND(BP$4&lt;($H127+1),(BP$4+1)&gt;$G127),$P127,0)))</f>
        <v>2196</v>
      </c>
      <c r="BQ127" s="1313">
        <f>IF(AND(MONTH(BQ$4)=MONTH($H127),YEAR(BQ$4)=YEAR($H127)),#REF!,IF(AND(MONTH(BQ$4)=MONTH($G127),YEAR(BQ$4)=YEAR($G127)),#REF!,IF(AND(BQ$4&lt;($H127+1),(BQ$4+1)&gt;$G127),$P127,0)))</f>
        <v>2196</v>
      </c>
      <c r="BR127" s="1313">
        <f>IF(AND(MONTH(BR$4)=MONTH($H127),YEAR(BR$4)=YEAR($H127)),#REF!,IF(AND(MONTH(BR$4)=MONTH($G127),YEAR(BR$4)=YEAR($G127)),#REF!,IF(AND(BR$4&lt;($H127+1),(BR$4+1)&gt;$G127),$P127,0)))</f>
        <v>2196</v>
      </c>
      <c r="BS127" s="1313">
        <f>IF(AND(MONTH(BS$4)=MONTH($H127),YEAR(BS$4)=YEAR($H127)),#REF!,IF(AND(MONTH(BS$4)=MONTH($G127),YEAR(BS$4)=YEAR($G127)),#REF!,IF(AND(BS$4&lt;($H127+1),(BS$4+1)&gt;$G127),$P127,0)))</f>
        <v>2196</v>
      </c>
      <c r="BT127" s="1313">
        <f>IF(AND(MONTH(BT$4)=MONTH($H127),YEAR(BT$4)=YEAR($H127)),#REF!,IF(AND(MONTH(BT$4)=MONTH($G127),YEAR(BT$4)=YEAR($G127)),#REF!,IF(AND(BT$4&lt;($H127+1),(BT$4+1)&gt;$G127),$P127,0)))</f>
        <v>2196</v>
      </c>
      <c r="BU127" s="1331" t="e">
        <f t="shared" si="147"/>
        <v>#REF!</v>
      </c>
      <c r="BV127" s="1331"/>
      <c r="BW127" s="1327"/>
      <c r="BX127" s="1319">
        <v>0</v>
      </c>
      <c r="BY127" s="1319">
        <v>48.07</v>
      </c>
      <c r="BZ127" s="1319">
        <v>0</v>
      </c>
      <c r="CA127" s="1319">
        <v>339.83</v>
      </c>
      <c r="CB127" s="1319"/>
      <c r="CC127" s="1319"/>
      <c r="CD127" s="1338"/>
      <c r="CE127" s="1338"/>
      <c r="CF127" s="1338"/>
      <c r="CG127" s="1338"/>
      <c r="CH127" s="1338"/>
      <c r="CI127" s="1270">
        <f t="shared" si="85"/>
        <v>387.9</v>
      </c>
      <c r="CJ127" s="1333"/>
      <c r="CK127" s="1333"/>
      <c r="CL127" s="1333"/>
    </row>
    <row r="128" spans="1:90" ht="18" customHeight="1">
      <c r="A128" s="1198">
        <v>57</v>
      </c>
      <c r="B128" s="1198" t="s">
        <v>185</v>
      </c>
      <c r="C128" s="1198" t="s">
        <v>56</v>
      </c>
      <c r="D128" s="1198"/>
      <c r="E128" s="1188" t="s">
        <v>196</v>
      </c>
      <c r="F128" s="1199" t="s">
        <v>197</v>
      </c>
      <c r="G128" s="1197">
        <v>45672</v>
      </c>
      <c r="H128" s="1197">
        <v>46401</v>
      </c>
      <c r="I128" s="1256"/>
      <c r="J128" s="1257">
        <v>0</v>
      </c>
      <c r="K128" s="1257">
        <v>1098</v>
      </c>
      <c r="L128" s="1260">
        <v>16.25</v>
      </c>
      <c r="M128" s="1258">
        <v>2</v>
      </c>
      <c r="N128" s="1249">
        <v>22.8125</v>
      </c>
      <c r="O128" s="1259">
        <f t="shared" si="167"/>
        <v>17842.5</v>
      </c>
      <c r="P128" s="1259">
        <f t="shared" si="152"/>
        <v>2196</v>
      </c>
      <c r="Q128" s="1259">
        <f t="shared" si="168"/>
        <v>20038.5</v>
      </c>
      <c r="R128" s="1259">
        <f>IF(AND(MONTH(R$4)=MONTH($H128),YEAR(R$4)=YEAR($H128)),#REF!,IF(AND(MONTH(R$4)=MONTH($G128),YEAR(R$4)=YEAR($G128)),#REF!,IF(AND(R$4&lt;($H128+1),(R$4+1)&gt;$G128),$O128,0)))</f>
        <v>0</v>
      </c>
      <c r="S128" s="1259">
        <v>0</v>
      </c>
      <c r="T128" s="1259">
        <f t="shared" si="80"/>
        <v>0</v>
      </c>
      <c r="U128" s="1259">
        <v>0</v>
      </c>
      <c r="V128" s="1301">
        <f>IF(AND(MONTH(V$4)=MONTH($H128),YEAR(V$4)=YEAR($H128)),#REF!,IF(AND(MONTH(V$4)=MONTH($G128),YEAR(V$4)=YEAR($G128)),#REF!,IF(AND(V$4&lt;($H128+1),(V$4+1)&gt;$G128),$O128,0)))</f>
        <v>0</v>
      </c>
      <c r="W128" s="1301">
        <v>0</v>
      </c>
      <c r="X128" s="1301">
        <f t="shared" si="86"/>
        <v>0</v>
      </c>
      <c r="Y128" s="1301">
        <v>0</v>
      </c>
      <c r="Z128" s="1301">
        <f>IF(AND(MONTH(Z$4)=MONTH($H128),YEAR(Z$4)=YEAR($H128)),#REF!,IF(AND(MONTH(Z$4)=MONTH($G128),YEAR(Z$4)=YEAR($G128)),#REF!,IF(AND(Z$4&lt;($H128+1),(Z$4+1)&gt;$G128),$O128,0)))</f>
        <v>0</v>
      </c>
      <c r="AA128" s="1301">
        <v>0</v>
      </c>
      <c r="AB128" s="1301">
        <f t="shared" si="87"/>
        <v>0</v>
      </c>
      <c r="AC128" s="1301">
        <v>0</v>
      </c>
      <c r="AD128" s="1301">
        <f>IF(AND(MONTH(AD$4)=MONTH($H128),YEAR(AD$4)=YEAR($H128)),#REF!,IF(AND(MONTH(AD$4)=MONTH($G128),YEAR(AD$4)=YEAR($G128)),#REF!,IF(AND(AD$4&lt;($H128+1),(AD$4+1)&gt;$G128),$O128,0)))</f>
        <v>0</v>
      </c>
      <c r="AE128" s="1301">
        <v>0</v>
      </c>
      <c r="AF128" s="1301">
        <f t="shared" si="88"/>
        <v>0</v>
      </c>
      <c r="AG128" s="1301">
        <v>0</v>
      </c>
      <c r="AH128" s="1301">
        <f>IF(AND(MONTH(AH$4)=MONTH($H128),YEAR(AH$4)=YEAR($H128)),#REF!,IF(AND(MONTH(AH$4)=MONTH($G128),YEAR(AH$4)=YEAR($G128)),#REF!,IF(AND(AH$4&lt;($H128+1),(AH$4+1)&gt;$G128),$O128,0)))</f>
        <v>0</v>
      </c>
      <c r="AI128" s="1301">
        <v>0</v>
      </c>
      <c r="AJ128" s="1301">
        <f t="shared" si="89"/>
        <v>0</v>
      </c>
      <c r="AK128" s="1301">
        <v>0</v>
      </c>
      <c r="AL128" s="1313">
        <f>IF(AND(MONTH(AL$4)=MONTH($H128),YEAR(AL$4)=YEAR($H128)),#REF!,IF(AND(MONTH(AL$4)=MONTH($G128),YEAR(AL$4)=YEAR($G128)),#REF!,IF(AND(AL$4&lt;($H128+1),(AL$4+1)&gt;$G128),$O128,0)))</f>
        <v>0</v>
      </c>
      <c r="AM128" s="1313">
        <f>IF(AND(MONTH(AM$4)=MONTH($H128),YEAR(AM$4)=YEAR($H128)),#REF!,IF(AND(MONTH(AM$4)=MONTH($G128),YEAR(AM$4)=YEAR($G128)),#REF!,IF(AND(AM$4&lt;($H128+1),(AM$4+1)&gt;$G128),$O128,0)))</f>
        <v>0</v>
      </c>
      <c r="AN128" s="1313">
        <f>IF(AND(MONTH(AN$4)=MONTH($H128),YEAR(AN$4)=YEAR($H128)),#REF!,IF(AND(MONTH(AN$4)=MONTH($G128),YEAR(AN$4)=YEAR($G128)),#REF!,IF(AND(AN$4&lt;($H128+1),(AN$4+1)&gt;$G128),$O128,0)))</f>
        <v>0</v>
      </c>
      <c r="AO128" s="1313">
        <f>IF(AND(MONTH(AO$4)=MONTH($H128),YEAR(AO$4)=YEAR($H128)),#REF!,IF(AND(MONTH(AO$4)=MONTH($G128),YEAR(AO$4)=YEAR($G128)),#REF!,IF(AND(AO$4&lt;($H128+1),(AO$4+1)&gt;$G128),$O128,0)))</f>
        <v>0</v>
      </c>
      <c r="AP128" s="1313">
        <f>IF(AND(MONTH(AP$4)=MONTH($H128),YEAR(AP$4)=YEAR($H128)),#REF!,IF(AND(MONTH(AP$4)=MONTH($G128),YEAR(AP$4)=YEAR($G128)),#REF!,IF(AND(AP$4&lt;($H128+1),(AP$4+1)&gt;$G128),$O128,0)))</f>
        <v>0</v>
      </c>
      <c r="AQ128" s="1313">
        <f>IF(AND(MONTH(AQ$4)=MONTH($H128),YEAR(AQ$4)=YEAR($H128)),#REF!,IF(AND(MONTH(AQ$4)=MONTH($G128),YEAR(AQ$4)=YEAR($G128)),#REF!,IF(AND(AQ$4&lt;($H128+1),(AQ$4+1)&gt;$G128),$O128,0)))</f>
        <v>0</v>
      </c>
      <c r="AR128" s="1313">
        <f>IF(AND(MONTH(AR$4)=MONTH($H128),YEAR(AR$4)=YEAR($H128)),#REF!,IF(AND(MONTH(AR$4)=MONTH($G128),YEAR(AR$4)=YEAR($G128)),#REF!,IF(AND(AR$4&lt;($H128+1),(AR$4+1)&gt;$G128),$O128,0)))</f>
        <v>0</v>
      </c>
      <c r="AS128" s="1301">
        <f t="shared" si="146"/>
        <v>0</v>
      </c>
      <c r="AT128" s="1301">
        <f>IF(AND(MONTH(AT$4)=MONTH($H128),YEAR(AT$4)=YEAR($H128)),#REF!,IF(AND(MONTH(AT$4)=MONTH($G128),YEAR(AT$4)=YEAR($G128)),#REF!,IF(AND(AT$4&lt;($H128+1),(AT$4+1)&gt;$G128),$P128,0)))</f>
        <v>0</v>
      </c>
      <c r="AU128" s="1301">
        <v>0</v>
      </c>
      <c r="AV128" s="1301">
        <f t="shared" si="79"/>
        <v>0</v>
      </c>
      <c r="AW128" s="1301">
        <v>0</v>
      </c>
      <c r="AX128" s="1301">
        <f>IF(AND(MONTH(AX$4)=MONTH($H128),YEAR(AX$4)=YEAR($H128)),#REF!,IF(AND(MONTH(AX$4)=MONTH($G128),YEAR(AX$4)=YEAR($G128)),#REF!,IF(AND(AX$4&lt;($H128+1),(AX$4+1)&gt;$G128),$P128,0)))</f>
        <v>0</v>
      </c>
      <c r="AY128" s="1301">
        <v>0</v>
      </c>
      <c r="AZ128" s="1301">
        <f t="shared" si="81"/>
        <v>0</v>
      </c>
      <c r="BA128" s="1301">
        <v>0</v>
      </c>
      <c r="BB128" s="1301">
        <f>IF(AND(MONTH(BB$4)=MONTH($H128),YEAR(BB$4)=YEAR($H128)),#REF!,IF(AND(MONTH(BB$4)=MONTH($G128),YEAR(BB$4)=YEAR($G128)),#REF!,IF(AND(BB$4&lt;($H128+1),(BB$4+1)&gt;$G128),$P128,0)))</f>
        <v>0</v>
      </c>
      <c r="BC128" s="1301">
        <v>0</v>
      </c>
      <c r="BD128" s="1301">
        <f t="shared" si="82"/>
        <v>0</v>
      </c>
      <c r="BE128" s="1301">
        <v>0</v>
      </c>
      <c r="BF128" s="1301">
        <f>IF(AND(MONTH(BF$4)=MONTH($H128),YEAR(BF$4)=YEAR($H128)),#REF!,IF(AND(MONTH(BF$4)=MONTH($G128),YEAR(BF$4)=YEAR($G128)),#REF!,IF(AND(BF$4&lt;($H128+1),(BF$4+1)&gt;$G128),$P128,0)))</f>
        <v>0</v>
      </c>
      <c r="BG128" s="1301">
        <v>0</v>
      </c>
      <c r="BH128" s="1301">
        <f t="shared" si="83"/>
        <v>0</v>
      </c>
      <c r="BI128" s="1301">
        <v>0</v>
      </c>
      <c r="BJ128" s="1301">
        <f>IF(AND(MONTH(BJ$4)=MONTH($H128),YEAR(BJ$4)=YEAR($H128)),#REF!,IF(AND(MONTH(BJ$4)=MONTH($G128),YEAR(BJ$4)=YEAR($G128)),#REF!,IF(AND(BJ$4&lt;($H128+1),(BJ$4+1)&gt;$G128),$P128,0)))</f>
        <v>0</v>
      </c>
      <c r="BK128" s="1301">
        <v>0</v>
      </c>
      <c r="BL128" s="1301">
        <f t="shared" si="84"/>
        <v>0</v>
      </c>
      <c r="BM128" s="1301">
        <v>0</v>
      </c>
      <c r="BN128" s="1313">
        <f>IF(AND(MONTH(BN$4)=MONTH($H128),YEAR(BN$4)=YEAR($H128)),#REF!,IF(AND(MONTH(BN$4)=MONTH($G128),YEAR(BN$4)=YEAR($G128)),#REF!,IF(AND(BN$4&lt;($H128+1),(BN$4+1)&gt;$G128),$P128,0)))</f>
        <v>0</v>
      </c>
      <c r="BO128" s="1313">
        <f>IF(AND(MONTH(BO$4)=MONTH($H128),YEAR(BO$4)=YEAR($H128)),#REF!,IF(AND(MONTH(BO$4)=MONTH($G128),YEAR(BO$4)=YEAR($G128)),#REF!,IF(AND(BO$4&lt;($H128+1),(BO$4+1)&gt;$G128),$P128,0)))</f>
        <v>0</v>
      </c>
      <c r="BP128" s="1313">
        <f>IF(AND(MONTH(BP$4)=MONTH($H128),YEAR(BP$4)=YEAR($H128)),#REF!,IF(AND(MONTH(BP$4)=MONTH($G128),YEAR(BP$4)=YEAR($G128)),#REF!,IF(AND(BP$4&lt;($H128+1),(BP$4+1)&gt;$G128),$P128,0)))</f>
        <v>0</v>
      </c>
      <c r="BQ128" s="1313">
        <f>IF(AND(MONTH(BQ$4)=MONTH($H128),YEAR(BQ$4)=YEAR($H128)),#REF!,IF(AND(MONTH(BQ$4)=MONTH($G128),YEAR(BQ$4)=YEAR($G128)),#REF!,IF(AND(BQ$4&lt;($H128+1),(BQ$4+1)&gt;$G128),$P128,0)))</f>
        <v>0</v>
      </c>
      <c r="BR128" s="1313">
        <f>IF(AND(MONTH(BR$4)=MONTH($H128),YEAR(BR$4)=YEAR($H128)),#REF!,IF(AND(MONTH(BR$4)=MONTH($G128),YEAR(BR$4)=YEAR($G128)),#REF!,IF(AND(BR$4&lt;($H128+1),(BR$4+1)&gt;$G128),$P128,0)))</f>
        <v>0</v>
      </c>
      <c r="BS128" s="1313">
        <f>IF(AND(MONTH(BS$4)=MONTH($H128),YEAR(BS$4)=YEAR($H128)),#REF!,IF(AND(MONTH(BS$4)=MONTH($G128),YEAR(BS$4)=YEAR($G128)),#REF!,IF(AND(BS$4&lt;($H128+1),(BS$4+1)&gt;$G128),$P128,0)))</f>
        <v>0</v>
      </c>
      <c r="BT128" s="1313">
        <f>IF(AND(MONTH(BT$4)=MONTH($H128),YEAR(BT$4)=YEAR($H128)),#REF!,IF(AND(MONTH(BT$4)=MONTH($G128),YEAR(BT$4)=YEAR($G128)),#REF!,IF(AND(BT$4&lt;($H128+1),(BT$4+1)&gt;$G128),$P128,0)))</f>
        <v>0</v>
      </c>
      <c r="BU128" s="1331">
        <f t="shared" si="147"/>
        <v>0</v>
      </c>
      <c r="BV128" s="1331"/>
      <c r="BW128" s="1327"/>
      <c r="BX128" s="1319"/>
      <c r="BY128" s="1319"/>
      <c r="BZ128" s="1319"/>
      <c r="CA128" s="1319"/>
      <c r="CB128" s="1319"/>
      <c r="CC128" s="1319"/>
      <c r="CD128" s="1338"/>
      <c r="CE128" s="1338"/>
      <c r="CF128" s="1338"/>
      <c r="CG128" s="1338"/>
      <c r="CH128" s="1338"/>
      <c r="CI128" s="1270">
        <f t="shared" si="85"/>
        <v>0</v>
      </c>
      <c r="CJ128" s="1333"/>
      <c r="CK128" s="1333"/>
      <c r="CL128" s="1333"/>
    </row>
    <row r="129" spans="1:90" ht="18" customHeight="1">
      <c r="A129" s="1198">
        <v>58</v>
      </c>
      <c r="B129" s="1198" t="s">
        <v>185</v>
      </c>
      <c r="C129" s="1198" t="s">
        <v>56</v>
      </c>
      <c r="D129" s="1198"/>
      <c r="E129" s="1201" t="s">
        <v>198</v>
      </c>
      <c r="F129" s="1202" t="s">
        <v>199</v>
      </c>
      <c r="G129" s="1205">
        <v>45212</v>
      </c>
      <c r="H129" s="1205">
        <v>45577</v>
      </c>
      <c r="I129" s="1261"/>
      <c r="J129" s="1262">
        <v>754</v>
      </c>
      <c r="K129" s="1262">
        <v>754</v>
      </c>
      <c r="L129" s="1263">
        <v>14.375</v>
      </c>
      <c r="M129" s="1264">
        <v>2</v>
      </c>
      <c r="N129" s="1265">
        <v>20.46875</v>
      </c>
      <c r="O129" s="1259">
        <f t="shared" si="167"/>
        <v>10838.75</v>
      </c>
      <c r="P129" s="1259">
        <f t="shared" si="152"/>
        <v>1508</v>
      </c>
      <c r="Q129" s="1259">
        <f t="shared" si="168"/>
        <v>12346.75</v>
      </c>
      <c r="R129" s="1259">
        <f>IF(AND(MONTH(R$4)=MONTH($H129),YEAR(R$4)=YEAR($H129)),#REF!,IF(AND(MONTH(R$4)=MONTH($G129),YEAR(R$4)=YEAR($G129)),#REF!,IF(AND(R$4&lt;($H129+1),(R$4+1)&gt;$G129),$O129,0)))</f>
        <v>10838.75</v>
      </c>
      <c r="S129" s="1259">
        <f>VLOOKUP(E129,'[1]MW-Rent 2023'!$E$11:$AS$247,16,FALSE)</f>
        <v>8671</v>
      </c>
      <c r="T129" s="1259">
        <f t="shared" si="80"/>
        <v>2167.75</v>
      </c>
      <c r="U129" s="1259">
        <f>VLOOKUP(E129,'[2]MW-Rent 2023'!$E$11:$DR$319,21,FALSE)</f>
        <v>9123.4</v>
      </c>
      <c r="V129" s="1301">
        <f>IF(AND(MONTH(V$4)=MONTH($H129),YEAR(V$4)=YEAR($H129)),#REF!,IF(AND(MONTH(V$4)=MONTH($G129),YEAR(V$4)=YEAR($G129)),#REF!,IF(AND(V$4&lt;($H129+1),(V$4+1)&gt;$G129),$O129,0)))</f>
        <v>10838.75</v>
      </c>
      <c r="W129" s="1301">
        <f>VLOOKUP(E129,'[1]MW-Rent 2023'!$E$11:$AS$247,17,FALSE)</f>
        <v>8671</v>
      </c>
      <c r="X129" s="1301">
        <f t="shared" si="86"/>
        <v>2167.75</v>
      </c>
      <c r="Y129" s="1301">
        <f>VLOOKUP(E129,'[2]MW-Rent 2023'!$E$11:$DR$319,25,FALSE)</f>
        <v>8520.2000000000007</v>
      </c>
      <c r="Z129" s="1301">
        <f>IF(AND(MONTH(Z$4)=MONTH($H129),YEAR(Z$4)=YEAR($H129)),#REF!,IF(AND(MONTH(Z$4)=MONTH($G129),YEAR(Z$4)=YEAR($G129)),#REF!,IF(AND(Z$4&lt;($H129+1),(Z$4+1)&gt;$G129),$O129,0)))</f>
        <v>10838.75</v>
      </c>
      <c r="AA129" s="1301">
        <f>VLOOKUP(E129,'[1]MW-Rent 2023'!$E$11:$AS$247,18,FALSE)</f>
        <v>8671</v>
      </c>
      <c r="AB129" s="1301">
        <f t="shared" si="87"/>
        <v>2167.75</v>
      </c>
      <c r="AC129" s="1301">
        <f>VLOOKUP(E129,'[2]MW-Rent 2023'!$E$11:$DR$319,29,FALSE)</f>
        <v>8520.2000000000007</v>
      </c>
      <c r="AD129" s="1301">
        <f>IF(AND(MONTH(AD$4)=MONTH($H129),YEAR(AD$4)=YEAR($H129)),#REF!,IF(AND(MONTH(AD$4)=MONTH($G129),YEAR(AD$4)=YEAR($G129)),#REF!,IF(AND(AD$4&lt;($H129+1),(AD$4+1)&gt;$G129),$O129,0)))</f>
        <v>10838.75</v>
      </c>
      <c r="AE129" s="1301">
        <f>VLOOKUP(E129,'[1]MW-Rent 2023'!$E$11:$AS$247,19,FALSE)</f>
        <v>8671</v>
      </c>
      <c r="AF129" s="1301">
        <f t="shared" si="88"/>
        <v>2167.75</v>
      </c>
      <c r="AG129" s="1301">
        <f>VLOOKUP(E129,'[2]MW-Rent 2023'!$E$11:$DR$319,33,FALSE)</f>
        <v>8520.2000000000007</v>
      </c>
      <c r="AH129" s="1301">
        <f>IF(AND(MONTH(AH$4)=MONTH($H129),YEAR(AH$4)=YEAR($H129)),#REF!,IF(AND(MONTH(AH$4)=MONTH($G129),YEAR(AH$4)=YEAR($G129)),#REF!,IF(AND(AH$4&lt;($H129+1),(AH$4+1)&gt;$G129),$O129,0)))</f>
        <v>10838.75</v>
      </c>
      <c r="AI129" s="1301">
        <f>VLOOKUP(E129,'[1]MW-Rent 2023'!$E$11:$AS$247,20,FALSE)</f>
        <v>8671</v>
      </c>
      <c r="AJ129" s="1301">
        <f t="shared" si="89"/>
        <v>2167.75</v>
      </c>
      <c r="AK129" s="1301">
        <f>VLOOKUP(E129,'[2]MW-Rent 2023'!$E$11:$DR$319,37,FALSE)</f>
        <v>8520.2000000000007</v>
      </c>
      <c r="AL129" s="1313">
        <f>IF(AND(MONTH(AL$4)=MONTH($H129),YEAR(AL$4)=YEAR($H129)),#REF!,IF(AND(MONTH(AL$4)=MONTH($G129),YEAR(AL$4)=YEAR($G129)),#REF!,IF(AND(AL$4&lt;($H129+1),(AL$4+1)&gt;$G129),$O129,0)))</f>
        <v>10838.75</v>
      </c>
      <c r="AM129" s="1313">
        <f>IF(AND(MONTH(AM$4)=MONTH($H129),YEAR(AM$4)=YEAR($H129)),#REF!,IF(AND(MONTH(AM$4)=MONTH($G129),YEAR(AM$4)=YEAR($G129)),#REF!,IF(AND(AM$4&lt;($H129+1),(AM$4+1)&gt;$G129),$O129,0)))</f>
        <v>10838.75</v>
      </c>
      <c r="AN129" s="1313">
        <f>IF(AND(MONTH(AN$4)=MONTH($H129),YEAR(AN$4)=YEAR($H129)),#REF!,IF(AND(MONTH(AN$4)=MONTH($G129),YEAR(AN$4)=YEAR($G129)),#REF!,IF(AND(AN$4&lt;($H129+1),(AN$4+1)&gt;$G129),$O129,0)))</f>
        <v>10838.75</v>
      </c>
      <c r="AO129" s="1313">
        <f>IF(AND(MONTH(AO$4)=MONTH($H129),YEAR(AO$4)=YEAR($H129)),#REF!,IF(AND(MONTH(AO$4)=MONTH($G129),YEAR(AO$4)=YEAR($G129)),#REF!,IF(AND(AO$4&lt;($H129+1),(AO$4+1)&gt;$G129),$O129,0)))</f>
        <v>10838.75</v>
      </c>
      <c r="AP129" s="1313" t="e">
        <f>IF(AND(MONTH(AP$4)=MONTH($H129),YEAR(AP$4)=YEAR($H129)),#REF!,IF(AND(MONTH(AP$4)=MONTH($G129),YEAR(AP$4)=YEAR($G129)),#REF!,IF(AND(AP$4&lt;($H129+1),(AP$4+1)&gt;$G129),$O129,0)))</f>
        <v>#REF!</v>
      </c>
      <c r="AQ129" s="1313">
        <f>IF(AND(MONTH(AQ$4)=MONTH($H129),YEAR(AQ$4)=YEAR($H129)),#REF!,IF(AND(MONTH(AQ$4)=MONTH($G129),YEAR(AQ$4)=YEAR($G129)),#REF!,IF(AND(AQ$4&lt;($H129+1),(AQ$4+1)&gt;$G129),$O129,0)))</f>
        <v>0</v>
      </c>
      <c r="AR129" s="1313">
        <f>IF(AND(MONTH(AR$4)=MONTH($H129),YEAR(AR$4)=YEAR($H129)),#REF!,IF(AND(MONTH(AR$4)=MONTH($G129),YEAR(AR$4)=YEAR($G129)),#REF!,IF(AND(AR$4&lt;($H129+1),(AR$4+1)&gt;$G129),$O129,0)))</f>
        <v>0</v>
      </c>
      <c r="AS129" s="1301" t="e">
        <f t="shared" si="146"/>
        <v>#REF!</v>
      </c>
      <c r="AT129" s="1301">
        <f>IF(AND(MONTH(AT$4)=MONTH($H129),YEAR(AT$4)=YEAR($H129)),#REF!,IF(AND(MONTH(AT$4)=MONTH($G129),YEAR(AT$4)=YEAR($G129)),#REF!,IF(AND(AT$4&lt;($H129+1),(AT$4+1)&gt;$G129),$P129,0)))</f>
        <v>1508</v>
      </c>
      <c r="AU129" s="1301">
        <f>VLOOKUP(E129,'[1]MW-Rent 2023'!$E$11:$AS$247,29,FALSE)</f>
        <v>1508</v>
      </c>
      <c r="AV129" s="1301">
        <f t="shared" si="79"/>
        <v>0</v>
      </c>
      <c r="AW129" s="1301">
        <f>VLOOKUP(E129,'[2]MW-Rent 2023'!$E$11:$DR$319,70,FALSE)</f>
        <v>904.8</v>
      </c>
      <c r="AX129" s="1301">
        <f>IF(AND(MONTH(AX$4)=MONTH($H129),YEAR(AX$4)=YEAR($H129)),#REF!,IF(AND(MONTH(AX$4)=MONTH($G129),YEAR(AX$4)=YEAR($G129)),#REF!,IF(AND(AX$4&lt;($H129+1),(AX$4+1)&gt;$G129),$P129,0)))</f>
        <v>1508</v>
      </c>
      <c r="AY129" s="1301">
        <f>VLOOKUP(E129,'[1]MW-Rent 2023'!$E$11:$AS$247,30,FALSE)</f>
        <v>1508</v>
      </c>
      <c r="AZ129" s="1301">
        <f t="shared" si="81"/>
        <v>0</v>
      </c>
      <c r="BA129" s="1301">
        <f>VLOOKUP(E129,'[2]MW-Rent 2023'!$E$11:$DR$319,74,FALSE)</f>
        <v>1508</v>
      </c>
      <c r="BB129" s="1301">
        <f>IF(AND(MONTH(BB$4)=MONTH($H129),YEAR(BB$4)=YEAR($H129)),#REF!,IF(AND(MONTH(BB$4)=MONTH($G129),YEAR(BB$4)=YEAR($G129)),#REF!,IF(AND(BB$4&lt;($H129+1),(BB$4+1)&gt;$G129),$P129,0)))</f>
        <v>1508</v>
      </c>
      <c r="BC129" s="1301">
        <f>VLOOKUP(E129,'[1]MW-Rent 2023'!$E$11:$AS$247,31,FALSE)</f>
        <v>1508</v>
      </c>
      <c r="BD129" s="1301">
        <f t="shared" si="82"/>
        <v>0</v>
      </c>
      <c r="BE129" s="1301">
        <f>VLOOKUP(E129,'[2]MW-Rent 2023'!$E$11:$DR$319,78,FALSE)</f>
        <v>1508</v>
      </c>
      <c r="BF129" s="1301">
        <f>IF(AND(MONTH(BF$4)=MONTH($H129),YEAR(BF$4)=YEAR($H129)),#REF!,IF(AND(MONTH(BF$4)=MONTH($G129),YEAR(BF$4)=YEAR($G129)),#REF!,IF(AND(BF$4&lt;($H129+1),(BF$4+1)&gt;$G129),$P129,0)))</f>
        <v>1508</v>
      </c>
      <c r="BG129" s="1301">
        <f>VLOOKUP(E129,'[1]MW-Rent 2023'!$E$11:$AS$247,32,FALSE)</f>
        <v>1508</v>
      </c>
      <c r="BH129" s="1301">
        <f t="shared" si="83"/>
        <v>0</v>
      </c>
      <c r="BI129" s="1301">
        <f>VLOOKUP(E129,'[2]MW-Rent 2023'!$E$11:$DR$319,82,FALSE)</f>
        <v>1508</v>
      </c>
      <c r="BJ129" s="1301">
        <f>IF(AND(MONTH(BJ$4)=MONTH($H129),YEAR(BJ$4)=YEAR($H129)),#REF!,IF(AND(MONTH(BJ$4)=MONTH($G129),YEAR(BJ$4)=YEAR($G129)),#REF!,IF(AND(BJ$4&lt;($H129+1),(BJ$4+1)&gt;$G129),$P129,0)))</f>
        <v>1508</v>
      </c>
      <c r="BK129" s="1301">
        <f>VLOOKUP(E129,'[1]MW-Rent 2023'!$E$11:$AS$247,33,FALSE)</f>
        <v>1508</v>
      </c>
      <c r="BL129" s="1301">
        <f t="shared" si="84"/>
        <v>0</v>
      </c>
      <c r="BM129" s="1301">
        <f>VLOOKUP(E129,'[2]MW-Rent 2023'!$E$11:$DR$319,86,FALSE)</f>
        <v>1508</v>
      </c>
      <c r="BN129" s="1313">
        <f>IF(AND(MONTH(BN$4)=MONTH($H129),YEAR(BN$4)=YEAR($H129)),#REF!,IF(AND(MONTH(BN$4)=MONTH($G129),YEAR(BN$4)=YEAR($G129)),#REF!,IF(AND(BN$4&lt;($H129+1),(BN$4+1)&gt;$G129),$P129,0)))</f>
        <v>1508</v>
      </c>
      <c r="BO129" s="1313">
        <f>IF(AND(MONTH(BO$4)=MONTH($H129),YEAR(BO$4)=YEAR($H129)),#REF!,IF(AND(MONTH(BO$4)=MONTH($G129),YEAR(BO$4)=YEAR($G129)),#REF!,IF(AND(BO$4&lt;($H129+1),(BO$4+1)&gt;$G129),$P129,0)))</f>
        <v>1508</v>
      </c>
      <c r="BP129" s="1313">
        <f>IF(AND(MONTH(BP$4)=MONTH($H129),YEAR(BP$4)=YEAR($H129)),#REF!,IF(AND(MONTH(BP$4)=MONTH($G129),YEAR(BP$4)=YEAR($G129)),#REF!,IF(AND(BP$4&lt;($H129+1),(BP$4+1)&gt;$G129),$P129,0)))</f>
        <v>1508</v>
      </c>
      <c r="BQ129" s="1313">
        <f>IF(AND(MONTH(BQ$4)=MONTH($H129),YEAR(BQ$4)=YEAR($H129)),#REF!,IF(AND(MONTH(BQ$4)=MONTH($G129),YEAR(BQ$4)=YEAR($G129)),#REF!,IF(AND(BQ$4&lt;($H129+1),(BQ$4+1)&gt;$G129),$P129,0)))</f>
        <v>1508</v>
      </c>
      <c r="BR129" s="1313" t="e">
        <f>IF(AND(MONTH(BR$4)=MONTH($H129),YEAR(BR$4)=YEAR($H129)),#REF!,IF(AND(MONTH(BR$4)=MONTH($G129),YEAR(BR$4)=YEAR($G129)),#REF!,IF(AND(BR$4&lt;($H129+1),(BR$4+1)&gt;$G129),$P129,0)))</f>
        <v>#REF!</v>
      </c>
      <c r="BS129" s="1313">
        <f>IF(AND(MONTH(BS$4)=MONTH($H129),YEAR(BS$4)=YEAR($H129)),#REF!,IF(AND(MONTH(BS$4)=MONTH($G129),YEAR(BS$4)=YEAR($G129)),#REF!,IF(AND(BS$4&lt;($H129+1),(BS$4+1)&gt;$G129),$P129,0)))</f>
        <v>0</v>
      </c>
      <c r="BT129" s="1313">
        <f>IF(AND(MONTH(BT$4)=MONTH($H129),YEAR(BT$4)=YEAR($H129)),#REF!,IF(AND(MONTH(BT$4)=MONTH($G129),YEAR(BT$4)=YEAR($G129)),#REF!,IF(AND(BT$4&lt;($H129+1),(BT$4+1)&gt;$G129),$P129,0)))</f>
        <v>0</v>
      </c>
      <c r="BU129" s="1331" t="e">
        <f t="shared" si="147"/>
        <v>#REF!</v>
      </c>
      <c r="BV129" s="1331"/>
      <c r="BW129" s="1327">
        <v>357.51</v>
      </c>
      <c r="BX129" s="1319">
        <v>324.5</v>
      </c>
      <c r="BY129" s="1319">
        <v>327.93</v>
      </c>
      <c r="BZ129" s="1319">
        <v>341.85</v>
      </c>
      <c r="CA129" s="1319">
        <v>362.07</v>
      </c>
      <c r="CB129" s="1319"/>
      <c r="CC129" s="1319"/>
      <c r="CD129" s="1338"/>
      <c r="CE129" s="1338"/>
      <c r="CF129" s="1338"/>
      <c r="CG129" s="1338"/>
      <c r="CH129" s="1338"/>
      <c r="CI129" s="1270">
        <f t="shared" si="85"/>
        <v>1713.86</v>
      </c>
      <c r="CJ129" s="1333"/>
      <c r="CK129" s="1333"/>
      <c r="CL129" s="1333"/>
    </row>
    <row r="130" spans="1:90" ht="18" customHeight="1">
      <c r="A130" s="1198">
        <v>58</v>
      </c>
      <c r="B130" s="1198" t="s">
        <v>185</v>
      </c>
      <c r="C130" s="1198" t="s">
        <v>56</v>
      </c>
      <c r="D130" s="1198"/>
      <c r="E130" s="1201" t="s">
        <v>198</v>
      </c>
      <c r="F130" s="1202" t="s">
        <v>199</v>
      </c>
      <c r="G130" s="1205">
        <v>45578</v>
      </c>
      <c r="H130" s="1205">
        <v>45942</v>
      </c>
      <c r="I130" s="1261"/>
      <c r="J130" s="1262">
        <v>0</v>
      </c>
      <c r="K130" s="1262">
        <v>754</v>
      </c>
      <c r="L130" s="1263">
        <v>14.75</v>
      </c>
      <c r="M130" s="1264">
        <v>2</v>
      </c>
      <c r="N130" s="1265">
        <v>20.9375</v>
      </c>
      <c r="O130" s="1259">
        <f t="shared" si="167"/>
        <v>11121.5</v>
      </c>
      <c r="P130" s="1259">
        <f t="shared" si="152"/>
        <v>1508</v>
      </c>
      <c r="Q130" s="1259">
        <f t="shared" si="168"/>
        <v>12629.5</v>
      </c>
      <c r="R130" s="1259">
        <f>IF(AND(MONTH(R$4)=MONTH($H130),YEAR(R$4)=YEAR($H130)),#REF!,IF(AND(MONTH(R$4)=MONTH($G130),YEAR(R$4)=YEAR($G130)),#REF!,IF(AND(R$4&lt;($H130+1),(R$4+1)&gt;$G130),$O130,0)))</f>
        <v>0</v>
      </c>
      <c r="S130" s="1259">
        <v>0</v>
      </c>
      <c r="T130" s="1259">
        <f t="shared" si="80"/>
        <v>0</v>
      </c>
      <c r="U130" s="1259">
        <v>0</v>
      </c>
      <c r="V130" s="1301">
        <f>IF(AND(MONTH(V$4)=MONTH($H130),YEAR(V$4)=YEAR($H130)),#REF!,IF(AND(MONTH(V$4)=MONTH($G130),YEAR(V$4)=YEAR($G130)),#REF!,IF(AND(V$4&lt;($H130+1),(V$4+1)&gt;$G130),$O130,0)))</f>
        <v>0</v>
      </c>
      <c r="W130" s="1301">
        <v>0</v>
      </c>
      <c r="X130" s="1301">
        <f t="shared" si="86"/>
        <v>0</v>
      </c>
      <c r="Y130" s="1301">
        <v>0</v>
      </c>
      <c r="Z130" s="1301">
        <f>IF(AND(MONTH(Z$4)=MONTH($H130),YEAR(Z$4)=YEAR($H130)),#REF!,IF(AND(MONTH(Z$4)=MONTH($G130),YEAR(Z$4)=YEAR($G130)),#REF!,IF(AND(Z$4&lt;($H130+1),(Z$4+1)&gt;$G130),$O130,0)))</f>
        <v>0</v>
      </c>
      <c r="AA130" s="1301">
        <v>0</v>
      </c>
      <c r="AB130" s="1301">
        <f t="shared" si="87"/>
        <v>0</v>
      </c>
      <c r="AC130" s="1301">
        <v>0</v>
      </c>
      <c r="AD130" s="1301">
        <f>IF(AND(MONTH(AD$4)=MONTH($H130),YEAR(AD$4)=YEAR($H130)),#REF!,IF(AND(MONTH(AD$4)=MONTH($G130),YEAR(AD$4)=YEAR($G130)),#REF!,IF(AND(AD$4&lt;($H130+1),(AD$4+1)&gt;$G130),$O130,0)))</f>
        <v>0</v>
      </c>
      <c r="AE130" s="1301">
        <v>0</v>
      </c>
      <c r="AF130" s="1301">
        <f t="shared" si="88"/>
        <v>0</v>
      </c>
      <c r="AG130" s="1301">
        <v>0</v>
      </c>
      <c r="AH130" s="1301">
        <f>IF(AND(MONTH(AH$4)=MONTH($H130),YEAR(AH$4)=YEAR($H130)),#REF!,IF(AND(MONTH(AH$4)=MONTH($G130),YEAR(AH$4)=YEAR($G130)),#REF!,IF(AND(AH$4&lt;($H130+1),(AH$4+1)&gt;$G130),$O130,0)))</f>
        <v>0</v>
      </c>
      <c r="AI130" s="1301">
        <v>0</v>
      </c>
      <c r="AJ130" s="1301">
        <f t="shared" si="89"/>
        <v>0</v>
      </c>
      <c r="AK130" s="1301">
        <v>0</v>
      </c>
      <c r="AL130" s="1313">
        <f>IF(AND(MONTH(AL$4)=MONTH($H130),YEAR(AL$4)=YEAR($H130)),#REF!,IF(AND(MONTH(AL$4)=MONTH($G130),YEAR(AL$4)=YEAR($G130)),#REF!,IF(AND(AL$4&lt;($H130+1),(AL$4+1)&gt;$G130),$O130,0)))</f>
        <v>0</v>
      </c>
      <c r="AM130" s="1313">
        <f>IF(AND(MONTH(AM$4)=MONTH($H130),YEAR(AM$4)=YEAR($H130)),#REF!,IF(AND(MONTH(AM$4)=MONTH($G130),YEAR(AM$4)=YEAR($G130)),#REF!,IF(AND(AM$4&lt;($H130+1),(AM$4+1)&gt;$G130),$O130,0)))</f>
        <v>0</v>
      </c>
      <c r="AN130" s="1313">
        <f>IF(AND(MONTH(AN$4)=MONTH($H130),YEAR(AN$4)=YEAR($H130)),#REF!,IF(AND(MONTH(AN$4)=MONTH($G130),YEAR(AN$4)=YEAR($G130)),#REF!,IF(AND(AN$4&lt;($H130+1),(AN$4+1)&gt;$G130),$O130,0)))</f>
        <v>0</v>
      </c>
      <c r="AO130" s="1313">
        <f>IF(AND(MONTH(AO$4)=MONTH($H130),YEAR(AO$4)=YEAR($H130)),#REF!,IF(AND(MONTH(AO$4)=MONTH($G130),YEAR(AO$4)=YEAR($G130)),#REF!,IF(AND(AO$4&lt;($H130+1),(AO$4+1)&gt;$G130),$O130,0)))</f>
        <v>0</v>
      </c>
      <c r="AP130" s="1313" t="e">
        <f>IF(AND(MONTH(AP$4)=MONTH($H130),YEAR(AP$4)=YEAR($H130)),#REF!,IF(AND(MONTH(AP$4)=MONTH($G130),YEAR(AP$4)=YEAR($G130)),#REF!,IF(AND(AP$4&lt;($H130+1),(AP$4+1)&gt;$G130),$O130,0)))</f>
        <v>#REF!</v>
      </c>
      <c r="AQ130" s="1313">
        <f>IF(AND(MONTH(AQ$4)=MONTH($H130),YEAR(AQ$4)=YEAR($H130)),#REF!,IF(AND(MONTH(AQ$4)=MONTH($G130),YEAR(AQ$4)=YEAR($G130)),#REF!,IF(AND(AQ$4&lt;($H130+1),(AQ$4+1)&gt;$G130),$O130,0)))</f>
        <v>11121.5</v>
      </c>
      <c r="AR130" s="1313">
        <f>IF(AND(MONTH(AR$4)=MONTH($H130),YEAR(AR$4)=YEAR($H130)),#REF!,IF(AND(MONTH(AR$4)=MONTH($G130),YEAR(AR$4)=YEAR($G130)),#REF!,IF(AND(AR$4&lt;($H130+1),(AR$4+1)&gt;$G130),$O130,0)))</f>
        <v>11121.5</v>
      </c>
      <c r="AS130" s="1301" t="e">
        <f t="shared" si="146"/>
        <v>#REF!</v>
      </c>
      <c r="AT130" s="1301">
        <f>IF(AND(MONTH(AT$4)=MONTH($H130),YEAR(AT$4)=YEAR($H130)),#REF!,IF(AND(MONTH(AT$4)=MONTH($G130),YEAR(AT$4)=YEAR($G130)),#REF!,IF(AND(AT$4&lt;($H130+1),(AT$4+1)&gt;$G130),$P130,0)))</f>
        <v>0</v>
      </c>
      <c r="AU130" s="1301">
        <v>0</v>
      </c>
      <c r="AV130" s="1301">
        <f t="shared" si="79"/>
        <v>0</v>
      </c>
      <c r="AW130" s="1301">
        <v>0</v>
      </c>
      <c r="AX130" s="1301">
        <f>IF(AND(MONTH(AX$4)=MONTH($H130),YEAR(AX$4)=YEAR($H130)),#REF!,IF(AND(MONTH(AX$4)=MONTH($G130),YEAR(AX$4)=YEAR($G130)),#REF!,IF(AND(AX$4&lt;($H130+1),(AX$4+1)&gt;$G130),$P130,0)))</f>
        <v>0</v>
      </c>
      <c r="AY130" s="1301">
        <v>0</v>
      </c>
      <c r="AZ130" s="1301">
        <f t="shared" si="81"/>
        <v>0</v>
      </c>
      <c r="BA130" s="1301">
        <v>0</v>
      </c>
      <c r="BB130" s="1301">
        <f>IF(AND(MONTH(BB$4)=MONTH($H130),YEAR(BB$4)=YEAR($H130)),#REF!,IF(AND(MONTH(BB$4)=MONTH($G130),YEAR(BB$4)=YEAR($G130)),#REF!,IF(AND(BB$4&lt;($H130+1),(BB$4+1)&gt;$G130),$P130,0)))</f>
        <v>0</v>
      </c>
      <c r="BC130" s="1301">
        <v>0</v>
      </c>
      <c r="BD130" s="1301">
        <f t="shared" si="82"/>
        <v>0</v>
      </c>
      <c r="BE130" s="1301">
        <v>0</v>
      </c>
      <c r="BF130" s="1301">
        <f>IF(AND(MONTH(BF$4)=MONTH($H130),YEAR(BF$4)=YEAR($H130)),#REF!,IF(AND(MONTH(BF$4)=MONTH($G130),YEAR(BF$4)=YEAR($G130)),#REF!,IF(AND(BF$4&lt;($H130+1),(BF$4+1)&gt;$G130),$P130,0)))</f>
        <v>0</v>
      </c>
      <c r="BG130" s="1301">
        <v>0</v>
      </c>
      <c r="BH130" s="1301">
        <f t="shared" si="83"/>
        <v>0</v>
      </c>
      <c r="BI130" s="1301">
        <v>0</v>
      </c>
      <c r="BJ130" s="1301">
        <f>IF(AND(MONTH(BJ$4)=MONTH($H130),YEAR(BJ$4)=YEAR($H130)),#REF!,IF(AND(MONTH(BJ$4)=MONTH($G130),YEAR(BJ$4)=YEAR($G130)),#REF!,IF(AND(BJ$4&lt;($H130+1),(BJ$4+1)&gt;$G130),$P130,0)))</f>
        <v>0</v>
      </c>
      <c r="BK130" s="1301">
        <v>0</v>
      </c>
      <c r="BL130" s="1301">
        <f t="shared" si="84"/>
        <v>0</v>
      </c>
      <c r="BM130" s="1301">
        <v>0</v>
      </c>
      <c r="BN130" s="1313">
        <f>IF(AND(MONTH(BN$4)=MONTH($H130),YEAR(BN$4)=YEAR($H130)),#REF!,IF(AND(MONTH(BN$4)=MONTH($G130),YEAR(BN$4)=YEAR($G130)),#REF!,IF(AND(BN$4&lt;($H130+1),(BN$4+1)&gt;$G130),$P130,0)))</f>
        <v>0</v>
      </c>
      <c r="BO130" s="1313">
        <f>IF(AND(MONTH(BO$4)=MONTH($H130),YEAR(BO$4)=YEAR($H130)),#REF!,IF(AND(MONTH(BO$4)=MONTH($G130),YEAR(BO$4)=YEAR($G130)),#REF!,IF(AND(BO$4&lt;($H130+1),(BO$4+1)&gt;$G130),$P130,0)))</f>
        <v>0</v>
      </c>
      <c r="BP130" s="1313">
        <f>IF(AND(MONTH(BP$4)=MONTH($H130),YEAR(BP$4)=YEAR($H130)),#REF!,IF(AND(MONTH(BP$4)=MONTH($G130),YEAR(BP$4)=YEAR($G130)),#REF!,IF(AND(BP$4&lt;($H130+1),(BP$4+1)&gt;$G130),$P130,0)))</f>
        <v>0</v>
      </c>
      <c r="BQ130" s="1313">
        <f>IF(AND(MONTH(BQ$4)=MONTH($H130),YEAR(BQ$4)=YEAR($H130)),#REF!,IF(AND(MONTH(BQ$4)=MONTH($G130),YEAR(BQ$4)=YEAR($G130)),#REF!,IF(AND(BQ$4&lt;($H130+1),(BQ$4+1)&gt;$G130),$P130,0)))</f>
        <v>0</v>
      </c>
      <c r="BR130" s="1313" t="e">
        <f>IF(AND(MONTH(BR$4)=MONTH($H130),YEAR(BR$4)=YEAR($H130)),#REF!,IF(AND(MONTH(BR$4)=MONTH($G130),YEAR(BR$4)=YEAR($G130)),#REF!,IF(AND(BR$4&lt;($H130+1),(BR$4+1)&gt;$G130),$P130,0)))</f>
        <v>#REF!</v>
      </c>
      <c r="BS130" s="1313">
        <f>IF(AND(MONTH(BS$4)=MONTH($H130),YEAR(BS$4)=YEAR($H130)),#REF!,IF(AND(MONTH(BS$4)=MONTH($G130),YEAR(BS$4)=YEAR($G130)),#REF!,IF(AND(BS$4&lt;($H130+1),(BS$4+1)&gt;$G130),$P130,0)))</f>
        <v>1508</v>
      </c>
      <c r="BT130" s="1313">
        <f>IF(AND(MONTH(BT$4)=MONTH($H130),YEAR(BT$4)=YEAR($H130)),#REF!,IF(AND(MONTH(BT$4)=MONTH($G130),YEAR(BT$4)=YEAR($G130)),#REF!,IF(AND(BT$4&lt;($H130+1),(BT$4+1)&gt;$G130),$P130,0)))</f>
        <v>1508</v>
      </c>
      <c r="BU130" s="1331" t="e">
        <f t="shared" si="147"/>
        <v>#REF!</v>
      </c>
      <c r="BV130" s="1331"/>
      <c r="BW130" s="1327"/>
      <c r="BX130" s="1319"/>
      <c r="BY130" s="1319"/>
      <c r="BZ130" s="1319"/>
      <c r="CA130" s="1319"/>
      <c r="CB130" s="1319"/>
      <c r="CC130" s="1319"/>
      <c r="CD130" s="1338"/>
      <c r="CE130" s="1338"/>
      <c r="CF130" s="1338"/>
      <c r="CG130" s="1338"/>
      <c r="CH130" s="1338"/>
      <c r="CI130" s="1270">
        <f t="shared" si="85"/>
        <v>0</v>
      </c>
      <c r="CJ130" s="1333"/>
      <c r="CK130" s="1333"/>
      <c r="CL130" s="1333"/>
    </row>
    <row r="131" spans="1:90" ht="18" customHeight="1">
      <c r="A131" s="1198">
        <v>58</v>
      </c>
      <c r="B131" s="1198" t="s">
        <v>185</v>
      </c>
      <c r="C131" s="1198" t="s">
        <v>56</v>
      </c>
      <c r="D131" s="1198"/>
      <c r="E131" s="1201" t="s">
        <v>198</v>
      </c>
      <c r="F131" s="1202" t="s">
        <v>199</v>
      </c>
      <c r="G131" s="1205">
        <v>45943</v>
      </c>
      <c r="H131" s="1205">
        <v>46307</v>
      </c>
      <c r="I131" s="1261"/>
      <c r="J131" s="1262">
        <v>0</v>
      </c>
      <c r="K131" s="1262">
        <v>754</v>
      </c>
      <c r="L131" s="1263">
        <v>15.375</v>
      </c>
      <c r="M131" s="1264">
        <v>2</v>
      </c>
      <c r="N131" s="1265">
        <v>21.71875</v>
      </c>
      <c r="O131" s="1259">
        <f t="shared" si="167"/>
        <v>11592.75</v>
      </c>
      <c r="P131" s="1259">
        <f t="shared" si="152"/>
        <v>1508</v>
      </c>
      <c r="Q131" s="1259">
        <f t="shared" si="168"/>
        <v>13100.75</v>
      </c>
      <c r="R131" s="1259">
        <f>IF(AND(MONTH(R$4)=MONTH($H131),YEAR(R$4)=YEAR($H131)),#REF!,IF(AND(MONTH(R$4)=MONTH($G131),YEAR(R$4)=YEAR($G131)),#REF!,IF(AND(R$4&lt;($H131+1),(R$4+1)&gt;$G131),$O131,0)))</f>
        <v>0</v>
      </c>
      <c r="S131" s="1259">
        <v>0</v>
      </c>
      <c r="T131" s="1259">
        <f t="shared" si="80"/>
        <v>0</v>
      </c>
      <c r="U131" s="1259">
        <v>0</v>
      </c>
      <c r="V131" s="1301">
        <f>IF(AND(MONTH(V$4)=MONTH($H131),YEAR(V$4)=YEAR($H131)),#REF!,IF(AND(MONTH(V$4)=MONTH($G131),YEAR(V$4)=YEAR($G131)),#REF!,IF(AND(V$4&lt;($H131+1),(V$4+1)&gt;$G131),$O131,0)))</f>
        <v>0</v>
      </c>
      <c r="W131" s="1301">
        <v>0</v>
      </c>
      <c r="X131" s="1301">
        <f t="shared" si="86"/>
        <v>0</v>
      </c>
      <c r="Y131" s="1301">
        <v>0</v>
      </c>
      <c r="Z131" s="1301">
        <f>IF(AND(MONTH(Z$4)=MONTH($H131),YEAR(Z$4)=YEAR($H131)),#REF!,IF(AND(MONTH(Z$4)=MONTH($G131),YEAR(Z$4)=YEAR($G131)),#REF!,IF(AND(Z$4&lt;($H131+1),(Z$4+1)&gt;$G131),$O131,0)))</f>
        <v>0</v>
      </c>
      <c r="AA131" s="1301">
        <v>0</v>
      </c>
      <c r="AB131" s="1301">
        <f t="shared" si="87"/>
        <v>0</v>
      </c>
      <c r="AC131" s="1301">
        <v>0</v>
      </c>
      <c r="AD131" s="1301">
        <f>IF(AND(MONTH(AD$4)=MONTH($H131),YEAR(AD$4)=YEAR($H131)),#REF!,IF(AND(MONTH(AD$4)=MONTH($G131),YEAR(AD$4)=YEAR($G131)),#REF!,IF(AND(AD$4&lt;($H131+1),(AD$4+1)&gt;$G131),$O131,0)))</f>
        <v>0</v>
      </c>
      <c r="AE131" s="1301">
        <v>0</v>
      </c>
      <c r="AF131" s="1301">
        <f t="shared" si="88"/>
        <v>0</v>
      </c>
      <c r="AG131" s="1301">
        <v>0</v>
      </c>
      <c r="AH131" s="1301">
        <f>IF(AND(MONTH(AH$4)=MONTH($H131),YEAR(AH$4)=YEAR($H131)),#REF!,IF(AND(MONTH(AH$4)=MONTH($G131),YEAR(AH$4)=YEAR($G131)),#REF!,IF(AND(AH$4&lt;($H131+1),(AH$4+1)&gt;$G131),$O131,0)))</f>
        <v>0</v>
      </c>
      <c r="AI131" s="1301">
        <v>0</v>
      </c>
      <c r="AJ131" s="1301">
        <f t="shared" si="89"/>
        <v>0</v>
      </c>
      <c r="AK131" s="1301">
        <v>0</v>
      </c>
      <c r="AL131" s="1313">
        <f>IF(AND(MONTH(AL$4)=MONTH($H131),YEAR(AL$4)=YEAR($H131)),#REF!,IF(AND(MONTH(AL$4)=MONTH($G131),YEAR(AL$4)=YEAR($G131)),#REF!,IF(AND(AL$4&lt;($H131+1),(AL$4+1)&gt;$G131),$O131,0)))</f>
        <v>0</v>
      </c>
      <c r="AM131" s="1313">
        <f>IF(AND(MONTH(AM$4)=MONTH($H131),YEAR(AM$4)=YEAR($H131)),#REF!,IF(AND(MONTH(AM$4)=MONTH($G131),YEAR(AM$4)=YEAR($G131)),#REF!,IF(AND(AM$4&lt;($H131+1),(AM$4+1)&gt;$G131),$O131,0)))</f>
        <v>0</v>
      </c>
      <c r="AN131" s="1313">
        <f>IF(AND(MONTH(AN$4)=MONTH($H131),YEAR(AN$4)=YEAR($H131)),#REF!,IF(AND(MONTH(AN$4)=MONTH($G131),YEAR(AN$4)=YEAR($G131)),#REF!,IF(AND(AN$4&lt;($H131+1),(AN$4+1)&gt;$G131),$O131,0)))</f>
        <v>0</v>
      </c>
      <c r="AO131" s="1313">
        <f>IF(AND(MONTH(AO$4)=MONTH($H131),YEAR(AO$4)=YEAR($H131)),#REF!,IF(AND(MONTH(AO$4)=MONTH($G131),YEAR(AO$4)=YEAR($G131)),#REF!,IF(AND(AO$4&lt;($H131+1),(AO$4+1)&gt;$G131),$O131,0)))</f>
        <v>0</v>
      </c>
      <c r="AP131" s="1313">
        <f>IF(AND(MONTH(AP$4)=MONTH($H131),YEAR(AP$4)=YEAR($H131)),#REF!,IF(AND(MONTH(AP$4)=MONTH($G131),YEAR(AP$4)=YEAR($G131)),#REF!,IF(AND(AP$4&lt;($H131+1),(AP$4+1)&gt;$G131),$O131,0)))</f>
        <v>0</v>
      </c>
      <c r="AQ131" s="1313">
        <f>IF(AND(MONTH(AQ$4)=MONTH($H131),YEAR(AQ$4)=YEAR($H131)),#REF!,IF(AND(MONTH(AQ$4)=MONTH($G131),YEAR(AQ$4)=YEAR($G131)),#REF!,IF(AND(AQ$4&lt;($H131+1),(AQ$4+1)&gt;$G131),$O131,0)))</f>
        <v>0</v>
      </c>
      <c r="AR131" s="1313">
        <f>IF(AND(MONTH(AR$4)=MONTH($H131),YEAR(AR$4)=YEAR($H131)),#REF!,IF(AND(MONTH(AR$4)=MONTH($G131),YEAR(AR$4)=YEAR($G131)),#REF!,IF(AND(AR$4&lt;($H131+1),(AR$4+1)&gt;$G131),$O131,0)))</f>
        <v>0</v>
      </c>
      <c r="AS131" s="1301">
        <f t="shared" si="146"/>
        <v>0</v>
      </c>
      <c r="AT131" s="1301">
        <f>IF(AND(MONTH(AT$4)=MONTH($H131),YEAR(AT$4)=YEAR($H131)),#REF!,IF(AND(MONTH(AT$4)=MONTH($G131),YEAR(AT$4)=YEAR($G131)),#REF!,IF(AND(AT$4&lt;($H131+1),(AT$4+1)&gt;$G131),$P131,0)))</f>
        <v>0</v>
      </c>
      <c r="AU131" s="1301">
        <v>0</v>
      </c>
      <c r="AV131" s="1301">
        <f t="shared" si="79"/>
        <v>0</v>
      </c>
      <c r="AW131" s="1301">
        <v>0</v>
      </c>
      <c r="AX131" s="1301">
        <f>IF(AND(MONTH(AX$4)=MONTH($H131),YEAR(AX$4)=YEAR($H131)),#REF!,IF(AND(MONTH(AX$4)=MONTH($G131),YEAR(AX$4)=YEAR($G131)),#REF!,IF(AND(AX$4&lt;($H131+1),(AX$4+1)&gt;$G131),$P131,0)))</f>
        <v>0</v>
      </c>
      <c r="AY131" s="1301">
        <v>0</v>
      </c>
      <c r="AZ131" s="1301">
        <f t="shared" si="81"/>
        <v>0</v>
      </c>
      <c r="BA131" s="1301">
        <v>0</v>
      </c>
      <c r="BB131" s="1301">
        <f>IF(AND(MONTH(BB$4)=MONTH($H131),YEAR(BB$4)=YEAR($H131)),#REF!,IF(AND(MONTH(BB$4)=MONTH($G131),YEAR(BB$4)=YEAR($G131)),#REF!,IF(AND(BB$4&lt;($H131+1),(BB$4+1)&gt;$G131),$P131,0)))</f>
        <v>0</v>
      </c>
      <c r="BC131" s="1301">
        <v>0</v>
      </c>
      <c r="BD131" s="1301">
        <f t="shared" si="82"/>
        <v>0</v>
      </c>
      <c r="BE131" s="1301">
        <v>0</v>
      </c>
      <c r="BF131" s="1301">
        <f>IF(AND(MONTH(BF$4)=MONTH($H131),YEAR(BF$4)=YEAR($H131)),#REF!,IF(AND(MONTH(BF$4)=MONTH($G131),YEAR(BF$4)=YEAR($G131)),#REF!,IF(AND(BF$4&lt;($H131+1),(BF$4+1)&gt;$G131),$P131,0)))</f>
        <v>0</v>
      </c>
      <c r="BG131" s="1301">
        <v>0</v>
      </c>
      <c r="BH131" s="1301">
        <f t="shared" si="83"/>
        <v>0</v>
      </c>
      <c r="BI131" s="1301">
        <v>0</v>
      </c>
      <c r="BJ131" s="1301">
        <f>IF(AND(MONTH(BJ$4)=MONTH($H131),YEAR(BJ$4)=YEAR($H131)),#REF!,IF(AND(MONTH(BJ$4)=MONTH($G131),YEAR(BJ$4)=YEAR($G131)),#REF!,IF(AND(BJ$4&lt;($H131+1),(BJ$4+1)&gt;$G131),$P131,0)))</f>
        <v>0</v>
      </c>
      <c r="BK131" s="1301">
        <v>0</v>
      </c>
      <c r="BL131" s="1301">
        <f t="shared" si="84"/>
        <v>0</v>
      </c>
      <c r="BM131" s="1301">
        <v>0</v>
      </c>
      <c r="BN131" s="1313">
        <f>IF(AND(MONTH(BN$4)=MONTH($H131),YEAR(BN$4)=YEAR($H131)),#REF!,IF(AND(MONTH(BN$4)=MONTH($G131),YEAR(BN$4)=YEAR($G131)),#REF!,IF(AND(BN$4&lt;($H131+1),(BN$4+1)&gt;$G131),$P131,0)))</f>
        <v>0</v>
      </c>
      <c r="BO131" s="1313">
        <f>IF(AND(MONTH(BO$4)=MONTH($H131),YEAR(BO$4)=YEAR($H131)),#REF!,IF(AND(MONTH(BO$4)=MONTH($G131),YEAR(BO$4)=YEAR($G131)),#REF!,IF(AND(BO$4&lt;($H131+1),(BO$4+1)&gt;$G131),$P131,0)))</f>
        <v>0</v>
      </c>
      <c r="BP131" s="1313">
        <f>IF(AND(MONTH(BP$4)=MONTH($H131),YEAR(BP$4)=YEAR($H131)),#REF!,IF(AND(MONTH(BP$4)=MONTH($G131),YEAR(BP$4)=YEAR($G131)),#REF!,IF(AND(BP$4&lt;($H131+1),(BP$4+1)&gt;$G131),$P131,0)))</f>
        <v>0</v>
      </c>
      <c r="BQ131" s="1313">
        <f>IF(AND(MONTH(BQ$4)=MONTH($H131),YEAR(BQ$4)=YEAR($H131)),#REF!,IF(AND(MONTH(BQ$4)=MONTH($G131),YEAR(BQ$4)=YEAR($G131)),#REF!,IF(AND(BQ$4&lt;($H131+1),(BQ$4+1)&gt;$G131),$P131,0)))</f>
        <v>0</v>
      </c>
      <c r="BR131" s="1313">
        <f>IF(AND(MONTH(BR$4)=MONTH($H131),YEAR(BR$4)=YEAR($H131)),#REF!,IF(AND(MONTH(BR$4)=MONTH($G131),YEAR(BR$4)=YEAR($G131)),#REF!,IF(AND(BR$4&lt;($H131+1),(BR$4+1)&gt;$G131),$P131,0)))</f>
        <v>0</v>
      </c>
      <c r="BS131" s="1313">
        <f>IF(AND(MONTH(BS$4)=MONTH($H131),YEAR(BS$4)=YEAR($H131)),#REF!,IF(AND(MONTH(BS$4)=MONTH($G131),YEAR(BS$4)=YEAR($G131)),#REF!,IF(AND(BS$4&lt;($H131+1),(BS$4+1)&gt;$G131),$P131,0)))</f>
        <v>0</v>
      </c>
      <c r="BT131" s="1313">
        <f>IF(AND(MONTH(BT$4)=MONTH($H131),YEAR(BT$4)=YEAR($H131)),#REF!,IF(AND(MONTH(BT$4)=MONTH($G131),YEAR(BT$4)=YEAR($G131)),#REF!,IF(AND(BT$4&lt;($H131+1),(BT$4+1)&gt;$G131),$P131,0)))</f>
        <v>0</v>
      </c>
      <c r="BU131" s="1331">
        <f t="shared" si="147"/>
        <v>0</v>
      </c>
      <c r="BV131" s="1331"/>
      <c r="BW131" s="1327"/>
      <c r="BX131" s="1319"/>
      <c r="BY131" s="1319"/>
      <c r="BZ131" s="1319"/>
      <c r="CA131" s="1319"/>
      <c r="CB131" s="1319"/>
      <c r="CC131" s="1319"/>
      <c r="CD131" s="1338"/>
      <c r="CE131" s="1338"/>
      <c r="CF131" s="1338"/>
      <c r="CG131" s="1338"/>
      <c r="CH131" s="1338"/>
      <c r="CI131" s="1270">
        <f t="shared" si="85"/>
        <v>0</v>
      </c>
      <c r="CJ131" s="1333"/>
      <c r="CK131" s="1333"/>
      <c r="CL131" s="1333"/>
    </row>
    <row r="132" spans="1:90" ht="18" customHeight="1">
      <c r="A132" s="1188">
        <v>59</v>
      </c>
      <c r="B132" s="1188" t="s">
        <v>185</v>
      </c>
      <c r="C132" s="1188" t="s">
        <v>56</v>
      </c>
      <c r="D132" s="1188"/>
      <c r="E132" s="1188" t="s">
        <v>200</v>
      </c>
      <c r="F132" s="1439" t="s">
        <v>201</v>
      </c>
      <c r="G132" s="1197">
        <v>45134</v>
      </c>
      <c r="H132" s="1197">
        <v>45499</v>
      </c>
      <c r="I132" s="1256"/>
      <c r="J132" s="1257">
        <v>1055</v>
      </c>
      <c r="K132" s="1257">
        <v>1055</v>
      </c>
      <c r="L132" s="1260">
        <v>12.5</v>
      </c>
      <c r="M132" s="1258">
        <v>2</v>
      </c>
      <c r="N132" s="1249">
        <v>18.125</v>
      </c>
      <c r="O132" s="1259">
        <f t="shared" si="167"/>
        <v>13187.5</v>
      </c>
      <c r="P132" s="1259">
        <f t="shared" si="152"/>
        <v>2110</v>
      </c>
      <c r="Q132" s="1259">
        <f t="shared" si="168"/>
        <v>15297.5</v>
      </c>
      <c r="R132" s="1259">
        <f>IF(AND(MONTH(R$4)=MONTH($H132),YEAR(R$4)=YEAR($H132)),#REF!,IF(AND(MONTH(R$4)=MONTH($G132),YEAR(R$4)=YEAR($G132)),#REF!,IF(AND(R$4&lt;($H132+1),(R$4+1)&gt;$G132),$O132,0)))</f>
        <v>13187.5</v>
      </c>
      <c r="S132" s="1259">
        <f>VLOOKUP(E132,'[1]MW-Rent 2023'!$E$11:$AS$247,16,FALSE)</f>
        <v>10550</v>
      </c>
      <c r="T132" s="1259">
        <f t="shared" si="80"/>
        <v>2637.5</v>
      </c>
      <c r="U132" s="1259">
        <f>VLOOKUP(E132,'[2]MW-Rent 2023'!$E$11:$DR$319,21,FALSE)</f>
        <v>10866.5</v>
      </c>
      <c r="V132" s="1301">
        <f>IF(AND(MONTH(V$4)=MONTH($H132),YEAR(V$4)=YEAR($H132)),#REF!,IF(AND(MONTH(V$4)=MONTH($G132),YEAR(V$4)=YEAR($G132)),#REF!,IF(AND(V$4&lt;($H132+1),(V$4+1)&gt;$G132),$O132,0)))</f>
        <v>13187.5</v>
      </c>
      <c r="W132" s="1301">
        <f>VLOOKUP(E132,'[1]MW-Rent 2023'!$E$11:$AS$247,17,FALSE)</f>
        <v>10550</v>
      </c>
      <c r="X132" s="1301">
        <f t="shared" si="86"/>
        <v>2637.5</v>
      </c>
      <c r="Y132" s="1301">
        <f>VLOOKUP(E132,'[2]MW-Rent 2023'!$E$11:$DR$319,25,FALSE)</f>
        <v>10022.5</v>
      </c>
      <c r="Z132" s="1301">
        <f>IF(AND(MONTH(Z$4)=MONTH($H132),YEAR(Z$4)=YEAR($H132)),#REF!,IF(AND(MONTH(Z$4)=MONTH($G132),YEAR(Z$4)=YEAR($G132)),#REF!,IF(AND(Z$4&lt;($H132+1),(Z$4+1)&gt;$G132),$O132,0)))</f>
        <v>13187.5</v>
      </c>
      <c r="AA132" s="1301">
        <f>VLOOKUP(E132,'[1]MW-Rent 2023'!$E$11:$AS$247,18,FALSE)</f>
        <v>10550</v>
      </c>
      <c r="AB132" s="1301">
        <f t="shared" si="87"/>
        <v>2637.5</v>
      </c>
      <c r="AC132" s="1301">
        <f>VLOOKUP(E132,'[2]MW-Rent 2023'!$E$11:$DR$319,29,FALSE)</f>
        <v>10022.5</v>
      </c>
      <c r="AD132" s="1301">
        <f>IF(AND(MONTH(AD$4)=MONTH($H132),YEAR(AD$4)=YEAR($H132)),#REF!,IF(AND(MONTH(AD$4)=MONTH($G132),YEAR(AD$4)=YEAR($G132)),#REF!,IF(AND(AD$4&lt;($H132+1),(AD$4+1)&gt;$G132),$O132,0)))</f>
        <v>13187.5</v>
      </c>
      <c r="AE132" s="1301">
        <f>VLOOKUP(E132,'[1]MW-Rent 2023'!$E$11:$AS$247,19,FALSE)</f>
        <v>10550</v>
      </c>
      <c r="AF132" s="1301">
        <f t="shared" si="88"/>
        <v>2637.5</v>
      </c>
      <c r="AG132" s="1301">
        <f>VLOOKUP(E132,'[2]MW-Rent 2023'!$E$11:$DR$319,33,FALSE)</f>
        <v>10022.5</v>
      </c>
      <c r="AH132" s="1301">
        <f>IF(AND(MONTH(AH$4)=MONTH($H132),YEAR(AH$4)=YEAR($H132)),#REF!,IF(AND(MONTH(AH$4)=MONTH($G132),YEAR(AH$4)=YEAR($G132)),#REF!,IF(AND(AH$4&lt;($H132+1),(AH$4+1)&gt;$G132),$O132,0)))</f>
        <v>13187.5</v>
      </c>
      <c r="AI132" s="1301">
        <f>VLOOKUP(E132,'[1]MW-Rent 2023'!$E$11:$AS$247,20,FALSE)</f>
        <v>10550</v>
      </c>
      <c r="AJ132" s="1301">
        <f t="shared" si="89"/>
        <v>2637.5</v>
      </c>
      <c r="AK132" s="1301">
        <f>VLOOKUP(E132,'[2]MW-Rent 2023'!$E$11:$DR$319,37,FALSE)</f>
        <v>10022.5</v>
      </c>
      <c r="AL132" s="1313">
        <f>IF(AND(MONTH(AL$4)=MONTH($H132),YEAR(AL$4)=YEAR($H132)),#REF!,IF(AND(MONTH(AL$4)=MONTH($G132),YEAR(AL$4)=YEAR($G132)),#REF!,IF(AND(AL$4&lt;($H132+1),(AL$4+1)&gt;$G132),$O132,0)))</f>
        <v>13187.5</v>
      </c>
      <c r="AM132" s="1313" t="e">
        <f>IF(AND(MONTH(AM$4)=MONTH($H132),YEAR(AM$4)=YEAR($H132)),#REF!,IF(AND(MONTH(AM$4)=MONTH($G132),YEAR(AM$4)=YEAR($G132)),#REF!,IF(AND(AM$4&lt;($H132+1),(AM$4+1)&gt;$G132),$O132,0)))</f>
        <v>#REF!</v>
      </c>
      <c r="AN132" s="1313">
        <f>IF(AND(MONTH(AN$4)=MONTH($H132),YEAR(AN$4)=YEAR($H132)),#REF!,IF(AND(MONTH(AN$4)=MONTH($G132),YEAR(AN$4)=YEAR($G132)),#REF!,IF(AND(AN$4&lt;($H132+1),(AN$4+1)&gt;$G132),$O132,0)))</f>
        <v>0</v>
      </c>
      <c r="AO132" s="1313">
        <f>IF(AND(MONTH(AO$4)=MONTH($H132),YEAR(AO$4)=YEAR($H132)),#REF!,IF(AND(MONTH(AO$4)=MONTH($G132),YEAR(AO$4)=YEAR($G132)),#REF!,IF(AND(AO$4&lt;($H132+1),(AO$4+1)&gt;$G132),$O132,0)))</f>
        <v>0</v>
      </c>
      <c r="AP132" s="1313">
        <f>IF(AND(MONTH(AP$4)=MONTH($H132),YEAR(AP$4)=YEAR($H132)),#REF!,IF(AND(MONTH(AP$4)=MONTH($G132),YEAR(AP$4)=YEAR($G132)),#REF!,IF(AND(AP$4&lt;($H132+1),(AP$4+1)&gt;$G132),$O132,0)))</f>
        <v>0</v>
      </c>
      <c r="AQ132" s="1313">
        <f>IF(AND(MONTH(AQ$4)=MONTH($H132),YEAR(AQ$4)=YEAR($H132)),#REF!,IF(AND(MONTH(AQ$4)=MONTH($G132),YEAR(AQ$4)=YEAR($G132)),#REF!,IF(AND(AQ$4&lt;($H132+1),(AQ$4+1)&gt;$G132),$O132,0)))</f>
        <v>0</v>
      </c>
      <c r="AR132" s="1313">
        <f>IF(AND(MONTH(AR$4)=MONTH($H132),YEAR(AR$4)=YEAR($H132)),#REF!,IF(AND(MONTH(AR$4)=MONTH($G132),YEAR(AR$4)=YEAR($G132)),#REF!,IF(AND(AR$4&lt;($H132+1),(AR$4+1)&gt;$G132),$O132,0)))</f>
        <v>0</v>
      </c>
      <c r="AS132" s="1301" t="e">
        <f t="shared" si="146"/>
        <v>#REF!</v>
      </c>
      <c r="AT132" s="1301">
        <f>IF(AND(MONTH(AT$4)=MONTH($H132),YEAR(AT$4)=YEAR($H132)),#REF!,IF(AND(MONTH(AT$4)=MONTH($G132),YEAR(AT$4)=YEAR($G132)),#REF!,IF(AND(AT$4&lt;($H132+1),(AT$4+1)&gt;$G132),$P132,0)))</f>
        <v>2110</v>
      </c>
      <c r="AU132" s="1301">
        <f>VLOOKUP(E132,'[1]MW-Rent 2023'!$E$11:$AS$247,29,FALSE)</f>
        <v>2110</v>
      </c>
      <c r="AV132" s="1301">
        <f t="shared" si="79"/>
        <v>0</v>
      </c>
      <c r="AW132" s="1301">
        <f>VLOOKUP(E132,'[2]MW-Rent 2023'!$E$11:$DR$319,70,FALSE)</f>
        <v>1266</v>
      </c>
      <c r="AX132" s="1301">
        <f>IF(AND(MONTH(AX$4)=MONTH($H132),YEAR(AX$4)=YEAR($H132)),#REF!,IF(AND(MONTH(AX$4)=MONTH($G132),YEAR(AX$4)=YEAR($G132)),#REF!,IF(AND(AX$4&lt;($H132+1),(AX$4+1)&gt;$G132),$P132,0)))</f>
        <v>2110</v>
      </c>
      <c r="AY132" s="1301">
        <f>VLOOKUP(E132,'[1]MW-Rent 2023'!$E$11:$AS$247,30,FALSE)</f>
        <v>2110</v>
      </c>
      <c r="AZ132" s="1301">
        <f t="shared" si="81"/>
        <v>0</v>
      </c>
      <c r="BA132" s="1301">
        <f>VLOOKUP(E132,'[2]MW-Rent 2023'!$E$11:$DR$319,74,FALSE)</f>
        <v>2110</v>
      </c>
      <c r="BB132" s="1301">
        <f>IF(AND(MONTH(BB$4)=MONTH($H132),YEAR(BB$4)=YEAR($H132)),#REF!,IF(AND(MONTH(BB$4)=MONTH($G132),YEAR(BB$4)=YEAR($G132)),#REF!,IF(AND(BB$4&lt;($H132+1),(BB$4+1)&gt;$G132),$P132,0)))</f>
        <v>2110</v>
      </c>
      <c r="BC132" s="1301">
        <f>VLOOKUP(E132,'[1]MW-Rent 2023'!$E$11:$AS$247,31,FALSE)</f>
        <v>2110</v>
      </c>
      <c r="BD132" s="1301">
        <f t="shared" si="82"/>
        <v>0</v>
      </c>
      <c r="BE132" s="1301">
        <f>VLOOKUP(E132,'[2]MW-Rent 2023'!$E$11:$DR$319,78,FALSE)</f>
        <v>2110</v>
      </c>
      <c r="BF132" s="1301">
        <f>IF(AND(MONTH(BF$4)=MONTH($H132),YEAR(BF$4)=YEAR($H132)),#REF!,IF(AND(MONTH(BF$4)=MONTH($G132),YEAR(BF$4)=YEAR($G132)),#REF!,IF(AND(BF$4&lt;($H132+1),(BF$4+1)&gt;$G132),$P132,0)))</f>
        <v>2110</v>
      </c>
      <c r="BG132" s="1301">
        <f>VLOOKUP(E132,'[1]MW-Rent 2023'!$E$11:$AS$247,32,FALSE)</f>
        <v>2110</v>
      </c>
      <c r="BH132" s="1301">
        <f t="shared" si="83"/>
        <v>0</v>
      </c>
      <c r="BI132" s="1301">
        <f>VLOOKUP(E132,'[2]MW-Rent 2023'!$E$11:$DR$319,82,FALSE)</f>
        <v>2110</v>
      </c>
      <c r="BJ132" s="1301">
        <f>IF(AND(MONTH(BJ$4)=MONTH($H132),YEAR(BJ$4)=YEAR($H132)),#REF!,IF(AND(MONTH(BJ$4)=MONTH($G132),YEAR(BJ$4)=YEAR($G132)),#REF!,IF(AND(BJ$4&lt;($H132+1),(BJ$4+1)&gt;$G132),$P132,0)))</f>
        <v>2110</v>
      </c>
      <c r="BK132" s="1301">
        <f>VLOOKUP(E132,'[1]MW-Rent 2023'!$E$11:$AS$247,33,FALSE)</f>
        <v>2110</v>
      </c>
      <c r="BL132" s="1301">
        <f t="shared" si="84"/>
        <v>0</v>
      </c>
      <c r="BM132" s="1301">
        <f>VLOOKUP(E132,'[2]MW-Rent 2023'!$E$11:$DR$319,86,FALSE)</f>
        <v>2110</v>
      </c>
      <c r="BN132" s="1313">
        <f>IF(AND(MONTH(BN$4)=MONTH($H132),YEAR(BN$4)=YEAR($H132)),#REF!,IF(AND(MONTH(BN$4)=MONTH($G132),YEAR(BN$4)=YEAR($G132)),#REF!,IF(AND(BN$4&lt;($H132+1),(BN$4+1)&gt;$G132),$P132,0)))</f>
        <v>2110</v>
      </c>
      <c r="BO132" s="1313" t="e">
        <f>IF(AND(MONTH(BO$4)=MONTH($H132),YEAR(BO$4)=YEAR($H132)),#REF!,IF(AND(MONTH(BO$4)=MONTH($G132),YEAR(BO$4)=YEAR($G132)),#REF!,IF(AND(BO$4&lt;($H132+1),(BO$4+1)&gt;$G132),$P132,0)))</f>
        <v>#REF!</v>
      </c>
      <c r="BP132" s="1313">
        <f>IF(AND(MONTH(BP$4)=MONTH($H132),YEAR(BP$4)=YEAR($H132)),#REF!,IF(AND(MONTH(BP$4)=MONTH($G132),YEAR(BP$4)=YEAR($G132)),#REF!,IF(AND(BP$4&lt;($H132+1),(BP$4+1)&gt;$G132),$P132,0)))</f>
        <v>0</v>
      </c>
      <c r="BQ132" s="1313">
        <f>IF(AND(MONTH(BQ$4)=MONTH($H132),YEAR(BQ$4)=YEAR($H132)),#REF!,IF(AND(MONTH(BQ$4)=MONTH($G132),YEAR(BQ$4)=YEAR($G132)),#REF!,IF(AND(BQ$4&lt;($H132+1),(BQ$4+1)&gt;$G132),$P132,0)))</f>
        <v>0</v>
      </c>
      <c r="BR132" s="1313">
        <f>IF(AND(MONTH(BR$4)=MONTH($H132),YEAR(BR$4)=YEAR($H132)),#REF!,IF(AND(MONTH(BR$4)=MONTH($G132),YEAR(BR$4)=YEAR($G132)),#REF!,IF(AND(BR$4&lt;($H132+1),(BR$4+1)&gt;$G132),$P132,0)))</f>
        <v>0</v>
      </c>
      <c r="BS132" s="1313">
        <f>IF(AND(MONTH(BS$4)=MONTH($H132),YEAR(BS$4)=YEAR($H132)),#REF!,IF(AND(MONTH(BS$4)=MONTH($G132),YEAR(BS$4)=YEAR($G132)),#REF!,IF(AND(BS$4&lt;($H132+1),(BS$4+1)&gt;$G132),$P132,0)))</f>
        <v>0</v>
      </c>
      <c r="BT132" s="1313">
        <f>IF(AND(MONTH(BT$4)=MONTH($H132),YEAR(BT$4)=YEAR($H132)),#REF!,IF(AND(MONTH(BT$4)=MONTH($G132),YEAR(BT$4)=YEAR($G132)),#REF!,IF(AND(BT$4&lt;($H132+1),(BT$4+1)&gt;$G132),$P132,0)))</f>
        <v>0</v>
      </c>
      <c r="BU132" s="1331" t="e">
        <f t="shared" si="147"/>
        <v>#REF!</v>
      </c>
      <c r="BV132" s="1331"/>
      <c r="BW132" s="1327">
        <v>449.94</v>
      </c>
      <c r="BX132" s="1319">
        <v>471.43</v>
      </c>
      <c r="BY132" s="1319">
        <v>503.51</v>
      </c>
      <c r="BZ132" s="1319">
        <v>509.73</v>
      </c>
      <c r="CA132" s="1319">
        <v>571.15</v>
      </c>
      <c r="CB132" s="1319"/>
      <c r="CC132" s="1319"/>
      <c r="CD132" s="1338"/>
      <c r="CE132" s="1338"/>
      <c r="CF132" s="1338"/>
      <c r="CG132" s="1338"/>
      <c r="CH132" s="1338"/>
      <c r="CI132" s="1270">
        <f t="shared" si="85"/>
        <v>2505.7600000000002</v>
      </c>
      <c r="CJ132" s="1333"/>
      <c r="CK132" s="1333"/>
      <c r="CL132" s="1333"/>
    </row>
    <row r="133" spans="1:90" ht="18" customHeight="1">
      <c r="A133" s="1188">
        <v>59</v>
      </c>
      <c r="B133" s="1188" t="s">
        <v>185</v>
      </c>
      <c r="C133" s="1188" t="s">
        <v>56</v>
      </c>
      <c r="D133" s="1188"/>
      <c r="E133" s="1188" t="s">
        <v>200</v>
      </c>
      <c r="F133" s="1439" t="s">
        <v>201</v>
      </c>
      <c r="G133" s="1197">
        <v>45500</v>
      </c>
      <c r="H133" s="1197">
        <v>45864</v>
      </c>
      <c r="I133" s="1256"/>
      <c r="J133" s="1257">
        <v>0</v>
      </c>
      <c r="K133" s="1257">
        <v>1055</v>
      </c>
      <c r="L133" s="1260">
        <v>13.125</v>
      </c>
      <c r="M133" s="1258">
        <v>2</v>
      </c>
      <c r="N133" s="1249">
        <v>18.90625</v>
      </c>
      <c r="O133" s="1259">
        <f t="shared" si="167"/>
        <v>13846.875</v>
      </c>
      <c r="P133" s="1259">
        <f t="shared" si="152"/>
        <v>2110</v>
      </c>
      <c r="Q133" s="1259">
        <f t="shared" si="168"/>
        <v>15956.875</v>
      </c>
      <c r="R133" s="1259">
        <f>IF(AND(MONTH(R$4)=MONTH($H133),YEAR(R$4)=YEAR($H133)),#REF!,IF(AND(MONTH(R$4)=MONTH($G133),YEAR(R$4)=YEAR($G133)),#REF!,IF(AND(R$4&lt;($H133+1),(R$4+1)&gt;$G133),$O133,0)))</f>
        <v>0</v>
      </c>
      <c r="S133" s="1259">
        <v>0</v>
      </c>
      <c r="T133" s="1259">
        <f t="shared" si="80"/>
        <v>0</v>
      </c>
      <c r="U133" s="1259">
        <v>0</v>
      </c>
      <c r="V133" s="1301">
        <f>IF(AND(MONTH(V$4)=MONTH($H133),YEAR(V$4)=YEAR($H133)),#REF!,IF(AND(MONTH(V$4)=MONTH($G133),YEAR(V$4)=YEAR($G133)),#REF!,IF(AND(V$4&lt;($H133+1),(V$4+1)&gt;$G133),$O133,0)))</f>
        <v>0</v>
      </c>
      <c r="W133" s="1301">
        <v>0</v>
      </c>
      <c r="X133" s="1301">
        <f t="shared" si="86"/>
        <v>0</v>
      </c>
      <c r="Y133" s="1301">
        <v>0</v>
      </c>
      <c r="Z133" s="1301">
        <f>IF(AND(MONTH(Z$4)=MONTH($H133),YEAR(Z$4)=YEAR($H133)),#REF!,IF(AND(MONTH(Z$4)=MONTH($G133),YEAR(Z$4)=YEAR($G133)),#REF!,IF(AND(Z$4&lt;($H133+1),(Z$4+1)&gt;$G133),$O133,0)))</f>
        <v>0</v>
      </c>
      <c r="AA133" s="1301">
        <v>0</v>
      </c>
      <c r="AB133" s="1301">
        <f t="shared" si="87"/>
        <v>0</v>
      </c>
      <c r="AC133" s="1301">
        <v>0</v>
      </c>
      <c r="AD133" s="1301">
        <f>IF(AND(MONTH(AD$4)=MONTH($H133),YEAR(AD$4)=YEAR($H133)),#REF!,IF(AND(MONTH(AD$4)=MONTH($G133),YEAR(AD$4)=YEAR($G133)),#REF!,IF(AND(AD$4&lt;($H133+1),(AD$4+1)&gt;$G133),$O133,0)))</f>
        <v>0</v>
      </c>
      <c r="AE133" s="1301">
        <v>0</v>
      </c>
      <c r="AF133" s="1301">
        <f t="shared" si="88"/>
        <v>0</v>
      </c>
      <c r="AG133" s="1301">
        <v>0</v>
      </c>
      <c r="AH133" s="1301">
        <f>IF(AND(MONTH(AH$4)=MONTH($H133),YEAR(AH$4)=YEAR($H133)),#REF!,IF(AND(MONTH(AH$4)=MONTH($G133),YEAR(AH$4)=YEAR($G133)),#REF!,IF(AND(AH$4&lt;($H133+1),(AH$4+1)&gt;$G133),$O133,0)))</f>
        <v>0</v>
      </c>
      <c r="AI133" s="1301">
        <v>0</v>
      </c>
      <c r="AJ133" s="1301">
        <f t="shared" si="89"/>
        <v>0</v>
      </c>
      <c r="AK133" s="1301">
        <v>0</v>
      </c>
      <c r="AL133" s="1313">
        <f>IF(AND(MONTH(AL$4)=MONTH($H133),YEAR(AL$4)=YEAR($H133)),#REF!,IF(AND(MONTH(AL$4)=MONTH($G133),YEAR(AL$4)=YEAR($G133)),#REF!,IF(AND(AL$4&lt;($H133+1),(AL$4+1)&gt;$G133),$O133,0)))</f>
        <v>0</v>
      </c>
      <c r="AM133" s="1313" t="e">
        <f>IF(AND(MONTH(AM$4)=MONTH($H133),YEAR(AM$4)=YEAR($H133)),#REF!,IF(AND(MONTH(AM$4)=MONTH($G133),YEAR(AM$4)=YEAR($G133)),#REF!,IF(AND(AM$4&lt;($H133+1),(AM$4+1)&gt;$G133),$O133,0)))</f>
        <v>#REF!</v>
      </c>
      <c r="AN133" s="1313">
        <f>IF(AND(MONTH(AN$4)=MONTH($H133),YEAR(AN$4)=YEAR($H133)),#REF!,IF(AND(MONTH(AN$4)=MONTH($G133),YEAR(AN$4)=YEAR($G133)),#REF!,IF(AND(AN$4&lt;($H133+1),(AN$4+1)&gt;$G133),$O133,0)))</f>
        <v>13846.875</v>
      </c>
      <c r="AO133" s="1313">
        <f>IF(AND(MONTH(AO$4)=MONTH($H133),YEAR(AO$4)=YEAR($H133)),#REF!,IF(AND(MONTH(AO$4)=MONTH($G133),YEAR(AO$4)=YEAR($G133)),#REF!,IF(AND(AO$4&lt;($H133+1),(AO$4+1)&gt;$G133),$O133,0)))</f>
        <v>13846.875</v>
      </c>
      <c r="AP133" s="1313">
        <f>IF(AND(MONTH(AP$4)=MONTH($H133),YEAR(AP$4)=YEAR($H133)),#REF!,IF(AND(MONTH(AP$4)=MONTH($G133),YEAR(AP$4)=YEAR($G133)),#REF!,IF(AND(AP$4&lt;($H133+1),(AP$4+1)&gt;$G133),$O133,0)))</f>
        <v>13846.875</v>
      </c>
      <c r="AQ133" s="1313">
        <f>IF(AND(MONTH(AQ$4)=MONTH($H133),YEAR(AQ$4)=YEAR($H133)),#REF!,IF(AND(MONTH(AQ$4)=MONTH($G133),YEAR(AQ$4)=YEAR($G133)),#REF!,IF(AND(AQ$4&lt;($H133+1),(AQ$4+1)&gt;$G133),$O133,0)))</f>
        <v>13846.875</v>
      </c>
      <c r="AR133" s="1313">
        <f>IF(AND(MONTH(AR$4)=MONTH($H133),YEAR(AR$4)=YEAR($H133)),#REF!,IF(AND(MONTH(AR$4)=MONTH($G133),YEAR(AR$4)=YEAR($G133)),#REF!,IF(AND(AR$4&lt;($H133+1),(AR$4+1)&gt;$G133),$O133,0)))</f>
        <v>13846.875</v>
      </c>
      <c r="AS133" s="1301" t="e">
        <f t="shared" si="146"/>
        <v>#REF!</v>
      </c>
      <c r="AT133" s="1301">
        <f>IF(AND(MONTH(AT$4)=MONTH($H133),YEAR(AT$4)=YEAR($H133)),#REF!,IF(AND(MONTH(AT$4)=MONTH($G133),YEAR(AT$4)=YEAR($G133)),#REF!,IF(AND(AT$4&lt;($H133+1),(AT$4+1)&gt;$G133),$P133,0)))</f>
        <v>0</v>
      </c>
      <c r="AU133" s="1301">
        <v>0</v>
      </c>
      <c r="AV133" s="1301">
        <f t="shared" si="79"/>
        <v>0</v>
      </c>
      <c r="AW133" s="1301">
        <v>0</v>
      </c>
      <c r="AX133" s="1301">
        <f>IF(AND(MONTH(AX$4)=MONTH($H133),YEAR(AX$4)=YEAR($H133)),#REF!,IF(AND(MONTH(AX$4)=MONTH($G133),YEAR(AX$4)=YEAR($G133)),#REF!,IF(AND(AX$4&lt;($H133+1),(AX$4+1)&gt;$G133),$P133,0)))</f>
        <v>0</v>
      </c>
      <c r="AY133" s="1301">
        <v>0</v>
      </c>
      <c r="AZ133" s="1301">
        <f t="shared" si="81"/>
        <v>0</v>
      </c>
      <c r="BA133" s="1301">
        <v>0</v>
      </c>
      <c r="BB133" s="1301">
        <f>IF(AND(MONTH(BB$4)=MONTH($H133),YEAR(BB$4)=YEAR($H133)),#REF!,IF(AND(MONTH(BB$4)=MONTH($G133),YEAR(BB$4)=YEAR($G133)),#REF!,IF(AND(BB$4&lt;($H133+1),(BB$4+1)&gt;$G133),$P133,0)))</f>
        <v>0</v>
      </c>
      <c r="BC133" s="1301">
        <v>0</v>
      </c>
      <c r="BD133" s="1301">
        <f t="shared" si="82"/>
        <v>0</v>
      </c>
      <c r="BE133" s="1301">
        <v>0</v>
      </c>
      <c r="BF133" s="1301">
        <f>IF(AND(MONTH(BF$4)=MONTH($H133),YEAR(BF$4)=YEAR($H133)),#REF!,IF(AND(MONTH(BF$4)=MONTH($G133),YEAR(BF$4)=YEAR($G133)),#REF!,IF(AND(BF$4&lt;($H133+1),(BF$4+1)&gt;$G133),$P133,0)))</f>
        <v>0</v>
      </c>
      <c r="BG133" s="1301">
        <v>0</v>
      </c>
      <c r="BH133" s="1301">
        <f t="shared" si="83"/>
        <v>0</v>
      </c>
      <c r="BI133" s="1301">
        <v>0</v>
      </c>
      <c r="BJ133" s="1301">
        <f>IF(AND(MONTH(BJ$4)=MONTH($H133),YEAR(BJ$4)=YEAR($H133)),#REF!,IF(AND(MONTH(BJ$4)=MONTH($G133),YEAR(BJ$4)=YEAR($G133)),#REF!,IF(AND(BJ$4&lt;($H133+1),(BJ$4+1)&gt;$G133),$P133,0)))</f>
        <v>0</v>
      </c>
      <c r="BK133" s="1301">
        <v>0</v>
      </c>
      <c r="BL133" s="1301">
        <f t="shared" si="84"/>
        <v>0</v>
      </c>
      <c r="BM133" s="1301">
        <v>0</v>
      </c>
      <c r="BN133" s="1313">
        <f>IF(AND(MONTH(BN$4)=MONTH($H133),YEAR(BN$4)=YEAR($H133)),#REF!,IF(AND(MONTH(BN$4)=MONTH($G133),YEAR(BN$4)=YEAR($G133)),#REF!,IF(AND(BN$4&lt;($H133+1),(BN$4+1)&gt;$G133),$P133,0)))</f>
        <v>0</v>
      </c>
      <c r="BO133" s="1313" t="e">
        <f>IF(AND(MONTH(BO$4)=MONTH($H133),YEAR(BO$4)=YEAR($H133)),#REF!,IF(AND(MONTH(BO$4)=MONTH($G133),YEAR(BO$4)=YEAR($G133)),#REF!,IF(AND(BO$4&lt;($H133+1),(BO$4+1)&gt;$G133),$P133,0)))</f>
        <v>#REF!</v>
      </c>
      <c r="BP133" s="1313">
        <f>IF(AND(MONTH(BP$4)=MONTH($H133),YEAR(BP$4)=YEAR($H133)),#REF!,IF(AND(MONTH(BP$4)=MONTH($G133),YEAR(BP$4)=YEAR($G133)),#REF!,IF(AND(BP$4&lt;($H133+1),(BP$4+1)&gt;$G133),$P133,0)))</f>
        <v>2110</v>
      </c>
      <c r="BQ133" s="1313">
        <f>IF(AND(MONTH(BQ$4)=MONTH($H133),YEAR(BQ$4)=YEAR($H133)),#REF!,IF(AND(MONTH(BQ$4)=MONTH($G133),YEAR(BQ$4)=YEAR($G133)),#REF!,IF(AND(BQ$4&lt;($H133+1),(BQ$4+1)&gt;$G133),$P133,0)))</f>
        <v>2110</v>
      </c>
      <c r="BR133" s="1313">
        <f>IF(AND(MONTH(BR$4)=MONTH($H133),YEAR(BR$4)=YEAR($H133)),#REF!,IF(AND(MONTH(BR$4)=MONTH($G133),YEAR(BR$4)=YEAR($G133)),#REF!,IF(AND(BR$4&lt;($H133+1),(BR$4+1)&gt;$G133),$P133,0)))</f>
        <v>2110</v>
      </c>
      <c r="BS133" s="1313">
        <f>IF(AND(MONTH(BS$4)=MONTH($H133),YEAR(BS$4)=YEAR($H133)),#REF!,IF(AND(MONTH(BS$4)=MONTH($G133),YEAR(BS$4)=YEAR($G133)),#REF!,IF(AND(BS$4&lt;($H133+1),(BS$4+1)&gt;$G133),$P133,0)))</f>
        <v>2110</v>
      </c>
      <c r="BT133" s="1313">
        <f>IF(AND(MONTH(BT$4)=MONTH($H133),YEAR(BT$4)=YEAR($H133)),#REF!,IF(AND(MONTH(BT$4)=MONTH($G133),YEAR(BT$4)=YEAR($G133)),#REF!,IF(AND(BT$4&lt;($H133+1),(BT$4+1)&gt;$G133),$P133,0)))</f>
        <v>2110</v>
      </c>
      <c r="BU133" s="1331" t="e">
        <f t="shared" si="147"/>
        <v>#REF!</v>
      </c>
      <c r="BV133" s="1331"/>
      <c r="BW133" s="1327"/>
      <c r="BX133" s="1319"/>
      <c r="BY133" s="1319"/>
      <c r="BZ133" s="1319"/>
      <c r="CA133" s="1319"/>
      <c r="CB133" s="1319"/>
      <c r="CC133" s="1319"/>
      <c r="CD133" s="1338"/>
      <c r="CE133" s="1338"/>
      <c r="CF133" s="1338"/>
      <c r="CG133" s="1338"/>
      <c r="CH133" s="1338"/>
      <c r="CI133" s="1270">
        <f t="shared" si="85"/>
        <v>0</v>
      </c>
      <c r="CJ133" s="1333"/>
      <c r="CK133" s="1333"/>
      <c r="CL133" s="1333"/>
    </row>
    <row r="134" spans="1:90" ht="18" customHeight="1">
      <c r="A134" s="1198">
        <v>60</v>
      </c>
      <c r="B134" s="1198" t="s">
        <v>185</v>
      </c>
      <c r="C134" s="1198" t="s">
        <v>56</v>
      </c>
      <c r="D134" s="1198"/>
      <c r="E134" s="1206" t="s">
        <v>202</v>
      </c>
      <c r="F134" s="1342" t="s">
        <v>203</v>
      </c>
      <c r="G134" s="1209">
        <v>45100</v>
      </c>
      <c r="H134" s="1209">
        <v>46195</v>
      </c>
      <c r="I134" s="1266"/>
      <c r="J134" s="1267">
        <v>1248</v>
      </c>
      <c r="K134" s="1267">
        <v>1248</v>
      </c>
      <c r="L134" s="1268">
        <v>10</v>
      </c>
      <c r="M134" s="1269">
        <v>2</v>
      </c>
      <c r="N134" s="1270">
        <v>15</v>
      </c>
      <c r="O134" s="1259">
        <f t="shared" si="167"/>
        <v>12480</v>
      </c>
      <c r="P134" s="1259">
        <f t="shared" si="152"/>
        <v>2496</v>
      </c>
      <c r="Q134" s="1259">
        <f t="shared" si="168"/>
        <v>14976</v>
      </c>
      <c r="R134" s="1259">
        <f>IF(AND(MONTH(R$4)=MONTH($H134),YEAR(R$4)=YEAR($H134)),#REF!,IF(AND(MONTH(R$4)=MONTH($G134),YEAR(R$4)=YEAR($G134)),#REF!,IF(AND(R$4&lt;($H134+1),(R$4+1)&gt;$G134),$O134,0)))</f>
        <v>12480</v>
      </c>
      <c r="S134" s="1259">
        <f>VLOOKUP(E134,'[1]MW-Rent 2023'!$E$11:$AS$247,16,FALSE)</f>
        <v>9984</v>
      </c>
      <c r="T134" s="1259">
        <f t="shared" si="80"/>
        <v>2496</v>
      </c>
      <c r="U134" s="1259">
        <v>9310.1</v>
      </c>
      <c r="V134" s="1301">
        <f>IF(AND(MONTH(V$4)=MONTH($H134),YEAR(V$4)=YEAR($H134)),#REF!,IF(AND(MONTH(V$4)=MONTH($G134),YEAR(V$4)=YEAR($G134)),#REF!,IF(AND(V$4&lt;($H134+1),(V$4+1)&gt;$G134),$O134,0)))</f>
        <v>12480</v>
      </c>
      <c r="W134" s="1301">
        <f>VLOOKUP(E134,'[1]MW-Rent 2023'!$E$11:$AS$247,17,FALSE)</f>
        <v>9984</v>
      </c>
      <c r="X134" s="1301">
        <f t="shared" si="86"/>
        <v>2496</v>
      </c>
      <c r="Y134" s="1301">
        <v>1262.24</v>
      </c>
      <c r="Z134" s="1301">
        <f>IF(AND(MONTH(Z$4)=MONTH($H134),YEAR(Z$4)=YEAR($H134)),#REF!,IF(AND(MONTH(Z$4)=MONTH($G134),YEAR(Z$4)=YEAR($G134)),#REF!,IF(AND(Z$4&lt;($H134+1),(Z$4+1)&gt;$G134),$O134,0)))</f>
        <v>12480</v>
      </c>
      <c r="AA134" s="1301">
        <f>VLOOKUP(E134,'[1]MW-Rent 2023'!$E$11:$AS$247,18,FALSE)</f>
        <v>9984</v>
      </c>
      <c r="AB134" s="1301">
        <f t="shared" si="87"/>
        <v>2496</v>
      </c>
      <c r="AC134" s="1301">
        <f>VLOOKUP(E134,'[2]MW-Rent 2023'!$E$11:$DR$319,29,FALSE)</f>
        <v>0</v>
      </c>
      <c r="AD134" s="1301">
        <f>IF(AND(MONTH(AD$4)=MONTH($H134),YEAR(AD$4)=YEAR($H134)),#REF!,IF(AND(MONTH(AD$4)=MONTH($G134),YEAR(AD$4)=YEAR($G134)),#REF!,IF(AND(AD$4&lt;($H134+1),(AD$4+1)&gt;$G134),$O134,0)))</f>
        <v>12480</v>
      </c>
      <c r="AE134" s="1301">
        <f>VLOOKUP(E134,'[1]MW-Rent 2023'!$E$11:$AS$247,19,FALSE)</f>
        <v>9984</v>
      </c>
      <c r="AF134" s="1301">
        <f t="shared" si="88"/>
        <v>2496</v>
      </c>
      <c r="AG134" s="1301">
        <f>VLOOKUP(E134,'[2]MW-Rent 2023'!$E$11:$DR$319,33,FALSE)</f>
        <v>0</v>
      </c>
      <c r="AH134" s="1301">
        <f>IF(AND(MONTH(AH$4)=MONTH($H134),YEAR(AH$4)=YEAR($H134)),#REF!,IF(AND(MONTH(AH$4)=MONTH($G134),YEAR(AH$4)=YEAR($G134)),#REF!,IF(AND(AH$4&lt;($H134+1),(AH$4+1)&gt;$G134),$O134,0)))</f>
        <v>12480</v>
      </c>
      <c r="AI134" s="1301">
        <f>VLOOKUP(E134,'[1]MW-Rent 2023'!$E$11:$AS$247,20,FALSE)</f>
        <v>9984</v>
      </c>
      <c r="AJ134" s="1301">
        <f t="shared" si="89"/>
        <v>2496</v>
      </c>
      <c r="AK134" s="1301">
        <f>VLOOKUP(E134,'[2]MW-Rent 2023'!$E$11:$DR$319,37,FALSE)</f>
        <v>0</v>
      </c>
      <c r="AL134" s="1313">
        <f>IF(AND(MONTH(AL$4)=MONTH($H134),YEAR(AL$4)=YEAR($H134)),#REF!,IF(AND(MONTH(AL$4)=MONTH($G134),YEAR(AL$4)=YEAR($G134)),#REF!,IF(AND(AL$4&lt;($H134+1),(AL$4+1)&gt;$G134),$O134,0)))</f>
        <v>12480</v>
      </c>
      <c r="AM134" s="1313">
        <f>IF(AND(MONTH(AM$4)=MONTH($H134),YEAR(AM$4)=YEAR($H134)),#REF!,IF(AND(MONTH(AM$4)=MONTH($G134),YEAR(AM$4)=YEAR($G134)),#REF!,IF(AND(AM$4&lt;($H134+1),(AM$4+1)&gt;$G134),$O134,0)))</f>
        <v>12480</v>
      </c>
      <c r="AN134" s="1313">
        <f>IF(AND(MONTH(AN$4)=MONTH($H134),YEAR(AN$4)=YEAR($H134)),#REF!,IF(AND(MONTH(AN$4)=MONTH($G134),YEAR(AN$4)=YEAR($G134)),#REF!,IF(AND(AN$4&lt;($H134+1),(AN$4+1)&gt;$G134),$O134,0)))</f>
        <v>12480</v>
      </c>
      <c r="AO134" s="1313">
        <f>IF(AND(MONTH(AO$4)=MONTH($H134),YEAR(AO$4)=YEAR($H134)),#REF!,IF(AND(MONTH(AO$4)=MONTH($G134),YEAR(AO$4)=YEAR($G134)),#REF!,IF(AND(AO$4&lt;($H134+1),(AO$4+1)&gt;$G134),$O134,0)))</f>
        <v>12480</v>
      </c>
      <c r="AP134" s="1313">
        <f>IF(AND(MONTH(AP$4)=MONTH($H134),YEAR(AP$4)=YEAR($H134)),#REF!,IF(AND(MONTH(AP$4)=MONTH($G134),YEAR(AP$4)=YEAR($G134)),#REF!,IF(AND(AP$4&lt;($H134+1),(AP$4+1)&gt;$G134),$O134,0)))</f>
        <v>12480</v>
      </c>
      <c r="AQ134" s="1313">
        <f>IF(AND(MONTH(AQ$4)=MONTH($H134),YEAR(AQ$4)=YEAR($H134)),#REF!,IF(AND(MONTH(AQ$4)=MONTH($G134),YEAR(AQ$4)=YEAR($G134)),#REF!,IF(AND(AQ$4&lt;($H134+1),(AQ$4+1)&gt;$G134),$O134,0)))</f>
        <v>12480</v>
      </c>
      <c r="AR134" s="1313">
        <f>IF(AND(MONTH(AR$4)=MONTH($H134),YEAR(AR$4)=YEAR($H134)),#REF!,IF(AND(MONTH(AR$4)=MONTH($G134),YEAR(AR$4)=YEAR($G134)),#REF!,IF(AND(AR$4&lt;($H134+1),(AR$4+1)&gt;$G134),$O134,0)))</f>
        <v>12480</v>
      </c>
      <c r="AS134" s="1301">
        <f t="shared" si="146"/>
        <v>149760</v>
      </c>
      <c r="AT134" s="1301">
        <f>IF(AND(MONTH(AT$4)=MONTH($H134),YEAR(AT$4)=YEAR($H134)),#REF!,IF(AND(MONTH(AT$4)=MONTH($G134),YEAR(AT$4)=YEAR($G134)),#REF!,IF(AND(AT$4&lt;($H134+1),(AT$4+1)&gt;$G134),$P134,0)))</f>
        <v>2496</v>
      </c>
      <c r="AU134" s="1301">
        <f>VLOOKUP(E134,'[1]MW-Rent 2023'!$E$11:$AS$247,29,FALSE)</f>
        <v>2496</v>
      </c>
      <c r="AV134" s="1301">
        <f t="shared" si="79"/>
        <v>0</v>
      </c>
      <c r="AW134" s="1301">
        <v>711.6</v>
      </c>
      <c r="AX134" s="1301">
        <f>IF(AND(MONTH(AX$4)=MONTH($H134),YEAR(AX$4)=YEAR($H134)),#REF!,IF(AND(MONTH(AX$4)=MONTH($G134),YEAR(AX$4)=YEAR($G134)),#REF!,IF(AND(AX$4&lt;($H134+1),(AX$4+1)&gt;$G134),$P134,0)))</f>
        <v>2496</v>
      </c>
      <c r="AY134" s="1301">
        <f>VLOOKUP(E134,'[1]MW-Rent 2023'!$E$11:$AS$247,30,FALSE)</f>
        <v>2496</v>
      </c>
      <c r="AZ134" s="1301">
        <f t="shared" si="81"/>
        <v>0</v>
      </c>
      <c r="BA134" s="1301">
        <v>169.43</v>
      </c>
      <c r="BB134" s="1301">
        <f>IF(AND(MONTH(BB$4)=MONTH($H134),YEAR(BB$4)=YEAR($H134)),#REF!,IF(AND(MONTH(BB$4)=MONTH($G134),YEAR(BB$4)=YEAR($G134)),#REF!,IF(AND(BB$4&lt;($H134+1),(BB$4+1)&gt;$G134),$P134,0)))</f>
        <v>2496</v>
      </c>
      <c r="BC134" s="1301">
        <f>VLOOKUP(E134,'[1]MW-Rent 2023'!$E$11:$AS$247,31,FALSE)</f>
        <v>2496</v>
      </c>
      <c r="BD134" s="1301">
        <f t="shared" si="82"/>
        <v>0</v>
      </c>
      <c r="BE134" s="1301">
        <f>VLOOKUP(E134,'[2]MW-Rent 2023'!$E$11:$DR$319,78,FALSE)</f>
        <v>0</v>
      </c>
      <c r="BF134" s="1301">
        <f>IF(AND(MONTH(BF$4)=MONTH($H134),YEAR(BF$4)=YEAR($H134)),#REF!,IF(AND(MONTH(BF$4)=MONTH($G134),YEAR(BF$4)=YEAR($G134)),#REF!,IF(AND(BF$4&lt;($H134+1),(BF$4+1)&gt;$G134),$P134,0)))</f>
        <v>2496</v>
      </c>
      <c r="BG134" s="1301">
        <f>VLOOKUP(E134,'[1]MW-Rent 2023'!$E$11:$AS$247,32,FALSE)</f>
        <v>2496</v>
      </c>
      <c r="BH134" s="1301">
        <f t="shared" si="83"/>
        <v>0</v>
      </c>
      <c r="BI134" s="1301">
        <f>VLOOKUP(E134,'[2]MW-Rent 2023'!$E$11:$DR$319,82,FALSE)</f>
        <v>0</v>
      </c>
      <c r="BJ134" s="1301">
        <f>IF(AND(MONTH(BJ$4)=MONTH($H134),YEAR(BJ$4)=YEAR($H134)),#REF!,IF(AND(MONTH(BJ$4)=MONTH($G134),YEAR(BJ$4)=YEAR($G134)),#REF!,IF(AND(BJ$4&lt;($H134+1),(BJ$4+1)&gt;$G134),$P134,0)))</f>
        <v>2496</v>
      </c>
      <c r="BK134" s="1301">
        <f>VLOOKUP(E134,'[1]MW-Rent 2023'!$E$11:$AS$247,33,FALSE)</f>
        <v>2496</v>
      </c>
      <c r="BL134" s="1301">
        <f t="shared" si="84"/>
        <v>0</v>
      </c>
      <c r="BM134" s="1301">
        <f>VLOOKUP(E134,'[2]MW-Rent 2023'!$E$11:$DR$319,86,FALSE)</f>
        <v>0</v>
      </c>
      <c r="BN134" s="1313">
        <f>IF(AND(MONTH(BN$4)=MONTH($H134),YEAR(BN$4)=YEAR($H134)),#REF!,IF(AND(MONTH(BN$4)=MONTH($G134),YEAR(BN$4)=YEAR($G134)),#REF!,IF(AND(BN$4&lt;($H134+1),(BN$4+1)&gt;$G134),$P134,0)))</f>
        <v>2496</v>
      </c>
      <c r="BO134" s="1313">
        <f>IF(AND(MONTH(BO$4)=MONTH($H134),YEAR(BO$4)=YEAR($H134)),#REF!,IF(AND(MONTH(BO$4)=MONTH($G134),YEAR(BO$4)=YEAR($G134)),#REF!,IF(AND(BO$4&lt;($H134+1),(BO$4+1)&gt;$G134),$P134,0)))</f>
        <v>2496</v>
      </c>
      <c r="BP134" s="1313">
        <f>IF(AND(MONTH(BP$4)=MONTH($H134),YEAR(BP$4)=YEAR($H134)),#REF!,IF(AND(MONTH(BP$4)=MONTH($G134),YEAR(BP$4)=YEAR($G134)),#REF!,IF(AND(BP$4&lt;($H134+1),(BP$4+1)&gt;$G134),$P134,0)))</f>
        <v>2496</v>
      </c>
      <c r="BQ134" s="1313">
        <f>IF(AND(MONTH(BQ$4)=MONTH($H134),YEAR(BQ$4)=YEAR($H134)),#REF!,IF(AND(MONTH(BQ$4)=MONTH($G134),YEAR(BQ$4)=YEAR($G134)),#REF!,IF(AND(BQ$4&lt;($H134+1),(BQ$4+1)&gt;$G134),$P134,0)))</f>
        <v>2496</v>
      </c>
      <c r="BR134" s="1313">
        <f>IF(AND(MONTH(BR$4)=MONTH($H134),YEAR(BR$4)=YEAR($H134)),#REF!,IF(AND(MONTH(BR$4)=MONTH($G134),YEAR(BR$4)=YEAR($G134)),#REF!,IF(AND(BR$4&lt;($H134+1),(BR$4+1)&gt;$G134),$P134,0)))</f>
        <v>2496</v>
      </c>
      <c r="BS134" s="1313">
        <f>IF(AND(MONTH(BS$4)=MONTH($H134),YEAR(BS$4)=YEAR($H134)),#REF!,IF(AND(MONTH(BS$4)=MONTH($G134),YEAR(BS$4)=YEAR($G134)),#REF!,IF(AND(BS$4&lt;($H134+1),(BS$4+1)&gt;$G134),$P134,0)))</f>
        <v>2496</v>
      </c>
      <c r="BT134" s="1313">
        <f>IF(AND(MONTH(BT$4)=MONTH($H134),YEAR(BT$4)=YEAR($H134)),#REF!,IF(AND(MONTH(BT$4)=MONTH($G134),YEAR(BT$4)=YEAR($G134)),#REF!,IF(AND(BT$4&lt;($H134+1),(BT$4+1)&gt;$G134),$P134,0)))</f>
        <v>2496</v>
      </c>
      <c r="BU134" s="1331">
        <f t="shared" si="147"/>
        <v>29952</v>
      </c>
      <c r="BV134" s="1332"/>
      <c r="BW134" s="1327">
        <v>716.11</v>
      </c>
      <c r="BX134" s="1319">
        <v>590.78</v>
      </c>
      <c r="BY134" s="1319">
        <v>817.78</v>
      </c>
      <c r="BZ134" s="1319">
        <v>706.88</v>
      </c>
      <c r="CA134" s="1319">
        <v>637.84</v>
      </c>
      <c r="CB134" s="1319"/>
      <c r="CC134" s="1319"/>
      <c r="CD134" s="1339"/>
      <c r="CE134" s="1339"/>
      <c r="CF134" s="1339"/>
      <c r="CG134" s="1339"/>
      <c r="CH134" s="1339"/>
      <c r="CI134" s="1270">
        <f t="shared" si="85"/>
        <v>3469.39</v>
      </c>
      <c r="CJ134" s="1333"/>
      <c r="CK134" s="1333"/>
      <c r="CL134" s="1333"/>
    </row>
    <row r="135" spans="1:90" ht="18" customHeight="1">
      <c r="A135" s="1198">
        <v>62</v>
      </c>
      <c r="B135" s="1198" t="s">
        <v>185</v>
      </c>
      <c r="C135" s="1198" t="s">
        <v>56</v>
      </c>
      <c r="D135" s="1198"/>
      <c r="E135" s="1201" t="s">
        <v>204</v>
      </c>
      <c r="F135" s="1374" t="s">
        <v>205</v>
      </c>
      <c r="G135" s="1205">
        <v>44973</v>
      </c>
      <c r="H135" s="1205">
        <v>46068</v>
      </c>
      <c r="I135" s="1261"/>
      <c r="J135" s="1262">
        <v>994</v>
      </c>
      <c r="K135" s="1262">
        <v>994</v>
      </c>
      <c r="L135" s="1263">
        <v>17.5</v>
      </c>
      <c r="M135" s="1264">
        <v>2</v>
      </c>
      <c r="N135" s="1265">
        <v>24.375</v>
      </c>
      <c r="O135" s="1259">
        <f t="shared" si="167"/>
        <v>17395</v>
      </c>
      <c r="P135" s="1259">
        <f t="shared" si="152"/>
        <v>1988</v>
      </c>
      <c r="Q135" s="1259">
        <f t="shared" si="168"/>
        <v>19383</v>
      </c>
      <c r="R135" s="1259">
        <f>IF(AND(MONTH(R$4)=MONTH($H135),YEAR(R$4)=YEAR($H135)),#REF!,IF(AND(MONTH(R$4)=MONTH($G135),YEAR(R$4)=YEAR($G135)),#REF!,IF(AND(R$4&lt;($H135+1),(R$4+1)&gt;$G135),$O135,0)))</f>
        <v>17395</v>
      </c>
      <c r="S135" s="1259">
        <f>VLOOKUP(E135,'[1]MW-Rent 2023'!$E$11:$AS$247,16,FALSE)</f>
        <v>13916</v>
      </c>
      <c r="T135" s="1259">
        <f t="shared" si="80"/>
        <v>3479</v>
      </c>
      <c r="U135" s="1259">
        <f>VLOOKUP(E135,'[2]MW-Rent 2023'!$E$11:$DR$319,21,FALSE)</f>
        <v>22811.4</v>
      </c>
      <c r="V135" s="1301">
        <f>IF(AND(MONTH(V$4)=MONTH($H135),YEAR(V$4)=YEAR($H135)),#REF!,IF(AND(MONTH(V$4)=MONTH($G135),YEAR(V$4)=YEAR($G135)),#REF!,IF(AND(V$4&lt;($H135+1),(V$4+1)&gt;$G135),$O135,0)))</f>
        <v>17395</v>
      </c>
      <c r="W135" s="1301">
        <f>VLOOKUP(E135,'[1]MW-Rent 2023'!$E$11:$AS$247,17,FALSE)</f>
        <v>13916</v>
      </c>
      <c r="X135" s="1301">
        <f t="shared" si="86"/>
        <v>3479</v>
      </c>
      <c r="Y135" s="1301">
        <f>VLOOKUP(E135,'[2]MW-Rent 2023'!$E$11:$DR$319,25,FALSE)</f>
        <v>11511.96</v>
      </c>
      <c r="Z135" s="1301">
        <f>IF(AND(MONTH(Z$4)=MONTH($H135),YEAR(Z$4)=YEAR($H135)),#REF!,IF(AND(MONTH(Z$4)=MONTH($G135),YEAR(Z$4)=YEAR($G135)),#REF!,IF(AND(Z$4&lt;($H135+1),(Z$4+1)&gt;$G135),$O135,0)))</f>
        <v>17395</v>
      </c>
      <c r="AA135" s="1301">
        <f>VLOOKUP(E135,'[1]MW-Rent 2023'!$E$11:$AS$247,18,FALSE)</f>
        <v>13916</v>
      </c>
      <c r="AB135" s="1301">
        <f t="shared" si="87"/>
        <v>3479</v>
      </c>
      <c r="AC135" s="1301">
        <v>13467.1</v>
      </c>
      <c r="AD135" s="1301">
        <f>IF(AND(MONTH(AD$4)=MONTH($H135),YEAR(AD$4)=YEAR($H135)),#REF!,IF(AND(MONTH(AD$4)=MONTH($G135),YEAR(AD$4)=YEAR($G135)),#REF!,IF(AND(AD$4&lt;($H135+1),(AD$4+1)&gt;$G135),$O135,0)))</f>
        <v>17395</v>
      </c>
      <c r="AE135" s="1301">
        <f>VLOOKUP(E135,'[1]MW-Rent 2023'!$E$11:$AS$247,19,FALSE)</f>
        <v>13916</v>
      </c>
      <c r="AF135" s="1301">
        <f t="shared" si="88"/>
        <v>3479</v>
      </c>
      <c r="AG135" s="1301">
        <v>13916</v>
      </c>
      <c r="AH135" s="1301">
        <f>IF(AND(MONTH(AH$4)=MONTH($H135),YEAR(AH$4)=YEAR($H135)),#REF!,IF(AND(MONTH(AH$4)=MONTH($G135),YEAR(AH$4)=YEAR($G135)),#REF!,IF(AND(AH$4&lt;($H135+1),(AH$4+1)&gt;$G135),$O135,0)))</f>
        <v>17395</v>
      </c>
      <c r="AI135" s="1301">
        <f>VLOOKUP(E135,'[1]MW-Rent 2023'!$E$11:$AS$247,20,FALSE)</f>
        <v>13916</v>
      </c>
      <c r="AJ135" s="1301">
        <f t="shared" si="89"/>
        <v>3479</v>
      </c>
      <c r="AK135" s="1301">
        <v>13916</v>
      </c>
      <c r="AL135" s="1313">
        <f>IF(AND(MONTH(AL$4)=MONTH($H135),YEAR(AL$4)=YEAR($H135)),#REF!,IF(AND(MONTH(AL$4)=MONTH($G135),YEAR(AL$4)=YEAR($G135)),#REF!,IF(AND(AL$4&lt;($H135+1),(AL$4+1)&gt;$G135),$O135,0)))</f>
        <v>17395</v>
      </c>
      <c r="AM135" s="1313">
        <f>IF(AND(MONTH(AM$4)=MONTH($H135),YEAR(AM$4)=YEAR($H135)),#REF!,IF(AND(MONTH(AM$4)=MONTH($G135),YEAR(AM$4)=YEAR($G135)),#REF!,IF(AND(AM$4&lt;($H135+1),(AM$4+1)&gt;$G135),$O135,0)))</f>
        <v>17395</v>
      </c>
      <c r="AN135" s="1313">
        <f>IF(AND(MONTH(AN$4)=MONTH($H135),YEAR(AN$4)=YEAR($H135)),#REF!,IF(AND(MONTH(AN$4)=MONTH($G135),YEAR(AN$4)=YEAR($G135)),#REF!,IF(AND(AN$4&lt;($H135+1),(AN$4+1)&gt;$G135),$O135,0)))</f>
        <v>17395</v>
      </c>
      <c r="AO135" s="1313">
        <f>IF(AND(MONTH(AO$4)=MONTH($H135),YEAR(AO$4)=YEAR($H135)),#REF!,IF(AND(MONTH(AO$4)=MONTH($G135),YEAR(AO$4)=YEAR($G135)),#REF!,IF(AND(AO$4&lt;($H135+1),(AO$4+1)&gt;$G135),$O135,0)))</f>
        <v>17395</v>
      </c>
      <c r="AP135" s="1313">
        <f>IF(AND(MONTH(AP$4)=MONTH($H135),YEAR(AP$4)=YEAR($H135)),#REF!,IF(AND(MONTH(AP$4)=MONTH($G135),YEAR(AP$4)=YEAR($G135)),#REF!,IF(AND(AP$4&lt;($H135+1),(AP$4+1)&gt;$G135),$O135,0)))</f>
        <v>17395</v>
      </c>
      <c r="AQ135" s="1313">
        <f>IF(AND(MONTH(AQ$4)=MONTH($H135),YEAR(AQ$4)=YEAR($H135)),#REF!,IF(AND(MONTH(AQ$4)=MONTH($G135),YEAR(AQ$4)=YEAR($G135)),#REF!,IF(AND(AQ$4&lt;($H135+1),(AQ$4+1)&gt;$G135),$O135,0)))</f>
        <v>17395</v>
      </c>
      <c r="AR135" s="1313">
        <f>IF(AND(MONTH(AR$4)=MONTH($H135),YEAR(AR$4)=YEAR($H135)),#REF!,IF(AND(MONTH(AR$4)=MONTH($G135),YEAR(AR$4)=YEAR($G135)),#REF!,IF(AND(AR$4&lt;($H135+1),(AR$4+1)&gt;$G135),$O135,0)))</f>
        <v>17395</v>
      </c>
      <c r="AS135" s="1301">
        <f t="shared" si="146"/>
        <v>208740</v>
      </c>
      <c r="AT135" s="1301">
        <f>IF(AND(MONTH(AT$4)=MONTH($H135),YEAR(AT$4)=YEAR($H135)),#REF!,IF(AND(MONTH(AT$4)=MONTH($G135),YEAR(AT$4)=YEAR($G135)),#REF!,IF(AND(AT$4&lt;($H135+1),(AT$4+1)&gt;$G135),$P135,0)))</f>
        <v>1988</v>
      </c>
      <c r="AU135" s="1301">
        <f>VLOOKUP(E135,'[1]MW-Rent 2023'!$E$11:$AS$247,29,FALSE)</f>
        <v>1988</v>
      </c>
      <c r="AV135" s="1301">
        <f t="shared" si="79"/>
        <v>0</v>
      </c>
      <c r="AW135" s="1301">
        <f>VLOOKUP(E135,'[2]MW-Rent 2023'!$E$11:$DR$319,70,FALSE)</f>
        <v>1983.6</v>
      </c>
      <c r="AX135" s="1301">
        <f>IF(AND(MONTH(AX$4)=MONTH($H135),YEAR(AX$4)=YEAR($H135)),#REF!,IF(AND(MONTH(AX$4)=MONTH($G135),YEAR(AX$4)=YEAR($G135)),#REF!,IF(AND(AX$4&lt;($H135+1),(AX$4+1)&gt;$G135),$P135,0)))</f>
        <v>1988</v>
      </c>
      <c r="AY135" s="1301">
        <f>VLOOKUP(E135,'[1]MW-Rent 2023'!$E$11:$AS$247,30,FALSE)</f>
        <v>1988</v>
      </c>
      <c r="AZ135" s="1301">
        <f t="shared" si="81"/>
        <v>0</v>
      </c>
      <c r="BA135" s="1301">
        <f>VLOOKUP(E135,'[2]MW-Rent 2023'!$E$11:$DR$319,74,FALSE)</f>
        <v>1771.07</v>
      </c>
      <c r="BB135" s="1301">
        <f>IF(AND(MONTH(BB$4)=MONTH($H135),YEAR(BB$4)=YEAR($H135)),#REF!,IF(AND(MONTH(BB$4)=MONTH($G135),YEAR(BB$4)=YEAR($G135)),#REF!,IF(AND(BB$4&lt;($H135+1),(BB$4+1)&gt;$G135),$P135,0)))</f>
        <v>1988</v>
      </c>
      <c r="BC135" s="1301">
        <f>VLOOKUP(E135,'[1]MW-Rent 2023'!$E$11:$AS$247,31,FALSE)</f>
        <v>1988</v>
      </c>
      <c r="BD135" s="1301">
        <f t="shared" si="82"/>
        <v>0</v>
      </c>
      <c r="BE135" s="1301">
        <v>1923.87</v>
      </c>
      <c r="BF135" s="1301">
        <f>IF(AND(MONTH(BF$4)=MONTH($H135),YEAR(BF$4)=YEAR($H135)),#REF!,IF(AND(MONTH(BF$4)=MONTH($G135),YEAR(BF$4)=YEAR($G135)),#REF!,IF(AND(BF$4&lt;($H135+1),(BF$4+1)&gt;$G135),$P135,0)))</f>
        <v>1988</v>
      </c>
      <c r="BG135" s="1301">
        <f>VLOOKUP(E135,'[1]MW-Rent 2023'!$E$11:$AS$247,32,FALSE)</f>
        <v>1988</v>
      </c>
      <c r="BH135" s="1301">
        <f t="shared" si="83"/>
        <v>0</v>
      </c>
      <c r="BI135" s="1301">
        <v>1988</v>
      </c>
      <c r="BJ135" s="1301">
        <f>IF(AND(MONTH(BJ$4)=MONTH($H135),YEAR(BJ$4)=YEAR($H135)),#REF!,IF(AND(MONTH(BJ$4)=MONTH($G135),YEAR(BJ$4)=YEAR($G135)),#REF!,IF(AND(BJ$4&lt;($H135+1),(BJ$4+1)&gt;$G135),$P135,0)))</f>
        <v>1988</v>
      </c>
      <c r="BK135" s="1301">
        <f>VLOOKUP(E135,'[1]MW-Rent 2023'!$E$11:$AS$247,33,FALSE)</f>
        <v>1988</v>
      </c>
      <c r="BL135" s="1301">
        <f t="shared" si="84"/>
        <v>0</v>
      </c>
      <c r="BM135" s="1301">
        <v>1988</v>
      </c>
      <c r="BN135" s="1313">
        <f>IF(AND(MONTH(BN$4)=MONTH($H135),YEAR(BN$4)=YEAR($H135)),#REF!,IF(AND(MONTH(BN$4)=MONTH($G135),YEAR(BN$4)=YEAR($G135)),#REF!,IF(AND(BN$4&lt;($H135+1),(BN$4+1)&gt;$G135),$P135,0)))</f>
        <v>1988</v>
      </c>
      <c r="BO135" s="1313">
        <f>IF(AND(MONTH(BO$4)=MONTH($H135),YEAR(BO$4)=YEAR($H135)),#REF!,IF(AND(MONTH(BO$4)=MONTH($G135),YEAR(BO$4)=YEAR($G135)),#REF!,IF(AND(BO$4&lt;($H135+1),(BO$4+1)&gt;$G135),$P135,0)))</f>
        <v>1988</v>
      </c>
      <c r="BP135" s="1313">
        <f>IF(AND(MONTH(BP$4)=MONTH($H135),YEAR(BP$4)=YEAR($H135)),#REF!,IF(AND(MONTH(BP$4)=MONTH($G135),YEAR(BP$4)=YEAR($G135)),#REF!,IF(AND(BP$4&lt;($H135+1),(BP$4+1)&gt;$G135),$P135,0)))</f>
        <v>1988</v>
      </c>
      <c r="BQ135" s="1313">
        <f>IF(AND(MONTH(BQ$4)=MONTH($H135),YEAR(BQ$4)=YEAR($H135)),#REF!,IF(AND(MONTH(BQ$4)=MONTH($G135),YEAR(BQ$4)=YEAR($G135)),#REF!,IF(AND(BQ$4&lt;($H135+1),(BQ$4+1)&gt;$G135),$P135,0)))</f>
        <v>1988</v>
      </c>
      <c r="BR135" s="1313">
        <f>IF(AND(MONTH(BR$4)=MONTH($H135),YEAR(BR$4)=YEAR($H135)),#REF!,IF(AND(MONTH(BR$4)=MONTH($G135),YEAR(BR$4)=YEAR($G135)),#REF!,IF(AND(BR$4&lt;($H135+1),(BR$4+1)&gt;$G135),$P135,0)))</f>
        <v>1988</v>
      </c>
      <c r="BS135" s="1313">
        <f>IF(AND(MONTH(BS$4)=MONTH($H135),YEAR(BS$4)=YEAR($H135)),#REF!,IF(AND(MONTH(BS$4)=MONTH($G135),YEAR(BS$4)=YEAR($G135)),#REF!,IF(AND(BS$4&lt;($H135+1),(BS$4+1)&gt;$G135),$P135,0)))</f>
        <v>1988</v>
      </c>
      <c r="BT135" s="1313">
        <f>IF(AND(MONTH(BT$4)=MONTH($H135),YEAR(BT$4)=YEAR($H135)),#REF!,IF(AND(MONTH(BT$4)=MONTH($G135),YEAR(BT$4)=YEAR($G135)),#REF!,IF(AND(BT$4&lt;($H135+1),(BT$4+1)&gt;$G135),$P135,0)))</f>
        <v>1988</v>
      </c>
      <c r="BU135" s="1331">
        <f t="shared" si="147"/>
        <v>23856</v>
      </c>
      <c r="BV135" s="1332"/>
      <c r="BW135" s="1327">
        <v>1643.78</v>
      </c>
      <c r="BX135" s="1319">
        <v>0</v>
      </c>
      <c r="BY135" s="1319">
        <v>1915.27</v>
      </c>
      <c r="BZ135" s="1319">
        <v>1897.5</v>
      </c>
      <c r="CA135" s="1319">
        <v>2176.2800000000002</v>
      </c>
      <c r="CB135" s="1319"/>
      <c r="CC135" s="1319"/>
      <c r="CD135" s="1339"/>
      <c r="CE135" s="1339"/>
      <c r="CF135" s="1339"/>
      <c r="CG135" s="1339"/>
      <c r="CH135" s="1339"/>
      <c r="CI135" s="1270">
        <f t="shared" si="85"/>
        <v>7632.83</v>
      </c>
      <c r="CJ135" s="1333"/>
      <c r="CK135" s="1333"/>
      <c r="CL135" s="1333"/>
    </row>
    <row r="136" spans="1:90" ht="18" customHeight="1">
      <c r="A136" s="1351">
        <v>63</v>
      </c>
      <c r="B136" s="1351" t="s">
        <v>185</v>
      </c>
      <c r="C136" s="1351" t="s">
        <v>56</v>
      </c>
      <c r="D136" s="1351"/>
      <c r="E136" s="1206" t="s">
        <v>206</v>
      </c>
      <c r="F136" s="1208" t="s">
        <v>207</v>
      </c>
      <c r="G136" s="1209">
        <v>45200</v>
      </c>
      <c r="H136" s="1209">
        <v>45565</v>
      </c>
      <c r="I136" s="1266"/>
      <c r="J136" s="1267">
        <v>897</v>
      </c>
      <c r="K136" s="1267">
        <v>897</v>
      </c>
      <c r="L136" s="1268">
        <v>15.625</v>
      </c>
      <c r="M136" s="1269">
        <v>2</v>
      </c>
      <c r="N136" s="1270">
        <v>22.03125</v>
      </c>
      <c r="O136" s="1259">
        <f t="shared" si="167"/>
        <v>14015.625</v>
      </c>
      <c r="P136" s="1259">
        <f t="shared" si="152"/>
        <v>1794</v>
      </c>
      <c r="Q136" s="1259">
        <f t="shared" ref="Q136:Q172" si="169">SUM(O136:P136)</f>
        <v>15809.625</v>
      </c>
      <c r="R136" s="1259">
        <f>IF(AND(MONTH(R$4)=MONTH($H136),YEAR(R$4)=YEAR($H136)),#REF!,IF(AND(MONTH(R$4)=MONTH($G136),YEAR(R$4)=YEAR($G136)),#REF!,IF(AND(R$4&lt;($H136+1),(R$4+1)&gt;$G136),$O136,0)))</f>
        <v>14015.625</v>
      </c>
      <c r="S136" s="1259">
        <f>VLOOKUP(E136,'[1]MW-Rent 2023'!$E$11:$AS$247,16,FALSE)</f>
        <v>11212.5</v>
      </c>
      <c r="T136" s="1259">
        <f t="shared" si="80"/>
        <v>2803.125</v>
      </c>
      <c r="U136" s="1259">
        <f>VLOOKUP(E136,'[2]MW-Rent 2023'!$E$11:$DR$319,21,FALSE)</f>
        <v>10853.7</v>
      </c>
      <c r="V136" s="1301">
        <f>IF(AND(MONTH(V$4)=MONTH($H136),YEAR(V$4)=YEAR($H136)),#REF!,IF(AND(MONTH(V$4)=MONTH($G136),YEAR(V$4)=YEAR($G136)),#REF!,IF(AND(V$4&lt;($H136+1),(V$4+1)&gt;$G136),$O136,0)))</f>
        <v>14015.625</v>
      </c>
      <c r="W136" s="1301">
        <f>VLOOKUP(E136,'[1]MW-Rent 2023'!$E$11:$AS$247,17,FALSE)</f>
        <v>11212.5</v>
      </c>
      <c r="X136" s="1301">
        <f t="shared" si="86"/>
        <v>2803.125</v>
      </c>
      <c r="Y136" s="1301">
        <f>VLOOKUP(E136,'[2]MW-Rent 2023'!$E$11:$DR$319,25,FALSE)</f>
        <v>10136.1</v>
      </c>
      <c r="Z136" s="1301">
        <f>IF(AND(MONTH(Z$4)=MONTH($H136),YEAR(Z$4)=YEAR($H136)),#REF!,IF(AND(MONTH(Z$4)=MONTH($G136),YEAR(Z$4)=YEAR($G136)),#REF!,IF(AND(Z$4&lt;($H136+1),(Z$4+1)&gt;$G136),$O136,0)))</f>
        <v>14015.625</v>
      </c>
      <c r="AA136" s="1301">
        <f>VLOOKUP(E136,'[1]MW-Rent 2023'!$E$11:$AS$247,18,FALSE)</f>
        <v>11212.5</v>
      </c>
      <c r="AB136" s="1301">
        <f t="shared" si="87"/>
        <v>2803.125</v>
      </c>
      <c r="AC136" s="1301">
        <f>VLOOKUP(E136,'[2]MW-Rent 2023'!$E$11:$DR$319,29,FALSE)</f>
        <v>10136.1</v>
      </c>
      <c r="AD136" s="1301">
        <f>IF(AND(MONTH(AD$4)=MONTH($H136),YEAR(AD$4)=YEAR($H136)),#REF!,IF(AND(MONTH(AD$4)=MONTH($G136),YEAR(AD$4)=YEAR($G136)),#REF!,IF(AND(AD$4&lt;($H136+1),(AD$4+1)&gt;$G136),$O136,0)))</f>
        <v>14015.625</v>
      </c>
      <c r="AE136" s="1301">
        <f>VLOOKUP(E136,'[1]MW-Rent 2023'!$E$11:$AS$247,19,FALSE)</f>
        <v>11212.5</v>
      </c>
      <c r="AF136" s="1301">
        <f t="shared" si="88"/>
        <v>2803.125</v>
      </c>
      <c r="AG136" s="1301">
        <v>10494.9</v>
      </c>
      <c r="AH136" s="1301">
        <f>IF(AND(MONTH(AH$4)=MONTH($H136),YEAR(AH$4)=YEAR($H136)),#REF!,IF(AND(MONTH(AH$4)=MONTH($G136),YEAR(AH$4)=YEAR($G136)),#REF!,IF(AND(AH$4&lt;($H136+1),(AH$4+1)&gt;$G136),$O136,0)))</f>
        <v>14015.625</v>
      </c>
      <c r="AI136" s="1301">
        <f>VLOOKUP(E136,'[1]MW-Rent 2023'!$E$11:$AS$247,20,FALSE)</f>
        <v>11212.5</v>
      </c>
      <c r="AJ136" s="1301">
        <f t="shared" si="89"/>
        <v>2803.125</v>
      </c>
      <c r="AK136" s="1301">
        <v>10494.9</v>
      </c>
      <c r="AL136" s="1313">
        <f>IF(AND(MONTH(AL$4)=MONTH($H136),YEAR(AL$4)=YEAR($H136)),#REF!,IF(AND(MONTH(AL$4)=MONTH($G136),YEAR(AL$4)=YEAR($G136)),#REF!,IF(AND(AL$4&lt;($H136+1),(AL$4+1)&gt;$G136),$O136,0)))</f>
        <v>14015.625</v>
      </c>
      <c r="AM136" s="1313">
        <f>IF(AND(MONTH(AM$4)=MONTH($H136),YEAR(AM$4)=YEAR($H136)),#REF!,IF(AND(MONTH(AM$4)=MONTH($G136),YEAR(AM$4)=YEAR($G136)),#REF!,IF(AND(AM$4&lt;($H136+1),(AM$4+1)&gt;$G136),$O136,0)))</f>
        <v>14015.625</v>
      </c>
      <c r="AN136" s="1313">
        <f>IF(AND(MONTH(AN$4)=MONTH($H136),YEAR(AN$4)=YEAR($H136)),#REF!,IF(AND(MONTH(AN$4)=MONTH($G136),YEAR(AN$4)=YEAR($G136)),#REF!,IF(AND(AN$4&lt;($H136+1),(AN$4+1)&gt;$G136),$O136,0)))</f>
        <v>14015.625</v>
      </c>
      <c r="AO136" s="1313" t="e">
        <f>IF(AND(MONTH(AO$4)=MONTH($H136),YEAR(AO$4)=YEAR($H136)),#REF!,IF(AND(MONTH(AO$4)=MONTH($G136),YEAR(AO$4)=YEAR($G136)),#REF!,IF(AND(AO$4&lt;($H136+1),(AO$4+1)&gt;$G136),$O136,0)))</f>
        <v>#REF!</v>
      </c>
      <c r="AP136" s="1313">
        <f>IF(AND(MONTH(AP$4)=MONTH($H136),YEAR(AP$4)=YEAR($H136)),#REF!,IF(AND(MONTH(AP$4)=MONTH($G136),YEAR(AP$4)=YEAR($G136)),#REF!,IF(AND(AP$4&lt;($H136+1),(AP$4+1)&gt;$G136),$O136,0)))</f>
        <v>0</v>
      </c>
      <c r="AQ136" s="1313">
        <f>IF(AND(MONTH(AQ$4)=MONTH($H136),YEAR(AQ$4)=YEAR($H136)),#REF!,IF(AND(MONTH(AQ$4)=MONTH($G136),YEAR(AQ$4)=YEAR($G136)),#REF!,IF(AND(AQ$4&lt;($H136+1),(AQ$4+1)&gt;$G136),$O136,0)))</f>
        <v>0</v>
      </c>
      <c r="AR136" s="1313">
        <f>IF(AND(MONTH(AR$4)=MONTH($H136),YEAR(AR$4)=YEAR($H136)),#REF!,IF(AND(MONTH(AR$4)=MONTH($G136),YEAR(AR$4)=YEAR($G136)),#REF!,IF(AND(AR$4&lt;($H136+1),(AR$4+1)&gt;$G136),$O136,0)))</f>
        <v>0</v>
      </c>
      <c r="AS136" s="1301" t="e">
        <f t="shared" si="146"/>
        <v>#REF!</v>
      </c>
      <c r="AT136" s="1301">
        <f>IF(AND(MONTH(AT$4)=MONTH($H136),YEAR(AT$4)=YEAR($H136)),#REF!,IF(AND(MONTH(AT$4)=MONTH($G136),YEAR(AT$4)=YEAR($G136)),#REF!,IF(AND(AT$4&lt;($H136+1),(AT$4+1)&gt;$G136),$P136,0)))</f>
        <v>1794</v>
      </c>
      <c r="AU136" s="1301">
        <f>VLOOKUP(E136,'[1]MW-Rent 2023'!$E$11:$AS$247,29,FALSE)</f>
        <v>1794</v>
      </c>
      <c r="AV136" s="1301">
        <f t="shared" si="79"/>
        <v>0</v>
      </c>
      <c r="AW136" s="1301">
        <f>VLOOKUP(E136,'[2]MW-Rent 2023'!$E$11:$DR$319,70,FALSE)</f>
        <v>1076.4000000000001</v>
      </c>
      <c r="AX136" s="1301">
        <f>IF(AND(MONTH(AX$4)=MONTH($H136),YEAR(AX$4)=YEAR($H136)),#REF!,IF(AND(MONTH(AX$4)=MONTH($G136),YEAR(AX$4)=YEAR($G136)),#REF!,IF(AND(AX$4&lt;($H136+1),(AX$4+1)&gt;$G136),$P136,0)))</f>
        <v>1794</v>
      </c>
      <c r="AY136" s="1301">
        <f>VLOOKUP(E136,'[1]MW-Rent 2023'!$E$11:$AS$247,30,FALSE)</f>
        <v>1794</v>
      </c>
      <c r="AZ136" s="1301">
        <f t="shared" si="81"/>
        <v>0</v>
      </c>
      <c r="BA136" s="1301">
        <f>VLOOKUP(E136,'[2]MW-Rent 2023'!$E$11:$DR$319,74,FALSE)</f>
        <v>1794</v>
      </c>
      <c r="BB136" s="1301">
        <f>IF(AND(MONTH(BB$4)=MONTH($H136),YEAR(BB$4)=YEAR($H136)),#REF!,IF(AND(MONTH(BB$4)=MONTH($G136),YEAR(BB$4)=YEAR($G136)),#REF!,IF(AND(BB$4&lt;($H136+1),(BB$4+1)&gt;$G136),$P136,0)))</f>
        <v>1794</v>
      </c>
      <c r="BC136" s="1301">
        <f>VLOOKUP(E136,'[1]MW-Rent 2023'!$E$11:$AS$247,31,FALSE)</f>
        <v>1794</v>
      </c>
      <c r="BD136" s="1301">
        <f t="shared" si="82"/>
        <v>0</v>
      </c>
      <c r="BE136" s="1301">
        <f>VLOOKUP(E136,'[2]MW-Rent 2023'!$E$11:$DR$319,78,FALSE)</f>
        <v>1794</v>
      </c>
      <c r="BF136" s="1301">
        <f>IF(AND(MONTH(BF$4)=MONTH($H136),YEAR(BF$4)=YEAR($H136)),#REF!,IF(AND(MONTH(BF$4)=MONTH($G136),YEAR(BF$4)=YEAR($G136)),#REF!,IF(AND(BF$4&lt;($H136+1),(BF$4+1)&gt;$G136),$P136,0)))</f>
        <v>1794</v>
      </c>
      <c r="BG136" s="1301">
        <f>VLOOKUP(E136,'[1]MW-Rent 2023'!$E$11:$AS$247,32,FALSE)</f>
        <v>1794</v>
      </c>
      <c r="BH136" s="1301">
        <f t="shared" si="83"/>
        <v>0</v>
      </c>
      <c r="BI136" s="1301">
        <v>1794</v>
      </c>
      <c r="BJ136" s="1301">
        <f>IF(AND(MONTH(BJ$4)=MONTH($H136),YEAR(BJ$4)=YEAR($H136)),#REF!,IF(AND(MONTH(BJ$4)=MONTH($G136),YEAR(BJ$4)=YEAR($G136)),#REF!,IF(AND(BJ$4&lt;($H136+1),(BJ$4+1)&gt;$G136),$P136,0)))</f>
        <v>1794</v>
      </c>
      <c r="BK136" s="1301">
        <f>VLOOKUP(E136,'[1]MW-Rent 2023'!$E$11:$AS$247,33,FALSE)</f>
        <v>1794</v>
      </c>
      <c r="BL136" s="1301">
        <f t="shared" si="84"/>
        <v>0</v>
      </c>
      <c r="BM136" s="1301">
        <v>1794</v>
      </c>
      <c r="BN136" s="1313">
        <f>IF(AND(MONTH(BN$4)=MONTH($H136),YEAR(BN$4)=YEAR($H136)),#REF!,IF(AND(MONTH(BN$4)=MONTH($G136),YEAR(BN$4)=YEAR($G136)),#REF!,IF(AND(BN$4&lt;($H136+1),(BN$4+1)&gt;$G136),$P136,0)))</f>
        <v>1794</v>
      </c>
      <c r="BO136" s="1313">
        <f>IF(AND(MONTH(BO$4)=MONTH($H136),YEAR(BO$4)=YEAR($H136)),#REF!,IF(AND(MONTH(BO$4)=MONTH($G136),YEAR(BO$4)=YEAR($G136)),#REF!,IF(AND(BO$4&lt;($H136+1),(BO$4+1)&gt;$G136),$P136,0)))</f>
        <v>1794</v>
      </c>
      <c r="BP136" s="1313">
        <f>IF(AND(MONTH(BP$4)=MONTH($H136),YEAR(BP$4)=YEAR($H136)),#REF!,IF(AND(MONTH(BP$4)=MONTH($G136),YEAR(BP$4)=YEAR($G136)),#REF!,IF(AND(BP$4&lt;($H136+1),(BP$4+1)&gt;$G136),$P136,0)))</f>
        <v>1794</v>
      </c>
      <c r="BQ136" s="1313" t="e">
        <f>IF(AND(MONTH(BQ$4)=MONTH($H136),YEAR(BQ$4)=YEAR($H136)),#REF!,IF(AND(MONTH(BQ$4)=MONTH($G136),YEAR(BQ$4)=YEAR($G136)),#REF!,IF(AND(BQ$4&lt;($H136+1),(BQ$4+1)&gt;$G136),$P136,0)))</f>
        <v>#REF!</v>
      </c>
      <c r="BR136" s="1313">
        <f>IF(AND(MONTH(BR$4)=MONTH($H136),YEAR(BR$4)=YEAR($H136)),#REF!,IF(AND(MONTH(BR$4)=MONTH($G136),YEAR(BR$4)=YEAR($G136)),#REF!,IF(AND(BR$4&lt;($H136+1),(BR$4+1)&gt;$G136),$P136,0)))</f>
        <v>0</v>
      </c>
      <c r="BS136" s="1313">
        <f>IF(AND(MONTH(BS$4)=MONTH($H136),YEAR(BS$4)=YEAR($H136)),#REF!,IF(AND(MONTH(BS$4)=MONTH($G136),YEAR(BS$4)=YEAR($G136)),#REF!,IF(AND(BS$4&lt;($H136+1),(BS$4+1)&gt;$G136),$P136,0)))</f>
        <v>0</v>
      </c>
      <c r="BT136" s="1313">
        <f>IF(AND(MONTH(BT$4)=MONTH($H136),YEAR(BT$4)=YEAR($H136)),#REF!,IF(AND(MONTH(BT$4)=MONTH($G136),YEAR(BT$4)=YEAR($G136)),#REF!,IF(AND(BT$4&lt;($H136+1),(BT$4+1)&gt;$G136),$P136,0)))</f>
        <v>0</v>
      </c>
      <c r="BU136" s="1331" t="e">
        <f t="shared" si="147"/>
        <v>#REF!</v>
      </c>
      <c r="BV136" s="1331"/>
      <c r="BW136" s="1327">
        <v>0</v>
      </c>
      <c r="BX136" s="1319">
        <v>0</v>
      </c>
      <c r="BY136" s="1319">
        <v>0</v>
      </c>
      <c r="BZ136" s="1319">
        <v>0</v>
      </c>
      <c r="CA136" s="1319">
        <v>0</v>
      </c>
      <c r="CB136" s="1319"/>
      <c r="CC136" s="1319"/>
      <c r="CD136" s="1338"/>
      <c r="CE136" s="1338"/>
      <c r="CF136" s="1338"/>
      <c r="CG136" s="1338"/>
      <c r="CH136" s="1338"/>
      <c r="CI136" s="1270">
        <f t="shared" si="85"/>
        <v>0</v>
      </c>
      <c r="CJ136" s="1333"/>
      <c r="CK136" s="1333"/>
      <c r="CL136" s="1333"/>
    </row>
    <row r="137" spans="1:90" ht="18" customHeight="1">
      <c r="A137" s="1351">
        <v>63</v>
      </c>
      <c r="B137" s="1351" t="s">
        <v>185</v>
      </c>
      <c r="C137" s="1351" t="s">
        <v>56</v>
      </c>
      <c r="D137" s="1351"/>
      <c r="E137" s="1206" t="s">
        <v>206</v>
      </c>
      <c r="F137" s="1208" t="s">
        <v>207</v>
      </c>
      <c r="G137" s="1209">
        <v>45566</v>
      </c>
      <c r="H137" s="1209">
        <v>45930</v>
      </c>
      <c r="I137" s="1266"/>
      <c r="J137" s="1267">
        <v>0</v>
      </c>
      <c r="K137" s="1267">
        <v>897</v>
      </c>
      <c r="L137" s="1268">
        <v>16.25</v>
      </c>
      <c r="M137" s="1269">
        <v>2</v>
      </c>
      <c r="N137" s="1270">
        <v>22.8125</v>
      </c>
      <c r="O137" s="1259">
        <f t="shared" si="167"/>
        <v>14576.25</v>
      </c>
      <c r="P137" s="1259">
        <f t="shared" ref="P137:P168" si="170">M137*K137</f>
        <v>1794</v>
      </c>
      <c r="Q137" s="1259">
        <f t="shared" si="169"/>
        <v>16370.25</v>
      </c>
      <c r="R137" s="1259">
        <f>IF(AND(MONTH(R$4)=MONTH($H137),YEAR(R$4)=YEAR($H137)),#REF!,IF(AND(MONTH(R$4)=MONTH($G137),YEAR(R$4)=YEAR($G137)),#REF!,IF(AND(R$4&lt;($H137+1),(R$4+1)&gt;$G137),$O137,0)))</f>
        <v>0</v>
      </c>
      <c r="S137" s="1259">
        <v>0</v>
      </c>
      <c r="T137" s="1259">
        <f t="shared" si="80"/>
        <v>0</v>
      </c>
      <c r="U137" s="1259">
        <v>0</v>
      </c>
      <c r="V137" s="1301">
        <f>IF(AND(MONTH(V$4)=MONTH($H137),YEAR(V$4)=YEAR($H137)),#REF!,IF(AND(MONTH(V$4)=MONTH($G137),YEAR(V$4)=YEAR($G137)),#REF!,IF(AND(V$4&lt;($H137+1),(V$4+1)&gt;$G137),$O137,0)))</f>
        <v>0</v>
      </c>
      <c r="W137" s="1301">
        <v>0</v>
      </c>
      <c r="X137" s="1301">
        <f t="shared" si="86"/>
        <v>0</v>
      </c>
      <c r="Y137" s="1301">
        <v>0</v>
      </c>
      <c r="Z137" s="1301">
        <f>IF(AND(MONTH(Z$4)=MONTH($H137),YEAR(Z$4)=YEAR($H137)),#REF!,IF(AND(MONTH(Z$4)=MONTH($G137),YEAR(Z$4)=YEAR($G137)),#REF!,IF(AND(Z$4&lt;($H137+1),(Z$4+1)&gt;$G137),$O137,0)))</f>
        <v>0</v>
      </c>
      <c r="AA137" s="1301">
        <v>0</v>
      </c>
      <c r="AB137" s="1301">
        <f t="shared" si="87"/>
        <v>0</v>
      </c>
      <c r="AC137" s="1301">
        <v>0</v>
      </c>
      <c r="AD137" s="1301">
        <f>IF(AND(MONTH(AD$4)=MONTH($H137),YEAR(AD$4)=YEAR($H137)),#REF!,IF(AND(MONTH(AD$4)=MONTH($G137),YEAR(AD$4)=YEAR($G137)),#REF!,IF(AND(AD$4&lt;($H137+1),(AD$4+1)&gt;$G137),$O137,0)))</f>
        <v>0</v>
      </c>
      <c r="AE137" s="1301">
        <v>0</v>
      </c>
      <c r="AF137" s="1301">
        <f t="shared" si="88"/>
        <v>0</v>
      </c>
      <c r="AG137" s="1301">
        <v>0</v>
      </c>
      <c r="AH137" s="1301">
        <f>IF(AND(MONTH(AH$4)=MONTH($H137),YEAR(AH$4)=YEAR($H137)),#REF!,IF(AND(MONTH(AH$4)=MONTH($G137),YEAR(AH$4)=YEAR($G137)),#REF!,IF(AND(AH$4&lt;($H137+1),(AH$4+1)&gt;$G137),$O137,0)))</f>
        <v>0</v>
      </c>
      <c r="AI137" s="1301">
        <v>0</v>
      </c>
      <c r="AJ137" s="1301">
        <f t="shared" si="89"/>
        <v>0</v>
      </c>
      <c r="AK137" s="1301">
        <v>0</v>
      </c>
      <c r="AL137" s="1313">
        <f>IF(AND(MONTH(AL$4)=MONTH($H137),YEAR(AL$4)=YEAR($H137)),#REF!,IF(AND(MONTH(AL$4)=MONTH($G137),YEAR(AL$4)=YEAR($G137)),#REF!,IF(AND(AL$4&lt;($H137+1),(AL$4+1)&gt;$G137),$O137,0)))</f>
        <v>0</v>
      </c>
      <c r="AM137" s="1313">
        <f>IF(AND(MONTH(AM$4)=MONTH($H137),YEAR(AM$4)=YEAR($H137)),#REF!,IF(AND(MONTH(AM$4)=MONTH($G137),YEAR(AM$4)=YEAR($G137)),#REF!,IF(AND(AM$4&lt;($H137+1),(AM$4+1)&gt;$G137),$O137,0)))</f>
        <v>0</v>
      </c>
      <c r="AN137" s="1313">
        <f>IF(AND(MONTH(AN$4)=MONTH($H137),YEAR(AN$4)=YEAR($H137)),#REF!,IF(AND(MONTH(AN$4)=MONTH($G137),YEAR(AN$4)=YEAR($G137)),#REF!,IF(AND(AN$4&lt;($H137+1),(AN$4+1)&gt;$G137),$O137,0)))</f>
        <v>0</v>
      </c>
      <c r="AO137" s="1313">
        <f>IF(AND(MONTH(AO$4)=MONTH($H137),YEAR(AO$4)=YEAR($H137)),#REF!,IF(AND(MONTH(AO$4)=MONTH($G137),YEAR(AO$4)=YEAR($G137)),#REF!,IF(AND(AO$4&lt;($H137+1),(AO$4+1)&gt;$G137),$O137,0)))</f>
        <v>0</v>
      </c>
      <c r="AP137" s="1313" t="e">
        <f>IF(AND(MONTH(AP$4)=MONTH($H137),YEAR(AP$4)=YEAR($H137)),#REF!,IF(AND(MONTH(AP$4)=MONTH($G137),YEAR(AP$4)=YEAR($G137)),#REF!,IF(AND(AP$4&lt;($H137+1),(AP$4+1)&gt;$G137),$O137,0)))</f>
        <v>#REF!</v>
      </c>
      <c r="AQ137" s="1313">
        <f>IF(AND(MONTH(AQ$4)=MONTH($H137),YEAR(AQ$4)=YEAR($H137)),#REF!,IF(AND(MONTH(AQ$4)=MONTH($G137),YEAR(AQ$4)=YEAR($G137)),#REF!,IF(AND(AQ$4&lt;($H137+1),(AQ$4+1)&gt;$G137),$O137,0)))</f>
        <v>14576.25</v>
      </c>
      <c r="AR137" s="1313">
        <f>IF(AND(MONTH(AR$4)=MONTH($H137),YEAR(AR$4)=YEAR($H137)),#REF!,IF(AND(MONTH(AR$4)=MONTH($G137),YEAR(AR$4)=YEAR($G137)),#REF!,IF(AND(AR$4&lt;($H137+1),(AR$4+1)&gt;$G137),$O137,0)))</f>
        <v>14576.25</v>
      </c>
      <c r="AS137" s="1301" t="e">
        <f t="shared" si="146"/>
        <v>#REF!</v>
      </c>
      <c r="AT137" s="1301">
        <f>IF(AND(MONTH(AT$4)=MONTH($H137),YEAR(AT$4)=YEAR($H137)),#REF!,IF(AND(MONTH(AT$4)=MONTH($G137),YEAR(AT$4)=YEAR($G137)),#REF!,IF(AND(AT$4&lt;($H137+1),(AT$4+1)&gt;$G137),$P137,0)))</f>
        <v>0</v>
      </c>
      <c r="AU137" s="1301">
        <v>0</v>
      </c>
      <c r="AV137" s="1301">
        <f t="shared" si="79"/>
        <v>0</v>
      </c>
      <c r="AW137" s="1301">
        <v>0</v>
      </c>
      <c r="AX137" s="1301">
        <f>IF(AND(MONTH(AX$4)=MONTH($H137),YEAR(AX$4)=YEAR($H137)),#REF!,IF(AND(MONTH(AX$4)=MONTH($G137),YEAR(AX$4)=YEAR($G137)),#REF!,IF(AND(AX$4&lt;($H137+1),(AX$4+1)&gt;$G137),$P137,0)))</f>
        <v>0</v>
      </c>
      <c r="AY137" s="1301">
        <v>0</v>
      </c>
      <c r="AZ137" s="1301">
        <f t="shared" si="81"/>
        <v>0</v>
      </c>
      <c r="BA137" s="1301">
        <v>0</v>
      </c>
      <c r="BB137" s="1301">
        <f>IF(AND(MONTH(BB$4)=MONTH($H137),YEAR(BB$4)=YEAR($H137)),#REF!,IF(AND(MONTH(BB$4)=MONTH($G137),YEAR(BB$4)=YEAR($G137)),#REF!,IF(AND(BB$4&lt;($H137+1),(BB$4+1)&gt;$G137),$P137,0)))</f>
        <v>0</v>
      </c>
      <c r="BC137" s="1301">
        <v>0</v>
      </c>
      <c r="BD137" s="1301">
        <f t="shared" si="82"/>
        <v>0</v>
      </c>
      <c r="BE137" s="1301">
        <v>0</v>
      </c>
      <c r="BF137" s="1301">
        <f>IF(AND(MONTH(BF$4)=MONTH($H137),YEAR(BF$4)=YEAR($H137)),#REF!,IF(AND(MONTH(BF$4)=MONTH($G137),YEAR(BF$4)=YEAR($G137)),#REF!,IF(AND(BF$4&lt;($H137+1),(BF$4+1)&gt;$G137),$P137,0)))</f>
        <v>0</v>
      </c>
      <c r="BG137" s="1301">
        <v>0</v>
      </c>
      <c r="BH137" s="1301">
        <f t="shared" si="83"/>
        <v>0</v>
      </c>
      <c r="BI137" s="1301">
        <v>0</v>
      </c>
      <c r="BJ137" s="1301">
        <f>IF(AND(MONTH(BJ$4)=MONTH($H137),YEAR(BJ$4)=YEAR($H137)),#REF!,IF(AND(MONTH(BJ$4)=MONTH($G137),YEAR(BJ$4)=YEAR($G137)),#REF!,IF(AND(BJ$4&lt;($H137+1),(BJ$4+1)&gt;$G137),$P137,0)))</f>
        <v>0</v>
      </c>
      <c r="BK137" s="1301">
        <v>0</v>
      </c>
      <c r="BL137" s="1301">
        <f t="shared" si="84"/>
        <v>0</v>
      </c>
      <c r="BM137" s="1301">
        <v>0</v>
      </c>
      <c r="BN137" s="1313">
        <f>IF(AND(MONTH(BN$4)=MONTH($H137),YEAR(BN$4)=YEAR($H137)),#REF!,IF(AND(MONTH(BN$4)=MONTH($G137),YEAR(BN$4)=YEAR($G137)),#REF!,IF(AND(BN$4&lt;($H137+1),(BN$4+1)&gt;$G137),$P137,0)))</f>
        <v>0</v>
      </c>
      <c r="BO137" s="1313">
        <f>IF(AND(MONTH(BO$4)=MONTH($H137),YEAR(BO$4)=YEAR($H137)),#REF!,IF(AND(MONTH(BO$4)=MONTH($G137),YEAR(BO$4)=YEAR($G137)),#REF!,IF(AND(BO$4&lt;($H137+1),(BO$4+1)&gt;$G137),$P137,0)))</f>
        <v>0</v>
      </c>
      <c r="BP137" s="1313">
        <f>IF(AND(MONTH(BP$4)=MONTH($H137),YEAR(BP$4)=YEAR($H137)),#REF!,IF(AND(MONTH(BP$4)=MONTH($G137),YEAR(BP$4)=YEAR($G137)),#REF!,IF(AND(BP$4&lt;($H137+1),(BP$4+1)&gt;$G137),$P137,0)))</f>
        <v>0</v>
      </c>
      <c r="BQ137" s="1313">
        <f>IF(AND(MONTH(BQ$4)=MONTH($H137),YEAR(BQ$4)=YEAR($H137)),#REF!,IF(AND(MONTH(BQ$4)=MONTH($G137),YEAR(BQ$4)=YEAR($G137)),#REF!,IF(AND(BQ$4&lt;($H137+1),(BQ$4+1)&gt;$G137),$P137,0)))</f>
        <v>0</v>
      </c>
      <c r="BR137" s="1313" t="e">
        <f>IF(AND(MONTH(BR$4)=MONTH($H137),YEAR(BR$4)=YEAR($H137)),#REF!,IF(AND(MONTH(BR$4)=MONTH($G137),YEAR(BR$4)=YEAR($G137)),#REF!,IF(AND(BR$4&lt;($H137+1),(BR$4+1)&gt;$G137),$P137,0)))</f>
        <v>#REF!</v>
      </c>
      <c r="BS137" s="1313">
        <f>IF(AND(MONTH(BS$4)=MONTH($H137),YEAR(BS$4)=YEAR($H137)),#REF!,IF(AND(MONTH(BS$4)=MONTH($G137),YEAR(BS$4)=YEAR($G137)),#REF!,IF(AND(BS$4&lt;($H137+1),(BS$4+1)&gt;$G137),$P137,0)))</f>
        <v>1794</v>
      </c>
      <c r="BT137" s="1313">
        <f>IF(AND(MONTH(BT$4)=MONTH($H137),YEAR(BT$4)=YEAR($H137)),#REF!,IF(AND(MONTH(BT$4)=MONTH($G137),YEAR(BT$4)=YEAR($G137)),#REF!,IF(AND(BT$4&lt;($H137+1),(BT$4+1)&gt;$G137),$P137,0)))</f>
        <v>1794</v>
      </c>
      <c r="BU137" s="1331" t="e">
        <f t="shared" si="147"/>
        <v>#REF!</v>
      </c>
      <c r="BV137" s="1331"/>
      <c r="BW137" s="1327"/>
      <c r="BX137" s="1319"/>
      <c r="BY137" s="1319"/>
      <c r="BZ137" s="1319"/>
      <c r="CA137" s="1319"/>
      <c r="CB137" s="1319"/>
      <c r="CC137" s="1319"/>
      <c r="CD137" s="1338"/>
      <c r="CE137" s="1338"/>
      <c r="CF137" s="1338"/>
      <c r="CG137" s="1338"/>
      <c r="CH137" s="1338"/>
      <c r="CI137" s="1270">
        <f t="shared" si="85"/>
        <v>0</v>
      </c>
      <c r="CJ137" s="1333"/>
      <c r="CK137" s="1333"/>
      <c r="CL137" s="1333"/>
    </row>
    <row r="138" spans="1:90" ht="18" customHeight="1">
      <c r="A138" s="1351">
        <v>64</v>
      </c>
      <c r="B138" s="1351" t="s">
        <v>185</v>
      </c>
      <c r="C138" s="1351" t="s">
        <v>56</v>
      </c>
      <c r="D138" s="1351"/>
      <c r="E138" s="1206" t="s">
        <v>208</v>
      </c>
      <c r="F138" s="1208" t="s">
        <v>209</v>
      </c>
      <c r="G138" s="1209">
        <v>45055</v>
      </c>
      <c r="H138" s="1209">
        <v>45420</v>
      </c>
      <c r="I138" s="1266"/>
      <c r="J138" s="1267">
        <v>764</v>
      </c>
      <c r="K138" s="1267">
        <v>764</v>
      </c>
      <c r="L138" s="1268">
        <v>13.125</v>
      </c>
      <c r="M138" s="1269">
        <v>2</v>
      </c>
      <c r="N138" s="1270">
        <v>18.90625</v>
      </c>
      <c r="O138" s="1259">
        <f t="shared" si="167"/>
        <v>10027.5</v>
      </c>
      <c r="P138" s="1259">
        <f t="shared" si="170"/>
        <v>1528</v>
      </c>
      <c r="Q138" s="1259">
        <f t="shared" si="169"/>
        <v>11555.5</v>
      </c>
      <c r="R138" s="1259">
        <f>IF(AND(MONTH(R$4)=MONTH($H138),YEAR(R$4)=YEAR($H138)),#REF!,IF(AND(MONTH(R$4)=MONTH($G138),YEAR(R$4)=YEAR($G138)),#REF!,IF(AND(R$4&lt;($H138+1),(R$4+1)&gt;$G138),$O138,0)))</f>
        <v>10027.5</v>
      </c>
      <c r="S138" s="1259">
        <f>VLOOKUP(E138,'[1]MW-Rent 2023'!$E$11:$AS$247,16,FALSE)</f>
        <v>8022</v>
      </c>
      <c r="T138" s="1259">
        <f t="shared" si="80"/>
        <v>2005.5</v>
      </c>
      <c r="U138" s="1259">
        <f>VLOOKUP(E138,'[2]MW-Rent 2023'!$E$11:$DR$319,21,FALSE)</f>
        <v>0</v>
      </c>
      <c r="V138" s="1301">
        <f>IF(AND(MONTH(V$4)=MONTH($H138),YEAR(V$4)=YEAR($H138)),#REF!,IF(AND(MONTH(V$4)=MONTH($G138),YEAR(V$4)=YEAR($G138)),#REF!,IF(AND(V$4&lt;($H138+1),(V$4+1)&gt;$G138),$O138,0)))</f>
        <v>10027.5</v>
      </c>
      <c r="W138" s="1301">
        <f>VLOOKUP(E138,'[1]MW-Rent 2023'!$E$11:$AS$247,17,FALSE)</f>
        <v>8022</v>
      </c>
      <c r="X138" s="1301">
        <f t="shared" si="86"/>
        <v>2005.5</v>
      </c>
      <c r="Y138" s="1301">
        <f>VLOOKUP(E138,'[2]MW-Rent 2023'!$E$11:$DR$319,25,FALSE)</f>
        <v>0</v>
      </c>
      <c r="Z138" s="1301">
        <f>IF(AND(MONTH(Z$4)=MONTH($H138),YEAR(Z$4)=YEAR($H138)),#REF!,IF(AND(MONTH(Z$4)=MONTH($G138),YEAR(Z$4)=YEAR($G138)),#REF!,IF(AND(Z$4&lt;($H138+1),(Z$4+1)&gt;$G138),$O138,0)))</f>
        <v>10027.5</v>
      </c>
      <c r="AA138" s="1301">
        <f>VLOOKUP(E138,'[1]MW-Rent 2023'!$E$11:$AS$247,18,FALSE)</f>
        <v>8022</v>
      </c>
      <c r="AB138" s="1301">
        <f t="shared" si="87"/>
        <v>2005.5</v>
      </c>
      <c r="AC138" s="1301">
        <f>VLOOKUP(E138,'[2]MW-Rent 2023'!$E$11:$DR$319,29,FALSE)</f>
        <v>0</v>
      </c>
      <c r="AD138" s="1301">
        <f>IF(AND(MONTH(AD$4)=MONTH($H138),YEAR(AD$4)=YEAR($H138)),#REF!,IF(AND(MONTH(AD$4)=MONTH($G138),YEAR(AD$4)=YEAR($G138)),#REF!,IF(AND(AD$4&lt;($H138+1),(AD$4+1)&gt;$G138),$O138,0)))</f>
        <v>10027.5</v>
      </c>
      <c r="AE138" s="1301">
        <f>VLOOKUP(E138,'[1]MW-Rent 2023'!$E$11:$AS$247,19,FALSE)</f>
        <v>8022</v>
      </c>
      <c r="AF138" s="1301">
        <f t="shared" si="88"/>
        <v>2005.5</v>
      </c>
      <c r="AG138" s="1301">
        <f>VLOOKUP(E138,'[2]MW-Rent 2023'!$E$11:$DR$319,33,FALSE)</f>
        <v>0</v>
      </c>
      <c r="AH138" s="1301" t="e">
        <f>IF(AND(MONTH(AH$4)=MONTH($H138),YEAR(AH$4)=YEAR($H138)),#REF!,IF(AND(MONTH(AH$4)=MONTH($G138),YEAR(AH$4)=YEAR($G138)),#REF!,IF(AND(AH$4&lt;($H138+1),(AH$4+1)&gt;$G138),$O138,0)))</f>
        <v>#REF!</v>
      </c>
      <c r="AI138" s="1301">
        <f>VLOOKUP(E138,'[1]MW-Rent 2023'!$E$11:$AS$247,20,FALSE)</f>
        <v>2070.19</v>
      </c>
      <c r="AJ138" s="1301" t="e">
        <f t="shared" si="89"/>
        <v>#REF!</v>
      </c>
      <c r="AK138" s="1301">
        <f>VLOOKUP(E138,'[2]MW-Rent 2023'!$E$11:$DR$319,37,FALSE)</f>
        <v>5951.81</v>
      </c>
      <c r="AL138" s="1313">
        <f>IF(AND(MONTH(AL$4)=MONTH($H138),YEAR(AL$4)=YEAR($H138)),#REF!,IF(AND(MONTH(AL$4)=MONTH($G138),YEAR(AL$4)=YEAR($G138)),#REF!,IF(AND(AL$4&lt;($H138+1),(AL$4+1)&gt;$G138),$O138,0)))</f>
        <v>0</v>
      </c>
      <c r="AM138" s="1313">
        <f>IF(AND(MONTH(AM$4)=MONTH($H138),YEAR(AM$4)=YEAR($H138)),#REF!,IF(AND(MONTH(AM$4)=MONTH($G138),YEAR(AM$4)=YEAR($G138)),#REF!,IF(AND(AM$4&lt;($H138+1),(AM$4+1)&gt;$G138),$O138,0)))</f>
        <v>0</v>
      </c>
      <c r="AN138" s="1313">
        <f>IF(AND(MONTH(AN$4)=MONTH($H138),YEAR(AN$4)=YEAR($H138)),#REF!,IF(AND(MONTH(AN$4)=MONTH($G138),YEAR(AN$4)=YEAR($G138)),#REF!,IF(AND(AN$4&lt;($H138+1),(AN$4+1)&gt;$G138),$O138,0)))</f>
        <v>0</v>
      </c>
      <c r="AO138" s="1313">
        <f>IF(AND(MONTH(AO$4)=MONTH($H138),YEAR(AO$4)=YEAR($H138)),#REF!,IF(AND(MONTH(AO$4)=MONTH($G138),YEAR(AO$4)=YEAR($G138)),#REF!,IF(AND(AO$4&lt;($H138+1),(AO$4+1)&gt;$G138),$O138,0)))</f>
        <v>0</v>
      </c>
      <c r="AP138" s="1313">
        <f>IF(AND(MONTH(AP$4)=MONTH($H138),YEAR(AP$4)=YEAR($H138)),#REF!,IF(AND(MONTH(AP$4)=MONTH($G138),YEAR(AP$4)=YEAR($G138)),#REF!,IF(AND(AP$4&lt;($H138+1),(AP$4+1)&gt;$G138),$O138,0)))</f>
        <v>0</v>
      </c>
      <c r="AQ138" s="1313">
        <f>IF(AND(MONTH(AQ$4)=MONTH($H138),YEAR(AQ$4)=YEAR($H138)),#REF!,IF(AND(MONTH(AQ$4)=MONTH($G138),YEAR(AQ$4)=YEAR($G138)),#REF!,IF(AND(AQ$4&lt;($H138+1),(AQ$4+1)&gt;$G138),$O138,0)))</f>
        <v>0</v>
      </c>
      <c r="AR138" s="1313">
        <f>IF(AND(MONTH(AR$4)=MONTH($H138),YEAR(AR$4)=YEAR($H138)),#REF!,IF(AND(MONTH(AR$4)=MONTH($G138),YEAR(AR$4)=YEAR($G138)),#REF!,IF(AND(AR$4&lt;($H138+1),(AR$4+1)&gt;$G138),$O138,0)))</f>
        <v>0</v>
      </c>
      <c r="AS138" s="1301" t="e">
        <f t="shared" ref="AS138:AS184" si="171">R138+V138+Z138+AD138+AH138+AL138+AM138+AN138+AO138+AP138+AQ138+AR138</f>
        <v>#REF!</v>
      </c>
      <c r="AT138" s="1301">
        <f>IF(AND(MONTH(AT$4)=MONTH($H138),YEAR(AT$4)=YEAR($H138)),#REF!,IF(AND(MONTH(AT$4)=MONTH($G138),YEAR(AT$4)=YEAR($G138)),#REF!,IF(AND(AT$4&lt;($H138+1),(AT$4+1)&gt;$G138),$P138,0)))</f>
        <v>1528</v>
      </c>
      <c r="AU138" s="1301">
        <f>VLOOKUP(E138,'[1]MW-Rent 2023'!$E$11:$AS$247,29,FALSE)</f>
        <v>1528</v>
      </c>
      <c r="AV138" s="1301">
        <f t="shared" si="79"/>
        <v>0</v>
      </c>
      <c r="AW138" s="1301">
        <f>VLOOKUP(E138,'[2]MW-Rent 2023'!$E$11:$DR$319,70,FALSE)</f>
        <v>0</v>
      </c>
      <c r="AX138" s="1301">
        <f>IF(AND(MONTH(AX$4)=MONTH($H138),YEAR(AX$4)=YEAR($H138)),#REF!,IF(AND(MONTH(AX$4)=MONTH($G138),YEAR(AX$4)=YEAR($G138)),#REF!,IF(AND(AX$4&lt;($H138+1),(AX$4+1)&gt;$G138),$P138,0)))</f>
        <v>1528</v>
      </c>
      <c r="AY138" s="1301">
        <f>VLOOKUP(E138,'[1]MW-Rent 2023'!$E$11:$AS$247,30,FALSE)</f>
        <v>1528</v>
      </c>
      <c r="AZ138" s="1301">
        <f t="shared" si="81"/>
        <v>0</v>
      </c>
      <c r="BA138" s="1301">
        <f>VLOOKUP(E138,'[2]MW-Rent 2023'!$E$11:$DR$319,74,FALSE)</f>
        <v>0</v>
      </c>
      <c r="BB138" s="1301">
        <f>IF(AND(MONTH(BB$4)=MONTH($H138),YEAR(BB$4)=YEAR($H138)),#REF!,IF(AND(MONTH(BB$4)=MONTH($G138),YEAR(BB$4)=YEAR($G138)),#REF!,IF(AND(BB$4&lt;($H138+1),(BB$4+1)&gt;$G138),$P138,0)))</f>
        <v>1528</v>
      </c>
      <c r="BC138" s="1301">
        <f>VLOOKUP(E138,'[1]MW-Rent 2023'!$E$11:$AS$247,31,FALSE)</f>
        <v>1528</v>
      </c>
      <c r="BD138" s="1301">
        <f t="shared" si="82"/>
        <v>0</v>
      </c>
      <c r="BE138" s="1301">
        <f>VLOOKUP(E138,'[2]MW-Rent 2023'!$E$11:$DR$319,78,FALSE)</f>
        <v>0</v>
      </c>
      <c r="BF138" s="1301">
        <f>IF(AND(MONTH(BF$4)=MONTH($H138),YEAR(BF$4)=YEAR($H138)),#REF!,IF(AND(MONTH(BF$4)=MONTH($G138),YEAR(BF$4)=YEAR($G138)),#REF!,IF(AND(BF$4&lt;($H138+1),(BF$4+1)&gt;$G138),$P138,0)))</f>
        <v>1528</v>
      </c>
      <c r="BG138" s="1301">
        <f>VLOOKUP(E138,'[1]MW-Rent 2023'!$E$11:$AS$247,32,FALSE)</f>
        <v>1528</v>
      </c>
      <c r="BH138" s="1301">
        <f t="shared" si="83"/>
        <v>0</v>
      </c>
      <c r="BI138" s="1301">
        <f>VLOOKUP(E138,'[2]MW-Rent 2023'!$E$11:$DR$319,82,FALSE)</f>
        <v>0</v>
      </c>
      <c r="BJ138" s="1301" t="e">
        <f>IF(AND(MONTH(BJ$4)=MONTH($H138),YEAR(BJ$4)=YEAR($H138)),#REF!,IF(AND(MONTH(BJ$4)=MONTH($G138),YEAR(BJ$4)=YEAR($G138)),#REF!,IF(AND(BJ$4&lt;($H138+1),(BJ$4+1)&gt;$G138),$P138,0)))</f>
        <v>#REF!</v>
      </c>
      <c r="BK138" s="1301">
        <f>VLOOKUP(E138,'[1]MW-Rent 2023'!$E$11:$AS$247,33,FALSE)</f>
        <v>394.32</v>
      </c>
      <c r="BL138" s="1301" t="e">
        <f t="shared" si="84"/>
        <v>#REF!</v>
      </c>
      <c r="BM138" s="1301">
        <f>VLOOKUP(E138,'[2]MW-Rent 2023'!$E$11:$DR$319,86,FALSE)</f>
        <v>1133.68</v>
      </c>
      <c r="BN138" s="1313">
        <f>IF(AND(MONTH(BN$4)=MONTH($H138),YEAR(BN$4)=YEAR($H138)),#REF!,IF(AND(MONTH(BN$4)=MONTH($G138),YEAR(BN$4)=YEAR($G138)),#REF!,IF(AND(BN$4&lt;($H138+1),(BN$4+1)&gt;$G138),$P138,0)))</f>
        <v>0</v>
      </c>
      <c r="BO138" s="1313">
        <f>IF(AND(MONTH(BO$4)=MONTH($H138),YEAR(BO$4)=YEAR($H138)),#REF!,IF(AND(MONTH(BO$4)=MONTH($G138),YEAR(BO$4)=YEAR($G138)),#REF!,IF(AND(BO$4&lt;($H138+1),(BO$4+1)&gt;$G138),$P138,0)))</f>
        <v>0</v>
      </c>
      <c r="BP138" s="1313">
        <f>IF(AND(MONTH(BP$4)=MONTH($H138),YEAR(BP$4)=YEAR($H138)),#REF!,IF(AND(MONTH(BP$4)=MONTH($G138),YEAR(BP$4)=YEAR($G138)),#REF!,IF(AND(BP$4&lt;($H138+1),(BP$4+1)&gt;$G138),$P138,0)))</f>
        <v>0</v>
      </c>
      <c r="BQ138" s="1313">
        <f>IF(AND(MONTH(BQ$4)=MONTH($H138),YEAR(BQ$4)=YEAR($H138)),#REF!,IF(AND(MONTH(BQ$4)=MONTH($G138),YEAR(BQ$4)=YEAR($G138)),#REF!,IF(AND(BQ$4&lt;($H138+1),(BQ$4+1)&gt;$G138),$P138,0)))</f>
        <v>0</v>
      </c>
      <c r="BR138" s="1313">
        <f>IF(AND(MONTH(BR$4)=MONTH($H138),YEAR(BR$4)=YEAR($H138)),#REF!,IF(AND(MONTH(BR$4)=MONTH($G138),YEAR(BR$4)=YEAR($G138)),#REF!,IF(AND(BR$4&lt;($H138+1),(BR$4+1)&gt;$G138),$P138,0)))</f>
        <v>0</v>
      </c>
      <c r="BS138" s="1313">
        <f>IF(AND(MONTH(BS$4)=MONTH($H138),YEAR(BS$4)=YEAR($H138)),#REF!,IF(AND(MONTH(BS$4)=MONTH($G138),YEAR(BS$4)=YEAR($G138)),#REF!,IF(AND(BS$4&lt;($H138+1),(BS$4+1)&gt;$G138),$P138,0)))</f>
        <v>0</v>
      </c>
      <c r="BT138" s="1313">
        <f>IF(AND(MONTH(BT$4)=MONTH($H138),YEAR(BT$4)=YEAR($H138)),#REF!,IF(AND(MONTH(BT$4)=MONTH($G138),YEAR(BT$4)=YEAR($G138)),#REF!,IF(AND(BT$4&lt;($H138+1),(BT$4+1)&gt;$G138),$P138,0)))</f>
        <v>0</v>
      </c>
      <c r="BU138" s="1331" t="e">
        <f t="shared" ref="BU138:BU184" si="172">AT138+AX138+BB138+BF138+BJ138+BN138+BO138+BP138+BQ138+BR138+BS138+BT138</f>
        <v>#REF!</v>
      </c>
      <c r="BV138" s="1331"/>
      <c r="BW138" s="1327">
        <v>296.79000000000002</v>
      </c>
      <c r="BX138" s="1319">
        <v>234.82</v>
      </c>
      <c r="BY138" s="1319">
        <v>283.7</v>
      </c>
      <c r="BZ138" s="1319">
        <v>324.45999999999998</v>
      </c>
      <c r="CA138" s="1319"/>
      <c r="CB138" s="1319"/>
      <c r="CC138" s="1319"/>
      <c r="CD138" s="1338"/>
      <c r="CE138" s="1338"/>
      <c r="CF138" s="1338"/>
      <c r="CG138" s="1338"/>
      <c r="CH138" s="1338"/>
      <c r="CI138" s="1270">
        <f t="shared" si="85"/>
        <v>1139.77</v>
      </c>
      <c r="CJ138" s="1333"/>
      <c r="CK138" s="1333"/>
      <c r="CL138" s="1333"/>
    </row>
    <row r="139" spans="1:90" ht="18" customHeight="1">
      <c r="A139" s="1351">
        <v>64</v>
      </c>
      <c r="B139" s="1351" t="s">
        <v>185</v>
      </c>
      <c r="C139" s="1351" t="s">
        <v>56</v>
      </c>
      <c r="D139" s="1351"/>
      <c r="E139" s="1206" t="s">
        <v>208</v>
      </c>
      <c r="F139" s="1208" t="s">
        <v>209</v>
      </c>
      <c r="G139" s="1209">
        <v>45421</v>
      </c>
      <c r="H139" s="1209">
        <v>45785</v>
      </c>
      <c r="I139" s="1266"/>
      <c r="J139" s="1267">
        <v>0</v>
      </c>
      <c r="K139" s="1267">
        <v>764</v>
      </c>
      <c r="L139" s="1268">
        <v>13.5</v>
      </c>
      <c r="M139" s="1269">
        <v>2</v>
      </c>
      <c r="N139" s="1270">
        <v>19.375</v>
      </c>
      <c r="O139" s="1259">
        <f t="shared" si="167"/>
        <v>10314</v>
      </c>
      <c r="P139" s="1259">
        <f t="shared" si="170"/>
        <v>1528</v>
      </c>
      <c r="Q139" s="1259">
        <f t="shared" si="169"/>
        <v>11842</v>
      </c>
      <c r="R139" s="1259">
        <f>IF(AND(MONTH(R$4)=MONTH($H139),YEAR(R$4)=YEAR($H139)),#REF!,IF(AND(MONTH(R$4)=MONTH($G139),YEAR(R$4)=YEAR($G139)),#REF!,IF(AND(R$4&lt;($H139+1),(R$4+1)&gt;$G139),$O139,0)))</f>
        <v>0</v>
      </c>
      <c r="S139" s="1259">
        <v>0</v>
      </c>
      <c r="T139" s="1259">
        <f t="shared" si="80"/>
        <v>0</v>
      </c>
      <c r="U139" s="1259">
        <v>0</v>
      </c>
      <c r="V139" s="1301">
        <f>IF(AND(MONTH(V$4)=MONTH($H139),YEAR(V$4)=YEAR($H139)),#REF!,IF(AND(MONTH(V$4)=MONTH($G139),YEAR(V$4)=YEAR($G139)),#REF!,IF(AND(V$4&lt;($H139+1),(V$4+1)&gt;$G139),$O139,0)))</f>
        <v>0</v>
      </c>
      <c r="W139" s="1301">
        <v>0</v>
      </c>
      <c r="X139" s="1301">
        <f t="shared" si="86"/>
        <v>0</v>
      </c>
      <c r="Y139" s="1301">
        <v>0</v>
      </c>
      <c r="Z139" s="1301">
        <f>IF(AND(MONTH(Z$4)=MONTH($H139),YEAR(Z$4)=YEAR($H139)),#REF!,IF(AND(MONTH(Z$4)=MONTH($G139),YEAR(Z$4)=YEAR($G139)),#REF!,IF(AND(Z$4&lt;($H139+1),(Z$4+1)&gt;$G139),$O139,0)))</f>
        <v>0</v>
      </c>
      <c r="AA139" s="1301">
        <v>0</v>
      </c>
      <c r="AB139" s="1301">
        <f t="shared" si="87"/>
        <v>0</v>
      </c>
      <c r="AC139" s="1301">
        <v>0</v>
      </c>
      <c r="AD139" s="1301">
        <f>IF(AND(MONTH(AD$4)=MONTH($H139),YEAR(AD$4)=YEAR($H139)),#REF!,IF(AND(MONTH(AD$4)=MONTH($G139),YEAR(AD$4)=YEAR($G139)),#REF!,IF(AND(AD$4&lt;($H139+1),(AD$4+1)&gt;$G139),$O139,0)))</f>
        <v>0</v>
      </c>
      <c r="AE139" s="1301">
        <v>0</v>
      </c>
      <c r="AF139" s="1301">
        <f t="shared" si="88"/>
        <v>0</v>
      </c>
      <c r="AG139" s="1301">
        <v>0</v>
      </c>
      <c r="AH139" s="1301" t="e">
        <f>IF(AND(MONTH(AH$4)=MONTH($H139),YEAR(AH$4)=YEAR($H139)),#REF!,IF(AND(MONTH(AH$4)=MONTH($G139),YEAR(AH$4)=YEAR($G139)),#REF!,IF(AND(AH$4&lt;($H139+1),(AH$4+1)&gt;$G139),$O139,0)))</f>
        <v>#REF!</v>
      </c>
      <c r="AI139" s="1301">
        <v>6121.86</v>
      </c>
      <c r="AJ139" s="1301" t="e">
        <f t="shared" si="89"/>
        <v>#REF!</v>
      </c>
      <c r="AK139" s="1301">
        <v>0</v>
      </c>
      <c r="AL139" s="1313">
        <f>IF(AND(MONTH(AL$4)=MONTH($H139),YEAR(AL$4)=YEAR($H139)),#REF!,IF(AND(MONTH(AL$4)=MONTH($G139),YEAR(AL$4)=YEAR($G139)),#REF!,IF(AND(AL$4&lt;($H139+1),(AL$4+1)&gt;$G139),$O139,0)))</f>
        <v>10314</v>
      </c>
      <c r="AM139" s="1313">
        <f>IF(AND(MONTH(AM$4)=MONTH($H139),YEAR(AM$4)=YEAR($H139)),#REF!,IF(AND(MONTH(AM$4)=MONTH($G139),YEAR(AM$4)=YEAR($G139)),#REF!,IF(AND(AM$4&lt;($H139+1),(AM$4+1)&gt;$G139),$O139,0)))</f>
        <v>10314</v>
      </c>
      <c r="AN139" s="1313">
        <f>IF(AND(MONTH(AN$4)=MONTH($H139),YEAR(AN$4)=YEAR($H139)),#REF!,IF(AND(MONTH(AN$4)=MONTH($G139),YEAR(AN$4)=YEAR($G139)),#REF!,IF(AND(AN$4&lt;($H139+1),(AN$4+1)&gt;$G139),$O139,0)))</f>
        <v>10314</v>
      </c>
      <c r="AO139" s="1313">
        <f>IF(AND(MONTH(AO$4)=MONTH($H139),YEAR(AO$4)=YEAR($H139)),#REF!,IF(AND(MONTH(AO$4)=MONTH($G139),YEAR(AO$4)=YEAR($G139)),#REF!,IF(AND(AO$4&lt;($H139+1),(AO$4+1)&gt;$G139),$O139,0)))</f>
        <v>10314</v>
      </c>
      <c r="AP139" s="1313">
        <f>IF(AND(MONTH(AP$4)=MONTH($H139),YEAR(AP$4)=YEAR($H139)),#REF!,IF(AND(MONTH(AP$4)=MONTH($G139),YEAR(AP$4)=YEAR($G139)),#REF!,IF(AND(AP$4&lt;($H139+1),(AP$4+1)&gt;$G139),$O139,0)))</f>
        <v>10314</v>
      </c>
      <c r="AQ139" s="1313">
        <f>IF(AND(MONTH(AQ$4)=MONTH($H139),YEAR(AQ$4)=YEAR($H139)),#REF!,IF(AND(MONTH(AQ$4)=MONTH($G139),YEAR(AQ$4)=YEAR($G139)),#REF!,IF(AND(AQ$4&lt;($H139+1),(AQ$4+1)&gt;$G139),$O139,0)))</f>
        <v>10314</v>
      </c>
      <c r="AR139" s="1313">
        <f>IF(AND(MONTH(AR$4)=MONTH($H139),YEAR(AR$4)=YEAR($H139)),#REF!,IF(AND(MONTH(AR$4)=MONTH($G139),YEAR(AR$4)=YEAR($G139)),#REF!,IF(AND(AR$4&lt;($H139+1),(AR$4+1)&gt;$G139),$O139,0)))</f>
        <v>10314</v>
      </c>
      <c r="AS139" s="1301" t="e">
        <f t="shared" si="171"/>
        <v>#REF!</v>
      </c>
      <c r="AT139" s="1301">
        <f>IF(AND(MONTH(AT$4)=MONTH($H139),YEAR(AT$4)=YEAR($H139)),#REF!,IF(AND(MONTH(AT$4)=MONTH($G139),YEAR(AT$4)=YEAR($G139)),#REF!,IF(AND(AT$4&lt;($H139+1),(AT$4+1)&gt;$G139),$P139,0)))</f>
        <v>0</v>
      </c>
      <c r="AU139" s="1301">
        <v>0</v>
      </c>
      <c r="AV139" s="1301">
        <f t="shared" si="79"/>
        <v>0</v>
      </c>
      <c r="AW139" s="1301">
        <v>0</v>
      </c>
      <c r="AX139" s="1301">
        <f>IF(AND(MONTH(AX$4)=MONTH($H139),YEAR(AX$4)=YEAR($H139)),#REF!,IF(AND(MONTH(AX$4)=MONTH($G139),YEAR(AX$4)=YEAR($G139)),#REF!,IF(AND(AX$4&lt;($H139+1),(AX$4+1)&gt;$G139),$P139,0)))</f>
        <v>0</v>
      </c>
      <c r="AY139" s="1301">
        <v>0</v>
      </c>
      <c r="AZ139" s="1301">
        <f t="shared" si="81"/>
        <v>0</v>
      </c>
      <c r="BA139" s="1301">
        <v>0</v>
      </c>
      <c r="BB139" s="1301">
        <f>IF(AND(MONTH(BB$4)=MONTH($H139),YEAR(BB$4)=YEAR($H139)),#REF!,IF(AND(MONTH(BB$4)=MONTH($G139),YEAR(BB$4)=YEAR($G139)),#REF!,IF(AND(BB$4&lt;($H139+1),(BB$4+1)&gt;$G139),$P139,0)))</f>
        <v>0</v>
      </c>
      <c r="BC139" s="1301">
        <v>0</v>
      </c>
      <c r="BD139" s="1301">
        <f t="shared" si="82"/>
        <v>0</v>
      </c>
      <c r="BE139" s="1301">
        <v>0</v>
      </c>
      <c r="BF139" s="1301">
        <f>IF(AND(MONTH(BF$4)=MONTH($H139),YEAR(BF$4)=YEAR($H139)),#REF!,IF(AND(MONTH(BF$4)=MONTH($G139),YEAR(BF$4)=YEAR($G139)),#REF!,IF(AND(BF$4&lt;($H139+1),(BF$4+1)&gt;$G139),$P139,0)))</f>
        <v>0</v>
      </c>
      <c r="BG139" s="1301">
        <v>0</v>
      </c>
      <c r="BH139" s="1301">
        <f t="shared" si="83"/>
        <v>0</v>
      </c>
      <c r="BI139" s="1301">
        <v>0</v>
      </c>
      <c r="BJ139" s="1301" t="e">
        <f>IF(AND(MONTH(BJ$4)=MONTH($H139),YEAR(BJ$4)=YEAR($H139)),#REF!,IF(AND(MONTH(BJ$4)=MONTH($G139),YEAR(BJ$4)=YEAR($G139)),#REF!,IF(AND(BJ$4&lt;($H139+1),(BJ$4+1)&gt;$G139),$P139,0)))</f>
        <v>#REF!</v>
      </c>
      <c r="BK139" s="1301">
        <v>1133.68</v>
      </c>
      <c r="BL139" s="1301" t="e">
        <f t="shared" si="84"/>
        <v>#REF!</v>
      </c>
      <c r="BM139" s="1301">
        <v>0</v>
      </c>
      <c r="BN139" s="1313">
        <f>IF(AND(MONTH(BN$4)=MONTH($H139),YEAR(BN$4)=YEAR($H139)),#REF!,IF(AND(MONTH(BN$4)=MONTH($G139),YEAR(BN$4)=YEAR($G139)),#REF!,IF(AND(BN$4&lt;($H139+1),(BN$4+1)&gt;$G139),$P139,0)))</f>
        <v>1528</v>
      </c>
      <c r="BO139" s="1313">
        <f>IF(AND(MONTH(BO$4)=MONTH($H139),YEAR(BO$4)=YEAR($H139)),#REF!,IF(AND(MONTH(BO$4)=MONTH($G139),YEAR(BO$4)=YEAR($G139)),#REF!,IF(AND(BO$4&lt;($H139+1),(BO$4+1)&gt;$G139),$P139,0)))</f>
        <v>1528</v>
      </c>
      <c r="BP139" s="1313">
        <f>IF(AND(MONTH(BP$4)=MONTH($H139),YEAR(BP$4)=YEAR($H139)),#REF!,IF(AND(MONTH(BP$4)=MONTH($G139),YEAR(BP$4)=YEAR($G139)),#REF!,IF(AND(BP$4&lt;($H139+1),(BP$4+1)&gt;$G139),$P139,0)))</f>
        <v>1528</v>
      </c>
      <c r="BQ139" s="1313">
        <f>IF(AND(MONTH(BQ$4)=MONTH($H139),YEAR(BQ$4)=YEAR($H139)),#REF!,IF(AND(MONTH(BQ$4)=MONTH($G139),YEAR(BQ$4)=YEAR($G139)),#REF!,IF(AND(BQ$4&lt;($H139+1),(BQ$4+1)&gt;$G139),$P139,0)))</f>
        <v>1528</v>
      </c>
      <c r="BR139" s="1313">
        <f>IF(AND(MONTH(BR$4)=MONTH($H139),YEAR(BR$4)=YEAR($H139)),#REF!,IF(AND(MONTH(BR$4)=MONTH($G139),YEAR(BR$4)=YEAR($G139)),#REF!,IF(AND(BR$4&lt;($H139+1),(BR$4+1)&gt;$G139),$P139,0)))</f>
        <v>1528</v>
      </c>
      <c r="BS139" s="1313">
        <f>IF(AND(MONTH(BS$4)=MONTH($H139),YEAR(BS$4)=YEAR($H139)),#REF!,IF(AND(MONTH(BS$4)=MONTH($G139),YEAR(BS$4)=YEAR($G139)),#REF!,IF(AND(BS$4&lt;($H139+1),(BS$4+1)&gt;$G139),$P139,0)))</f>
        <v>1528</v>
      </c>
      <c r="BT139" s="1313">
        <f>IF(AND(MONTH(BT$4)=MONTH($H139),YEAR(BT$4)=YEAR($H139)),#REF!,IF(AND(MONTH(BT$4)=MONTH($G139),YEAR(BT$4)=YEAR($G139)),#REF!,IF(AND(BT$4&lt;($H139+1),(BT$4+1)&gt;$G139),$P139,0)))</f>
        <v>1528</v>
      </c>
      <c r="BU139" s="1331" t="e">
        <f t="shared" si="172"/>
        <v>#REF!</v>
      </c>
      <c r="BV139" s="1331"/>
      <c r="BW139" s="1327"/>
      <c r="BX139" s="1319"/>
      <c r="BY139" s="1319"/>
      <c r="BZ139" s="1319"/>
      <c r="CA139" s="1319">
        <v>347.9</v>
      </c>
      <c r="CB139" s="1319"/>
      <c r="CC139" s="1319"/>
      <c r="CD139" s="1338"/>
      <c r="CE139" s="1338"/>
      <c r="CF139" s="1338"/>
      <c r="CG139" s="1338"/>
      <c r="CH139" s="1338"/>
      <c r="CI139" s="1270">
        <f t="shared" si="85"/>
        <v>347.9</v>
      </c>
      <c r="CJ139" s="1333"/>
      <c r="CK139" s="1333"/>
      <c r="CL139" s="1333"/>
    </row>
    <row r="140" spans="1:90" ht="18" customHeight="1">
      <c r="A140" s="1351">
        <v>64</v>
      </c>
      <c r="B140" s="1351" t="s">
        <v>185</v>
      </c>
      <c r="C140" s="1351" t="s">
        <v>56</v>
      </c>
      <c r="D140" s="1351"/>
      <c r="E140" s="1206" t="s">
        <v>208</v>
      </c>
      <c r="F140" s="1208" t="s">
        <v>209</v>
      </c>
      <c r="G140" s="1209">
        <v>45786</v>
      </c>
      <c r="H140" s="1209">
        <v>46150</v>
      </c>
      <c r="I140" s="1266"/>
      <c r="J140" s="1267">
        <v>0</v>
      </c>
      <c r="K140" s="1267">
        <v>764</v>
      </c>
      <c r="L140" s="1268">
        <v>14.375</v>
      </c>
      <c r="M140" s="1269">
        <v>2</v>
      </c>
      <c r="N140" s="1270">
        <v>20.46875</v>
      </c>
      <c r="O140" s="1259">
        <f t="shared" si="167"/>
        <v>10982.5</v>
      </c>
      <c r="P140" s="1259">
        <f t="shared" si="170"/>
        <v>1528</v>
      </c>
      <c r="Q140" s="1259">
        <f t="shared" si="169"/>
        <v>12510.5</v>
      </c>
      <c r="R140" s="1259">
        <f>IF(AND(MONTH(R$4)=MONTH($H140),YEAR(R$4)=YEAR($H140)),#REF!,IF(AND(MONTH(R$4)=MONTH($G140),YEAR(R$4)=YEAR($G140)),#REF!,IF(AND(R$4&lt;($H140+1),(R$4+1)&gt;$G140),$O140,0)))</f>
        <v>0</v>
      </c>
      <c r="S140" s="1259">
        <v>0</v>
      </c>
      <c r="T140" s="1259">
        <f t="shared" si="80"/>
        <v>0</v>
      </c>
      <c r="U140" s="1259">
        <v>0</v>
      </c>
      <c r="V140" s="1301">
        <f>IF(AND(MONTH(V$4)=MONTH($H140),YEAR(V$4)=YEAR($H140)),#REF!,IF(AND(MONTH(V$4)=MONTH($G140),YEAR(V$4)=YEAR($G140)),#REF!,IF(AND(V$4&lt;($H140+1),(V$4+1)&gt;$G140),$O140,0)))</f>
        <v>0</v>
      </c>
      <c r="W140" s="1301">
        <v>0</v>
      </c>
      <c r="X140" s="1301">
        <f t="shared" si="86"/>
        <v>0</v>
      </c>
      <c r="Y140" s="1301">
        <v>0</v>
      </c>
      <c r="Z140" s="1301">
        <f>IF(AND(MONTH(Z$4)=MONTH($H140),YEAR(Z$4)=YEAR($H140)),#REF!,IF(AND(MONTH(Z$4)=MONTH($G140),YEAR(Z$4)=YEAR($G140)),#REF!,IF(AND(Z$4&lt;($H140+1),(Z$4+1)&gt;$G140),$O140,0)))</f>
        <v>0</v>
      </c>
      <c r="AA140" s="1301">
        <v>0</v>
      </c>
      <c r="AB140" s="1301">
        <f t="shared" si="87"/>
        <v>0</v>
      </c>
      <c r="AC140" s="1301">
        <v>0</v>
      </c>
      <c r="AD140" s="1301">
        <f>IF(AND(MONTH(AD$4)=MONTH($H140),YEAR(AD$4)=YEAR($H140)),#REF!,IF(AND(MONTH(AD$4)=MONTH($G140),YEAR(AD$4)=YEAR($G140)),#REF!,IF(AND(AD$4&lt;($H140+1),(AD$4+1)&gt;$G140),$O140,0)))</f>
        <v>0</v>
      </c>
      <c r="AE140" s="1301">
        <v>0</v>
      </c>
      <c r="AF140" s="1301">
        <f t="shared" si="88"/>
        <v>0</v>
      </c>
      <c r="AG140" s="1301">
        <v>0</v>
      </c>
      <c r="AH140" s="1301">
        <f>IF(AND(MONTH(AH$4)=MONTH($H140),YEAR(AH$4)=YEAR($H140)),#REF!,IF(AND(MONTH(AH$4)=MONTH($G140),YEAR(AH$4)=YEAR($G140)),#REF!,IF(AND(AH$4&lt;($H140+1),(AH$4+1)&gt;$G140),$O140,0)))</f>
        <v>0</v>
      </c>
      <c r="AI140" s="1301">
        <v>0</v>
      </c>
      <c r="AJ140" s="1301">
        <f t="shared" si="89"/>
        <v>0</v>
      </c>
      <c r="AK140" s="1301">
        <v>0</v>
      </c>
      <c r="AL140" s="1313">
        <f>IF(AND(MONTH(AL$4)=MONTH($H140),YEAR(AL$4)=YEAR($H140)),#REF!,IF(AND(MONTH(AL$4)=MONTH($G140),YEAR(AL$4)=YEAR($G140)),#REF!,IF(AND(AL$4&lt;($H140+1),(AL$4+1)&gt;$G140),$O140,0)))</f>
        <v>0</v>
      </c>
      <c r="AM140" s="1313">
        <f>IF(AND(MONTH(AM$4)=MONTH($H140),YEAR(AM$4)=YEAR($H140)),#REF!,IF(AND(MONTH(AM$4)=MONTH($G140),YEAR(AM$4)=YEAR($G140)),#REF!,IF(AND(AM$4&lt;($H140+1),(AM$4+1)&gt;$G140),$O140,0)))</f>
        <v>0</v>
      </c>
      <c r="AN140" s="1313">
        <f>IF(AND(MONTH(AN$4)=MONTH($H140),YEAR(AN$4)=YEAR($H140)),#REF!,IF(AND(MONTH(AN$4)=MONTH($G140),YEAR(AN$4)=YEAR($G140)),#REF!,IF(AND(AN$4&lt;($H140+1),(AN$4+1)&gt;$G140),$O140,0)))</f>
        <v>0</v>
      </c>
      <c r="AO140" s="1313">
        <f>IF(AND(MONTH(AO$4)=MONTH($H140),YEAR(AO$4)=YEAR($H140)),#REF!,IF(AND(MONTH(AO$4)=MONTH($G140),YEAR(AO$4)=YEAR($G140)),#REF!,IF(AND(AO$4&lt;($H140+1),(AO$4+1)&gt;$G140),$O140,0)))</f>
        <v>0</v>
      </c>
      <c r="AP140" s="1313">
        <f>IF(AND(MONTH(AP$4)=MONTH($H140),YEAR(AP$4)=YEAR($H140)),#REF!,IF(AND(MONTH(AP$4)=MONTH($G140),YEAR(AP$4)=YEAR($G140)),#REF!,IF(AND(AP$4&lt;($H140+1),(AP$4+1)&gt;$G140),$O140,0)))</f>
        <v>0</v>
      </c>
      <c r="AQ140" s="1313">
        <f>IF(AND(MONTH(AQ$4)=MONTH($H140),YEAR(AQ$4)=YEAR($H140)),#REF!,IF(AND(MONTH(AQ$4)=MONTH($G140),YEAR(AQ$4)=YEAR($G140)),#REF!,IF(AND(AQ$4&lt;($H140+1),(AQ$4+1)&gt;$G140),$O140,0)))</f>
        <v>0</v>
      </c>
      <c r="AR140" s="1313">
        <f>IF(AND(MONTH(AR$4)=MONTH($H140),YEAR(AR$4)=YEAR($H140)),#REF!,IF(AND(MONTH(AR$4)=MONTH($G140),YEAR(AR$4)=YEAR($G140)),#REF!,IF(AND(AR$4&lt;($H140+1),(AR$4+1)&gt;$G140),$O140,0)))</f>
        <v>0</v>
      </c>
      <c r="AS140" s="1301">
        <f t="shared" si="171"/>
        <v>0</v>
      </c>
      <c r="AT140" s="1301">
        <f>IF(AND(MONTH(AT$4)=MONTH($H140),YEAR(AT$4)=YEAR($H140)),#REF!,IF(AND(MONTH(AT$4)=MONTH($G140),YEAR(AT$4)=YEAR($G140)),#REF!,IF(AND(AT$4&lt;($H140+1),(AT$4+1)&gt;$G140),$P140,0)))</f>
        <v>0</v>
      </c>
      <c r="AU140" s="1301">
        <v>0</v>
      </c>
      <c r="AV140" s="1301">
        <f t="shared" si="79"/>
        <v>0</v>
      </c>
      <c r="AW140" s="1301">
        <v>0</v>
      </c>
      <c r="AX140" s="1301">
        <f>IF(AND(MONTH(AX$4)=MONTH($H140),YEAR(AX$4)=YEAR($H140)),#REF!,IF(AND(MONTH(AX$4)=MONTH($G140),YEAR(AX$4)=YEAR($G140)),#REF!,IF(AND(AX$4&lt;($H140+1),(AX$4+1)&gt;$G140),$P140,0)))</f>
        <v>0</v>
      </c>
      <c r="AY140" s="1301">
        <v>0</v>
      </c>
      <c r="AZ140" s="1301">
        <f t="shared" si="81"/>
        <v>0</v>
      </c>
      <c r="BA140" s="1301">
        <v>0</v>
      </c>
      <c r="BB140" s="1301">
        <f>IF(AND(MONTH(BB$4)=MONTH($H140),YEAR(BB$4)=YEAR($H140)),#REF!,IF(AND(MONTH(BB$4)=MONTH($G140),YEAR(BB$4)=YEAR($G140)),#REF!,IF(AND(BB$4&lt;($H140+1),(BB$4+1)&gt;$G140),$P140,0)))</f>
        <v>0</v>
      </c>
      <c r="BC140" s="1301">
        <v>0</v>
      </c>
      <c r="BD140" s="1301">
        <f t="shared" si="82"/>
        <v>0</v>
      </c>
      <c r="BE140" s="1301">
        <v>0</v>
      </c>
      <c r="BF140" s="1301">
        <f>IF(AND(MONTH(BF$4)=MONTH($H140),YEAR(BF$4)=YEAR($H140)),#REF!,IF(AND(MONTH(BF$4)=MONTH($G140),YEAR(BF$4)=YEAR($G140)),#REF!,IF(AND(BF$4&lt;($H140+1),(BF$4+1)&gt;$G140),$P140,0)))</f>
        <v>0</v>
      </c>
      <c r="BG140" s="1301">
        <v>0</v>
      </c>
      <c r="BH140" s="1301">
        <f t="shared" si="83"/>
        <v>0</v>
      </c>
      <c r="BI140" s="1301">
        <v>0</v>
      </c>
      <c r="BJ140" s="1301">
        <f>IF(AND(MONTH(BJ$4)=MONTH($H140),YEAR(BJ$4)=YEAR($H140)),#REF!,IF(AND(MONTH(BJ$4)=MONTH($G140),YEAR(BJ$4)=YEAR($G140)),#REF!,IF(AND(BJ$4&lt;($H140+1),(BJ$4+1)&gt;$G140),$P140,0)))</f>
        <v>0</v>
      </c>
      <c r="BK140" s="1301">
        <v>0</v>
      </c>
      <c r="BL140" s="1301">
        <f t="shared" si="84"/>
        <v>0</v>
      </c>
      <c r="BM140" s="1301">
        <v>0</v>
      </c>
      <c r="BN140" s="1313">
        <f>IF(AND(MONTH(BN$4)=MONTH($H140),YEAR(BN$4)=YEAR($H140)),#REF!,IF(AND(MONTH(BN$4)=MONTH($G140),YEAR(BN$4)=YEAR($G140)),#REF!,IF(AND(BN$4&lt;($H140+1),(BN$4+1)&gt;$G140),$P140,0)))</f>
        <v>0</v>
      </c>
      <c r="BO140" s="1313">
        <f>IF(AND(MONTH(BO$4)=MONTH($H140),YEAR(BO$4)=YEAR($H140)),#REF!,IF(AND(MONTH(BO$4)=MONTH($G140),YEAR(BO$4)=YEAR($G140)),#REF!,IF(AND(BO$4&lt;($H140+1),(BO$4+1)&gt;$G140),$P140,0)))</f>
        <v>0</v>
      </c>
      <c r="BP140" s="1313">
        <f>IF(AND(MONTH(BP$4)=MONTH($H140),YEAR(BP$4)=YEAR($H140)),#REF!,IF(AND(MONTH(BP$4)=MONTH($G140),YEAR(BP$4)=YEAR($G140)),#REF!,IF(AND(BP$4&lt;($H140+1),(BP$4+1)&gt;$G140),$P140,0)))</f>
        <v>0</v>
      </c>
      <c r="BQ140" s="1313">
        <f>IF(AND(MONTH(BQ$4)=MONTH($H140),YEAR(BQ$4)=YEAR($H140)),#REF!,IF(AND(MONTH(BQ$4)=MONTH($G140),YEAR(BQ$4)=YEAR($G140)),#REF!,IF(AND(BQ$4&lt;($H140+1),(BQ$4+1)&gt;$G140),$P140,0)))</f>
        <v>0</v>
      </c>
      <c r="BR140" s="1313">
        <f>IF(AND(MONTH(BR$4)=MONTH($H140),YEAR(BR$4)=YEAR($H140)),#REF!,IF(AND(MONTH(BR$4)=MONTH($G140),YEAR(BR$4)=YEAR($G140)),#REF!,IF(AND(BR$4&lt;($H140+1),(BR$4+1)&gt;$G140),$P140,0)))</f>
        <v>0</v>
      </c>
      <c r="BS140" s="1313">
        <f>IF(AND(MONTH(BS$4)=MONTH($H140),YEAR(BS$4)=YEAR($H140)),#REF!,IF(AND(MONTH(BS$4)=MONTH($G140),YEAR(BS$4)=YEAR($G140)),#REF!,IF(AND(BS$4&lt;($H140+1),(BS$4+1)&gt;$G140),$P140,0)))</f>
        <v>0</v>
      </c>
      <c r="BT140" s="1313">
        <f>IF(AND(MONTH(BT$4)=MONTH($H140),YEAR(BT$4)=YEAR($H140)),#REF!,IF(AND(MONTH(BT$4)=MONTH($G140),YEAR(BT$4)=YEAR($G140)),#REF!,IF(AND(BT$4&lt;($H140+1),(BT$4+1)&gt;$G140),$P140,0)))</f>
        <v>0</v>
      </c>
      <c r="BU140" s="1331">
        <f t="shared" si="172"/>
        <v>0</v>
      </c>
      <c r="BV140" s="1331"/>
      <c r="BW140" s="1327"/>
      <c r="BX140" s="1319"/>
      <c r="BY140" s="1319"/>
      <c r="BZ140" s="1319"/>
      <c r="CA140" s="1319"/>
      <c r="CB140" s="1319"/>
      <c r="CC140" s="1319"/>
      <c r="CD140" s="1338"/>
      <c r="CE140" s="1338"/>
      <c r="CF140" s="1338"/>
      <c r="CG140" s="1338"/>
      <c r="CH140" s="1338"/>
      <c r="CI140" s="1270">
        <f t="shared" si="85"/>
        <v>0</v>
      </c>
      <c r="CJ140" s="1333"/>
      <c r="CK140" s="1333"/>
      <c r="CL140" s="1333"/>
    </row>
    <row r="141" spans="1:90" ht="18" customHeight="1">
      <c r="A141" s="1198">
        <v>65</v>
      </c>
      <c r="B141" s="1198" t="s">
        <v>185</v>
      </c>
      <c r="C141" s="1198" t="s">
        <v>56</v>
      </c>
      <c r="D141" s="1198"/>
      <c r="E141" s="1201" t="s">
        <v>210</v>
      </c>
      <c r="F141" s="1202" t="s">
        <v>211</v>
      </c>
      <c r="G141" s="1205">
        <v>44928</v>
      </c>
      <c r="H141" s="1205">
        <v>45292</v>
      </c>
      <c r="I141" s="1261"/>
      <c r="J141" s="1262">
        <v>388</v>
      </c>
      <c r="K141" s="1262">
        <v>388</v>
      </c>
      <c r="L141" s="1263">
        <v>17.875</v>
      </c>
      <c r="M141" s="1264">
        <v>2</v>
      </c>
      <c r="N141" s="1265">
        <v>24.84375</v>
      </c>
      <c r="O141" s="1259">
        <f t="shared" si="167"/>
        <v>6935.5</v>
      </c>
      <c r="P141" s="1259">
        <f t="shared" si="170"/>
        <v>776</v>
      </c>
      <c r="Q141" s="1259">
        <f t="shared" si="169"/>
        <v>7711.5</v>
      </c>
      <c r="R141" s="1259" t="e">
        <f>IF(AND(MONTH(R$4)=MONTH($H141),YEAR(R$4)=YEAR($H141)),#REF!,IF(AND(MONTH(R$4)=MONTH($G141),YEAR(R$4)=YEAR($G141)),#REF!,IF(AND(R$4&lt;($H141+1),(R$4+1)&gt;$G141),$O141,0)))</f>
        <v>#REF!</v>
      </c>
      <c r="S141" s="1259">
        <f>VLOOKUP(E141,'[1]MW-Rent 2023'!$E$11:$AS$247,16,FALSE)</f>
        <v>178.98</v>
      </c>
      <c r="T141" s="1259" t="e">
        <f t="shared" si="80"/>
        <v>#REF!</v>
      </c>
      <c r="U141" s="1259">
        <f>VLOOKUP(E141,'[2]MW-Rent 2023'!$E$11:$DR$319,21,FALSE)</f>
        <v>5669.81</v>
      </c>
      <c r="V141" s="1301">
        <f>IF(AND(MONTH(V$4)=MONTH($H141),YEAR(V$4)=YEAR($H141)),#REF!,IF(AND(MONTH(V$4)=MONTH($G141),YEAR(V$4)=YEAR($G141)),#REF!,IF(AND(V$4&lt;($H141+1),(V$4+1)&gt;$G141),$O141,0)))</f>
        <v>0</v>
      </c>
      <c r="W141" s="1301">
        <f>VLOOKUP(E141,'[1]MW-Rent 2023'!$E$11:$AS$247,17,FALSE)</f>
        <v>0</v>
      </c>
      <c r="X141" s="1301">
        <f t="shared" si="86"/>
        <v>0</v>
      </c>
      <c r="Y141" s="1301">
        <f>VLOOKUP(E141,'[2]MW-Rent 2023'!$E$11:$DR$319,25,FALSE)</f>
        <v>5548.4</v>
      </c>
      <c r="Z141" s="1301">
        <f>IF(AND(MONTH(Z$4)=MONTH($H141),YEAR(Z$4)=YEAR($H141)),#REF!,IF(AND(MONTH(Z$4)=MONTH($G141),YEAR(Z$4)=YEAR($G141)),#REF!,IF(AND(Z$4&lt;($H141+1),(Z$4+1)&gt;$G141),$O141,0)))</f>
        <v>0</v>
      </c>
      <c r="AA141" s="1301">
        <f>VLOOKUP(E141,'[1]MW-Rent 2023'!$E$11:$AS$247,18,FALSE)</f>
        <v>0</v>
      </c>
      <c r="AB141" s="1301">
        <f t="shared" si="87"/>
        <v>0</v>
      </c>
      <c r="AC141" s="1301">
        <f>VLOOKUP(E141,'[2]MW-Rent 2023'!$E$11:$DR$319,29,FALSE)</f>
        <v>5548.4</v>
      </c>
      <c r="AD141" s="1301">
        <f>IF(AND(MONTH(AD$4)=MONTH($H141),YEAR(AD$4)=YEAR($H141)),#REF!,IF(AND(MONTH(AD$4)=MONTH($G141),YEAR(AD$4)=YEAR($G141)),#REF!,IF(AND(AD$4&lt;($H141+1),(AD$4+1)&gt;$G141),$O141,0)))</f>
        <v>0</v>
      </c>
      <c r="AE141" s="1301">
        <f>VLOOKUP(E141,'[1]MW-Rent 2023'!$E$11:$AS$247,19,FALSE)</f>
        <v>0</v>
      </c>
      <c r="AF141" s="1301">
        <f t="shared" si="88"/>
        <v>0</v>
      </c>
      <c r="AG141" s="1301">
        <f>VLOOKUP(E141,'[2]MW-Rent 2023'!$E$11:$DR$319,33,FALSE)</f>
        <v>5548.4</v>
      </c>
      <c r="AH141" s="1301">
        <f>IF(AND(MONTH(AH$4)=MONTH($H141),YEAR(AH$4)=YEAR($H141)),#REF!,IF(AND(MONTH(AH$4)=MONTH($G141),YEAR(AH$4)=YEAR($G141)),#REF!,IF(AND(AH$4&lt;($H141+1),(AH$4+1)&gt;$G141),$O141,0)))</f>
        <v>0</v>
      </c>
      <c r="AI141" s="1301">
        <f>VLOOKUP(E141,'[1]MW-Rent 2023'!$E$11:$AS$247,20,FALSE)</f>
        <v>0</v>
      </c>
      <c r="AJ141" s="1301">
        <f t="shared" si="89"/>
        <v>0</v>
      </c>
      <c r="AK141" s="1301">
        <f>VLOOKUP(E141,'[2]MW-Rent 2023'!$E$11:$DR$319,37,FALSE)</f>
        <v>5548.4</v>
      </c>
      <c r="AL141" s="1313">
        <f>IF(AND(MONTH(AL$4)=MONTH($H141),YEAR(AL$4)=YEAR($H141)),#REF!,IF(AND(MONTH(AL$4)=MONTH($G141),YEAR(AL$4)=YEAR($G141)),#REF!,IF(AND(AL$4&lt;($H141+1),(AL$4+1)&gt;$G141),$O141,0)))</f>
        <v>0</v>
      </c>
      <c r="AM141" s="1313">
        <f>IF(AND(MONTH(AM$4)=MONTH($H141),YEAR(AM$4)=YEAR($H141)),#REF!,IF(AND(MONTH(AM$4)=MONTH($G141),YEAR(AM$4)=YEAR($G141)),#REF!,IF(AND(AM$4&lt;($H141+1),(AM$4+1)&gt;$G141),$O141,0)))</f>
        <v>0</v>
      </c>
      <c r="AN141" s="1313">
        <f>IF(AND(MONTH(AN$4)=MONTH($H141),YEAR(AN$4)=YEAR($H141)),#REF!,IF(AND(MONTH(AN$4)=MONTH($G141),YEAR(AN$4)=YEAR($G141)),#REF!,IF(AND(AN$4&lt;($H141+1),(AN$4+1)&gt;$G141),$O141,0)))</f>
        <v>0</v>
      </c>
      <c r="AO141" s="1313">
        <f>IF(AND(MONTH(AO$4)=MONTH($H141),YEAR(AO$4)=YEAR($H141)),#REF!,IF(AND(MONTH(AO$4)=MONTH($G141),YEAR(AO$4)=YEAR($G141)),#REF!,IF(AND(AO$4&lt;($H141+1),(AO$4+1)&gt;$G141),$O141,0)))</f>
        <v>0</v>
      </c>
      <c r="AP141" s="1313">
        <f>IF(AND(MONTH(AP$4)=MONTH($H141),YEAR(AP$4)=YEAR($H141)),#REF!,IF(AND(MONTH(AP$4)=MONTH($G141),YEAR(AP$4)=YEAR($G141)),#REF!,IF(AND(AP$4&lt;($H141+1),(AP$4+1)&gt;$G141),$O141,0)))</f>
        <v>0</v>
      </c>
      <c r="AQ141" s="1313">
        <f>IF(AND(MONTH(AQ$4)=MONTH($H141),YEAR(AQ$4)=YEAR($H141)),#REF!,IF(AND(MONTH(AQ$4)=MONTH($G141),YEAR(AQ$4)=YEAR($G141)),#REF!,IF(AND(AQ$4&lt;($H141+1),(AQ$4+1)&gt;$G141),$O141,0)))</f>
        <v>0</v>
      </c>
      <c r="AR141" s="1313">
        <f>IF(AND(MONTH(AR$4)=MONTH($H141),YEAR(AR$4)=YEAR($H141)),#REF!,IF(AND(MONTH(AR$4)=MONTH($G141),YEAR(AR$4)=YEAR($G141)),#REF!,IF(AND(AR$4&lt;($H141+1),(AR$4+1)&gt;$G141),$O141,0)))</f>
        <v>0</v>
      </c>
      <c r="AS141" s="1301" t="e">
        <f t="shared" si="171"/>
        <v>#REF!</v>
      </c>
      <c r="AT141" s="1301" t="e">
        <f>IF(AND(MONTH(AT$4)=MONTH($H141),YEAR(AT$4)=YEAR($H141)),#REF!,IF(AND(MONTH(AT$4)=MONTH($G141),YEAR(AT$4)=YEAR($G141)),#REF!,IF(AND(AT$4&lt;($H141+1),(AT$4+1)&gt;$G141),$P141,0)))</f>
        <v>#REF!</v>
      </c>
      <c r="AU141" s="1301">
        <f>VLOOKUP(E141,'[1]MW-Rent 2023'!$E$11:$AS$247,29,FALSE)</f>
        <v>25.03</v>
      </c>
      <c r="AV141" s="1301" t="e">
        <f t="shared" si="79"/>
        <v>#REF!</v>
      </c>
      <c r="AW141" s="1301">
        <f>VLOOKUP(E141,'[2]MW-Rent 2023'!$E$11:$DR$319,70,FALSE)</f>
        <v>450.58</v>
      </c>
      <c r="AX141" s="1301">
        <f>IF(AND(MONTH(AX$4)=MONTH($H141),YEAR(AX$4)=YEAR($H141)),#REF!,IF(AND(MONTH(AX$4)=MONTH($G141),YEAR(AX$4)=YEAR($G141)),#REF!,IF(AND(AX$4&lt;($H141+1),(AX$4+1)&gt;$G141),$P141,0)))</f>
        <v>0</v>
      </c>
      <c r="AY141" s="1301">
        <f>VLOOKUP(E141,'[1]MW-Rent 2023'!$E$11:$AS$247,30,FALSE)</f>
        <v>0</v>
      </c>
      <c r="AZ141" s="1301">
        <f t="shared" si="81"/>
        <v>0</v>
      </c>
      <c r="BA141" s="1301">
        <f>VLOOKUP(E141,'[2]MW-Rent 2023'!$E$11:$DR$319,74,FALSE)</f>
        <v>776</v>
      </c>
      <c r="BB141" s="1301">
        <f>IF(AND(MONTH(BB$4)=MONTH($H141),YEAR(BB$4)=YEAR($H141)),#REF!,IF(AND(MONTH(BB$4)=MONTH($G141),YEAR(BB$4)=YEAR($G141)),#REF!,IF(AND(BB$4&lt;($H141+1),(BB$4+1)&gt;$G141),$P141,0)))</f>
        <v>0</v>
      </c>
      <c r="BC141" s="1301">
        <f>VLOOKUP(E141,'[1]MW-Rent 2023'!$E$11:$AS$247,31,FALSE)</f>
        <v>0</v>
      </c>
      <c r="BD141" s="1301">
        <f t="shared" si="82"/>
        <v>0</v>
      </c>
      <c r="BE141" s="1301">
        <f>VLOOKUP(E141,'[2]MW-Rent 2023'!$E$11:$DR$319,78,FALSE)</f>
        <v>776</v>
      </c>
      <c r="BF141" s="1301">
        <f>IF(AND(MONTH(BF$4)=MONTH($H141),YEAR(BF$4)=YEAR($H141)),#REF!,IF(AND(MONTH(BF$4)=MONTH($G141),YEAR(BF$4)=YEAR($G141)),#REF!,IF(AND(BF$4&lt;($H141+1),(BF$4+1)&gt;$G141),$P141,0)))</f>
        <v>0</v>
      </c>
      <c r="BG141" s="1301">
        <f>VLOOKUP(E141,'[1]MW-Rent 2023'!$E$11:$AS$247,32,FALSE)</f>
        <v>0</v>
      </c>
      <c r="BH141" s="1301">
        <f t="shared" si="83"/>
        <v>0</v>
      </c>
      <c r="BI141" s="1301">
        <f>VLOOKUP(E141,'[2]MW-Rent 2023'!$E$11:$DR$319,82,FALSE)</f>
        <v>776</v>
      </c>
      <c r="BJ141" s="1301">
        <f>IF(AND(MONTH(BJ$4)=MONTH($H141),YEAR(BJ$4)=YEAR($H141)),#REF!,IF(AND(MONTH(BJ$4)=MONTH($G141),YEAR(BJ$4)=YEAR($G141)),#REF!,IF(AND(BJ$4&lt;($H141+1),(BJ$4+1)&gt;$G141),$P141,0)))</f>
        <v>0</v>
      </c>
      <c r="BK141" s="1301">
        <f>VLOOKUP(E141,'[1]MW-Rent 2023'!$E$11:$AS$247,33,FALSE)</f>
        <v>0</v>
      </c>
      <c r="BL141" s="1301">
        <f t="shared" si="84"/>
        <v>0</v>
      </c>
      <c r="BM141" s="1301">
        <f>VLOOKUP(E141,'[2]MW-Rent 2023'!$E$11:$DR$319,86,FALSE)</f>
        <v>776</v>
      </c>
      <c r="BN141" s="1313">
        <f>IF(AND(MONTH(BN$4)=MONTH($H141),YEAR(BN$4)=YEAR($H141)),#REF!,IF(AND(MONTH(BN$4)=MONTH($G141),YEAR(BN$4)=YEAR($G141)),#REF!,IF(AND(BN$4&lt;($H141+1),(BN$4+1)&gt;$G141),$P141,0)))</f>
        <v>0</v>
      </c>
      <c r="BO141" s="1313">
        <f>IF(AND(MONTH(BO$4)=MONTH($H141),YEAR(BO$4)=YEAR($H141)),#REF!,IF(AND(MONTH(BO$4)=MONTH($G141),YEAR(BO$4)=YEAR($G141)),#REF!,IF(AND(BO$4&lt;($H141+1),(BO$4+1)&gt;$G141),$P141,0)))</f>
        <v>0</v>
      </c>
      <c r="BP141" s="1313">
        <f>IF(AND(MONTH(BP$4)=MONTH($H141),YEAR(BP$4)=YEAR($H141)),#REF!,IF(AND(MONTH(BP$4)=MONTH($G141),YEAR(BP$4)=YEAR($G141)),#REF!,IF(AND(BP$4&lt;($H141+1),(BP$4+1)&gt;$G141),$P141,0)))</f>
        <v>0</v>
      </c>
      <c r="BQ141" s="1313">
        <f>IF(AND(MONTH(BQ$4)=MONTH($H141),YEAR(BQ$4)=YEAR($H141)),#REF!,IF(AND(MONTH(BQ$4)=MONTH($G141),YEAR(BQ$4)=YEAR($G141)),#REF!,IF(AND(BQ$4&lt;($H141+1),(BQ$4+1)&gt;$G141),$P141,0)))</f>
        <v>0</v>
      </c>
      <c r="BR141" s="1313">
        <f>IF(AND(MONTH(BR$4)=MONTH($H141),YEAR(BR$4)=YEAR($H141)),#REF!,IF(AND(MONTH(BR$4)=MONTH($G141),YEAR(BR$4)=YEAR($G141)),#REF!,IF(AND(BR$4&lt;($H141+1),(BR$4+1)&gt;$G141),$P141,0)))</f>
        <v>0</v>
      </c>
      <c r="BS141" s="1313">
        <f>IF(AND(MONTH(BS$4)=MONTH($H141),YEAR(BS$4)=YEAR($H141)),#REF!,IF(AND(MONTH(BS$4)=MONTH($G141),YEAR(BS$4)=YEAR($G141)),#REF!,IF(AND(BS$4&lt;($H141+1),(BS$4+1)&gt;$G141),$P141,0)))</f>
        <v>0</v>
      </c>
      <c r="BT141" s="1313">
        <f>IF(AND(MONTH(BT$4)=MONTH($H141),YEAR(BT$4)=YEAR($H141)),#REF!,IF(AND(MONTH(BT$4)=MONTH($G141),YEAR(BT$4)=YEAR($G141)),#REF!,IF(AND(BT$4&lt;($H141+1),(BT$4+1)&gt;$G141),$P141,0)))</f>
        <v>0</v>
      </c>
      <c r="BU141" s="1331" t="e">
        <f t="shared" si="172"/>
        <v>#REF!</v>
      </c>
      <c r="BV141" s="1331"/>
      <c r="BW141" s="1327">
        <v>0</v>
      </c>
      <c r="BX141" s="1319"/>
      <c r="BY141" s="1319"/>
      <c r="BZ141" s="1319"/>
      <c r="CA141" s="1319"/>
      <c r="CB141" s="1319"/>
      <c r="CC141" s="1319"/>
      <c r="CD141" s="1338"/>
      <c r="CE141" s="1338"/>
      <c r="CF141" s="1338"/>
      <c r="CG141" s="1338"/>
      <c r="CH141" s="1338"/>
      <c r="CI141" s="1270">
        <f t="shared" si="85"/>
        <v>0</v>
      </c>
      <c r="CJ141" s="1333"/>
      <c r="CK141" s="1333"/>
      <c r="CL141" s="1333"/>
    </row>
    <row r="142" spans="1:90" ht="18" customHeight="1">
      <c r="A142" s="1198">
        <v>65</v>
      </c>
      <c r="B142" s="1198" t="s">
        <v>185</v>
      </c>
      <c r="C142" s="1198" t="s">
        <v>56</v>
      </c>
      <c r="D142" s="1198"/>
      <c r="E142" s="1201" t="s">
        <v>210</v>
      </c>
      <c r="F142" s="1202" t="s">
        <v>211</v>
      </c>
      <c r="G142" s="1205">
        <v>45293</v>
      </c>
      <c r="H142" s="1205">
        <v>45658</v>
      </c>
      <c r="I142" s="1261"/>
      <c r="J142" s="1262">
        <v>0</v>
      </c>
      <c r="K142" s="1262">
        <v>388</v>
      </c>
      <c r="L142" s="1263">
        <v>18.125</v>
      </c>
      <c r="M142" s="1264">
        <v>2</v>
      </c>
      <c r="N142" s="1265">
        <v>25.15625</v>
      </c>
      <c r="O142" s="1259">
        <f t="shared" si="167"/>
        <v>7032.5</v>
      </c>
      <c r="P142" s="1259">
        <f t="shared" si="170"/>
        <v>776</v>
      </c>
      <c r="Q142" s="1259">
        <f t="shared" si="169"/>
        <v>7808.5</v>
      </c>
      <c r="R142" s="1259" t="e">
        <f>IF(AND(MONTH(R$4)=MONTH($H142),YEAR(R$4)=YEAR($H142)),#REF!,IF(AND(MONTH(R$4)=MONTH($G142),YEAR(R$4)=YEAR($G142)),#REF!,IF(AND(R$4&lt;($H142+1),(R$4+1)&gt;$G142),$O142,0)))</f>
        <v>#REF!</v>
      </c>
      <c r="S142" s="1259">
        <v>5444.52</v>
      </c>
      <c r="T142" s="1259" t="e">
        <f t="shared" si="80"/>
        <v>#REF!</v>
      </c>
      <c r="U142" s="1259">
        <v>0</v>
      </c>
      <c r="V142" s="1301">
        <f>IF(AND(MONTH(V$4)=MONTH($H142),YEAR(V$4)=YEAR($H142)),#REF!,IF(AND(MONTH(V$4)=MONTH($G142),YEAR(V$4)=YEAR($G142)),#REF!,IF(AND(V$4&lt;($H142+1),(V$4+1)&gt;$G142),$O142,0)))</f>
        <v>7032.5</v>
      </c>
      <c r="W142" s="1301">
        <v>5626</v>
      </c>
      <c r="X142" s="1301">
        <f t="shared" si="86"/>
        <v>1406.5</v>
      </c>
      <c r="Y142" s="1301">
        <v>0</v>
      </c>
      <c r="Z142" s="1301">
        <f>IF(AND(MONTH(Z$4)=MONTH($H142),YEAR(Z$4)=YEAR($H142)),#REF!,IF(AND(MONTH(Z$4)=MONTH($G142),YEAR(Z$4)=YEAR($G142)),#REF!,IF(AND(Z$4&lt;($H142+1),(Z$4+1)&gt;$G142),$O142,0)))</f>
        <v>7032.5</v>
      </c>
      <c r="AA142" s="1301">
        <v>5626</v>
      </c>
      <c r="AB142" s="1301">
        <f t="shared" si="87"/>
        <v>1406.5</v>
      </c>
      <c r="AC142" s="1301">
        <v>0</v>
      </c>
      <c r="AD142" s="1301">
        <f>IF(AND(MONTH(AD$4)=MONTH($H142),YEAR(AD$4)=YEAR($H142)),#REF!,IF(AND(MONTH(AD$4)=MONTH($G142),YEAR(AD$4)=YEAR($G142)),#REF!,IF(AND(AD$4&lt;($H142+1),(AD$4+1)&gt;$G142),$O142,0)))</f>
        <v>7032.5</v>
      </c>
      <c r="AE142" s="1301">
        <v>0</v>
      </c>
      <c r="AF142" s="1301">
        <f t="shared" si="88"/>
        <v>7032.5</v>
      </c>
      <c r="AG142" s="1301">
        <v>0</v>
      </c>
      <c r="AH142" s="1301">
        <f>IF(AND(MONTH(AH$4)=MONTH($H142),YEAR(AH$4)=YEAR($H142)),#REF!,IF(AND(MONTH(AH$4)=MONTH($G142),YEAR(AH$4)=YEAR($G142)),#REF!,IF(AND(AH$4&lt;($H142+1),(AH$4+1)&gt;$G142),$O142,0)))</f>
        <v>7032.5</v>
      </c>
      <c r="AI142" s="1301">
        <v>5626</v>
      </c>
      <c r="AJ142" s="1301">
        <f t="shared" si="89"/>
        <v>1406.5</v>
      </c>
      <c r="AK142" s="1301">
        <v>0</v>
      </c>
      <c r="AL142" s="1313">
        <f>IF(AND(MONTH(AL$4)=MONTH($H142),YEAR(AL$4)=YEAR($H142)),#REF!,IF(AND(MONTH(AL$4)=MONTH($G142),YEAR(AL$4)=YEAR($G142)),#REF!,IF(AND(AL$4&lt;($H142+1),(AL$4+1)&gt;$G142),$O142,0)))</f>
        <v>7032.5</v>
      </c>
      <c r="AM142" s="1313">
        <f>IF(AND(MONTH(AM$4)=MONTH($H142),YEAR(AM$4)=YEAR($H142)),#REF!,IF(AND(MONTH(AM$4)=MONTH($G142),YEAR(AM$4)=YEAR($G142)),#REF!,IF(AND(AM$4&lt;($H142+1),(AM$4+1)&gt;$G142),$O142,0)))</f>
        <v>7032.5</v>
      </c>
      <c r="AN142" s="1313">
        <f>IF(AND(MONTH(AN$4)=MONTH($H142),YEAR(AN$4)=YEAR($H142)),#REF!,IF(AND(MONTH(AN$4)=MONTH($G142),YEAR(AN$4)=YEAR($G142)),#REF!,IF(AND(AN$4&lt;($H142+1),(AN$4+1)&gt;$G142),$O142,0)))</f>
        <v>7032.5</v>
      </c>
      <c r="AO142" s="1313">
        <f>IF(AND(MONTH(AO$4)=MONTH($H142),YEAR(AO$4)=YEAR($H142)),#REF!,IF(AND(MONTH(AO$4)=MONTH($G142),YEAR(AO$4)=YEAR($G142)),#REF!,IF(AND(AO$4&lt;($H142+1),(AO$4+1)&gt;$G142),$O142,0)))</f>
        <v>7032.5</v>
      </c>
      <c r="AP142" s="1313">
        <f>IF(AND(MONTH(AP$4)=MONTH($H142),YEAR(AP$4)=YEAR($H142)),#REF!,IF(AND(MONTH(AP$4)=MONTH($G142),YEAR(AP$4)=YEAR($G142)),#REF!,IF(AND(AP$4&lt;($H142+1),(AP$4+1)&gt;$G142),$O142,0)))</f>
        <v>7032.5</v>
      </c>
      <c r="AQ142" s="1313">
        <f>IF(AND(MONTH(AQ$4)=MONTH($H142),YEAR(AQ$4)=YEAR($H142)),#REF!,IF(AND(MONTH(AQ$4)=MONTH($G142),YEAR(AQ$4)=YEAR($G142)),#REF!,IF(AND(AQ$4&lt;($H142+1),(AQ$4+1)&gt;$G142),$O142,0)))</f>
        <v>7032.5</v>
      </c>
      <c r="AR142" s="1313">
        <f>IF(AND(MONTH(AR$4)=MONTH($H142),YEAR(AR$4)=YEAR($H142)),#REF!,IF(AND(MONTH(AR$4)=MONTH($G142),YEAR(AR$4)=YEAR($G142)),#REF!,IF(AND(AR$4&lt;($H142+1),(AR$4+1)&gt;$G142),$O142,0)))</f>
        <v>7032.5</v>
      </c>
      <c r="AS142" s="1301" t="e">
        <f t="shared" si="171"/>
        <v>#REF!</v>
      </c>
      <c r="AT142" s="1301" t="e">
        <f>IF(AND(MONTH(AT$4)=MONTH($H142),YEAR(AT$4)=YEAR($H142)),#REF!,IF(AND(MONTH(AT$4)=MONTH($G142),YEAR(AT$4)=YEAR($G142)),#REF!,IF(AND(AT$4&lt;($H142+1),(AT$4+1)&gt;$G142),$P142,0)))</f>
        <v>#REF!</v>
      </c>
      <c r="AU142" s="1301">
        <v>750.97</v>
      </c>
      <c r="AV142" s="1301" t="e">
        <f t="shared" si="79"/>
        <v>#REF!</v>
      </c>
      <c r="AW142" s="1301">
        <v>0</v>
      </c>
      <c r="AX142" s="1301">
        <f>IF(AND(MONTH(AX$4)=MONTH($H142),YEAR(AX$4)=YEAR($H142)),#REF!,IF(AND(MONTH(AX$4)=MONTH($G142),YEAR(AX$4)=YEAR($G142)),#REF!,IF(AND(AX$4&lt;($H142+1),(AX$4+1)&gt;$G142),$P142,0)))</f>
        <v>776</v>
      </c>
      <c r="AY142" s="1301">
        <v>776</v>
      </c>
      <c r="AZ142" s="1301">
        <f t="shared" si="81"/>
        <v>0</v>
      </c>
      <c r="BA142" s="1301">
        <v>0</v>
      </c>
      <c r="BB142" s="1301">
        <f>IF(AND(MONTH(BB$4)=MONTH($H142),YEAR(BB$4)=YEAR($H142)),#REF!,IF(AND(MONTH(BB$4)=MONTH($G142),YEAR(BB$4)=YEAR($G142)),#REF!,IF(AND(BB$4&lt;($H142+1),(BB$4+1)&gt;$G142),$P142,0)))</f>
        <v>776</v>
      </c>
      <c r="BC142" s="1301">
        <v>776</v>
      </c>
      <c r="BD142" s="1301">
        <f t="shared" si="82"/>
        <v>0</v>
      </c>
      <c r="BE142" s="1301">
        <v>0</v>
      </c>
      <c r="BF142" s="1301">
        <f>IF(AND(MONTH(BF$4)=MONTH($H142),YEAR(BF$4)=YEAR($H142)),#REF!,IF(AND(MONTH(BF$4)=MONTH($G142),YEAR(BF$4)=YEAR($G142)),#REF!,IF(AND(BF$4&lt;($H142+1),(BF$4+1)&gt;$G142),$P142,0)))</f>
        <v>776</v>
      </c>
      <c r="BG142" s="1301">
        <v>0</v>
      </c>
      <c r="BH142" s="1301">
        <f t="shared" si="83"/>
        <v>776</v>
      </c>
      <c r="BI142" s="1301">
        <v>0</v>
      </c>
      <c r="BJ142" s="1301">
        <f>IF(AND(MONTH(BJ$4)=MONTH($H142),YEAR(BJ$4)=YEAR($H142)),#REF!,IF(AND(MONTH(BJ$4)=MONTH($G142),YEAR(BJ$4)=YEAR($G142)),#REF!,IF(AND(BJ$4&lt;($H142+1),(BJ$4+1)&gt;$G142),$P142,0)))</f>
        <v>776</v>
      </c>
      <c r="BK142" s="1301">
        <v>776</v>
      </c>
      <c r="BL142" s="1301">
        <f t="shared" si="84"/>
        <v>0</v>
      </c>
      <c r="BM142" s="1301">
        <v>0</v>
      </c>
      <c r="BN142" s="1313">
        <f>IF(AND(MONTH(BN$4)=MONTH($H142),YEAR(BN$4)=YEAR($H142)),#REF!,IF(AND(MONTH(BN$4)=MONTH($G142),YEAR(BN$4)=YEAR($G142)),#REF!,IF(AND(BN$4&lt;($H142+1),(BN$4+1)&gt;$G142),$P142,0)))</f>
        <v>776</v>
      </c>
      <c r="BO142" s="1313">
        <f>IF(AND(MONTH(BO$4)=MONTH($H142),YEAR(BO$4)=YEAR($H142)),#REF!,IF(AND(MONTH(BO$4)=MONTH($G142),YEAR(BO$4)=YEAR($G142)),#REF!,IF(AND(BO$4&lt;($H142+1),(BO$4+1)&gt;$G142),$P142,0)))</f>
        <v>776</v>
      </c>
      <c r="BP142" s="1313">
        <f>IF(AND(MONTH(BP$4)=MONTH($H142),YEAR(BP$4)=YEAR($H142)),#REF!,IF(AND(MONTH(BP$4)=MONTH($G142),YEAR(BP$4)=YEAR($G142)),#REF!,IF(AND(BP$4&lt;($H142+1),(BP$4+1)&gt;$G142),$P142,0)))</f>
        <v>776</v>
      </c>
      <c r="BQ142" s="1313">
        <f>IF(AND(MONTH(BQ$4)=MONTH($H142),YEAR(BQ$4)=YEAR($H142)),#REF!,IF(AND(MONTH(BQ$4)=MONTH($G142),YEAR(BQ$4)=YEAR($G142)),#REF!,IF(AND(BQ$4&lt;($H142+1),(BQ$4+1)&gt;$G142),$P142,0)))</f>
        <v>776</v>
      </c>
      <c r="BR142" s="1313">
        <f>IF(AND(MONTH(BR$4)=MONTH($H142),YEAR(BR$4)=YEAR($H142)),#REF!,IF(AND(MONTH(BR$4)=MONTH($G142),YEAR(BR$4)=YEAR($G142)),#REF!,IF(AND(BR$4&lt;($H142+1),(BR$4+1)&gt;$G142),$P142,0)))</f>
        <v>776</v>
      </c>
      <c r="BS142" s="1313">
        <f>IF(AND(MONTH(BS$4)=MONTH($H142),YEAR(BS$4)=YEAR($H142)),#REF!,IF(AND(MONTH(BS$4)=MONTH($G142),YEAR(BS$4)=YEAR($G142)),#REF!,IF(AND(BS$4&lt;($H142+1),(BS$4+1)&gt;$G142),$P142,0)))</f>
        <v>776</v>
      </c>
      <c r="BT142" s="1313">
        <f>IF(AND(MONTH(BT$4)=MONTH($H142),YEAR(BT$4)=YEAR($H142)),#REF!,IF(AND(MONTH(BT$4)=MONTH($G142),YEAR(BT$4)=YEAR($G142)),#REF!,IF(AND(BT$4&lt;($H142+1),(BT$4+1)&gt;$G142),$P142,0)))</f>
        <v>776</v>
      </c>
      <c r="BU142" s="1331" t="e">
        <f t="shared" si="172"/>
        <v>#REF!</v>
      </c>
      <c r="BV142" s="1331"/>
      <c r="BW142" s="1327"/>
      <c r="BX142" s="1319">
        <v>0</v>
      </c>
      <c r="BY142" s="1319">
        <v>0</v>
      </c>
      <c r="BZ142" s="1319">
        <v>0</v>
      </c>
      <c r="CA142" s="1319">
        <v>0</v>
      </c>
      <c r="CB142" s="1319"/>
      <c r="CC142" s="1319"/>
      <c r="CD142" s="1338"/>
      <c r="CE142" s="1338"/>
      <c r="CF142" s="1338"/>
      <c r="CG142" s="1338"/>
      <c r="CH142" s="1338"/>
      <c r="CI142" s="1270">
        <f t="shared" si="85"/>
        <v>0</v>
      </c>
      <c r="CJ142" s="1333"/>
      <c r="CK142" s="1333"/>
      <c r="CL142" s="1333"/>
    </row>
    <row r="143" spans="1:90" ht="18" customHeight="1">
      <c r="A143" s="1198">
        <v>65</v>
      </c>
      <c r="B143" s="1198" t="s">
        <v>185</v>
      </c>
      <c r="C143" s="1198" t="s">
        <v>56</v>
      </c>
      <c r="D143" s="1198"/>
      <c r="E143" s="1201" t="s">
        <v>210</v>
      </c>
      <c r="F143" s="1202" t="s">
        <v>211</v>
      </c>
      <c r="G143" s="1205">
        <v>45659</v>
      </c>
      <c r="H143" s="1205">
        <v>46023</v>
      </c>
      <c r="I143" s="1261"/>
      <c r="J143" s="1262">
        <v>0</v>
      </c>
      <c r="K143" s="1262">
        <v>388</v>
      </c>
      <c r="L143" s="1263">
        <v>18.25</v>
      </c>
      <c r="M143" s="1264">
        <v>2</v>
      </c>
      <c r="N143" s="1265">
        <v>25.3125</v>
      </c>
      <c r="O143" s="1259">
        <f t="shared" si="167"/>
        <v>7081</v>
      </c>
      <c r="P143" s="1259">
        <f t="shared" si="170"/>
        <v>776</v>
      </c>
      <c r="Q143" s="1259">
        <f t="shared" si="169"/>
        <v>7857</v>
      </c>
      <c r="R143" s="1259">
        <f>IF(AND(MONTH(R$4)=MONTH($H143),YEAR(R$4)=YEAR($H143)),#REF!,IF(AND(MONTH(R$4)=MONTH($G143),YEAR(R$4)=YEAR($G143)),#REF!,IF(AND(R$4&lt;($H143+1),(R$4+1)&gt;$G143),$O143,0)))</f>
        <v>0</v>
      </c>
      <c r="S143" s="1259">
        <v>0</v>
      </c>
      <c r="T143" s="1259">
        <f t="shared" si="80"/>
        <v>0</v>
      </c>
      <c r="U143" s="1259">
        <v>0</v>
      </c>
      <c r="V143" s="1301">
        <f>IF(AND(MONTH(V$4)=MONTH($H143),YEAR(V$4)=YEAR($H143)),#REF!,IF(AND(MONTH(V$4)=MONTH($G143),YEAR(V$4)=YEAR($G143)),#REF!,IF(AND(V$4&lt;($H143+1),(V$4+1)&gt;$G143),$O143,0)))</f>
        <v>0</v>
      </c>
      <c r="W143" s="1301">
        <v>0</v>
      </c>
      <c r="X143" s="1301">
        <f t="shared" si="86"/>
        <v>0</v>
      </c>
      <c r="Y143" s="1301">
        <v>0</v>
      </c>
      <c r="Z143" s="1301">
        <f>IF(AND(MONTH(Z$4)=MONTH($H143),YEAR(Z$4)=YEAR($H143)),#REF!,IF(AND(MONTH(Z$4)=MONTH($G143),YEAR(Z$4)=YEAR($G143)),#REF!,IF(AND(Z$4&lt;($H143+1),(Z$4+1)&gt;$G143),$O143,0)))</f>
        <v>0</v>
      </c>
      <c r="AA143" s="1301">
        <v>0</v>
      </c>
      <c r="AB143" s="1301">
        <f t="shared" si="87"/>
        <v>0</v>
      </c>
      <c r="AC143" s="1301">
        <v>0</v>
      </c>
      <c r="AD143" s="1301">
        <f>IF(AND(MONTH(AD$4)=MONTH($H143),YEAR(AD$4)=YEAR($H143)),#REF!,IF(AND(MONTH(AD$4)=MONTH($G143),YEAR(AD$4)=YEAR($G143)),#REF!,IF(AND(AD$4&lt;($H143+1),(AD$4+1)&gt;$G143),$O143,0)))</f>
        <v>0</v>
      </c>
      <c r="AE143" s="1301">
        <v>5626</v>
      </c>
      <c r="AF143" s="1301">
        <f t="shared" si="88"/>
        <v>-5626</v>
      </c>
      <c r="AG143" s="1301">
        <v>0</v>
      </c>
      <c r="AH143" s="1301">
        <f>IF(AND(MONTH(AH$4)=MONTH($H143),YEAR(AH$4)=YEAR($H143)),#REF!,IF(AND(MONTH(AH$4)=MONTH($G143),YEAR(AH$4)=YEAR($G143)),#REF!,IF(AND(AH$4&lt;($H143+1),(AH$4+1)&gt;$G143),$O143,0)))</f>
        <v>0</v>
      </c>
      <c r="AI143" s="1301">
        <v>0</v>
      </c>
      <c r="AJ143" s="1301">
        <f t="shared" si="89"/>
        <v>0</v>
      </c>
      <c r="AK143" s="1301">
        <v>0</v>
      </c>
      <c r="AL143" s="1313">
        <f>IF(AND(MONTH(AL$4)=MONTH($H143),YEAR(AL$4)=YEAR($H143)),#REF!,IF(AND(MONTH(AL$4)=MONTH($G143),YEAR(AL$4)=YEAR($G143)),#REF!,IF(AND(AL$4&lt;($H143+1),(AL$4+1)&gt;$G143),$O143,0)))</f>
        <v>0</v>
      </c>
      <c r="AM143" s="1313">
        <f>IF(AND(MONTH(AM$4)=MONTH($H143),YEAR(AM$4)=YEAR($H143)),#REF!,IF(AND(MONTH(AM$4)=MONTH($G143),YEAR(AM$4)=YEAR($G143)),#REF!,IF(AND(AM$4&lt;($H143+1),(AM$4+1)&gt;$G143),$O143,0)))</f>
        <v>0</v>
      </c>
      <c r="AN143" s="1313">
        <f>IF(AND(MONTH(AN$4)=MONTH($H143),YEAR(AN$4)=YEAR($H143)),#REF!,IF(AND(MONTH(AN$4)=MONTH($G143),YEAR(AN$4)=YEAR($G143)),#REF!,IF(AND(AN$4&lt;($H143+1),(AN$4+1)&gt;$G143),$O143,0)))</f>
        <v>0</v>
      </c>
      <c r="AO143" s="1313">
        <f>IF(AND(MONTH(AO$4)=MONTH($H143),YEAR(AO$4)=YEAR($H143)),#REF!,IF(AND(MONTH(AO$4)=MONTH($G143),YEAR(AO$4)=YEAR($G143)),#REF!,IF(AND(AO$4&lt;($H143+1),(AO$4+1)&gt;$G143),$O143,0)))</f>
        <v>0</v>
      </c>
      <c r="AP143" s="1313">
        <f>IF(AND(MONTH(AP$4)=MONTH($H143),YEAR(AP$4)=YEAR($H143)),#REF!,IF(AND(MONTH(AP$4)=MONTH($G143),YEAR(AP$4)=YEAR($G143)),#REF!,IF(AND(AP$4&lt;($H143+1),(AP$4+1)&gt;$G143),$O143,0)))</f>
        <v>0</v>
      </c>
      <c r="AQ143" s="1313">
        <f>IF(AND(MONTH(AQ$4)=MONTH($H143),YEAR(AQ$4)=YEAR($H143)),#REF!,IF(AND(MONTH(AQ$4)=MONTH($G143),YEAR(AQ$4)=YEAR($G143)),#REF!,IF(AND(AQ$4&lt;($H143+1),(AQ$4+1)&gt;$G143),$O143,0)))</f>
        <v>0</v>
      </c>
      <c r="AR143" s="1313">
        <f>IF(AND(MONTH(AR$4)=MONTH($H143),YEAR(AR$4)=YEAR($H143)),#REF!,IF(AND(MONTH(AR$4)=MONTH($G143),YEAR(AR$4)=YEAR($G143)),#REF!,IF(AND(AR$4&lt;($H143+1),(AR$4+1)&gt;$G143),$O143,0)))</f>
        <v>0</v>
      </c>
      <c r="AS143" s="1301">
        <f t="shared" si="171"/>
        <v>0</v>
      </c>
      <c r="AT143" s="1301">
        <f>IF(AND(MONTH(AT$4)=MONTH($H143),YEAR(AT$4)=YEAR($H143)),#REF!,IF(AND(MONTH(AT$4)=MONTH($G143),YEAR(AT$4)=YEAR($G143)),#REF!,IF(AND(AT$4&lt;($H143+1),(AT$4+1)&gt;$G143),$P143,0)))</f>
        <v>0</v>
      </c>
      <c r="AU143" s="1301">
        <v>0</v>
      </c>
      <c r="AV143" s="1301">
        <f t="shared" si="79"/>
        <v>0</v>
      </c>
      <c r="AW143" s="1301">
        <v>0</v>
      </c>
      <c r="AX143" s="1301">
        <f>IF(AND(MONTH(AX$4)=MONTH($H143),YEAR(AX$4)=YEAR($H143)),#REF!,IF(AND(MONTH(AX$4)=MONTH($G143),YEAR(AX$4)=YEAR($G143)),#REF!,IF(AND(AX$4&lt;($H143+1),(AX$4+1)&gt;$G143),$P143,0)))</f>
        <v>0</v>
      </c>
      <c r="AY143" s="1301">
        <v>0</v>
      </c>
      <c r="AZ143" s="1301">
        <f t="shared" si="81"/>
        <v>0</v>
      </c>
      <c r="BA143" s="1301">
        <v>0</v>
      </c>
      <c r="BB143" s="1301">
        <f>IF(AND(MONTH(BB$4)=MONTH($H143),YEAR(BB$4)=YEAR($H143)),#REF!,IF(AND(MONTH(BB$4)=MONTH($G143),YEAR(BB$4)=YEAR($G143)),#REF!,IF(AND(BB$4&lt;($H143+1),(BB$4+1)&gt;$G143),$P143,0)))</f>
        <v>0</v>
      </c>
      <c r="BC143" s="1301">
        <v>0</v>
      </c>
      <c r="BD143" s="1301">
        <f t="shared" si="82"/>
        <v>0</v>
      </c>
      <c r="BE143" s="1301">
        <v>0</v>
      </c>
      <c r="BF143" s="1301">
        <f>IF(AND(MONTH(BF$4)=MONTH($H143),YEAR(BF$4)=YEAR($H143)),#REF!,IF(AND(MONTH(BF$4)=MONTH($G143),YEAR(BF$4)=YEAR($G143)),#REF!,IF(AND(BF$4&lt;($H143+1),(BF$4+1)&gt;$G143),$P143,0)))</f>
        <v>0</v>
      </c>
      <c r="BG143" s="1301">
        <v>776</v>
      </c>
      <c r="BH143" s="1301">
        <f t="shared" si="83"/>
        <v>-776</v>
      </c>
      <c r="BI143" s="1301">
        <v>0</v>
      </c>
      <c r="BJ143" s="1301">
        <f>IF(AND(MONTH(BJ$4)=MONTH($H143),YEAR(BJ$4)=YEAR($H143)),#REF!,IF(AND(MONTH(BJ$4)=MONTH($G143),YEAR(BJ$4)=YEAR($G143)),#REF!,IF(AND(BJ$4&lt;($H143+1),(BJ$4+1)&gt;$G143),$P143,0)))</f>
        <v>0</v>
      </c>
      <c r="BK143" s="1301">
        <v>0</v>
      </c>
      <c r="BL143" s="1301">
        <f t="shared" si="84"/>
        <v>0</v>
      </c>
      <c r="BM143" s="1301">
        <v>0</v>
      </c>
      <c r="BN143" s="1313">
        <f>IF(AND(MONTH(BN$4)=MONTH($H143),YEAR(BN$4)=YEAR($H143)),#REF!,IF(AND(MONTH(BN$4)=MONTH($G143),YEAR(BN$4)=YEAR($G143)),#REF!,IF(AND(BN$4&lt;($H143+1),(BN$4+1)&gt;$G143),$P143,0)))</f>
        <v>0</v>
      </c>
      <c r="BO143" s="1313">
        <f>IF(AND(MONTH(BO$4)=MONTH($H143),YEAR(BO$4)=YEAR($H143)),#REF!,IF(AND(MONTH(BO$4)=MONTH($G143),YEAR(BO$4)=YEAR($G143)),#REF!,IF(AND(BO$4&lt;($H143+1),(BO$4+1)&gt;$G143),$P143,0)))</f>
        <v>0</v>
      </c>
      <c r="BP143" s="1313">
        <f>IF(AND(MONTH(BP$4)=MONTH($H143),YEAR(BP$4)=YEAR($H143)),#REF!,IF(AND(MONTH(BP$4)=MONTH($G143),YEAR(BP$4)=YEAR($G143)),#REF!,IF(AND(BP$4&lt;($H143+1),(BP$4+1)&gt;$G143),$P143,0)))</f>
        <v>0</v>
      </c>
      <c r="BQ143" s="1313">
        <f>IF(AND(MONTH(BQ$4)=MONTH($H143),YEAR(BQ$4)=YEAR($H143)),#REF!,IF(AND(MONTH(BQ$4)=MONTH($G143),YEAR(BQ$4)=YEAR($G143)),#REF!,IF(AND(BQ$4&lt;($H143+1),(BQ$4+1)&gt;$G143),$P143,0)))</f>
        <v>0</v>
      </c>
      <c r="BR143" s="1313">
        <f>IF(AND(MONTH(BR$4)=MONTH($H143),YEAR(BR$4)=YEAR($H143)),#REF!,IF(AND(MONTH(BR$4)=MONTH($G143),YEAR(BR$4)=YEAR($G143)),#REF!,IF(AND(BR$4&lt;($H143+1),(BR$4+1)&gt;$G143),$P143,0)))</f>
        <v>0</v>
      </c>
      <c r="BS143" s="1313">
        <f>IF(AND(MONTH(BS$4)=MONTH($H143),YEAR(BS$4)=YEAR($H143)),#REF!,IF(AND(MONTH(BS$4)=MONTH($G143),YEAR(BS$4)=YEAR($G143)),#REF!,IF(AND(BS$4&lt;($H143+1),(BS$4+1)&gt;$G143),$P143,0)))</f>
        <v>0</v>
      </c>
      <c r="BT143" s="1313">
        <f>IF(AND(MONTH(BT$4)=MONTH($H143),YEAR(BT$4)=YEAR($H143)),#REF!,IF(AND(MONTH(BT$4)=MONTH($G143),YEAR(BT$4)=YEAR($G143)),#REF!,IF(AND(BT$4&lt;($H143+1),(BT$4+1)&gt;$G143),$P143,0)))</f>
        <v>0</v>
      </c>
      <c r="BU143" s="1331">
        <f t="shared" si="172"/>
        <v>0</v>
      </c>
      <c r="BV143" s="1331"/>
      <c r="BW143" s="1327"/>
      <c r="BX143" s="1319"/>
      <c r="BY143" s="1319"/>
      <c r="BZ143" s="1319"/>
      <c r="CA143" s="1319"/>
      <c r="CB143" s="1319"/>
      <c r="CC143" s="1319"/>
      <c r="CD143" s="1338"/>
      <c r="CE143" s="1338"/>
      <c r="CF143" s="1338"/>
      <c r="CG143" s="1338"/>
      <c r="CH143" s="1338"/>
      <c r="CI143" s="1270">
        <f t="shared" si="85"/>
        <v>0</v>
      </c>
      <c r="CJ143" s="1333"/>
      <c r="CK143" s="1333"/>
      <c r="CL143" s="1333"/>
    </row>
    <row r="144" spans="1:90" ht="18" customHeight="1">
      <c r="A144" s="1198">
        <v>65</v>
      </c>
      <c r="B144" s="1198" t="s">
        <v>185</v>
      </c>
      <c r="C144" s="1198" t="s">
        <v>56</v>
      </c>
      <c r="D144" s="1198"/>
      <c r="E144" s="1201" t="s">
        <v>210</v>
      </c>
      <c r="F144" s="1202" t="s">
        <v>211</v>
      </c>
      <c r="G144" s="1205">
        <v>46024</v>
      </c>
      <c r="H144" s="1205">
        <v>46388</v>
      </c>
      <c r="I144" s="1261"/>
      <c r="J144" s="1262">
        <v>0</v>
      </c>
      <c r="K144" s="1262">
        <v>388</v>
      </c>
      <c r="L144" s="1263">
        <v>18.5</v>
      </c>
      <c r="M144" s="1264">
        <v>2</v>
      </c>
      <c r="N144" s="1265">
        <v>25.625</v>
      </c>
      <c r="O144" s="1259">
        <f t="shared" si="167"/>
        <v>7178</v>
      </c>
      <c r="P144" s="1259">
        <f t="shared" si="170"/>
        <v>776</v>
      </c>
      <c r="Q144" s="1259">
        <f t="shared" si="169"/>
        <v>7954</v>
      </c>
      <c r="R144" s="1259">
        <f>IF(AND(MONTH(R$4)=MONTH($H144),YEAR(R$4)=YEAR($H144)),#REF!,IF(AND(MONTH(R$4)=MONTH($G144),YEAR(R$4)=YEAR($G144)),#REF!,IF(AND(R$4&lt;($H144+1),(R$4+1)&gt;$G144),$O144,0)))</f>
        <v>0</v>
      </c>
      <c r="S144" s="1259">
        <v>0</v>
      </c>
      <c r="T144" s="1259">
        <f t="shared" si="80"/>
        <v>0</v>
      </c>
      <c r="U144" s="1259">
        <v>0</v>
      </c>
      <c r="V144" s="1301">
        <f>IF(AND(MONTH(V$4)=MONTH($H144),YEAR(V$4)=YEAR($H144)),#REF!,IF(AND(MONTH(V$4)=MONTH($G144),YEAR(V$4)=YEAR($G144)),#REF!,IF(AND(V$4&lt;($H144+1),(V$4+1)&gt;$G144),$O144,0)))</f>
        <v>0</v>
      </c>
      <c r="W144" s="1301">
        <v>0</v>
      </c>
      <c r="X144" s="1301">
        <f t="shared" si="86"/>
        <v>0</v>
      </c>
      <c r="Y144" s="1301">
        <v>0</v>
      </c>
      <c r="Z144" s="1301">
        <f>IF(AND(MONTH(Z$4)=MONTH($H144),YEAR(Z$4)=YEAR($H144)),#REF!,IF(AND(MONTH(Z$4)=MONTH($G144),YEAR(Z$4)=YEAR($G144)),#REF!,IF(AND(Z$4&lt;($H144+1),(Z$4+1)&gt;$G144),$O144,0)))</f>
        <v>0</v>
      </c>
      <c r="AA144" s="1301">
        <v>0</v>
      </c>
      <c r="AB144" s="1301">
        <f t="shared" si="87"/>
        <v>0</v>
      </c>
      <c r="AC144" s="1301">
        <v>0</v>
      </c>
      <c r="AD144" s="1301">
        <f>IF(AND(MONTH(AD$4)=MONTH($H144),YEAR(AD$4)=YEAR($H144)),#REF!,IF(AND(MONTH(AD$4)=MONTH($G144),YEAR(AD$4)=YEAR($G144)),#REF!,IF(AND(AD$4&lt;($H144+1),(AD$4+1)&gt;$G144),$O144,0)))</f>
        <v>0</v>
      </c>
      <c r="AE144" s="1301">
        <v>0</v>
      </c>
      <c r="AF144" s="1301">
        <f t="shared" si="88"/>
        <v>0</v>
      </c>
      <c r="AG144" s="1301">
        <v>0</v>
      </c>
      <c r="AH144" s="1301">
        <f>IF(AND(MONTH(AH$4)=MONTH($H144),YEAR(AH$4)=YEAR($H144)),#REF!,IF(AND(MONTH(AH$4)=MONTH($G144),YEAR(AH$4)=YEAR($G144)),#REF!,IF(AND(AH$4&lt;($H144+1),(AH$4+1)&gt;$G144),$O144,0)))</f>
        <v>0</v>
      </c>
      <c r="AI144" s="1301">
        <v>0</v>
      </c>
      <c r="AJ144" s="1301">
        <f t="shared" si="89"/>
        <v>0</v>
      </c>
      <c r="AK144" s="1301">
        <v>0</v>
      </c>
      <c r="AL144" s="1313">
        <f>IF(AND(MONTH(AL$4)=MONTH($H144),YEAR(AL$4)=YEAR($H144)),#REF!,IF(AND(MONTH(AL$4)=MONTH($G144),YEAR(AL$4)=YEAR($G144)),#REF!,IF(AND(AL$4&lt;($H144+1),(AL$4+1)&gt;$G144),$O144,0)))</f>
        <v>0</v>
      </c>
      <c r="AM144" s="1313">
        <f>IF(AND(MONTH(AM$4)=MONTH($H144),YEAR(AM$4)=YEAR($H144)),#REF!,IF(AND(MONTH(AM$4)=MONTH($G144),YEAR(AM$4)=YEAR($G144)),#REF!,IF(AND(AM$4&lt;($H144+1),(AM$4+1)&gt;$G144),$O144,0)))</f>
        <v>0</v>
      </c>
      <c r="AN144" s="1313">
        <f>IF(AND(MONTH(AN$4)=MONTH($H144),YEAR(AN$4)=YEAR($H144)),#REF!,IF(AND(MONTH(AN$4)=MONTH($G144),YEAR(AN$4)=YEAR($G144)),#REF!,IF(AND(AN$4&lt;($H144+1),(AN$4+1)&gt;$G144),$O144,0)))</f>
        <v>0</v>
      </c>
      <c r="AO144" s="1313">
        <f>IF(AND(MONTH(AO$4)=MONTH($H144),YEAR(AO$4)=YEAR($H144)),#REF!,IF(AND(MONTH(AO$4)=MONTH($G144),YEAR(AO$4)=YEAR($G144)),#REF!,IF(AND(AO$4&lt;($H144+1),(AO$4+1)&gt;$G144),$O144,0)))</f>
        <v>0</v>
      </c>
      <c r="AP144" s="1313">
        <f>IF(AND(MONTH(AP$4)=MONTH($H144),YEAR(AP$4)=YEAR($H144)),#REF!,IF(AND(MONTH(AP$4)=MONTH($G144),YEAR(AP$4)=YEAR($G144)),#REF!,IF(AND(AP$4&lt;($H144+1),(AP$4+1)&gt;$G144),$O144,0)))</f>
        <v>0</v>
      </c>
      <c r="AQ144" s="1313">
        <f>IF(AND(MONTH(AQ$4)=MONTH($H144),YEAR(AQ$4)=YEAR($H144)),#REF!,IF(AND(MONTH(AQ$4)=MONTH($G144),YEAR(AQ$4)=YEAR($G144)),#REF!,IF(AND(AQ$4&lt;($H144+1),(AQ$4+1)&gt;$G144),$O144,0)))</f>
        <v>0</v>
      </c>
      <c r="AR144" s="1313">
        <f>IF(AND(MONTH(AR$4)=MONTH($H144),YEAR(AR$4)=YEAR($H144)),#REF!,IF(AND(MONTH(AR$4)=MONTH($G144),YEAR(AR$4)=YEAR($G144)),#REF!,IF(AND(AR$4&lt;($H144+1),(AR$4+1)&gt;$G144),$O144,0)))</f>
        <v>0</v>
      </c>
      <c r="AS144" s="1301">
        <f t="shared" si="171"/>
        <v>0</v>
      </c>
      <c r="AT144" s="1301">
        <f>IF(AND(MONTH(AT$4)=MONTH($H144),YEAR(AT$4)=YEAR($H144)),#REF!,IF(AND(MONTH(AT$4)=MONTH($G144),YEAR(AT$4)=YEAR($G144)),#REF!,IF(AND(AT$4&lt;($H144+1),(AT$4+1)&gt;$G144),$P144,0)))</f>
        <v>0</v>
      </c>
      <c r="AU144" s="1301">
        <v>0</v>
      </c>
      <c r="AV144" s="1301">
        <f t="shared" si="79"/>
        <v>0</v>
      </c>
      <c r="AW144" s="1301">
        <v>0</v>
      </c>
      <c r="AX144" s="1301">
        <f>IF(AND(MONTH(AX$4)=MONTH($H144),YEAR(AX$4)=YEAR($H144)),#REF!,IF(AND(MONTH(AX$4)=MONTH($G144),YEAR(AX$4)=YEAR($G144)),#REF!,IF(AND(AX$4&lt;($H144+1),(AX$4+1)&gt;$G144),$P144,0)))</f>
        <v>0</v>
      </c>
      <c r="AY144" s="1301">
        <v>0</v>
      </c>
      <c r="AZ144" s="1301">
        <f t="shared" si="81"/>
        <v>0</v>
      </c>
      <c r="BA144" s="1301">
        <v>0</v>
      </c>
      <c r="BB144" s="1301">
        <f>IF(AND(MONTH(BB$4)=MONTH($H144),YEAR(BB$4)=YEAR($H144)),#REF!,IF(AND(MONTH(BB$4)=MONTH($G144),YEAR(BB$4)=YEAR($G144)),#REF!,IF(AND(BB$4&lt;($H144+1),(BB$4+1)&gt;$G144),$P144,0)))</f>
        <v>0</v>
      </c>
      <c r="BC144" s="1301">
        <v>0</v>
      </c>
      <c r="BD144" s="1301">
        <f t="shared" si="82"/>
        <v>0</v>
      </c>
      <c r="BE144" s="1301">
        <v>0</v>
      </c>
      <c r="BF144" s="1301">
        <f>IF(AND(MONTH(BF$4)=MONTH($H144),YEAR(BF$4)=YEAR($H144)),#REF!,IF(AND(MONTH(BF$4)=MONTH($G144),YEAR(BF$4)=YEAR($G144)),#REF!,IF(AND(BF$4&lt;($H144+1),(BF$4+1)&gt;$G144),$P144,0)))</f>
        <v>0</v>
      </c>
      <c r="BG144" s="1301">
        <v>0</v>
      </c>
      <c r="BH144" s="1301">
        <f t="shared" si="83"/>
        <v>0</v>
      </c>
      <c r="BI144" s="1301">
        <v>0</v>
      </c>
      <c r="BJ144" s="1301">
        <f>IF(AND(MONTH(BJ$4)=MONTH($H144),YEAR(BJ$4)=YEAR($H144)),#REF!,IF(AND(MONTH(BJ$4)=MONTH($G144),YEAR(BJ$4)=YEAR($G144)),#REF!,IF(AND(BJ$4&lt;($H144+1),(BJ$4+1)&gt;$G144),$P144,0)))</f>
        <v>0</v>
      </c>
      <c r="BK144" s="1301">
        <v>0</v>
      </c>
      <c r="BL144" s="1301">
        <f t="shared" si="84"/>
        <v>0</v>
      </c>
      <c r="BM144" s="1301">
        <v>0</v>
      </c>
      <c r="BN144" s="1313">
        <f>IF(AND(MONTH(BN$4)=MONTH($H144),YEAR(BN$4)=YEAR($H144)),#REF!,IF(AND(MONTH(BN$4)=MONTH($G144),YEAR(BN$4)=YEAR($G144)),#REF!,IF(AND(BN$4&lt;($H144+1),(BN$4+1)&gt;$G144),$P144,0)))</f>
        <v>0</v>
      </c>
      <c r="BO144" s="1313">
        <f>IF(AND(MONTH(BO$4)=MONTH($H144),YEAR(BO$4)=YEAR($H144)),#REF!,IF(AND(MONTH(BO$4)=MONTH($G144),YEAR(BO$4)=YEAR($G144)),#REF!,IF(AND(BO$4&lt;($H144+1),(BO$4+1)&gt;$G144),$P144,0)))</f>
        <v>0</v>
      </c>
      <c r="BP144" s="1313">
        <f>IF(AND(MONTH(BP$4)=MONTH($H144),YEAR(BP$4)=YEAR($H144)),#REF!,IF(AND(MONTH(BP$4)=MONTH($G144),YEAR(BP$4)=YEAR($G144)),#REF!,IF(AND(BP$4&lt;($H144+1),(BP$4+1)&gt;$G144),$P144,0)))</f>
        <v>0</v>
      </c>
      <c r="BQ144" s="1313">
        <f>IF(AND(MONTH(BQ$4)=MONTH($H144),YEAR(BQ$4)=YEAR($H144)),#REF!,IF(AND(MONTH(BQ$4)=MONTH($G144),YEAR(BQ$4)=YEAR($G144)),#REF!,IF(AND(BQ$4&lt;($H144+1),(BQ$4+1)&gt;$G144),$P144,0)))</f>
        <v>0</v>
      </c>
      <c r="BR144" s="1313">
        <f>IF(AND(MONTH(BR$4)=MONTH($H144),YEAR(BR$4)=YEAR($H144)),#REF!,IF(AND(MONTH(BR$4)=MONTH($G144),YEAR(BR$4)=YEAR($G144)),#REF!,IF(AND(BR$4&lt;($H144+1),(BR$4+1)&gt;$G144),$P144,0)))</f>
        <v>0</v>
      </c>
      <c r="BS144" s="1313">
        <f>IF(AND(MONTH(BS$4)=MONTH($H144),YEAR(BS$4)=YEAR($H144)),#REF!,IF(AND(MONTH(BS$4)=MONTH($G144),YEAR(BS$4)=YEAR($G144)),#REF!,IF(AND(BS$4&lt;($H144+1),(BS$4+1)&gt;$G144),$P144,0)))</f>
        <v>0</v>
      </c>
      <c r="BT144" s="1313">
        <f>IF(AND(MONTH(BT$4)=MONTH($H144),YEAR(BT$4)=YEAR($H144)),#REF!,IF(AND(MONTH(BT$4)=MONTH($G144),YEAR(BT$4)=YEAR($G144)),#REF!,IF(AND(BT$4&lt;($H144+1),(BT$4+1)&gt;$G144),$P144,0)))</f>
        <v>0</v>
      </c>
      <c r="BU144" s="1331">
        <f t="shared" si="172"/>
        <v>0</v>
      </c>
      <c r="BV144" s="1331"/>
      <c r="BW144" s="1327"/>
      <c r="BX144" s="1319"/>
      <c r="BY144" s="1319"/>
      <c r="BZ144" s="1319"/>
      <c r="CA144" s="1319"/>
      <c r="CB144" s="1319"/>
      <c r="CC144" s="1319"/>
      <c r="CD144" s="1338"/>
      <c r="CE144" s="1338"/>
      <c r="CF144" s="1338"/>
      <c r="CG144" s="1338"/>
      <c r="CH144" s="1338"/>
      <c r="CI144" s="1270">
        <f t="shared" si="85"/>
        <v>0</v>
      </c>
      <c r="CJ144" s="1333"/>
      <c r="CK144" s="1333"/>
      <c r="CL144" s="1333"/>
    </row>
    <row r="145" spans="1:90" ht="18" customHeight="1">
      <c r="A145" s="1188">
        <v>66</v>
      </c>
      <c r="B145" s="1188" t="s">
        <v>185</v>
      </c>
      <c r="C145" s="1188" t="s">
        <v>56</v>
      </c>
      <c r="D145" s="1188"/>
      <c r="E145" s="1206" t="s">
        <v>212</v>
      </c>
      <c r="F145" s="1196" t="s">
        <v>213</v>
      </c>
      <c r="G145" s="1197">
        <v>44934</v>
      </c>
      <c r="H145" s="1197">
        <v>45298</v>
      </c>
      <c r="I145" s="1256"/>
      <c r="J145" s="1257">
        <v>505</v>
      </c>
      <c r="K145" s="1257">
        <v>505</v>
      </c>
      <c r="L145" s="1260">
        <v>18.125</v>
      </c>
      <c r="M145" s="1258">
        <v>2</v>
      </c>
      <c r="N145" s="1249">
        <v>25.15625</v>
      </c>
      <c r="O145" s="1259">
        <f t="shared" si="167"/>
        <v>9153.125</v>
      </c>
      <c r="P145" s="1259">
        <f t="shared" si="170"/>
        <v>1010</v>
      </c>
      <c r="Q145" s="1259">
        <f t="shared" si="169"/>
        <v>10163.125</v>
      </c>
      <c r="R145" s="1259" t="e">
        <f>IF(AND(MONTH(R$4)=MONTH($H145),YEAR(R$4)=YEAR($H145)),#REF!,IF(AND(MONTH(R$4)=MONTH($G145),YEAR(R$4)=YEAR($G145)),#REF!,IF(AND(R$4&lt;($H145+1),(R$4+1)&gt;$G145),$O145,0)))</f>
        <v>#REF!</v>
      </c>
      <c r="S145" s="1259">
        <v>1653.47</v>
      </c>
      <c r="T145" s="1259" t="e">
        <f t="shared" si="80"/>
        <v>#REF!</v>
      </c>
      <c r="U145" s="1259">
        <v>1573.65</v>
      </c>
      <c r="V145" s="1301">
        <f>IF(AND(MONTH(V$4)=MONTH($H145),YEAR(V$4)=YEAR($H145)),#REF!,IF(AND(MONTH(V$4)=MONTH($G145),YEAR(V$4)=YEAR($G145)),#REF!,IF(AND(V$4&lt;($H145+1),(V$4+1)&gt;$G145),$O145,0)))</f>
        <v>0</v>
      </c>
      <c r="W145" s="1301">
        <v>0</v>
      </c>
      <c r="X145" s="1301">
        <f t="shared" si="86"/>
        <v>0</v>
      </c>
      <c r="Y145" s="1301">
        <v>0</v>
      </c>
      <c r="Z145" s="1301">
        <f>IF(AND(MONTH(Z$4)=MONTH($H145),YEAR(Z$4)=YEAR($H145)),#REF!,IF(AND(MONTH(Z$4)=MONTH($G145),YEAR(Z$4)=YEAR($G145)),#REF!,IF(AND(Z$4&lt;($H145+1),(Z$4+1)&gt;$G145),$O145,0)))</f>
        <v>0</v>
      </c>
      <c r="AA145" s="1301">
        <v>0</v>
      </c>
      <c r="AB145" s="1301">
        <f t="shared" si="87"/>
        <v>0</v>
      </c>
      <c r="AC145" s="1301">
        <v>0</v>
      </c>
      <c r="AD145" s="1301">
        <f>IF(AND(MONTH(AD$4)=MONTH($H145),YEAR(AD$4)=YEAR($H145)),#REF!,IF(AND(MONTH(AD$4)=MONTH($G145),YEAR(AD$4)=YEAR($G145)),#REF!,IF(AND(AD$4&lt;($H145+1),(AD$4+1)&gt;$G145),$O145,0)))</f>
        <v>0</v>
      </c>
      <c r="AE145" s="1301">
        <v>0</v>
      </c>
      <c r="AF145" s="1301">
        <f t="shared" si="88"/>
        <v>0</v>
      </c>
      <c r="AG145" s="1301">
        <v>0</v>
      </c>
      <c r="AH145" s="1301">
        <f>IF(AND(MONTH(AH$4)=MONTH($H145),YEAR(AH$4)=YEAR($H145)),#REF!,IF(AND(MONTH(AH$4)=MONTH($G145),YEAR(AH$4)=YEAR($G145)),#REF!,IF(AND(AH$4&lt;($H145+1),(AH$4+1)&gt;$G145),$O145,0)))</f>
        <v>0</v>
      </c>
      <c r="AI145" s="1301">
        <v>0</v>
      </c>
      <c r="AJ145" s="1301">
        <f t="shared" si="89"/>
        <v>0</v>
      </c>
      <c r="AK145" s="1301">
        <v>0</v>
      </c>
      <c r="AL145" s="1313">
        <f>IF(AND(MONTH(AL$4)=MONTH($H145),YEAR(AL$4)=YEAR($H145)),#REF!,IF(AND(MONTH(AL$4)=MONTH($G145),YEAR(AL$4)=YEAR($G145)),#REF!,IF(AND(AL$4&lt;($H145+1),(AL$4+1)&gt;$G145),$O145,0)))</f>
        <v>0</v>
      </c>
      <c r="AM145" s="1313">
        <f>IF(AND(MONTH(AM$4)=MONTH($H145),YEAR(AM$4)=YEAR($H145)),#REF!,IF(AND(MONTH(AM$4)=MONTH($G145),YEAR(AM$4)=YEAR($G145)),#REF!,IF(AND(AM$4&lt;($H145+1),(AM$4+1)&gt;$G145),$O145,0)))</f>
        <v>0</v>
      </c>
      <c r="AN145" s="1313">
        <f>IF(AND(MONTH(AN$4)=MONTH($H145),YEAR(AN$4)=YEAR($H145)),#REF!,IF(AND(MONTH(AN$4)=MONTH($G145),YEAR(AN$4)=YEAR($G145)),#REF!,IF(AND(AN$4&lt;($H145+1),(AN$4+1)&gt;$G145),$O145,0)))</f>
        <v>0</v>
      </c>
      <c r="AO145" s="1313">
        <f>IF(AND(MONTH(AO$4)=MONTH($H145),YEAR(AO$4)=YEAR($H145)),#REF!,IF(AND(MONTH(AO$4)=MONTH($G145),YEAR(AO$4)=YEAR($G145)),#REF!,IF(AND(AO$4&lt;($H145+1),(AO$4+1)&gt;$G145),$O145,0)))</f>
        <v>0</v>
      </c>
      <c r="AP145" s="1313">
        <f>IF(AND(MONTH(AP$4)=MONTH($H145),YEAR(AP$4)=YEAR($H145)),#REF!,IF(AND(MONTH(AP$4)=MONTH($G145),YEAR(AP$4)=YEAR($G145)),#REF!,IF(AND(AP$4&lt;($H145+1),(AP$4+1)&gt;$G145),$O145,0)))</f>
        <v>0</v>
      </c>
      <c r="AQ145" s="1313">
        <f>IF(AND(MONTH(AQ$4)=MONTH($H145),YEAR(AQ$4)=YEAR($H145)),#REF!,IF(AND(MONTH(AQ$4)=MONTH($G145),YEAR(AQ$4)=YEAR($G145)),#REF!,IF(AND(AQ$4&lt;($H145+1),(AQ$4+1)&gt;$G145),$O145,0)))</f>
        <v>0</v>
      </c>
      <c r="AR145" s="1313">
        <f>IF(AND(MONTH(AR$4)=MONTH($H145),YEAR(AR$4)=YEAR($H145)),#REF!,IF(AND(MONTH(AR$4)=MONTH($G145),YEAR(AR$4)=YEAR($G145)),#REF!,IF(AND(AR$4&lt;($H145+1),(AR$4+1)&gt;$G145),$O145,0)))</f>
        <v>0</v>
      </c>
      <c r="AS145" s="1301" t="e">
        <f t="shared" si="171"/>
        <v>#REF!</v>
      </c>
      <c r="AT145" s="1301" t="e">
        <f>IF(AND(MONTH(AT$4)=MONTH($H145),YEAR(AT$4)=YEAR($H145)),#REF!,IF(AND(MONTH(AT$4)=MONTH($G145),YEAR(AT$4)=YEAR($G145)),#REF!,IF(AND(AT$4&lt;($H145+1),(AT$4+1)&gt;$G145),$P145,0)))</f>
        <v>#REF!</v>
      </c>
      <c r="AU145" s="1301">
        <v>228.06</v>
      </c>
      <c r="AV145" s="1301" t="e">
        <f t="shared" si="79"/>
        <v>#REF!</v>
      </c>
      <c r="AW145" s="1301">
        <v>136.84</v>
      </c>
      <c r="AX145" s="1301">
        <f>IF(AND(MONTH(AX$4)=MONTH($H145),YEAR(AX$4)=YEAR($H145)),#REF!,IF(AND(MONTH(AX$4)=MONTH($G145),YEAR(AX$4)=YEAR($G145)),#REF!,IF(AND(AX$4&lt;($H145+1),(AX$4+1)&gt;$G145),$P145,0)))</f>
        <v>0</v>
      </c>
      <c r="AY145" s="1301">
        <v>0</v>
      </c>
      <c r="AZ145" s="1301">
        <f t="shared" si="81"/>
        <v>0</v>
      </c>
      <c r="BA145" s="1301">
        <v>0</v>
      </c>
      <c r="BB145" s="1301">
        <f>IF(AND(MONTH(BB$4)=MONTH($H145),YEAR(BB$4)=YEAR($H145)),#REF!,IF(AND(MONTH(BB$4)=MONTH($G145),YEAR(BB$4)=YEAR($G145)),#REF!,IF(AND(BB$4&lt;($H145+1),(BB$4+1)&gt;$G145),$P145,0)))</f>
        <v>0</v>
      </c>
      <c r="BC145" s="1301">
        <v>0</v>
      </c>
      <c r="BD145" s="1301">
        <f t="shared" si="82"/>
        <v>0</v>
      </c>
      <c r="BE145" s="1301">
        <v>0</v>
      </c>
      <c r="BF145" s="1301">
        <f>IF(AND(MONTH(BF$4)=MONTH($H145),YEAR(BF$4)=YEAR($H145)),#REF!,IF(AND(MONTH(BF$4)=MONTH($G145),YEAR(BF$4)=YEAR($G145)),#REF!,IF(AND(BF$4&lt;($H145+1),(BF$4+1)&gt;$G145),$P145,0)))</f>
        <v>0</v>
      </c>
      <c r="BG145" s="1301">
        <v>0</v>
      </c>
      <c r="BH145" s="1301">
        <f t="shared" si="83"/>
        <v>0</v>
      </c>
      <c r="BI145" s="1301">
        <v>0</v>
      </c>
      <c r="BJ145" s="1301">
        <f>IF(AND(MONTH(BJ$4)=MONTH($H145),YEAR(BJ$4)=YEAR($H145)),#REF!,IF(AND(MONTH(BJ$4)=MONTH($G145),YEAR(BJ$4)=YEAR($G145)),#REF!,IF(AND(BJ$4&lt;($H145+1),(BJ$4+1)&gt;$G145),$P145,0)))</f>
        <v>0</v>
      </c>
      <c r="BK145" s="1301">
        <v>0</v>
      </c>
      <c r="BL145" s="1301">
        <f t="shared" si="84"/>
        <v>0</v>
      </c>
      <c r="BM145" s="1301">
        <v>0</v>
      </c>
      <c r="BN145" s="1313">
        <f>IF(AND(MONTH(BN$4)=MONTH($H145),YEAR(BN$4)=YEAR($H145)),#REF!,IF(AND(MONTH(BN$4)=MONTH($G145),YEAR(BN$4)=YEAR($G145)),#REF!,IF(AND(BN$4&lt;($H145+1),(BN$4+1)&gt;$G145),$P145,0)))</f>
        <v>0</v>
      </c>
      <c r="BO145" s="1313">
        <f>IF(AND(MONTH(BO$4)=MONTH($H145),YEAR(BO$4)=YEAR($H145)),#REF!,IF(AND(MONTH(BO$4)=MONTH($G145),YEAR(BO$4)=YEAR($G145)),#REF!,IF(AND(BO$4&lt;($H145+1),(BO$4+1)&gt;$G145),$P145,0)))</f>
        <v>0</v>
      </c>
      <c r="BP145" s="1313">
        <f>IF(AND(MONTH(BP$4)=MONTH($H145),YEAR(BP$4)=YEAR($H145)),#REF!,IF(AND(MONTH(BP$4)=MONTH($G145),YEAR(BP$4)=YEAR($G145)),#REF!,IF(AND(BP$4&lt;($H145+1),(BP$4+1)&gt;$G145),$P145,0)))</f>
        <v>0</v>
      </c>
      <c r="BQ145" s="1313">
        <f>IF(AND(MONTH(BQ$4)=MONTH($H145),YEAR(BQ$4)=YEAR($H145)),#REF!,IF(AND(MONTH(BQ$4)=MONTH($G145),YEAR(BQ$4)=YEAR($G145)),#REF!,IF(AND(BQ$4&lt;($H145+1),(BQ$4+1)&gt;$G145),$P145,0)))</f>
        <v>0</v>
      </c>
      <c r="BR145" s="1313">
        <f>IF(AND(MONTH(BR$4)=MONTH($H145),YEAR(BR$4)=YEAR($H145)),#REF!,IF(AND(MONTH(BR$4)=MONTH($G145),YEAR(BR$4)=YEAR($G145)),#REF!,IF(AND(BR$4&lt;($H145+1),(BR$4+1)&gt;$G145),$P145,0)))</f>
        <v>0</v>
      </c>
      <c r="BS145" s="1313">
        <f>IF(AND(MONTH(BS$4)=MONTH($H145),YEAR(BS$4)=YEAR($H145)),#REF!,IF(AND(MONTH(BS$4)=MONTH($G145),YEAR(BS$4)=YEAR($G145)),#REF!,IF(AND(BS$4&lt;($H145+1),(BS$4+1)&gt;$G145),$P145,0)))</f>
        <v>0</v>
      </c>
      <c r="BT145" s="1313">
        <f>IF(AND(MONTH(BT$4)=MONTH($H145),YEAR(BT$4)=YEAR($H145)),#REF!,IF(AND(MONTH(BT$4)=MONTH($G145),YEAR(BT$4)=YEAR($G145)),#REF!,IF(AND(BT$4&lt;($H145+1),(BT$4+1)&gt;$G145),$P145,0)))</f>
        <v>0</v>
      </c>
      <c r="BU145" s="1331" t="e">
        <f t="shared" si="172"/>
        <v>#REF!</v>
      </c>
      <c r="BV145" s="1331"/>
      <c r="BW145" s="1327">
        <v>0</v>
      </c>
      <c r="BX145" s="1319"/>
      <c r="BY145" s="1319"/>
      <c r="BZ145" s="1319"/>
      <c r="CA145" s="1319"/>
      <c r="CB145" s="1319"/>
      <c r="CC145" s="1319"/>
      <c r="CD145" s="1338"/>
      <c r="CE145" s="1338"/>
      <c r="CF145" s="1338"/>
      <c r="CG145" s="1338"/>
      <c r="CH145" s="1338"/>
      <c r="CI145" s="1270">
        <f t="shared" si="85"/>
        <v>0</v>
      </c>
      <c r="CJ145" s="1333"/>
      <c r="CK145" s="1333"/>
      <c r="CL145" s="1333"/>
    </row>
    <row r="146" spans="1:90" s="1170" customFormat="1" ht="18" customHeight="1">
      <c r="A146" s="1206">
        <v>66</v>
      </c>
      <c r="B146" s="1206" t="s">
        <v>185</v>
      </c>
      <c r="C146" s="1206" t="s">
        <v>56</v>
      </c>
      <c r="D146" s="1206"/>
      <c r="E146" s="1206" t="s">
        <v>212</v>
      </c>
      <c r="F146" s="1375" t="s">
        <v>213</v>
      </c>
      <c r="G146" s="1209">
        <v>45299</v>
      </c>
      <c r="H146" s="1209">
        <v>45664</v>
      </c>
      <c r="I146" s="1266"/>
      <c r="J146" s="1267" t="s">
        <v>87</v>
      </c>
      <c r="K146" s="1267">
        <v>505</v>
      </c>
      <c r="L146" s="1268">
        <v>18.75</v>
      </c>
      <c r="M146" s="1269">
        <v>2</v>
      </c>
      <c r="N146" s="1270">
        <v>25.9375</v>
      </c>
      <c r="O146" s="1259">
        <f t="shared" si="167"/>
        <v>9468.75</v>
      </c>
      <c r="P146" s="1259">
        <f t="shared" si="170"/>
        <v>1010</v>
      </c>
      <c r="Q146" s="1259">
        <f t="shared" si="169"/>
        <v>10478.75</v>
      </c>
      <c r="R146" s="1259" t="e">
        <f>IF(AND(MONTH(R$4)=MONTH($H146),YEAR(R$4)=YEAR($H146)),#REF!,IF(AND(MONTH(R$4)=MONTH($G146),YEAR(R$4)=YEAR($G146)),#REF!,IF(AND(R$4&lt;($H146+1),(R$4+1)&gt;$G146),$O146,0)))-1710.48</f>
        <v>#REF!</v>
      </c>
      <c r="S146" s="1259">
        <v>5864.52</v>
      </c>
      <c r="T146" s="1259" t="e">
        <f t="shared" si="80"/>
        <v>#REF!</v>
      </c>
      <c r="U146" s="1259">
        <v>5981.81</v>
      </c>
      <c r="V146" s="1301">
        <f>IF(AND(MONTH(V$4)=MONTH($H146),YEAR(V$4)=YEAR($H146)),#REF!,IF(AND(MONTH(V$4)=MONTH($G146),YEAR(V$4)=YEAR($G146)),#REF!,IF(AND(V$4&lt;($H146+1),(V$4+1)&gt;$G146),$O146,0)))</f>
        <v>9468.75</v>
      </c>
      <c r="W146" s="1301">
        <v>7575</v>
      </c>
      <c r="X146" s="1301">
        <f t="shared" si="86"/>
        <v>1893.75</v>
      </c>
      <c r="Y146" s="1301">
        <v>7322.5</v>
      </c>
      <c r="Z146" s="1301">
        <f>IF(AND(MONTH(Z$4)=MONTH($H146),YEAR(Z$4)=YEAR($H146)),#REF!,IF(AND(MONTH(Z$4)=MONTH($G146),YEAR(Z$4)=YEAR($G146)),#REF!,IF(AND(Z$4&lt;($H146+1),(Z$4+1)&gt;$G146),$O146,0)))</f>
        <v>9468.75</v>
      </c>
      <c r="AA146" s="1301">
        <v>7575</v>
      </c>
      <c r="AB146" s="1301">
        <f t="shared" si="87"/>
        <v>1893.75</v>
      </c>
      <c r="AC146" s="1301">
        <v>7322.5</v>
      </c>
      <c r="AD146" s="1301">
        <f>IF(AND(MONTH(AD$4)=MONTH($H146),YEAR(AD$4)=YEAR($H146)),#REF!,IF(AND(MONTH(AD$4)=MONTH($G146),YEAR(AD$4)=YEAR($G146)),#REF!,IF(AND(AD$4&lt;($H146+1),(AD$4+1)&gt;$G146),$O146,0)))</f>
        <v>9468.75</v>
      </c>
      <c r="AE146" s="1301">
        <v>7575</v>
      </c>
      <c r="AF146" s="1301">
        <f t="shared" si="88"/>
        <v>1893.75</v>
      </c>
      <c r="AG146" s="1301">
        <v>7322.5</v>
      </c>
      <c r="AH146" s="1301">
        <f>IF(AND(MONTH(AH$4)=MONTH($H146),YEAR(AH$4)=YEAR($H146)),#REF!,IF(AND(MONTH(AH$4)=MONTH($G146),YEAR(AH$4)=YEAR($G146)),#REF!,IF(AND(AH$4&lt;($H146+1),(AH$4+1)&gt;$G146),$O146,0)))</f>
        <v>9468.75</v>
      </c>
      <c r="AI146" s="1301">
        <v>7575</v>
      </c>
      <c r="AJ146" s="1301">
        <f t="shared" si="89"/>
        <v>1893.75</v>
      </c>
      <c r="AK146" s="1301">
        <v>7322.5</v>
      </c>
      <c r="AL146" s="1313">
        <f>IF(AND(MONTH(AL$4)=MONTH($H146),YEAR(AL$4)=YEAR($H146)),#REF!,IF(AND(MONTH(AL$4)=MONTH($G146),YEAR(AL$4)=YEAR($G146)),#REF!,IF(AND(AL$4&lt;($H146+1),(AL$4+1)&gt;$G146),$O146,0)))</f>
        <v>9468.75</v>
      </c>
      <c r="AM146" s="1313">
        <f>IF(AND(MONTH(AM$4)=MONTH($H146),YEAR(AM$4)=YEAR($H146)),#REF!,IF(AND(MONTH(AM$4)=MONTH($G146),YEAR(AM$4)=YEAR($G146)),#REF!,IF(AND(AM$4&lt;($H146+1),(AM$4+1)&gt;$G146),$O146,0)))</f>
        <v>9468.75</v>
      </c>
      <c r="AN146" s="1313">
        <f>IF(AND(MONTH(AN$4)=MONTH($H146),YEAR(AN$4)=YEAR($H146)),#REF!,IF(AND(MONTH(AN$4)=MONTH($G146),YEAR(AN$4)=YEAR($G146)),#REF!,IF(AND(AN$4&lt;($H146+1),(AN$4+1)&gt;$G146),$O146,0)))</f>
        <v>9468.75</v>
      </c>
      <c r="AO146" s="1313">
        <f>IF(AND(MONTH(AO$4)=MONTH($H146),YEAR(AO$4)=YEAR($H146)),#REF!,IF(AND(MONTH(AO$4)=MONTH($G146),YEAR(AO$4)=YEAR($G146)),#REF!,IF(AND(AO$4&lt;($H146+1),(AO$4+1)&gt;$G146),$O146,0)))</f>
        <v>9468.75</v>
      </c>
      <c r="AP146" s="1313">
        <f>IF(AND(MONTH(AP$4)=MONTH($H146),YEAR(AP$4)=YEAR($H146)),#REF!,IF(AND(MONTH(AP$4)=MONTH($G146),YEAR(AP$4)=YEAR($G146)),#REF!,IF(AND(AP$4&lt;($H146+1),(AP$4+1)&gt;$G146),$O146,0)))</f>
        <v>9468.75</v>
      </c>
      <c r="AQ146" s="1313">
        <f>IF(AND(MONTH(AQ$4)=MONTH($H146),YEAR(AQ$4)=YEAR($H146)),#REF!,IF(AND(MONTH(AQ$4)=MONTH($G146),YEAR(AQ$4)=YEAR($G146)),#REF!,IF(AND(AQ$4&lt;($H146+1),(AQ$4+1)&gt;$G146),$O146,0)))</f>
        <v>9468.75</v>
      </c>
      <c r="AR146" s="1313">
        <f>IF(AND(MONTH(AR$4)=MONTH($H146),YEAR(AR$4)=YEAR($H146)),#REF!,IF(AND(MONTH(AR$4)=MONTH($G146),YEAR(AR$4)=YEAR($G146)),#REF!,IF(AND(AR$4&lt;($H146+1),(AR$4+1)&gt;$G146),$O146,0)))</f>
        <v>9468.75</v>
      </c>
      <c r="AS146" s="1301" t="e">
        <f t="shared" si="171"/>
        <v>#REF!</v>
      </c>
      <c r="AT146" s="1301" t="e">
        <f>IF(AND(MONTH(AT$4)=MONTH($H146),YEAR(AT$4)=YEAR($H146)),#REF!,IF(AND(MONTH(AT$4)=MONTH($G146),YEAR(AT$4)=YEAR($G146)),#REF!,IF(AND(AT$4&lt;($H146+1),(AT$4+1)&gt;$G146),$P146,0)))-228.06</f>
        <v>#REF!</v>
      </c>
      <c r="AU146" s="1301">
        <v>781.94</v>
      </c>
      <c r="AV146" s="1301" t="e">
        <f t="shared" si="79"/>
        <v>#REF!</v>
      </c>
      <c r="AW146" s="1301">
        <v>469.16</v>
      </c>
      <c r="AX146" s="1301">
        <f>IF(AND(MONTH(AX$4)=MONTH($H146),YEAR(AX$4)=YEAR($H146)),#REF!,IF(AND(MONTH(AX$4)=MONTH($G146),YEAR(AX$4)=YEAR($G146)),#REF!,IF(AND(AX$4&lt;($H146+1),(AX$4+1)&gt;$G146),$P146,0)))</f>
        <v>1010</v>
      </c>
      <c r="AY146" s="1301">
        <v>1010</v>
      </c>
      <c r="AZ146" s="1301">
        <f t="shared" si="81"/>
        <v>0</v>
      </c>
      <c r="BA146" s="1301">
        <v>1010</v>
      </c>
      <c r="BB146" s="1301">
        <f>IF(AND(MONTH(BB$4)=MONTH($H146),YEAR(BB$4)=YEAR($H146)),#REF!,IF(AND(MONTH(BB$4)=MONTH($G146),YEAR(BB$4)=YEAR($G146)),#REF!,IF(AND(BB$4&lt;($H146+1),(BB$4+1)&gt;$G146),$P146,0)))</f>
        <v>1010</v>
      </c>
      <c r="BC146" s="1301">
        <v>1010</v>
      </c>
      <c r="BD146" s="1301">
        <f t="shared" si="82"/>
        <v>0</v>
      </c>
      <c r="BE146" s="1301">
        <v>1010</v>
      </c>
      <c r="BF146" s="1301">
        <f>IF(AND(MONTH(BF$4)=MONTH($H146),YEAR(BF$4)=YEAR($H146)),#REF!,IF(AND(MONTH(BF$4)=MONTH($G146),YEAR(BF$4)=YEAR($G146)),#REF!,IF(AND(BF$4&lt;($H146+1),(BF$4+1)&gt;$G146),$P146,0)))</f>
        <v>1010</v>
      </c>
      <c r="BG146" s="1301">
        <v>1010</v>
      </c>
      <c r="BH146" s="1301">
        <f t="shared" si="83"/>
        <v>0</v>
      </c>
      <c r="BI146" s="1301">
        <v>1010</v>
      </c>
      <c r="BJ146" s="1301">
        <f>IF(AND(MONTH(BJ$4)=MONTH($H146),YEAR(BJ$4)=YEAR($H146)),#REF!,IF(AND(MONTH(BJ$4)=MONTH($G146),YEAR(BJ$4)=YEAR($G146)),#REF!,IF(AND(BJ$4&lt;($H146+1),(BJ$4+1)&gt;$G146),$P146,0)))</f>
        <v>1010</v>
      </c>
      <c r="BK146" s="1301">
        <v>1010</v>
      </c>
      <c r="BL146" s="1301">
        <f t="shared" si="84"/>
        <v>0</v>
      </c>
      <c r="BM146" s="1301">
        <v>1010</v>
      </c>
      <c r="BN146" s="1313">
        <f>IF(AND(MONTH(BN$4)=MONTH($H146),YEAR(BN$4)=YEAR($H146)),#REF!,IF(AND(MONTH(BN$4)=MONTH($G146),YEAR(BN$4)=YEAR($G146)),#REF!,IF(AND(BN$4&lt;($H146+1),(BN$4+1)&gt;$G146),$P146,0)))</f>
        <v>1010</v>
      </c>
      <c r="BO146" s="1313">
        <f>IF(AND(MONTH(BO$4)=MONTH($H146),YEAR(BO$4)=YEAR($H146)),#REF!,IF(AND(MONTH(BO$4)=MONTH($G146),YEAR(BO$4)=YEAR($G146)),#REF!,IF(AND(BO$4&lt;($H146+1),(BO$4+1)&gt;$G146),$P146,0)))</f>
        <v>1010</v>
      </c>
      <c r="BP146" s="1313">
        <f>IF(AND(MONTH(BP$4)=MONTH($H146),YEAR(BP$4)=YEAR($H146)),#REF!,IF(AND(MONTH(BP$4)=MONTH($G146),YEAR(BP$4)=YEAR($G146)),#REF!,IF(AND(BP$4&lt;($H146+1),(BP$4+1)&gt;$G146),$P146,0)))</f>
        <v>1010</v>
      </c>
      <c r="BQ146" s="1313">
        <f>IF(AND(MONTH(BQ$4)=MONTH($H146),YEAR(BQ$4)=YEAR($H146)),#REF!,IF(AND(MONTH(BQ$4)=MONTH($G146),YEAR(BQ$4)=YEAR($G146)),#REF!,IF(AND(BQ$4&lt;($H146+1),(BQ$4+1)&gt;$G146),$P146,0)))</f>
        <v>1010</v>
      </c>
      <c r="BR146" s="1313">
        <f>IF(AND(MONTH(BR$4)=MONTH($H146),YEAR(BR$4)=YEAR($H146)),#REF!,IF(AND(MONTH(BR$4)=MONTH($G146),YEAR(BR$4)=YEAR($G146)),#REF!,IF(AND(BR$4&lt;($H146+1),(BR$4+1)&gt;$G146),$P146,0)))</f>
        <v>1010</v>
      </c>
      <c r="BS146" s="1313">
        <f>IF(AND(MONTH(BS$4)=MONTH($H146),YEAR(BS$4)=YEAR($H146)),#REF!,IF(AND(MONTH(BS$4)=MONTH($G146),YEAR(BS$4)=YEAR($G146)),#REF!,IF(AND(BS$4&lt;($H146+1),(BS$4+1)&gt;$G146),$P146,0)))</f>
        <v>1010</v>
      </c>
      <c r="BT146" s="1313">
        <f>IF(AND(MONTH(BT$4)=MONTH($H146),YEAR(BT$4)=YEAR($H146)),#REF!,IF(AND(MONTH(BT$4)=MONTH($G146),YEAR(BT$4)=YEAR($G146)),#REF!,IF(AND(BT$4&lt;($H146+1),(BT$4+1)&gt;$G146),$P146,0)))</f>
        <v>1010</v>
      </c>
      <c r="BU146" s="1301" t="e">
        <f t="shared" si="172"/>
        <v>#REF!</v>
      </c>
      <c r="BV146" s="1301"/>
      <c r="BW146" s="1327">
        <v>341.37</v>
      </c>
      <c r="BX146" s="1319">
        <v>368.81</v>
      </c>
      <c r="BY146" s="1319">
        <v>394.77</v>
      </c>
      <c r="BZ146" s="1319">
        <v>403.41</v>
      </c>
      <c r="CA146" s="1319">
        <v>388.87</v>
      </c>
      <c r="CB146" s="1319"/>
      <c r="CC146" s="1319"/>
      <c r="CD146" s="1319"/>
      <c r="CE146" s="1319"/>
      <c r="CF146" s="1319"/>
      <c r="CG146" s="1319"/>
      <c r="CH146" s="1319"/>
      <c r="CI146" s="1270">
        <f t="shared" si="85"/>
        <v>1897.23</v>
      </c>
      <c r="CJ146" s="1333"/>
      <c r="CK146" s="1333"/>
      <c r="CL146" s="1333"/>
    </row>
    <row r="147" spans="1:90" s="1170" customFormat="1" ht="18" customHeight="1">
      <c r="A147" s="1206">
        <v>66</v>
      </c>
      <c r="B147" s="1206" t="s">
        <v>185</v>
      </c>
      <c r="C147" s="1206" t="s">
        <v>56</v>
      </c>
      <c r="D147" s="1206"/>
      <c r="E147" s="1206" t="s">
        <v>212</v>
      </c>
      <c r="F147" s="1375" t="s">
        <v>213</v>
      </c>
      <c r="G147" s="1209">
        <v>45665</v>
      </c>
      <c r="H147" s="1209">
        <v>46029</v>
      </c>
      <c r="I147" s="1266"/>
      <c r="J147" s="1267" t="s">
        <v>87</v>
      </c>
      <c r="K147" s="1267">
        <v>505</v>
      </c>
      <c r="L147" s="1268">
        <v>19.125</v>
      </c>
      <c r="M147" s="1269">
        <v>2</v>
      </c>
      <c r="N147" s="1270">
        <v>26.40625</v>
      </c>
      <c r="O147" s="1259">
        <f t="shared" ref="O147:O183" si="173">L147*K147</f>
        <v>9658.125</v>
      </c>
      <c r="P147" s="1259">
        <f t="shared" si="170"/>
        <v>1010</v>
      </c>
      <c r="Q147" s="1259">
        <f t="shared" ref="Q147:Q148" si="174">SUM(O147:P147)</f>
        <v>10668.125</v>
      </c>
      <c r="R147" s="1259">
        <f>IF(AND(MONTH(R$4)=MONTH($H147),YEAR(R$4)=YEAR($H147)),#REF!,IF(AND(MONTH(R$4)=MONTH($G147),YEAR(R$4)=YEAR($G147)),#REF!,IF(AND(R$4&lt;($H147+1),(R$4+1)&gt;$G147),$O147,0)))</f>
        <v>0</v>
      </c>
      <c r="S147" s="1259">
        <v>0</v>
      </c>
      <c r="T147" s="1259">
        <f t="shared" si="80"/>
        <v>0</v>
      </c>
      <c r="U147" s="1259">
        <v>0</v>
      </c>
      <c r="V147" s="1301">
        <f>IF(AND(MONTH(V$4)=MONTH($H147),YEAR(V$4)=YEAR($H147)),#REF!,IF(AND(MONTH(V$4)=MONTH($G147),YEAR(V$4)=YEAR($G147)),#REF!,IF(AND(V$4&lt;($H147+1),(V$4+1)&gt;$G147),$O147,0)))</f>
        <v>0</v>
      </c>
      <c r="W147" s="1301">
        <v>0</v>
      </c>
      <c r="X147" s="1301">
        <f t="shared" si="86"/>
        <v>0</v>
      </c>
      <c r="Y147" s="1301">
        <v>0</v>
      </c>
      <c r="Z147" s="1301">
        <f>IF(AND(MONTH(Z$4)=MONTH($H147),YEAR(Z$4)=YEAR($H147)),#REF!,IF(AND(MONTH(Z$4)=MONTH($G147),YEAR(Z$4)=YEAR($G147)),#REF!,IF(AND(Z$4&lt;($H147+1),(Z$4+1)&gt;$G147),$O147,0)))</f>
        <v>0</v>
      </c>
      <c r="AA147" s="1301">
        <v>0</v>
      </c>
      <c r="AB147" s="1301">
        <f t="shared" si="87"/>
        <v>0</v>
      </c>
      <c r="AC147" s="1301">
        <v>0</v>
      </c>
      <c r="AD147" s="1301">
        <f>IF(AND(MONTH(AD$4)=MONTH($H147),YEAR(AD$4)=YEAR($H147)),#REF!,IF(AND(MONTH(AD$4)=MONTH($G147),YEAR(AD$4)=YEAR($G147)),#REF!,IF(AND(AD$4&lt;($H147+1),(AD$4+1)&gt;$G147),$O147,0)))</f>
        <v>0</v>
      </c>
      <c r="AE147" s="1301">
        <v>0</v>
      </c>
      <c r="AF147" s="1301">
        <f t="shared" si="88"/>
        <v>0</v>
      </c>
      <c r="AG147" s="1301">
        <v>0</v>
      </c>
      <c r="AH147" s="1301">
        <f>IF(AND(MONTH(AH$4)=MONTH($H147),YEAR(AH$4)=YEAR($H147)),#REF!,IF(AND(MONTH(AH$4)=MONTH($G147),YEAR(AH$4)=YEAR($G147)),#REF!,IF(AND(AH$4&lt;($H147+1),(AH$4+1)&gt;$G147),$O147,0)))</f>
        <v>0</v>
      </c>
      <c r="AI147" s="1301">
        <v>0</v>
      </c>
      <c r="AJ147" s="1301">
        <f t="shared" si="89"/>
        <v>0</v>
      </c>
      <c r="AK147" s="1301">
        <v>0</v>
      </c>
      <c r="AL147" s="1313">
        <f>IF(AND(MONTH(AL$4)=MONTH($H147),YEAR(AL$4)=YEAR($H147)),#REF!,IF(AND(MONTH(AL$4)=MONTH($G147),YEAR(AL$4)=YEAR($G147)),#REF!,IF(AND(AL$4&lt;($H147+1),(AL$4+1)&gt;$G147),$O147,0)))</f>
        <v>0</v>
      </c>
      <c r="AM147" s="1313">
        <f>IF(AND(MONTH(AM$4)=MONTH($H147),YEAR(AM$4)=YEAR($H147)),#REF!,IF(AND(MONTH(AM$4)=MONTH($G147),YEAR(AM$4)=YEAR($G147)),#REF!,IF(AND(AM$4&lt;($H147+1),(AM$4+1)&gt;$G147),$O147,0)))</f>
        <v>0</v>
      </c>
      <c r="AN147" s="1313">
        <f>IF(AND(MONTH(AN$4)=MONTH($H147),YEAR(AN$4)=YEAR($H147)),#REF!,IF(AND(MONTH(AN$4)=MONTH($G147),YEAR(AN$4)=YEAR($G147)),#REF!,IF(AND(AN$4&lt;($H147+1),(AN$4+1)&gt;$G147),$O147,0)))</f>
        <v>0</v>
      </c>
      <c r="AO147" s="1313">
        <f>IF(AND(MONTH(AO$4)=MONTH($H147),YEAR(AO$4)=YEAR($H147)),#REF!,IF(AND(MONTH(AO$4)=MONTH($G147),YEAR(AO$4)=YEAR($G147)),#REF!,IF(AND(AO$4&lt;($H147+1),(AO$4+1)&gt;$G147),$O147,0)))</f>
        <v>0</v>
      </c>
      <c r="AP147" s="1313">
        <f>IF(AND(MONTH(AP$4)=MONTH($H147),YEAR(AP$4)=YEAR($H147)),#REF!,IF(AND(MONTH(AP$4)=MONTH($G147),YEAR(AP$4)=YEAR($G147)),#REF!,IF(AND(AP$4&lt;($H147+1),(AP$4+1)&gt;$G147),$O147,0)))</f>
        <v>0</v>
      </c>
      <c r="AQ147" s="1313">
        <f>IF(AND(MONTH(AQ$4)=MONTH($H147),YEAR(AQ$4)=YEAR($H147)),#REF!,IF(AND(MONTH(AQ$4)=MONTH($G147),YEAR(AQ$4)=YEAR($G147)),#REF!,IF(AND(AQ$4&lt;($H147+1),(AQ$4+1)&gt;$G147),$O147,0)))</f>
        <v>0</v>
      </c>
      <c r="AR147" s="1313">
        <f>IF(AND(MONTH(AR$4)=MONTH($H147),YEAR(AR$4)=YEAR($H147)),#REF!,IF(AND(MONTH(AR$4)=MONTH($G147),YEAR(AR$4)=YEAR($G147)),#REF!,IF(AND(AR$4&lt;($H147+1),(AR$4+1)&gt;$G147),$O147,0)))</f>
        <v>0</v>
      </c>
      <c r="AS147" s="1301">
        <f t="shared" ref="AS147:AS148" si="175">R147+V147+Z147+AD147+AH147+AL147+AM147+AN147+AO147+AP147+AQ147+AR147</f>
        <v>0</v>
      </c>
      <c r="AT147" s="1301">
        <f>IF(AND(MONTH(AT$4)=MONTH($H147),YEAR(AT$4)=YEAR($H147)),#REF!,IF(AND(MONTH(AT$4)=MONTH($G147),YEAR(AT$4)=YEAR($G147)),#REF!,IF(AND(AT$4&lt;($H147+1),(AT$4+1)&gt;$G147),$P147,0)))</f>
        <v>0</v>
      </c>
      <c r="AU147" s="1301">
        <v>0</v>
      </c>
      <c r="AV147" s="1301">
        <f t="shared" si="79"/>
        <v>0</v>
      </c>
      <c r="AW147" s="1301">
        <v>0</v>
      </c>
      <c r="AX147" s="1301">
        <f>IF(AND(MONTH(AX$4)=MONTH($H147),YEAR(AX$4)=YEAR($H147)),#REF!,IF(AND(MONTH(AX$4)=MONTH($G147),YEAR(AX$4)=YEAR($G147)),#REF!,IF(AND(AX$4&lt;($H147+1),(AX$4+1)&gt;$G147),$P147,0)))</f>
        <v>0</v>
      </c>
      <c r="AY147" s="1301">
        <v>0</v>
      </c>
      <c r="AZ147" s="1301">
        <f t="shared" si="81"/>
        <v>0</v>
      </c>
      <c r="BA147" s="1301">
        <v>0</v>
      </c>
      <c r="BB147" s="1301">
        <f>IF(AND(MONTH(BB$4)=MONTH($H147),YEAR(BB$4)=YEAR($H147)),#REF!,IF(AND(MONTH(BB$4)=MONTH($G147),YEAR(BB$4)=YEAR($G147)),#REF!,IF(AND(BB$4&lt;($H147+1),(BB$4+1)&gt;$G147),$P147,0)))</f>
        <v>0</v>
      </c>
      <c r="BC147" s="1301">
        <v>0</v>
      </c>
      <c r="BD147" s="1301">
        <f t="shared" si="82"/>
        <v>0</v>
      </c>
      <c r="BE147" s="1301">
        <v>0</v>
      </c>
      <c r="BF147" s="1301">
        <f>IF(AND(MONTH(BF$4)=MONTH($H147),YEAR(BF$4)=YEAR($H147)),#REF!,IF(AND(MONTH(BF$4)=MONTH($G147),YEAR(BF$4)=YEAR($G147)),#REF!,IF(AND(BF$4&lt;($H147+1),(BF$4+1)&gt;$G147),$P147,0)))</f>
        <v>0</v>
      </c>
      <c r="BG147" s="1301">
        <v>0</v>
      </c>
      <c r="BH147" s="1301">
        <f t="shared" si="83"/>
        <v>0</v>
      </c>
      <c r="BI147" s="1301">
        <v>0</v>
      </c>
      <c r="BJ147" s="1301">
        <f>IF(AND(MONTH(BJ$4)=MONTH($H147),YEAR(BJ$4)=YEAR($H147)),#REF!,IF(AND(MONTH(BJ$4)=MONTH($G147),YEAR(BJ$4)=YEAR($G147)),#REF!,IF(AND(BJ$4&lt;($H147+1),(BJ$4+1)&gt;$G147),$P147,0)))</f>
        <v>0</v>
      </c>
      <c r="BK147" s="1301">
        <v>0</v>
      </c>
      <c r="BL147" s="1301">
        <f t="shared" si="84"/>
        <v>0</v>
      </c>
      <c r="BM147" s="1301">
        <v>0</v>
      </c>
      <c r="BN147" s="1313">
        <f>IF(AND(MONTH(BN$4)=MONTH($H147),YEAR(BN$4)=YEAR($H147)),#REF!,IF(AND(MONTH(BN$4)=MONTH($G147),YEAR(BN$4)=YEAR($G147)),#REF!,IF(AND(BN$4&lt;($H147+1),(BN$4+1)&gt;$G147),$P147,0)))</f>
        <v>0</v>
      </c>
      <c r="BO147" s="1313">
        <f>IF(AND(MONTH(BO$4)=MONTH($H147),YEAR(BO$4)=YEAR($H147)),#REF!,IF(AND(MONTH(BO$4)=MONTH($G147),YEAR(BO$4)=YEAR($G147)),#REF!,IF(AND(BO$4&lt;($H147+1),(BO$4+1)&gt;$G147),$P147,0)))</f>
        <v>0</v>
      </c>
      <c r="BP147" s="1313">
        <f>IF(AND(MONTH(BP$4)=MONTH($H147),YEAR(BP$4)=YEAR($H147)),#REF!,IF(AND(MONTH(BP$4)=MONTH($G147),YEAR(BP$4)=YEAR($G147)),#REF!,IF(AND(BP$4&lt;($H147+1),(BP$4+1)&gt;$G147),$P147,0)))</f>
        <v>0</v>
      </c>
      <c r="BQ147" s="1313">
        <f>IF(AND(MONTH(BQ$4)=MONTH($H147),YEAR(BQ$4)=YEAR($H147)),#REF!,IF(AND(MONTH(BQ$4)=MONTH($G147),YEAR(BQ$4)=YEAR($G147)),#REF!,IF(AND(BQ$4&lt;($H147+1),(BQ$4+1)&gt;$G147),$P147,0)))</f>
        <v>0</v>
      </c>
      <c r="BR147" s="1313">
        <f>IF(AND(MONTH(BR$4)=MONTH($H147),YEAR(BR$4)=YEAR($H147)),#REF!,IF(AND(MONTH(BR$4)=MONTH($G147),YEAR(BR$4)=YEAR($G147)),#REF!,IF(AND(BR$4&lt;($H147+1),(BR$4+1)&gt;$G147),$P147,0)))</f>
        <v>0</v>
      </c>
      <c r="BS147" s="1313">
        <f>IF(AND(MONTH(BS$4)=MONTH($H147),YEAR(BS$4)=YEAR($H147)),#REF!,IF(AND(MONTH(BS$4)=MONTH($G147),YEAR(BS$4)=YEAR($G147)),#REF!,IF(AND(BS$4&lt;($H147+1),(BS$4+1)&gt;$G147),$P147,0)))</f>
        <v>0</v>
      </c>
      <c r="BT147" s="1313">
        <f>IF(AND(MONTH(BT$4)=MONTH($H147),YEAR(BT$4)=YEAR($H147)),#REF!,IF(AND(MONTH(BT$4)=MONTH($G147),YEAR(BT$4)=YEAR($G147)),#REF!,IF(AND(BT$4&lt;($H147+1),(BT$4+1)&gt;$G147),$P147,0)))</f>
        <v>0</v>
      </c>
      <c r="BU147" s="1301">
        <f t="shared" ref="BU147:BU148" si="176">AT147+AX147+BB147+BF147+BJ147+BN147+BO147+BP147+BQ147+BR147+BS147+BT147</f>
        <v>0</v>
      </c>
      <c r="BV147" s="1301"/>
      <c r="BW147" s="1327"/>
      <c r="BX147" s="1319"/>
      <c r="BY147" s="1319"/>
      <c r="BZ147" s="1319"/>
      <c r="CA147" s="1319"/>
      <c r="CB147" s="1319"/>
      <c r="CC147" s="1319"/>
      <c r="CD147" s="1319"/>
      <c r="CE147" s="1319"/>
      <c r="CF147" s="1319"/>
      <c r="CG147" s="1319"/>
      <c r="CH147" s="1319"/>
      <c r="CI147" s="1270">
        <f t="shared" ref="CI147:CI148" si="177">SUM(BW147:CH147)</f>
        <v>0</v>
      </c>
      <c r="CJ147" s="1333"/>
      <c r="CK147" s="1333"/>
      <c r="CL147" s="1333"/>
    </row>
    <row r="148" spans="1:90" s="1170" customFormat="1" ht="18" customHeight="1">
      <c r="A148" s="1206">
        <v>66</v>
      </c>
      <c r="B148" s="1206" t="s">
        <v>185</v>
      </c>
      <c r="C148" s="1206" t="s">
        <v>56</v>
      </c>
      <c r="D148" s="1206"/>
      <c r="E148" s="1206" t="s">
        <v>212</v>
      </c>
      <c r="F148" s="1375" t="s">
        <v>213</v>
      </c>
      <c r="G148" s="1209">
        <v>46030</v>
      </c>
      <c r="H148" s="1209">
        <v>46394</v>
      </c>
      <c r="I148" s="1266"/>
      <c r="J148" s="1267" t="s">
        <v>87</v>
      </c>
      <c r="K148" s="1267">
        <v>505</v>
      </c>
      <c r="L148" s="1268">
        <v>19.375</v>
      </c>
      <c r="M148" s="1269">
        <v>2</v>
      </c>
      <c r="N148" s="1270">
        <v>26.71875</v>
      </c>
      <c r="O148" s="1259">
        <f t="shared" si="173"/>
        <v>9784.375</v>
      </c>
      <c r="P148" s="1259">
        <f t="shared" si="170"/>
        <v>1010</v>
      </c>
      <c r="Q148" s="1259">
        <f t="shared" si="174"/>
        <v>10794.375</v>
      </c>
      <c r="R148" s="1259">
        <f>IF(AND(MONTH(R$4)=MONTH($H148),YEAR(R$4)=YEAR($H148)),#REF!,IF(AND(MONTH(R$4)=MONTH($G148),YEAR(R$4)=YEAR($G148)),#REF!,IF(AND(R$4&lt;($H148+1),(R$4+1)&gt;$G148),$O148,0)))</f>
        <v>0</v>
      </c>
      <c r="S148" s="1259">
        <v>0</v>
      </c>
      <c r="T148" s="1259">
        <f t="shared" si="80"/>
        <v>0</v>
      </c>
      <c r="U148" s="1259">
        <v>0</v>
      </c>
      <c r="V148" s="1301">
        <f>IF(AND(MONTH(V$4)=MONTH($H148),YEAR(V$4)=YEAR($H148)),#REF!,IF(AND(MONTH(V$4)=MONTH($G148),YEAR(V$4)=YEAR($G148)),#REF!,IF(AND(V$4&lt;($H148+1),(V$4+1)&gt;$G148),$O148,0)))</f>
        <v>0</v>
      </c>
      <c r="W148" s="1301">
        <v>0</v>
      </c>
      <c r="X148" s="1301">
        <f t="shared" si="86"/>
        <v>0</v>
      </c>
      <c r="Y148" s="1301">
        <v>0</v>
      </c>
      <c r="Z148" s="1301">
        <f>IF(AND(MONTH(Z$4)=MONTH($H148),YEAR(Z$4)=YEAR($H148)),#REF!,IF(AND(MONTH(Z$4)=MONTH($G148),YEAR(Z$4)=YEAR($G148)),#REF!,IF(AND(Z$4&lt;($H148+1),(Z$4+1)&gt;$G148),$O148,0)))</f>
        <v>0</v>
      </c>
      <c r="AA148" s="1301">
        <v>0</v>
      </c>
      <c r="AB148" s="1301">
        <f t="shared" si="87"/>
        <v>0</v>
      </c>
      <c r="AC148" s="1301">
        <v>0</v>
      </c>
      <c r="AD148" s="1301">
        <f>IF(AND(MONTH(AD$4)=MONTH($H148),YEAR(AD$4)=YEAR($H148)),#REF!,IF(AND(MONTH(AD$4)=MONTH($G148),YEAR(AD$4)=YEAR($G148)),#REF!,IF(AND(AD$4&lt;($H148+1),(AD$4+1)&gt;$G148),$O148,0)))</f>
        <v>0</v>
      </c>
      <c r="AE148" s="1301">
        <v>0</v>
      </c>
      <c r="AF148" s="1301">
        <f t="shared" si="88"/>
        <v>0</v>
      </c>
      <c r="AG148" s="1301">
        <v>0</v>
      </c>
      <c r="AH148" s="1301">
        <f>IF(AND(MONTH(AH$4)=MONTH($H148),YEAR(AH$4)=YEAR($H148)),#REF!,IF(AND(MONTH(AH$4)=MONTH($G148),YEAR(AH$4)=YEAR($G148)),#REF!,IF(AND(AH$4&lt;($H148+1),(AH$4+1)&gt;$G148),$O148,0)))</f>
        <v>0</v>
      </c>
      <c r="AI148" s="1301">
        <v>0</v>
      </c>
      <c r="AJ148" s="1301">
        <f t="shared" si="89"/>
        <v>0</v>
      </c>
      <c r="AK148" s="1301">
        <v>0</v>
      </c>
      <c r="AL148" s="1313">
        <f>IF(AND(MONTH(AL$4)=MONTH($H148),YEAR(AL$4)=YEAR($H148)),#REF!,IF(AND(MONTH(AL$4)=MONTH($G148),YEAR(AL$4)=YEAR($G148)),#REF!,IF(AND(AL$4&lt;($H148+1),(AL$4+1)&gt;$G148),$O148,0)))</f>
        <v>0</v>
      </c>
      <c r="AM148" s="1313">
        <f>IF(AND(MONTH(AM$4)=MONTH($H148),YEAR(AM$4)=YEAR($H148)),#REF!,IF(AND(MONTH(AM$4)=MONTH($G148),YEAR(AM$4)=YEAR($G148)),#REF!,IF(AND(AM$4&lt;($H148+1),(AM$4+1)&gt;$G148),$O148,0)))</f>
        <v>0</v>
      </c>
      <c r="AN148" s="1313">
        <f>IF(AND(MONTH(AN$4)=MONTH($H148),YEAR(AN$4)=YEAR($H148)),#REF!,IF(AND(MONTH(AN$4)=MONTH($G148),YEAR(AN$4)=YEAR($G148)),#REF!,IF(AND(AN$4&lt;($H148+1),(AN$4+1)&gt;$G148),$O148,0)))</f>
        <v>0</v>
      </c>
      <c r="AO148" s="1313">
        <f>IF(AND(MONTH(AO$4)=MONTH($H148),YEAR(AO$4)=YEAR($H148)),#REF!,IF(AND(MONTH(AO$4)=MONTH($G148),YEAR(AO$4)=YEAR($G148)),#REF!,IF(AND(AO$4&lt;($H148+1),(AO$4+1)&gt;$G148),$O148,0)))</f>
        <v>0</v>
      </c>
      <c r="AP148" s="1313">
        <f>IF(AND(MONTH(AP$4)=MONTH($H148),YEAR(AP$4)=YEAR($H148)),#REF!,IF(AND(MONTH(AP$4)=MONTH($G148),YEAR(AP$4)=YEAR($G148)),#REF!,IF(AND(AP$4&lt;($H148+1),(AP$4+1)&gt;$G148),$O148,0)))</f>
        <v>0</v>
      </c>
      <c r="AQ148" s="1313">
        <f>IF(AND(MONTH(AQ$4)=MONTH($H148),YEAR(AQ$4)=YEAR($H148)),#REF!,IF(AND(MONTH(AQ$4)=MONTH($G148),YEAR(AQ$4)=YEAR($G148)),#REF!,IF(AND(AQ$4&lt;($H148+1),(AQ$4+1)&gt;$G148),$O148,0)))</f>
        <v>0</v>
      </c>
      <c r="AR148" s="1313">
        <f>IF(AND(MONTH(AR$4)=MONTH($H148),YEAR(AR$4)=YEAR($H148)),#REF!,IF(AND(MONTH(AR$4)=MONTH($G148),YEAR(AR$4)=YEAR($G148)),#REF!,IF(AND(AR$4&lt;($H148+1),(AR$4+1)&gt;$G148),$O148,0)))</f>
        <v>0</v>
      </c>
      <c r="AS148" s="1301">
        <f t="shared" si="175"/>
        <v>0</v>
      </c>
      <c r="AT148" s="1301">
        <f>IF(AND(MONTH(AT$4)=MONTH($H148),YEAR(AT$4)=YEAR($H148)),#REF!,IF(AND(MONTH(AT$4)=MONTH($G148),YEAR(AT$4)=YEAR($G148)),#REF!,IF(AND(AT$4&lt;($H148+1),(AT$4+1)&gt;$G148),$P148,0)))</f>
        <v>0</v>
      </c>
      <c r="AU148" s="1301">
        <v>0</v>
      </c>
      <c r="AV148" s="1301">
        <f t="shared" si="79"/>
        <v>0</v>
      </c>
      <c r="AW148" s="1301">
        <v>0</v>
      </c>
      <c r="AX148" s="1301">
        <f>IF(AND(MONTH(AX$4)=MONTH($H148),YEAR(AX$4)=YEAR($H148)),#REF!,IF(AND(MONTH(AX$4)=MONTH($G148),YEAR(AX$4)=YEAR($G148)),#REF!,IF(AND(AX$4&lt;($H148+1),(AX$4+1)&gt;$G148),$P148,0)))</f>
        <v>0</v>
      </c>
      <c r="AY148" s="1301">
        <v>0</v>
      </c>
      <c r="AZ148" s="1301">
        <f t="shared" si="81"/>
        <v>0</v>
      </c>
      <c r="BA148" s="1301">
        <v>0</v>
      </c>
      <c r="BB148" s="1301">
        <f>IF(AND(MONTH(BB$4)=MONTH($H148),YEAR(BB$4)=YEAR($H148)),#REF!,IF(AND(MONTH(BB$4)=MONTH($G148),YEAR(BB$4)=YEAR($G148)),#REF!,IF(AND(BB$4&lt;($H148+1),(BB$4+1)&gt;$G148),$P148,0)))</f>
        <v>0</v>
      </c>
      <c r="BC148" s="1301">
        <v>0</v>
      </c>
      <c r="BD148" s="1301">
        <f t="shared" si="82"/>
        <v>0</v>
      </c>
      <c r="BE148" s="1301">
        <v>0</v>
      </c>
      <c r="BF148" s="1301">
        <f>IF(AND(MONTH(BF$4)=MONTH($H148),YEAR(BF$4)=YEAR($H148)),#REF!,IF(AND(MONTH(BF$4)=MONTH($G148),YEAR(BF$4)=YEAR($G148)),#REF!,IF(AND(BF$4&lt;($H148+1),(BF$4+1)&gt;$G148),$P148,0)))</f>
        <v>0</v>
      </c>
      <c r="BG148" s="1301">
        <v>0</v>
      </c>
      <c r="BH148" s="1301">
        <f t="shared" si="83"/>
        <v>0</v>
      </c>
      <c r="BI148" s="1301">
        <v>0</v>
      </c>
      <c r="BJ148" s="1301">
        <f>IF(AND(MONTH(BJ$4)=MONTH($H148),YEAR(BJ$4)=YEAR($H148)),#REF!,IF(AND(MONTH(BJ$4)=MONTH($G148),YEAR(BJ$4)=YEAR($G148)),#REF!,IF(AND(BJ$4&lt;($H148+1),(BJ$4+1)&gt;$G148),$P148,0)))</f>
        <v>0</v>
      </c>
      <c r="BK148" s="1301">
        <v>0</v>
      </c>
      <c r="BL148" s="1301">
        <f t="shared" si="84"/>
        <v>0</v>
      </c>
      <c r="BM148" s="1301">
        <v>0</v>
      </c>
      <c r="BN148" s="1313">
        <f>IF(AND(MONTH(BN$4)=MONTH($H148),YEAR(BN$4)=YEAR($H148)),#REF!,IF(AND(MONTH(BN$4)=MONTH($G148),YEAR(BN$4)=YEAR($G148)),#REF!,IF(AND(BN$4&lt;($H148+1),(BN$4+1)&gt;$G148),$P148,0)))</f>
        <v>0</v>
      </c>
      <c r="BO148" s="1313">
        <f>IF(AND(MONTH(BO$4)=MONTH($H148),YEAR(BO$4)=YEAR($H148)),#REF!,IF(AND(MONTH(BO$4)=MONTH($G148),YEAR(BO$4)=YEAR($G148)),#REF!,IF(AND(BO$4&lt;($H148+1),(BO$4+1)&gt;$G148),$P148,0)))</f>
        <v>0</v>
      </c>
      <c r="BP148" s="1313">
        <f>IF(AND(MONTH(BP$4)=MONTH($H148),YEAR(BP$4)=YEAR($H148)),#REF!,IF(AND(MONTH(BP$4)=MONTH($G148),YEAR(BP$4)=YEAR($G148)),#REF!,IF(AND(BP$4&lt;($H148+1),(BP$4+1)&gt;$G148),$P148,0)))</f>
        <v>0</v>
      </c>
      <c r="BQ148" s="1313">
        <f>IF(AND(MONTH(BQ$4)=MONTH($H148),YEAR(BQ$4)=YEAR($H148)),#REF!,IF(AND(MONTH(BQ$4)=MONTH($G148),YEAR(BQ$4)=YEAR($G148)),#REF!,IF(AND(BQ$4&lt;($H148+1),(BQ$4+1)&gt;$G148),$P148,0)))</f>
        <v>0</v>
      </c>
      <c r="BR148" s="1313">
        <f>IF(AND(MONTH(BR$4)=MONTH($H148),YEAR(BR$4)=YEAR($H148)),#REF!,IF(AND(MONTH(BR$4)=MONTH($G148),YEAR(BR$4)=YEAR($G148)),#REF!,IF(AND(BR$4&lt;($H148+1),(BR$4+1)&gt;$G148),$P148,0)))</f>
        <v>0</v>
      </c>
      <c r="BS148" s="1313">
        <f>IF(AND(MONTH(BS$4)=MONTH($H148),YEAR(BS$4)=YEAR($H148)),#REF!,IF(AND(MONTH(BS$4)=MONTH($G148),YEAR(BS$4)=YEAR($G148)),#REF!,IF(AND(BS$4&lt;($H148+1),(BS$4+1)&gt;$G148),$P148,0)))</f>
        <v>0</v>
      </c>
      <c r="BT148" s="1313">
        <f>IF(AND(MONTH(BT$4)=MONTH($H148),YEAR(BT$4)=YEAR($H148)),#REF!,IF(AND(MONTH(BT$4)=MONTH($G148),YEAR(BT$4)=YEAR($G148)),#REF!,IF(AND(BT$4&lt;($H148+1),(BT$4+1)&gt;$G148),$P148,0)))</f>
        <v>0</v>
      </c>
      <c r="BU148" s="1301">
        <f t="shared" si="176"/>
        <v>0</v>
      </c>
      <c r="BV148" s="1301"/>
      <c r="BW148" s="1327"/>
      <c r="BX148" s="1319"/>
      <c r="BY148" s="1319"/>
      <c r="BZ148" s="1319"/>
      <c r="CA148" s="1319"/>
      <c r="CB148" s="1319"/>
      <c r="CC148" s="1319"/>
      <c r="CD148" s="1319"/>
      <c r="CE148" s="1319"/>
      <c r="CF148" s="1319"/>
      <c r="CG148" s="1319"/>
      <c r="CH148" s="1319"/>
      <c r="CI148" s="1270">
        <f t="shared" si="177"/>
        <v>0</v>
      </c>
      <c r="CJ148" s="1333"/>
      <c r="CK148" s="1333"/>
      <c r="CL148" s="1333"/>
    </row>
    <row r="149" spans="1:90" ht="18" customHeight="1">
      <c r="A149" s="1188">
        <v>67</v>
      </c>
      <c r="B149" s="1188" t="s">
        <v>185</v>
      </c>
      <c r="C149" s="1188" t="s">
        <v>92</v>
      </c>
      <c r="D149" s="1453" t="s">
        <v>214</v>
      </c>
      <c r="E149" s="1188" t="s">
        <v>215</v>
      </c>
      <c r="F149" s="1456" t="s">
        <v>216</v>
      </c>
      <c r="G149" s="1197">
        <v>45209</v>
      </c>
      <c r="H149" s="1197">
        <v>45574</v>
      </c>
      <c r="I149" s="1256"/>
      <c r="J149" s="1257">
        <v>359</v>
      </c>
      <c r="K149" s="1257">
        <v>359</v>
      </c>
      <c r="L149" s="1260">
        <v>21.375</v>
      </c>
      <c r="M149" s="1258">
        <v>2</v>
      </c>
      <c r="N149" s="1249">
        <v>29.21875</v>
      </c>
      <c r="O149" s="1259">
        <f t="shared" si="173"/>
        <v>7673.625</v>
      </c>
      <c r="P149" s="1259">
        <f t="shared" si="170"/>
        <v>718</v>
      </c>
      <c r="Q149" s="1259">
        <f t="shared" si="169"/>
        <v>8391.625</v>
      </c>
      <c r="R149" s="1259">
        <f>IF(AND(MONTH(R$4)=MONTH($H149),YEAR(R$4)=YEAR($H149)),#REF!,IF(AND(MONTH(R$4)=MONTH($G149),YEAR(R$4)=YEAR($G149)),#REF!,IF(AND(R$4&lt;($H149+1),(R$4+1)&gt;$G149),$O149,0)))</f>
        <v>7673.625</v>
      </c>
      <c r="S149" s="1259">
        <f>VLOOKUP(E149,'[1]MW-Rent 2023'!$E$11:$AS$247,16,FALSE)</f>
        <v>6138.9</v>
      </c>
      <c r="T149" s="1259">
        <f t="shared" si="80"/>
        <v>1534.7249999999999</v>
      </c>
      <c r="U149" s="1259">
        <f>VLOOKUP(E149,'[2]MW-Rent 2023'!$E$11:$DR$319,21,FALSE)</f>
        <v>6318.4</v>
      </c>
      <c r="V149" s="1301">
        <f>IF(AND(MONTH(V$4)=MONTH($H149),YEAR(V$4)=YEAR($H149)),#REF!,IF(AND(MONTH(V$4)=MONTH($G149),YEAR(V$4)=YEAR($G149)),#REF!,IF(AND(V$4&lt;($H149+1),(V$4+1)&gt;$G149),$O149,0)))</f>
        <v>7673.625</v>
      </c>
      <c r="W149" s="1301">
        <f>VLOOKUP(E149,'[1]MW-Rent 2023'!$E$11:$AS$247,17,FALSE)</f>
        <v>6138.9</v>
      </c>
      <c r="X149" s="1301">
        <f t="shared" si="86"/>
        <v>1534.7249999999999</v>
      </c>
      <c r="Y149" s="1301">
        <f>VLOOKUP(E149,'[2]MW-Rent 2023'!$E$11:$DR$319,25,FALSE)</f>
        <v>6031.2</v>
      </c>
      <c r="Z149" s="1301">
        <f>IF(AND(MONTH(Z$4)=MONTH($H149),YEAR(Z$4)=YEAR($H149)),#REF!,IF(AND(MONTH(Z$4)=MONTH($G149),YEAR(Z$4)=YEAR($G149)),#REF!,IF(AND(Z$4&lt;($H149+1),(Z$4+1)&gt;$G149),$O149,0)))</f>
        <v>7673.625</v>
      </c>
      <c r="AA149" s="1301">
        <f>VLOOKUP(E149,'[1]MW-Rent 2023'!$E$11:$AS$247,18,FALSE)</f>
        <v>6138.9</v>
      </c>
      <c r="AB149" s="1301">
        <f t="shared" si="87"/>
        <v>1534.7249999999999</v>
      </c>
      <c r="AC149" s="1301">
        <f>VLOOKUP(E149,'[2]MW-Rent 2023'!$E$11:$DR$319,29,FALSE)</f>
        <v>6031.2</v>
      </c>
      <c r="AD149" s="1301">
        <f>IF(AND(MONTH(AD$4)=MONTH($H149),YEAR(AD$4)=YEAR($H149)),#REF!,IF(AND(MONTH(AD$4)=MONTH($G149),YEAR(AD$4)=YEAR($G149)),#REF!,IF(AND(AD$4&lt;($H149+1),(AD$4+1)&gt;$G149),$O149,0)))</f>
        <v>7673.625</v>
      </c>
      <c r="AE149" s="1301">
        <f>VLOOKUP(E149,'[1]MW-Rent 2023'!$E$11:$AS$247,19,FALSE)</f>
        <v>6138.9</v>
      </c>
      <c r="AF149" s="1301">
        <f t="shared" si="88"/>
        <v>1534.7249999999999</v>
      </c>
      <c r="AG149" s="1301">
        <f>VLOOKUP(E149,'[2]MW-Rent 2023'!$E$11:$DR$319,33,FALSE)</f>
        <v>6031.2</v>
      </c>
      <c r="AH149" s="1301">
        <f>IF(AND(MONTH(AH$4)=MONTH($H149),YEAR(AH$4)=YEAR($H149)),#REF!,IF(AND(MONTH(AH$4)=MONTH($G149),YEAR(AH$4)=YEAR($G149)),#REF!,IF(AND(AH$4&lt;($H149+1),(AH$4+1)&gt;$G149),$O149,0)))</f>
        <v>7673.625</v>
      </c>
      <c r="AI149" s="1301">
        <f>VLOOKUP(E149,'[1]MW-Rent 2023'!$E$11:$AS$247,20,FALSE)</f>
        <v>6138.9</v>
      </c>
      <c r="AJ149" s="1301">
        <f t="shared" si="89"/>
        <v>1534.7249999999999</v>
      </c>
      <c r="AK149" s="1301">
        <f>VLOOKUP(E149,'[2]MW-Rent 2023'!$E$11:$DR$319,37,FALSE)</f>
        <v>6031.2</v>
      </c>
      <c r="AL149" s="1313">
        <f>IF(AND(MONTH(AL$4)=MONTH($H149),YEAR(AL$4)=YEAR($H149)),#REF!,IF(AND(MONTH(AL$4)=MONTH($G149),YEAR(AL$4)=YEAR($G149)),#REF!,IF(AND(AL$4&lt;($H149+1),(AL$4+1)&gt;$G149),$O149,0)))</f>
        <v>7673.625</v>
      </c>
      <c r="AM149" s="1313">
        <f>IF(AND(MONTH(AM$4)=MONTH($H149),YEAR(AM$4)=YEAR($H149)),#REF!,IF(AND(MONTH(AM$4)=MONTH($G149),YEAR(AM$4)=YEAR($G149)),#REF!,IF(AND(AM$4&lt;($H149+1),(AM$4+1)&gt;$G149),$O149,0)))</f>
        <v>7673.625</v>
      </c>
      <c r="AN149" s="1313">
        <f>IF(AND(MONTH(AN$4)=MONTH($H149),YEAR(AN$4)=YEAR($H149)),#REF!,IF(AND(MONTH(AN$4)=MONTH($G149),YEAR(AN$4)=YEAR($G149)),#REF!,IF(AND(AN$4&lt;($H149+1),(AN$4+1)&gt;$G149),$O149,0)))</f>
        <v>7673.625</v>
      </c>
      <c r="AO149" s="1313">
        <f>IF(AND(MONTH(AO$4)=MONTH($H149),YEAR(AO$4)=YEAR($H149)),#REF!,IF(AND(MONTH(AO$4)=MONTH($G149),YEAR(AO$4)=YEAR($G149)),#REF!,IF(AND(AO$4&lt;($H149+1),(AO$4+1)&gt;$G149),$O149,0)))</f>
        <v>7673.625</v>
      </c>
      <c r="AP149" s="1313" t="e">
        <f>IF(AND(MONTH(AP$4)=MONTH($H149),YEAR(AP$4)=YEAR($H149)),#REF!,IF(AND(MONTH(AP$4)=MONTH($G149),YEAR(AP$4)=YEAR($G149)),#REF!,IF(AND(AP$4&lt;($H149+1),(AP$4+1)&gt;$G149),$O149,0)))</f>
        <v>#REF!</v>
      </c>
      <c r="AQ149" s="1313">
        <f>IF(AND(MONTH(AQ$4)=MONTH($H149),YEAR(AQ$4)=YEAR($H149)),#REF!,IF(AND(MONTH(AQ$4)=MONTH($G149),YEAR(AQ$4)=YEAR($G149)),#REF!,IF(AND(AQ$4&lt;($H149+1),(AQ$4+1)&gt;$G149),$O149,0)))</f>
        <v>0</v>
      </c>
      <c r="AR149" s="1313">
        <f>IF(AND(MONTH(AR$4)=MONTH($H149),YEAR(AR$4)=YEAR($H149)),#REF!,IF(AND(MONTH(AR$4)=MONTH($G149),YEAR(AR$4)=YEAR($G149)),#REF!,IF(AND(AR$4&lt;($H149+1),(AR$4+1)&gt;$G149),$O149,0)))</f>
        <v>0</v>
      </c>
      <c r="AS149" s="1301" t="e">
        <f t="shared" si="171"/>
        <v>#REF!</v>
      </c>
      <c r="AT149" s="1301">
        <f>IF(AND(MONTH(AT$4)=MONTH($H149),YEAR(AT$4)=YEAR($H149)),#REF!,IF(AND(MONTH(AT$4)=MONTH($G149),YEAR(AT$4)=YEAR($G149)),#REF!,IF(AND(AT$4&lt;($H149+1),(AT$4+1)&gt;$G149),$P149,0)))</f>
        <v>718</v>
      </c>
      <c r="AU149" s="1301">
        <f>VLOOKUP(E149,'[1]MW-Rent 2023'!$E$11:$AS$247,29,FALSE)</f>
        <v>718</v>
      </c>
      <c r="AV149" s="1301">
        <f t="shared" si="79"/>
        <v>0</v>
      </c>
      <c r="AW149" s="1301">
        <f>VLOOKUP(E149,'[2]MW-Rent 2023'!$E$11:$DR$319,70,FALSE)</f>
        <v>430.8</v>
      </c>
      <c r="AX149" s="1301">
        <f>IF(AND(MONTH(AX$4)=MONTH($H149),YEAR(AX$4)=YEAR($H149)),#REF!,IF(AND(MONTH(AX$4)=MONTH($G149),YEAR(AX$4)=YEAR($G149)),#REF!,IF(AND(AX$4&lt;($H149+1),(AX$4+1)&gt;$G149),$P149,0)))</f>
        <v>718</v>
      </c>
      <c r="AY149" s="1301">
        <f>VLOOKUP(E149,'[1]MW-Rent 2023'!$E$11:$AS$247,30,FALSE)</f>
        <v>718</v>
      </c>
      <c r="AZ149" s="1301">
        <f t="shared" si="81"/>
        <v>0</v>
      </c>
      <c r="BA149" s="1301">
        <f>VLOOKUP(E149,'[2]MW-Rent 2023'!$E$11:$DR$319,74,FALSE)</f>
        <v>718</v>
      </c>
      <c r="BB149" s="1301">
        <f>IF(AND(MONTH(BB$4)=MONTH($H149),YEAR(BB$4)=YEAR($H149)),#REF!,IF(AND(MONTH(BB$4)=MONTH($G149),YEAR(BB$4)=YEAR($G149)),#REF!,IF(AND(BB$4&lt;($H149+1),(BB$4+1)&gt;$G149),$P149,0)))</f>
        <v>718</v>
      </c>
      <c r="BC149" s="1301">
        <f>VLOOKUP(E149,'[1]MW-Rent 2023'!$E$11:$AS$247,31,FALSE)</f>
        <v>718</v>
      </c>
      <c r="BD149" s="1301">
        <f t="shared" si="82"/>
        <v>0</v>
      </c>
      <c r="BE149" s="1301">
        <f>VLOOKUP(E149,'[2]MW-Rent 2023'!$E$11:$DR$319,78,FALSE)</f>
        <v>718</v>
      </c>
      <c r="BF149" s="1301">
        <f>IF(AND(MONTH(BF$4)=MONTH($H149),YEAR(BF$4)=YEAR($H149)),#REF!,IF(AND(MONTH(BF$4)=MONTH($G149),YEAR(BF$4)=YEAR($G149)),#REF!,IF(AND(BF$4&lt;($H149+1),(BF$4+1)&gt;$G149),$P149,0)))</f>
        <v>718</v>
      </c>
      <c r="BG149" s="1301">
        <f>VLOOKUP(E149,'[1]MW-Rent 2023'!$E$11:$AS$247,32,FALSE)</f>
        <v>718</v>
      </c>
      <c r="BH149" s="1301">
        <f t="shared" si="83"/>
        <v>0</v>
      </c>
      <c r="BI149" s="1301">
        <f>VLOOKUP(E149,'[2]MW-Rent 2023'!$E$11:$DR$319,82,FALSE)</f>
        <v>718</v>
      </c>
      <c r="BJ149" s="1301">
        <f>IF(AND(MONTH(BJ$4)=MONTH($H149),YEAR(BJ$4)=YEAR($H149)),#REF!,IF(AND(MONTH(BJ$4)=MONTH($G149),YEAR(BJ$4)=YEAR($G149)),#REF!,IF(AND(BJ$4&lt;($H149+1),(BJ$4+1)&gt;$G149),$P149,0)))</f>
        <v>718</v>
      </c>
      <c r="BK149" s="1301">
        <f>VLOOKUP(E149,'[1]MW-Rent 2023'!$E$11:$AS$247,33,FALSE)</f>
        <v>718</v>
      </c>
      <c r="BL149" s="1301">
        <f t="shared" si="84"/>
        <v>0</v>
      </c>
      <c r="BM149" s="1301">
        <f>VLOOKUP(E149,'[2]MW-Rent 2023'!$E$11:$DR$319,86,FALSE)</f>
        <v>718</v>
      </c>
      <c r="BN149" s="1313">
        <f>IF(AND(MONTH(BN$4)=MONTH($H149),YEAR(BN$4)=YEAR($H149)),#REF!,IF(AND(MONTH(BN$4)=MONTH($G149),YEAR(BN$4)=YEAR($G149)),#REF!,IF(AND(BN$4&lt;($H149+1),(BN$4+1)&gt;$G149),$P149,0)))</f>
        <v>718</v>
      </c>
      <c r="BO149" s="1313">
        <f>IF(AND(MONTH(BO$4)=MONTH($H149),YEAR(BO$4)=YEAR($H149)),#REF!,IF(AND(MONTH(BO$4)=MONTH($G149),YEAR(BO$4)=YEAR($G149)),#REF!,IF(AND(BO$4&lt;($H149+1),(BO$4+1)&gt;$G149),$P149,0)))</f>
        <v>718</v>
      </c>
      <c r="BP149" s="1313">
        <f>IF(AND(MONTH(BP$4)=MONTH($H149),YEAR(BP$4)=YEAR($H149)),#REF!,IF(AND(MONTH(BP$4)=MONTH($G149),YEAR(BP$4)=YEAR($G149)),#REF!,IF(AND(BP$4&lt;($H149+1),(BP$4+1)&gt;$G149),$P149,0)))</f>
        <v>718</v>
      </c>
      <c r="BQ149" s="1313">
        <f>IF(AND(MONTH(BQ$4)=MONTH($H149),YEAR(BQ$4)=YEAR($H149)),#REF!,IF(AND(MONTH(BQ$4)=MONTH($G149),YEAR(BQ$4)=YEAR($G149)),#REF!,IF(AND(BQ$4&lt;($H149+1),(BQ$4+1)&gt;$G149),$P149,0)))</f>
        <v>718</v>
      </c>
      <c r="BR149" s="1313" t="e">
        <f>IF(AND(MONTH(BR$4)=MONTH($H149),YEAR(BR$4)=YEAR($H149)),#REF!,IF(AND(MONTH(BR$4)=MONTH($G149),YEAR(BR$4)=YEAR($G149)),#REF!,IF(AND(BR$4&lt;($H149+1),(BR$4+1)&gt;$G149),$P149,0)))</f>
        <v>#REF!</v>
      </c>
      <c r="BS149" s="1313">
        <f>IF(AND(MONTH(BS$4)=MONTH($H149),YEAR(BS$4)=YEAR($H149)),#REF!,IF(AND(MONTH(BS$4)=MONTH($G149),YEAR(BS$4)=YEAR($G149)),#REF!,IF(AND(BS$4&lt;($H149+1),(BS$4+1)&gt;$G149),$P149,0)))</f>
        <v>0</v>
      </c>
      <c r="BT149" s="1313">
        <f>IF(AND(MONTH(BT$4)=MONTH($H149),YEAR(BT$4)=YEAR($H149)),#REF!,IF(AND(MONTH(BT$4)=MONTH($G149),YEAR(BT$4)=YEAR($G149)),#REF!,IF(AND(BT$4&lt;($H149+1),(BT$4+1)&gt;$G149),$P149,0)))</f>
        <v>0</v>
      </c>
      <c r="BU149" s="1331" t="e">
        <f t="shared" si="172"/>
        <v>#REF!</v>
      </c>
      <c r="BV149" s="1331"/>
      <c r="BW149" s="1327">
        <v>173.03</v>
      </c>
      <c r="BX149" s="1319">
        <v>179.1</v>
      </c>
      <c r="BY149" s="1319">
        <v>208.24</v>
      </c>
      <c r="BZ149" s="1319">
        <v>189.92</v>
      </c>
      <c r="CA149" s="1319">
        <v>187.15</v>
      </c>
      <c r="CB149" s="1319"/>
      <c r="CC149" s="1319"/>
      <c r="CD149" s="1338"/>
      <c r="CE149" s="1338"/>
      <c r="CF149" s="1338"/>
      <c r="CG149" s="1338"/>
      <c r="CH149" s="1338"/>
      <c r="CI149" s="1270">
        <f t="shared" si="85"/>
        <v>937.44</v>
      </c>
      <c r="CJ149" s="1333"/>
      <c r="CK149" s="1333"/>
      <c r="CL149" s="1333"/>
    </row>
    <row r="150" spans="1:90" s="1170" customFormat="1" ht="18" customHeight="1">
      <c r="A150" s="1206">
        <v>68</v>
      </c>
      <c r="B150" s="1206" t="s">
        <v>185</v>
      </c>
      <c r="C150" s="1206" t="s">
        <v>92</v>
      </c>
      <c r="D150" s="1206"/>
      <c r="E150" s="1206" t="s">
        <v>217</v>
      </c>
      <c r="F150" s="1342" t="s">
        <v>218</v>
      </c>
      <c r="G150" s="1209">
        <v>45214</v>
      </c>
      <c r="H150" s="1209">
        <v>45579</v>
      </c>
      <c r="I150" s="1379"/>
      <c r="J150" s="1267">
        <v>1230</v>
      </c>
      <c r="K150" s="1267">
        <v>1230</v>
      </c>
      <c r="L150" s="1268">
        <v>10</v>
      </c>
      <c r="M150" s="1269">
        <v>2</v>
      </c>
      <c r="N150" s="1270">
        <v>15</v>
      </c>
      <c r="O150" s="1259">
        <f t="shared" si="173"/>
        <v>12300</v>
      </c>
      <c r="P150" s="1259">
        <f t="shared" si="170"/>
        <v>2460</v>
      </c>
      <c r="Q150" s="1282">
        <f t="shared" si="169"/>
        <v>14760</v>
      </c>
      <c r="R150" s="1259">
        <f>IF(AND(MONTH(R$4)=MONTH($H150),YEAR(R$4)=YEAR($H150)),#REF!,IF(AND(MONTH(R$4)=MONTH($G150),YEAR(R$4)=YEAR($G150)),#REF!,IF(AND(R$4&lt;($H150+1),(R$4+1)&gt;$G150),$O150,0)))</f>
        <v>12300</v>
      </c>
      <c r="S150" s="1259">
        <v>9840</v>
      </c>
      <c r="T150" s="1259">
        <f t="shared" si="80"/>
        <v>2460</v>
      </c>
      <c r="U150" s="1259">
        <v>10578</v>
      </c>
      <c r="V150" s="1301">
        <f>IF(AND(MONTH(V$4)=MONTH($H150),YEAR(V$4)=YEAR($H150)),#REF!,IF(AND(MONTH(V$4)=MONTH($G150),YEAR(V$4)=YEAR($G150)),#REF!,IF(AND(V$4&lt;($H150+1),(V$4+1)&gt;$G150),$O150,0)))</f>
        <v>12300</v>
      </c>
      <c r="W150" s="1301">
        <v>9840</v>
      </c>
      <c r="X150" s="1301">
        <f t="shared" si="86"/>
        <v>2460</v>
      </c>
      <c r="Y150" s="1301">
        <v>9594</v>
      </c>
      <c r="Z150" s="1301">
        <f>IF(AND(MONTH(Z$4)=MONTH($H150),YEAR(Z$4)=YEAR($H150)),#REF!,IF(AND(MONTH(Z$4)=MONTH($G150),YEAR(Z$4)=YEAR($G150)),#REF!,IF(AND(Z$4&lt;($H150+1),(Z$4+1)&gt;$G150),$O150,0)))</f>
        <v>12300</v>
      </c>
      <c r="AA150" s="1301">
        <v>9840</v>
      </c>
      <c r="AB150" s="1301">
        <f t="shared" si="87"/>
        <v>2460</v>
      </c>
      <c r="AC150" s="1301">
        <v>9594</v>
      </c>
      <c r="AD150" s="1301">
        <f>IF(AND(MONTH(AD$4)=MONTH($H150),YEAR(AD$4)=YEAR($H150)),#REF!,IF(AND(MONTH(AD$4)=MONTH($G150),YEAR(AD$4)=YEAR($G150)),#REF!,IF(AND(AD$4&lt;($H150+1),(AD$4+1)&gt;$G150),$O150,0)))</f>
        <v>12300</v>
      </c>
      <c r="AE150" s="1301">
        <v>9840</v>
      </c>
      <c r="AF150" s="1301">
        <f t="shared" si="88"/>
        <v>2460</v>
      </c>
      <c r="AG150" s="1301">
        <v>9594</v>
      </c>
      <c r="AH150" s="1301">
        <f>IF(AND(MONTH(AH$4)=MONTH($H150),YEAR(AH$4)=YEAR($H150)),#REF!,IF(AND(MONTH(AH$4)=MONTH($G150),YEAR(AH$4)=YEAR($G150)),#REF!,IF(AND(AH$4&lt;($H150+1),(AH$4+1)&gt;$G150),$O150,0)))</f>
        <v>12300</v>
      </c>
      <c r="AI150" s="1301">
        <v>9840</v>
      </c>
      <c r="AJ150" s="1301">
        <f t="shared" si="89"/>
        <v>2460</v>
      </c>
      <c r="AK150" s="1301">
        <v>9594</v>
      </c>
      <c r="AL150" s="1313">
        <f>IF(AND(MONTH(AL$4)=MONTH($H150),YEAR(AL$4)=YEAR($H150)),#REF!,IF(AND(MONTH(AL$4)=MONTH($G150),YEAR(AL$4)=YEAR($G150)),#REF!,IF(AND(AL$4&lt;($H150+1),(AL$4+1)&gt;$G150),$O150,0)))</f>
        <v>12300</v>
      </c>
      <c r="AM150" s="1313">
        <f>IF(AND(MONTH(AM$4)=MONTH($H150),YEAR(AM$4)=YEAR($H150)),#REF!,IF(AND(MONTH(AM$4)=MONTH($G150),YEAR(AM$4)=YEAR($G150)),#REF!,IF(AND(AM$4&lt;($H150+1),(AM$4+1)&gt;$G150),$O150,0)))</f>
        <v>12300</v>
      </c>
      <c r="AN150" s="1313">
        <f>IF(AND(MONTH(AN$4)=MONTH($H150),YEAR(AN$4)=YEAR($H150)),#REF!,IF(AND(MONTH(AN$4)=MONTH($G150),YEAR(AN$4)=YEAR($G150)),#REF!,IF(AND(AN$4&lt;($H150+1),(AN$4+1)&gt;$G150),$O150,0)))</f>
        <v>12300</v>
      </c>
      <c r="AO150" s="1313">
        <f>IF(AND(MONTH(AO$4)=MONTH($H150),YEAR(AO$4)=YEAR($H150)),#REF!,IF(AND(MONTH(AO$4)=MONTH($G150),YEAR(AO$4)=YEAR($G150)),#REF!,IF(AND(AO$4&lt;($H150+1),(AO$4+1)&gt;$G150),$O150,0)))</f>
        <v>12300</v>
      </c>
      <c r="AP150" s="1313" t="e">
        <f>IF(AND(MONTH(AP$4)=MONTH($H150),YEAR(AP$4)=YEAR($H150)),#REF!,IF(AND(MONTH(AP$4)=MONTH($G150),YEAR(AP$4)=YEAR($G150)),#REF!,IF(AND(AP$4&lt;($H150+1),(AP$4+1)&gt;$G150),$O150,0)))</f>
        <v>#REF!</v>
      </c>
      <c r="AQ150" s="1313">
        <f>IF(AND(MONTH(AQ$4)=MONTH($H150),YEAR(AQ$4)=YEAR($H150)),#REF!,IF(AND(MONTH(AQ$4)=MONTH($G150),YEAR(AQ$4)=YEAR($G150)),#REF!,IF(AND(AQ$4&lt;($H150+1),(AQ$4+1)&gt;$G150),$O150,0)))</f>
        <v>0</v>
      </c>
      <c r="AR150" s="1313">
        <f>IF(AND(MONTH(AR$4)=MONTH($H150),YEAR(AR$4)=YEAR($H150)),#REF!,IF(AND(MONTH(AR$4)=MONTH($G150),YEAR(AR$4)=YEAR($G150)),#REF!,IF(AND(AR$4&lt;($H150+1),(AR$4+1)&gt;$G150),$O150,0)))</f>
        <v>0</v>
      </c>
      <c r="AS150" s="1301" t="e">
        <f t="shared" si="171"/>
        <v>#REF!</v>
      </c>
      <c r="AT150" s="1301">
        <f>IF(AND(MONTH(AT$4)=MONTH($H150),YEAR(AT$4)=YEAR($H150)),#REF!,IF(AND(MONTH(AT$4)=MONTH($G150),YEAR(AT$4)=YEAR($G150)),#REF!,IF(AND(AT$4&lt;($H150+1),(AT$4+1)&gt;$G150),$P150,0)))</f>
        <v>2460</v>
      </c>
      <c r="AU150" s="1301">
        <v>2460</v>
      </c>
      <c r="AV150" s="1301">
        <f t="shared" si="79"/>
        <v>0</v>
      </c>
      <c r="AW150" s="1301">
        <v>1476</v>
      </c>
      <c r="AX150" s="1301">
        <f>IF(AND(MONTH(AX$4)=MONTH($H150),YEAR(AX$4)=YEAR($H150)),#REF!,IF(AND(MONTH(AX$4)=MONTH($G150),YEAR(AX$4)=YEAR($G150)),#REF!,IF(AND(AX$4&lt;($H150+1),(AX$4+1)&gt;$G150),$P150,0)))</f>
        <v>2460</v>
      </c>
      <c r="AY150" s="1301">
        <v>2460</v>
      </c>
      <c r="AZ150" s="1301">
        <f t="shared" si="81"/>
        <v>0</v>
      </c>
      <c r="BA150" s="1301">
        <v>2460</v>
      </c>
      <c r="BB150" s="1301">
        <f>IF(AND(MONTH(BB$4)=MONTH($H150),YEAR(BB$4)=YEAR($H150)),#REF!,IF(AND(MONTH(BB$4)=MONTH($G150),YEAR(BB$4)=YEAR($G150)),#REF!,IF(AND(BB$4&lt;($H150+1),(BB$4+1)&gt;$G150),$P150,0)))</f>
        <v>2460</v>
      </c>
      <c r="BC150" s="1301">
        <v>2460</v>
      </c>
      <c r="BD150" s="1301">
        <f t="shared" si="82"/>
        <v>0</v>
      </c>
      <c r="BE150" s="1301">
        <v>2460</v>
      </c>
      <c r="BF150" s="1301">
        <f>IF(AND(MONTH(BF$4)=MONTH($H150),YEAR(BF$4)=YEAR($H150)),#REF!,IF(AND(MONTH(BF$4)=MONTH($G150),YEAR(BF$4)=YEAR($G150)),#REF!,IF(AND(BF$4&lt;($H150+1),(BF$4+1)&gt;$G150),$P150,0)))</f>
        <v>2460</v>
      </c>
      <c r="BG150" s="1301">
        <v>2460</v>
      </c>
      <c r="BH150" s="1301">
        <f t="shared" si="83"/>
        <v>0</v>
      </c>
      <c r="BI150" s="1301">
        <v>2460</v>
      </c>
      <c r="BJ150" s="1301">
        <f>IF(AND(MONTH(BJ$4)=MONTH($H150),YEAR(BJ$4)=YEAR($H150)),#REF!,IF(AND(MONTH(BJ$4)=MONTH($G150),YEAR(BJ$4)=YEAR($G150)),#REF!,IF(AND(BJ$4&lt;($H150+1),(BJ$4+1)&gt;$G150),$P150,0)))</f>
        <v>2460</v>
      </c>
      <c r="BK150" s="1301">
        <v>2460</v>
      </c>
      <c r="BL150" s="1301">
        <f t="shared" si="84"/>
        <v>0</v>
      </c>
      <c r="BM150" s="1301">
        <v>2460</v>
      </c>
      <c r="BN150" s="1313">
        <f>IF(AND(MONTH(BN$4)=MONTH($H150),YEAR(BN$4)=YEAR($H150)),#REF!,IF(AND(MONTH(BN$4)=MONTH($G150),YEAR(BN$4)=YEAR($G150)),#REF!,IF(AND(BN$4&lt;($H150+1),(BN$4+1)&gt;$G150),$P150,0)))</f>
        <v>2460</v>
      </c>
      <c r="BO150" s="1313">
        <f>IF(AND(MONTH(BO$4)=MONTH($H150),YEAR(BO$4)=YEAR($H150)),#REF!,IF(AND(MONTH(BO$4)=MONTH($G150),YEAR(BO$4)=YEAR($G150)),#REF!,IF(AND(BO$4&lt;($H150+1),(BO$4+1)&gt;$G150),$P150,0)))</f>
        <v>2460</v>
      </c>
      <c r="BP150" s="1313">
        <f>IF(AND(MONTH(BP$4)=MONTH($H150),YEAR(BP$4)=YEAR($H150)),#REF!,IF(AND(MONTH(BP$4)=MONTH($G150),YEAR(BP$4)=YEAR($G150)),#REF!,IF(AND(BP$4&lt;($H150+1),(BP$4+1)&gt;$G150),$P150,0)))</f>
        <v>2460</v>
      </c>
      <c r="BQ150" s="1313">
        <f>IF(AND(MONTH(BQ$4)=MONTH($H150),YEAR(BQ$4)=YEAR($H150)),#REF!,IF(AND(MONTH(BQ$4)=MONTH($G150),YEAR(BQ$4)=YEAR($G150)),#REF!,IF(AND(BQ$4&lt;($H150+1),(BQ$4+1)&gt;$G150),$P150,0)))</f>
        <v>2460</v>
      </c>
      <c r="BR150" s="1313" t="e">
        <f>IF(AND(MONTH(BR$4)=MONTH($H150),YEAR(BR$4)=YEAR($H150)),#REF!,IF(AND(MONTH(BR$4)=MONTH($G150),YEAR(BR$4)=YEAR($G150)),#REF!,IF(AND(BR$4&lt;($H150+1),(BR$4+1)&gt;$G150),$P150,0)))</f>
        <v>#REF!</v>
      </c>
      <c r="BS150" s="1313">
        <f>IF(AND(MONTH(BS$4)=MONTH($H150),YEAR(BS$4)=YEAR($H150)),#REF!,IF(AND(MONTH(BS$4)=MONTH($G150),YEAR(BS$4)=YEAR($G150)),#REF!,IF(AND(BS$4&lt;($H150+1),(BS$4+1)&gt;$G150),$P150,0)))</f>
        <v>0</v>
      </c>
      <c r="BT150" s="1313">
        <f>IF(AND(MONTH(BT$4)=MONTH($H150),YEAR(BT$4)=YEAR($H150)),#REF!,IF(AND(MONTH(BT$4)=MONTH($G150),YEAR(BT$4)=YEAR($G150)),#REF!,IF(AND(BT$4&lt;($H150+1),(BT$4+1)&gt;$G150),$P150,0)))</f>
        <v>0</v>
      </c>
      <c r="BU150" s="1301" t="e">
        <f t="shared" si="172"/>
        <v>#REF!</v>
      </c>
      <c r="BV150" s="1284"/>
      <c r="BW150" s="1327">
        <v>0</v>
      </c>
      <c r="BX150" s="1319">
        <v>0</v>
      </c>
      <c r="BY150" s="1319">
        <v>0</v>
      </c>
      <c r="BZ150" s="1319">
        <v>0</v>
      </c>
      <c r="CA150" s="1319">
        <v>0</v>
      </c>
      <c r="CB150" s="1319"/>
      <c r="CC150" s="1319"/>
      <c r="CD150" s="1319"/>
      <c r="CE150" s="1319"/>
      <c r="CF150" s="1319"/>
      <c r="CG150" s="1319"/>
      <c r="CH150" s="1319"/>
      <c r="CI150" s="1270">
        <f t="shared" si="85"/>
        <v>0</v>
      </c>
      <c r="CJ150" s="1333"/>
      <c r="CK150" s="1333"/>
      <c r="CL150" s="1333"/>
    </row>
    <row r="151" spans="1:90" s="1170" customFormat="1" ht="18" customHeight="1">
      <c r="A151" s="1206">
        <v>68</v>
      </c>
      <c r="B151" s="1206" t="s">
        <v>185</v>
      </c>
      <c r="C151" s="1206" t="s">
        <v>92</v>
      </c>
      <c r="D151" s="1206"/>
      <c r="E151" s="1206" t="s">
        <v>217</v>
      </c>
      <c r="F151" s="1342" t="s">
        <v>218</v>
      </c>
      <c r="G151" s="1209">
        <v>45580</v>
      </c>
      <c r="H151" s="1209">
        <v>45944</v>
      </c>
      <c r="I151" s="1379"/>
      <c r="J151" s="1267">
        <v>0</v>
      </c>
      <c r="K151" s="1267">
        <v>1230</v>
      </c>
      <c r="L151" s="1268">
        <v>10.125</v>
      </c>
      <c r="M151" s="1269">
        <v>2</v>
      </c>
      <c r="N151" s="1270">
        <v>15.15625</v>
      </c>
      <c r="O151" s="1259">
        <f t="shared" si="173"/>
        <v>12453.75</v>
      </c>
      <c r="P151" s="1259">
        <f t="shared" si="170"/>
        <v>2460</v>
      </c>
      <c r="Q151" s="1282">
        <f t="shared" ref="Q151:Q152" si="178">SUM(O151:P151)</f>
        <v>14913.75</v>
      </c>
      <c r="R151" s="1259">
        <f>IF(AND(MONTH(R$4)=MONTH($H151),YEAR(R$4)=YEAR($H151)),#REF!,IF(AND(MONTH(R$4)=MONTH($G151),YEAR(R$4)=YEAR($G151)),#REF!,IF(AND(R$4&lt;($H151+1),(R$4+1)&gt;$G151),$O151,0)))</f>
        <v>0</v>
      </c>
      <c r="S151" s="1259">
        <v>0</v>
      </c>
      <c r="T151" s="1259">
        <f t="shared" si="80"/>
        <v>0</v>
      </c>
      <c r="U151" s="1259">
        <v>0</v>
      </c>
      <c r="V151" s="1301">
        <f>IF(AND(MONTH(V$4)=MONTH($H151),YEAR(V$4)=YEAR($H151)),#REF!,IF(AND(MONTH(V$4)=MONTH($G151),YEAR(V$4)=YEAR($G151)),#REF!,IF(AND(V$4&lt;($H151+1),(V$4+1)&gt;$G151),$O151,0)))</f>
        <v>0</v>
      </c>
      <c r="W151" s="1301">
        <v>0</v>
      </c>
      <c r="X151" s="1301">
        <f t="shared" si="86"/>
        <v>0</v>
      </c>
      <c r="Y151" s="1301">
        <v>0</v>
      </c>
      <c r="Z151" s="1301">
        <f>IF(AND(MONTH(Z$4)=MONTH($H151),YEAR(Z$4)=YEAR($H151)),#REF!,IF(AND(MONTH(Z$4)=MONTH($G151),YEAR(Z$4)=YEAR($G151)),#REF!,IF(AND(Z$4&lt;($H151+1),(Z$4+1)&gt;$G151),$O151,0)))</f>
        <v>0</v>
      </c>
      <c r="AA151" s="1301">
        <v>0</v>
      </c>
      <c r="AB151" s="1301">
        <f t="shared" si="87"/>
        <v>0</v>
      </c>
      <c r="AC151" s="1301">
        <v>0</v>
      </c>
      <c r="AD151" s="1301">
        <f>IF(AND(MONTH(AD$4)=MONTH($H151),YEAR(AD$4)=YEAR($H151)),#REF!,IF(AND(MONTH(AD$4)=MONTH($G151),YEAR(AD$4)=YEAR($G151)),#REF!,IF(AND(AD$4&lt;($H151+1),(AD$4+1)&gt;$G151),$O151,0)))</f>
        <v>0</v>
      </c>
      <c r="AE151" s="1301">
        <v>0</v>
      </c>
      <c r="AF151" s="1301">
        <f t="shared" si="88"/>
        <v>0</v>
      </c>
      <c r="AG151" s="1301">
        <v>0</v>
      </c>
      <c r="AH151" s="1301">
        <f>IF(AND(MONTH(AH$4)=MONTH($H151),YEAR(AH$4)=YEAR($H151)),#REF!,IF(AND(MONTH(AH$4)=MONTH($G151),YEAR(AH$4)=YEAR($G151)),#REF!,IF(AND(AH$4&lt;($H151+1),(AH$4+1)&gt;$G151),$O151,0)))</f>
        <v>0</v>
      </c>
      <c r="AI151" s="1301">
        <v>0</v>
      </c>
      <c r="AJ151" s="1301">
        <f t="shared" si="89"/>
        <v>0</v>
      </c>
      <c r="AK151" s="1301">
        <v>0</v>
      </c>
      <c r="AL151" s="1313">
        <f>IF(AND(MONTH(AL$4)=MONTH($H151),YEAR(AL$4)=YEAR($H151)),#REF!,IF(AND(MONTH(AL$4)=MONTH($G151),YEAR(AL$4)=YEAR($G151)),#REF!,IF(AND(AL$4&lt;($H151+1),(AL$4+1)&gt;$G151),$O151,0)))</f>
        <v>0</v>
      </c>
      <c r="AM151" s="1313">
        <f>IF(AND(MONTH(AM$4)=MONTH($H151),YEAR(AM$4)=YEAR($H151)),#REF!,IF(AND(MONTH(AM$4)=MONTH($G151),YEAR(AM$4)=YEAR($G151)),#REF!,IF(AND(AM$4&lt;($H151+1),(AM$4+1)&gt;$G151),$O151,0)))</f>
        <v>0</v>
      </c>
      <c r="AN151" s="1313">
        <f>IF(AND(MONTH(AN$4)=MONTH($H151),YEAR(AN$4)=YEAR($H151)),#REF!,IF(AND(MONTH(AN$4)=MONTH($G151),YEAR(AN$4)=YEAR($G151)),#REF!,IF(AND(AN$4&lt;($H151+1),(AN$4+1)&gt;$G151),$O151,0)))</f>
        <v>0</v>
      </c>
      <c r="AO151" s="1313">
        <f>IF(AND(MONTH(AO$4)=MONTH($H151),YEAR(AO$4)=YEAR($H151)),#REF!,IF(AND(MONTH(AO$4)=MONTH($G151),YEAR(AO$4)=YEAR($G151)),#REF!,IF(AND(AO$4&lt;($H151+1),(AO$4+1)&gt;$G151),$O151,0)))</f>
        <v>0</v>
      </c>
      <c r="AP151" s="1313" t="e">
        <f>IF(AND(MONTH(AP$4)=MONTH($H151),YEAR(AP$4)=YEAR($H151)),#REF!,IF(AND(MONTH(AP$4)=MONTH($G151),YEAR(AP$4)=YEAR($G151)),#REF!,IF(AND(AP$4&lt;($H151+1),(AP$4+1)&gt;$G151),$O151,0)))</f>
        <v>#REF!</v>
      </c>
      <c r="AQ151" s="1313">
        <f>IF(AND(MONTH(AQ$4)=MONTH($H151),YEAR(AQ$4)=YEAR($H151)),#REF!,IF(AND(MONTH(AQ$4)=MONTH($G151),YEAR(AQ$4)=YEAR($G151)),#REF!,IF(AND(AQ$4&lt;($H151+1),(AQ$4+1)&gt;$G151),$O151,0)))</f>
        <v>12453.75</v>
      </c>
      <c r="AR151" s="1313">
        <f>IF(AND(MONTH(AR$4)=MONTH($H151),YEAR(AR$4)=YEAR($H151)),#REF!,IF(AND(MONTH(AR$4)=MONTH($G151),YEAR(AR$4)=YEAR($G151)),#REF!,IF(AND(AR$4&lt;($H151+1),(AR$4+1)&gt;$G151),$O151,0)))</f>
        <v>12453.75</v>
      </c>
      <c r="AS151" s="1301" t="e">
        <f t="shared" ref="AS151:AS152" si="179">R151+V151+Z151+AD151+AH151+AL151+AM151+AN151+AO151+AP151+AQ151+AR151</f>
        <v>#REF!</v>
      </c>
      <c r="AT151" s="1301">
        <f>IF(AND(MONTH(AT$4)=MONTH($H151),YEAR(AT$4)=YEAR($H151)),#REF!,IF(AND(MONTH(AT$4)=MONTH($G151),YEAR(AT$4)=YEAR($G151)),#REF!,IF(AND(AT$4&lt;($H151+1),(AT$4+1)&gt;$G151),$P151,0)))</f>
        <v>0</v>
      </c>
      <c r="AU151" s="1301">
        <v>0</v>
      </c>
      <c r="AV151" s="1301">
        <f t="shared" ref="AV151:AV204" si="180">AT151-AU151</f>
        <v>0</v>
      </c>
      <c r="AW151" s="1301">
        <v>0</v>
      </c>
      <c r="AX151" s="1301">
        <f>IF(AND(MONTH(AX$4)=MONTH($H151),YEAR(AX$4)=YEAR($H151)),#REF!,IF(AND(MONTH(AX$4)=MONTH($G151),YEAR(AX$4)=YEAR($G151)),#REF!,IF(AND(AX$4&lt;($H151+1),(AX$4+1)&gt;$G151),$P151,0)))</f>
        <v>0</v>
      </c>
      <c r="AY151" s="1301">
        <v>0</v>
      </c>
      <c r="AZ151" s="1301">
        <f t="shared" si="81"/>
        <v>0</v>
      </c>
      <c r="BA151" s="1301">
        <v>0</v>
      </c>
      <c r="BB151" s="1301">
        <f>IF(AND(MONTH(BB$4)=MONTH($H151),YEAR(BB$4)=YEAR($H151)),#REF!,IF(AND(MONTH(BB$4)=MONTH($G151),YEAR(BB$4)=YEAR($G151)),#REF!,IF(AND(BB$4&lt;($H151+1),(BB$4+1)&gt;$G151),$P151,0)))</f>
        <v>0</v>
      </c>
      <c r="BC151" s="1301">
        <v>0</v>
      </c>
      <c r="BD151" s="1301">
        <f t="shared" si="82"/>
        <v>0</v>
      </c>
      <c r="BE151" s="1301">
        <v>0</v>
      </c>
      <c r="BF151" s="1301">
        <f>IF(AND(MONTH(BF$4)=MONTH($H151),YEAR(BF$4)=YEAR($H151)),#REF!,IF(AND(MONTH(BF$4)=MONTH($G151),YEAR(BF$4)=YEAR($G151)),#REF!,IF(AND(BF$4&lt;($H151+1),(BF$4+1)&gt;$G151),$P151,0)))</f>
        <v>0</v>
      </c>
      <c r="BG151" s="1301">
        <v>0</v>
      </c>
      <c r="BH151" s="1301">
        <f t="shared" si="83"/>
        <v>0</v>
      </c>
      <c r="BI151" s="1301">
        <v>0</v>
      </c>
      <c r="BJ151" s="1301">
        <f>IF(AND(MONTH(BJ$4)=MONTH($H151),YEAR(BJ$4)=YEAR($H151)),#REF!,IF(AND(MONTH(BJ$4)=MONTH($G151),YEAR(BJ$4)=YEAR($G151)),#REF!,IF(AND(BJ$4&lt;($H151+1),(BJ$4+1)&gt;$G151),$P151,0)))</f>
        <v>0</v>
      </c>
      <c r="BK151" s="1301">
        <v>0</v>
      </c>
      <c r="BL151" s="1301">
        <f t="shared" si="84"/>
        <v>0</v>
      </c>
      <c r="BM151" s="1301">
        <v>0</v>
      </c>
      <c r="BN151" s="1313">
        <f>IF(AND(MONTH(BN$4)=MONTH($H151),YEAR(BN$4)=YEAR($H151)),#REF!,IF(AND(MONTH(BN$4)=MONTH($G151),YEAR(BN$4)=YEAR($G151)),#REF!,IF(AND(BN$4&lt;($H151+1),(BN$4+1)&gt;$G151),$P151,0)))</f>
        <v>0</v>
      </c>
      <c r="BO151" s="1313">
        <f>IF(AND(MONTH(BO$4)=MONTH($H151),YEAR(BO$4)=YEAR($H151)),#REF!,IF(AND(MONTH(BO$4)=MONTH($G151),YEAR(BO$4)=YEAR($G151)),#REF!,IF(AND(BO$4&lt;($H151+1),(BO$4+1)&gt;$G151),$P151,0)))</f>
        <v>0</v>
      </c>
      <c r="BP151" s="1313">
        <f>IF(AND(MONTH(BP$4)=MONTH($H151),YEAR(BP$4)=YEAR($H151)),#REF!,IF(AND(MONTH(BP$4)=MONTH($G151),YEAR(BP$4)=YEAR($G151)),#REF!,IF(AND(BP$4&lt;($H151+1),(BP$4+1)&gt;$G151),$P151,0)))</f>
        <v>0</v>
      </c>
      <c r="BQ151" s="1313">
        <f>IF(AND(MONTH(BQ$4)=MONTH($H151),YEAR(BQ$4)=YEAR($H151)),#REF!,IF(AND(MONTH(BQ$4)=MONTH($G151),YEAR(BQ$4)=YEAR($G151)),#REF!,IF(AND(BQ$4&lt;($H151+1),(BQ$4+1)&gt;$G151),$P151,0)))</f>
        <v>0</v>
      </c>
      <c r="BR151" s="1313" t="e">
        <f>IF(AND(MONTH(BR$4)=MONTH($H151),YEAR(BR$4)=YEAR($H151)),#REF!,IF(AND(MONTH(BR$4)=MONTH($G151),YEAR(BR$4)=YEAR($G151)),#REF!,IF(AND(BR$4&lt;($H151+1),(BR$4+1)&gt;$G151),$P151,0)))</f>
        <v>#REF!</v>
      </c>
      <c r="BS151" s="1313">
        <f>IF(AND(MONTH(BS$4)=MONTH($H151),YEAR(BS$4)=YEAR($H151)),#REF!,IF(AND(MONTH(BS$4)=MONTH($G151),YEAR(BS$4)=YEAR($G151)),#REF!,IF(AND(BS$4&lt;($H151+1),(BS$4+1)&gt;$G151),$P151,0)))</f>
        <v>2460</v>
      </c>
      <c r="BT151" s="1313">
        <f>IF(AND(MONTH(BT$4)=MONTH($H151),YEAR(BT$4)=YEAR($H151)),#REF!,IF(AND(MONTH(BT$4)=MONTH($G151),YEAR(BT$4)=YEAR($G151)),#REF!,IF(AND(BT$4&lt;($H151+1),(BT$4+1)&gt;$G151),$P151,0)))</f>
        <v>2460</v>
      </c>
      <c r="BU151" s="1301" t="e">
        <f t="shared" ref="BU151:BU152" si="181">AT151+AX151+BB151+BF151+BJ151+BN151+BO151+BP151+BQ151+BR151+BS151+BT151</f>
        <v>#REF!</v>
      </c>
      <c r="BV151" s="1284"/>
      <c r="BW151" s="1327"/>
      <c r="BX151" s="1319"/>
      <c r="BY151" s="1319"/>
      <c r="BZ151" s="1319"/>
      <c r="CA151" s="1319"/>
      <c r="CB151" s="1319"/>
      <c r="CC151" s="1319"/>
      <c r="CD151" s="1319"/>
      <c r="CE151" s="1319"/>
      <c r="CF151" s="1319"/>
      <c r="CG151" s="1319"/>
      <c r="CH151" s="1319"/>
      <c r="CI151" s="1270">
        <f t="shared" ref="CI151:CI152" si="182">SUM(BW151:CH151)</f>
        <v>0</v>
      </c>
      <c r="CJ151" s="1333"/>
      <c r="CK151" s="1333"/>
      <c r="CL151" s="1333"/>
    </row>
    <row r="152" spans="1:90" s="1170" customFormat="1" ht="18" customHeight="1">
      <c r="A152" s="1206">
        <v>68</v>
      </c>
      <c r="B152" s="1206" t="s">
        <v>185</v>
      </c>
      <c r="C152" s="1206" t="s">
        <v>92</v>
      </c>
      <c r="D152" s="1206"/>
      <c r="E152" s="1206" t="s">
        <v>217</v>
      </c>
      <c r="F152" s="1342" t="s">
        <v>218</v>
      </c>
      <c r="G152" s="1209">
        <v>45945</v>
      </c>
      <c r="H152" s="1209">
        <v>46309</v>
      </c>
      <c r="I152" s="1379"/>
      <c r="J152" s="1267">
        <v>0</v>
      </c>
      <c r="K152" s="1267">
        <v>1230</v>
      </c>
      <c r="L152" s="1268">
        <v>10.25</v>
      </c>
      <c r="M152" s="1269">
        <v>2</v>
      </c>
      <c r="N152" s="1270">
        <v>15.3125</v>
      </c>
      <c r="O152" s="1259">
        <f t="shared" si="173"/>
        <v>12607.5</v>
      </c>
      <c r="P152" s="1259">
        <f t="shared" si="170"/>
        <v>2460</v>
      </c>
      <c r="Q152" s="1282">
        <f t="shared" si="178"/>
        <v>15067.5</v>
      </c>
      <c r="R152" s="1259">
        <f>IF(AND(MONTH(R$4)=MONTH($H152),YEAR(R$4)=YEAR($H152)),#REF!,IF(AND(MONTH(R$4)=MONTH($G152),YEAR(R$4)=YEAR($G152)),#REF!,IF(AND(R$4&lt;($H152+1),(R$4+1)&gt;$G152),$O152,0)))</f>
        <v>0</v>
      </c>
      <c r="S152" s="1259">
        <v>0</v>
      </c>
      <c r="T152" s="1259">
        <f t="shared" ref="T152:T204" si="183">R152-S152</f>
        <v>0</v>
      </c>
      <c r="U152" s="1259">
        <v>0</v>
      </c>
      <c r="V152" s="1301">
        <f>IF(AND(MONTH(V$4)=MONTH($H152),YEAR(V$4)=YEAR($H152)),#REF!,IF(AND(MONTH(V$4)=MONTH($G152),YEAR(V$4)=YEAR($G152)),#REF!,IF(AND(V$4&lt;($H152+1),(V$4+1)&gt;$G152),$O152,0)))</f>
        <v>0</v>
      </c>
      <c r="W152" s="1301">
        <v>0</v>
      </c>
      <c r="X152" s="1301">
        <f t="shared" si="86"/>
        <v>0</v>
      </c>
      <c r="Y152" s="1301">
        <v>0</v>
      </c>
      <c r="Z152" s="1301">
        <f>IF(AND(MONTH(Z$4)=MONTH($H152),YEAR(Z$4)=YEAR($H152)),#REF!,IF(AND(MONTH(Z$4)=MONTH($G152),YEAR(Z$4)=YEAR($G152)),#REF!,IF(AND(Z$4&lt;($H152+1),(Z$4+1)&gt;$G152),$O152,0)))</f>
        <v>0</v>
      </c>
      <c r="AA152" s="1301">
        <v>0</v>
      </c>
      <c r="AB152" s="1301">
        <f t="shared" si="87"/>
        <v>0</v>
      </c>
      <c r="AC152" s="1301">
        <v>0</v>
      </c>
      <c r="AD152" s="1301">
        <f>IF(AND(MONTH(AD$4)=MONTH($H152),YEAR(AD$4)=YEAR($H152)),#REF!,IF(AND(MONTH(AD$4)=MONTH($G152),YEAR(AD$4)=YEAR($G152)),#REF!,IF(AND(AD$4&lt;($H152+1),(AD$4+1)&gt;$G152),$O152,0)))</f>
        <v>0</v>
      </c>
      <c r="AE152" s="1301">
        <v>0</v>
      </c>
      <c r="AF152" s="1301">
        <f t="shared" si="88"/>
        <v>0</v>
      </c>
      <c r="AG152" s="1301">
        <v>0</v>
      </c>
      <c r="AH152" s="1301">
        <f>IF(AND(MONTH(AH$4)=MONTH($H152),YEAR(AH$4)=YEAR($H152)),#REF!,IF(AND(MONTH(AH$4)=MONTH($G152),YEAR(AH$4)=YEAR($G152)),#REF!,IF(AND(AH$4&lt;($H152+1),(AH$4+1)&gt;$G152),$O152,0)))</f>
        <v>0</v>
      </c>
      <c r="AI152" s="1301">
        <v>0</v>
      </c>
      <c r="AJ152" s="1301">
        <f t="shared" si="89"/>
        <v>0</v>
      </c>
      <c r="AK152" s="1301">
        <v>0</v>
      </c>
      <c r="AL152" s="1313">
        <f>IF(AND(MONTH(AL$4)=MONTH($H152),YEAR(AL$4)=YEAR($H152)),#REF!,IF(AND(MONTH(AL$4)=MONTH($G152),YEAR(AL$4)=YEAR($G152)),#REF!,IF(AND(AL$4&lt;($H152+1),(AL$4+1)&gt;$G152),$O152,0)))</f>
        <v>0</v>
      </c>
      <c r="AM152" s="1313">
        <f>IF(AND(MONTH(AM$4)=MONTH($H152),YEAR(AM$4)=YEAR($H152)),#REF!,IF(AND(MONTH(AM$4)=MONTH($G152),YEAR(AM$4)=YEAR($G152)),#REF!,IF(AND(AM$4&lt;($H152+1),(AM$4+1)&gt;$G152),$O152,0)))</f>
        <v>0</v>
      </c>
      <c r="AN152" s="1313">
        <f>IF(AND(MONTH(AN$4)=MONTH($H152),YEAR(AN$4)=YEAR($H152)),#REF!,IF(AND(MONTH(AN$4)=MONTH($G152),YEAR(AN$4)=YEAR($G152)),#REF!,IF(AND(AN$4&lt;($H152+1),(AN$4+1)&gt;$G152),$O152,0)))</f>
        <v>0</v>
      </c>
      <c r="AO152" s="1313">
        <f>IF(AND(MONTH(AO$4)=MONTH($H152),YEAR(AO$4)=YEAR($H152)),#REF!,IF(AND(MONTH(AO$4)=MONTH($G152),YEAR(AO$4)=YEAR($G152)),#REF!,IF(AND(AO$4&lt;($H152+1),(AO$4+1)&gt;$G152),$O152,0)))</f>
        <v>0</v>
      </c>
      <c r="AP152" s="1313">
        <f>IF(AND(MONTH(AP$4)=MONTH($H152),YEAR(AP$4)=YEAR($H152)),#REF!,IF(AND(MONTH(AP$4)=MONTH($G152),YEAR(AP$4)=YEAR($G152)),#REF!,IF(AND(AP$4&lt;($H152+1),(AP$4+1)&gt;$G152),$O152,0)))</f>
        <v>0</v>
      </c>
      <c r="AQ152" s="1313">
        <f>IF(AND(MONTH(AQ$4)=MONTH($H152),YEAR(AQ$4)=YEAR($H152)),#REF!,IF(AND(MONTH(AQ$4)=MONTH($G152),YEAR(AQ$4)=YEAR($G152)),#REF!,IF(AND(AQ$4&lt;($H152+1),(AQ$4+1)&gt;$G152),$O152,0)))</f>
        <v>0</v>
      </c>
      <c r="AR152" s="1313">
        <f>IF(AND(MONTH(AR$4)=MONTH($H152),YEAR(AR$4)=YEAR($H152)),#REF!,IF(AND(MONTH(AR$4)=MONTH($G152),YEAR(AR$4)=YEAR($G152)),#REF!,IF(AND(AR$4&lt;($H152+1),(AR$4+1)&gt;$G152),$O152,0)))</f>
        <v>0</v>
      </c>
      <c r="AS152" s="1301">
        <f t="shared" si="179"/>
        <v>0</v>
      </c>
      <c r="AT152" s="1301">
        <f>IF(AND(MONTH(AT$4)=MONTH($H152),YEAR(AT$4)=YEAR($H152)),#REF!,IF(AND(MONTH(AT$4)=MONTH($G152),YEAR(AT$4)=YEAR($G152)),#REF!,IF(AND(AT$4&lt;($H152+1),(AT$4+1)&gt;$G152),$P152,0)))</f>
        <v>0</v>
      </c>
      <c r="AU152" s="1301">
        <v>0</v>
      </c>
      <c r="AV152" s="1301">
        <f t="shared" si="180"/>
        <v>0</v>
      </c>
      <c r="AW152" s="1301">
        <v>0</v>
      </c>
      <c r="AX152" s="1301">
        <f>IF(AND(MONTH(AX$4)=MONTH($H152),YEAR(AX$4)=YEAR($H152)),#REF!,IF(AND(MONTH(AX$4)=MONTH($G152),YEAR(AX$4)=YEAR($G152)),#REF!,IF(AND(AX$4&lt;($H152+1),(AX$4+1)&gt;$G152),$P152,0)))</f>
        <v>0</v>
      </c>
      <c r="AY152" s="1301">
        <v>0</v>
      </c>
      <c r="AZ152" s="1301">
        <f t="shared" ref="AZ152:AZ204" si="184">AX152-AY152</f>
        <v>0</v>
      </c>
      <c r="BA152" s="1301">
        <v>0</v>
      </c>
      <c r="BB152" s="1301">
        <f>IF(AND(MONTH(BB$4)=MONTH($H152),YEAR(BB$4)=YEAR($H152)),#REF!,IF(AND(MONTH(BB$4)=MONTH($G152),YEAR(BB$4)=YEAR($G152)),#REF!,IF(AND(BB$4&lt;($H152+1),(BB$4+1)&gt;$G152),$P152,0)))</f>
        <v>0</v>
      </c>
      <c r="BC152" s="1301">
        <v>0</v>
      </c>
      <c r="BD152" s="1301">
        <f t="shared" ref="BD152:BD204" si="185">BB152-BC152</f>
        <v>0</v>
      </c>
      <c r="BE152" s="1301">
        <v>0</v>
      </c>
      <c r="BF152" s="1301">
        <f>IF(AND(MONTH(BF$4)=MONTH($H152),YEAR(BF$4)=YEAR($H152)),#REF!,IF(AND(MONTH(BF$4)=MONTH($G152),YEAR(BF$4)=YEAR($G152)),#REF!,IF(AND(BF$4&lt;($H152+1),(BF$4+1)&gt;$G152),$P152,0)))</f>
        <v>0</v>
      </c>
      <c r="BG152" s="1301">
        <v>0</v>
      </c>
      <c r="BH152" s="1301">
        <f t="shared" ref="BH152:BH204" si="186">BF152-BG152</f>
        <v>0</v>
      </c>
      <c r="BI152" s="1301">
        <v>0</v>
      </c>
      <c r="BJ152" s="1301">
        <f>IF(AND(MONTH(BJ$4)=MONTH($H152),YEAR(BJ$4)=YEAR($H152)),#REF!,IF(AND(MONTH(BJ$4)=MONTH($G152),YEAR(BJ$4)=YEAR($G152)),#REF!,IF(AND(BJ$4&lt;($H152+1),(BJ$4+1)&gt;$G152),$P152,0)))</f>
        <v>0</v>
      </c>
      <c r="BK152" s="1301">
        <v>0</v>
      </c>
      <c r="BL152" s="1301">
        <f t="shared" ref="BL152:BL204" si="187">BJ152-BK152</f>
        <v>0</v>
      </c>
      <c r="BM152" s="1301">
        <v>0</v>
      </c>
      <c r="BN152" s="1313">
        <f>IF(AND(MONTH(BN$4)=MONTH($H152),YEAR(BN$4)=YEAR($H152)),#REF!,IF(AND(MONTH(BN$4)=MONTH($G152),YEAR(BN$4)=YEAR($G152)),#REF!,IF(AND(BN$4&lt;($H152+1),(BN$4+1)&gt;$G152),$P152,0)))</f>
        <v>0</v>
      </c>
      <c r="BO152" s="1313">
        <f>IF(AND(MONTH(BO$4)=MONTH($H152),YEAR(BO$4)=YEAR($H152)),#REF!,IF(AND(MONTH(BO$4)=MONTH($G152),YEAR(BO$4)=YEAR($G152)),#REF!,IF(AND(BO$4&lt;($H152+1),(BO$4+1)&gt;$G152),$P152,0)))</f>
        <v>0</v>
      </c>
      <c r="BP152" s="1313">
        <f>IF(AND(MONTH(BP$4)=MONTH($H152),YEAR(BP$4)=YEAR($H152)),#REF!,IF(AND(MONTH(BP$4)=MONTH($G152),YEAR(BP$4)=YEAR($G152)),#REF!,IF(AND(BP$4&lt;($H152+1),(BP$4+1)&gt;$G152),$P152,0)))</f>
        <v>0</v>
      </c>
      <c r="BQ152" s="1313">
        <f>IF(AND(MONTH(BQ$4)=MONTH($H152),YEAR(BQ$4)=YEAR($H152)),#REF!,IF(AND(MONTH(BQ$4)=MONTH($G152),YEAR(BQ$4)=YEAR($G152)),#REF!,IF(AND(BQ$4&lt;($H152+1),(BQ$4+1)&gt;$G152),$P152,0)))</f>
        <v>0</v>
      </c>
      <c r="BR152" s="1313">
        <f>IF(AND(MONTH(BR$4)=MONTH($H152),YEAR(BR$4)=YEAR($H152)),#REF!,IF(AND(MONTH(BR$4)=MONTH($G152),YEAR(BR$4)=YEAR($G152)),#REF!,IF(AND(BR$4&lt;($H152+1),(BR$4+1)&gt;$G152),$P152,0)))</f>
        <v>0</v>
      </c>
      <c r="BS152" s="1313">
        <f>IF(AND(MONTH(BS$4)=MONTH($H152),YEAR(BS$4)=YEAR($H152)),#REF!,IF(AND(MONTH(BS$4)=MONTH($G152),YEAR(BS$4)=YEAR($G152)),#REF!,IF(AND(BS$4&lt;($H152+1),(BS$4+1)&gt;$G152),$P152,0)))</f>
        <v>0</v>
      </c>
      <c r="BT152" s="1313">
        <f>IF(AND(MONTH(BT$4)=MONTH($H152),YEAR(BT$4)=YEAR($H152)),#REF!,IF(AND(MONTH(BT$4)=MONTH($G152),YEAR(BT$4)=YEAR($G152)),#REF!,IF(AND(BT$4&lt;($H152+1),(BT$4+1)&gt;$G152),$P152,0)))</f>
        <v>0</v>
      </c>
      <c r="BU152" s="1301">
        <f t="shared" si="181"/>
        <v>0</v>
      </c>
      <c r="BV152" s="1284"/>
      <c r="BW152" s="1327"/>
      <c r="BX152" s="1319"/>
      <c r="BY152" s="1319"/>
      <c r="BZ152" s="1319"/>
      <c r="CA152" s="1319"/>
      <c r="CB152" s="1319"/>
      <c r="CC152" s="1319"/>
      <c r="CD152" s="1319"/>
      <c r="CE152" s="1319"/>
      <c r="CF152" s="1319"/>
      <c r="CG152" s="1319"/>
      <c r="CH152" s="1319"/>
      <c r="CI152" s="1270">
        <f t="shared" si="182"/>
        <v>0</v>
      </c>
      <c r="CJ152" s="1333"/>
      <c r="CK152" s="1333"/>
      <c r="CL152" s="1333"/>
    </row>
    <row r="153" spans="1:90" ht="18" customHeight="1">
      <c r="A153" s="1188">
        <v>69</v>
      </c>
      <c r="B153" s="1188" t="s">
        <v>185</v>
      </c>
      <c r="C153" s="1188" t="s">
        <v>56</v>
      </c>
      <c r="D153" s="1188"/>
      <c r="E153" s="1188" t="s">
        <v>219</v>
      </c>
      <c r="F153" s="1199" t="s">
        <v>220</v>
      </c>
      <c r="G153" s="1197">
        <v>44945</v>
      </c>
      <c r="H153" s="1197">
        <v>45309</v>
      </c>
      <c r="I153" s="1256"/>
      <c r="J153" s="1257">
        <v>392</v>
      </c>
      <c r="K153" s="1257">
        <v>392</v>
      </c>
      <c r="L153" s="1260">
        <v>15.625</v>
      </c>
      <c r="M153" s="1258">
        <v>2</v>
      </c>
      <c r="N153" s="1249">
        <v>22.03125</v>
      </c>
      <c r="O153" s="1259">
        <f t="shared" si="173"/>
        <v>6125</v>
      </c>
      <c r="P153" s="1259">
        <f t="shared" si="170"/>
        <v>784</v>
      </c>
      <c r="Q153" s="1259">
        <f t="shared" si="169"/>
        <v>6909</v>
      </c>
      <c r="R153" s="1259" t="e">
        <f>IF(AND(MONTH(R$4)=MONTH($H153),YEAR(R$4)=YEAR($H153)),#REF!,IF(AND(MONTH(R$4)=MONTH($G153),YEAR(R$4)=YEAR($G153)),#REF!,IF(AND(R$4&lt;($H153+1),(R$4+1)&gt;$G153),$O153,0)))</f>
        <v>#REF!</v>
      </c>
      <c r="S153" s="1259">
        <f>VLOOKUP(E153,'[1]MW-Rent 2023'!$E$11:$AS$247,16,FALSE)</f>
        <v>2845.16</v>
      </c>
      <c r="T153" s="1259" t="e">
        <f t="shared" si="183"/>
        <v>#REF!</v>
      </c>
      <c r="U153" s="1259">
        <f>VLOOKUP(E153,'[2]MW-Rent 2023'!$E$11:$DR$319,21,FALSE)</f>
        <v>2867.92</v>
      </c>
      <c r="V153" s="1301">
        <f>IF(AND(MONTH(V$4)=MONTH($H153),YEAR(V$4)=YEAR($H153)),#REF!,IF(AND(MONTH(V$4)=MONTH($G153),YEAR(V$4)=YEAR($G153)),#REF!,IF(AND(V$4&lt;($H153+1),(V$4+1)&gt;$G153),$O153,0)))</f>
        <v>0</v>
      </c>
      <c r="W153" s="1301">
        <f>VLOOKUP(E153,'[1]MW-Rent 2023'!$E$11:$AS$247,17,FALSE)</f>
        <v>0</v>
      </c>
      <c r="X153" s="1301">
        <f t="shared" ref="X153:X204" si="188">V153-W153</f>
        <v>0</v>
      </c>
      <c r="Y153" s="1301">
        <f>VLOOKUP(E153,'[2]MW-Rent 2023'!$E$11:$DR$319,25,FALSE)</f>
        <v>0</v>
      </c>
      <c r="Z153" s="1301">
        <f>IF(AND(MONTH(Z$4)=MONTH($H153),YEAR(Z$4)=YEAR($H153)),#REF!,IF(AND(MONTH(Z$4)=MONTH($G153),YEAR(Z$4)=YEAR($G153)),#REF!,IF(AND(Z$4&lt;($H153+1),(Z$4+1)&gt;$G153),$O153,0)))</f>
        <v>0</v>
      </c>
      <c r="AA153" s="1301">
        <f>VLOOKUP(E153,'[1]MW-Rent 2023'!$E$11:$AS$247,18,FALSE)</f>
        <v>0</v>
      </c>
      <c r="AB153" s="1301">
        <f t="shared" ref="AB153:AB204" si="189">Z153-AA153</f>
        <v>0</v>
      </c>
      <c r="AC153" s="1301">
        <f>VLOOKUP(E153,'[2]MW-Rent 2023'!$E$11:$DR$319,29,FALSE)</f>
        <v>0</v>
      </c>
      <c r="AD153" s="1301">
        <f>IF(AND(MONTH(AD$4)=MONTH($H153),YEAR(AD$4)=YEAR($H153)),#REF!,IF(AND(MONTH(AD$4)=MONTH($G153),YEAR(AD$4)=YEAR($G153)),#REF!,IF(AND(AD$4&lt;($H153+1),(AD$4+1)&gt;$G153),$O153,0)))</f>
        <v>0</v>
      </c>
      <c r="AE153" s="1301">
        <f>VLOOKUP(E153,'[1]MW-Rent 2023'!$E$11:$AS$247,19,FALSE)</f>
        <v>0</v>
      </c>
      <c r="AF153" s="1301">
        <f t="shared" ref="AF153:AF204" si="190">AD153-AE153</f>
        <v>0</v>
      </c>
      <c r="AG153" s="1301">
        <f>VLOOKUP(E153,'[2]MW-Rent 2023'!$E$11:$DR$319,33,FALSE)</f>
        <v>0</v>
      </c>
      <c r="AH153" s="1301">
        <f>IF(AND(MONTH(AH$4)=MONTH($H153),YEAR(AH$4)=YEAR($H153)),#REF!,IF(AND(MONTH(AH$4)=MONTH($G153),YEAR(AH$4)=YEAR($G153)),#REF!,IF(AND(AH$4&lt;($H153+1),(AH$4+1)&gt;$G153),$O153,0)))</f>
        <v>0</v>
      </c>
      <c r="AI153" s="1301">
        <f>VLOOKUP(E153,'[1]MW-Rent 2023'!$E$11:$AS$247,20,FALSE)</f>
        <v>0</v>
      </c>
      <c r="AJ153" s="1301">
        <f t="shared" ref="AJ153:AJ204" si="191">AH153-AI153</f>
        <v>0</v>
      </c>
      <c r="AK153" s="1301">
        <f>VLOOKUP(E153,'[2]MW-Rent 2023'!$E$11:$DR$319,37,FALSE)</f>
        <v>0</v>
      </c>
      <c r="AL153" s="1313">
        <f>IF(AND(MONTH(AL$4)=MONTH($H153),YEAR(AL$4)=YEAR($H153)),#REF!,IF(AND(MONTH(AL$4)=MONTH($G153),YEAR(AL$4)=YEAR($G153)),#REF!,IF(AND(AL$4&lt;($H153+1),(AL$4+1)&gt;$G153),$O153,0)))</f>
        <v>0</v>
      </c>
      <c r="AM153" s="1313">
        <f>IF(AND(MONTH(AM$4)=MONTH($H153),YEAR(AM$4)=YEAR($H153)),#REF!,IF(AND(MONTH(AM$4)=MONTH($G153),YEAR(AM$4)=YEAR($G153)),#REF!,IF(AND(AM$4&lt;($H153+1),(AM$4+1)&gt;$G153),$O153,0)))</f>
        <v>0</v>
      </c>
      <c r="AN153" s="1313">
        <f>IF(AND(MONTH(AN$4)=MONTH($H153),YEAR(AN$4)=YEAR($H153)),#REF!,IF(AND(MONTH(AN$4)=MONTH($G153),YEAR(AN$4)=YEAR($G153)),#REF!,IF(AND(AN$4&lt;($H153+1),(AN$4+1)&gt;$G153),$O153,0)))</f>
        <v>0</v>
      </c>
      <c r="AO153" s="1313">
        <f>IF(AND(MONTH(AO$4)=MONTH($H153),YEAR(AO$4)=YEAR($H153)),#REF!,IF(AND(MONTH(AO$4)=MONTH($G153),YEAR(AO$4)=YEAR($G153)),#REF!,IF(AND(AO$4&lt;($H153+1),(AO$4+1)&gt;$G153),$O153,0)))</f>
        <v>0</v>
      </c>
      <c r="AP153" s="1313">
        <f>IF(AND(MONTH(AP$4)=MONTH($H153),YEAR(AP$4)=YEAR($H153)),#REF!,IF(AND(MONTH(AP$4)=MONTH($G153),YEAR(AP$4)=YEAR($G153)),#REF!,IF(AND(AP$4&lt;($H153+1),(AP$4+1)&gt;$G153),$O153,0)))</f>
        <v>0</v>
      </c>
      <c r="AQ153" s="1313">
        <f>IF(AND(MONTH(AQ$4)=MONTH($H153),YEAR(AQ$4)=YEAR($H153)),#REF!,IF(AND(MONTH(AQ$4)=MONTH($G153),YEAR(AQ$4)=YEAR($G153)),#REF!,IF(AND(AQ$4&lt;($H153+1),(AQ$4+1)&gt;$G153),$O153,0)))</f>
        <v>0</v>
      </c>
      <c r="AR153" s="1313">
        <f>IF(AND(MONTH(AR$4)=MONTH($H153),YEAR(AR$4)=YEAR($H153)),#REF!,IF(AND(MONTH(AR$4)=MONTH($G153),YEAR(AR$4)=YEAR($G153)),#REF!,IF(AND(AR$4&lt;($H153+1),(AR$4+1)&gt;$G153),$O153,0)))</f>
        <v>0</v>
      </c>
      <c r="AS153" s="1301" t="e">
        <f t="shared" si="171"/>
        <v>#REF!</v>
      </c>
      <c r="AT153" s="1301" t="e">
        <f>IF(AND(MONTH(AT$4)=MONTH($H153),YEAR(AT$4)=YEAR($H153)),#REF!,IF(AND(MONTH(AT$4)=MONTH($G153),YEAR(AT$4)=YEAR($G153)),#REF!,IF(AND(AT$4&lt;($H153+1),(AT$4+1)&gt;$G153),$P153,0)))</f>
        <v>#REF!</v>
      </c>
      <c r="AU153" s="1301">
        <f>VLOOKUP(E153,'[1]MW-Rent 2023'!$E$11:$AS$247,29,FALSE)</f>
        <v>455.23</v>
      </c>
      <c r="AV153" s="1301" t="e">
        <f t="shared" si="180"/>
        <v>#REF!</v>
      </c>
      <c r="AW153" s="1301">
        <f>VLOOKUP(E153,'[2]MW-Rent 2023'!$E$11:$DR$319,70,FALSE)</f>
        <v>273.14</v>
      </c>
      <c r="AX153" s="1301">
        <f>IF(AND(MONTH(AX$4)=MONTH($H153),YEAR(AX$4)=YEAR($H153)),#REF!,IF(AND(MONTH(AX$4)=MONTH($G153),YEAR(AX$4)=YEAR($G153)),#REF!,IF(AND(AX$4&lt;($H153+1),(AX$4+1)&gt;$G153),$P153,0)))</f>
        <v>0</v>
      </c>
      <c r="AY153" s="1301">
        <f>VLOOKUP(E153,'[1]MW-Rent 2023'!$E$11:$AS$247,30,FALSE)</f>
        <v>0</v>
      </c>
      <c r="AZ153" s="1301">
        <f t="shared" si="184"/>
        <v>0</v>
      </c>
      <c r="BA153" s="1301">
        <f>VLOOKUP(E153,'[2]MW-Rent 2023'!$E$11:$DR$319,74,FALSE)</f>
        <v>0</v>
      </c>
      <c r="BB153" s="1301">
        <f>IF(AND(MONTH(BB$4)=MONTH($H153),YEAR(BB$4)=YEAR($H153)),#REF!,IF(AND(MONTH(BB$4)=MONTH($G153),YEAR(BB$4)=YEAR($G153)),#REF!,IF(AND(BB$4&lt;($H153+1),(BB$4+1)&gt;$G153),$P153,0)))</f>
        <v>0</v>
      </c>
      <c r="BC153" s="1301">
        <f>VLOOKUP(E153,'[1]MW-Rent 2023'!$E$11:$AS$247,31,FALSE)</f>
        <v>0</v>
      </c>
      <c r="BD153" s="1301">
        <f t="shared" si="185"/>
        <v>0</v>
      </c>
      <c r="BE153" s="1301">
        <f>VLOOKUP(E153,'[2]MW-Rent 2023'!$E$11:$DR$319,78,FALSE)</f>
        <v>0</v>
      </c>
      <c r="BF153" s="1301">
        <f>IF(AND(MONTH(BF$4)=MONTH($H153),YEAR(BF$4)=YEAR($H153)),#REF!,IF(AND(MONTH(BF$4)=MONTH($G153),YEAR(BF$4)=YEAR($G153)),#REF!,IF(AND(BF$4&lt;($H153+1),(BF$4+1)&gt;$G153),$P153,0)))</f>
        <v>0</v>
      </c>
      <c r="BG153" s="1301">
        <f>VLOOKUP(E153,'[1]MW-Rent 2023'!$E$11:$AS$247,32,FALSE)</f>
        <v>0</v>
      </c>
      <c r="BH153" s="1301">
        <f t="shared" si="186"/>
        <v>0</v>
      </c>
      <c r="BI153" s="1301">
        <f>VLOOKUP(E153,'[2]MW-Rent 2023'!$E$11:$DR$319,82,FALSE)</f>
        <v>0</v>
      </c>
      <c r="BJ153" s="1301">
        <f>IF(AND(MONTH(BJ$4)=MONTH($H153),YEAR(BJ$4)=YEAR($H153)),#REF!,IF(AND(MONTH(BJ$4)=MONTH($G153),YEAR(BJ$4)=YEAR($G153)),#REF!,IF(AND(BJ$4&lt;($H153+1),(BJ$4+1)&gt;$G153),$P153,0)))</f>
        <v>0</v>
      </c>
      <c r="BK153" s="1301">
        <f>VLOOKUP(E153,'[1]MW-Rent 2023'!$E$11:$AS$247,33,FALSE)</f>
        <v>0</v>
      </c>
      <c r="BL153" s="1301">
        <f t="shared" si="187"/>
        <v>0</v>
      </c>
      <c r="BM153" s="1301">
        <f>VLOOKUP(E153,'[2]MW-Rent 2023'!$E$11:$DR$319,86,FALSE)</f>
        <v>0</v>
      </c>
      <c r="BN153" s="1313">
        <f>IF(AND(MONTH(BN$4)=MONTH($H153),YEAR(BN$4)=YEAR($H153)),#REF!,IF(AND(MONTH(BN$4)=MONTH($G153),YEAR(BN$4)=YEAR($G153)),#REF!,IF(AND(BN$4&lt;($H153+1),(BN$4+1)&gt;$G153),$P153,0)))</f>
        <v>0</v>
      </c>
      <c r="BO153" s="1313">
        <f>IF(AND(MONTH(BO$4)=MONTH($H153),YEAR(BO$4)=YEAR($H153)),#REF!,IF(AND(MONTH(BO$4)=MONTH($G153),YEAR(BO$4)=YEAR($G153)),#REF!,IF(AND(BO$4&lt;($H153+1),(BO$4+1)&gt;$G153),$P153,0)))</f>
        <v>0</v>
      </c>
      <c r="BP153" s="1313">
        <f>IF(AND(MONTH(BP$4)=MONTH($H153),YEAR(BP$4)=YEAR($H153)),#REF!,IF(AND(MONTH(BP$4)=MONTH($G153),YEAR(BP$4)=YEAR($G153)),#REF!,IF(AND(BP$4&lt;($H153+1),(BP$4+1)&gt;$G153),$P153,0)))</f>
        <v>0</v>
      </c>
      <c r="BQ153" s="1313">
        <f>IF(AND(MONTH(BQ$4)=MONTH($H153),YEAR(BQ$4)=YEAR($H153)),#REF!,IF(AND(MONTH(BQ$4)=MONTH($G153),YEAR(BQ$4)=YEAR($G153)),#REF!,IF(AND(BQ$4&lt;($H153+1),(BQ$4+1)&gt;$G153),$P153,0)))</f>
        <v>0</v>
      </c>
      <c r="BR153" s="1313">
        <f>IF(AND(MONTH(BR$4)=MONTH($H153),YEAR(BR$4)=YEAR($H153)),#REF!,IF(AND(MONTH(BR$4)=MONTH($G153),YEAR(BR$4)=YEAR($G153)),#REF!,IF(AND(BR$4&lt;($H153+1),(BR$4+1)&gt;$G153),$P153,0)))</f>
        <v>0</v>
      </c>
      <c r="BS153" s="1313">
        <f>IF(AND(MONTH(BS$4)=MONTH($H153),YEAR(BS$4)=YEAR($H153)),#REF!,IF(AND(MONTH(BS$4)=MONTH($G153),YEAR(BS$4)=YEAR($G153)),#REF!,IF(AND(BS$4&lt;($H153+1),(BS$4+1)&gt;$G153),$P153,0)))</f>
        <v>0</v>
      </c>
      <c r="BT153" s="1313">
        <f>IF(AND(MONTH(BT$4)=MONTH($H153),YEAR(BT$4)=YEAR($H153)),#REF!,IF(AND(MONTH(BT$4)=MONTH($G153),YEAR(BT$4)=YEAR($G153)),#REF!,IF(AND(BT$4&lt;($H153+1),(BT$4+1)&gt;$G153),$P153,0)))</f>
        <v>0</v>
      </c>
      <c r="BU153" s="1331" t="e">
        <f t="shared" si="172"/>
        <v>#REF!</v>
      </c>
      <c r="BV153" s="1331"/>
      <c r="BW153" s="1327">
        <v>0</v>
      </c>
      <c r="BX153" s="1319"/>
      <c r="BY153" s="1319"/>
      <c r="BZ153" s="1319"/>
      <c r="CA153" s="1319"/>
      <c r="CB153" s="1319"/>
      <c r="CC153" s="1319"/>
      <c r="CD153" s="1338"/>
      <c r="CE153" s="1338"/>
      <c r="CF153" s="1338"/>
      <c r="CG153" s="1338"/>
      <c r="CH153" s="1338"/>
      <c r="CI153" s="1270">
        <f t="shared" si="85"/>
        <v>0</v>
      </c>
      <c r="CJ153" s="1333"/>
      <c r="CK153" s="1333"/>
      <c r="CL153" s="1333"/>
    </row>
    <row r="154" spans="1:90" ht="18" customHeight="1">
      <c r="A154" s="1188">
        <v>69</v>
      </c>
      <c r="B154" s="1188" t="s">
        <v>185</v>
      </c>
      <c r="C154" s="1188" t="s">
        <v>56</v>
      </c>
      <c r="D154" s="1188"/>
      <c r="E154" s="1188" t="s">
        <v>219</v>
      </c>
      <c r="F154" s="1199" t="s">
        <v>220</v>
      </c>
      <c r="G154" s="1197">
        <v>45310</v>
      </c>
      <c r="H154" s="1197">
        <v>45675</v>
      </c>
      <c r="I154" s="1256"/>
      <c r="J154" s="1257">
        <v>0</v>
      </c>
      <c r="K154" s="1257">
        <v>392</v>
      </c>
      <c r="L154" s="1260">
        <v>16.25</v>
      </c>
      <c r="M154" s="1258">
        <v>2</v>
      </c>
      <c r="N154" s="1249">
        <v>22.8125</v>
      </c>
      <c r="O154" s="1259">
        <f t="shared" si="173"/>
        <v>6370</v>
      </c>
      <c r="P154" s="1259">
        <f t="shared" si="170"/>
        <v>784</v>
      </c>
      <c r="Q154" s="1259">
        <f t="shared" si="169"/>
        <v>7154</v>
      </c>
      <c r="R154" s="1259" t="e">
        <f>IF(AND(MONTH(R$4)=MONTH($H154),YEAR(R$4)=YEAR($H154)),#REF!,IF(AND(MONTH(R$4)=MONTH($G154),YEAR(R$4)=YEAR($G154)),#REF!,IF(AND(R$4&lt;($H154+1),(R$4+1)&gt;$G154),$O154,0)))</f>
        <v>#REF!</v>
      </c>
      <c r="S154" s="1259">
        <v>2137.0300000000002</v>
      </c>
      <c r="T154" s="1259" t="e">
        <f t="shared" si="183"/>
        <v>#REF!</v>
      </c>
      <c r="U154" s="1259">
        <v>2186.35</v>
      </c>
      <c r="V154" s="1301">
        <f>IF(AND(MONTH(V$4)=MONTH($H154),YEAR(V$4)=YEAR($H154)),#REF!,IF(AND(MONTH(V$4)=MONTH($G154),YEAR(V$4)=YEAR($G154)),#REF!,IF(AND(V$4&lt;($H154+1),(V$4+1)&gt;$G154),$O154,0)))</f>
        <v>6370</v>
      </c>
      <c r="W154" s="1301">
        <v>5096</v>
      </c>
      <c r="X154" s="1301">
        <f t="shared" si="188"/>
        <v>1274</v>
      </c>
      <c r="Y154" s="1301">
        <v>4900</v>
      </c>
      <c r="Z154" s="1301">
        <f>IF(AND(MONTH(Z$4)=MONTH($H154),YEAR(Z$4)=YEAR($H154)),#REF!,IF(AND(MONTH(Z$4)=MONTH($G154),YEAR(Z$4)=YEAR($G154)),#REF!,IF(AND(Z$4&lt;($H154+1),(Z$4+1)&gt;$G154),$O154,0)))</f>
        <v>6370</v>
      </c>
      <c r="AA154" s="1301">
        <v>5096</v>
      </c>
      <c r="AB154" s="1301">
        <f t="shared" si="189"/>
        <v>1274</v>
      </c>
      <c r="AC154" s="1301">
        <v>4900</v>
      </c>
      <c r="AD154" s="1301">
        <f>IF(AND(MONTH(AD$4)=MONTH($H154),YEAR(AD$4)=YEAR($H154)),#REF!,IF(AND(MONTH(AD$4)=MONTH($G154),YEAR(AD$4)=YEAR($G154)),#REF!,IF(AND(AD$4&lt;($H154+1),(AD$4+1)&gt;$G154),$O154,0)))</f>
        <v>6370</v>
      </c>
      <c r="AE154" s="1301">
        <v>5096</v>
      </c>
      <c r="AF154" s="1301">
        <f t="shared" si="190"/>
        <v>1274</v>
      </c>
      <c r="AG154" s="1301">
        <v>4900</v>
      </c>
      <c r="AH154" s="1301">
        <f>IF(AND(MONTH(AH$4)=MONTH($H154),YEAR(AH$4)=YEAR($H154)),#REF!,IF(AND(MONTH(AH$4)=MONTH($G154),YEAR(AH$4)=YEAR($G154)),#REF!,IF(AND(AH$4&lt;($H154+1),(AH$4+1)&gt;$G154),$O154,0)))</f>
        <v>6370</v>
      </c>
      <c r="AI154" s="1301">
        <v>5096</v>
      </c>
      <c r="AJ154" s="1301">
        <f t="shared" si="191"/>
        <v>1274</v>
      </c>
      <c r="AK154" s="1301">
        <v>4900</v>
      </c>
      <c r="AL154" s="1313">
        <f>IF(AND(MONTH(AL$4)=MONTH($H154),YEAR(AL$4)=YEAR($H154)),#REF!,IF(AND(MONTH(AL$4)=MONTH($G154),YEAR(AL$4)=YEAR($G154)),#REF!,IF(AND(AL$4&lt;($H154+1),(AL$4+1)&gt;$G154),$O154,0)))</f>
        <v>6370</v>
      </c>
      <c r="AM154" s="1313">
        <f>IF(AND(MONTH(AM$4)=MONTH($H154),YEAR(AM$4)=YEAR($H154)),#REF!,IF(AND(MONTH(AM$4)=MONTH($G154),YEAR(AM$4)=YEAR($G154)),#REF!,IF(AND(AM$4&lt;($H154+1),(AM$4+1)&gt;$G154),$O154,0)))</f>
        <v>6370</v>
      </c>
      <c r="AN154" s="1313">
        <f>IF(AND(MONTH(AN$4)=MONTH($H154),YEAR(AN$4)=YEAR($H154)),#REF!,IF(AND(MONTH(AN$4)=MONTH($G154),YEAR(AN$4)=YEAR($G154)),#REF!,IF(AND(AN$4&lt;($H154+1),(AN$4+1)&gt;$G154),$O154,0)))</f>
        <v>6370</v>
      </c>
      <c r="AO154" s="1313">
        <f>IF(AND(MONTH(AO$4)=MONTH($H154),YEAR(AO$4)=YEAR($H154)),#REF!,IF(AND(MONTH(AO$4)=MONTH($G154),YEAR(AO$4)=YEAR($G154)),#REF!,IF(AND(AO$4&lt;($H154+1),(AO$4+1)&gt;$G154),$O154,0)))</f>
        <v>6370</v>
      </c>
      <c r="AP154" s="1313">
        <f>IF(AND(MONTH(AP$4)=MONTH($H154),YEAR(AP$4)=YEAR($H154)),#REF!,IF(AND(MONTH(AP$4)=MONTH($G154),YEAR(AP$4)=YEAR($G154)),#REF!,IF(AND(AP$4&lt;($H154+1),(AP$4+1)&gt;$G154),$O154,0)))</f>
        <v>6370</v>
      </c>
      <c r="AQ154" s="1313">
        <f>IF(AND(MONTH(AQ$4)=MONTH($H154),YEAR(AQ$4)=YEAR($H154)),#REF!,IF(AND(MONTH(AQ$4)=MONTH($G154),YEAR(AQ$4)=YEAR($G154)),#REF!,IF(AND(AQ$4&lt;($H154+1),(AQ$4+1)&gt;$G154),$O154,0)))</f>
        <v>6370</v>
      </c>
      <c r="AR154" s="1313">
        <f>IF(AND(MONTH(AR$4)=MONTH($H154),YEAR(AR$4)=YEAR($H154)),#REF!,IF(AND(MONTH(AR$4)=MONTH($G154),YEAR(AR$4)=YEAR($G154)),#REF!,IF(AND(AR$4&lt;($H154+1),(AR$4+1)&gt;$G154),$O154,0)))</f>
        <v>6370</v>
      </c>
      <c r="AS154" s="1301" t="e">
        <f t="shared" si="171"/>
        <v>#REF!</v>
      </c>
      <c r="AT154" s="1301" t="e">
        <f>IF(AND(MONTH(AT$4)=MONTH($H154),YEAR(AT$4)=YEAR($H154)),#REF!,IF(AND(MONTH(AT$4)=MONTH($G154),YEAR(AT$4)=YEAR($G154)),#REF!,IF(AND(AT$4&lt;($H154+1),(AT$4+1)&gt;$G154),$P154,0)))</f>
        <v>#REF!</v>
      </c>
      <c r="AU154" s="1301">
        <v>328.77</v>
      </c>
      <c r="AV154" s="1301" t="e">
        <f t="shared" si="180"/>
        <v>#REF!</v>
      </c>
      <c r="AW154" s="1301">
        <v>197.26</v>
      </c>
      <c r="AX154" s="1301">
        <f>IF(AND(MONTH(AX$4)=MONTH($H154),YEAR(AX$4)=YEAR($H154)),#REF!,IF(AND(MONTH(AX$4)=MONTH($G154),YEAR(AX$4)=YEAR($G154)),#REF!,IF(AND(AX$4&lt;($H154+1),(AX$4+1)&gt;$G154),$P154,0)))</f>
        <v>784</v>
      </c>
      <c r="AY154" s="1301">
        <v>784</v>
      </c>
      <c r="AZ154" s="1301">
        <f t="shared" si="184"/>
        <v>0</v>
      </c>
      <c r="BA154" s="1301">
        <v>784</v>
      </c>
      <c r="BB154" s="1301">
        <f>IF(AND(MONTH(BB$4)=MONTH($H154),YEAR(BB$4)=YEAR($H154)),#REF!,IF(AND(MONTH(BB$4)=MONTH($G154),YEAR(BB$4)=YEAR($G154)),#REF!,IF(AND(BB$4&lt;($H154+1),(BB$4+1)&gt;$G154),$P154,0)))</f>
        <v>784</v>
      </c>
      <c r="BC154" s="1301">
        <v>784</v>
      </c>
      <c r="BD154" s="1301">
        <f t="shared" si="185"/>
        <v>0</v>
      </c>
      <c r="BE154" s="1301">
        <v>784</v>
      </c>
      <c r="BF154" s="1301">
        <f>IF(AND(MONTH(BF$4)=MONTH($H154),YEAR(BF$4)=YEAR($H154)),#REF!,IF(AND(MONTH(BF$4)=MONTH($G154),YEAR(BF$4)=YEAR($G154)),#REF!,IF(AND(BF$4&lt;($H154+1),(BF$4+1)&gt;$G154),$P154,0)))</f>
        <v>784</v>
      </c>
      <c r="BG154" s="1301">
        <v>784</v>
      </c>
      <c r="BH154" s="1301">
        <f t="shared" si="186"/>
        <v>0</v>
      </c>
      <c r="BI154" s="1301">
        <v>784</v>
      </c>
      <c r="BJ154" s="1301">
        <f>IF(AND(MONTH(BJ$4)=MONTH($H154),YEAR(BJ$4)=YEAR($H154)),#REF!,IF(AND(MONTH(BJ$4)=MONTH($G154),YEAR(BJ$4)=YEAR($G154)),#REF!,IF(AND(BJ$4&lt;($H154+1),(BJ$4+1)&gt;$G154),$P154,0)))</f>
        <v>784</v>
      </c>
      <c r="BK154" s="1301">
        <v>784</v>
      </c>
      <c r="BL154" s="1301">
        <f t="shared" si="187"/>
        <v>0</v>
      </c>
      <c r="BM154" s="1301">
        <v>784</v>
      </c>
      <c r="BN154" s="1313">
        <f>IF(AND(MONTH(BN$4)=MONTH($H154),YEAR(BN$4)=YEAR($H154)),#REF!,IF(AND(MONTH(BN$4)=MONTH($G154),YEAR(BN$4)=YEAR($G154)),#REF!,IF(AND(BN$4&lt;($H154+1),(BN$4+1)&gt;$G154),$P154,0)))</f>
        <v>784</v>
      </c>
      <c r="BO154" s="1313">
        <f>IF(AND(MONTH(BO$4)=MONTH($H154),YEAR(BO$4)=YEAR($H154)),#REF!,IF(AND(MONTH(BO$4)=MONTH($G154),YEAR(BO$4)=YEAR($G154)),#REF!,IF(AND(BO$4&lt;($H154+1),(BO$4+1)&gt;$G154),$P154,0)))</f>
        <v>784</v>
      </c>
      <c r="BP154" s="1313">
        <f>IF(AND(MONTH(BP$4)=MONTH($H154),YEAR(BP$4)=YEAR($H154)),#REF!,IF(AND(MONTH(BP$4)=MONTH($G154),YEAR(BP$4)=YEAR($G154)),#REF!,IF(AND(BP$4&lt;($H154+1),(BP$4+1)&gt;$G154),$P154,0)))</f>
        <v>784</v>
      </c>
      <c r="BQ154" s="1313">
        <f>IF(AND(MONTH(BQ$4)=MONTH($H154),YEAR(BQ$4)=YEAR($H154)),#REF!,IF(AND(MONTH(BQ$4)=MONTH($G154),YEAR(BQ$4)=YEAR($G154)),#REF!,IF(AND(BQ$4&lt;($H154+1),(BQ$4+1)&gt;$G154),$P154,0)))</f>
        <v>784</v>
      </c>
      <c r="BR154" s="1313">
        <f>IF(AND(MONTH(BR$4)=MONTH($H154),YEAR(BR$4)=YEAR($H154)),#REF!,IF(AND(MONTH(BR$4)=MONTH($G154),YEAR(BR$4)=YEAR($G154)),#REF!,IF(AND(BR$4&lt;($H154+1),(BR$4+1)&gt;$G154),$P154,0)))</f>
        <v>784</v>
      </c>
      <c r="BS154" s="1313">
        <f>IF(AND(MONTH(BS$4)=MONTH($H154),YEAR(BS$4)=YEAR($H154)),#REF!,IF(AND(MONTH(BS$4)=MONTH($G154),YEAR(BS$4)=YEAR($G154)),#REF!,IF(AND(BS$4&lt;($H154+1),(BS$4+1)&gt;$G154),$P154,0)))</f>
        <v>784</v>
      </c>
      <c r="BT154" s="1313">
        <f>IF(AND(MONTH(BT$4)=MONTH($H154),YEAR(BT$4)=YEAR($H154)),#REF!,IF(AND(MONTH(BT$4)=MONTH($G154),YEAR(BT$4)=YEAR($G154)),#REF!,IF(AND(BT$4&lt;($H154+1),(BT$4+1)&gt;$G154),$P154,0)))</f>
        <v>784</v>
      </c>
      <c r="BU154" s="1331" t="e">
        <f t="shared" si="172"/>
        <v>#REF!</v>
      </c>
      <c r="BV154" s="1331"/>
      <c r="BW154" s="1327"/>
      <c r="BX154" s="1319">
        <v>0</v>
      </c>
      <c r="BY154" s="1319">
        <v>0</v>
      </c>
      <c r="BZ154" s="1319">
        <v>0</v>
      </c>
      <c r="CA154" s="1319">
        <v>0</v>
      </c>
      <c r="CB154" s="1319"/>
      <c r="CC154" s="1319"/>
      <c r="CD154" s="1338"/>
      <c r="CE154" s="1338"/>
      <c r="CF154" s="1338"/>
      <c r="CG154" s="1338"/>
      <c r="CH154" s="1338"/>
      <c r="CI154" s="1270">
        <f t="shared" si="85"/>
        <v>0</v>
      </c>
      <c r="CJ154" s="1333"/>
      <c r="CK154" s="1333"/>
      <c r="CL154" s="1333"/>
    </row>
    <row r="155" spans="1:90" ht="18" customHeight="1">
      <c r="A155" s="1188">
        <v>70</v>
      </c>
      <c r="B155" s="1188" t="s">
        <v>185</v>
      </c>
      <c r="C155" s="1188" t="s">
        <v>56</v>
      </c>
      <c r="D155" s="1188"/>
      <c r="E155" s="1188" t="s">
        <v>221</v>
      </c>
      <c r="F155" s="1376" t="s">
        <v>222</v>
      </c>
      <c r="G155" s="1197">
        <v>45183</v>
      </c>
      <c r="H155" s="1197">
        <v>45548</v>
      </c>
      <c r="I155" s="1256"/>
      <c r="J155" s="1257">
        <v>1173</v>
      </c>
      <c r="K155" s="1257">
        <v>1173</v>
      </c>
      <c r="L155" s="1260">
        <v>12.5</v>
      </c>
      <c r="M155" s="1258">
        <v>2</v>
      </c>
      <c r="N155" s="1249">
        <v>18.125</v>
      </c>
      <c r="O155" s="1259">
        <f t="shared" si="173"/>
        <v>14662.5</v>
      </c>
      <c r="P155" s="1259">
        <f t="shared" si="170"/>
        <v>2346</v>
      </c>
      <c r="Q155" s="1259">
        <f t="shared" si="169"/>
        <v>17008.5</v>
      </c>
      <c r="R155" s="1259">
        <f>IF(AND(MONTH(R$4)=MONTH($H155),YEAR(R$4)=YEAR($H155)),#REF!,IF(AND(MONTH(R$4)=MONTH($G155),YEAR(R$4)=YEAR($G155)),#REF!,IF(AND(R$4&lt;($H155+1),(R$4+1)&gt;$G155),$O155,0)))</f>
        <v>14662.5</v>
      </c>
      <c r="S155" s="1259">
        <f>VLOOKUP(E155,'[1]MW-Rent 2023'!$E$11:$AS$247,16,FALSE)</f>
        <v>11730</v>
      </c>
      <c r="T155" s="1259">
        <f t="shared" si="183"/>
        <v>2932.5</v>
      </c>
      <c r="U155" s="1259">
        <f>VLOOKUP(E155,'[2]MW-Rent 2023'!$E$11:$DR$319,21,FALSE)</f>
        <v>12081.9</v>
      </c>
      <c r="V155" s="1301">
        <f>IF(AND(MONTH(V$4)=MONTH($H155),YEAR(V$4)=YEAR($H155)),#REF!,IF(AND(MONTH(V$4)=MONTH($G155),YEAR(V$4)=YEAR($G155)),#REF!,IF(AND(V$4&lt;($H155+1),(V$4+1)&gt;$G155),$O155,0)))</f>
        <v>14662.5</v>
      </c>
      <c r="W155" s="1301">
        <f>VLOOKUP(E155,'[1]MW-Rent 2023'!$E$11:$AS$247,17,FALSE)</f>
        <v>11730</v>
      </c>
      <c r="X155" s="1301">
        <f t="shared" si="188"/>
        <v>2932.5</v>
      </c>
      <c r="Y155" s="1301">
        <f>VLOOKUP(E155,'[2]MW-Rent 2023'!$E$11:$DR$319,25,FALSE)</f>
        <v>11143.5</v>
      </c>
      <c r="Z155" s="1301">
        <f>IF(AND(MONTH(Z$4)=MONTH($H155),YEAR(Z$4)=YEAR($H155)),#REF!,IF(AND(MONTH(Z$4)=MONTH($G155),YEAR(Z$4)=YEAR($G155)),#REF!,IF(AND(Z$4&lt;($H155+1),(Z$4+1)&gt;$G155),$O155,0)))</f>
        <v>14662.5</v>
      </c>
      <c r="AA155" s="1301">
        <f>VLOOKUP(E155,'[1]MW-Rent 2023'!$E$11:$AS$247,18,FALSE)</f>
        <v>11730</v>
      </c>
      <c r="AB155" s="1301">
        <f t="shared" si="189"/>
        <v>2932.5</v>
      </c>
      <c r="AC155" s="1301">
        <f>VLOOKUP(E155,'[2]MW-Rent 2023'!$E$11:$DR$319,29,FALSE)</f>
        <v>11143.5</v>
      </c>
      <c r="AD155" s="1301">
        <f>IF(AND(MONTH(AD$4)=MONTH($H155),YEAR(AD$4)=YEAR($H155)),#REF!,IF(AND(MONTH(AD$4)=MONTH($G155),YEAR(AD$4)=YEAR($G155)),#REF!,IF(AND(AD$4&lt;($H155+1),(AD$4+1)&gt;$G155),$O155,0)))</f>
        <v>14662.5</v>
      </c>
      <c r="AE155" s="1301">
        <f>VLOOKUP(E155,'[1]MW-Rent 2023'!$E$11:$AS$247,19,FALSE)</f>
        <v>11730</v>
      </c>
      <c r="AF155" s="1301">
        <f t="shared" si="190"/>
        <v>2932.5</v>
      </c>
      <c r="AG155" s="1301">
        <f>VLOOKUP(E155,'[2]MW-Rent 2023'!$E$11:$DR$319,33,FALSE)</f>
        <v>11143.5</v>
      </c>
      <c r="AH155" s="1301">
        <f>IF(AND(MONTH(AH$4)=MONTH($H155),YEAR(AH$4)=YEAR($H155)),#REF!,IF(AND(MONTH(AH$4)=MONTH($G155),YEAR(AH$4)=YEAR($G155)),#REF!,IF(AND(AH$4&lt;($H155+1),(AH$4+1)&gt;$G155),$O155,0)))</f>
        <v>14662.5</v>
      </c>
      <c r="AI155" s="1301">
        <f>VLOOKUP(E155,'[1]MW-Rent 2023'!$E$11:$AS$247,20,FALSE)</f>
        <v>11730</v>
      </c>
      <c r="AJ155" s="1301">
        <f t="shared" si="191"/>
        <v>2932.5</v>
      </c>
      <c r="AK155" s="1301">
        <f>VLOOKUP(E155,'[2]MW-Rent 2023'!$E$11:$DR$319,37,FALSE)</f>
        <v>11143.5</v>
      </c>
      <c r="AL155" s="1313">
        <f>IF(AND(MONTH(AL$4)=MONTH($H155),YEAR(AL$4)=YEAR($H155)),#REF!,IF(AND(MONTH(AL$4)=MONTH($G155),YEAR(AL$4)=YEAR($G155)),#REF!,IF(AND(AL$4&lt;($H155+1),(AL$4+1)&gt;$G155),$O155,0)))</f>
        <v>14662.5</v>
      </c>
      <c r="AM155" s="1313">
        <f>IF(AND(MONTH(AM$4)=MONTH($H155),YEAR(AM$4)=YEAR($H155)),#REF!,IF(AND(MONTH(AM$4)=MONTH($G155),YEAR(AM$4)=YEAR($G155)),#REF!,IF(AND(AM$4&lt;($H155+1),(AM$4+1)&gt;$G155),$O155,0)))</f>
        <v>14662.5</v>
      </c>
      <c r="AN155" s="1313">
        <f>IF(AND(MONTH(AN$4)=MONTH($H155),YEAR(AN$4)=YEAR($H155)),#REF!,IF(AND(MONTH(AN$4)=MONTH($G155),YEAR(AN$4)=YEAR($G155)),#REF!,IF(AND(AN$4&lt;($H155+1),(AN$4+1)&gt;$G155),$O155,0)))</f>
        <v>14662.5</v>
      </c>
      <c r="AO155" s="1313" t="e">
        <f>IF(AND(MONTH(AO$4)=MONTH($H155),YEAR(AO$4)=YEAR($H155)),#REF!,IF(AND(MONTH(AO$4)=MONTH($G155),YEAR(AO$4)=YEAR($G155)),#REF!,IF(AND(AO$4&lt;($H155+1),(AO$4+1)&gt;$G155),$O155,0)))</f>
        <v>#REF!</v>
      </c>
      <c r="AP155" s="1313">
        <f>IF(AND(MONTH(AP$4)=MONTH($H155),YEAR(AP$4)=YEAR($H155)),#REF!,IF(AND(MONTH(AP$4)=MONTH($G155),YEAR(AP$4)=YEAR($G155)),#REF!,IF(AND(AP$4&lt;($H155+1),(AP$4+1)&gt;$G155),$O155,0)))</f>
        <v>0</v>
      </c>
      <c r="AQ155" s="1313">
        <f>IF(AND(MONTH(AQ$4)=MONTH($H155),YEAR(AQ$4)=YEAR($H155)),#REF!,IF(AND(MONTH(AQ$4)=MONTH($G155),YEAR(AQ$4)=YEAR($G155)),#REF!,IF(AND(AQ$4&lt;($H155+1),(AQ$4+1)&gt;$G155),$O155,0)))</f>
        <v>0</v>
      </c>
      <c r="AR155" s="1313">
        <f>IF(AND(MONTH(AR$4)=MONTH($H155),YEAR(AR$4)=YEAR($H155)),#REF!,IF(AND(MONTH(AR$4)=MONTH($G155),YEAR(AR$4)=YEAR($G155)),#REF!,IF(AND(AR$4&lt;($H155+1),(AR$4+1)&gt;$G155),$O155,0)))</f>
        <v>0</v>
      </c>
      <c r="AS155" s="1301" t="e">
        <f t="shared" si="171"/>
        <v>#REF!</v>
      </c>
      <c r="AT155" s="1301">
        <f>IF(AND(MONTH(AT$4)=MONTH($H155),YEAR(AT$4)=YEAR($H155)),#REF!,IF(AND(MONTH(AT$4)=MONTH($G155),YEAR(AT$4)=YEAR($G155)),#REF!,IF(AND(AT$4&lt;($H155+1),(AT$4+1)&gt;$G155),$P155,0)))</f>
        <v>2346</v>
      </c>
      <c r="AU155" s="1301">
        <f>VLOOKUP(E155,'[1]MW-Rent 2023'!$E$11:$AS$247,29,FALSE)</f>
        <v>2346</v>
      </c>
      <c r="AV155" s="1301">
        <f t="shared" si="180"/>
        <v>0</v>
      </c>
      <c r="AW155" s="1301">
        <f>VLOOKUP(E155,'[2]MW-Rent 2023'!$E$11:$DR$319,70,FALSE)</f>
        <v>1407.6</v>
      </c>
      <c r="AX155" s="1301">
        <f>IF(AND(MONTH(AX$4)=MONTH($H155),YEAR(AX$4)=YEAR($H155)),#REF!,IF(AND(MONTH(AX$4)=MONTH($G155),YEAR(AX$4)=YEAR($G155)),#REF!,IF(AND(AX$4&lt;($H155+1),(AX$4+1)&gt;$G155),$P155,0)))</f>
        <v>2346</v>
      </c>
      <c r="AY155" s="1301">
        <f>VLOOKUP(E155,'[1]MW-Rent 2023'!$E$11:$AS$247,30,FALSE)</f>
        <v>2346</v>
      </c>
      <c r="AZ155" s="1301">
        <f t="shared" si="184"/>
        <v>0</v>
      </c>
      <c r="BA155" s="1301">
        <f>VLOOKUP(E155,'[2]MW-Rent 2023'!$E$11:$DR$319,74,FALSE)</f>
        <v>2346</v>
      </c>
      <c r="BB155" s="1301">
        <f>IF(AND(MONTH(BB$4)=MONTH($H155),YEAR(BB$4)=YEAR($H155)),#REF!,IF(AND(MONTH(BB$4)=MONTH($G155),YEAR(BB$4)=YEAR($G155)),#REF!,IF(AND(BB$4&lt;($H155+1),(BB$4+1)&gt;$G155),$P155,0)))</f>
        <v>2346</v>
      </c>
      <c r="BC155" s="1301">
        <f>VLOOKUP(E155,'[1]MW-Rent 2023'!$E$11:$AS$247,31,FALSE)</f>
        <v>2346</v>
      </c>
      <c r="BD155" s="1301">
        <f t="shared" si="185"/>
        <v>0</v>
      </c>
      <c r="BE155" s="1301">
        <f>VLOOKUP(E155,'[2]MW-Rent 2023'!$E$11:$DR$319,78,FALSE)</f>
        <v>2346</v>
      </c>
      <c r="BF155" s="1301">
        <f>IF(AND(MONTH(BF$4)=MONTH($H155),YEAR(BF$4)=YEAR($H155)),#REF!,IF(AND(MONTH(BF$4)=MONTH($G155),YEAR(BF$4)=YEAR($G155)),#REF!,IF(AND(BF$4&lt;($H155+1),(BF$4+1)&gt;$G155),$P155,0)))</f>
        <v>2346</v>
      </c>
      <c r="BG155" s="1301">
        <f>VLOOKUP(E155,'[1]MW-Rent 2023'!$E$11:$AS$247,32,FALSE)</f>
        <v>2346</v>
      </c>
      <c r="BH155" s="1301">
        <f t="shared" si="186"/>
        <v>0</v>
      </c>
      <c r="BI155" s="1301">
        <f>VLOOKUP(E155,'[2]MW-Rent 2023'!$E$11:$DR$319,82,FALSE)</f>
        <v>2346</v>
      </c>
      <c r="BJ155" s="1301">
        <f>IF(AND(MONTH(BJ$4)=MONTH($H155),YEAR(BJ$4)=YEAR($H155)),#REF!,IF(AND(MONTH(BJ$4)=MONTH($G155),YEAR(BJ$4)=YEAR($G155)),#REF!,IF(AND(BJ$4&lt;($H155+1),(BJ$4+1)&gt;$G155),$P155,0)))</f>
        <v>2346</v>
      </c>
      <c r="BK155" s="1301">
        <f>VLOOKUP(E155,'[1]MW-Rent 2023'!$E$11:$AS$247,33,FALSE)</f>
        <v>2346</v>
      </c>
      <c r="BL155" s="1301">
        <f t="shared" si="187"/>
        <v>0</v>
      </c>
      <c r="BM155" s="1301">
        <f>VLOOKUP(E155,'[2]MW-Rent 2023'!$E$11:$DR$319,86,FALSE)</f>
        <v>2346</v>
      </c>
      <c r="BN155" s="1313">
        <f>IF(AND(MONTH(BN$4)=MONTH($H155),YEAR(BN$4)=YEAR($H155)),#REF!,IF(AND(MONTH(BN$4)=MONTH($G155),YEAR(BN$4)=YEAR($G155)),#REF!,IF(AND(BN$4&lt;($H155+1),(BN$4+1)&gt;$G155),$P155,0)))</f>
        <v>2346</v>
      </c>
      <c r="BO155" s="1313">
        <f>IF(AND(MONTH(BO$4)=MONTH($H155),YEAR(BO$4)=YEAR($H155)),#REF!,IF(AND(MONTH(BO$4)=MONTH($G155),YEAR(BO$4)=YEAR($G155)),#REF!,IF(AND(BO$4&lt;($H155+1),(BO$4+1)&gt;$G155),$P155,0)))</f>
        <v>2346</v>
      </c>
      <c r="BP155" s="1313">
        <f>IF(AND(MONTH(BP$4)=MONTH($H155),YEAR(BP$4)=YEAR($H155)),#REF!,IF(AND(MONTH(BP$4)=MONTH($G155),YEAR(BP$4)=YEAR($G155)),#REF!,IF(AND(BP$4&lt;($H155+1),(BP$4+1)&gt;$G155),$P155,0)))</f>
        <v>2346</v>
      </c>
      <c r="BQ155" s="1313" t="e">
        <f>IF(AND(MONTH(BQ$4)=MONTH($H155),YEAR(BQ$4)=YEAR($H155)),#REF!,IF(AND(MONTH(BQ$4)=MONTH($G155),YEAR(BQ$4)=YEAR($G155)),#REF!,IF(AND(BQ$4&lt;($H155+1),(BQ$4+1)&gt;$G155),$P155,0)))</f>
        <v>#REF!</v>
      </c>
      <c r="BR155" s="1313">
        <f>IF(AND(MONTH(BR$4)=MONTH($H155),YEAR(BR$4)=YEAR($H155)),#REF!,IF(AND(MONTH(BR$4)=MONTH($G155),YEAR(BR$4)=YEAR($G155)),#REF!,IF(AND(BR$4&lt;($H155+1),(BR$4+1)&gt;$G155),$P155,0)))</f>
        <v>0</v>
      </c>
      <c r="BS155" s="1313">
        <f>IF(AND(MONTH(BS$4)=MONTH($H155),YEAR(BS$4)=YEAR($H155)),#REF!,IF(AND(MONTH(BS$4)=MONTH($G155),YEAR(BS$4)=YEAR($G155)),#REF!,IF(AND(BS$4&lt;($H155+1),(BS$4+1)&gt;$G155),$P155,0)))</f>
        <v>0</v>
      </c>
      <c r="BT155" s="1313">
        <f>IF(AND(MONTH(BT$4)=MONTH($H155),YEAR(BT$4)=YEAR($H155)),#REF!,IF(AND(MONTH(BT$4)=MONTH($G155),YEAR(BT$4)=YEAR($G155)),#REF!,IF(AND(BT$4&lt;($H155+1),(BT$4+1)&gt;$G155),$P155,0)))</f>
        <v>0</v>
      </c>
      <c r="BU155" s="1331" t="e">
        <f t="shared" si="172"/>
        <v>#REF!</v>
      </c>
      <c r="BV155" s="1331"/>
      <c r="BW155" s="1327">
        <v>747.92</v>
      </c>
      <c r="BX155" s="1319">
        <v>597.99</v>
      </c>
      <c r="BY155" s="1319">
        <v>727.72</v>
      </c>
      <c r="BZ155" s="1319">
        <v>790.39</v>
      </c>
      <c r="CA155" s="1319">
        <v>665.29</v>
      </c>
      <c r="CB155" s="1319"/>
      <c r="CC155" s="1319"/>
      <c r="CD155" s="1338"/>
      <c r="CE155" s="1338"/>
      <c r="CF155" s="1338"/>
      <c r="CG155" s="1338"/>
      <c r="CH155" s="1338"/>
      <c r="CI155" s="1270">
        <f t="shared" si="85"/>
        <v>3529.31</v>
      </c>
      <c r="CJ155" s="1333"/>
      <c r="CK155" s="1333"/>
      <c r="CL155" s="1333"/>
    </row>
    <row r="156" spans="1:90" s="1170" customFormat="1" ht="18" customHeight="1">
      <c r="A156" s="1206">
        <v>70</v>
      </c>
      <c r="B156" s="1206" t="s">
        <v>185</v>
      </c>
      <c r="C156" s="1206" t="s">
        <v>56</v>
      </c>
      <c r="D156" s="1206"/>
      <c r="E156" s="1188" t="s">
        <v>221</v>
      </c>
      <c r="F156" s="1377" t="s">
        <v>222</v>
      </c>
      <c r="G156" s="1353">
        <v>45549</v>
      </c>
      <c r="H156" s="1353">
        <v>46643</v>
      </c>
      <c r="I156" s="1364"/>
      <c r="J156" s="1365" t="s">
        <v>87</v>
      </c>
      <c r="K156" s="1365">
        <v>1173</v>
      </c>
      <c r="L156" s="1366">
        <v>13.75</v>
      </c>
      <c r="M156" s="1367">
        <v>2</v>
      </c>
      <c r="N156" s="1368">
        <v>19.6875</v>
      </c>
      <c r="O156" s="1259">
        <f t="shared" si="173"/>
        <v>16128.75</v>
      </c>
      <c r="P156" s="1259">
        <f t="shared" si="170"/>
        <v>2346</v>
      </c>
      <c r="Q156" s="1259">
        <f t="shared" si="169"/>
        <v>18474.75</v>
      </c>
      <c r="R156" s="1259">
        <f>IF(AND(MONTH(R$4)=MONTH($H156),YEAR(R$4)=YEAR($H156)),#REF!,IF(AND(MONTH(R$4)=MONTH($G156),YEAR(R$4)=YEAR($G156)),#REF!,IF(AND(R$4&lt;($H156+1),(R$4+1)&gt;$G156),$O156,0)))</f>
        <v>0</v>
      </c>
      <c r="S156" s="1259">
        <v>0</v>
      </c>
      <c r="T156" s="1259">
        <f t="shared" si="183"/>
        <v>0</v>
      </c>
      <c r="U156" s="1259">
        <v>0</v>
      </c>
      <c r="V156" s="1301">
        <f>IF(AND(MONTH(V$4)=MONTH($H156),YEAR(V$4)=YEAR($H156)),#REF!,IF(AND(MONTH(V$4)=MONTH($G156),YEAR(V$4)=YEAR($G156)),#REF!,IF(AND(V$4&lt;($H156+1),(V$4+1)&gt;$G156),$O156,0)))</f>
        <v>0</v>
      </c>
      <c r="W156" s="1301">
        <v>0</v>
      </c>
      <c r="X156" s="1301">
        <f t="shared" si="188"/>
        <v>0</v>
      </c>
      <c r="Y156" s="1301">
        <v>0</v>
      </c>
      <c r="Z156" s="1301">
        <f>IF(AND(MONTH(Z$4)=MONTH($H156),YEAR(Z$4)=YEAR($H156)),#REF!,IF(AND(MONTH(Z$4)=MONTH($G156),YEAR(Z$4)=YEAR($G156)),#REF!,IF(AND(Z$4&lt;($H156+1),(Z$4+1)&gt;$G156),$O156,0)))</f>
        <v>0</v>
      </c>
      <c r="AA156" s="1301">
        <v>0</v>
      </c>
      <c r="AB156" s="1301">
        <f t="shared" si="189"/>
        <v>0</v>
      </c>
      <c r="AC156" s="1301">
        <v>0</v>
      </c>
      <c r="AD156" s="1301">
        <f>IF(AND(MONTH(AD$4)=MONTH($H156),YEAR(AD$4)=YEAR($H156)),#REF!,IF(AND(MONTH(AD$4)=MONTH($G156),YEAR(AD$4)=YEAR($G156)),#REF!,IF(AND(AD$4&lt;($H156+1),(AD$4+1)&gt;$G156),$O156,0)))</f>
        <v>0</v>
      </c>
      <c r="AE156" s="1301">
        <v>0</v>
      </c>
      <c r="AF156" s="1301">
        <f t="shared" si="190"/>
        <v>0</v>
      </c>
      <c r="AG156" s="1301">
        <v>0</v>
      </c>
      <c r="AH156" s="1301">
        <f>IF(AND(MONTH(AH$4)=MONTH($H156),YEAR(AH$4)=YEAR($H156)),#REF!,IF(AND(MONTH(AH$4)=MONTH($G156),YEAR(AH$4)=YEAR($G156)),#REF!,IF(AND(AH$4&lt;($H156+1),(AH$4+1)&gt;$G156),$O156,0)))</f>
        <v>0</v>
      </c>
      <c r="AI156" s="1301">
        <v>0</v>
      </c>
      <c r="AJ156" s="1301">
        <f t="shared" si="191"/>
        <v>0</v>
      </c>
      <c r="AK156" s="1301">
        <v>0</v>
      </c>
      <c r="AL156" s="1313">
        <f>IF(AND(MONTH(AL$4)=MONTH($H156),YEAR(AL$4)=YEAR($H156)),#REF!,IF(AND(MONTH(AL$4)=MONTH($G156),YEAR(AL$4)=YEAR($G156)),#REF!,IF(AND(AL$4&lt;($H156+1),(AL$4+1)&gt;$G156),$O156,0)))</f>
        <v>0</v>
      </c>
      <c r="AM156" s="1313">
        <f>IF(AND(MONTH(AM$4)=MONTH($H156),YEAR(AM$4)=YEAR($H156)),#REF!,IF(AND(MONTH(AM$4)=MONTH($G156),YEAR(AM$4)=YEAR($G156)),#REF!,IF(AND(AM$4&lt;($H156+1),(AM$4+1)&gt;$G156),$O156,0)))</f>
        <v>0</v>
      </c>
      <c r="AN156" s="1313">
        <f>IF(AND(MONTH(AN$4)=MONTH($H156),YEAR(AN$4)=YEAR($H156)),#REF!,IF(AND(MONTH(AN$4)=MONTH($G156),YEAR(AN$4)=YEAR($G156)),#REF!,IF(AND(AN$4&lt;($H156+1),(AN$4+1)&gt;$G156),$O156,0)))</f>
        <v>0</v>
      </c>
      <c r="AO156" s="1313" t="e">
        <f>IF(AND(MONTH(AO$4)=MONTH($H156),YEAR(AO$4)=YEAR($H156)),#REF!,IF(AND(MONTH(AO$4)=MONTH($G156),YEAR(AO$4)=YEAR($G156)),#REF!,IF(AND(AO$4&lt;($H156+1),(AO$4+1)&gt;$G156),$O156,0)))</f>
        <v>#REF!</v>
      </c>
      <c r="AP156" s="1313">
        <f>IF(AND(MONTH(AP$4)=MONTH($H156),YEAR(AP$4)=YEAR($H156)),#REF!,IF(AND(MONTH(AP$4)=MONTH($G156),YEAR(AP$4)=YEAR($G156)),#REF!,IF(AND(AP$4&lt;($H156+1),(AP$4+1)&gt;$G156),$O156,0)))</f>
        <v>16128.75</v>
      </c>
      <c r="AQ156" s="1313">
        <f>IF(AND(MONTH(AQ$4)=MONTH($H156),YEAR(AQ$4)=YEAR($H156)),#REF!,IF(AND(MONTH(AQ$4)=MONTH($G156),YEAR(AQ$4)=YEAR($G156)),#REF!,IF(AND(AQ$4&lt;($H156+1),(AQ$4+1)&gt;$G156),$O156,0)))</f>
        <v>16128.75</v>
      </c>
      <c r="AR156" s="1313">
        <f>IF(AND(MONTH(AR$4)=MONTH($H156),YEAR(AR$4)=YEAR($H156)),#REF!,IF(AND(MONTH(AR$4)=MONTH($G156),YEAR(AR$4)=YEAR($G156)),#REF!,IF(AND(AR$4&lt;($H156+1),(AR$4+1)&gt;$G156),$O156,0)))</f>
        <v>16128.75</v>
      </c>
      <c r="AS156" s="1301" t="e">
        <f t="shared" si="171"/>
        <v>#REF!</v>
      </c>
      <c r="AT156" s="1301">
        <f>IF(AND(MONTH(AT$4)=MONTH($H156),YEAR(AT$4)=YEAR($H156)),#REF!,IF(AND(MONTH(AT$4)=MONTH($G156),YEAR(AT$4)=YEAR($G156)),#REF!,IF(AND(AT$4&lt;($H156+1),(AT$4+1)&gt;$G156),$P156,0)))</f>
        <v>0</v>
      </c>
      <c r="AU156" s="1301">
        <v>0</v>
      </c>
      <c r="AV156" s="1301">
        <f t="shared" si="180"/>
        <v>0</v>
      </c>
      <c r="AW156" s="1301">
        <v>0</v>
      </c>
      <c r="AX156" s="1301">
        <f>IF(AND(MONTH(AX$4)=MONTH($H156),YEAR(AX$4)=YEAR($H156)),#REF!,IF(AND(MONTH(AX$4)=MONTH($G156),YEAR(AX$4)=YEAR($G156)),#REF!,IF(AND(AX$4&lt;($H156+1),(AX$4+1)&gt;$G156),$P156,0)))</f>
        <v>0</v>
      </c>
      <c r="AY156" s="1301">
        <v>0</v>
      </c>
      <c r="AZ156" s="1301">
        <f t="shared" si="184"/>
        <v>0</v>
      </c>
      <c r="BA156" s="1301">
        <v>0</v>
      </c>
      <c r="BB156" s="1301">
        <f>IF(AND(MONTH(BB$4)=MONTH($H156),YEAR(BB$4)=YEAR($H156)),#REF!,IF(AND(MONTH(BB$4)=MONTH($G156),YEAR(BB$4)=YEAR($G156)),#REF!,IF(AND(BB$4&lt;($H156+1),(BB$4+1)&gt;$G156),$P156,0)))</f>
        <v>0</v>
      </c>
      <c r="BC156" s="1301">
        <v>0</v>
      </c>
      <c r="BD156" s="1301">
        <f t="shared" si="185"/>
        <v>0</v>
      </c>
      <c r="BE156" s="1301">
        <v>0</v>
      </c>
      <c r="BF156" s="1301">
        <f>IF(AND(MONTH(BF$4)=MONTH($H156),YEAR(BF$4)=YEAR($H156)),#REF!,IF(AND(MONTH(BF$4)=MONTH($G156),YEAR(BF$4)=YEAR($G156)),#REF!,IF(AND(BF$4&lt;($H156+1),(BF$4+1)&gt;$G156),$P156,0)))</f>
        <v>0</v>
      </c>
      <c r="BG156" s="1301">
        <v>0</v>
      </c>
      <c r="BH156" s="1301">
        <f t="shared" si="186"/>
        <v>0</v>
      </c>
      <c r="BI156" s="1301">
        <v>0</v>
      </c>
      <c r="BJ156" s="1301">
        <f>IF(AND(MONTH(BJ$4)=MONTH($H156),YEAR(BJ$4)=YEAR($H156)),#REF!,IF(AND(MONTH(BJ$4)=MONTH($G156),YEAR(BJ$4)=YEAR($G156)),#REF!,IF(AND(BJ$4&lt;($H156+1),(BJ$4+1)&gt;$G156),$P156,0)))</f>
        <v>0</v>
      </c>
      <c r="BK156" s="1301">
        <v>0</v>
      </c>
      <c r="BL156" s="1301">
        <f t="shared" si="187"/>
        <v>0</v>
      </c>
      <c r="BM156" s="1301">
        <v>0</v>
      </c>
      <c r="BN156" s="1313">
        <f>IF(AND(MONTH(BN$4)=MONTH($H156),YEAR(BN$4)=YEAR($H156)),#REF!,IF(AND(MONTH(BN$4)=MONTH($G156),YEAR(BN$4)=YEAR($G156)),#REF!,IF(AND(BN$4&lt;($H156+1),(BN$4+1)&gt;$G156),$P156,0)))</f>
        <v>0</v>
      </c>
      <c r="BO156" s="1313">
        <f>IF(AND(MONTH(BO$4)=MONTH($H156),YEAR(BO$4)=YEAR($H156)),#REF!,IF(AND(MONTH(BO$4)=MONTH($G156),YEAR(BO$4)=YEAR($G156)),#REF!,IF(AND(BO$4&lt;($H156+1),(BO$4+1)&gt;$G156),$P156,0)))</f>
        <v>0</v>
      </c>
      <c r="BP156" s="1313">
        <f>IF(AND(MONTH(BP$4)=MONTH($H156),YEAR(BP$4)=YEAR($H156)),#REF!,IF(AND(MONTH(BP$4)=MONTH($G156),YEAR(BP$4)=YEAR($G156)),#REF!,IF(AND(BP$4&lt;($H156+1),(BP$4+1)&gt;$G156),$P156,0)))</f>
        <v>0</v>
      </c>
      <c r="BQ156" s="1313" t="e">
        <f>IF(AND(MONTH(BQ$4)=MONTH($H156),YEAR(BQ$4)=YEAR($H156)),#REF!,IF(AND(MONTH(BQ$4)=MONTH($G156),YEAR(BQ$4)=YEAR($G156)),#REF!,IF(AND(BQ$4&lt;($H156+1),(BQ$4+1)&gt;$G156),$P156,0)))</f>
        <v>#REF!</v>
      </c>
      <c r="BR156" s="1313">
        <f>IF(AND(MONTH(BR$4)=MONTH($H156),YEAR(BR$4)=YEAR($H156)),#REF!,IF(AND(MONTH(BR$4)=MONTH($G156),YEAR(BR$4)=YEAR($G156)),#REF!,IF(AND(BR$4&lt;($H156+1),(BR$4+1)&gt;$G156),$P156,0)))</f>
        <v>2346</v>
      </c>
      <c r="BS156" s="1313">
        <f>IF(AND(MONTH(BS$4)=MONTH($H156),YEAR(BS$4)=YEAR($H156)),#REF!,IF(AND(MONTH(BS$4)=MONTH($G156),YEAR(BS$4)=YEAR($G156)),#REF!,IF(AND(BS$4&lt;($H156+1),(BS$4+1)&gt;$G156),$P156,0)))</f>
        <v>2346</v>
      </c>
      <c r="BT156" s="1313">
        <f>IF(AND(MONTH(BT$4)=MONTH($H156),YEAR(BT$4)=YEAR($H156)),#REF!,IF(AND(MONTH(BT$4)=MONTH($G156),YEAR(BT$4)=YEAR($G156)),#REF!,IF(AND(BT$4&lt;($H156+1),(BT$4+1)&gt;$G156),$P156,0)))</f>
        <v>2346</v>
      </c>
      <c r="BU156" s="1301" t="e">
        <f t="shared" si="172"/>
        <v>#REF!</v>
      </c>
      <c r="BV156" s="1301"/>
      <c r="BW156" s="1327"/>
      <c r="BX156" s="1319"/>
      <c r="BY156" s="1319"/>
      <c r="BZ156" s="1319"/>
      <c r="CA156" s="1319"/>
      <c r="CB156" s="1319"/>
      <c r="CC156" s="1319"/>
      <c r="CD156" s="1319"/>
      <c r="CE156" s="1319"/>
      <c r="CF156" s="1319"/>
      <c r="CG156" s="1319"/>
      <c r="CH156" s="1319"/>
      <c r="CI156" s="1270">
        <f>SUM(BW156:CH156)</f>
        <v>0</v>
      </c>
      <c r="CJ156" s="1333"/>
      <c r="CK156" s="1333"/>
      <c r="CL156" s="1333"/>
    </row>
    <row r="157" spans="1:90" ht="18" customHeight="1">
      <c r="A157" s="1188">
        <v>71</v>
      </c>
      <c r="B157" s="1188" t="s">
        <v>185</v>
      </c>
      <c r="C157" s="1188" t="s">
        <v>56</v>
      </c>
      <c r="D157" s="1188" t="s">
        <v>223</v>
      </c>
      <c r="E157" s="1188" t="s">
        <v>224</v>
      </c>
      <c r="F157" s="1376" t="s">
        <v>225</v>
      </c>
      <c r="G157" s="1197">
        <v>45111</v>
      </c>
      <c r="H157" s="1197">
        <v>45476</v>
      </c>
      <c r="I157" s="1256"/>
      <c r="J157" s="1257">
        <v>460</v>
      </c>
      <c r="K157" s="1257">
        <v>460</v>
      </c>
      <c r="L157" s="1260">
        <v>25.625</v>
      </c>
      <c r="M157" s="1258">
        <v>2</v>
      </c>
      <c r="N157" s="1249">
        <v>34.53125</v>
      </c>
      <c r="O157" s="1259">
        <f t="shared" si="173"/>
        <v>11787.5</v>
      </c>
      <c r="P157" s="1259">
        <f t="shared" si="170"/>
        <v>920</v>
      </c>
      <c r="Q157" s="1259">
        <f t="shared" si="169"/>
        <v>12707.5</v>
      </c>
      <c r="R157" s="1259">
        <f>IF(AND(MONTH(R$4)=MONTH($H157),YEAR(R$4)=YEAR($H157)),#REF!,IF(AND(MONTH(R$4)=MONTH($G157),YEAR(R$4)=YEAR($G157)),#REF!,IF(AND(R$4&lt;($H157+1),(R$4+1)&gt;$G157),$O157,0)))</f>
        <v>11787.5</v>
      </c>
      <c r="S157" s="1259">
        <f>VLOOKUP(E157,'[1]MW-Rent 2023'!$E$11:$AS$247,16,FALSE)</f>
        <v>9430</v>
      </c>
      <c r="T157" s="1259">
        <f t="shared" si="183"/>
        <v>2357.5</v>
      </c>
      <c r="U157" s="1259">
        <f>VLOOKUP(E157,'[2]MW-Rent 2023'!$E$11:$DR$319,21,FALSE)</f>
        <v>9338</v>
      </c>
      <c r="V157" s="1301">
        <f>IF(AND(MONTH(V$4)=MONTH($H157),YEAR(V$4)=YEAR($H157)),#REF!,IF(AND(MONTH(V$4)=MONTH($G157),YEAR(V$4)=YEAR($G157)),#REF!,IF(AND(V$4&lt;($H157+1),(V$4+1)&gt;$G157),$O157,0)))</f>
        <v>11787.5</v>
      </c>
      <c r="W157" s="1301">
        <f>VLOOKUP(E157,'[1]MW-Rent 2023'!$E$11:$AS$247,17,FALSE)</f>
        <v>9430</v>
      </c>
      <c r="X157" s="1301">
        <f t="shared" si="188"/>
        <v>2357.5</v>
      </c>
      <c r="Y157" s="1301">
        <f>VLOOKUP(E157,'[2]MW-Rent 2023'!$E$11:$DR$319,25,FALSE)</f>
        <v>8970</v>
      </c>
      <c r="Z157" s="1301">
        <f>IF(AND(MONTH(Z$4)=MONTH($H157),YEAR(Z$4)=YEAR($H157)),#REF!,IF(AND(MONTH(Z$4)=MONTH($G157),YEAR(Z$4)=YEAR($G157)),#REF!,IF(AND(Z$4&lt;($H157+1),(Z$4+1)&gt;$G157),$O157,0)))</f>
        <v>11787.5</v>
      </c>
      <c r="AA157" s="1301">
        <f>VLOOKUP(E157,'[1]MW-Rent 2023'!$E$11:$AS$247,18,FALSE)</f>
        <v>9430</v>
      </c>
      <c r="AB157" s="1301">
        <f t="shared" si="189"/>
        <v>2357.5</v>
      </c>
      <c r="AC157" s="1301">
        <f>VLOOKUP(E157,'[2]MW-Rent 2023'!$E$11:$DR$319,29,FALSE)</f>
        <v>8970</v>
      </c>
      <c r="AD157" s="1301">
        <f>IF(AND(MONTH(AD$4)=MONTH($H157),YEAR(AD$4)=YEAR($H157)),#REF!,IF(AND(MONTH(AD$4)=MONTH($G157),YEAR(AD$4)=YEAR($G157)),#REF!,IF(AND(AD$4&lt;($H157+1),(AD$4+1)&gt;$G157),$O157,0)))</f>
        <v>11787.5</v>
      </c>
      <c r="AE157" s="1301">
        <f>VLOOKUP(E157,'[1]MW-Rent 2023'!$E$11:$AS$247,19,FALSE)</f>
        <v>9430</v>
      </c>
      <c r="AF157" s="1301">
        <f t="shared" si="190"/>
        <v>2357.5</v>
      </c>
      <c r="AG157" s="1301">
        <f>VLOOKUP(E157,'[2]MW-Rent 2023'!$E$11:$DR$319,33,FALSE)</f>
        <v>8970</v>
      </c>
      <c r="AH157" s="1301">
        <f>IF(AND(MONTH(AH$4)=MONTH($H157),YEAR(AH$4)=YEAR($H157)),#REF!,IF(AND(MONTH(AH$4)=MONTH($G157),YEAR(AH$4)=YEAR($G157)),#REF!,IF(AND(AH$4&lt;($H157+1),(AH$4+1)&gt;$G157),$O157,0)))</f>
        <v>11787.5</v>
      </c>
      <c r="AI157" s="1301">
        <f>VLOOKUP(E157,'[1]MW-Rent 2023'!$E$11:$AS$247,20,FALSE)</f>
        <v>9430</v>
      </c>
      <c r="AJ157" s="1301">
        <f t="shared" si="191"/>
        <v>2357.5</v>
      </c>
      <c r="AK157" s="1301">
        <f>VLOOKUP(E157,'[2]MW-Rent 2023'!$E$11:$DR$319,37,FALSE)</f>
        <v>8970</v>
      </c>
      <c r="AL157" s="1313">
        <f>IF(AND(MONTH(AL$4)=MONTH($H157),YEAR(AL$4)=YEAR($H157)),#REF!,IF(AND(MONTH(AL$4)=MONTH($G157),YEAR(AL$4)=YEAR($G157)),#REF!,IF(AND(AL$4&lt;($H157+1),(AL$4+1)&gt;$G157),$O157,0)))</f>
        <v>11787.5</v>
      </c>
      <c r="AM157" s="1313" t="e">
        <f>IF(AND(MONTH(AM$4)=MONTH($H157),YEAR(AM$4)=YEAR($H157)),#REF!,IF(AND(MONTH(AM$4)=MONTH($G157),YEAR(AM$4)=YEAR($G157)),#REF!,IF(AND(AM$4&lt;($H157+1),(AM$4+1)&gt;$G157),$O157,0)))</f>
        <v>#REF!</v>
      </c>
      <c r="AN157" s="1313">
        <f>IF(AND(MONTH(AN$4)=MONTH($H157),YEAR(AN$4)=YEAR($H157)),#REF!,IF(AND(MONTH(AN$4)=MONTH($G157),YEAR(AN$4)=YEAR($G157)),#REF!,IF(AND(AN$4&lt;($H157+1),(AN$4+1)&gt;$G157),$O157,0)))</f>
        <v>0</v>
      </c>
      <c r="AO157" s="1313">
        <f>IF(AND(MONTH(AO$4)=MONTH($H157),YEAR(AO$4)=YEAR($H157)),#REF!,IF(AND(MONTH(AO$4)=MONTH($G157),YEAR(AO$4)=YEAR($G157)),#REF!,IF(AND(AO$4&lt;($H157+1),(AO$4+1)&gt;$G157),$O157,0)))</f>
        <v>0</v>
      </c>
      <c r="AP157" s="1313">
        <f>IF(AND(MONTH(AP$4)=MONTH($H157),YEAR(AP$4)=YEAR($H157)),#REF!,IF(AND(MONTH(AP$4)=MONTH($G157),YEAR(AP$4)=YEAR($G157)),#REF!,IF(AND(AP$4&lt;($H157+1),(AP$4+1)&gt;$G157),$O157,0)))</f>
        <v>0</v>
      </c>
      <c r="AQ157" s="1313">
        <f>IF(AND(MONTH(AQ$4)=MONTH($H157),YEAR(AQ$4)=YEAR($H157)),#REF!,IF(AND(MONTH(AQ$4)=MONTH($G157),YEAR(AQ$4)=YEAR($G157)),#REF!,IF(AND(AQ$4&lt;($H157+1),(AQ$4+1)&gt;$G157),$O157,0)))</f>
        <v>0</v>
      </c>
      <c r="AR157" s="1313">
        <f>IF(AND(MONTH(AR$4)=MONTH($H157),YEAR(AR$4)=YEAR($H157)),#REF!,IF(AND(MONTH(AR$4)=MONTH($G157),YEAR(AR$4)=YEAR($G157)),#REF!,IF(AND(AR$4&lt;($H157+1),(AR$4+1)&gt;$G157),$O157,0)))</f>
        <v>0</v>
      </c>
      <c r="AS157" s="1301" t="e">
        <f t="shared" si="171"/>
        <v>#REF!</v>
      </c>
      <c r="AT157" s="1301">
        <f>IF(AND(MONTH(AT$4)=MONTH($H157),YEAR(AT$4)=YEAR($H157)),#REF!,IF(AND(MONTH(AT$4)=MONTH($G157),YEAR(AT$4)=YEAR($G157)),#REF!,IF(AND(AT$4&lt;($H157+1),(AT$4+1)&gt;$G157),$P157,0)))</f>
        <v>920</v>
      </c>
      <c r="AU157" s="1301">
        <f>VLOOKUP(E157,'[1]MW-Rent 2023'!$E$11:$AS$247,29,FALSE)</f>
        <v>920</v>
      </c>
      <c r="AV157" s="1301">
        <f t="shared" si="180"/>
        <v>0</v>
      </c>
      <c r="AW157" s="1301">
        <f>VLOOKUP(E157,'[2]MW-Rent 2023'!$E$11:$DR$319,70,FALSE)</f>
        <v>552</v>
      </c>
      <c r="AX157" s="1301">
        <f>IF(AND(MONTH(AX$4)=MONTH($H157),YEAR(AX$4)=YEAR($H157)),#REF!,IF(AND(MONTH(AX$4)=MONTH($G157),YEAR(AX$4)=YEAR($G157)),#REF!,IF(AND(AX$4&lt;($H157+1),(AX$4+1)&gt;$G157),$P157,0)))</f>
        <v>920</v>
      </c>
      <c r="AY157" s="1301">
        <f>VLOOKUP(E157,'[1]MW-Rent 2023'!$E$11:$AS$247,30,FALSE)</f>
        <v>920</v>
      </c>
      <c r="AZ157" s="1301">
        <f t="shared" si="184"/>
        <v>0</v>
      </c>
      <c r="BA157" s="1301">
        <f>VLOOKUP(E157,'[2]MW-Rent 2023'!$E$11:$DR$319,74,FALSE)</f>
        <v>920</v>
      </c>
      <c r="BB157" s="1301">
        <f>IF(AND(MONTH(BB$4)=MONTH($H157),YEAR(BB$4)=YEAR($H157)),#REF!,IF(AND(MONTH(BB$4)=MONTH($G157),YEAR(BB$4)=YEAR($G157)),#REF!,IF(AND(BB$4&lt;($H157+1),(BB$4+1)&gt;$G157),$P157,0)))</f>
        <v>920</v>
      </c>
      <c r="BC157" s="1301">
        <f>VLOOKUP(E157,'[1]MW-Rent 2023'!$E$11:$AS$247,31,FALSE)</f>
        <v>920</v>
      </c>
      <c r="BD157" s="1301">
        <f t="shared" si="185"/>
        <v>0</v>
      </c>
      <c r="BE157" s="1301">
        <f>VLOOKUP(E157,'[2]MW-Rent 2023'!$E$11:$DR$319,78,FALSE)</f>
        <v>920</v>
      </c>
      <c r="BF157" s="1301">
        <f>IF(AND(MONTH(BF$4)=MONTH($H157),YEAR(BF$4)=YEAR($H157)),#REF!,IF(AND(MONTH(BF$4)=MONTH($G157),YEAR(BF$4)=YEAR($G157)),#REF!,IF(AND(BF$4&lt;($H157+1),(BF$4+1)&gt;$G157),$P157,0)))</f>
        <v>920</v>
      </c>
      <c r="BG157" s="1301">
        <f>VLOOKUP(E157,'[1]MW-Rent 2023'!$E$11:$AS$247,32,FALSE)</f>
        <v>920</v>
      </c>
      <c r="BH157" s="1301">
        <f t="shared" si="186"/>
        <v>0</v>
      </c>
      <c r="BI157" s="1301">
        <f>VLOOKUP(E157,'[2]MW-Rent 2023'!$E$11:$DR$319,82,FALSE)</f>
        <v>920</v>
      </c>
      <c r="BJ157" s="1301">
        <f>IF(AND(MONTH(BJ$4)=MONTH($H157),YEAR(BJ$4)=YEAR($H157)),#REF!,IF(AND(MONTH(BJ$4)=MONTH($G157),YEAR(BJ$4)=YEAR($G157)),#REF!,IF(AND(BJ$4&lt;($H157+1),(BJ$4+1)&gt;$G157),$P157,0)))</f>
        <v>920</v>
      </c>
      <c r="BK157" s="1301">
        <f>VLOOKUP(E157,'[1]MW-Rent 2023'!$E$11:$AS$247,33,FALSE)</f>
        <v>920</v>
      </c>
      <c r="BL157" s="1301">
        <f t="shared" si="187"/>
        <v>0</v>
      </c>
      <c r="BM157" s="1301">
        <f>VLOOKUP(E157,'[2]MW-Rent 2023'!$E$11:$DR$319,86,FALSE)</f>
        <v>920</v>
      </c>
      <c r="BN157" s="1313">
        <f>IF(AND(MONTH(BN$4)=MONTH($H157),YEAR(BN$4)=YEAR($H157)),#REF!,IF(AND(MONTH(BN$4)=MONTH($G157),YEAR(BN$4)=YEAR($G157)),#REF!,IF(AND(BN$4&lt;($H157+1),(BN$4+1)&gt;$G157),$P157,0)))</f>
        <v>920</v>
      </c>
      <c r="BO157" s="1313" t="e">
        <f>IF(AND(MONTH(BO$4)=MONTH($H157),YEAR(BO$4)=YEAR($H157)),#REF!,IF(AND(MONTH(BO$4)=MONTH($G157),YEAR(BO$4)=YEAR($G157)),#REF!,IF(AND(BO$4&lt;($H157+1),(BO$4+1)&gt;$G157),$P157,0)))</f>
        <v>#REF!</v>
      </c>
      <c r="BP157" s="1313">
        <f>IF(AND(MONTH(BP$4)=MONTH($H157),YEAR(BP$4)=YEAR($H157)),#REF!,IF(AND(MONTH(BP$4)=MONTH($G157),YEAR(BP$4)=YEAR($G157)),#REF!,IF(AND(BP$4&lt;($H157+1),(BP$4+1)&gt;$G157),$P157,0)))</f>
        <v>0</v>
      </c>
      <c r="BQ157" s="1313">
        <f>IF(AND(MONTH(BQ$4)=MONTH($H157),YEAR(BQ$4)=YEAR($H157)),#REF!,IF(AND(MONTH(BQ$4)=MONTH($G157),YEAR(BQ$4)=YEAR($G157)),#REF!,IF(AND(BQ$4&lt;($H157+1),(BQ$4+1)&gt;$G157),$P157,0)))</f>
        <v>0</v>
      </c>
      <c r="BR157" s="1313">
        <f>IF(AND(MONTH(BR$4)=MONTH($H157),YEAR(BR$4)=YEAR($H157)),#REF!,IF(AND(MONTH(BR$4)=MONTH($G157),YEAR(BR$4)=YEAR($G157)),#REF!,IF(AND(BR$4&lt;($H157+1),(BR$4+1)&gt;$G157),$P157,0)))</f>
        <v>0</v>
      </c>
      <c r="BS157" s="1313">
        <f>IF(AND(MONTH(BS$4)=MONTH($H157),YEAR(BS$4)=YEAR($H157)),#REF!,IF(AND(MONTH(BS$4)=MONTH($G157),YEAR(BS$4)=YEAR($G157)),#REF!,IF(AND(BS$4&lt;($H157+1),(BS$4+1)&gt;$G157),$P157,0)))</f>
        <v>0</v>
      </c>
      <c r="BT157" s="1313">
        <f>IF(AND(MONTH(BT$4)=MONTH($H157),YEAR(BT$4)=YEAR($H157)),#REF!,IF(AND(MONTH(BT$4)=MONTH($G157),YEAR(BT$4)=YEAR($G157)),#REF!,IF(AND(BT$4&lt;($H157+1),(BT$4+1)&gt;$G157),$P157,0)))</f>
        <v>0</v>
      </c>
      <c r="BU157" s="1331" t="e">
        <f t="shared" si="172"/>
        <v>#REF!</v>
      </c>
      <c r="BV157" s="1331"/>
      <c r="BW157" s="1327">
        <v>0</v>
      </c>
      <c r="BX157" s="1319">
        <v>0</v>
      </c>
      <c r="BY157" s="1319">
        <v>0</v>
      </c>
      <c r="BZ157" s="1319">
        <v>0</v>
      </c>
      <c r="CA157" s="1319">
        <v>0</v>
      </c>
      <c r="CB157" s="1319"/>
      <c r="CC157" s="1319"/>
      <c r="CD157" s="1338"/>
      <c r="CE157" s="1338"/>
      <c r="CF157" s="1338"/>
      <c r="CG157" s="1338"/>
      <c r="CH157" s="1338"/>
      <c r="CI157" s="1270">
        <f t="shared" si="85"/>
        <v>0</v>
      </c>
      <c r="CJ157" s="1333"/>
      <c r="CK157" s="1333"/>
      <c r="CL157" s="1333"/>
    </row>
    <row r="158" spans="1:90" s="1170" customFormat="1" ht="18" customHeight="1">
      <c r="A158" s="1206">
        <v>71</v>
      </c>
      <c r="B158" s="1206" t="s">
        <v>185</v>
      </c>
      <c r="C158" s="1206" t="s">
        <v>56</v>
      </c>
      <c r="D158" s="1206" t="s">
        <v>223</v>
      </c>
      <c r="E158" s="1188" t="s">
        <v>224</v>
      </c>
      <c r="F158" s="1377" t="s">
        <v>225</v>
      </c>
      <c r="G158" s="1353">
        <v>45477</v>
      </c>
      <c r="H158" s="1353">
        <v>46571</v>
      </c>
      <c r="I158" s="1364"/>
      <c r="J158" s="1365" t="s">
        <v>87</v>
      </c>
      <c r="K158" s="1365">
        <v>460</v>
      </c>
      <c r="L158" s="1366">
        <v>29.375</v>
      </c>
      <c r="M158" s="1367">
        <v>2</v>
      </c>
      <c r="N158" s="1368">
        <v>39.21875</v>
      </c>
      <c r="O158" s="1259">
        <f t="shared" si="173"/>
        <v>13512.5</v>
      </c>
      <c r="P158" s="1259">
        <f t="shared" si="170"/>
        <v>920</v>
      </c>
      <c r="Q158" s="1259">
        <f t="shared" si="169"/>
        <v>14432.5</v>
      </c>
      <c r="R158" s="1259">
        <f>IF(AND(MONTH(R$4)=MONTH($H158),YEAR(R$4)=YEAR($H158)),#REF!,IF(AND(MONTH(R$4)=MONTH($G158),YEAR(R$4)=YEAR($G158)),#REF!,IF(AND(R$4&lt;($H158+1),(R$4+1)&gt;$G158),$O158,0)))</f>
        <v>0</v>
      </c>
      <c r="S158" s="1259">
        <v>0</v>
      </c>
      <c r="T158" s="1259">
        <f t="shared" si="183"/>
        <v>0</v>
      </c>
      <c r="U158" s="1259">
        <v>0</v>
      </c>
      <c r="V158" s="1301">
        <f>IF(AND(MONTH(V$4)=MONTH($H158),YEAR(V$4)=YEAR($H158)),#REF!,IF(AND(MONTH(V$4)=MONTH($G158),YEAR(V$4)=YEAR($G158)),#REF!,IF(AND(V$4&lt;($H158+1),(V$4+1)&gt;$G158),$O158,0)))</f>
        <v>0</v>
      </c>
      <c r="W158" s="1301">
        <v>0</v>
      </c>
      <c r="X158" s="1301">
        <f t="shared" si="188"/>
        <v>0</v>
      </c>
      <c r="Y158" s="1301">
        <v>0</v>
      </c>
      <c r="Z158" s="1301">
        <f>IF(AND(MONTH(Z$4)=MONTH($H158),YEAR(Z$4)=YEAR($H158)),#REF!,IF(AND(MONTH(Z$4)=MONTH($G158),YEAR(Z$4)=YEAR($G158)),#REF!,IF(AND(Z$4&lt;($H158+1),(Z$4+1)&gt;$G158),$O158,0)))</f>
        <v>0</v>
      </c>
      <c r="AA158" s="1301">
        <v>0</v>
      </c>
      <c r="AB158" s="1301">
        <f t="shared" si="189"/>
        <v>0</v>
      </c>
      <c r="AC158" s="1301">
        <v>0</v>
      </c>
      <c r="AD158" s="1301">
        <f>IF(AND(MONTH(AD$4)=MONTH($H158),YEAR(AD$4)=YEAR($H158)),#REF!,IF(AND(MONTH(AD$4)=MONTH($G158),YEAR(AD$4)=YEAR($G158)),#REF!,IF(AND(AD$4&lt;($H158+1),(AD$4+1)&gt;$G158),$O158,0)))</f>
        <v>0</v>
      </c>
      <c r="AE158" s="1301">
        <v>0</v>
      </c>
      <c r="AF158" s="1301">
        <f t="shared" si="190"/>
        <v>0</v>
      </c>
      <c r="AG158" s="1301">
        <v>0</v>
      </c>
      <c r="AH158" s="1301">
        <f>IF(AND(MONTH(AH$4)=MONTH($H158),YEAR(AH$4)=YEAR($H158)),#REF!,IF(AND(MONTH(AH$4)=MONTH($G158),YEAR(AH$4)=YEAR($G158)),#REF!,IF(AND(AH$4&lt;($H158+1),(AH$4+1)&gt;$G158),$O158,0)))</f>
        <v>0</v>
      </c>
      <c r="AI158" s="1301">
        <v>0</v>
      </c>
      <c r="AJ158" s="1301">
        <f t="shared" si="191"/>
        <v>0</v>
      </c>
      <c r="AK158" s="1301">
        <v>0</v>
      </c>
      <c r="AL158" s="1313">
        <f>IF(AND(MONTH(AL$4)=MONTH($H158),YEAR(AL$4)=YEAR($H158)),#REF!,IF(AND(MONTH(AL$4)=MONTH($G158),YEAR(AL$4)=YEAR($G158)),#REF!,IF(AND(AL$4&lt;($H158+1),(AL$4+1)&gt;$G158),$O158,0)))</f>
        <v>0</v>
      </c>
      <c r="AM158" s="1313" t="e">
        <f>IF(AND(MONTH(AM$4)=MONTH($H158),YEAR(AM$4)=YEAR($H158)),#REF!,IF(AND(MONTH(AM$4)=MONTH($G158),YEAR(AM$4)=YEAR($G158)),#REF!,IF(AND(AM$4&lt;($H158+1),(AM$4+1)&gt;$G158),$O158,0)))</f>
        <v>#REF!</v>
      </c>
      <c r="AN158" s="1313">
        <f>IF(AND(MONTH(AN$4)=MONTH($H158),YEAR(AN$4)=YEAR($H158)),#REF!,IF(AND(MONTH(AN$4)=MONTH($G158),YEAR(AN$4)=YEAR($G158)),#REF!,IF(AND(AN$4&lt;($H158+1),(AN$4+1)&gt;$G158),$O158,0)))</f>
        <v>13512.5</v>
      </c>
      <c r="AO158" s="1313">
        <f>IF(AND(MONTH(AO$4)=MONTH($H158),YEAR(AO$4)=YEAR($H158)),#REF!,IF(AND(MONTH(AO$4)=MONTH($G158),YEAR(AO$4)=YEAR($G158)),#REF!,IF(AND(AO$4&lt;($H158+1),(AO$4+1)&gt;$G158),$O158,0)))</f>
        <v>13512.5</v>
      </c>
      <c r="AP158" s="1313">
        <f>IF(AND(MONTH(AP$4)=MONTH($H158),YEAR(AP$4)=YEAR($H158)),#REF!,IF(AND(MONTH(AP$4)=MONTH($G158),YEAR(AP$4)=YEAR($G158)),#REF!,IF(AND(AP$4&lt;($H158+1),(AP$4+1)&gt;$G158),$O158,0)))</f>
        <v>13512.5</v>
      </c>
      <c r="AQ158" s="1313">
        <f>IF(AND(MONTH(AQ$4)=MONTH($H158),YEAR(AQ$4)=YEAR($H158)),#REF!,IF(AND(MONTH(AQ$4)=MONTH($G158),YEAR(AQ$4)=YEAR($G158)),#REF!,IF(AND(AQ$4&lt;($H158+1),(AQ$4+1)&gt;$G158),$O158,0)))</f>
        <v>13512.5</v>
      </c>
      <c r="AR158" s="1313">
        <f>IF(AND(MONTH(AR$4)=MONTH($H158),YEAR(AR$4)=YEAR($H158)),#REF!,IF(AND(MONTH(AR$4)=MONTH($G158),YEAR(AR$4)=YEAR($G158)),#REF!,IF(AND(AR$4&lt;($H158+1),(AR$4+1)&gt;$G158),$O158,0)))</f>
        <v>13512.5</v>
      </c>
      <c r="AS158" s="1301" t="e">
        <f t="shared" si="171"/>
        <v>#REF!</v>
      </c>
      <c r="AT158" s="1301">
        <f>IF(AND(MONTH(AT$4)=MONTH($H158),YEAR(AT$4)=YEAR($H158)),#REF!,IF(AND(MONTH(AT$4)=MONTH($G158),YEAR(AT$4)=YEAR($G158)),#REF!,IF(AND(AT$4&lt;($H158+1),(AT$4+1)&gt;$G158),$P158,0)))</f>
        <v>0</v>
      </c>
      <c r="AU158" s="1301">
        <v>0</v>
      </c>
      <c r="AV158" s="1301">
        <f t="shared" si="180"/>
        <v>0</v>
      </c>
      <c r="AW158" s="1301">
        <v>0</v>
      </c>
      <c r="AX158" s="1301">
        <f>IF(AND(MONTH(AX$4)=MONTH($H158),YEAR(AX$4)=YEAR($H158)),#REF!,IF(AND(MONTH(AX$4)=MONTH($G158),YEAR(AX$4)=YEAR($G158)),#REF!,IF(AND(AX$4&lt;($H158+1),(AX$4+1)&gt;$G158),$P158,0)))</f>
        <v>0</v>
      </c>
      <c r="AY158" s="1301">
        <v>0</v>
      </c>
      <c r="AZ158" s="1301">
        <f t="shared" si="184"/>
        <v>0</v>
      </c>
      <c r="BA158" s="1301">
        <v>0</v>
      </c>
      <c r="BB158" s="1301">
        <f>IF(AND(MONTH(BB$4)=MONTH($H158),YEAR(BB$4)=YEAR($H158)),#REF!,IF(AND(MONTH(BB$4)=MONTH($G158),YEAR(BB$4)=YEAR($G158)),#REF!,IF(AND(BB$4&lt;($H158+1),(BB$4+1)&gt;$G158),$P158,0)))</f>
        <v>0</v>
      </c>
      <c r="BC158" s="1301">
        <v>0</v>
      </c>
      <c r="BD158" s="1301">
        <f t="shared" si="185"/>
        <v>0</v>
      </c>
      <c r="BE158" s="1301">
        <v>0</v>
      </c>
      <c r="BF158" s="1301">
        <f>IF(AND(MONTH(BF$4)=MONTH($H158),YEAR(BF$4)=YEAR($H158)),#REF!,IF(AND(MONTH(BF$4)=MONTH($G158),YEAR(BF$4)=YEAR($G158)),#REF!,IF(AND(BF$4&lt;($H158+1),(BF$4+1)&gt;$G158),$P158,0)))</f>
        <v>0</v>
      </c>
      <c r="BG158" s="1301">
        <v>0</v>
      </c>
      <c r="BH158" s="1301">
        <f t="shared" si="186"/>
        <v>0</v>
      </c>
      <c r="BI158" s="1301">
        <v>0</v>
      </c>
      <c r="BJ158" s="1301">
        <f>IF(AND(MONTH(BJ$4)=MONTH($H158),YEAR(BJ$4)=YEAR($H158)),#REF!,IF(AND(MONTH(BJ$4)=MONTH($G158),YEAR(BJ$4)=YEAR($G158)),#REF!,IF(AND(BJ$4&lt;($H158+1),(BJ$4+1)&gt;$G158),$P158,0)))</f>
        <v>0</v>
      </c>
      <c r="BK158" s="1301">
        <v>0</v>
      </c>
      <c r="BL158" s="1301">
        <f t="shared" si="187"/>
        <v>0</v>
      </c>
      <c r="BM158" s="1301">
        <v>0</v>
      </c>
      <c r="BN158" s="1313">
        <f>IF(AND(MONTH(BN$4)=MONTH($H158),YEAR(BN$4)=YEAR($H158)),#REF!,IF(AND(MONTH(BN$4)=MONTH($G158),YEAR(BN$4)=YEAR($G158)),#REF!,IF(AND(BN$4&lt;($H158+1),(BN$4+1)&gt;$G158),$P158,0)))</f>
        <v>0</v>
      </c>
      <c r="BO158" s="1313" t="e">
        <f>IF(AND(MONTH(BO$4)=MONTH($H158),YEAR(BO$4)=YEAR($H158)),#REF!,IF(AND(MONTH(BO$4)=MONTH($G158),YEAR(BO$4)=YEAR($G158)),#REF!,IF(AND(BO$4&lt;($H158+1),(BO$4+1)&gt;$G158),$P158,0)))</f>
        <v>#REF!</v>
      </c>
      <c r="BP158" s="1313">
        <f>IF(AND(MONTH(BP$4)=MONTH($H158),YEAR(BP$4)=YEAR($H158)),#REF!,IF(AND(MONTH(BP$4)=MONTH($G158),YEAR(BP$4)=YEAR($G158)),#REF!,IF(AND(BP$4&lt;($H158+1),(BP$4+1)&gt;$G158),$P158,0)))</f>
        <v>920</v>
      </c>
      <c r="BQ158" s="1313">
        <f>IF(AND(MONTH(BQ$4)=MONTH($H158),YEAR(BQ$4)=YEAR($H158)),#REF!,IF(AND(MONTH(BQ$4)=MONTH($G158),YEAR(BQ$4)=YEAR($G158)),#REF!,IF(AND(BQ$4&lt;($H158+1),(BQ$4+1)&gt;$G158),$P158,0)))</f>
        <v>920</v>
      </c>
      <c r="BR158" s="1313">
        <f>IF(AND(MONTH(BR$4)=MONTH($H158),YEAR(BR$4)=YEAR($H158)),#REF!,IF(AND(MONTH(BR$4)=MONTH($G158),YEAR(BR$4)=YEAR($G158)),#REF!,IF(AND(BR$4&lt;($H158+1),(BR$4+1)&gt;$G158),$P158,0)))</f>
        <v>920</v>
      </c>
      <c r="BS158" s="1313">
        <f>IF(AND(MONTH(BS$4)=MONTH($H158),YEAR(BS$4)=YEAR($H158)),#REF!,IF(AND(MONTH(BS$4)=MONTH($G158),YEAR(BS$4)=YEAR($G158)),#REF!,IF(AND(BS$4&lt;($H158+1),(BS$4+1)&gt;$G158),$P158,0)))</f>
        <v>920</v>
      </c>
      <c r="BT158" s="1313">
        <f>IF(AND(MONTH(BT$4)=MONTH($H158),YEAR(BT$4)=YEAR($H158)),#REF!,IF(AND(MONTH(BT$4)=MONTH($G158),YEAR(BT$4)=YEAR($G158)),#REF!,IF(AND(BT$4&lt;($H158+1),(BT$4+1)&gt;$G158),$P158,0)))</f>
        <v>920</v>
      </c>
      <c r="BU158" s="1301" t="e">
        <f t="shared" si="172"/>
        <v>#REF!</v>
      </c>
      <c r="BV158" s="1301"/>
      <c r="BW158" s="1327"/>
      <c r="BX158" s="1319"/>
      <c r="BY158" s="1319"/>
      <c r="BZ158" s="1319"/>
      <c r="CA158" s="1319"/>
      <c r="CB158" s="1319"/>
      <c r="CC158" s="1319"/>
      <c r="CD158" s="1319"/>
      <c r="CE158" s="1319"/>
      <c r="CF158" s="1319"/>
      <c r="CG158" s="1319"/>
      <c r="CH158" s="1319"/>
      <c r="CI158" s="1270">
        <f>SUM(BW158:CH158)</f>
        <v>0</v>
      </c>
      <c r="CJ158" s="1333"/>
      <c r="CK158" s="1333"/>
      <c r="CL158" s="1333"/>
    </row>
    <row r="159" spans="1:90" ht="17.399999999999999" customHeight="1">
      <c r="A159" s="1212">
        <v>72</v>
      </c>
      <c r="B159" s="1212" t="s">
        <v>185</v>
      </c>
      <c r="C159" s="1212" t="s">
        <v>56</v>
      </c>
      <c r="D159" s="1212"/>
      <c r="E159" s="1201" t="s">
        <v>226</v>
      </c>
      <c r="F159" s="1202" t="s">
        <v>227</v>
      </c>
      <c r="G159" s="1205">
        <v>45292</v>
      </c>
      <c r="H159" s="1205">
        <v>45657</v>
      </c>
      <c r="I159" s="1261"/>
      <c r="J159" s="1262">
        <v>241</v>
      </c>
      <c r="K159" s="1262">
        <v>241</v>
      </c>
      <c r="L159" s="1263">
        <v>20.375</v>
      </c>
      <c r="M159" s="1264">
        <v>2</v>
      </c>
      <c r="N159" s="1265">
        <v>27.96875</v>
      </c>
      <c r="O159" s="1259">
        <f t="shared" si="173"/>
        <v>4910.375</v>
      </c>
      <c r="P159" s="1259">
        <f t="shared" si="170"/>
        <v>482</v>
      </c>
      <c r="Q159" s="1259">
        <f t="shared" si="169"/>
        <v>5392.375</v>
      </c>
      <c r="R159" s="1259" t="e">
        <f>IF(AND(MONTH(R$4)=MONTH($H159),YEAR(R$4)=YEAR($H159)),#REF!,IF(AND(MONTH(R$4)=MONTH($G159),YEAR(R$4)=YEAR($G159)),#REF!,IF(AND(R$4&lt;($H159+1),(R$4+1)&gt;$G159),$O159,0)))</f>
        <v>#REF!</v>
      </c>
      <c r="S159" s="1259">
        <f>VLOOKUP(E159,'[1]MW-Rent 2023'!$E$11:$AS$247,16,FALSE)</f>
        <v>3928.3</v>
      </c>
      <c r="T159" s="1259" t="e">
        <f t="shared" si="183"/>
        <v>#REF!</v>
      </c>
      <c r="U159" s="1259">
        <f>VLOOKUP(E159,'[2]MW-Rent 2023'!$E$11:$DR$319,21,FALSE)</f>
        <v>3880.1</v>
      </c>
      <c r="V159" s="1301">
        <f>IF(AND(MONTH(V$4)=MONTH($H159),YEAR(V$4)=YEAR($H159)),#REF!,IF(AND(MONTH(V$4)=MONTH($G159),YEAR(V$4)=YEAR($G159)),#REF!,IF(AND(V$4&lt;($H159+1),(V$4+1)&gt;$G159),$O159,0)))</f>
        <v>4910.375</v>
      </c>
      <c r="W159" s="1301">
        <f>VLOOKUP(E159,'[1]MW-Rent 2023'!$E$11:$AS$247,17,FALSE)</f>
        <v>3928.3</v>
      </c>
      <c r="X159" s="1301">
        <f t="shared" si="188"/>
        <v>982.07500000000005</v>
      </c>
      <c r="Y159" s="1301">
        <f>VLOOKUP(E159,'[2]MW-Rent 2023'!$E$11:$DR$319,25,FALSE)</f>
        <v>3687.3</v>
      </c>
      <c r="Z159" s="1301">
        <f>IF(AND(MONTH(Z$4)=MONTH($H159),YEAR(Z$4)=YEAR($H159)),#REF!,IF(AND(MONTH(Z$4)=MONTH($G159),YEAR(Z$4)=YEAR($G159)),#REF!,IF(AND(Z$4&lt;($H159+1),(Z$4+1)&gt;$G159),$O159,0)))</f>
        <v>4910.375</v>
      </c>
      <c r="AA159" s="1301">
        <f>VLOOKUP(E159,'[1]MW-Rent 2023'!$E$11:$AS$247,18,FALSE)</f>
        <v>3928.3</v>
      </c>
      <c r="AB159" s="1301">
        <f t="shared" si="189"/>
        <v>982.07500000000005</v>
      </c>
      <c r="AC159" s="1301">
        <f>VLOOKUP(E159,'[2]MW-Rent 2023'!$E$11:$DR$319,29,FALSE)</f>
        <v>3687.3</v>
      </c>
      <c r="AD159" s="1301">
        <f>IF(AND(MONTH(AD$4)=MONTH($H159),YEAR(AD$4)=YEAR($H159)),#REF!,IF(AND(MONTH(AD$4)=MONTH($G159),YEAR(AD$4)=YEAR($G159)),#REF!,IF(AND(AD$4&lt;($H159+1),(AD$4+1)&gt;$G159),$O159,0)))</f>
        <v>4910.375</v>
      </c>
      <c r="AE159" s="1301">
        <f>VLOOKUP(E159,'[1]MW-Rent 2023'!$E$11:$AS$247,19,FALSE)</f>
        <v>3928.3</v>
      </c>
      <c r="AF159" s="1301">
        <f t="shared" si="190"/>
        <v>982.07500000000005</v>
      </c>
      <c r="AG159" s="1301">
        <f>VLOOKUP(E159,'[2]MW-Rent 2023'!$E$11:$DR$319,33,FALSE)</f>
        <v>3687.3</v>
      </c>
      <c r="AH159" s="1301">
        <f>IF(AND(MONTH(AH$4)=MONTH($H159),YEAR(AH$4)=YEAR($H159)),#REF!,IF(AND(MONTH(AH$4)=MONTH($G159),YEAR(AH$4)=YEAR($G159)),#REF!,IF(AND(AH$4&lt;($H159+1),(AH$4+1)&gt;$G159),$O159,0)))</f>
        <v>4910.375</v>
      </c>
      <c r="AI159" s="1301">
        <f>VLOOKUP(E159,'[1]MW-Rent 2023'!$E$11:$AS$247,20,FALSE)</f>
        <v>3928.3</v>
      </c>
      <c r="AJ159" s="1301">
        <f t="shared" si="191"/>
        <v>982.07500000000005</v>
      </c>
      <c r="AK159" s="1301">
        <f>VLOOKUP(E159,'[2]MW-Rent 2023'!$E$11:$DR$319,37,FALSE)</f>
        <v>3687.3</v>
      </c>
      <c r="AL159" s="1313">
        <f>IF(AND(MONTH(AL$4)=MONTH($H159),YEAR(AL$4)=YEAR($H159)),#REF!,IF(AND(MONTH(AL$4)=MONTH($G159),YEAR(AL$4)=YEAR($G159)),#REF!,IF(AND(AL$4&lt;($H159+1),(AL$4+1)&gt;$G159),$O159,0)))</f>
        <v>4910.375</v>
      </c>
      <c r="AM159" s="1313">
        <f>IF(AND(MONTH(AM$4)=MONTH($H159),YEAR(AM$4)=YEAR($H159)),#REF!,IF(AND(MONTH(AM$4)=MONTH($G159),YEAR(AM$4)=YEAR($G159)),#REF!,IF(AND(AM$4&lt;($H159+1),(AM$4+1)&gt;$G159),$O159,0)))</f>
        <v>4910.375</v>
      </c>
      <c r="AN159" s="1313">
        <f>IF(AND(MONTH(AN$4)=MONTH($H159),YEAR(AN$4)=YEAR($H159)),#REF!,IF(AND(MONTH(AN$4)=MONTH($G159),YEAR(AN$4)=YEAR($G159)),#REF!,IF(AND(AN$4&lt;($H159+1),(AN$4+1)&gt;$G159),$O159,0)))</f>
        <v>4910.375</v>
      </c>
      <c r="AO159" s="1313">
        <f>IF(AND(MONTH(AO$4)=MONTH($H159),YEAR(AO$4)=YEAR($H159)),#REF!,IF(AND(MONTH(AO$4)=MONTH($G159),YEAR(AO$4)=YEAR($G159)),#REF!,IF(AND(AO$4&lt;($H159+1),(AO$4+1)&gt;$G159),$O159,0)))</f>
        <v>4910.375</v>
      </c>
      <c r="AP159" s="1313">
        <f>IF(AND(MONTH(AP$4)=MONTH($H159),YEAR(AP$4)=YEAR($H159)),#REF!,IF(AND(MONTH(AP$4)=MONTH($G159),YEAR(AP$4)=YEAR($G159)),#REF!,IF(AND(AP$4&lt;($H159+1),(AP$4+1)&gt;$G159),$O159,0)))</f>
        <v>4910.375</v>
      </c>
      <c r="AQ159" s="1313">
        <f>IF(AND(MONTH(AQ$4)=MONTH($H159),YEAR(AQ$4)=YEAR($H159)),#REF!,IF(AND(MONTH(AQ$4)=MONTH($G159),YEAR(AQ$4)=YEAR($G159)),#REF!,IF(AND(AQ$4&lt;($H159+1),(AQ$4+1)&gt;$G159),$O159,0)))</f>
        <v>4910.375</v>
      </c>
      <c r="AR159" s="1313" t="e">
        <f>IF(AND(MONTH(AR$4)=MONTH($H159),YEAR(AR$4)=YEAR($H159)),#REF!,IF(AND(MONTH(AR$4)=MONTH($G159),YEAR(AR$4)=YEAR($G159)),#REF!,IF(AND(AR$4&lt;($H159+1),(AR$4+1)&gt;$G159),$O159,0)))</f>
        <v>#REF!</v>
      </c>
      <c r="AS159" s="1301" t="e">
        <f t="shared" si="171"/>
        <v>#REF!</v>
      </c>
      <c r="AT159" s="1301" t="e">
        <f>IF(AND(MONTH(AT$4)=MONTH($H159),YEAR(AT$4)=YEAR($H159)),#REF!,IF(AND(MONTH(AT$4)=MONTH($G159),YEAR(AT$4)=YEAR($G159)),#REF!,IF(AND(AT$4&lt;($H159+1),(AT$4+1)&gt;$G159),$P159,0)))</f>
        <v>#REF!</v>
      </c>
      <c r="AU159" s="1301">
        <f>VLOOKUP(E159,'[1]MW-Rent 2023'!$E$11:$AS$247,29,FALSE)</f>
        <v>482</v>
      </c>
      <c r="AV159" s="1301" t="e">
        <f t="shared" si="180"/>
        <v>#REF!</v>
      </c>
      <c r="AW159" s="1301">
        <f>VLOOKUP(E159,'[2]MW-Rent 2023'!$E$11:$DR$319,70,FALSE)</f>
        <v>289.2</v>
      </c>
      <c r="AX159" s="1301">
        <f>IF(AND(MONTH(AX$4)=MONTH($H159),YEAR(AX$4)=YEAR($H159)),#REF!,IF(AND(MONTH(AX$4)=MONTH($G159),YEAR(AX$4)=YEAR($G159)),#REF!,IF(AND(AX$4&lt;($H159+1),(AX$4+1)&gt;$G159),$P159,0)))</f>
        <v>482</v>
      </c>
      <c r="AY159" s="1301">
        <f>VLOOKUP(E159,'[1]MW-Rent 2023'!$E$11:$AS$247,30,FALSE)</f>
        <v>482</v>
      </c>
      <c r="AZ159" s="1301">
        <f t="shared" si="184"/>
        <v>0</v>
      </c>
      <c r="BA159" s="1301">
        <f>VLOOKUP(E159,'[2]MW-Rent 2023'!$E$11:$DR$319,74,FALSE)</f>
        <v>482</v>
      </c>
      <c r="BB159" s="1301">
        <f>IF(AND(MONTH(BB$4)=MONTH($H159),YEAR(BB$4)=YEAR($H159)),#REF!,IF(AND(MONTH(BB$4)=MONTH($G159),YEAR(BB$4)=YEAR($G159)),#REF!,IF(AND(BB$4&lt;($H159+1),(BB$4+1)&gt;$G159),$P159,0)))</f>
        <v>482</v>
      </c>
      <c r="BC159" s="1301">
        <f>VLOOKUP(E159,'[1]MW-Rent 2023'!$E$11:$AS$247,31,FALSE)</f>
        <v>482</v>
      </c>
      <c r="BD159" s="1301">
        <f t="shared" si="185"/>
        <v>0</v>
      </c>
      <c r="BE159" s="1301">
        <f>VLOOKUP(E159,'[2]MW-Rent 2023'!$E$11:$DR$319,78,FALSE)</f>
        <v>482</v>
      </c>
      <c r="BF159" s="1301">
        <f>IF(AND(MONTH(BF$4)=MONTH($H159),YEAR(BF$4)=YEAR($H159)),#REF!,IF(AND(MONTH(BF$4)=MONTH($G159),YEAR(BF$4)=YEAR($G159)),#REF!,IF(AND(BF$4&lt;($H159+1),(BF$4+1)&gt;$G159),$P159,0)))</f>
        <v>482</v>
      </c>
      <c r="BG159" s="1301">
        <f>VLOOKUP(E159,'[1]MW-Rent 2023'!$E$11:$AS$247,32,FALSE)</f>
        <v>482</v>
      </c>
      <c r="BH159" s="1301">
        <f t="shared" si="186"/>
        <v>0</v>
      </c>
      <c r="BI159" s="1301">
        <f>VLOOKUP(E159,'[2]MW-Rent 2023'!$E$11:$DR$319,82,FALSE)</f>
        <v>482</v>
      </c>
      <c r="BJ159" s="1301">
        <f>IF(AND(MONTH(BJ$4)=MONTH($H159),YEAR(BJ$4)=YEAR($H159)),#REF!,IF(AND(MONTH(BJ$4)=MONTH($G159),YEAR(BJ$4)=YEAR($G159)),#REF!,IF(AND(BJ$4&lt;($H159+1),(BJ$4+1)&gt;$G159),$P159,0)))</f>
        <v>482</v>
      </c>
      <c r="BK159" s="1301">
        <f>VLOOKUP(E159,'[1]MW-Rent 2023'!$E$11:$AS$247,33,FALSE)</f>
        <v>482</v>
      </c>
      <c r="BL159" s="1301">
        <f t="shared" si="187"/>
        <v>0</v>
      </c>
      <c r="BM159" s="1301">
        <f>VLOOKUP(E159,'[2]MW-Rent 2023'!$E$11:$DR$319,86,FALSE)</f>
        <v>482</v>
      </c>
      <c r="BN159" s="1313">
        <f>IF(AND(MONTH(BN$4)=MONTH($H159),YEAR(BN$4)=YEAR($H159)),#REF!,IF(AND(MONTH(BN$4)=MONTH($G159),YEAR(BN$4)=YEAR($G159)),#REF!,IF(AND(BN$4&lt;($H159+1),(BN$4+1)&gt;$G159),$P159,0)))</f>
        <v>482</v>
      </c>
      <c r="BO159" s="1313">
        <f>IF(AND(MONTH(BO$4)=MONTH($H159),YEAR(BO$4)=YEAR($H159)),#REF!,IF(AND(MONTH(BO$4)=MONTH($G159),YEAR(BO$4)=YEAR($G159)),#REF!,IF(AND(BO$4&lt;($H159+1),(BO$4+1)&gt;$G159),$P159,0)))</f>
        <v>482</v>
      </c>
      <c r="BP159" s="1313">
        <f>IF(AND(MONTH(BP$4)=MONTH($H159),YEAR(BP$4)=YEAR($H159)),#REF!,IF(AND(MONTH(BP$4)=MONTH($G159),YEAR(BP$4)=YEAR($G159)),#REF!,IF(AND(BP$4&lt;($H159+1),(BP$4+1)&gt;$G159),$P159,0)))</f>
        <v>482</v>
      </c>
      <c r="BQ159" s="1313">
        <f>IF(AND(MONTH(BQ$4)=MONTH($H159),YEAR(BQ$4)=YEAR($H159)),#REF!,IF(AND(MONTH(BQ$4)=MONTH($G159),YEAR(BQ$4)=YEAR($G159)),#REF!,IF(AND(BQ$4&lt;($H159+1),(BQ$4+1)&gt;$G159),$P159,0)))</f>
        <v>482</v>
      </c>
      <c r="BR159" s="1313">
        <f>IF(AND(MONTH(BR$4)=MONTH($H159),YEAR(BR$4)=YEAR($H159)),#REF!,IF(AND(MONTH(BR$4)=MONTH($G159),YEAR(BR$4)=YEAR($G159)),#REF!,IF(AND(BR$4&lt;($H159+1),(BR$4+1)&gt;$G159),$P159,0)))</f>
        <v>482</v>
      </c>
      <c r="BS159" s="1313">
        <f>IF(AND(MONTH(BS$4)=MONTH($H159),YEAR(BS$4)=YEAR($H159)),#REF!,IF(AND(MONTH(BS$4)=MONTH($G159),YEAR(BS$4)=YEAR($G159)),#REF!,IF(AND(BS$4&lt;($H159+1),(BS$4+1)&gt;$G159),$P159,0)))</f>
        <v>482</v>
      </c>
      <c r="BT159" s="1313" t="e">
        <f>IF(AND(MONTH(BT$4)=MONTH($H159),YEAR(BT$4)=YEAR($H159)),#REF!,IF(AND(MONTH(BT$4)=MONTH($G159),YEAR(BT$4)=YEAR($G159)),#REF!,IF(AND(BT$4&lt;($H159+1),(BT$4+1)&gt;$G159),$P159,0)))</f>
        <v>#REF!</v>
      </c>
      <c r="BU159" s="1331" t="e">
        <f t="shared" si="172"/>
        <v>#REF!</v>
      </c>
      <c r="BV159" s="1331"/>
      <c r="BW159" s="1327">
        <v>78.180000000000007</v>
      </c>
      <c r="BX159" s="1319">
        <v>70.5</v>
      </c>
      <c r="BY159" s="1319">
        <v>82.97</v>
      </c>
      <c r="BZ159" s="1319">
        <v>77.94</v>
      </c>
      <c r="CA159" s="1319">
        <v>82.9</v>
      </c>
      <c r="CB159" s="1319"/>
      <c r="CC159" s="1319"/>
      <c r="CD159" s="1338"/>
      <c r="CE159" s="1338"/>
      <c r="CF159" s="1338"/>
      <c r="CG159" s="1338"/>
      <c r="CH159" s="1338"/>
      <c r="CI159" s="1270">
        <f>SUM(BW159:CH159)</f>
        <v>392.49</v>
      </c>
      <c r="CJ159" s="1333"/>
      <c r="CK159" s="1333"/>
      <c r="CL159" s="1333"/>
    </row>
    <row r="160" spans="1:90" ht="18" customHeight="1">
      <c r="A160" s="1212">
        <v>72</v>
      </c>
      <c r="B160" s="1212" t="s">
        <v>185</v>
      </c>
      <c r="C160" s="1212" t="s">
        <v>56</v>
      </c>
      <c r="D160" s="1212"/>
      <c r="E160" s="1201" t="s">
        <v>226</v>
      </c>
      <c r="F160" s="1202" t="s">
        <v>227</v>
      </c>
      <c r="G160" s="1205">
        <v>45658</v>
      </c>
      <c r="H160" s="1205">
        <v>46022</v>
      </c>
      <c r="I160" s="1261"/>
      <c r="J160" s="1262">
        <v>0</v>
      </c>
      <c r="K160" s="1262">
        <v>241</v>
      </c>
      <c r="L160" s="1263">
        <v>21.625</v>
      </c>
      <c r="M160" s="1264">
        <v>2</v>
      </c>
      <c r="N160" s="1265">
        <v>29.53125</v>
      </c>
      <c r="O160" s="1259">
        <f t="shared" si="173"/>
        <v>5211.625</v>
      </c>
      <c r="P160" s="1259">
        <f t="shared" si="170"/>
        <v>482</v>
      </c>
      <c r="Q160" s="1259">
        <f t="shared" si="169"/>
        <v>5693.625</v>
      </c>
      <c r="R160" s="1259">
        <f>IF(AND(MONTH(R$4)=MONTH($H160),YEAR(R$4)=YEAR($H160)),#REF!,IF(AND(MONTH(R$4)=MONTH($G160),YEAR(R$4)=YEAR($G160)),#REF!,IF(AND(R$4&lt;($H160+1),(R$4+1)&gt;$G160),$O160,0)))</f>
        <v>0</v>
      </c>
      <c r="S160" s="1259">
        <v>0</v>
      </c>
      <c r="T160" s="1259">
        <f t="shared" si="183"/>
        <v>0</v>
      </c>
      <c r="U160" s="1259">
        <v>0</v>
      </c>
      <c r="V160" s="1301">
        <f>IF(AND(MONTH(V$4)=MONTH($H160),YEAR(V$4)=YEAR($H160)),#REF!,IF(AND(MONTH(V$4)=MONTH($G160),YEAR(V$4)=YEAR($G160)),#REF!,IF(AND(V$4&lt;($H160+1),(V$4+1)&gt;$G160),$O160,0)))</f>
        <v>0</v>
      </c>
      <c r="W160" s="1301">
        <v>0</v>
      </c>
      <c r="X160" s="1301">
        <f t="shared" si="188"/>
        <v>0</v>
      </c>
      <c r="Y160" s="1301">
        <v>0</v>
      </c>
      <c r="Z160" s="1301">
        <f>IF(AND(MONTH(Z$4)=MONTH($H160),YEAR(Z$4)=YEAR($H160)),#REF!,IF(AND(MONTH(Z$4)=MONTH($G160),YEAR(Z$4)=YEAR($G160)),#REF!,IF(AND(Z$4&lt;($H160+1),(Z$4+1)&gt;$G160),$O160,0)))</f>
        <v>0</v>
      </c>
      <c r="AA160" s="1301">
        <v>0</v>
      </c>
      <c r="AB160" s="1301">
        <f t="shared" si="189"/>
        <v>0</v>
      </c>
      <c r="AC160" s="1301">
        <v>0</v>
      </c>
      <c r="AD160" s="1301">
        <f>IF(AND(MONTH(AD$4)=MONTH($H160),YEAR(AD$4)=YEAR($H160)),#REF!,IF(AND(MONTH(AD$4)=MONTH($G160),YEAR(AD$4)=YEAR($G160)),#REF!,IF(AND(AD$4&lt;($H160+1),(AD$4+1)&gt;$G160),$O160,0)))</f>
        <v>0</v>
      </c>
      <c r="AE160" s="1301">
        <v>0</v>
      </c>
      <c r="AF160" s="1301">
        <f t="shared" si="190"/>
        <v>0</v>
      </c>
      <c r="AG160" s="1301">
        <v>0</v>
      </c>
      <c r="AH160" s="1301">
        <f>IF(AND(MONTH(AH$4)=MONTH($H160),YEAR(AH$4)=YEAR($H160)),#REF!,IF(AND(MONTH(AH$4)=MONTH($G160),YEAR(AH$4)=YEAR($G160)),#REF!,IF(AND(AH$4&lt;($H160+1),(AH$4+1)&gt;$G160),$O160,0)))</f>
        <v>0</v>
      </c>
      <c r="AI160" s="1301">
        <v>0</v>
      </c>
      <c r="AJ160" s="1301">
        <f t="shared" si="191"/>
        <v>0</v>
      </c>
      <c r="AK160" s="1301">
        <v>0</v>
      </c>
      <c r="AL160" s="1313">
        <f>IF(AND(MONTH(AL$4)=MONTH($H160),YEAR(AL$4)=YEAR($H160)),#REF!,IF(AND(MONTH(AL$4)=MONTH($G160),YEAR(AL$4)=YEAR($G160)),#REF!,IF(AND(AL$4&lt;($H160+1),(AL$4+1)&gt;$G160),$O160,0)))</f>
        <v>0</v>
      </c>
      <c r="AM160" s="1313">
        <f>IF(AND(MONTH(AM$4)=MONTH($H160),YEAR(AM$4)=YEAR($H160)),#REF!,IF(AND(MONTH(AM$4)=MONTH($G160),YEAR(AM$4)=YEAR($G160)),#REF!,IF(AND(AM$4&lt;($H160+1),(AM$4+1)&gt;$G160),$O160,0)))</f>
        <v>0</v>
      </c>
      <c r="AN160" s="1313">
        <f>IF(AND(MONTH(AN$4)=MONTH($H160),YEAR(AN$4)=YEAR($H160)),#REF!,IF(AND(MONTH(AN$4)=MONTH($G160),YEAR(AN$4)=YEAR($G160)),#REF!,IF(AND(AN$4&lt;($H160+1),(AN$4+1)&gt;$G160),$O160,0)))</f>
        <v>0</v>
      </c>
      <c r="AO160" s="1313">
        <f>IF(AND(MONTH(AO$4)=MONTH($H160),YEAR(AO$4)=YEAR($H160)),#REF!,IF(AND(MONTH(AO$4)=MONTH($G160),YEAR(AO$4)=YEAR($G160)),#REF!,IF(AND(AO$4&lt;($H160+1),(AO$4+1)&gt;$G160),$O160,0)))</f>
        <v>0</v>
      </c>
      <c r="AP160" s="1313">
        <f>IF(AND(MONTH(AP$4)=MONTH($H160),YEAR(AP$4)=YEAR($H160)),#REF!,IF(AND(MONTH(AP$4)=MONTH($G160),YEAR(AP$4)=YEAR($G160)),#REF!,IF(AND(AP$4&lt;($H160+1),(AP$4+1)&gt;$G160),$O160,0)))</f>
        <v>0</v>
      </c>
      <c r="AQ160" s="1313">
        <f>IF(AND(MONTH(AQ$4)=MONTH($H160),YEAR(AQ$4)=YEAR($H160)),#REF!,IF(AND(MONTH(AQ$4)=MONTH($G160),YEAR(AQ$4)=YEAR($G160)),#REF!,IF(AND(AQ$4&lt;($H160+1),(AQ$4+1)&gt;$G160),$O160,0)))</f>
        <v>0</v>
      </c>
      <c r="AR160" s="1313">
        <f>IF(AND(MONTH(AR$4)=MONTH($H160),YEAR(AR$4)=YEAR($H160)),#REF!,IF(AND(MONTH(AR$4)=MONTH($G160),YEAR(AR$4)=YEAR($G160)),#REF!,IF(AND(AR$4&lt;($H160+1),(AR$4+1)&gt;$G160),$O160,0)))</f>
        <v>0</v>
      </c>
      <c r="AS160" s="1301">
        <f t="shared" si="171"/>
        <v>0</v>
      </c>
      <c r="AT160" s="1301">
        <f>IF(AND(MONTH(AT$4)=MONTH($H160),YEAR(AT$4)=YEAR($H160)),#REF!,IF(AND(MONTH(AT$4)=MONTH($G160),YEAR(AT$4)=YEAR($G160)),#REF!,IF(AND(AT$4&lt;($H160+1),(AT$4+1)&gt;$G160),$P160,0)))</f>
        <v>0</v>
      </c>
      <c r="AU160" s="1301">
        <v>0</v>
      </c>
      <c r="AV160" s="1301">
        <f t="shared" si="180"/>
        <v>0</v>
      </c>
      <c r="AW160" s="1301">
        <v>0</v>
      </c>
      <c r="AX160" s="1301">
        <f>IF(AND(MONTH(AX$4)=MONTH($H160),YEAR(AX$4)=YEAR($H160)),#REF!,IF(AND(MONTH(AX$4)=MONTH($G160),YEAR(AX$4)=YEAR($G160)),#REF!,IF(AND(AX$4&lt;($H160+1),(AX$4+1)&gt;$G160),$P160,0)))</f>
        <v>0</v>
      </c>
      <c r="AY160" s="1301">
        <v>0</v>
      </c>
      <c r="AZ160" s="1301">
        <f t="shared" si="184"/>
        <v>0</v>
      </c>
      <c r="BA160" s="1301">
        <v>0</v>
      </c>
      <c r="BB160" s="1301">
        <f>IF(AND(MONTH(BB$4)=MONTH($H160),YEAR(BB$4)=YEAR($H160)),#REF!,IF(AND(MONTH(BB$4)=MONTH($G160),YEAR(BB$4)=YEAR($G160)),#REF!,IF(AND(BB$4&lt;($H160+1),(BB$4+1)&gt;$G160),$P160,0)))</f>
        <v>0</v>
      </c>
      <c r="BC160" s="1301">
        <v>0</v>
      </c>
      <c r="BD160" s="1301">
        <f t="shared" si="185"/>
        <v>0</v>
      </c>
      <c r="BE160" s="1301">
        <v>0</v>
      </c>
      <c r="BF160" s="1301">
        <f>IF(AND(MONTH(BF$4)=MONTH($H160),YEAR(BF$4)=YEAR($H160)),#REF!,IF(AND(MONTH(BF$4)=MONTH($G160),YEAR(BF$4)=YEAR($G160)),#REF!,IF(AND(BF$4&lt;($H160+1),(BF$4+1)&gt;$G160),$P160,0)))</f>
        <v>0</v>
      </c>
      <c r="BG160" s="1301">
        <v>0</v>
      </c>
      <c r="BH160" s="1301">
        <f t="shared" si="186"/>
        <v>0</v>
      </c>
      <c r="BI160" s="1301">
        <v>0</v>
      </c>
      <c r="BJ160" s="1301">
        <f>IF(AND(MONTH(BJ$4)=MONTH($H160),YEAR(BJ$4)=YEAR($H160)),#REF!,IF(AND(MONTH(BJ$4)=MONTH($G160),YEAR(BJ$4)=YEAR($G160)),#REF!,IF(AND(BJ$4&lt;($H160+1),(BJ$4+1)&gt;$G160),$P160,0)))</f>
        <v>0</v>
      </c>
      <c r="BK160" s="1301">
        <v>0</v>
      </c>
      <c r="BL160" s="1301">
        <f t="shared" si="187"/>
        <v>0</v>
      </c>
      <c r="BM160" s="1301">
        <v>0</v>
      </c>
      <c r="BN160" s="1313">
        <f>IF(AND(MONTH(BN$4)=MONTH($H160),YEAR(BN$4)=YEAR($H160)),#REF!,IF(AND(MONTH(BN$4)=MONTH($G160),YEAR(BN$4)=YEAR($G160)),#REF!,IF(AND(BN$4&lt;($H160+1),(BN$4+1)&gt;$G160),$P160,0)))</f>
        <v>0</v>
      </c>
      <c r="BO160" s="1313">
        <f>IF(AND(MONTH(BO$4)=MONTH($H160),YEAR(BO$4)=YEAR($H160)),#REF!,IF(AND(MONTH(BO$4)=MONTH($G160),YEAR(BO$4)=YEAR($G160)),#REF!,IF(AND(BO$4&lt;($H160+1),(BO$4+1)&gt;$G160),$P160,0)))</f>
        <v>0</v>
      </c>
      <c r="BP160" s="1313">
        <f>IF(AND(MONTH(BP$4)=MONTH($H160),YEAR(BP$4)=YEAR($H160)),#REF!,IF(AND(MONTH(BP$4)=MONTH($G160),YEAR(BP$4)=YEAR($G160)),#REF!,IF(AND(BP$4&lt;($H160+1),(BP$4+1)&gt;$G160),$P160,0)))</f>
        <v>0</v>
      </c>
      <c r="BQ160" s="1313">
        <f>IF(AND(MONTH(BQ$4)=MONTH($H160),YEAR(BQ$4)=YEAR($H160)),#REF!,IF(AND(MONTH(BQ$4)=MONTH($G160),YEAR(BQ$4)=YEAR($G160)),#REF!,IF(AND(BQ$4&lt;($H160+1),(BQ$4+1)&gt;$G160),$P160,0)))</f>
        <v>0</v>
      </c>
      <c r="BR160" s="1313">
        <f>IF(AND(MONTH(BR$4)=MONTH($H160),YEAR(BR$4)=YEAR($H160)),#REF!,IF(AND(MONTH(BR$4)=MONTH($G160),YEAR(BR$4)=YEAR($G160)),#REF!,IF(AND(BR$4&lt;($H160+1),(BR$4+1)&gt;$G160),$P160,0)))</f>
        <v>0</v>
      </c>
      <c r="BS160" s="1313">
        <f>IF(AND(MONTH(BS$4)=MONTH($H160),YEAR(BS$4)=YEAR($H160)),#REF!,IF(AND(MONTH(BS$4)=MONTH($G160),YEAR(BS$4)=YEAR($G160)),#REF!,IF(AND(BS$4&lt;($H160+1),(BS$4+1)&gt;$G160),$P160,0)))</f>
        <v>0</v>
      </c>
      <c r="BT160" s="1313">
        <f>IF(AND(MONTH(BT$4)=MONTH($H160),YEAR(BT$4)=YEAR($H160)),#REF!,IF(AND(MONTH(BT$4)=MONTH($G160),YEAR(BT$4)=YEAR($G160)),#REF!,IF(AND(BT$4&lt;($H160+1),(BT$4+1)&gt;$G160),$P160,0)))</f>
        <v>0</v>
      </c>
      <c r="BU160" s="1331">
        <f t="shared" si="172"/>
        <v>0</v>
      </c>
      <c r="BV160" s="1331"/>
      <c r="BW160" s="1327"/>
      <c r="BX160" s="1319"/>
      <c r="BY160" s="1319"/>
      <c r="BZ160" s="1319"/>
      <c r="CA160" s="1319"/>
      <c r="CB160" s="1319"/>
      <c r="CC160" s="1319"/>
      <c r="CD160" s="1338"/>
      <c r="CE160" s="1338"/>
      <c r="CF160" s="1338"/>
      <c r="CG160" s="1338"/>
      <c r="CH160" s="1338"/>
      <c r="CI160" s="1270">
        <f>SUM(BW160:CH160)</f>
        <v>0</v>
      </c>
      <c r="CJ160" s="1333"/>
      <c r="CK160" s="1333"/>
      <c r="CL160" s="1333"/>
    </row>
    <row r="161" spans="1:90" ht="18" customHeight="1">
      <c r="A161" s="1188">
        <v>73</v>
      </c>
      <c r="B161" s="1188" t="s">
        <v>88</v>
      </c>
      <c r="C161" s="1188"/>
      <c r="D161" s="1188"/>
      <c r="E161" s="1206" t="s">
        <v>228</v>
      </c>
      <c r="F161" s="1199" t="s">
        <v>229</v>
      </c>
      <c r="G161" s="1197">
        <v>45178</v>
      </c>
      <c r="H161" s="1197">
        <v>45543</v>
      </c>
      <c r="I161" s="1256"/>
      <c r="J161" s="1257">
        <v>0</v>
      </c>
      <c r="K161" s="1257">
        <v>1044</v>
      </c>
      <c r="L161" s="1260">
        <v>18.25</v>
      </c>
      <c r="M161" s="1258">
        <v>2</v>
      </c>
      <c r="N161" s="1249">
        <v>25.3125</v>
      </c>
      <c r="O161" s="1259">
        <f t="shared" si="173"/>
        <v>19053</v>
      </c>
      <c r="P161" s="1259">
        <f t="shared" si="170"/>
        <v>2088</v>
      </c>
      <c r="Q161" s="1259">
        <f t="shared" si="169"/>
        <v>21141</v>
      </c>
      <c r="R161" s="1259">
        <f>IF(AND(MONTH(R$4)=MONTH($H161),YEAR(R$4)=YEAR($H161)),#REF!,IF(AND(MONTH(R$4)=MONTH($G161),YEAR(R$4)=YEAR($G161)),#REF!,IF(AND(R$4&lt;($H161+1),(R$4+1)&gt;$G161),$O161,0)))</f>
        <v>19053</v>
      </c>
      <c r="S161" s="1259">
        <f>VLOOKUP(E161,'[1]MW-Rent 2023'!$E$11:$AS$247,16,FALSE)</f>
        <v>15242.4</v>
      </c>
      <c r="T161" s="1259">
        <f t="shared" si="183"/>
        <v>3810.6</v>
      </c>
      <c r="U161" s="1259">
        <f>VLOOKUP(E161,'[2]MW-Rent 2023'!$E$11:$DR$319,21,FALSE)</f>
        <v>15555.6</v>
      </c>
      <c r="V161" s="1301">
        <f>IF(AND(MONTH(V$4)=MONTH($H161),YEAR(V$4)=YEAR($H161)),#REF!,IF(AND(MONTH(V$4)=MONTH($G161),YEAR(V$4)=YEAR($G161)),#REF!,IF(AND(V$4&lt;($H161+1),(V$4+1)&gt;$G161),$O161,0)))</f>
        <v>19053</v>
      </c>
      <c r="W161" s="1301">
        <f>VLOOKUP(E161,'[1]MW-Rent 2023'!$E$11:$AS$247,17,FALSE)</f>
        <v>15242.4</v>
      </c>
      <c r="X161" s="1301">
        <f t="shared" si="188"/>
        <v>3810.6</v>
      </c>
      <c r="Y161" s="1301">
        <f>VLOOKUP(E161,'[2]MW-Rent 2023'!$E$11:$DR$319,25,FALSE)</f>
        <v>14720.4</v>
      </c>
      <c r="Z161" s="1301">
        <f>IF(AND(MONTH(Z$4)=MONTH($H161),YEAR(Z$4)=YEAR($H161)),#REF!,IF(AND(MONTH(Z$4)=MONTH($G161),YEAR(Z$4)=YEAR($G161)),#REF!,IF(AND(Z$4&lt;($H161+1),(Z$4+1)&gt;$G161),$O161,0)))</f>
        <v>19053</v>
      </c>
      <c r="AA161" s="1301">
        <f>VLOOKUP(E161,'[1]MW-Rent 2023'!$E$11:$AS$247,18,FALSE)</f>
        <v>15242.4</v>
      </c>
      <c r="AB161" s="1301">
        <f t="shared" si="189"/>
        <v>3810.6</v>
      </c>
      <c r="AC161" s="1301">
        <f>VLOOKUP(E161,'[2]MW-Rent 2023'!$E$11:$DR$319,29,FALSE)</f>
        <v>14720.4</v>
      </c>
      <c r="AD161" s="1301">
        <f>IF(AND(MONTH(AD$4)=MONTH($H161),YEAR(AD$4)=YEAR($H161)),#REF!,IF(AND(MONTH(AD$4)=MONTH($G161),YEAR(AD$4)=YEAR($G161)),#REF!,IF(AND(AD$4&lt;($H161+1),(AD$4+1)&gt;$G161),$O161,0)))</f>
        <v>19053</v>
      </c>
      <c r="AE161" s="1301">
        <f>VLOOKUP(E161,'[1]MW-Rent 2023'!$E$11:$AS$247,19,FALSE)</f>
        <v>15242.4</v>
      </c>
      <c r="AF161" s="1301">
        <f t="shared" si="190"/>
        <v>3810.6</v>
      </c>
      <c r="AG161" s="1301">
        <f>VLOOKUP(E161,'[2]MW-Rent 2023'!$E$11:$DR$319,33,FALSE)</f>
        <v>14720.4</v>
      </c>
      <c r="AH161" s="1301">
        <f>IF(AND(MONTH(AH$4)=MONTH($H161),YEAR(AH$4)=YEAR($H161)),#REF!,IF(AND(MONTH(AH$4)=MONTH($G161),YEAR(AH$4)=YEAR($G161)),#REF!,IF(AND(AH$4&lt;($H161+1),(AH$4+1)&gt;$G161),$O161,0)))</f>
        <v>19053</v>
      </c>
      <c r="AI161" s="1301">
        <f>VLOOKUP(E161,'[1]MW-Rent 2023'!$E$11:$AS$247,20,FALSE)</f>
        <v>15242.4</v>
      </c>
      <c r="AJ161" s="1301">
        <f t="shared" si="191"/>
        <v>3810.6</v>
      </c>
      <c r="AK161" s="1301">
        <f>VLOOKUP(E161,'[2]MW-Rent 2023'!$E$11:$DR$319,37,FALSE)</f>
        <v>14720.4</v>
      </c>
      <c r="AL161" s="1313">
        <f>IF(AND(MONTH(AL$4)=MONTH($H161),YEAR(AL$4)=YEAR($H161)),#REF!,IF(AND(MONTH(AL$4)=MONTH($G161),YEAR(AL$4)=YEAR($G161)),#REF!,IF(AND(AL$4&lt;($H161+1),(AL$4+1)&gt;$G161),$O161,0)))</f>
        <v>19053</v>
      </c>
      <c r="AM161" s="1313">
        <f>IF(AND(MONTH(AM$4)=MONTH($H161),YEAR(AM$4)=YEAR($H161)),#REF!,IF(AND(MONTH(AM$4)=MONTH($G161),YEAR(AM$4)=YEAR($G161)),#REF!,IF(AND(AM$4&lt;($H161+1),(AM$4+1)&gt;$G161),$O161,0)))</f>
        <v>19053</v>
      </c>
      <c r="AN161" s="1313">
        <f>IF(AND(MONTH(AN$4)=MONTH($H161),YEAR(AN$4)=YEAR($H161)),#REF!,IF(AND(MONTH(AN$4)=MONTH($G161),YEAR(AN$4)=YEAR($G161)),#REF!,IF(AND(AN$4&lt;($H161+1),(AN$4+1)&gt;$G161),$O161,0)))</f>
        <v>19053</v>
      </c>
      <c r="AO161" s="1313" t="e">
        <f>IF(AND(MONTH(AO$4)=MONTH($H161),YEAR(AO$4)=YEAR($H161)),#REF!,IF(AND(MONTH(AO$4)=MONTH($G161),YEAR(AO$4)=YEAR($G161)),#REF!,IF(AND(AO$4&lt;($H161+1),(AO$4+1)&gt;$G161),$O161,0)))</f>
        <v>#REF!</v>
      </c>
      <c r="AP161" s="1313">
        <f>IF(AND(MONTH(AP$4)=MONTH($H161),YEAR(AP$4)=YEAR($H161)),#REF!,IF(AND(MONTH(AP$4)=MONTH($G161),YEAR(AP$4)=YEAR($G161)),#REF!,IF(AND(AP$4&lt;($H161+1),(AP$4+1)&gt;$G161),$O161,0)))</f>
        <v>0</v>
      </c>
      <c r="AQ161" s="1313">
        <f>IF(AND(MONTH(AQ$4)=MONTH($H161),YEAR(AQ$4)=YEAR($H161)),#REF!,IF(AND(MONTH(AQ$4)=MONTH($G161),YEAR(AQ$4)=YEAR($G161)),#REF!,IF(AND(AQ$4&lt;($H161+1),(AQ$4+1)&gt;$G161),$O161,0)))</f>
        <v>0</v>
      </c>
      <c r="AR161" s="1313">
        <f>IF(AND(MONTH(AR$4)=MONTH($H161),YEAR(AR$4)=YEAR($H161)),#REF!,IF(AND(MONTH(AR$4)=MONTH($G161),YEAR(AR$4)=YEAR($G161)),#REF!,IF(AND(AR$4&lt;($H161+1),(AR$4+1)&gt;$G161),$O161,0)))</f>
        <v>0</v>
      </c>
      <c r="AS161" s="1301" t="e">
        <f t="shared" si="171"/>
        <v>#REF!</v>
      </c>
      <c r="AT161" s="1301">
        <f>IF(AND(MONTH(AT$4)=MONTH($H161),YEAR(AT$4)=YEAR($H161)),#REF!,IF(AND(MONTH(AT$4)=MONTH($G161),YEAR(AT$4)=YEAR($G161)),#REF!,IF(AND(AT$4&lt;($H161+1),(AT$4+1)&gt;$G161),$P161,0)))</f>
        <v>2088</v>
      </c>
      <c r="AU161" s="1301">
        <f>VLOOKUP(E161,'[1]MW-Rent 2023'!$E$11:$AS$247,29,FALSE)</f>
        <v>2088</v>
      </c>
      <c r="AV161" s="1301">
        <f t="shared" si="180"/>
        <v>0</v>
      </c>
      <c r="AW161" s="1301">
        <f>VLOOKUP(E161,'[2]MW-Rent 2023'!$E$11:$DR$319,70,FALSE)</f>
        <v>1252.8</v>
      </c>
      <c r="AX161" s="1301">
        <f>IF(AND(MONTH(AX$4)=MONTH($H161),YEAR(AX$4)=YEAR($H161)),#REF!,IF(AND(MONTH(AX$4)=MONTH($G161),YEAR(AX$4)=YEAR($G161)),#REF!,IF(AND(AX$4&lt;($H161+1),(AX$4+1)&gt;$G161),$P161,0)))</f>
        <v>2088</v>
      </c>
      <c r="AY161" s="1301">
        <f>VLOOKUP(E161,'[1]MW-Rent 2023'!$E$11:$AS$247,30,FALSE)</f>
        <v>2088</v>
      </c>
      <c r="AZ161" s="1301">
        <f t="shared" si="184"/>
        <v>0</v>
      </c>
      <c r="BA161" s="1301">
        <f>VLOOKUP(E161,'[2]MW-Rent 2023'!$E$11:$DR$319,74,FALSE)</f>
        <v>2088</v>
      </c>
      <c r="BB161" s="1301">
        <f>IF(AND(MONTH(BB$4)=MONTH($H161),YEAR(BB$4)=YEAR($H161)),#REF!,IF(AND(MONTH(BB$4)=MONTH($G161),YEAR(BB$4)=YEAR($G161)),#REF!,IF(AND(BB$4&lt;($H161+1),(BB$4+1)&gt;$G161),$P161,0)))</f>
        <v>2088</v>
      </c>
      <c r="BC161" s="1301">
        <f>VLOOKUP(E161,'[1]MW-Rent 2023'!$E$11:$AS$247,31,FALSE)</f>
        <v>2088</v>
      </c>
      <c r="BD161" s="1301">
        <f t="shared" si="185"/>
        <v>0</v>
      </c>
      <c r="BE161" s="1301">
        <f>VLOOKUP(E161,'[2]MW-Rent 2023'!$E$11:$DR$319,78,FALSE)</f>
        <v>2088</v>
      </c>
      <c r="BF161" s="1301">
        <f>IF(AND(MONTH(BF$4)=MONTH($H161),YEAR(BF$4)=YEAR($H161)),#REF!,IF(AND(MONTH(BF$4)=MONTH($G161),YEAR(BF$4)=YEAR($G161)),#REF!,IF(AND(BF$4&lt;($H161+1),(BF$4+1)&gt;$G161),$P161,0)))</f>
        <v>2088</v>
      </c>
      <c r="BG161" s="1301">
        <f>VLOOKUP(E161,'[1]MW-Rent 2023'!$E$11:$AS$247,32,FALSE)</f>
        <v>2088</v>
      </c>
      <c r="BH161" s="1301">
        <f t="shared" si="186"/>
        <v>0</v>
      </c>
      <c r="BI161" s="1301">
        <f>VLOOKUP(E161,'[2]MW-Rent 2023'!$E$11:$DR$319,82,FALSE)</f>
        <v>2088</v>
      </c>
      <c r="BJ161" s="1301">
        <f>IF(AND(MONTH(BJ$4)=MONTH($H161),YEAR(BJ$4)=YEAR($H161)),#REF!,IF(AND(MONTH(BJ$4)=MONTH($G161),YEAR(BJ$4)=YEAR($G161)),#REF!,IF(AND(BJ$4&lt;($H161+1),(BJ$4+1)&gt;$G161),$P161,0)))</f>
        <v>2088</v>
      </c>
      <c r="BK161" s="1301">
        <f>VLOOKUP(E161,'[1]MW-Rent 2023'!$E$11:$AS$247,33,FALSE)</f>
        <v>2088</v>
      </c>
      <c r="BL161" s="1301">
        <f t="shared" si="187"/>
        <v>0</v>
      </c>
      <c r="BM161" s="1301">
        <f>VLOOKUP(E161,'[2]MW-Rent 2023'!$E$11:$DR$319,86,FALSE)</f>
        <v>2088</v>
      </c>
      <c r="BN161" s="1313">
        <f>IF(AND(MONTH(BN$4)=MONTH($H161),YEAR(BN$4)=YEAR($H161)),#REF!,IF(AND(MONTH(BN$4)=MONTH($G161),YEAR(BN$4)=YEAR($G161)),#REF!,IF(AND(BN$4&lt;($H161+1),(BN$4+1)&gt;$G161),$P161,0)))</f>
        <v>2088</v>
      </c>
      <c r="BO161" s="1313">
        <f>IF(AND(MONTH(BO$4)=MONTH($H161),YEAR(BO$4)=YEAR($H161)),#REF!,IF(AND(MONTH(BO$4)=MONTH($G161),YEAR(BO$4)=YEAR($G161)),#REF!,IF(AND(BO$4&lt;($H161+1),(BO$4+1)&gt;$G161),$P161,0)))</f>
        <v>2088</v>
      </c>
      <c r="BP161" s="1313">
        <f>IF(AND(MONTH(BP$4)=MONTH($H161),YEAR(BP$4)=YEAR($H161)),#REF!,IF(AND(MONTH(BP$4)=MONTH($G161),YEAR(BP$4)=YEAR($G161)),#REF!,IF(AND(BP$4&lt;($H161+1),(BP$4+1)&gt;$G161),$P161,0)))</f>
        <v>2088</v>
      </c>
      <c r="BQ161" s="1313" t="e">
        <f>IF(AND(MONTH(BQ$4)=MONTH($H161),YEAR(BQ$4)=YEAR($H161)),#REF!,IF(AND(MONTH(BQ$4)=MONTH($G161),YEAR(BQ$4)=YEAR($G161)),#REF!,IF(AND(BQ$4&lt;($H161+1),(BQ$4+1)&gt;$G161),$P161,0)))</f>
        <v>#REF!</v>
      </c>
      <c r="BR161" s="1313">
        <f>IF(AND(MONTH(BR$4)=MONTH($H161),YEAR(BR$4)=YEAR($H161)),#REF!,IF(AND(MONTH(BR$4)=MONTH($G161),YEAR(BR$4)=YEAR($G161)),#REF!,IF(AND(BR$4&lt;($H161+1),(BR$4+1)&gt;$G161),$P161,0)))</f>
        <v>0</v>
      </c>
      <c r="BS161" s="1313">
        <f>IF(AND(MONTH(BS$4)=MONTH($H161),YEAR(BS$4)=YEAR($H161)),#REF!,IF(AND(MONTH(BS$4)=MONTH($G161),YEAR(BS$4)=YEAR($G161)),#REF!,IF(AND(BS$4&lt;($H161+1),(BS$4+1)&gt;$G161),$P161,0)))</f>
        <v>0</v>
      </c>
      <c r="BT161" s="1313">
        <f>IF(AND(MONTH(BT$4)=MONTH($H161),YEAR(BT$4)=YEAR($H161)),#REF!,IF(AND(MONTH(BT$4)=MONTH($G161),YEAR(BT$4)=YEAR($G161)),#REF!,IF(AND(BT$4&lt;($H161+1),(BT$4+1)&gt;$G161),$P161,0)))</f>
        <v>0</v>
      </c>
      <c r="BU161" s="1331" t="e">
        <f t="shared" si="172"/>
        <v>#REF!</v>
      </c>
      <c r="BV161" s="1331"/>
      <c r="BW161" s="1327"/>
      <c r="BX161" s="1319"/>
      <c r="BY161" s="1319"/>
      <c r="BZ161" s="1319"/>
      <c r="CA161" s="1319"/>
      <c r="CB161" s="1319"/>
      <c r="CC161" s="1319"/>
      <c r="CD161" s="1338"/>
      <c r="CE161" s="1338"/>
      <c r="CF161" s="1338"/>
      <c r="CG161" s="1338"/>
      <c r="CH161" s="1338"/>
      <c r="CI161" s="1270">
        <f t="shared" si="85"/>
        <v>0</v>
      </c>
      <c r="CJ161" s="1333"/>
      <c r="CK161" s="1333"/>
      <c r="CL161" s="1333"/>
    </row>
    <row r="162" spans="1:90" s="1170" customFormat="1" ht="18" customHeight="1">
      <c r="A162" s="1206">
        <v>73</v>
      </c>
      <c r="B162" s="1206" t="s">
        <v>88</v>
      </c>
      <c r="C162" s="1206"/>
      <c r="D162" s="1206"/>
      <c r="E162" s="1212" t="s">
        <v>230</v>
      </c>
      <c r="F162" s="1213" t="s">
        <v>229</v>
      </c>
      <c r="G162" s="1214">
        <v>45544</v>
      </c>
      <c r="H162" s="1214">
        <v>45908</v>
      </c>
      <c r="I162" s="1271"/>
      <c r="J162" s="1272">
        <v>1044</v>
      </c>
      <c r="K162" s="1272">
        <v>1044</v>
      </c>
      <c r="L162" s="1275">
        <v>19.75</v>
      </c>
      <c r="M162" s="1273">
        <v>2</v>
      </c>
      <c r="N162" s="1274">
        <v>27.1875</v>
      </c>
      <c r="O162" s="1259">
        <f t="shared" si="173"/>
        <v>20619</v>
      </c>
      <c r="P162" s="1259">
        <f t="shared" si="170"/>
        <v>2088</v>
      </c>
      <c r="Q162" s="1259">
        <f t="shared" si="169"/>
        <v>22707</v>
      </c>
      <c r="R162" s="1259">
        <f>IF(AND(MONTH(R$4)=MONTH($H162),YEAR(R$4)=YEAR($H162)),#REF!,IF(AND(MONTH(R$4)=MONTH($G162),YEAR(R$4)=YEAR($G162)),#REF!,IF(AND(R$4&lt;($H162+1),(R$4+1)&gt;$G162),$O162,0)))</f>
        <v>0</v>
      </c>
      <c r="S162" s="1259">
        <v>0</v>
      </c>
      <c r="T162" s="1259">
        <f t="shared" si="183"/>
        <v>0</v>
      </c>
      <c r="U162" s="1259">
        <v>0</v>
      </c>
      <c r="V162" s="1301">
        <f>IF(AND(MONTH(V$4)=MONTH($H162),YEAR(V$4)=YEAR($H162)),#REF!,IF(AND(MONTH(V$4)=MONTH($G162),YEAR(V$4)=YEAR($G162)),#REF!,IF(AND(V$4&lt;($H162+1),(V$4+1)&gt;$G162),$O162,0)))</f>
        <v>0</v>
      </c>
      <c r="W162" s="1301">
        <v>0</v>
      </c>
      <c r="X162" s="1301">
        <f t="shared" si="188"/>
        <v>0</v>
      </c>
      <c r="Y162" s="1301">
        <v>0</v>
      </c>
      <c r="Z162" s="1301">
        <f>IF(AND(MONTH(Z$4)=MONTH($H162),YEAR(Z$4)=YEAR($H162)),#REF!,IF(AND(MONTH(Z$4)=MONTH($G162),YEAR(Z$4)=YEAR($G162)),#REF!,IF(AND(Z$4&lt;($H162+1),(Z$4+1)&gt;$G162),$O162,0)))</f>
        <v>0</v>
      </c>
      <c r="AA162" s="1301">
        <v>0</v>
      </c>
      <c r="AB162" s="1301">
        <f t="shared" si="189"/>
        <v>0</v>
      </c>
      <c r="AC162" s="1301">
        <v>0</v>
      </c>
      <c r="AD162" s="1301">
        <f>IF(AND(MONTH(AD$4)=MONTH($H162),YEAR(AD$4)=YEAR($H162)),#REF!,IF(AND(MONTH(AD$4)=MONTH($G162),YEAR(AD$4)=YEAR($G162)),#REF!,IF(AND(AD$4&lt;($H162+1),(AD$4+1)&gt;$G162),$O162,0)))</f>
        <v>0</v>
      </c>
      <c r="AE162" s="1301">
        <v>0</v>
      </c>
      <c r="AF162" s="1301">
        <f t="shared" si="190"/>
        <v>0</v>
      </c>
      <c r="AG162" s="1301">
        <v>0</v>
      </c>
      <c r="AH162" s="1301">
        <f>IF(AND(MONTH(AH$4)=MONTH($H162),YEAR(AH$4)=YEAR($H162)),#REF!,IF(AND(MONTH(AH$4)=MONTH($G162),YEAR(AH$4)=YEAR($G162)),#REF!,IF(AND(AH$4&lt;($H162+1),(AH$4+1)&gt;$G162),$O162,0)))</f>
        <v>0</v>
      </c>
      <c r="AI162" s="1301">
        <v>0</v>
      </c>
      <c r="AJ162" s="1301">
        <f t="shared" si="191"/>
        <v>0</v>
      </c>
      <c r="AK162" s="1301">
        <v>0</v>
      </c>
      <c r="AL162" s="1313">
        <f>IF(AND(MONTH(AL$4)=MONTH($H162),YEAR(AL$4)=YEAR($H162)),#REF!,IF(AND(MONTH(AL$4)=MONTH($G162),YEAR(AL$4)=YEAR($G162)),#REF!,IF(AND(AL$4&lt;($H162+1),(AL$4+1)&gt;$G162),$O162,0)))</f>
        <v>0</v>
      </c>
      <c r="AM162" s="1313">
        <f>IF(AND(MONTH(AM$4)=MONTH($H162),YEAR(AM$4)=YEAR($H162)),#REF!,IF(AND(MONTH(AM$4)=MONTH($G162),YEAR(AM$4)=YEAR($G162)),#REF!,IF(AND(AM$4&lt;($H162+1),(AM$4+1)&gt;$G162),$O162,0)))</f>
        <v>0</v>
      </c>
      <c r="AN162" s="1313">
        <f>IF(AND(MONTH(AN$4)=MONTH($H162),YEAR(AN$4)=YEAR($H162)),#REF!,IF(AND(MONTH(AN$4)=MONTH($G162),YEAR(AN$4)=YEAR($G162)),#REF!,IF(AND(AN$4&lt;($H162+1),(AN$4+1)&gt;$G162),$O162,0)))</f>
        <v>0</v>
      </c>
      <c r="AO162" s="1313" t="e">
        <f>IF(AND(MONTH(AO$4)=MONTH($H162),YEAR(AO$4)=YEAR($H162)),#REF!,IF(AND(MONTH(AO$4)=MONTH($G162),YEAR(AO$4)=YEAR($G162)),#REF!,IF(AND(AO$4&lt;($H162+1),(AO$4+1)&gt;$G162),$O162,0)))</f>
        <v>#REF!</v>
      </c>
      <c r="AP162" s="1313">
        <f>IF(AND(MONTH(AP$4)=MONTH($H162),YEAR(AP$4)=YEAR($H162)),#REF!,IF(AND(MONTH(AP$4)=MONTH($G162),YEAR(AP$4)=YEAR($G162)),#REF!,IF(AND(AP$4&lt;($H162+1),(AP$4+1)&gt;$G162),$O162,0)))</f>
        <v>20619</v>
      </c>
      <c r="AQ162" s="1313">
        <f>IF(AND(MONTH(AQ$4)=MONTH($H162),YEAR(AQ$4)=YEAR($H162)),#REF!,IF(AND(MONTH(AQ$4)=MONTH($G162),YEAR(AQ$4)=YEAR($G162)),#REF!,IF(AND(AQ$4&lt;($H162+1),(AQ$4+1)&gt;$G162),$O162,0)))</f>
        <v>20619</v>
      </c>
      <c r="AR162" s="1313">
        <f>IF(AND(MONTH(AR$4)=MONTH($H162),YEAR(AR$4)=YEAR($H162)),#REF!,IF(AND(MONTH(AR$4)=MONTH($G162),YEAR(AR$4)=YEAR($G162)),#REF!,IF(AND(AR$4&lt;($H162+1),(AR$4+1)&gt;$G162),$O162,0)))</f>
        <v>20619</v>
      </c>
      <c r="AS162" s="1301" t="e">
        <f t="shared" si="171"/>
        <v>#REF!</v>
      </c>
      <c r="AT162" s="1301">
        <f>IF(AND(MONTH(AT$4)=MONTH($H162),YEAR(AT$4)=YEAR($H162)),#REF!,IF(AND(MONTH(AT$4)=MONTH($G162),YEAR(AT$4)=YEAR($G162)),#REF!,IF(AND(AT$4&lt;($H162+1),(AT$4+1)&gt;$G162),$P162,0)))</f>
        <v>0</v>
      </c>
      <c r="AU162" s="1301">
        <v>0</v>
      </c>
      <c r="AV162" s="1301">
        <f t="shared" si="180"/>
        <v>0</v>
      </c>
      <c r="AW162" s="1301">
        <v>0</v>
      </c>
      <c r="AX162" s="1301">
        <f>IF(AND(MONTH(AX$4)=MONTH($H162),YEAR(AX$4)=YEAR($H162)),#REF!,IF(AND(MONTH(AX$4)=MONTH($G162),YEAR(AX$4)=YEAR($G162)),#REF!,IF(AND(AX$4&lt;($H162+1),(AX$4+1)&gt;$G162),$P162,0)))</f>
        <v>0</v>
      </c>
      <c r="AY162" s="1301">
        <v>0</v>
      </c>
      <c r="AZ162" s="1301">
        <f t="shared" si="184"/>
        <v>0</v>
      </c>
      <c r="BA162" s="1301">
        <v>0</v>
      </c>
      <c r="BB162" s="1301">
        <f>IF(AND(MONTH(BB$4)=MONTH($H162),YEAR(BB$4)=YEAR($H162)),#REF!,IF(AND(MONTH(BB$4)=MONTH($G162),YEAR(BB$4)=YEAR($G162)),#REF!,IF(AND(BB$4&lt;($H162+1),(BB$4+1)&gt;$G162),$P162,0)))</f>
        <v>0</v>
      </c>
      <c r="BC162" s="1301">
        <v>0</v>
      </c>
      <c r="BD162" s="1301">
        <f t="shared" si="185"/>
        <v>0</v>
      </c>
      <c r="BE162" s="1301">
        <v>0</v>
      </c>
      <c r="BF162" s="1301">
        <f>IF(AND(MONTH(BF$4)=MONTH($H162),YEAR(BF$4)=YEAR($H162)),#REF!,IF(AND(MONTH(BF$4)=MONTH($G162),YEAR(BF$4)=YEAR($G162)),#REF!,IF(AND(BF$4&lt;($H162+1),(BF$4+1)&gt;$G162),$P162,0)))</f>
        <v>0</v>
      </c>
      <c r="BG162" s="1301">
        <v>0</v>
      </c>
      <c r="BH162" s="1301">
        <f t="shared" si="186"/>
        <v>0</v>
      </c>
      <c r="BI162" s="1301">
        <v>0</v>
      </c>
      <c r="BJ162" s="1301">
        <f>IF(AND(MONTH(BJ$4)=MONTH($H162),YEAR(BJ$4)=YEAR($H162)),#REF!,IF(AND(MONTH(BJ$4)=MONTH($G162),YEAR(BJ$4)=YEAR($G162)),#REF!,IF(AND(BJ$4&lt;($H162+1),(BJ$4+1)&gt;$G162),$P162,0)))</f>
        <v>0</v>
      </c>
      <c r="BK162" s="1301">
        <v>0</v>
      </c>
      <c r="BL162" s="1301">
        <f t="shared" si="187"/>
        <v>0</v>
      </c>
      <c r="BM162" s="1301">
        <v>0</v>
      </c>
      <c r="BN162" s="1313">
        <f>IF(AND(MONTH(BN$4)=MONTH($H162),YEAR(BN$4)=YEAR($H162)),#REF!,IF(AND(MONTH(BN$4)=MONTH($G162),YEAR(BN$4)=YEAR($G162)),#REF!,IF(AND(BN$4&lt;($H162+1),(BN$4+1)&gt;$G162),$P162,0)))</f>
        <v>0</v>
      </c>
      <c r="BO162" s="1313">
        <f>IF(AND(MONTH(BO$4)=MONTH($H162),YEAR(BO$4)=YEAR($H162)),#REF!,IF(AND(MONTH(BO$4)=MONTH($G162),YEAR(BO$4)=YEAR($G162)),#REF!,IF(AND(BO$4&lt;($H162+1),(BO$4+1)&gt;$G162),$P162,0)))</f>
        <v>0</v>
      </c>
      <c r="BP162" s="1313">
        <f>IF(AND(MONTH(BP$4)=MONTH($H162),YEAR(BP$4)=YEAR($H162)),#REF!,IF(AND(MONTH(BP$4)=MONTH($G162),YEAR(BP$4)=YEAR($G162)),#REF!,IF(AND(BP$4&lt;($H162+1),(BP$4+1)&gt;$G162),$P162,0)))</f>
        <v>0</v>
      </c>
      <c r="BQ162" s="1313" t="e">
        <f>IF(AND(MONTH(BQ$4)=MONTH($H162),YEAR(BQ$4)=YEAR($H162)),#REF!,IF(AND(MONTH(BQ$4)=MONTH($G162),YEAR(BQ$4)=YEAR($G162)),#REF!,IF(AND(BQ$4&lt;($H162+1),(BQ$4+1)&gt;$G162),$P162,0)))</f>
        <v>#REF!</v>
      </c>
      <c r="BR162" s="1313">
        <f>IF(AND(MONTH(BR$4)=MONTH($H162),YEAR(BR$4)=YEAR($H162)),#REF!,IF(AND(MONTH(BR$4)=MONTH($G162),YEAR(BR$4)=YEAR($G162)),#REF!,IF(AND(BR$4&lt;($H162+1),(BR$4+1)&gt;$G162),$P162,0)))</f>
        <v>2088</v>
      </c>
      <c r="BS162" s="1313">
        <f>IF(AND(MONTH(BS$4)=MONTH($H162),YEAR(BS$4)=YEAR($H162)),#REF!,IF(AND(MONTH(BS$4)=MONTH($G162),YEAR(BS$4)=YEAR($G162)),#REF!,IF(AND(BS$4&lt;($H162+1),(BS$4+1)&gt;$G162),$P162,0)))</f>
        <v>2088</v>
      </c>
      <c r="BT162" s="1313">
        <f>IF(AND(MONTH(BT$4)=MONTH($H162),YEAR(BT$4)=YEAR($H162)),#REF!,IF(AND(MONTH(BT$4)=MONTH($G162),YEAR(BT$4)=YEAR($G162)),#REF!,IF(AND(BT$4&lt;($H162+1),(BT$4+1)&gt;$G162),$P162,0)))</f>
        <v>2088</v>
      </c>
      <c r="BU162" s="1301" t="e">
        <f t="shared" si="172"/>
        <v>#REF!</v>
      </c>
      <c r="BV162" s="1301"/>
      <c r="BW162" s="1327"/>
      <c r="BX162" s="1319"/>
      <c r="BY162" s="1319"/>
      <c r="BZ162" s="1319"/>
      <c r="CA162" s="1319"/>
      <c r="CB162" s="1319"/>
      <c r="CC162" s="1319"/>
      <c r="CD162" s="1319"/>
      <c r="CE162" s="1319"/>
      <c r="CF162" s="1319"/>
      <c r="CG162" s="1319"/>
      <c r="CH162" s="1319"/>
      <c r="CI162" s="1270">
        <f>SUM(BW162:CH162)</f>
        <v>0</v>
      </c>
      <c r="CJ162" s="1333"/>
      <c r="CK162" s="1333"/>
      <c r="CL162" s="1333"/>
    </row>
    <row r="163" spans="1:90" s="1170" customFormat="1" ht="18" customHeight="1">
      <c r="A163" s="1206">
        <v>73</v>
      </c>
      <c r="B163" s="1206" t="s">
        <v>88</v>
      </c>
      <c r="C163" s="1206"/>
      <c r="D163" s="1206"/>
      <c r="E163" s="1212" t="s">
        <v>231</v>
      </c>
      <c r="F163" s="1213" t="s">
        <v>229</v>
      </c>
      <c r="G163" s="1214">
        <v>45909</v>
      </c>
      <c r="H163" s="1214">
        <v>46273</v>
      </c>
      <c r="I163" s="1271"/>
      <c r="J163" s="1272" t="s">
        <v>87</v>
      </c>
      <c r="K163" s="1272">
        <v>1044</v>
      </c>
      <c r="L163" s="1275">
        <v>20.125</v>
      </c>
      <c r="M163" s="1273">
        <v>2</v>
      </c>
      <c r="N163" s="1274">
        <v>27.65625</v>
      </c>
      <c r="O163" s="1259">
        <f t="shared" si="173"/>
        <v>21010.5</v>
      </c>
      <c r="P163" s="1259">
        <f t="shared" si="170"/>
        <v>2088</v>
      </c>
      <c r="Q163" s="1259">
        <f t="shared" ref="Q163:Q164" si="192">SUM(O163:P163)</f>
        <v>23098.5</v>
      </c>
      <c r="R163" s="1259">
        <f>IF(AND(MONTH(R$4)=MONTH($H163),YEAR(R$4)=YEAR($H163)),#REF!,IF(AND(MONTH(R$4)=MONTH($G163),YEAR(R$4)=YEAR($G163)),#REF!,IF(AND(R$4&lt;($H163+1),(R$4+1)&gt;$G163),$O163,0)))</f>
        <v>0</v>
      </c>
      <c r="S163" s="1259">
        <v>0</v>
      </c>
      <c r="T163" s="1259">
        <f t="shared" ref="T163:T164" si="193">R163-S163</f>
        <v>0</v>
      </c>
      <c r="U163" s="1259">
        <v>0</v>
      </c>
      <c r="V163" s="1301">
        <f>IF(AND(MONTH(V$4)=MONTH($H163),YEAR(V$4)=YEAR($H163)),#REF!,IF(AND(MONTH(V$4)=MONTH($G163),YEAR(V$4)=YEAR($G163)),#REF!,IF(AND(V$4&lt;($H163+1),(V$4+1)&gt;$G163),$O163,0)))</f>
        <v>0</v>
      </c>
      <c r="W163" s="1301">
        <v>0</v>
      </c>
      <c r="X163" s="1301">
        <f t="shared" ref="X163:X164" si="194">V163-W163</f>
        <v>0</v>
      </c>
      <c r="Y163" s="1301">
        <v>0</v>
      </c>
      <c r="Z163" s="1301">
        <f>IF(AND(MONTH(Z$4)=MONTH($H163),YEAR(Z$4)=YEAR($H163)),#REF!,IF(AND(MONTH(Z$4)=MONTH($G163),YEAR(Z$4)=YEAR($G163)),#REF!,IF(AND(Z$4&lt;($H163+1),(Z$4+1)&gt;$G163),$O163,0)))</f>
        <v>0</v>
      </c>
      <c r="AA163" s="1301">
        <v>0</v>
      </c>
      <c r="AB163" s="1301">
        <f t="shared" ref="AB163:AB164" si="195">Z163-AA163</f>
        <v>0</v>
      </c>
      <c r="AC163" s="1301">
        <v>0</v>
      </c>
      <c r="AD163" s="1301">
        <f>IF(AND(MONTH(AD$4)=MONTH($H163),YEAR(AD$4)=YEAR($H163)),#REF!,IF(AND(MONTH(AD$4)=MONTH($G163),YEAR(AD$4)=YEAR($G163)),#REF!,IF(AND(AD$4&lt;($H163+1),(AD$4+1)&gt;$G163),$O163,0)))</f>
        <v>0</v>
      </c>
      <c r="AE163" s="1301">
        <v>0</v>
      </c>
      <c r="AF163" s="1301">
        <f t="shared" ref="AF163:AF164" si="196">AD163-AE163</f>
        <v>0</v>
      </c>
      <c r="AG163" s="1301">
        <v>0</v>
      </c>
      <c r="AH163" s="1301">
        <f>IF(AND(MONTH(AH$4)=MONTH($H163),YEAR(AH$4)=YEAR($H163)),#REF!,IF(AND(MONTH(AH$4)=MONTH($G163),YEAR(AH$4)=YEAR($G163)),#REF!,IF(AND(AH$4&lt;($H163+1),(AH$4+1)&gt;$G163),$O163,0)))</f>
        <v>0</v>
      </c>
      <c r="AI163" s="1301">
        <v>0</v>
      </c>
      <c r="AJ163" s="1301">
        <f t="shared" ref="AJ163:AJ164" si="197">AH163-AI163</f>
        <v>0</v>
      </c>
      <c r="AK163" s="1301">
        <v>0</v>
      </c>
      <c r="AL163" s="1313">
        <f>IF(AND(MONTH(AL$4)=MONTH($H163),YEAR(AL$4)=YEAR($H163)),#REF!,IF(AND(MONTH(AL$4)=MONTH($G163),YEAR(AL$4)=YEAR($G163)),#REF!,IF(AND(AL$4&lt;($H163+1),(AL$4+1)&gt;$G163),$O163,0)))</f>
        <v>0</v>
      </c>
      <c r="AM163" s="1313">
        <f>IF(AND(MONTH(AM$4)=MONTH($H163),YEAR(AM$4)=YEAR($H163)),#REF!,IF(AND(MONTH(AM$4)=MONTH($G163),YEAR(AM$4)=YEAR($G163)),#REF!,IF(AND(AM$4&lt;($H163+1),(AM$4+1)&gt;$G163),$O163,0)))</f>
        <v>0</v>
      </c>
      <c r="AN163" s="1313">
        <f>IF(AND(MONTH(AN$4)=MONTH($H163),YEAR(AN$4)=YEAR($H163)),#REF!,IF(AND(MONTH(AN$4)=MONTH($G163),YEAR(AN$4)=YEAR($G163)),#REF!,IF(AND(AN$4&lt;($H163+1),(AN$4+1)&gt;$G163),$O163,0)))</f>
        <v>0</v>
      </c>
      <c r="AO163" s="1313">
        <f>IF(AND(MONTH(AO$4)=MONTH($H163),YEAR(AO$4)=YEAR($H163)),#REF!,IF(AND(MONTH(AO$4)=MONTH($G163),YEAR(AO$4)=YEAR($G163)),#REF!,IF(AND(AO$4&lt;($H163+1),(AO$4+1)&gt;$G163),$O163,0)))</f>
        <v>0</v>
      </c>
      <c r="AP163" s="1313">
        <f>IF(AND(MONTH(AP$4)=MONTH($H163),YEAR(AP$4)=YEAR($H163)),#REF!,IF(AND(MONTH(AP$4)=MONTH($G163),YEAR(AP$4)=YEAR($G163)),#REF!,IF(AND(AP$4&lt;($H163+1),(AP$4+1)&gt;$G163),$O163,0)))</f>
        <v>0</v>
      </c>
      <c r="AQ163" s="1313">
        <f>IF(AND(MONTH(AQ$4)=MONTH($H163),YEAR(AQ$4)=YEAR($H163)),#REF!,IF(AND(MONTH(AQ$4)=MONTH($G163),YEAR(AQ$4)=YEAR($G163)),#REF!,IF(AND(AQ$4&lt;($H163+1),(AQ$4+1)&gt;$G163),$O163,0)))</f>
        <v>0</v>
      </c>
      <c r="AR163" s="1313">
        <f>IF(AND(MONTH(AR$4)=MONTH($H163),YEAR(AR$4)=YEAR($H163)),#REF!,IF(AND(MONTH(AR$4)=MONTH($G163),YEAR(AR$4)=YEAR($G163)),#REF!,IF(AND(AR$4&lt;($H163+1),(AR$4+1)&gt;$G163),$O163,0)))</f>
        <v>0</v>
      </c>
      <c r="AS163" s="1301">
        <f t="shared" ref="AS163:AS164" si="198">R163+V163+Z163+AD163+AH163+AL163+AM163+AN163+AO163+AP163+AQ163+AR163</f>
        <v>0</v>
      </c>
      <c r="AT163" s="1301">
        <f>IF(AND(MONTH(AT$4)=MONTH($H163),YEAR(AT$4)=YEAR($H163)),#REF!,IF(AND(MONTH(AT$4)=MONTH($G163),YEAR(AT$4)=YEAR($G163)),#REF!,IF(AND(AT$4&lt;($H163+1),(AT$4+1)&gt;$G163),$P163,0)))</f>
        <v>0</v>
      </c>
      <c r="AU163" s="1301">
        <v>0</v>
      </c>
      <c r="AV163" s="1301">
        <f t="shared" ref="AV163:AV164" si="199">AT163-AU163</f>
        <v>0</v>
      </c>
      <c r="AW163" s="1301">
        <v>0</v>
      </c>
      <c r="AX163" s="1301">
        <f>IF(AND(MONTH(AX$4)=MONTH($H163),YEAR(AX$4)=YEAR($H163)),#REF!,IF(AND(MONTH(AX$4)=MONTH($G163),YEAR(AX$4)=YEAR($G163)),#REF!,IF(AND(AX$4&lt;($H163+1),(AX$4+1)&gt;$G163),$P163,0)))</f>
        <v>0</v>
      </c>
      <c r="AY163" s="1301">
        <v>0</v>
      </c>
      <c r="AZ163" s="1301">
        <f t="shared" ref="AZ163:AZ164" si="200">AX163-AY163</f>
        <v>0</v>
      </c>
      <c r="BA163" s="1301">
        <v>0</v>
      </c>
      <c r="BB163" s="1301">
        <f>IF(AND(MONTH(BB$4)=MONTH($H163),YEAR(BB$4)=YEAR($H163)),#REF!,IF(AND(MONTH(BB$4)=MONTH($G163),YEAR(BB$4)=YEAR($G163)),#REF!,IF(AND(BB$4&lt;($H163+1),(BB$4+1)&gt;$G163),$P163,0)))</f>
        <v>0</v>
      </c>
      <c r="BC163" s="1301">
        <v>0</v>
      </c>
      <c r="BD163" s="1301">
        <f t="shared" ref="BD163:BD164" si="201">BB163-BC163</f>
        <v>0</v>
      </c>
      <c r="BE163" s="1301">
        <v>0</v>
      </c>
      <c r="BF163" s="1301">
        <f>IF(AND(MONTH(BF$4)=MONTH($H163),YEAR(BF$4)=YEAR($H163)),#REF!,IF(AND(MONTH(BF$4)=MONTH($G163),YEAR(BF$4)=YEAR($G163)),#REF!,IF(AND(BF$4&lt;($H163+1),(BF$4+1)&gt;$G163),$P163,0)))</f>
        <v>0</v>
      </c>
      <c r="BG163" s="1301">
        <v>0</v>
      </c>
      <c r="BH163" s="1301">
        <f t="shared" ref="BH163:BH164" si="202">BF163-BG163</f>
        <v>0</v>
      </c>
      <c r="BI163" s="1301">
        <v>0</v>
      </c>
      <c r="BJ163" s="1301">
        <f>IF(AND(MONTH(BJ$4)=MONTH($H163),YEAR(BJ$4)=YEAR($H163)),#REF!,IF(AND(MONTH(BJ$4)=MONTH($G163),YEAR(BJ$4)=YEAR($G163)),#REF!,IF(AND(BJ$4&lt;($H163+1),(BJ$4+1)&gt;$G163),$P163,0)))</f>
        <v>0</v>
      </c>
      <c r="BK163" s="1301">
        <v>0</v>
      </c>
      <c r="BL163" s="1301">
        <f t="shared" ref="BL163:BL164" si="203">BJ163-BK163</f>
        <v>0</v>
      </c>
      <c r="BM163" s="1301">
        <v>0</v>
      </c>
      <c r="BN163" s="1313">
        <f>IF(AND(MONTH(BN$4)=MONTH($H163),YEAR(BN$4)=YEAR($H163)),#REF!,IF(AND(MONTH(BN$4)=MONTH($G163),YEAR(BN$4)=YEAR($G163)),#REF!,IF(AND(BN$4&lt;($H163+1),(BN$4+1)&gt;$G163),$P163,0)))</f>
        <v>0</v>
      </c>
      <c r="BO163" s="1313">
        <f>IF(AND(MONTH(BO$4)=MONTH($H163),YEAR(BO$4)=YEAR($H163)),#REF!,IF(AND(MONTH(BO$4)=MONTH($G163),YEAR(BO$4)=YEAR($G163)),#REF!,IF(AND(BO$4&lt;($H163+1),(BO$4+1)&gt;$G163),$P163,0)))</f>
        <v>0</v>
      </c>
      <c r="BP163" s="1313">
        <f>IF(AND(MONTH(BP$4)=MONTH($H163),YEAR(BP$4)=YEAR($H163)),#REF!,IF(AND(MONTH(BP$4)=MONTH($G163),YEAR(BP$4)=YEAR($G163)),#REF!,IF(AND(BP$4&lt;($H163+1),(BP$4+1)&gt;$G163),$P163,0)))</f>
        <v>0</v>
      </c>
      <c r="BQ163" s="1313">
        <f>IF(AND(MONTH(BQ$4)=MONTH($H163),YEAR(BQ$4)=YEAR($H163)),#REF!,IF(AND(MONTH(BQ$4)=MONTH($G163),YEAR(BQ$4)=YEAR($G163)),#REF!,IF(AND(BQ$4&lt;($H163+1),(BQ$4+1)&gt;$G163),$P163,0)))</f>
        <v>0</v>
      </c>
      <c r="BR163" s="1313">
        <f>IF(AND(MONTH(BR$4)=MONTH($H163),YEAR(BR$4)=YEAR($H163)),#REF!,IF(AND(MONTH(BR$4)=MONTH($G163),YEAR(BR$4)=YEAR($G163)),#REF!,IF(AND(BR$4&lt;($H163+1),(BR$4+1)&gt;$G163),$P163,0)))</f>
        <v>0</v>
      </c>
      <c r="BS163" s="1313">
        <f>IF(AND(MONTH(BS$4)=MONTH($H163),YEAR(BS$4)=YEAR($H163)),#REF!,IF(AND(MONTH(BS$4)=MONTH($G163),YEAR(BS$4)=YEAR($G163)),#REF!,IF(AND(BS$4&lt;($H163+1),(BS$4+1)&gt;$G163),$P163,0)))</f>
        <v>0</v>
      </c>
      <c r="BT163" s="1313">
        <f>IF(AND(MONTH(BT$4)=MONTH($H163),YEAR(BT$4)=YEAR($H163)),#REF!,IF(AND(MONTH(BT$4)=MONTH($G163),YEAR(BT$4)=YEAR($G163)),#REF!,IF(AND(BT$4&lt;($H163+1),(BT$4+1)&gt;$G163),$P163,0)))</f>
        <v>0</v>
      </c>
      <c r="BU163" s="1301">
        <f t="shared" ref="BU163:BU164" si="204">AT163+AX163+BB163+BF163+BJ163+BN163+BO163+BP163+BQ163+BR163+BS163+BT163</f>
        <v>0</v>
      </c>
      <c r="BV163" s="1301"/>
      <c r="BW163" s="1327"/>
      <c r="BX163" s="1319"/>
      <c r="BY163" s="1319"/>
      <c r="BZ163" s="1319"/>
      <c r="CA163" s="1319"/>
      <c r="CB163" s="1319"/>
      <c r="CC163" s="1319"/>
      <c r="CD163" s="1319"/>
      <c r="CE163" s="1319"/>
      <c r="CF163" s="1319"/>
      <c r="CG163" s="1319"/>
      <c r="CH163" s="1319"/>
      <c r="CI163" s="1270">
        <f t="shared" ref="CI163:CI164" si="205">SUM(BW163:CH163)</f>
        <v>0</v>
      </c>
      <c r="CJ163" s="1333"/>
      <c r="CK163" s="1333"/>
      <c r="CL163" s="1333"/>
    </row>
    <row r="164" spans="1:90" s="1170" customFormat="1" ht="18" customHeight="1">
      <c r="A164" s="1206">
        <v>73</v>
      </c>
      <c r="B164" s="1206" t="s">
        <v>88</v>
      </c>
      <c r="C164" s="1206"/>
      <c r="D164" s="1206"/>
      <c r="E164" s="1212" t="s">
        <v>232</v>
      </c>
      <c r="F164" s="1213" t="s">
        <v>229</v>
      </c>
      <c r="G164" s="1214">
        <v>46274</v>
      </c>
      <c r="H164" s="1214">
        <v>46638</v>
      </c>
      <c r="I164" s="1271"/>
      <c r="J164" s="1272" t="s">
        <v>87</v>
      </c>
      <c r="K164" s="1272">
        <v>1044</v>
      </c>
      <c r="L164" s="1275">
        <v>20.5</v>
      </c>
      <c r="M164" s="1273">
        <v>2</v>
      </c>
      <c r="N164" s="1274">
        <v>28.125</v>
      </c>
      <c r="O164" s="1259">
        <f t="shared" si="173"/>
        <v>21402</v>
      </c>
      <c r="P164" s="1259">
        <f t="shared" si="170"/>
        <v>2088</v>
      </c>
      <c r="Q164" s="1259">
        <f t="shared" si="192"/>
        <v>23490</v>
      </c>
      <c r="R164" s="1259">
        <f>IF(AND(MONTH(R$4)=MONTH($H164),YEAR(R$4)=YEAR($H164)),#REF!,IF(AND(MONTH(R$4)=MONTH($G164),YEAR(R$4)=YEAR($G164)),#REF!,IF(AND(R$4&lt;($H164+1),(R$4+1)&gt;$G164),$O164,0)))</f>
        <v>0</v>
      </c>
      <c r="S164" s="1259">
        <v>0</v>
      </c>
      <c r="T164" s="1259">
        <f t="shared" si="193"/>
        <v>0</v>
      </c>
      <c r="U164" s="1259">
        <v>0</v>
      </c>
      <c r="V164" s="1301">
        <f>IF(AND(MONTH(V$4)=MONTH($H164),YEAR(V$4)=YEAR($H164)),#REF!,IF(AND(MONTH(V$4)=MONTH($G164),YEAR(V$4)=YEAR($G164)),#REF!,IF(AND(V$4&lt;($H164+1),(V$4+1)&gt;$G164),$O164,0)))</f>
        <v>0</v>
      </c>
      <c r="W164" s="1301">
        <v>0</v>
      </c>
      <c r="X164" s="1301">
        <f t="shared" si="194"/>
        <v>0</v>
      </c>
      <c r="Y164" s="1301">
        <v>0</v>
      </c>
      <c r="Z164" s="1301">
        <f>IF(AND(MONTH(Z$4)=MONTH($H164),YEAR(Z$4)=YEAR($H164)),#REF!,IF(AND(MONTH(Z$4)=MONTH($G164),YEAR(Z$4)=YEAR($G164)),#REF!,IF(AND(Z$4&lt;($H164+1),(Z$4+1)&gt;$G164),$O164,0)))</f>
        <v>0</v>
      </c>
      <c r="AA164" s="1301">
        <v>0</v>
      </c>
      <c r="AB164" s="1301">
        <f t="shared" si="195"/>
        <v>0</v>
      </c>
      <c r="AC164" s="1301">
        <v>0</v>
      </c>
      <c r="AD164" s="1301">
        <f>IF(AND(MONTH(AD$4)=MONTH($H164),YEAR(AD$4)=YEAR($H164)),#REF!,IF(AND(MONTH(AD$4)=MONTH($G164),YEAR(AD$4)=YEAR($G164)),#REF!,IF(AND(AD$4&lt;($H164+1),(AD$4+1)&gt;$G164),$O164,0)))</f>
        <v>0</v>
      </c>
      <c r="AE164" s="1301">
        <v>0</v>
      </c>
      <c r="AF164" s="1301">
        <f t="shared" si="196"/>
        <v>0</v>
      </c>
      <c r="AG164" s="1301">
        <v>0</v>
      </c>
      <c r="AH164" s="1301">
        <f>IF(AND(MONTH(AH$4)=MONTH($H164),YEAR(AH$4)=YEAR($H164)),#REF!,IF(AND(MONTH(AH$4)=MONTH($G164),YEAR(AH$4)=YEAR($G164)),#REF!,IF(AND(AH$4&lt;($H164+1),(AH$4+1)&gt;$G164),$O164,0)))</f>
        <v>0</v>
      </c>
      <c r="AI164" s="1301">
        <v>0</v>
      </c>
      <c r="AJ164" s="1301">
        <f t="shared" si="197"/>
        <v>0</v>
      </c>
      <c r="AK164" s="1301">
        <v>0</v>
      </c>
      <c r="AL164" s="1313">
        <f>IF(AND(MONTH(AL$4)=MONTH($H164),YEAR(AL$4)=YEAR($H164)),#REF!,IF(AND(MONTH(AL$4)=MONTH($G164),YEAR(AL$4)=YEAR($G164)),#REF!,IF(AND(AL$4&lt;($H164+1),(AL$4+1)&gt;$G164),$O164,0)))</f>
        <v>0</v>
      </c>
      <c r="AM164" s="1313">
        <f>IF(AND(MONTH(AM$4)=MONTH($H164),YEAR(AM$4)=YEAR($H164)),#REF!,IF(AND(MONTH(AM$4)=MONTH($G164),YEAR(AM$4)=YEAR($G164)),#REF!,IF(AND(AM$4&lt;($H164+1),(AM$4+1)&gt;$G164),$O164,0)))</f>
        <v>0</v>
      </c>
      <c r="AN164" s="1313">
        <f>IF(AND(MONTH(AN$4)=MONTH($H164),YEAR(AN$4)=YEAR($H164)),#REF!,IF(AND(MONTH(AN$4)=MONTH($G164),YEAR(AN$4)=YEAR($G164)),#REF!,IF(AND(AN$4&lt;($H164+1),(AN$4+1)&gt;$G164),$O164,0)))</f>
        <v>0</v>
      </c>
      <c r="AO164" s="1313">
        <f>IF(AND(MONTH(AO$4)=MONTH($H164),YEAR(AO$4)=YEAR($H164)),#REF!,IF(AND(MONTH(AO$4)=MONTH($G164),YEAR(AO$4)=YEAR($G164)),#REF!,IF(AND(AO$4&lt;($H164+1),(AO$4+1)&gt;$G164),$O164,0)))</f>
        <v>0</v>
      </c>
      <c r="AP164" s="1313">
        <f>IF(AND(MONTH(AP$4)=MONTH($H164),YEAR(AP$4)=YEAR($H164)),#REF!,IF(AND(MONTH(AP$4)=MONTH($G164),YEAR(AP$4)=YEAR($G164)),#REF!,IF(AND(AP$4&lt;($H164+1),(AP$4+1)&gt;$G164),$O164,0)))</f>
        <v>0</v>
      </c>
      <c r="AQ164" s="1313">
        <f>IF(AND(MONTH(AQ$4)=MONTH($H164),YEAR(AQ$4)=YEAR($H164)),#REF!,IF(AND(MONTH(AQ$4)=MONTH($G164),YEAR(AQ$4)=YEAR($G164)),#REF!,IF(AND(AQ$4&lt;($H164+1),(AQ$4+1)&gt;$G164),$O164,0)))</f>
        <v>0</v>
      </c>
      <c r="AR164" s="1313">
        <f>IF(AND(MONTH(AR$4)=MONTH($H164),YEAR(AR$4)=YEAR($H164)),#REF!,IF(AND(MONTH(AR$4)=MONTH($G164),YEAR(AR$4)=YEAR($G164)),#REF!,IF(AND(AR$4&lt;($H164+1),(AR$4+1)&gt;$G164),$O164,0)))</f>
        <v>0</v>
      </c>
      <c r="AS164" s="1301">
        <f t="shared" si="198"/>
        <v>0</v>
      </c>
      <c r="AT164" s="1301">
        <f>IF(AND(MONTH(AT$4)=MONTH($H164),YEAR(AT$4)=YEAR($H164)),#REF!,IF(AND(MONTH(AT$4)=MONTH($G164),YEAR(AT$4)=YEAR($G164)),#REF!,IF(AND(AT$4&lt;($H164+1),(AT$4+1)&gt;$G164),$P164,0)))</f>
        <v>0</v>
      </c>
      <c r="AU164" s="1301">
        <v>0</v>
      </c>
      <c r="AV164" s="1301">
        <f t="shared" si="199"/>
        <v>0</v>
      </c>
      <c r="AW164" s="1301">
        <v>0</v>
      </c>
      <c r="AX164" s="1301">
        <f>IF(AND(MONTH(AX$4)=MONTH($H164),YEAR(AX$4)=YEAR($H164)),#REF!,IF(AND(MONTH(AX$4)=MONTH($G164),YEAR(AX$4)=YEAR($G164)),#REF!,IF(AND(AX$4&lt;($H164+1),(AX$4+1)&gt;$G164),$P164,0)))</f>
        <v>0</v>
      </c>
      <c r="AY164" s="1301">
        <v>0</v>
      </c>
      <c r="AZ164" s="1301">
        <f t="shared" si="200"/>
        <v>0</v>
      </c>
      <c r="BA164" s="1301">
        <v>0</v>
      </c>
      <c r="BB164" s="1301">
        <f>IF(AND(MONTH(BB$4)=MONTH($H164),YEAR(BB$4)=YEAR($H164)),#REF!,IF(AND(MONTH(BB$4)=MONTH($G164),YEAR(BB$4)=YEAR($G164)),#REF!,IF(AND(BB$4&lt;($H164+1),(BB$4+1)&gt;$G164),$P164,0)))</f>
        <v>0</v>
      </c>
      <c r="BC164" s="1301">
        <v>0</v>
      </c>
      <c r="BD164" s="1301">
        <f t="shared" si="201"/>
        <v>0</v>
      </c>
      <c r="BE164" s="1301">
        <v>0</v>
      </c>
      <c r="BF164" s="1301">
        <f>IF(AND(MONTH(BF$4)=MONTH($H164),YEAR(BF$4)=YEAR($H164)),#REF!,IF(AND(MONTH(BF$4)=MONTH($G164),YEAR(BF$4)=YEAR($G164)),#REF!,IF(AND(BF$4&lt;($H164+1),(BF$4+1)&gt;$G164),$P164,0)))</f>
        <v>0</v>
      </c>
      <c r="BG164" s="1301">
        <v>0</v>
      </c>
      <c r="BH164" s="1301">
        <f t="shared" si="202"/>
        <v>0</v>
      </c>
      <c r="BI164" s="1301">
        <v>0</v>
      </c>
      <c r="BJ164" s="1301">
        <f>IF(AND(MONTH(BJ$4)=MONTH($H164),YEAR(BJ$4)=YEAR($H164)),#REF!,IF(AND(MONTH(BJ$4)=MONTH($G164),YEAR(BJ$4)=YEAR($G164)),#REF!,IF(AND(BJ$4&lt;($H164+1),(BJ$4+1)&gt;$G164),$P164,0)))</f>
        <v>0</v>
      </c>
      <c r="BK164" s="1301">
        <v>0</v>
      </c>
      <c r="BL164" s="1301">
        <f t="shared" si="203"/>
        <v>0</v>
      </c>
      <c r="BM164" s="1301">
        <v>0</v>
      </c>
      <c r="BN164" s="1313">
        <f>IF(AND(MONTH(BN$4)=MONTH($H164),YEAR(BN$4)=YEAR($H164)),#REF!,IF(AND(MONTH(BN$4)=MONTH($G164),YEAR(BN$4)=YEAR($G164)),#REF!,IF(AND(BN$4&lt;($H164+1),(BN$4+1)&gt;$G164),$P164,0)))</f>
        <v>0</v>
      </c>
      <c r="BO164" s="1313">
        <f>IF(AND(MONTH(BO$4)=MONTH($H164),YEAR(BO$4)=YEAR($H164)),#REF!,IF(AND(MONTH(BO$4)=MONTH($G164),YEAR(BO$4)=YEAR($G164)),#REF!,IF(AND(BO$4&lt;($H164+1),(BO$4+1)&gt;$G164),$P164,0)))</f>
        <v>0</v>
      </c>
      <c r="BP164" s="1313">
        <f>IF(AND(MONTH(BP$4)=MONTH($H164),YEAR(BP$4)=YEAR($H164)),#REF!,IF(AND(MONTH(BP$4)=MONTH($G164),YEAR(BP$4)=YEAR($G164)),#REF!,IF(AND(BP$4&lt;($H164+1),(BP$4+1)&gt;$G164),$P164,0)))</f>
        <v>0</v>
      </c>
      <c r="BQ164" s="1313">
        <f>IF(AND(MONTH(BQ$4)=MONTH($H164),YEAR(BQ$4)=YEAR($H164)),#REF!,IF(AND(MONTH(BQ$4)=MONTH($G164),YEAR(BQ$4)=YEAR($G164)),#REF!,IF(AND(BQ$4&lt;($H164+1),(BQ$4+1)&gt;$G164),$P164,0)))</f>
        <v>0</v>
      </c>
      <c r="BR164" s="1313">
        <f>IF(AND(MONTH(BR$4)=MONTH($H164),YEAR(BR$4)=YEAR($H164)),#REF!,IF(AND(MONTH(BR$4)=MONTH($G164),YEAR(BR$4)=YEAR($G164)),#REF!,IF(AND(BR$4&lt;($H164+1),(BR$4+1)&gt;$G164),$P164,0)))</f>
        <v>0</v>
      </c>
      <c r="BS164" s="1313">
        <f>IF(AND(MONTH(BS$4)=MONTH($H164),YEAR(BS$4)=YEAR($H164)),#REF!,IF(AND(MONTH(BS$4)=MONTH($G164),YEAR(BS$4)=YEAR($G164)),#REF!,IF(AND(BS$4&lt;($H164+1),(BS$4+1)&gt;$G164),$P164,0)))</f>
        <v>0</v>
      </c>
      <c r="BT164" s="1313">
        <f>IF(AND(MONTH(BT$4)=MONTH($H164),YEAR(BT$4)=YEAR($H164)),#REF!,IF(AND(MONTH(BT$4)=MONTH($G164),YEAR(BT$4)=YEAR($G164)),#REF!,IF(AND(BT$4&lt;($H164+1),(BT$4+1)&gt;$G164),$P164,0)))</f>
        <v>0</v>
      </c>
      <c r="BU164" s="1301">
        <f t="shared" si="204"/>
        <v>0</v>
      </c>
      <c r="BV164" s="1301"/>
      <c r="BW164" s="1327"/>
      <c r="BX164" s="1319"/>
      <c r="BY164" s="1319"/>
      <c r="BZ164" s="1319"/>
      <c r="CA164" s="1319"/>
      <c r="CB164" s="1319"/>
      <c r="CC164" s="1319"/>
      <c r="CD164" s="1319"/>
      <c r="CE164" s="1319"/>
      <c r="CF164" s="1319"/>
      <c r="CG164" s="1319"/>
      <c r="CH164" s="1319"/>
      <c r="CI164" s="1270">
        <f t="shared" si="205"/>
        <v>0</v>
      </c>
      <c r="CJ164" s="1333"/>
      <c r="CK164" s="1333"/>
      <c r="CL164" s="1333"/>
    </row>
    <row r="165" spans="1:90" ht="18" customHeight="1">
      <c r="A165" s="1188">
        <v>74</v>
      </c>
      <c r="B165" s="1188" t="s">
        <v>55</v>
      </c>
      <c r="C165" s="1188" t="s">
        <v>56</v>
      </c>
      <c r="D165" s="1188"/>
      <c r="E165" s="1206" t="s">
        <v>233</v>
      </c>
      <c r="F165" s="1376" t="s">
        <v>234</v>
      </c>
      <c r="G165" s="1197">
        <v>45108</v>
      </c>
      <c r="H165" s="1197">
        <v>45473</v>
      </c>
      <c r="I165" s="1256"/>
      <c r="J165" s="1257">
        <v>0</v>
      </c>
      <c r="K165" s="1257">
        <v>2348</v>
      </c>
      <c r="L165" s="1260">
        <v>12.375</v>
      </c>
      <c r="M165" s="1258">
        <v>2</v>
      </c>
      <c r="N165" s="1249">
        <v>17.96875</v>
      </c>
      <c r="O165" s="1259">
        <f t="shared" si="173"/>
        <v>29056.5</v>
      </c>
      <c r="P165" s="1259">
        <f t="shared" si="170"/>
        <v>4696</v>
      </c>
      <c r="Q165" s="1259">
        <f t="shared" si="169"/>
        <v>33752.5</v>
      </c>
      <c r="R165" s="1259">
        <f>IF(AND(MONTH(R$4)=MONTH($H165),YEAR(R$4)=YEAR($H165)),#REF!,IF(AND(MONTH(R$4)=MONTH($G165),YEAR(R$4)=YEAR($G165)),#REF!,IF(AND(R$4&lt;($H165+1),(R$4+1)&gt;$G165),$O165,0)))</f>
        <v>29056.5</v>
      </c>
      <c r="S165" s="1259">
        <v>23245.200000000001</v>
      </c>
      <c r="T165" s="1259">
        <f t="shared" si="183"/>
        <v>5811.3</v>
      </c>
      <c r="U165" s="1259">
        <v>23714.799999999999</v>
      </c>
      <c r="V165" s="1301">
        <f>IF(AND(MONTH(V$4)=MONTH($H165),YEAR(V$4)=YEAR($H165)),#REF!,IF(AND(MONTH(V$4)=MONTH($G165),YEAR(V$4)=YEAR($G165)),#REF!,IF(AND(V$4&lt;($H165+1),(V$4+1)&gt;$G165),$O165,0)))</f>
        <v>29056.5</v>
      </c>
      <c r="W165" s="1301">
        <v>23245.200000000001</v>
      </c>
      <c r="X165" s="1301">
        <f t="shared" si="188"/>
        <v>5811.3</v>
      </c>
      <c r="Y165" s="1301">
        <v>21836.400000000001</v>
      </c>
      <c r="Z165" s="1301">
        <f>IF(AND(MONTH(Z$4)=MONTH($H165),YEAR(Z$4)=YEAR($H165)),#REF!,IF(AND(MONTH(Z$4)=MONTH($G165),YEAR(Z$4)=YEAR($G165)),#REF!,IF(AND(Z$4&lt;($H165+1),(Z$4+1)&gt;$G165),$O165,0)))</f>
        <v>29056.5</v>
      </c>
      <c r="AA165" s="1301">
        <v>23245.200000000001</v>
      </c>
      <c r="AB165" s="1301">
        <f t="shared" si="189"/>
        <v>5811.3</v>
      </c>
      <c r="AC165" s="1301">
        <v>21836.400000000001</v>
      </c>
      <c r="AD165" s="1301">
        <f>IF(AND(MONTH(AD$4)=MONTH($H165),YEAR(AD$4)=YEAR($H165)),#REF!,IF(AND(MONTH(AD$4)=MONTH($G165),YEAR(AD$4)=YEAR($G165)),#REF!,IF(AND(AD$4&lt;($H165+1),(AD$4+1)&gt;$G165),$O165,0)))</f>
        <v>29056.5</v>
      </c>
      <c r="AE165" s="1301">
        <v>23245.200000000001</v>
      </c>
      <c r="AF165" s="1301">
        <f t="shared" si="190"/>
        <v>5811.3</v>
      </c>
      <c r="AG165" s="1301">
        <v>21836.400000000001</v>
      </c>
      <c r="AH165" s="1301">
        <f>IF(AND(MONTH(AH$4)=MONTH($H165),YEAR(AH$4)=YEAR($H165)),#REF!,IF(AND(MONTH(AH$4)=MONTH($G165),YEAR(AH$4)=YEAR($G165)),#REF!,IF(AND(AH$4&lt;($H165+1),(AH$4+1)&gt;$G165),$O165,0)))</f>
        <v>29056.5</v>
      </c>
      <c r="AI165" s="1301">
        <v>23245.200000000001</v>
      </c>
      <c r="AJ165" s="1301">
        <f t="shared" si="191"/>
        <v>5811.3</v>
      </c>
      <c r="AK165" s="1301">
        <v>21836.400000000001</v>
      </c>
      <c r="AL165" s="1313" t="e">
        <f>IF(AND(MONTH(AL$4)=MONTH($H165),YEAR(AL$4)=YEAR($H165)),#REF!,IF(AND(MONTH(AL$4)=MONTH($G165),YEAR(AL$4)=YEAR($G165)),#REF!,IF(AND(AL$4&lt;($H165+1),(AL$4+1)&gt;$G165),$O165,0)))</f>
        <v>#REF!</v>
      </c>
      <c r="AM165" s="1313">
        <f>IF(AND(MONTH(AM$4)=MONTH($H165),YEAR(AM$4)=YEAR($H165)),#REF!,IF(AND(MONTH(AM$4)=MONTH($G165),YEAR(AM$4)=YEAR($G165)),#REF!,IF(AND(AM$4&lt;($H165+1),(AM$4+1)&gt;$G165),$O165,0)))</f>
        <v>0</v>
      </c>
      <c r="AN165" s="1313">
        <f>IF(AND(MONTH(AN$4)=MONTH($H165),YEAR(AN$4)=YEAR($H165)),#REF!,IF(AND(MONTH(AN$4)=MONTH($G165),YEAR(AN$4)=YEAR($G165)),#REF!,IF(AND(AN$4&lt;($H165+1),(AN$4+1)&gt;$G165),$O165,0)))</f>
        <v>0</v>
      </c>
      <c r="AO165" s="1313">
        <f>IF(AND(MONTH(AO$4)=MONTH($H165),YEAR(AO$4)=YEAR($H165)),#REF!,IF(AND(MONTH(AO$4)=MONTH($G165),YEAR(AO$4)=YEAR($G165)),#REF!,IF(AND(AO$4&lt;($H165+1),(AO$4+1)&gt;$G165),$O165,0)))</f>
        <v>0</v>
      </c>
      <c r="AP165" s="1313">
        <f>IF(AND(MONTH(AP$4)=MONTH($H165),YEAR(AP$4)=YEAR($H165)),#REF!,IF(AND(MONTH(AP$4)=MONTH($G165),YEAR(AP$4)=YEAR($G165)),#REF!,IF(AND(AP$4&lt;($H165+1),(AP$4+1)&gt;$G165),$O165,0)))</f>
        <v>0</v>
      </c>
      <c r="AQ165" s="1313">
        <f>IF(AND(MONTH(AQ$4)=MONTH($H165),YEAR(AQ$4)=YEAR($H165)),#REF!,IF(AND(MONTH(AQ$4)=MONTH($G165),YEAR(AQ$4)=YEAR($G165)),#REF!,IF(AND(AQ$4&lt;($H165+1),(AQ$4+1)&gt;$G165),$O165,0)))</f>
        <v>0</v>
      </c>
      <c r="AR165" s="1313">
        <f>IF(AND(MONTH(AR$4)=MONTH($H165),YEAR(AR$4)=YEAR($H165)),#REF!,IF(AND(MONTH(AR$4)=MONTH($G165),YEAR(AR$4)=YEAR($G165)),#REF!,IF(AND(AR$4&lt;($H165+1),(AR$4+1)&gt;$G165),$O165,0)))</f>
        <v>0</v>
      </c>
      <c r="AS165" s="1301" t="e">
        <f t="shared" si="171"/>
        <v>#REF!</v>
      </c>
      <c r="AT165" s="1301">
        <f>IF(AND(MONTH(AT$4)=MONTH($H165),YEAR(AT$4)=YEAR($H165)),#REF!,IF(AND(MONTH(AT$4)=MONTH($G165),YEAR(AT$4)=YEAR($G165)),#REF!,IF(AND(AT$4&lt;($H165+1),(AT$4+1)&gt;$G165),$P165,0)))</f>
        <v>4696</v>
      </c>
      <c r="AU165" s="1301">
        <v>4696</v>
      </c>
      <c r="AV165" s="1301">
        <f t="shared" si="180"/>
        <v>0</v>
      </c>
      <c r="AW165" s="1301">
        <v>2817.6</v>
      </c>
      <c r="AX165" s="1301">
        <f>IF(AND(MONTH(AX$4)=MONTH($H165),YEAR(AX$4)=YEAR($H165)),#REF!,IF(AND(MONTH(AX$4)=MONTH($G165),YEAR(AX$4)=YEAR($G165)),#REF!,IF(AND(AX$4&lt;($H165+1),(AX$4+1)&gt;$G165),$P165,0)))</f>
        <v>4696</v>
      </c>
      <c r="AY165" s="1301">
        <v>4696</v>
      </c>
      <c r="AZ165" s="1301">
        <f t="shared" si="184"/>
        <v>0</v>
      </c>
      <c r="BA165" s="1301">
        <v>4696</v>
      </c>
      <c r="BB165" s="1301">
        <f>IF(AND(MONTH(BB$4)=MONTH($H165),YEAR(BB$4)=YEAR($H165)),#REF!,IF(AND(MONTH(BB$4)=MONTH($G165),YEAR(BB$4)=YEAR($G165)),#REF!,IF(AND(BB$4&lt;($H165+1),(BB$4+1)&gt;$G165),$P165,0)))</f>
        <v>4696</v>
      </c>
      <c r="BC165" s="1301">
        <v>4696</v>
      </c>
      <c r="BD165" s="1301">
        <f t="shared" si="185"/>
        <v>0</v>
      </c>
      <c r="BE165" s="1301">
        <v>4696</v>
      </c>
      <c r="BF165" s="1301">
        <f>IF(AND(MONTH(BF$4)=MONTH($H165),YEAR(BF$4)=YEAR($H165)),#REF!,IF(AND(MONTH(BF$4)=MONTH($G165),YEAR(BF$4)=YEAR($G165)),#REF!,IF(AND(BF$4&lt;($H165+1),(BF$4+1)&gt;$G165),$P165,0)))</f>
        <v>4696</v>
      </c>
      <c r="BG165" s="1301">
        <v>4696</v>
      </c>
      <c r="BH165" s="1301">
        <f t="shared" si="186"/>
        <v>0</v>
      </c>
      <c r="BI165" s="1301">
        <v>4696</v>
      </c>
      <c r="BJ165" s="1301">
        <f>IF(AND(MONTH(BJ$4)=MONTH($H165),YEAR(BJ$4)=YEAR($H165)),#REF!,IF(AND(MONTH(BJ$4)=MONTH($G165),YEAR(BJ$4)=YEAR($G165)),#REF!,IF(AND(BJ$4&lt;($H165+1),(BJ$4+1)&gt;$G165),$P165,0)))</f>
        <v>4696</v>
      </c>
      <c r="BK165" s="1301">
        <v>4696</v>
      </c>
      <c r="BL165" s="1301">
        <f t="shared" si="187"/>
        <v>0</v>
      </c>
      <c r="BM165" s="1301">
        <v>4696</v>
      </c>
      <c r="BN165" s="1313" t="e">
        <f>IF(AND(MONTH(BN$4)=MONTH($H165),YEAR(BN$4)=YEAR($H165)),#REF!,IF(AND(MONTH(BN$4)=MONTH($G165),YEAR(BN$4)=YEAR($G165)),#REF!,IF(AND(BN$4&lt;($H165+1),(BN$4+1)&gt;$G165),$P165,0)))</f>
        <v>#REF!</v>
      </c>
      <c r="BO165" s="1313">
        <f>IF(AND(MONTH(BO$4)=MONTH($H165),YEAR(BO$4)=YEAR($H165)),#REF!,IF(AND(MONTH(BO$4)=MONTH($G165),YEAR(BO$4)=YEAR($G165)),#REF!,IF(AND(BO$4&lt;($H165+1),(BO$4+1)&gt;$G165),$P165,0)))</f>
        <v>0</v>
      </c>
      <c r="BP165" s="1313">
        <f>IF(AND(MONTH(BP$4)=MONTH($H165),YEAR(BP$4)=YEAR($H165)),#REF!,IF(AND(MONTH(BP$4)=MONTH($G165),YEAR(BP$4)=YEAR($G165)),#REF!,IF(AND(BP$4&lt;($H165+1),(BP$4+1)&gt;$G165),$P165,0)))</f>
        <v>0</v>
      </c>
      <c r="BQ165" s="1313">
        <f>IF(AND(MONTH(BQ$4)=MONTH($H165),YEAR(BQ$4)=YEAR($H165)),#REF!,IF(AND(MONTH(BQ$4)=MONTH($G165),YEAR(BQ$4)=YEAR($G165)),#REF!,IF(AND(BQ$4&lt;($H165+1),(BQ$4+1)&gt;$G165),$P165,0)))</f>
        <v>0</v>
      </c>
      <c r="BR165" s="1313">
        <f>IF(AND(MONTH(BR$4)=MONTH($H165),YEAR(BR$4)=YEAR($H165)),#REF!,IF(AND(MONTH(BR$4)=MONTH($G165),YEAR(BR$4)=YEAR($G165)),#REF!,IF(AND(BR$4&lt;($H165+1),(BR$4+1)&gt;$G165),$P165,0)))</f>
        <v>0</v>
      </c>
      <c r="BS165" s="1313">
        <f>IF(AND(MONTH(BS$4)=MONTH($H165),YEAR(BS$4)=YEAR($H165)),#REF!,IF(AND(MONTH(BS$4)=MONTH($G165),YEAR(BS$4)=YEAR($G165)),#REF!,IF(AND(BS$4&lt;($H165+1),(BS$4+1)&gt;$G165),$P165,0)))</f>
        <v>0</v>
      </c>
      <c r="BT165" s="1313">
        <f>IF(AND(MONTH(BT$4)=MONTH($H165),YEAR(BT$4)=YEAR($H165)),#REF!,IF(AND(MONTH(BT$4)=MONTH($G165),YEAR(BT$4)=YEAR($G165)),#REF!,IF(AND(BT$4&lt;($H165+1),(BT$4+1)&gt;$G165),$P165,0)))</f>
        <v>0</v>
      </c>
      <c r="BU165" s="1331" t="e">
        <f t="shared" si="172"/>
        <v>#REF!</v>
      </c>
      <c r="BV165" s="1331"/>
      <c r="BW165" s="1327">
        <v>0</v>
      </c>
      <c r="BX165" s="1319">
        <v>0</v>
      </c>
      <c r="BY165" s="1319">
        <v>0</v>
      </c>
      <c r="BZ165" s="1319">
        <v>0</v>
      </c>
      <c r="CA165" s="1319">
        <v>0</v>
      </c>
      <c r="CB165" s="1319"/>
      <c r="CC165" s="1319"/>
      <c r="CD165" s="1338"/>
      <c r="CE165" s="1338"/>
      <c r="CF165" s="1338"/>
      <c r="CG165" s="1338"/>
      <c r="CH165" s="1338"/>
      <c r="CI165" s="1270">
        <f t="shared" si="85"/>
        <v>0</v>
      </c>
      <c r="CJ165" s="1333"/>
      <c r="CK165" s="1333"/>
      <c r="CL165" s="1333"/>
    </row>
    <row r="166" spans="1:90" s="1170" customFormat="1" ht="18" customHeight="1">
      <c r="A166" s="1206">
        <v>74</v>
      </c>
      <c r="B166" s="1206" t="s">
        <v>55</v>
      </c>
      <c r="C166" s="1206" t="s">
        <v>56</v>
      </c>
      <c r="D166" s="1206"/>
      <c r="E166" s="1212" t="s">
        <v>235</v>
      </c>
      <c r="F166" s="1378" t="s">
        <v>234</v>
      </c>
      <c r="G166" s="1214">
        <v>45474</v>
      </c>
      <c r="H166" s="1214">
        <v>45838</v>
      </c>
      <c r="I166" s="1271"/>
      <c r="J166" s="1272">
        <v>2348</v>
      </c>
      <c r="K166" s="1272">
        <v>2348</v>
      </c>
      <c r="L166" s="1275">
        <v>13.75</v>
      </c>
      <c r="M166" s="1273">
        <v>2</v>
      </c>
      <c r="N166" s="1274">
        <v>19.6875</v>
      </c>
      <c r="O166" s="1259">
        <f t="shared" si="173"/>
        <v>32285</v>
      </c>
      <c r="P166" s="1259">
        <f t="shared" si="170"/>
        <v>4696</v>
      </c>
      <c r="Q166" s="1259">
        <f t="shared" si="169"/>
        <v>36981</v>
      </c>
      <c r="R166" s="1259">
        <f>IF(AND(MONTH(R$4)=MONTH($H166),YEAR(R$4)=YEAR($H166)),#REF!,IF(AND(MONTH(R$4)=MONTH($G166),YEAR(R$4)=YEAR($G166)),#REF!,IF(AND(R$4&lt;($H166+1),(R$4+1)&gt;$G166),$O166,0)))</f>
        <v>0</v>
      </c>
      <c r="S166" s="1259">
        <v>0</v>
      </c>
      <c r="T166" s="1259">
        <f t="shared" si="183"/>
        <v>0</v>
      </c>
      <c r="U166" s="1259">
        <v>0</v>
      </c>
      <c r="V166" s="1301">
        <f>IF(AND(MONTH(V$4)=MONTH($H166),YEAR(V$4)=YEAR($H166)),#REF!,IF(AND(MONTH(V$4)=MONTH($G166),YEAR(V$4)=YEAR($G166)),#REF!,IF(AND(V$4&lt;($H166+1),(V$4+1)&gt;$G166),$O166,0)))</f>
        <v>0</v>
      </c>
      <c r="W166" s="1301">
        <v>0</v>
      </c>
      <c r="X166" s="1301">
        <f t="shared" si="188"/>
        <v>0</v>
      </c>
      <c r="Y166" s="1301">
        <v>0</v>
      </c>
      <c r="Z166" s="1301">
        <f>IF(AND(MONTH(Z$4)=MONTH($H166),YEAR(Z$4)=YEAR($H166)),#REF!,IF(AND(MONTH(Z$4)=MONTH($G166),YEAR(Z$4)=YEAR($G166)),#REF!,IF(AND(Z$4&lt;($H166+1),(Z$4+1)&gt;$G166),$O166,0)))</f>
        <v>0</v>
      </c>
      <c r="AA166" s="1301">
        <v>0</v>
      </c>
      <c r="AB166" s="1301">
        <f t="shared" si="189"/>
        <v>0</v>
      </c>
      <c r="AC166" s="1301">
        <v>0</v>
      </c>
      <c r="AD166" s="1301">
        <f>IF(AND(MONTH(AD$4)=MONTH($H166),YEAR(AD$4)=YEAR($H166)),#REF!,IF(AND(MONTH(AD$4)=MONTH($G166),YEAR(AD$4)=YEAR($G166)),#REF!,IF(AND(AD$4&lt;($H166+1),(AD$4+1)&gt;$G166),$O166,0)))</f>
        <v>0</v>
      </c>
      <c r="AE166" s="1301">
        <v>0</v>
      </c>
      <c r="AF166" s="1301">
        <f t="shared" si="190"/>
        <v>0</v>
      </c>
      <c r="AG166" s="1301">
        <v>0</v>
      </c>
      <c r="AH166" s="1301">
        <f>IF(AND(MONTH(AH$4)=MONTH($H166),YEAR(AH$4)=YEAR($H166)),#REF!,IF(AND(MONTH(AH$4)=MONTH($G166),YEAR(AH$4)=YEAR($G166)),#REF!,IF(AND(AH$4&lt;($H166+1),(AH$4+1)&gt;$G166),$O166,0)))</f>
        <v>0</v>
      </c>
      <c r="AI166" s="1301">
        <v>0</v>
      </c>
      <c r="AJ166" s="1301">
        <f t="shared" si="191"/>
        <v>0</v>
      </c>
      <c r="AK166" s="1301">
        <v>0</v>
      </c>
      <c r="AL166" s="1313">
        <f>IF(AND(MONTH(AL$4)=MONTH($H166),YEAR(AL$4)=YEAR($H166)),#REF!,IF(AND(MONTH(AL$4)=MONTH($G166),YEAR(AL$4)=YEAR($G166)),#REF!,IF(AND(AL$4&lt;($H166+1),(AL$4+1)&gt;$G166),$O166,0)))</f>
        <v>0</v>
      </c>
      <c r="AM166" s="1313" t="e">
        <f>IF(AND(MONTH(AM$4)=MONTH($H166),YEAR(AM$4)=YEAR($H166)),#REF!,IF(AND(MONTH(AM$4)=MONTH($G166),YEAR(AM$4)=YEAR($G166)),#REF!,IF(AND(AM$4&lt;($H166+1),(AM$4+1)&gt;$G166),$O166,0)))</f>
        <v>#REF!</v>
      </c>
      <c r="AN166" s="1313">
        <f>IF(AND(MONTH(AN$4)=MONTH($H166),YEAR(AN$4)=YEAR($H166)),#REF!,IF(AND(MONTH(AN$4)=MONTH($G166),YEAR(AN$4)=YEAR($G166)),#REF!,IF(AND(AN$4&lt;($H166+1),(AN$4+1)&gt;$G166),$O166,0)))</f>
        <v>32285</v>
      </c>
      <c r="AO166" s="1313">
        <f>IF(AND(MONTH(AO$4)=MONTH($H166),YEAR(AO$4)=YEAR($H166)),#REF!,IF(AND(MONTH(AO$4)=MONTH($G166),YEAR(AO$4)=YEAR($G166)),#REF!,IF(AND(AO$4&lt;($H166+1),(AO$4+1)&gt;$G166),$O166,0)))</f>
        <v>32285</v>
      </c>
      <c r="AP166" s="1313">
        <f>IF(AND(MONTH(AP$4)=MONTH($H166),YEAR(AP$4)=YEAR($H166)),#REF!,IF(AND(MONTH(AP$4)=MONTH($G166),YEAR(AP$4)=YEAR($G166)),#REF!,IF(AND(AP$4&lt;($H166+1),(AP$4+1)&gt;$G166),$O166,0)))</f>
        <v>32285</v>
      </c>
      <c r="AQ166" s="1313">
        <f>IF(AND(MONTH(AQ$4)=MONTH($H166),YEAR(AQ$4)=YEAR($H166)),#REF!,IF(AND(MONTH(AQ$4)=MONTH($G166),YEAR(AQ$4)=YEAR($G166)),#REF!,IF(AND(AQ$4&lt;($H166+1),(AQ$4+1)&gt;$G166),$O166,0)))</f>
        <v>32285</v>
      </c>
      <c r="AR166" s="1313">
        <f>IF(AND(MONTH(AR$4)=MONTH($H166),YEAR(AR$4)=YEAR($H166)),#REF!,IF(AND(MONTH(AR$4)=MONTH($G166),YEAR(AR$4)=YEAR($G166)),#REF!,IF(AND(AR$4&lt;($H166+1),(AR$4+1)&gt;$G166),$O166,0)))</f>
        <v>32285</v>
      </c>
      <c r="AS166" s="1301" t="e">
        <f t="shared" si="171"/>
        <v>#REF!</v>
      </c>
      <c r="AT166" s="1301">
        <f>IF(AND(MONTH(AT$4)=MONTH($H166),YEAR(AT$4)=YEAR($H166)),#REF!,IF(AND(MONTH(AT$4)=MONTH($G166),YEAR(AT$4)=YEAR($G166)),#REF!,IF(AND(AT$4&lt;($H166+1),(AT$4+1)&gt;$G166),$P166,0)))</f>
        <v>0</v>
      </c>
      <c r="AU166" s="1301">
        <v>0</v>
      </c>
      <c r="AV166" s="1301">
        <f t="shared" si="180"/>
        <v>0</v>
      </c>
      <c r="AW166" s="1301">
        <v>0</v>
      </c>
      <c r="AX166" s="1301">
        <f>IF(AND(MONTH(AX$4)=MONTH($H166),YEAR(AX$4)=YEAR($H166)),#REF!,IF(AND(MONTH(AX$4)=MONTH($G166),YEAR(AX$4)=YEAR($G166)),#REF!,IF(AND(AX$4&lt;($H166+1),(AX$4+1)&gt;$G166),$P166,0)))</f>
        <v>0</v>
      </c>
      <c r="AY166" s="1301">
        <v>0</v>
      </c>
      <c r="AZ166" s="1301">
        <f t="shared" si="184"/>
        <v>0</v>
      </c>
      <c r="BA166" s="1301">
        <v>0</v>
      </c>
      <c r="BB166" s="1301">
        <f>IF(AND(MONTH(BB$4)=MONTH($H166),YEAR(BB$4)=YEAR($H166)),#REF!,IF(AND(MONTH(BB$4)=MONTH($G166),YEAR(BB$4)=YEAR($G166)),#REF!,IF(AND(BB$4&lt;($H166+1),(BB$4+1)&gt;$G166),$P166,0)))</f>
        <v>0</v>
      </c>
      <c r="BC166" s="1301">
        <v>0</v>
      </c>
      <c r="BD166" s="1301">
        <f t="shared" si="185"/>
        <v>0</v>
      </c>
      <c r="BE166" s="1301">
        <v>0</v>
      </c>
      <c r="BF166" s="1301">
        <f>IF(AND(MONTH(BF$4)=MONTH($H166),YEAR(BF$4)=YEAR($H166)),#REF!,IF(AND(MONTH(BF$4)=MONTH($G166),YEAR(BF$4)=YEAR($G166)),#REF!,IF(AND(BF$4&lt;($H166+1),(BF$4+1)&gt;$G166),$P166,0)))</f>
        <v>0</v>
      </c>
      <c r="BG166" s="1301">
        <v>0</v>
      </c>
      <c r="BH166" s="1301">
        <f t="shared" si="186"/>
        <v>0</v>
      </c>
      <c r="BI166" s="1301">
        <v>0</v>
      </c>
      <c r="BJ166" s="1301">
        <f>IF(AND(MONTH(BJ$4)=MONTH($H166),YEAR(BJ$4)=YEAR($H166)),#REF!,IF(AND(MONTH(BJ$4)=MONTH($G166),YEAR(BJ$4)=YEAR($G166)),#REF!,IF(AND(BJ$4&lt;($H166+1),(BJ$4+1)&gt;$G166),$P166,0)))</f>
        <v>0</v>
      </c>
      <c r="BK166" s="1301">
        <v>0</v>
      </c>
      <c r="BL166" s="1301">
        <f t="shared" si="187"/>
        <v>0</v>
      </c>
      <c r="BM166" s="1301">
        <v>0</v>
      </c>
      <c r="BN166" s="1313">
        <f>IF(AND(MONTH(BN$4)=MONTH($H166),YEAR(BN$4)=YEAR($H166)),#REF!,IF(AND(MONTH(BN$4)=MONTH($G166),YEAR(BN$4)=YEAR($G166)),#REF!,IF(AND(BN$4&lt;($H166+1),(BN$4+1)&gt;$G166),$P166,0)))</f>
        <v>0</v>
      </c>
      <c r="BO166" s="1313" t="e">
        <f>IF(AND(MONTH(BO$4)=MONTH($H166),YEAR(BO$4)=YEAR($H166)),#REF!,IF(AND(MONTH(BO$4)=MONTH($G166),YEAR(BO$4)=YEAR($G166)),#REF!,IF(AND(BO$4&lt;($H166+1),(BO$4+1)&gt;$G166),$P166,0)))</f>
        <v>#REF!</v>
      </c>
      <c r="BP166" s="1313">
        <f>IF(AND(MONTH(BP$4)=MONTH($H166),YEAR(BP$4)=YEAR($H166)),#REF!,IF(AND(MONTH(BP$4)=MONTH($G166),YEAR(BP$4)=YEAR($G166)),#REF!,IF(AND(BP$4&lt;($H166+1),(BP$4+1)&gt;$G166),$P166,0)))</f>
        <v>4696</v>
      </c>
      <c r="BQ166" s="1313">
        <f>IF(AND(MONTH(BQ$4)=MONTH($H166),YEAR(BQ$4)=YEAR($H166)),#REF!,IF(AND(MONTH(BQ$4)=MONTH($G166),YEAR(BQ$4)=YEAR($G166)),#REF!,IF(AND(BQ$4&lt;($H166+1),(BQ$4+1)&gt;$G166),$P166,0)))</f>
        <v>4696</v>
      </c>
      <c r="BR166" s="1313">
        <f>IF(AND(MONTH(BR$4)=MONTH($H166),YEAR(BR$4)=YEAR($H166)),#REF!,IF(AND(MONTH(BR$4)=MONTH($G166),YEAR(BR$4)=YEAR($G166)),#REF!,IF(AND(BR$4&lt;($H166+1),(BR$4+1)&gt;$G166),$P166,0)))</f>
        <v>4696</v>
      </c>
      <c r="BS166" s="1313">
        <f>IF(AND(MONTH(BS$4)=MONTH($H166),YEAR(BS$4)=YEAR($H166)),#REF!,IF(AND(MONTH(BS$4)=MONTH($G166),YEAR(BS$4)=YEAR($G166)),#REF!,IF(AND(BS$4&lt;($H166+1),(BS$4+1)&gt;$G166),$P166,0)))</f>
        <v>4696</v>
      </c>
      <c r="BT166" s="1313">
        <f>IF(AND(MONTH(BT$4)=MONTH($H166),YEAR(BT$4)=YEAR($H166)),#REF!,IF(AND(MONTH(BT$4)=MONTH($G166),YEAR(BT$4)=YEAR($G166)),#REF!,IF(AND(BT$4&lt;($H166+1),(BT$4+1)&gt;$G166),$P166,0)))</f>
        <v>4696</v>
      </c>
      <c r="BU166" s="1301" t="e">
        <f t="shared" si="172"/>
        <v>#REF!</v>
      </c>
      <c r="BV166" s="1301"/>
      <c r="BW166" s="1327"/>
      <c r="BY166" s="1319"/>
      <c r="BZ166" s="1319"/>
      <c r="CA166" s="1319"/>
      <c r="CB166" s="1319"/>
      <c r="CC166" s="1319"/>
      <c r="CD166" s="1319"/>
      <c r="CE166" s="1319"/>
      <c r="CF166" s="1319"/>
      <c r="CG166" s="1319"/>
      <c r="CH166" s="1319"/>
      <c r="CI166" s="1270">
        <f>SUM(BW166:CH166)</f>
        <v>0</v>
      </c>
      <c r="CJ166" s="1333"/>
      <c r="CK166" s="1333"/>
      <c r="CL166" s="1333"/>
    </row>
    <row r="167" spans="1:90" s="1170" customFormat="1" ht="18" customHeight="1">
      <c r="A167" s="1206">
        <v>74</v>
      </c>
      <c r="B167" s="1206" t="s">
        <v>55</v>
      </c>
      <c r="C167" s="1206" t="s">
        <v>56</v>
      </c>
      <c r="D167" s="1206"/>
      <c r="E167" s="1212" t="s">
        <v>236</v>
      </c>
      <c r="F167" s="1378" t="s">
        <v>234</v>
      </c>
      <c r="G167" s="1214">
        <v>45839</v>
      </c>
      <c r="H167" s="1214">
        <v>46203</v>
      </c>
      <c r="I167" s="1271"/>
      <c r="J167" s="1272" t="s">
        <v>87</v>
      </c>
      <c r="K167" s="1272">
        <v>2348</v>
      </c>
      <c r="L167" s="1275">
        <v>14.1875</v>
      </c>
      <c r="M167" s="1273">
        <v>2</v>
      </c>
      <c r="N167" s="1274">
        <v>20.234375</v>
      </c>
      <c r="O167" s="1259">
        <f t="shared" si="173"/>
        <v>33312.25</v>
      </c>
      <c r="P167" s="1259">
        <f t="shared" si="170"/>
        <v>4696</v>
      </c>
      <c r="Q167" s="1259">
        <f t="shared" ref="Q167:Q169" si="206">SUM(O167:P167)</f>
        <v>38008.25</v>
      </c>
      <c r="R167" s="1259">
        <f>IF(AND(MONTH(R$4)=MONTH($H167),YEAR(R$4)=YEAR($H167)),#REF!,IF(AND(MONTH(R$4)=MONTH($G167),YEAR(R$4)=YEAR($G167)),#REF!,IF(AND(R$4&lt;($H167+1),(R$4+1)&gt;$G167),$O167,0)))</f>
        <v>0</v>
      </c>
      <c r="S167" s="1259">
        <v>0</v>
      </c>
      <c r="T167" s="1259">
        <f t="shared" ref="T167:T169" si="207">R167-S167</f>
        <v>0</v>
      </c>
      <c r="U167" s="1259">
        <v>0</v>
      </c>
      <c r="V167" s="1301">
        <f>IF(AND(MONTH(V$4)=MONTH($H167),YEAR(V$4)=YEAR($H167)),#REF!,IF(AND(MONTH(V$4)=MONTH($G167),YEAR(V$4)=YEAR($G167)),#REF!,IF(AND(V$4&lt;($H167+1),(V$4+1)&gt;$G167),$O167,0)))</f>
        <v>0</v>
      </c>
      <c r="W167" s="1301">
        <v>0</v>
      </c>
      <c r="X167" s="1301">
        <f t="shared" ref="X167:X169" si="208">V167-W167</f>
        <v>0</v>
      </c>
      <c r="Y167" s="1301">
        <v>0</v>
      </c>
      <c r="Z167" s="1301">
        <f>IF(AND(MONTH(Z$4)=MONTH($H167),YEAR(Z$4)=YEAR($H167)),#REF!,IF(AND(MONTH(Z$4)=MONTH($G167),YEAR(Z$4)=YEAR($G167)),#REF!,IF(AND(Z$4&lt;($H167+1),(Z$4+1)&gt;$G167),$O167,0)))</f>
        <v>0</v>
      </c>
      <c r="AA167" s="1301">
        <v>0</v>
      </c>
      <c r="AB167" s="1301">
        <f t="shared" ref="AB167:AB169" si="209">Z167-AA167</f>
        <v>0</v>
      </c>
      <c r="AC167" s="1301">
        <v>0</v>
      </c>
      <c r="AD167" s="1301">
        <f>IF(AND(MONTH(AD$4)=MONTH($H167),YEAR(AD$4)=YEAR($H167)),#REF!,IF(AND(MONTH(AD$4)=MONTH($G167),YEAR(AD$4)=YEAR($G167)),#REF!,IF(AND(AD$4&lt;($H167+1),(AD$4+1)&gt;$G167),$O167,0)))</f>
        <v>0</v>
      </c>
      <c r="AE167" s="1301">
        <v>0</v>
      </c>
      <c r="AF167" s="1301">
        <f t="shared" si="190"/>
        <v>0</v>
      </c>
      <c r="AG167" s="1301">
        <v>0</v>
      </c>
      <c r="AH167" s="1301">
        <f>IF(AND(MONTH(AH$4)=MONTH($H167),YEAR(AH$4)=YEAR($H167)),#REF!,IF(AND(MONTH(AH$4)=MONTH($G167),YEAR(AH$4)=YEAR($G167)),#REF!,IF(AND(AH$4&lt;($H167+1),(AH$4+1)&gt;$G167),$O167,0)))</f>
        <v>0</v>
      </c>
      <c r="AI167" s="1301">
        <v>0</v>
      </c>
      <c r="AJ167" s="1301">
        <f t="shared" si="191"/>
        <v>0</v>
      </c>
      <c r="AK167" s="1301">
        <v>0</v>
      </c>
      <c r="AL167" s="1313">
        <f>IF(AND(MONTH(AL$4)=MONTH($H167),YEAR(AL$4)=YEAR($H167)),#REF!,IF(AND(MONTH(AL$4)=MONTH($G167),YEAR(AL$4)=YEAR($G167)),#REF!,IF(AND(AL$4&lt;($H167+1),(AL$4+1)&gt;$G167),$O167,0)))</f>
        <v>0</v>
      </c>
      <c r="AM167" s="1313">
        <f>IF(AND(MONTH(AM$4)=MONTH($H167),YEAR(AM$4)=YEAR($H167)),#REF!,IF(AND(MONTH(AM$4)=MONTH($G167),YEAR(AM$4)=YEAR($G167)),#REF!,IF(AND(AM$4&lt;($H167+1),(AM$4+1)&gt;$G167),$O167,0)))</f>
        <v>0</v>
      </c>
      <c r="AN167" s="1313">
        <f>IF(AND(MONTH(AN$4)=MONTH($H167),YEAR(AN$4)=YEAR($H167)),#REF!,IF(AND(MONTH(AN$4)=MONTH($G167),YEAR(AN$4)=YEAR($G167)),#REF!,IF(AND(AN$4&lt;($H167+1),(AN$4+1)&gt;$G167),$O167,0)))</f>
        <v>0</v>
      </c>
      <c r="AO167" s="1313">
        <f>IF(AND(MONTH(AO$4)=MONTH($H167),YEAR(AO$4)=YEAR($H167)),#REF!,IF(AND(MONTH(AO$4)=MONTH($G167),YEAR(AO$4)=YEAR($G167)),#REF!,IF(AND(AO$4&lt;($H167+1),(AO$4+1)&gt;$G167),$O167,0)))</f>
        <v>0</v>
      </c>
      <c r="AP167" s="1313">
        <f>IF(AND(MONTH(AP$4)=MONTH($H167),YEAR(AP$4)=YEAR($H167)),#REF!,IF(AND(MONTH(AP$4)=MONTH($G167),YEAR(AP$4)=YEAR($G167)),#REF!,IF(AND(AP$4&lt;($H167+1),(AP$4+1)&gt;$G167),$O167,0)))</f>
        <v>0</v>
      </c>
      <c r="AQ167" s="1313">
        <f>IF(AND(MONTH(AQ$4)=MONTH($H167),YEAR(AQ$4)=YEAR($H167)),#REF!,IF(AND(MONTH(AQ$4)=MONTH($G167),YEAR(AQ$4)=YEAR($G167)),#REF!,IF(AND(AQ$4&lt;($H167+1),(AQ$4+1)&gt;$G167),$O167,0)))</f>
        <v>0</v>
      </c>
      <c r="AR167" s="1313">
        <f>IF(AND(MONTH(AR$4)=MONTH($H167),YEAR(AR$4)=YEAR($H167)),#REF!,IF(AND(MONTH(AR$4)=MONTH($G167),YEAR(AR$4)=YEAR($G167)),#REF!,IF(AND(AR$4&lt;($H167+1),(AR$4+1)&gt;$G167),$O167,0)))</f>
        <v>0</v>
      </c>
      <c r="AS167" s="1301">
        <f t="shared" ref="AS167:AS169" si="210">R167+V167+Z167+AD167+AH167+AL167+AM167+AN167+AO167+AP167+AQ167+AR167</f>
        <v>0</v>
      </c>
      <c r="AT167" s="1301">
        <f>IF(AND(MONTH(AT$4)=MONTH($H167),YEAR(AT$4)=YEAR($H167)),#REF!,IF(AND(MONTH(AT$4)=MONTH($G167),YEAR(AT$4)=YEAR($G167)),#REF!,IF(AND(AT$4&lt;($H167+1),(AT$4+1)&gt;$G167),$P167,0)))</f>
        <v>0</v>
      </c>
      <c r="AU167" s="1301">
        <v>0</v>
      </c>
      <c r="AV167" s="1301">
        <f t="shared" ref="AV167:AV169" si="211">AT167-AU167</f>
        <v>0</v>
      </c>
      <c r="AW167" s="1301">
        <v>0</v>
      </c>
      <c r="AX167" s="1301">
        <f>IF(AND(MONTH(AX$4)=MONTH($H167),YEAR(AX$4)=YEAR($H167)),#REF!,IF(AND(MONTH(AX$4)=MONTH($G167),YEAR(AX$4)=YEAR($G167)),#REF!,IF(AND(AX$4&lt;($H167+1),(AX$4+1)&gt;$G167),$P167,0)))</f>
        <v>0</v>
      </c>
      <c r="AY167" s="1301">
        <v>0</v>
      </c>
      <c r="AZ167" s="1301">
        <f t="shared" ref="AZ167:AZ169" si="212">AX167-AY167</f>
        <v>0</v>
      </c>
      <c r="BA167" s="1301">
        <v>0</v>
      </c>
      <c r="BB167" s="1301">
        <f>IF(AND(MONTH(BB$4)=MONTH($H167),YEAR(BB$4)=YEAR($H167)),#REF!,IF(AND(MONTH(BB$4)=MONTH($G167),YEAR(BB$4)=YEAR($G167)),#REF!,IF(AND(BB$4&lt;($H167+1),(BB$4+1)&gt;$G167),$P167,0)))</f>
        <v>0</v>
      </c>
      <c r="BC167" s="1301">
        <v>0</v>
      </c>
      <c r="BD167" s="1301">
        <f t="shared" ref="BD167:BD169" si="213">BB167-BC167</f>
        <v>0</v>
      </c>
      <c r="BE167" s="1301">
        <v>0</v>
      </c>
      <c r="BF167" s="1301">
        <f>IF(AND(MONTH(BF$4)=MONTH($H167),YEAR(BF$4)=YEAR($H167)),#REF!,IF(AND(MONTH(BF$4)=MONTH($G167),YEAR(BF$4)=YEAR($G167)),#REF!,IF(AND(BF$4&lt;($H167+1),(BF$4+1)&gt;$G167),$P167,0)))</f>
        <v>0</v>
      </c>
      <c r="BG167" s="1301">
        <v>0</v>
      </c>
      <c r="BH167" s="1301">
        <f t="shared" si="186"/>
        <v>0</v>
      </c>
      <c r="BI167" s="1301">
        <v>0</v>
      </c>
      <c r="BJ167" s="1301">
        <f>IF(AND(MONTH(BJ$4)=MONTH($H167),YEAR(BJ$4)=YEAR($H167)),#REF!,IF(AND(MONTH(BJ$4)=MONTH($G167),YEAR(BJ$4)=YEAR($G167)),#REF!,IF(AND(BJ$4&lt;($H167+1),(BJ$4+1)&gt;$G167),$P167,0)))</f>
        <v>0</v>
      </c>
      <c r="BK167" s="1301">
        <v>0</v>
      </c>
      <c r="BL167" s="1301">
        <f t="shared" si="187"/>
        <v>0</v>
      </c>
      <c r="BM167" s="1301">
        <v>0</v>
      </c>
      <c r="BN167" s="1313">
        <f>IF(AND(MONTH(BN$4)=MONTH($H167),YEAR(BN$4)=YEAR($H167)),#REF!,IF(AND(MONTH(BN$4)=MONTH($G167),YEAR(BN$4)=YEAR($G167)),#REF!,IF(AND(BN$4&lt;($H167+1),(BN$4+1)&gt;$G167),$P167,0)))</f>
        <v>0</v>
      </c>
      <c r="BO167" s="1313">
        <f>IF(AND(MONTH(BO$4)=MONTH($H167),YEAR(BO$4)=YEAR($H167)),#REF!,IF(AND(MONTH(BO$4)=MONTH($G167),YEAR(BO$4)=YEAR($G167)),#REF!,IF(AND(BO$4&lt;($H167+1),(BO$4+1)&gt;$G167),$P167,0)))</f>
        <v>0</v>
      </c>
      <c r="BP167" s="1313">
        <f>IF(AND(MONTH(BP$4)=MONTH($H167),YEAR(BP$4)=YEAR($H167)),#REF!,IF(AND(MONTH(BP$4)=MONTH($G167),YEAR(BP$4)=YEAR($G167)),#REF!,IF(AND(BP$4&lt;($H167+1),(BP$4+1)&gt;$G167),$P167,0)))</f>
        <v>0</v>
      </c>
      <c r="BQ167" s="1313">
        <f>IF(AND(MONTH(BQ$4)=MONTH($H167),YEAR(BQ$4)=YEAR($H167)),#REF!,IF(AND(MONTH(BQ$4)=MONTH($G167),YEAR(BQ$4)=YEAR($G167)),#REF!,IF(AND(BQ$4&lt;($H167+1),(BQ$4+1)&gt;$G167),$P167,0)))</f>
        <v>0</v>
      </c>
      <c r="BR167" s="1313">
        <f>IF(AND(MONTH(BR$4)=MONTH($H167),YEAR(BR$4)=YEAR($H167)),#REF!,IF(AND(MONTH(BR$4)=MONTH($G167),YEAR(BR$4)=YEAR($G167)),#REF!,IF(AND(BR$4&lt;($H167+1),(BR$4+1)&gt;$G167),$P167,0)))</f>
        <v>0</v>
      </c>
      <c r="BS167" s="1313">
        <f>IF(AND(MONTH(BS$4)=MONTH($H167),YEAR(BS$4)=YEAR($H167)),#REF!,IF(AND(MONTH(BS$4)=MONTH($G167),YEAR(BS$4)=YEAR($G167)),#REF!,IF(AND(BS$4&lt;($H167+1),(BS$4+1)&gt;$G167),$P167,0)))</f>
        <v>0</v>
      </c>
      <c r="BT167" s="1313">
        <f>IF(AND(MONTH(BT$4)=MONTH($H167),YEAR(BT$4)=YEAR($H167)),#REF!,IF(AND(MONTH(BT$4)=MONTH($G167),YEAR(BT$4)=YEAR($G167)),#REF!,IF(AND(BT$4&lt;($H167+1),(BT$4+1)&gt;$G167),$P167,0)))</f>
        <v>0</v>
      </c>
      <c r="BU167" s="1301">
        <f t="shared" ref="BU167:BU169" si="214">AT167+AX167+BB167+BF167+BJ167+BN167+BO167+BP167+BQ167+BR167+BS167+BT167</f>
        <v>0</v>
      </c>
      <c r="BV167" s="1301"/>
      <c r="BW167" s="1327"/>
      <c r="BY167" s="1319"/>
      <c r="BZ167" s="1319"/>
      <c r="CA167" s="1319"/>
      <c r="CB167" s="1319"/>
      <c r="CC167" s="1319"/>
      <c r="CD167" s="1319"/>
      <c r="CE167" s="1319"/>
      <c r="CF167" s="1319"/>
      <c r="CG167" s="1319"/>
      <c r="CH167" s="1319"/>
      <c r="CI167" s="1270">
        <f t="shared" ref="CI167:CI169" si="215">SUM(BW167:CH167)</f>
        <v>0</v>
      </c>
      <c r="CJ167" s="1333"/>
      <c r="CK167" s="1333"/>
      <c r="CL167" s="1333"/>
    </row>
    <row r="168" spans="1:90" s="1170" customFormat="1" ht="18" customHeight="1">
      <c r="A168" s="1206">
        <v>74</v>
      </c>
      <c r="B168" s="1206" t="s">
        <v>55</v>
      </c>
      <c r="C168" s="1206" t="s">
        <v>56</v>
      </c>
      <c r="D168" s="1206"/>
      <c r="E168" s="1212" t="s">
        <v>237</v>
      </c>
      <c r="F168" s="1378" t="s">
        <v>234</v>
      </c>
      <c r="G168" s="1214">
        <v>46204</v>
      </c>
      <c r="H168" s="1214">
        <v>46568</v>
      </c>
      <c r="I168" s="1271"/>
      <c r="J168" s="1272" t="s">
        <v>87</v>
      </c>
      <c r="K168" s="1272">
        <v>2348</v>
      </c>
      <c r="L168" s="1275">
        <v>14.5625</v>
      </c>
      <c r="M168" s="1273">
        <v>2</v>
      </c>
      <c r="N168" s="1274">
        <v>20.703125</v>
      </c>
      <c r="O168" s="1259">
        <f t="shared" si="173"/>
        <v>34192.75</v>
      </c>
      <c r="P168" s="1259">
        <f t="shared" si="170"/>
        <v>4696</v>
      </c>
      <c r="Q168" s="1259">
        <f t="shared" si="206"/>
        <v>38888.75</v>
      </c>
      <c r="R168" s="1259">
        <f>IF(AND(MONTH(R$4)=MONTH($H168),YEAR(R$4)=YEAR($H168)),#REF!,IF(AND(MONTH(R$4)=MONTH($G168),YEAR(R$4)=YEAR($G168)),#REF!,IF(AND(R$4&lt;($H168+1),(R$4+1)&gt;$G168),$O168,0)))</f>
        <v>0</v>
      </c>
      <c r="S168" s="1259">
        <v>0</v>
      </c>
      <c r="T168" s="1259">
        <f t="shared" si="207"/>
        <v>0</v>
      </c>
      <c r="U168" s="1259">
        <v>0</v>
      </c>
      <c r="V168" s="1301">
        <f>IF(AND(MONTH(V$4)=MONTH($H168),YEAR(V$4)=YEAR($H168)),#REF!,IF(AND(MONTH(V$4)=MONTH($G168),YEAR(V$4)=YEAR($G168)),#REF!,IF(AND(V$4&lt;($H168+1),(V$4+1)&gt;$G168),$O168,0)))</f>
        <v>0</v>
      </c>
      <c r="W168" s="1301">
        <v>0</v>
      </c>
      <c r="X168" s="1301">
        <f t="shared" si="208"/>
        <v>0</v>
      </c>
      <c r="Y168" s="1301">
        <v>0</v>
      </c>
      <c r="Z168" s="1301">
        <f>IF(AND(MONTH(Z$4)=MONTH($H168),YEAR(Z$4)=YEAR($H168)),#REF!,IF(AND(MONTH(Z$4)=MONTH($G168),YEAR(Z$4)=YEAR($G168)),#REF!,IF(AND(Z$4&lt;($H168+1),(Z$4+1)&gt;$G168),$O168,0)))</f>
        <v>0</v>
      </c>
      <c r="AA168" s="1301">
        <v>0</v>
      </c>
      <c r="AB168" s="1301">
        <f t="shared" si="209"/>
        <v>0</v>
      </c>
      <c r="AC168" s="1301">
        <v>0</v>
      </c>
      <c r="AD168" s="1301">
        <f>IF(AND(MONTH(AD$4)=MONTH($H168),YEAR(AD$4)=YEAR($H168)),#REF!,IF(AND(MONTH(AD$4)=MONTH($G168),YEAR(AD$4)=YEAR($G168)),#REF!,IF(AND(AD$4&lt;($H168+1),(AD$4+1)&gt;$G168),$O168,0)))</f>
        <v>0</v>
      </c>
      <c r="AE168" s="1301">
        <v>0</v>
      </c>
      <c r="AF168" s="1301">
        <f t="shared" si="190"/>
        <v>0</v>
      </c>
      <c r="AG168" s="1301">
        <v>0</v>
      </c>
      <c r="AH168" s="1301">
        <f>IF(AND(MONTH(AH$4)=MONTH($H168),YEAR(AH$4)=YEAR($H168)),#REF!,IF(AND(MONTH(AH$4)=MONTH($G168),YEAR(AH$4)=YEAR($G168)),#REF!,IF(AND(AH$4&lt;($H168+1),(AH$4+1)&gt;$G168),$O168,0)))</f>
        <v>0</v>
      </c>
      <c r="AI168" s="1301">
        <v>0</v>
      </c>
      <c r="AJ168" s="1301">
        <f t="shared" si="191"/>
        <v>0</v>
      </c>
      <c r="AK168" s="1301">
        <v>0</v>
      </c>
      <c r="AL168" s="1313">
        <f>IF(AND(MONTH(AL$4)=MONTH($H168),YEAR(AL$4)=YEAR($H168)),#REF!,IF(AND(MONTH(AL$4)=MONTH($G168),YEAR(AL$4)=YEAR($G168)),#REF!,IF(AND(AL$4&lt;($H168+1),(AL$4+1)&gt;$G168),$O168,0)))</f>
        <v>0</v>
      </c>
      <c r="AM168" s="1313">
        <f>IF(AND(MONTH(AM$4)=MONTH($H168),YEAR(AM$4)=YEAR($H168)),#REF!,IF(AND(MONTH(AM$4)=MONTH($G168),YEAR(AM$4)=YEAR($G168)),#REF!,IF(AND(AM$4&lt;($H168+1),(AM$4+1)&gt;$G168),$O168,0)))</f>
        <v>0</v>
      </c>
      <c r="AN168" s="1313">
        <f>IF(AND(MONTH(AN$4)=MONTH($H168),YEAR(AN$4)=YEAR($H168)),#REF!,IF(AND(MONTH(AN$4)=MONTH($G168),YEAR(AN$4)=YEAR($G168)),#REF!,IF(AND(AN$4&lt;($H168+1),(AN$4+1)&gt;$G168),$O168,0)))</f>
        <v>0</v>
      </c>
      <c r="AO168" s="1313">
        <f>IF(AND(MONTH(AO$4)=MONTH($H168),YEAR(AO$4)=YEAR($H168)),#REF!,IF(AND(MONTH(AO$4)=MONTH($G168),YEAR(AO$4)=YEAR($G168)),#REF!,IF(AND(AO$4&lt;($H168+1),(AO$4+1)&gt;$G168),$O168,0)))</f>
        <v>0</v>
      </c>
      <c r="AP168" s="1313">
        <f>IF(AND(MONTH(AP$4)=MONTH($H168),YEAR(AP$4)=YEAR($H168)),#REF!,IF(AND(MONTH(AP$4)=MONTH($G168),YEAR(AP$4)=YEAR($G168)),#REF!,IF(AND(AP$4&lt;($H168+1),(AP$4+1)&gt;$G168),$O168,0)))</f>
        <v>0</v>
      </c>
      <c r="AQ168" s="1313">
        <f>IF(AND(MONTH(AQ$4)=MONTH($H168),YEAR(AQ$4)=YEAR($H168)),#REF!,IF(AND(MONTH(AQ$4)=MONTH($G168),YEAR(AQ$4)=YEAR($G168)),#REF!,IF(AND(AQ$4&lt;($H168+1),(AQ$4+1)&gt;$G168),$O168,0)))</f>
        <v>0</v>
      </c>
      <c r="AR168" s="1313">
        <f>IF(AND(MONTH(AR$4)=MONTH($H168),YEAR(AR$4)=YEAR($H168)),#REF!,IF(AND(MONTH(AR$4)=MONTH($G168),YEAR(AR$4)=YEAR($G168)),#REF!,IF(AND(AR$4&lt;($H168+1),(AR$4+1)&gt;$G168),$O168,0)))</f>
        <v>0</v>
      </c>
      <c r="AS168" s="1301">
        <f t="shared" si="210"/>
        <v>0</v>
      </c>
      <c r="AT168" s="1301">
        <f>IF(AND(MONTH(AT$4)=MONTH($H168),YEAR(AT$4)=YEAR($H168)),#REF!,IF(AND(MONTH(AT$4)=MONTH($G168),YEAR(AT$4)=YEAR($G168)),#REF!,IF(AND(AT$4&lt;($H168+1),(AT$4+1)&gt;$G168),$P168,0)))</f>
        <v>0</v>
      </c>
      <c r="AU168" s="1301">
        <v>0</v>
      </c>
      <c r="AV168" s="1301">
        <f t="shared" si="211"/>
        <v>0</v>
      </c>
      <c r="AW168" s="1301">
        <v>0</v>
      </c>
      <c r="AX168" s="1301">
        <f>IF(AND(MONTH(AX$4)=MONTH($H168),YEAR(AX$4)=YEAR($H168)),#REF!,IF(AND(MONTH(AX$4)=MONTH($G168),YEAR(AX$4)=YEAR($G168)),#REF!,IF(AND(AX$4&lt;($H168+1),(AX$4+1)&gt;$G168),$P168,0)))</f>
        <v>0</v>
      </c>
      <c r="AY168" s="1301">
        <v>0</v>
      </c>
      <c r="AZ168" s="1301">
        <f t="shared" si="212"/>
        <v>0</v>
      </c>
      <c r="BA168" s="1301">
        <v>0</v>
      </c>
      <c r="BB168" s="1301">
        <f>IF(AND(MONTH(BB$4)=MONTH($H168),YEAR(BB$4)=YEAR($H168)),#REF!,IF(AND(MONTH(BB$4)=MONTH($G168),YEAR(BB$4)=YEAR($G168)),#REF!,IF(AND(BB$4&lt;($H168+1),(BB$4+1)&gt;$G168),$P168,0)))</f>
        <v>0</v>
      </c>
      <c r="BC168" s="1301">
        <v>0</v>
      </c>
      <c r="BD168" s="1301">
        <f t="shared" si="213"/>
        <v>0</v>
      </c>
      <c r="BE168" s="1301">
        <v>0</v>
      </c>
      <c r="BF168" s="1301">
        <f>IF(AND(MONTH(BF$4)=MONTH($H168),YEAR(BF$4)=YEAR($H168)),#REF!,IF(AND(MONTH(BF$4)=MONTH($G168),YEAR(BF$4)=YEAR($G168)),#REF!,IF(AND(BF$4&lt;($H168+1),(BF$4+1)&gt;$G168),$P168,0)))</f>
        <v>0</v>
      </c>
      <c r="BG168" s="1301">
        <v>0</v>
      </c>
      <c r="BH168" s="1301">
        <f t="shared" si="186"/>
        <v>0</v>
      </c>
      <c r="BI168" s="1301">
        <v>0</v>
      </c>
      <c r="BJ168" s="1301">
        <f>IF(AND(MONTH(BJ$4)=MONTH($H168),YEAR(BJ$4)=YEAR($H168)),#REF!,IF(AND(MONTH(BJ$4)=MONTH($G168),YEAR(BJ$4)=YEAR($G168)),#REF!,IF(AND(BJ$4&lt;($H168+1),(BJ$4+1)&gt;$G168),$P168,0)))</f>
        <v>0</v>
      </c>
      <c r="BK168" s="1301">
        <v>0</v>
      </c>
      <c r="BL168" s="1301">
        <f t="shared" si="187"/>
        <v>0</v>
      </c>
      <c r="BM168" s="1301">
        <v>0</v>
      </c>
      <c r="BN168" s="1313">
        <f>IF(AND(MONTH(BN$4)=MONTH($H168),YEAR(BN$4)=YEAR($H168)),#REF!,IF(AND(MONTH(BN$4)=MONTH($G168),YEAR(BN$4)=YEAR($G168)),#REF!,IF(AND(BN$4&lt;($H168+1),(BN$4+1)&gt;$G168),$P168,0)))</f>
        <v>0</v>
      </c>
      <c r="BO168" s="1313">
        <f>IF(AND(MONTH(BO$4)=MONTH($H168),YEAR(BO$4)=YEAR($H168)),#REF!,IF(AND(MONTH(BO$4)=MONTH($G168),YEAR(BO$4)=YEAR($G168)),#REF!,IF(AND(BO$4&lt;($H168+1),(BO$4+1)&gt;$G168),$P168,0)))</f>
        <v>0</v>
      </c>
      <c r="BP168" s="1313">
        <f>IF(AND(MONTH(BP$4)=MONTH($H168),YEAR(BP$4)=YEAR($H168)),#REF!,IF(AND(MONTH(BP$4)=MONTH($G168),YEAR(BP$4)=YEAR($G168)),#REF!,IF(AND(BP$4&lt;($H168+1),(BP$4+1)&gt;$G168),$P168,0)))</f>
        <v>0</v>
      </c>
      <c r="BQ168" s="1313">
        <f>IF(AND(MONTH(BQ$4)=MONTH($H168),YEAR(BQ$4)=YEAR($H168)),#REF!,IF(AND(MONTH(BQ$4)=MONTH($G168),YEAR(BQ$4)=YEAR($G168)),#REF!,IF(AND(BQ$4&lt;($H168+1),(BQ$4+1)&gt;$G168),$P168,0)))</f>
        <v>0</v>
      </c>
      <c r="BR168" s="1313">
        <f>IF(AND(MONTH(BR$4)=MONTH($H168),YEAR(BR$4)=YEAR($H168)),#REF!,IF(AND(MONTH(BR$4)=MONTH($G168),YEAR(BR$4)=YEAR($G168)),#REF!,IF(AND(BR$4&lt;($H168+1),(BR$4+1)&gt;$G168),$P168,0)))</f>
        <v>0</v>
      </c>
      <c r="BS168" s="1313">
        <f>IF(AND(MONTH(BS$4)=MONTH($H168),YEAR(BS$4)=YEAR($H168)),#REF!,IF(AND(MONTH(BS$4)=MONTH($G168),YEAR(BS$4)=YEAR($G168)),#REF!,IF(AND(BS$4&lt;($H168+1),(BS$4+1)&gt;$G168),$P168,0)))</f>
        <v>0</v>
      </c>
      <c r="BT168" s="1313">
        <f>IF(AND(MONTH(BT$4)=MONTH($H168),YEAR(BT$4)=YEAR($H168)),#REF!,IF(AND(MONTH(BT$4)=MONTH($G168),YEAR(BT$4)=YEAR($G168)),#REF!,IF(AND(BT$4&lt;($H168+1),(BT$4+1)&gt;$G168),$P168,0)))</f>
        <v>0</v>
      </c>
      <c r="BU168" s="1301">
        <f t="shared" si="214"/>
        <v>0</v>
      </c>
      <c r="BV168" s="1301"/>
      <c r="BW168" s="1327"/>
      <c r="BY168" s="1319"/>
      <c r="BZ168" s="1319"/>
      <c r="CA168" s="1319"/>
      <c r="CB168" s="1319"/>
      <c r="CC168" s="1319"/>
      <c r="CD168" s="1319"/>
      <c r="CE168" s="1319"/>
      <c r="CF168" s="1319"/>
      <c r="CG168" s="1319"/>
      <c r="CH168" s="1319"/>
      <c r="CI168" s="1270">
        <f t="shared" si="215"/>
        <v>0</v>
      </c>
      <c r="CJ168" s="1333"/>
      <c r="CK168" s="1333"/>
      <c r="CL168" s="1333"/>
    </row>
    <row r="169" spans="1:90" s="1170" customFormat="1" ht="18" customHeight="1">
      <c r="A169" s="1206">
        <v>74</v>
      </c>
      <c r="B169" s="1206" t="s">
        <v>55</v>
      </c>
      <c r="C169" s="1206" t="s">
        <v>56</v>
      </c>
      <c r="D169" s="1206"/>
      <c r="E169" s="1212"/>
      <c r="F169" s="1378" t="s">
        <v>234</v>
      </c>
      <c r="G169" s="1214">
        <v>46569</v>
      </c>
      <c r="H169" s="1214">
        <v>46934</v>
      </c>
      <c r="I169" s="1271"/>
      <c r="J169" s="1272" t="s">
        <v>87</v>
      </c>
      <c r="K169" s="1272">
        <v>2348</v>
      </c>
      <c r="L169" s="1275">
        <v>15.375</v>
      </c>
      <c r="M169" s="1273">
        <v>2</v>
      </c>
      <c r="N169" s="1274">
        <v>21.71875</v>
      </c>
      <c r="O169" s="1259">
        <f t="shared" si="173"/>
        <v>36100.5</v>
      </c>
      <c r="P169" s="1259">
        <f t="shared" ref="P169:P204" si="216">M169*K169</f>
        <v>4696</v>
      </c>
      <c r="Q169" s="1259">
        <f t="shared" si="206"/>
        <v>40796.5</v>
      </c>
      <c r="R169" s="1259">
        <f>IF(AND(MONTH(R$4)=MONTH($H169),YEAR(R$4)=YEAR($H169)),#REF!,IF(AND(MONTH(R$4)=MONTH($G169),YEAR(R$4)=YEAR($G169)),#REF!,IF(AND(R$4&lt;($H169+1),(R$4+1)&gt;$G169),$O169,0)))</f>
        <v>0</v>
      </c>
      <c r="S169" s="1259">
        <v>0</v>
      </c>
      <c r="T169" s="1259">
        <f t="shared" si="207"/>
        <v>0</v>
      </c>
      <c r="U169" s="1259">
        <v>0</v>
      </c>
      <c r="V169" s="1301">
        <f>IF(AND(MONTH(V$4)=MONTH($H169),YEAR(V$4)=YEAR($H169)),#REF!,IF(AND(MONTH(V$4)=MONTH($G169),YEAR(V$4)=YEAR($G169)),#REF!,IF(AND(V$4&lt;($H169+1),(V$4+1)&gt;$G169),$O169,0)))</f>
        <v>0</v>
      </c>
      <c r="W169" s="1301">
        <v>0</v>
      </c>
      <c r="X169" s="1301">
        <f t="shared" si="208"/>
        <v>0</v>
      </c>
      <c r="Y169" s="1301">
        <v>0</v>
      </c>
      <c r="Z169" s="1301">
        <f>IF(AND(MONTH(Z$4)=MONTH($H169),YEAR(Z$4)=YEAR($H169)),#REF!,IF(AND(MONTH(Z$4)=MONTH($G169),YEAR(Z$4)=YEAR($G169)),#REF!,IF(AND(Z$4&lt;($H169+1),(Z$4+1)&gt;$G169),$O169,0)))</f>
        <v>0</v>
      </c>
      <c r="AA169" s="1301">
        <v>0</v>
      </c>
      <c r="AB169" s="1301">
        <f t="shared" si="209"/>
        <v>0</v>
      </c>
      <c r="AC169" s="1301">
        <v>0</v>
      </c>
      <c r="AD169" s="1301">
        <f>IF(AND(MONTH(AD$4)=MONTH($H169),YEAR(AD$4)=YEAR($H169)),#REF!,IF(AND(MONTH(AD$4)=MONTH($G169),YEAR(AD$4)=YEAR($G169)),#REF!,IF(AND(AD$4&lt;($H169+1),(AD$4+1)&gt;$G169),$O169,0)))</f>
        <v>0</v>
      </c>
      <c r="AE169" s="1301">
        <v>0</v>
      </c>
      <c r="AF169" s="1301">
        <f t="shared" si="190"/>
        <v>0</v>
      </c>
      <c r="AG169" s="1301">
        <v>0</v>
      </c>
      <c r="AH169" s="1301">
        <f>IF(AND(MONTH(AH$4)=MONTH($H169),YEAR(AH$4)=YEAR($H169)),#REF!,IF(AND(MONTH(AH$4)=MONTH($G169),YEAR(AH$4)=YEAR($G169)),#REF!,IF(AND(AH$4&lt;($H169+1),(AH$4+1)&gt;$G169),$O169,0)))</f>
        <v>0</v>
      </c>
      <c r="AI169" s="1301">
        <v>0</v>
      </c>
      <c r="AJ169" s="1301">
        <f t="shared" si="191"/>
        <v>0</v>
      </c>
      <c r="AK169" s="1301">
        <v>0</v>
      </c>
      <c r="AL169" s="1313">
        <f>IF(AND(MONTH(AL$4)=MONTH($H169),YEAR(AL$4)=YEAR($H169)),#REF!,IF(AND(MONTH(AL$4)=MONTH($G169),YEAR(AL$4)=YEAR($G169)),#REF!,IF(AND(AL$4&lt;($H169+1),(AL$4+1)&gt;$G169),$O169,0)))</f>
        <v>0</v>
      </c>
      <c r="AM169" s="1313">
        <f>IF(AND(MONTH(AM$4)=MONTH($H169),YEAR(AM$4)=YEAR($H169)),#REF!,IF(AND(MONTH(AM$4)=MONTH($G169),YEAR(AM$4)=YEAR($G169)),#REF!,IF(AND(AM$4&lt;($H169+1),(AM$4+1)&gt;$G169),$O169,0)))</f>
        <v>0</v>
      </c>
      <c r="AN169" s="1313">
        <f>IF(AND(MONTH(AN$4)=MONTH($H169),YEAR(AN$4)=YEAR($H169)),#REF!,IF(AND(MONTH(AN$4)=MONTH($G169),YEAR(AN$4)=YEAR($G169)),#REF!,IF(AND(AN$4&lt;($H169+1),(AN$4+1)&gt;$G169),$O169,0)))</f>
        <v>0</v>
      </c>
      <c r="AO169" s="1313">
        <f>IF(AND(MONTH(AO$4)=MONTH($H169),YEAR(AO$4)=YEAR($H169)),#REF!,IF(AND(MONTH(AO$4)=MONTH($G169),YEAR(AO$4)=YEAR($G169)),#REF!,IF(AND(AO$4&lt;($H169+1),(AO$4+1)&gt;$G169),$O169,0)))</f>
        <v>0</v>
      </c>
      <c r="AP169" s="1313">
        <f>IF(AND(MONTH(AP$4)=MONTH($H169),YEAR(AP$4)=YEAR($H169)),#REF!,IF(AND(MONTH(AP$4)=MONTH($G169),YEAR(AP$4)=YEAR($G169)),#REF!,IF(AND(AP$4&lt;($H169+1),(AP$4+1)&gt;$G169),$O169,0)))</f>
        <v>0</v>
      </c>
      <c r="AQ169" s="1313">
        <f>IF(AND(MONTH(AQ$4)=MONTH($H169),YEAR(AQ$4)=YEAR($H169)),#REF!,IF(AND(MONTH(AQ$4)=MONTH($G169),YEAR(AQ$4)=YEAR($G169)),#REF!,IF(AND(AQ$4&lt;($H169+1),(AQ$4+1)&gt;$G169),$O169,0)))</f>
        <v>0</v>
      </c>
      <c r="AR169" s="1313">
        <f>IF(AND(MONTH(AR$4)=MONTH($H169),YEAR(AR$4)=YEAR($H169)),#REF!,IF(AND(MONTH(AR$4)=MONTH($G169),YEAR(AR$4)=YEAR($G169)),#REF!,IF(AND(AR$4&lt;($H169+1),(AR$4+1)&gt;$G169),$O169,0)))</f>
        <v>0</v>
      </c>
      <c r="AS169" s="1301">
        <f t="shared" si="210"/>
        <v>0</v>
      </c>
      <c r="AT169" s="1301">
        <f>IF(AND(MONTH(AT$4)=MONTH($H169),YEAR(AT$4)=YEAR($H169)),#REF!,IF(AND(MONTH(AT$4)=MONTH($G169),YEAR(AT$4)=YEAR($G169)),#REF!,IF(AND(AT$4&lt;($H169+1),(AT$4+1)&gt;$G169),$P169,0)))</f>
        <v>0</v>
      </c>
      <c r="AU169" s="1301">
        <v>0</v>
      </c>
      <c r="AV169" s="1301">
        <f t="shared" si="211"/>
        <v>0</v>
      </c>
      <c r="AW169" s="1301">
        <v>0</v>
      </c>
      <c r="AX169" s="1301">
        <f>IF(AND(MONTH(AX$4)=MONTH($H169),YEAR(AX$4)=YEAR($H169)),#REF!,IF(AND(MONTH(AX$4)=MONTH($G169),YEAR(AX$4)=YEAR($G169)),#REF!,IF(AND(AX$4&lt;($H169+1),(AX$4+1)&gt;$G169),$P169,0)))</f>
        <v>0</v>
      </c>
      <c r="AY169" s="1301">
        <v>0</v>
      </c>
      <c r="AZ169" s="1301">
        <f t="shared" si="212"/>
        <v>0</v>
      </c>
      <c r="BA169" s="1301">
        <v>0</v>
      </c>
      <c r="BB169" s="1301">
        <f>IF(AND(MONTH(BB$4)=MONTH($H169),YEAR(BB$4)=YEAR($H169)),#REF!,IF(AND(MONTH(BB$4)=MONTH($G169),YEAR(BB$4)=YEAR($G169)),#REF!,IF(AND(BB$4&lt;($H169+1),(BB$4+1)&gt;$G169),$P169,0)))</f>
        <v>0</v>
      </c>
      <c r="BC169" s="1301">
        <v>0</v>
      </c>
      <c r="BD169" s="1301">
        <f t="shared" si="213"/>
        <v>0</v>
      </c>
      <c r="BE169" s="1301">
        <v>0</v>
      </c>
      <c r="BF169" s="1301">
        <f>IF(AND(MONTH(BF$4)=MONTH($H169),YEAR(BF$4)=YEAR($H169)),#REF!,IF(AND(MONTH(BF$4)=MONTH($G169),YEAR(BF$4)=YEAR($G169)),#REF!,IF(AND(BF$4&lt;($H169+1),(BF$4+1)&gt;$G169),$P169,0)))</f>
        <v>0</v>
      </c>
      <c r="BG169" s="1301">
        <v>0</v>
      </c>
      <c r="BH169" s="1301">
        <f t="shared" si="186"/>
        <v>0</v>
      </c>
      <c r="BI169" s="1301">
        <v>0</v>
      </c>
      <c r="BJ169" s="1301">
        <f>IF(AND(MONTH(BJ$4)=MONTH($H169),YEAR(BJ$4)=YEAR($H169)),#REF!,IF(AND(MONTH(BJ$4)=MONTH($G169),YEAR(BJ$4)=YEAR($G169)),#REF!,IF(AND(BJ$4&lt;($H169+1),(BJ$4+1)&gt;$G169),$P169,0)))</f>
        <v>0</v>
      </c>
      <c r="BK169" s="1301">
        <v>0</v>
      </c>
      <c r="BL169" s="1301">
        <f t="shared" si="187"/>
        <v>0</v>
      </c>
      <c r="BM169" s="1301">
        <v>0</v>
      </c>
      <c r="BN169" s="1313">
        <f>IF(AND(MONTH(BN$4)=MONTH($H169),YEAR(BN$4)=YEAR($H169)),#REF!,IF(AND(MONTH(BN$4)=MONTH($G169),YEAR(BN$4)=YEAR($G169)),#REF!,IF(AND(BN$4&lt;($H169+1),(BN$4+1)&gt;$G169),$P169,0)))</f>
        <v>0</v>
      </c>
      <c r="BO169" s="1313">
        <f>IF(AND(MONTH(BO$4)=MONTH($H169),YEAR(BO$4)=YEAR($H169)),#REF!,IF(AND(MONTH(BO$4)=MONTH($G169),YEAR(BO$4)=YEAR($G169)),#REF!,IF(AND(BO$4&lt;($H169+1),(BO$4+1)&gt;$G169),$P169,0)))</f>
        <v>0</v>
      </c>
      <c r="BP169" s="1313">
        <f>IF(AND(MONTH(BP$4)=MONTH($H169),YEAR(BP$4)=YEAR($H169)),#REF!,IF(AND(MONTH(BP$4)=MONTH($G169),YEAR(BP$4)=YEAR($G169)),#REF!,IF(AND(BP$4&lt;($H169+1),(BP$4+1)&gt;$G169),$P169,0)))</f>
        <v>0</v>
      </c>
      <c r="BQ169" s="1313">
        <f>IF(AND(MONTH(BQ$4)=MONTH($H169),YEAR(BQ$4)=YEAR($H169)),#REF!,IF(AND(MONTH(BQ$4)=MONTH($G169),YEAR(BQ$4)=YEAR($G169)),#REF!,IF(AND(BQ$4&lt;($H169+1),(BQ$4+1)&gt;$G169),$P169,0)))</f>
        <v>0</v>
      </c>
      <c r="BR169" s="1313">
        <f>IF(AND(MONTH(BR$4)=MONTH($H169),YEAR(BR$4)=YEAR($H169)),#REF!,IF(AND(MONTH(BR$4)=MONTH($G169),YEAR(BR$4)=YEAR($G169)),#REF!,IF(AND(BR$4&lt;($H169+1),(BR$4+1)&gt;$G169),$P169,0)))</f>
        <v>0</v>
      </c>
      <c r="BS169" s="1313">
        <f>IF(AND(MONTH(BS$4)=MONTH($H169),YEAR(BS$4)=YEAR($H169)),#REF!,IF(AND(MONTH(BS$4)=MONTH($G169),YEAR(BS$4)=YEAR($G169)),#REF!,IF(AND(BS$4&lt;($H169+1),(BS$4+1)&gt;$G169),$P169,0)))</f>
        <v>0</v>
      </c>
      <c r="BT169" s="1313">
        <f>IF(AND(MONTH(BT$4)=MONTH($H169),YEAR(BT$4)=YEAR($H169)),#REF!,IF(AND(MONTH(BT$4)=MONTH($G169),YEAR(BT$4)=YEAR($G169)),#REF!,IF(AND(BT$4&lt;($H169+1),(BT$4+1)&gt;$G169),$P169,0)))</f>
        <v>0</v>
      </c>
      <c r="BU169" s="1301">
        <f t="shared" si="214"/>
        <v>0</v>
      </c>
      <c r="BV169" s="1301"/>
      <c r="BW169" s="1327"/>
      <c r="BY169" s="1319"/>
      <c r="BZ169" s="1319"/>
      <c r="CA169" s="1319"/>
      <c r="CB169" s="1319"/>
      <c r="CC169" s="1319"/>
      <c r="CD169" s="1319"/>
      <c r="CE169" s="1319"/>
      <c r="CF169" s="1319"/>
      <c r="CG169" s="1319"/>
      <c r="CH169" s="1319"/>
      <c r="CI169" s="1270">
        <f t="shared" si="215"/>
        <v>0</v>
      </c>
      <c r="CJ169" s="1333"/>
      <c r="CK169" s="1333"/>
      <c r="CL169" s="1333"/>
    </row>
    <row r="170" spans="1:90" ht="18" customHeight="1">
      <c r="A170" s="1198">
        <v>75</v>
      </c>
      <c r="B170" s="1198" t="s">
        <v>185</v>
      </c>
      <c r="C170" s="1198" t="s">
        <v>56</v>
      </c>
      <c r="D170" s="1198"/>
      <c r="E170" s="1188" t="s">
        <v>238</v>
      </c>
      <c r="F170" s="1199" t="s">
        <v>239</v>
      </c>
      <c r="G170" s="1197">
        <v>45261</v>
      </c>
      <c r="H170" s="1197">
        <v>45626</v>
      </c>
      <c r="I170" s="1256"/>
      <c r="J170" s="1257">
        <v>4281</v>
      </c>
      <c r="K170" s="1257">
        <v>4281</v>
      </c>
      <c r="L170" s="1260">
        <v>11.625</v>
      </c>
      <c r="M170" s="1258">
        <v>2</v>
      </c>
      <c r="N170" s="1249">
        <v>17.03125</v>
      </c>
      <c r="O170" s="1259">
        <f t="shared" si="173"/>
        <v>49766.625</v>
      </c>
      <c r="P170" s="1259">
        <f t="shared" si="216"/>
        <v>8562</v>
      </c>
      <c r="Q170" s="1259">
        <f t="shared" si="169"/>
        <v>58328.625</v>
      </c>
      <c r="R170" s="1259">
        <f>IF(AND(MONTH(R$4)=MONTH($H170),YEAR(R$4)=YEAR($H170)),#REF!,IF(AND(MONTH(R$4)=MONTH($G170),YEAR(R$4)=YEAR($G170)),#REF!,IF(AND(R$4&lt;($H170+1),(R$4+1)&gt;$G170),$O170,0)))</f>
        <v>49766.625</v>
      </c>
      <c r="S170" s="1259">
        <f>VLOOKUP(E170,'[1]MW-Rent 2023'!$E$11:$AS$247,16,FALSE)</f>
        <v>39813.300000000003</v>
      </c>
      <c r="T170" s="1259">
        <f t="shared" si="183"/>
        <v>9953.3250000000007</v>
      </c>
      <c r="U170" s="1259">
        <f>VLOOKUP(E170,'[2]MW-Rent 2023'!$E$11:$DR$319,21,FALSE)</f>
        <v>41953.8</v>
      </c>
      <c r="V170" s="1301">
        <f>IF(AND(MONTH(V$4)=MONTH($H170),YEAR(V$4)=YEAR($H170)),#REF!,IF(AND(MONTH(V$4)=MONTH($G170),YEAR(V$4)=YEAR($G170)),#REF!,IF(AND(V$4&lt;($H170+1),(V$4+1)&gt;$G170),$O170,0)))</f>
        <v>49766.625</v>
      </c>
      <c r="W170" s="1301">
        <f>VLOOKUP(E170,'[1]MW-Rent 2023'!$E$11:$AS$247,17,FALSE)</f>
        <v>39813.300000000003</v>
      </c>
      <c r="X170" s="1301">
        <f t="shared" si="188"/>
        <v>9953.3250000000007</v>
      </c>
      <c r="Y170" s="1301">
        <f>VLOOKUP(E170,'[2]MW-Rent 2023'!$E$11:$DR$319,25,FALSE)</f>
        <v>38529</v>
      </c>
      <c r="Z170" s="1301">
        <f>IF(AND(MONTH(Z$4)=MONTH($H170),YEAR(Z$4)=YEAR($H170)),#REF!,IF(AND(MONTH(Z$4)=MONTH($G170),YEAR(Z$4)=YEAR($G170)),#REF!,IF(AND(Z$4&lt;($H170+1),(Z$4+1)&gt;$G170),$O170,0)))</f>
        <v>49766.625</v>
      </c>
      <c r="AA170" s="1301">
        <f>VLOOKUP(E170,'[1]MW-Rent 2023'!$E$11:$AS$247,18,FALSE)</f>
        <v>39813.300000000003</v>
      </c>
      <c r="AB170" s="1301">
        <f t="shared" si="189"/>
        <v>9953.3250000000007</v>
      </c>
      <c r="AC170" s="1301">
        <f>VLOOKUP(E170,'[2]MW-Rent 2023'!$E$11:$DR$319,29,FALSE)</f>
        <v>38529</v>
      </c>
      <c r="AD170" s="1301">
        <f>IF(AND(MONTH(AD$4)=MONTH($H170),YEAR(AD$4)=YEAR($H170)),#REF!,IF(AND(MONTH(AD$4)=MONTH($G170),YEAR(AD$4)=YEAR($G170)),#REF!,IF(AND(AD$4&lt;($H170+1),(AD$4+1)&gt;$G170),$O170,0)))</f>
        <v>49766.625</v>
      </c>
      <c r="AE170" s="1301">
        <f>VLOOKUP(E170,'[1]MW-Rent 2023'!$E$11:$AS$247,19,FALSE)</f>
        <v>39813.300000000003</v>
      </c>
      <c r="AF170" s="1301">
        <f t="shared" si="190"/>
        <v>9953.3250000000007</v>
      </c>
      <c r="AG170" s="1301">
        <f>VLOOKUP(E170,'[2]MW-Rent 2023'!$E$11:$DR$319,33,FALSE)</f>
        <v>38529</v>
      </c>
      <c r="AH170" s="1301">
        <f>IF(AND(MONTH(AH$4)=MONTH($H170),YEAR(AH$4)=YEAR($H170)),#REF!,IF(AND(MONTH(AH$4)=MONTH($G170),YEAR(AH$4)=YEAR($G170)),#REF!,IF(AND(AH$4&lt;($H170+1),(AH$4+1)&gt;$G170),$O170,0)))</f>
        <v>49766.625</v>
      </c>
      <c r="AI170" s="1301">
        <f>VLOOKUP(E170,'[1]MW-Rent 2023'!$E$11:$AS$247,20,FALSE)</f>
        <v>39813.300000000003</v>
      </c>
      <c r="AJ170" s="1301">
        <f t="shared" si="191"/>
        <v>9953.3250000000007</v>
      </c>
      <c r="AK170" s="1301">
        <f>VLOOKUP(E170,'[2]MW-Rent 2023'!$E$11:$DR$319,37,FALSE)</f>
        <v>38529</v>
      </c>
      <c r="AL170" s="1313">
        <f>IF(AND(MONTH(AL$4)=MONTH($H170),YEAR(AL$4)=YEAR($H170)),#REF!,IF(AND(MONTH(AL$4)=MONTH($G170),YEAR(AL$4)=YEAR($G170)),#REF!,IF(AND(AL$4&lt;($H170+1),(AL$4+1)&gt;$G170),$O170,0)))</f>
        <v>49766.625</v>
      </c>
      <c r="AM170" s="1313">
        <f>IF(AND(MONTH(AM$4)=MONTH($H170),YEAR(AM$4)=YEAR($H170)),#REF!,IF(AND(MONTH(AM$4)=MONTH($G170),YEAR(AM$4)=YEAR($G170)),#REF!,IF(AND(AM$4&lt;($H170+1),(AM$4+1)&gt;$G170),$O170,0)))</f>
        <v>49766.625</v>
      </c>
      <c r="AN170" s="1313">
        <f>IF(AND(MONTH(AN$4)=MONTH($H170),YEAR(AN$4)=YEAR($H170)),#REF!,IF(AND(MONTH(AN$4)=MONTH($G170),YEAR(AN$4)=YEAR($G170)),#REF!,IF(AND(AN$4&lt;($H170+1),(AN$4+1)&gt;$G170),$O170,0)))</f>
        <v>49766.625</v>
      </c>
      <c r="AO170" s="1313">
        <f>IF(AND(MONTH(AO$4)=MONTH($H170),YEAR(AO$4)=YEAR($H170)),#REF!,IF(AND(MONTH(AO$4)=MONTH($G170),YEAR(AO$4)=YEAR($G170)),#REF!,IF(AND(AO$4&lt;($H170+1),(AO$4+1)&gt;$G170),$O170,0)))</f>
        <v>49766.625</v>
      </c>
      <c r="AP170" s="1313">
        <f>IF(AND(MONTH(AP$4)=MONTH($H170),YEAR(AP$4)=YEAR($H170)),#REF!,IF(AND(MONTH(AP$4)=MONTH($G170),YEAR(AP$4)=YEAR($G170)),#REF!,IF(AND(AP$4&lt;($H170+1),(AP$4+1)&gt;$G170),$O170,0)))</f>
        <v>49766.625</v>
      </c>
      <c r="AQ170" s="1313" t="e">
        <f>IF(AND(MONTH(AQ$4)=MONTH($H170),YEAR(AQ$4)=YEAR($H170)),#REF!,IF(AND(MONTH(AQ$4)=MONTH($G170),YEAR(AQ$4)=YEAR($G170)),#REF!,IF(AND(AQ$4&lt;($H170+1),(AQ$4+1)&gt;$G170),$O170,0)))</f>
        <v>#REF!</v>
      </c>
      <c r="AR170" s="1313">
        <f>IF(AND(MONTH(AR$4)=MONTH($H170),YEAR(AR$4)=YEAR($H170)),#REF!,IF(AND(MONTH(AR$4)=MONTH($G170),YEAR(AR$4)=YEAR($G170)),#REF!,IF(AND(AR$4&lt;($H170+1),(AR$4+1)&gt;$G170),$O170,0)))</f>
        <v>0</v>
      </c>
      <c r="AS170" s="1301" t="e">
        <f t="shared" si="171"/>
        <v>#REF!</v>
      </c>
      <c r="AT170" s="1301">
        <f>IF(AND(MONTH(AT$4)=MONTH($H170),YEAR(AT$4)=YEAR($H170)),#REF!,IF(AND(MONTH(AT$4)=MONTH($G170),YEAR(AT$4)=YEAR($G170)),#REF!,IF(AND(AT$4&lt;($H170+1),(AT$4+1)&gt;$G170),$P170,0)))</f>
        <v>8562</v>
      </c>
      <c r="AU170" s="1301">
        <f>VLOOKUP(E170,'[1]MW-Rent 2023'!$E$11:$AS$247,29,FALSE)</f>
        <v>8562</v>
      </c>
      <c r="AV170" s="1301">
        <f t="shared" si="180"/>
        <v>0</v>
      </c>
      <c r="AW170" s="1301">
        <f>VLOOKUP(E170,'[2]MW-Rent 2023'!$E$11:$DR$319,70,FALSE)</f>
        <v>5137.2</v>
      </c>
      <c r="AX170" s="1301">
        <f>IF(AND(MONTH(AX$4)=MONTH($H170),YEAR(AX$4)=YEAR($H170)),#REF!,IF(AND(MONTH(AX$4)=MONTH($G170),YEAR(AX$4)=YEAR($G170)),#REF!,IF(AND(AX$4&lt;($H170+1),(AX$4+1)&gt;$G170),$P170,0)))</f>
        <v>8562</v>
      </c>
      <c r="AY170" s="1301">
        <f>VLOOKUP(E170,'[1]MW-Rent 2023'!$E$11:$AS$247,30,FALSE)</f>
        <v>8562</v>
      </c>
      <c r="AZ170" s="1301">
        <f t="shared" si="184"/>
        <v>0</v>
      </c>
      <c r="BA170" s="1301">
        <f>VLOOKUP(E170,'[2]MW-Rent 2023'!$E$11:$DR$319,74,FALSE)</f>
        <v>8562</v>
      </c>
      <c r="BB170" s="1301">
        <f>IF(AND(MONTH(BB$4)=MONTH($H170),YEAR(BB$4)=YEAR($H170)),#REF!,IF(AND(MONTH(BB$4)=MONTH($G170),YEAR(BB$4)=YEAR($G170)),#REF!,IF(AND(BB$4&lt;($H170+1),(BB$4+1)&gt;$G170),$P170,0)))</f>
        <v>8562</v>
      </c>
      <c r="BC170" s="1301">
        <f>VLOOKUP(E170,'[1]MW-Rent 2023'!$E$11:$AS$247,31,FALSE)</f>
        <v>8562</v>
      </c>
      <c r="BD170" s="1301">
        <f t="shared" si="185"/>
        <v>0</v>
      </c>
      <c r="BE170" s="1301">
        <f>VLOOKUP(E170,'[2]MW-Rent 2023'!$E$11:$DR$319,78,FALSE)</f>
        <v>8562</v>
      </c>
      <c r="BF170" s="1301">
        <f>IF(AND(MONTH(BF$4)=MONTH($H170),YEAR(BF$4)=YEAR($H170)),#REF!,IF(AND(MONTH(BF$4)=MONTH($G170),YEAR(BF$4)=YEAR($G170)),#REF!,IF(AND(BF$4&lt;($H170+1),(BF$4+1)&gt;$G170),$P170,0)))</f>
        <v>8562</v>
      </c>
      <c r="BG170" s="1301">
        <f>VLOOKUP(E170,'[1]MW-Rent 2023'!$E$11:$AS$247,32,FALSE)</f>
        <v>8562</v>
      </c>
      <c r="BH170" s="1301">
        <f t="shared" si="186"/>
        <v>0</v>
      </c>
      <c r="BI170" s="1301">
        <f>VLOOKUP(E170,'[2]MW-Rent 2023'!$E$11:$DR$319,82,FALSE)</f>
        <v>8562</v>
      </c>
      <c r="BJ170" s="1301">
        <f>IF(AND(MONTH(BJ$4)=MONTH($H170),YEAR(BJ$4)=YEAR($H170)),#REF!,IF(AND(MONTH(BJ$4)=MONTH($G170),YEAR(BJ$4)=YEAR($G170)),#REF!,IF(AND(BJ$4&lt;($H170+1),(BJ$4+1)&gt;$G170),$P170,0)))</f>
        <v>8562</v>
      </c>
      <c r="BK170" s="1301">
        <f>VLOOKUP(E170,'[1]MW-Rent 2023'!$E$11:$AS$247,33,FALSE)</f>
        <v>8562</v>
      </c>
      <c r="BL170" s="1301">
        <f t="shared" si="187"/>
        <v>0</v>
      </c>
      <c r="BM170" s="1301">
        <f>VLOOKUP(E170,'[2]MW-Rent 2023'!$E$11:$DR$319,86,FALSE)</f>
        <v>8562</v>
      </c>
      <c r="BN170" s="1313">
        <f>IF(AND(MONTH(BN$4)=MONTH($H170),YEAR(BN$4)=YEAR($H170)),#REF!,IF(AND(MONTH(BN$4)=MONTH($G170),YEAR(BN$4)=YEAR($G170)),#REF!,IF(AND(BN$4&lt;($H170+1),(BN$4+1)&gt;$G170),$P170,0)))</f>
        <v>8562</v>
      </c>
      <c r="BO170" s="1313">
        <f>IF(AND(MONTH(BO$4)=MONTH($H170),YEAR(BO$4)=YEAR($H170)),#REF!,IF(AND(MONTH(BO$4)=MONTH($G170),YEAR(BO$4)=YEAR($G170)),#REF!,IF(AND(BO$4&lt;($H170+1),(BO$4+1)&gt;$G170),$P170,0)))</f>
        <v>8562</v>
      </c>
      <c r="BP170" s="1313">
        <f>IF(AND(MONTH(BP$4)=MONTH($H170),YEAR(BP$4)=YEAR($H170)),#REF!,IF(AND(MONTH(BP$4)=MONTH($G170),YEAR(BP$4)=YEAR($G170)),#REF!,IF(AND(BP$4&lt;($H170+1),(BP$4+1)&gt;$G170),$P170,0)))</f>
        <v>8562</v>
      </c>
      <c r="BQ170" s="1313">
        <f>IF(AND(MONTH(BQ$4)=MONTH($H170),YEAR(BQ$4)=YEAR($H170)),#REF!,IF(AND(MONTH(BQ$4)=MONTH($G170),YEAR(BQ$4)=YEAR($G170)),#REF!,IF(AND(BQ$4&lt;($H170+1),(BQ$4+1)&gt;$G170),$P170,0)))</f>
        <v>8562</v>
      </c>
      <c r="BR170" s="1313">
        <f>IF(AND(MONTH(BR$4)=MONTH($H170),YEAR(BR$4)=YEAR($H170)),#REF!,IF(AND(MONTH(BR$4)=MONTH($G170),YEAR(BR$4)=YEAR($G170)),#REF!,IF(AND(BR$4&lt;($H170+1),(BR$4+1)&gt;$G170),$P170,0)))</f>
        <v>8562</v>
      </c>
      <c r="BS170" s="1313" t="e">
        <f>IF(AND(MONTH(BS$4)=MONTH($H170),YEAR(BS$4)=YEAR($H170)),#REF!,IF(AND(MONTH(BS$4)=MONTH($G170),YEAR(BS$4)=YEAR($G170)),#REF!,IF(AND(BS$4&lt;($H170+1),(BS$4+1)&gt;$G170),$P170,0)))</f>
        <v>#REF!</v>
      </c>
      <c r="BT170" s="1313">
        <f>IF(AND(MONTH(BT$4)=MONTH($H170),YEAR(BT$4)=YEAR($H170)),#REF!,IF(AND(MONTH(BT$4)=MONTH($G170),YEAR(BT$4)=YEAR($G170)),#REF!,IF(AND(BT$4&lt;($H170+1),(BT$4+1)&gt;$G170),$P170,0)))</f>
        <v>0</v>
      </c>
      <c r="BU170" s="1331" t="e">
        <f t="shared" si="172"/>
        <v>#REF!</v>
      </c>
      <c r="BV170" s="1332"/>
      <c r="BW170" s="1327">
        <v>0</v>
      </c>
      <c r="BX170" s="1319">
        <v>0</v>
      </c>
      <c r="BY170" s="1319">
        <v>0</v>
      </c>
      <c r="BZ170" s="1319">
        <v>0</v>
      </c>
      <c r="CA170" s="1319">
        <v>0</v>
      </c>
      <c r="CB170" s="1319"/>
      <c r="CC170" s="1319"/>
      <c r="CD170" s="1339"/>
      <c r="CE170" s="1339"/>
      <c r="CF170" s="1339"/>
      <c r="CG170" s="1339"/>
      <c r="CH170" s="1339"/>
      <c r="CI170" s="1270">
        <f t="shared" si="85"/>
        <v>0</v>
      </c>
      <c r="CJ170" s="1333"/>
      <c r="CK170" s="1333"/>
      <c r="CL170" s="1333"/>
    </row>
    <row r="171" spans="1:90" ht="18" customHeight="1">
      <c r="A171" s="1198">
        <v>75</v>
      </c>
      <c r="B171" s="1198" t="s">
        <v>185</v>
      </c>
      <c r="C171" s="1198" t="s">
        <v>56</v>
      </c>
      <c r="D171" s="1198"/>
      <c r="E171" s="1188"/>
      <c r="F171" s="1199" t="s">
        <v>239</v>
      </c>
      <c r="G171" s="1197">
        <v>45627</v>
      </c>
      <c r="H171" s="1197">
        <v>45991</v>
      </c>
      <c r="I171" s="1256"/>
      <c r="J171" s="1257">
        <v>0</v>
      </c>
      <c r="K171" s="1257">
        <v>4281</v>
      </c>
      <c r="L171" s="1260">
        <v>11.875</v>
      </c>
      <c r="M171" s="1258">
        <v>2</v>
      </c>
      <c r="N171" s="1249">
        <v>17.34375</v>
      </c>
      <c r="O171" s="1259">
        <f t="shared" si="173"/>
        <v>50836.875</v>
      </c>
      <c r="P171" s="1259">
        <f t="shared" si="216"/>
        <v>8562</v>
      </c>
      <c r="Q171" s="1259">
        <f t="shared" si="169"/>
        <v>59398.875</v>
      </c>
      <c r="R171" s="1259">
        <f>IF(AND(MONTH(R$4)=MONTH($H171),YEAR(R$4)=YEAR($H171)),#REF!,IF(AND(MONTH(R$4)=MONTH($G171),YEAR(R$4)=YEAR($G171)),#REF!,IF(AND(R$4&lt;($H171+1),(R$4+1)&gt;$G171),$O171,0)))</f>
        <v>0</v>
      </c>
      <c r="S171" s="1259">
        <v>0</v>
      </c>
      <c r="T171" s="1259">
        <f t="shared" si="183"/>
        <v>0</v>
      </c>
      <c r="U171" s="1259">
        <v>0</v>
      </c>
      <c r="V171" s="1301">
        <f>IF(AND(MONTH(V$4)=MONTH($H171),YEAR(V$4)=YEAR($H171)),#REF!,IF(AND(MONTH(V$4)=MONTH($G171),YEAR(V$4)=YEAR($G171)),#REF!,IF(AND(V$4&lt;($H171+1),(V$4+1)&gt;$G171),$O171,0)))</f>
        <v>0</v>
      </c>
      <c r="W171" s="1301">
        <v>0</v>
      </c>
      <c r="X171" s="1301">
        <f t="shared" si="188"/>
        <v>0</v>
      </c>
      <c r="Y171" s="1301">
        <v>0</v>
      </c>
      <c r="Z171" s="1301">
        <f>IF(AND(MONTH(Z$4)=MONTH($H171),YEAR(Z$4)=YEAR($H171)),#REF!,IF(AND(MONTH(Z$4)=MONTH($G171),YEAR(Z$4)=YEAR($G171)),#REF!,IF(AND(Z$4&lt;($H171+1),(Z$4+1)&gt;$G171),$O171,0)))</f>
        <v>0</v>
      </c>
      <c r="AA171" s="1301">
        <v>0</v>
      </c>
      <c r="AB171" s="1301">
        <f t="shared" si="189"/>
        <v>0</v>
      </c>
      <c r="AC171" s="1301">
        <v>0</v>
      </c>
      <c r="AD171" s="1301">
        <f>IF(AND(MONTH(AD$4)=MONTH($H171),YEAR(AD$4)=YEAR($H171)),#REF!,IF(AND(MONTH(AD$4)=MONTH($G171),YEAR(AD$4)=YEAR($G171)),#REF!,IF(AND(AD$4&lt;($H171+1),(AD$4+1)&gt;$G171),$O171,0)))</f>
        <v>0</v>
      </c>
      <c r="AE171" s="1301">
        <v>0</v>
      </c>
      <c r="AF171" s="1301">
        <f t="shared" si="190"/>
        <v>0</v>
      </c>
      <c r="AG171" s="1301">
        <v>0</v>
      </c>
      <c r="AH171" s="1301">
        <f>IF(AND(MONTH(AH$4)=MONTH($H171),YEAR(AH$4)=YEAR($H171)),#REF!,IF(AND(MONTH(AH$4)=MONTH($G171),YEAR(AH$4)=YEAR($G171)),#REF!,IF(AND(AH$4&lt;($H171+1),(AH$4+1)&gt;$G171),$O171,0)))</f>
        <v>0</v>
      </c>
      <c r="AI171" s="1301">
        <v>0</v>
      </c>
      <c r="AJ171" s="1301">
        <f t="shared" si="191"/>
        <v>0</v>
      </c>
      <c r="AK171" s="1301">
        <v>0</v>
      </c>
      <c r="AL171" s="1313">
        <f>IF(AND(MONTH(AL$4)=MONTH($H171),YEAR(AL$4)=YEAR($H171)),#REF!,IF(AND(MONTH(AL$4)=MONTH($G171),YEAR(AL$4)=YEAR($G171)),#REF!,IF(AND(AL$4&lt;($H171+1),(AL$4+1)&gt;$G171),$O171,0)))</f>
        <v>0</v>
      </c>
      <c r="AM171" s="1313">
        <f>IF(AND(MONTH(AM$4)=MONTH($H171),YEAR(AM$4)=YEAR($H171)),#REF!,IF(AND(MONTH(AM$4)=MONTH($G171),YEAR(AM$4)=YEAR($G171)),#REF!,IF(AND(AM$4&lt;($H171+1),(AM$4+1)&gt;$G171),$O171,0)))</f>
        <v>0</v>
      </c>
      <c r="AN171" s="1313">
        <f>IF(AND(MONTH(AN$4)=MONTH($H171),YEAR(AN$4)=YEAR($H171)),#REF!,IF(AND(MONTH(AN$4)=MONTH($G171),YEAR(AN$4)=YEAR($G171)),#REF!,IF(AND(AN$4&lt;($H171+1),(AN$4+1)&gt;$G171),$O171,0)))</f>
        <v>0</v>
      </c>
      <c r="AO171" s="1313">
        <f>IF(AND(MONTH(AO$4)=MONTH($H171),YEAR(AO$4)=YEAR($H171)),#REF!,IF(AND(MONTH(AO$4)=MONTH($G171),YEAR(AO$4)=YEAR($G171)),#REF!,IF(AND(AO$4&lt;($H171+1),(AO$4+1)&gt;$G171),$O171,0)))</f>
        <v>0</v>
      </c>
      <c r="AP171" s="1313">
        <f>IF(AND(MONTH(AP$4)=MONTH($H171),YEAR(AP$4)=YEAR($H171)),#REF!,IF(AND(MONTH(AP$4)=MONTH($G171),YEAR(AP$4)=YEAR($G171)),#REF!,IF(AND(AP$4&lt;($H171+1),(AP$4+1)&gt;$G171),$O171,0)))</f>
        <v>0</v>
      </c>
      <c r="AQ171" s="1313">
        <f>IF(AND(MONTH(AQ$4)=MONTH($H171),YEAR(AQ$4)=YEAR($H171)),#REF!,IF(AND(MONTH(AQ$4)=MONTH($G171),YEAR(AQ$4)=YEAR($G171)),#REF!,IF(AND(AQ$4&lt;($H171+1),(AQ$4+1)&gt;$G171),$O171,0)))</f>
        <v>0</v>
      </c>
      <c r="AR171" s="1313" t="e">
        <f>IF(AND(MONTH(AR$4)=MONTH($H171),YEAR(AR$4)=YEAR($H171)),#REF!,IF(AND(MONTH(AR$4)=MONTH($G171),YEAR(AR$4)=YEAR($G171)),#REF!,IF(AND(AR$4&lt;($H171+1),(AR$4+1)&gt;$G171),$O171,0)))</f>
        <v>#REF!</v>
      </c>
      <c r="AS171" s="1301" t="e">
        <f t="shared" si="171"/>
        <v>#REF!</v>
      </c>
      <c r="AT171" s="1301">
        <f>IF(AND(MONTH(AT$4)=MONTH($H171),YEAR(AT$4)=YEAR($H171)),#REF!,IF(AND(MONTH(AT$4)=MONTH($G171),YEAR(AT$4)=YEAR($G171)),#REF!,IF(AND(AT$4&lt;($H171+1),(AT$4+1)&gt;$G171),$P171,0)))</f>
        <v>0</v>
      </c>
      <c r="AU171" s="1301">
        <v>0</v>
      </c>
      <c r="AV171" s="1301">
        <f t="shared" si="180"/>
        <v>0</v>
      </c>
      <c r="AW171" s="1301">
        <v>0</v>
      </c>
      <c r="AX171" s="1301">
        <f>IF(AND(MONTH(AX$4)=MONTH($H171),YEAR(AX$4)=YEAR($H171)),#REF!,IF(AND(MONTH(AX$4)=MONTH($G171),YEAR(AX$4)=YEAR($G171)),#REF!,IF(AND(AX$4&lt;($H171+1),(AX$4+1)&gt;$G171),$P171,0)))</f>
        <v>0</v>
      </c>
      <c r="AY171" s="1301">
        <v>0</v>
      </c>
      <c r="AZ171" s="1301">
        <f t="shared" si="184"/>
        <v>0</v>
      </c>
      <c r="BA171" s="1301">
        <v>0</v>
      </c>
      <c r="BB171" s="1301">
        <f>IF(AND(MONTH(BB$4)=MONTH($H171),YEAR(BB$4)=YEAR($H171)),#REF!,IF(AND(MONTH(BB$4)=MONTH($G171),YEAR(BB$4)=YEAR($G171)),#REF!,IF(AND(BB$4&lt;($H171+1),(BB$4+1)&gt;$G171),$P171,0)))</f>
        <v>0</v>
      </c>
      <c r="BC171" s="1301">
        <v>0</v>
      </c>
      <c r="BD171" s="1301">
        <f t="shared" si="185"/>
        <v>0</v>
      </c>
      <c r="BE171" s="1301">
        <v>0</v>
      </c>
      <c r="BF171" s="1301">
        <f>IF(AND(MONTH(BF$4)=MONTH($H171),YEAR(BF$4)=YEAR($H171)),#REF!,IF(AND(MONTH(BF$4)=MONTH($G171),YEAR(BF$4)=YEAR($G171)),#REF!,IF(AND(BF$4&lt;($H171+1),(BF$4+1)&gt;$G171),$P171,0)))</f>
        <v>0</v>
      </c>
      <c r="BG171" s="1301">
        <v>0</v>
      </c>
      <c r="BH171" s="1301">
        <f t="shared" si="186"/>
        <v>0</v>
      </c>
      <c r="BI171" s="1301">
        <v>0</v>
      </c>
      <c r="BJ171" s="1301">
        <f>IF(AND(MONTH(BJ$4)=MONTH($H171),YEAR(BJ$4)=YEAR($H171)),#REF!,IF(AND(MONTH(BJ$4)=MONTH($G171),YEAR(BJ$4)=YEAR($G171)),#REF!,IF(AND(BJ$4&lt;($H171+1),(BJ$4+1)&gt;$G171),$P171,0)))</f>
        <v>0</v>
      </c>
      <c r="BK171" s="1301">
        <v>0</v>
      </c>
      <c r="BL171" s="1301">
        <f t="shared" si="187"/>
        <v>0</v>
      </c>
      <c r="BM171" s="1301">
        <v>0</v>
      </c>
      <c r="BN171" s="1313">
        <f>IF(AND(MONTH(BN$4)=MONTH($H171),YEAR(BN$4)=YEAR($H171)),#REF!,IF(AND(MONTH(BN$4)=MONTH($G171),YEAR(BN$4)=YEAR($G171)),#REF!,IF(AND(BN$4&lt;($H171+1),(BN$4+1)&gt;$G171),$P171,0)))</f>
        <v>0</v>
      </c>
      <c r="BO171" s="1313">
        <f>IF(AND(MONTH(BO$4)=MONTH($H171),YEAR(BO$4)=YEAR($H171)),#REF!,IF(AND(MONTH(BO$4)=MONTH($G171),YEAR(BO$4)=YEAR($G171)),#REF!,IF(AND(BO$4&lt;($H171+1),(BO$4+1)&gt;$G171),$P171,0)))</f>
        <v>0</v>
      </c>
      <c r="BP171" s="1313">
        <f>IF(AND(MONTH(BP$4)=MONTH($H171),YEAR(BP$4)=YEAR($H171)),#REF!,IF(AND(MONTH(BP$4)=MONTH($G171),YEAR(BP$4)=YEAR($G171)),#REF!,IF(AND(BP$4&lt;($H171+1),(BP$4+1)&gt;$G171),$P171,0)))</f>
        <v>0</v>
      </c>
      <c r="BQ171" s="1313">
        <f>IF(AND(MONTH(BQ$4)=MONTH($H171),YEAR(BQ$4)=YEAR($H171)),#REF!,IF(AND(MONTH(BQ$4)=MONTH($G171),YEAR(BQ$4)=YEAR($G171)),#REF!,IF(AND(BQ$4&lt;($H171+1),(BQ$4+1)&gt;$G171),$P171,0)))</f>
        <v>0</v>
      </c>
      <c r="BR171" s="1313">
        <f>IF(AND(MONTH(BR$4)=MONTH($H171),YEAR(BR$4)=YEAR($H171)),#REF!,IF(AND(MONTH(BR$4)=MONTH($G171),YEAR(BR$4)=YEAR($G171)),#REF!,IF(AND(BR$4&lt;($H171+1),(BR$4+1)&gt;$G171),$P171,0)))</f>
        <v>0</v>
      </c>
      <c r="BS171" s="1313">
        <f>IF(AND(MONTH(BS$4)=MONTH($H171),YEAR(BS$4)=YEAR($H171)),#REF!,IF(AND(MONTH(BS$4)=MONTH($G171),YEAR(BS$4)=YEAR($G171)),#REF!,IF(AND(BS$4&lt;($H171+1),(BS$4+1)&gt;$G171),$P171,0)))</f>
        <v>0</v>
      </c>
      <c r="BT171" s="1313" t="e">
        <f>IF(AND(MONTH(BT$4)=MONTH($H171),YEAR(BT$4)=YEAR($H171)),#REF!,IF(AND(MONTH(BT$4)=MONTH($G171),YEAR(BT$4)=YEAR($G171)),#REF!,IF(AND(BT$4&lt;($H171+1),(BT$4+1)&gt;$G171),$P171,0)))</f>
        <v>#REF!</v>
      </c>
      <c r="BU171" s="1331" t="e">
        <f t="shared" si="172"/>
        <v>#REF!</v>
      </c>
      <c r="BV171" s="1332"/>
      <c r="BW171" s="1327"/>
      <c r="BX171" s="1319"/>
      <c r="BY171" s="1319"/>
      <c r="BZ171" s="1319"/>
      <c r="CA171" s="1319"/>
      <c r="CB171" s="1319"/>
      <c r="CC171" s="1319"/>
      <c r="CD171" s="1339"/>
      <c r="CE171" s="1339"/>
      <c r="CF171" s="1339"/>
      <c r="CG171" s="1339"/>
      <c r="CH171" s="1339"/>
      <c r="CI171" s="1270">
        <f t="shared" si="85"/>
        <v>0</v>
      </c>
      <c r="CJ171" s="1333"/>
      <c r="CK171" s="1333"/>
      <c r="CL171" s="1333"/>
    </row>
    <row r="172" spans="1:90" ht="18" customHeight="1">
      <c r="A172" s="1198">
        <v>75</v>
      </c>
      <c r="B172" s="1198" t="s">
        <v>185</v>
      </c>
      <c r="C172" s="1198" t="s">
        <v>56</v>
      </c>
      <c r="D172" s="1198"/>
      <c r="E172" s="1188"/>
      <c r="F172" s="1199" t="s">
        <v>239</v>
      </c>
      <c r="G172" s="1197">
        <v>45992</v>
      </c>
      <c r="H172" s="1197">
        <v>46356</v>
      </c>
      <c r="I172" s="1256"/>
      <c r="J172" s="1257">
        <v>0</v>
      </c>
      <c r="K172" s="1257">
        <v>4281</v>
      </c>
      <c r="L172" s="1260">
        <v>12.125</v>
      </c>
      <c r="M172" s="1258">
        <v>2</v>
      </c>
      <c r="N172" s="1249">
        <v>17.65625</v>
      </c>
      <c r="O172" s="1259">
        <f t="shared" si="173"/>
        <v>51907.125</v>
      </c>
      <c r="P172" s="1259">
        <f t="shared" si="216"/>
        <v>8562</v>
      </c>
      <c r="Q172" s="1259">
        <f t="shared" si="169"/>
        <v>60469.125</v>
      </c>
      <c r="R172" s="1259">
        <f>IF(AND(MONTH(R$4)=MONTH($H172),YEAR(R$4)=YEAR($H172)),#REF!,IF(AND(MONTH(R$4)=MONTH($G172),YEAR(R$4)=YEAR($G172)),#REF!,IF(AND(R$4&lt;($H172+1),(R$4+1)&gt;$G172),$O172,0)))</f>
        <v>0</v>
      </c>
      <c r="S172" s="1259">
        <v>0</v>
      </c>
      <c r="T172" s="1259">
        <f t="shared" si="183"/>
        <v>0</v>
      </c>
      <c r="U172" s="1259">
        <v>0</v>
      </c>
      <c r="V172" s="1301">
        <f>IF(AND(MONTH(V$4)=MONTH($H172),YEAR(V$4)=YEAR($H172)),#REF!,IF(AND(MONTH(V$4)=MONTH($G172),YEAR(V$4)=YEAR($G172)),#REF!,IF(AND(V$4&lt;($H172+1),(V$4+1)&gt;$G172),$O172,0)))</f>
        <v>0</v>
      </c>
      <c r="W172" s="1301">
        <v>0</v>
      </c>
      <c r="X172" s="1301">
        <f t="shared" si="188"/>
        <v>0</v>
      </c>
      <c r="Y172" s="1301">
        <v>0</v>
      </c>
      <c r="Z172" s="1301">
        <f>IF(AND(MONTH(Z$4)=MONTH($H172),YEAR(Z$4)=YEAR($H172)),#REF!,IF(AND(MONTH(Z$4)=MONTH($G172),YEAR(Z$4)=YEAR($G172)),#REF!,IF(AND(Z$4&lt;($H172+1),(Z$4+1)&gt;$G172),$O172,0)))</f>
        <v>0</v>
      </c>
      <c r="AA172" s="1301">
        <v>0</v>
      </c>
      <c r="AB172" s="1301">
        <f t="shared" si="189"/>
        <v>0</v>
      </c>
      <c r="AC172" s="1301">
        <v>0</v>
      </c>
      <c r="AD172" s="1301">
        <f>IF(AND(MONTH(AD$4)=MONTH($H172),YEAR(AD$4)=YEAR($H172)),#REF!,IF(AND(MONTH(AD$4)=MONTH($G172),YEAR(AD$4)=YEAR($G172)),#REF!,IF(AND(AD$4&lt;($H172+1),(AD$4+1)&gt;$G172),$O172,0)))</f>
        <v>0</v>
      </c>
      <c r="AE172" s="1301">
        <v>0</v>
      </c>
      <c r="AF172" s="1301">
        <f t="shared" si="190"/>
        <v>0</v>
      </c>
      <c r="AG172" s="1301">
        <v>0</v>
      </c>
      <c r="AH172" s="1301">
        <f>IF(AND(MONTH(AH$4)=MONTH($H172),YEAR(AH$4)=YEAR($H172)),#REF!,IF(AND(MONTH(AH$4)=MONTH($G172),YEAR(AH$4)=YEAR($G172)),#REF!,IF(AND(AH$4&lt;($H172+1),(AH$4+1)&gt;$G172),$O172,0)))</f>
        <v>0</v>
      </c>
      <c r="AI172" s="1301">
        <v>0</v>
      </c>
      <c r="AJ172" s="1301">
        <f t="shared" si="191"/>
        <v>0</v>
      </c>
      <c r="AK172" s="1301">
        <v>0</v>
      </c>
      <c r="AL172" s="1313">
        <f>IF(AND(MONTH(AL$4)=MONTH($H172),YEAR(AL$4)=YEAR($H172)),#REF!,IF(AND(MONTH(AL$4)=MONTH($G172),YEAR(AL$4)=YEAR($G172)),#REF!,IF(AND(AL$4&lt;($H172+1),(AL$4+1)&gt;$G172),$O172,0)))</f>
        <v>0</v>
      </c>
      <c r="AM172" s="1313">
        <f>IF(AND(MONTH(AM$4)=MONTH($H172),YEAR(AM$4)=YEAR($H172)),#REF!,IF(AND(MONTH(AM$4)=MONTH($G172),YEAR(AM$4)=YEAR($G172)),#REF!,IF(AND(AM$4&lt;($H172+1),(AM$4+1)&gt;$G172),$O172,0)))</f>
        <v>0</v>
      </c>
      <c r="AN172" s="1313">
        <f>IF(AND(MONTH(AN$4)=MONTH($H172),YEAR(AN$4)=YEAR($H172)),#REF!,IF(AND(MONTH(AN$4)=MONTH($G172),YEAR(AN$4)=YEAR($G172)),#REF!,IF(AND(AN$4&lt;($H172+1),(AN$4+1)&gt;$G172),$O172,0)))</f>
        <v>0</v>
      </c>
      <c r="AO172" s="1313">
        <f>IF(AND(MONTH(AO$4)=MONTH($H172),YEAR(AO$4)=YEAR($H172)),#REF!,IF(AND(MONTH(AO$4)=MONTH($G172),YEAR(AO$4)=YEAR($G172)),#REF!,IF(AND(AO$4&lt;($H172+1),(AO$4+1)&gt;$G172),$O172,0)))</f>
        <v>0</v>
      </c>
      <c r="AP172" s="1313">
        <f>IF(AND(MONTH(AP$4)=MONTH($H172),YEAR(AP$4)=YEAR($H172)),#REF!,IF(AND(MONTH(AP$4)=MONTH($G172),YEAR(AP$4)=YEAR($G172)),#REF!,IF(AND(AP$4&lt;($H172+1),(AP$4+1)&gt;$G172),$O172,0)))</f>
        <v>0</v>
      </c>
      <c r="AQ172" s="1313">
        <f>IF(AND(MONTH(AQ$4)=MONTH($H172),YEAR(AQ$4)=YEAR($H172)),#REF!,IF(AND(MONTH(AQ$4)=MONTH($G172),YEAR(AQ$4)=YEAR($G172)),#REF!,IF(AND(AQ$4&lt;($H172+1),(AQ$4+1)&gt;$G172),$O172,0)))</f>
        <v>0</v>
      </c>
      <c r="AR172" s="1313">
        <f>IF(AND(MONTH(AR$4)=MONTH($H172),YEAR(AR$4)=YEAR($H172)),#REF!,IF(AND(MONTH(AR$4)=MONTH($G172),YEAR(AR$4)=YEAR($G172)),#REF!,IF(AND(AR$4&lt;($H172+1),(AR$4+1)&gt;$G172),$O172,0)))</f>
        <v>0</v>
      </c>
      <c r="AS172" s="1301">
        <f t="shared" si="171"/>
        <v>0</v>
      </c>
      <c r="AT172" s="1301">
        <f>IF(AND(MONTH(AT$4)=MONTH($H172),YEAR(AT$4)=YEAR($H172)),#REF!,IF(AND(MONTH(AT$4)=MONTH($G172),YEAR(AT$4)=YEAR($G172)),#REF!,IF(AND(AT$4&lt;($H172+1),(AT$4+1)&gt;$G172),$P172,0)))</f>
        <v>0</v>
      </c>
      <c r="AU172" s="1301">
        <v>0</v>
      </c>
      <c r="AV172" s="1301">
        <f t="shared" si="180"/>
        <v>0</v>
      </c>
      <c r="AW172" s="1301">
        <v>0</v>
      </c>
      <c r="AX172" s="1301">
        <f>IF(AND(MONTH(AX$4)=MONTH($H172),YEAR(AX$4)=YEAR($H172)),#REF!,IF(AND(MONTH(AX$4)=MONTH($G172),YEAR(AX$4)=YEAR($G172)),#REF!,IF(AND(AX$4&lt;($H172+1),(AX$4+1)&gt;$G172),$P172,0)))</f>
        <v>0</v>
      </c>
      <c r="AY172" s="1301">
        <v>0</v>
      </c>
      <c r="AZ172" s="1301">
        <f t="shared" si="184"/>
        <v>0</v>
      </c>
      <c r="BA172" s="1301">
        <v>0</v>
      </c>
      <c r="BB172" s="1301">
        <f>IF(AND(MONTH(BB$4)=MONTH($H172),YEAR(BB$4)=YEAR($H172)),#REF!,IF(AND(MONTH(BB$4)=MONTH($G172),YEAR(BB$4)=YEAR($G172)),#REF!,IF(AND(BB$4&lt;($H172+1),(BB$4+1)&gt;$G172),$P172,0)))</f>
        <v>0</v>
      </c>
      <c r="BC172" s="1301">
        <v>0</v>
      </c>
      <c r="BD172" s="1301">
        <f t="shared" si="185"/>
        <v>0</v>
      </c>
      <c r="BE172" s="1301">
        <v>0</v>
      </c>
      <c r="BF172" s="1301">
        <f>IF(AND(MONTH(BF$4)=MONTH($H172),YEAR(BF$4)=YEAR($H172)),#REF!,IF(AND(MONTH(BF$4)=MONTH($G172),YEAR(BF$4)=YEAR($G172)),#REF!,IF(AND(BF$4&lt;($H172+1),(BF$4+1)&gt;$G172),$P172,0)))</f>
        <v>0</v>
      </c>
      <c r="BG172" s="1301">
        <v>0</v>
      </c>
      <c r="BH172" s="1301">
        <f t="shared" si="186"/>
        <v>0</v>
      </c>
      <c r="BI172" s="1301">
        <v>0</v>
      </c>
      <c r="BJ172" s="1301">
        <f>IF(AND(MONTH(BJ$4)=MONTH($H172),YEAR(BJ$4)=YEAR($H172)),#REF!,IF(AND(MONTH(BJ$4)=MONTH($G172),YEAR(BJ$4)=YEAR($G172)),#REF!,IF(AND(BJ$4&lt;($H172+1),(BJ$4+1)&gt;$G172),$P172,0)))</f>
        <v>0</v>
      </c>
      <c r="BK172" s="1301">
        <v>0</v>
      </c>
      <c r="BL172" s="1301">
        <f t="shared" si="187"/>
        <v>0</v>
      </c>
      <c r="BM172" s="1301">
        <v>0</v>
      </c>
      <c r="BN172" s="1313">
        <f>IF(AND(MONTH(BN$4)=MONTH($H172),YEAR(BN$4)=YEAR($H172)),#REF!,IF(AND(MONTH(BN$4)=MONTH($G172),YEAR(BN$4)=YEAR($G172)),#REF!,IF(AND(BN$4&lt;($H172+1),(BN$4+1)&gt;$G172),$P172,0)))</f>
        <v>0</v>
      </c>
      <c r="BO172" s="1313">
        <f>IF(AND(MONTH(BO$4)=MONTH($H172),YEAR(BO$4)=YEAR($H172)),#REF!,IF(AND(MONTH(BO$4)=MONTH($G172),YEAR(BO$4)=YEAR($G172)),#REF!,IF(AND(BO$4&lt;($H172+1),(BO$4+1)&gt;$G172),$P172,0)))</f>
        <v>0</v>
      </c>
      <c r="BP172" s="1313">
        <f>IF(AND(MONTH(BP$4)=MONTH($H172),YEAR(BP$4)=YEAR($H172)),#REF!,IF(AND(MONTH(BP$4)=MONTH($G172),YEAR(BP$4)=YEAR($G172)),#REF!,IF(AND(BP$4&lt;($H172+1),(BP$4+1)&gt;$G172),$P172,0)))</f>
        <v>0</v>
      </c>
      <c r="BQ172" s="1313">
        <f>IF(AND(MONTH(BQ$4)=MONTH($H172),YEAR(BQ$4)=YEAR($H172)),#REF!,IF(AND(MONTH(BQ$4)=MONTH($G172),YEAR(BQ$4)=YEAR($G172)),#REF!,IF(AND(BQ$4&lt;($H172+1),(BQ$4+1)&gt;$G172),$P172,0)))</f>
        <v>0</v>
      </c>
      <c r="BR172" s="1313">
        <f>IF(AND(MONTH(BR$4)=MONTH($H172),YEAR(BR$4)=YEAR($H172)),#REF!,IF(AND(MONTH(BR$4)=MONTH($G172),YEAR(BR$4)=YEAR($G172)),#REF!,IF(AND(BR$4&lt;($H172+1),(BR$4+1)&gt;$G172),$P172,0)))</f>
        <v>0</v>
      </c>
      <c r="BS172" s="1313">
        <f>IF(AND(MONTH(BS$4)=MONTH($H172),YEAR(BS$4)=YEAR($H172)),#REF!,IF(AND(MONTH(BS$4)=MONTH($G172),YEAR(BS$4)=YEAR($G172)),#REF!,IF(AND(BS$4&lt;($H172+1),(BS$4+1)&gt;$G172),$P172,0)))</f>
        <v>0</v>
      </c>
      <c r="BT172" s="1313">
        <f>IF(AND(MONTH(BT$4)=MONTH($H172),YEAR(BT$4)=YEAR($H172)),#REF!,IF(AND(MONTH(BT$4)=MONTH($G172),YEAR(BT$4)=YEAR($G172)),#REF!,IF(AND(BT$4&lt;($H172+1),(BT$4+1)&gt;$G172),$P172,0)))</f>
        <v>0</v>
      </c>
      <c r="BU172" s="1331">
        <f t="shared" si="172"/>
        <v>0</v>
      </c>
      <c r="BV172" s="1332"/>
      <c r="BW172" s="1327"/>
      <c r="BX172" s="1319"/>
      <c r="BY172" s="1319"/>
      <c r="BZ172" s="1319"/>
      <c r="CA172" s="1319"/>
      <c r="CB172" s="1319"/>
      <c r="CC172" s="1319"/>
      <c r="CD172" s="1339"/>
      <c r="CE172" s="1339"/>
      <c r="CF172" s="1339"/>
      <c r="CG172" s="1339"/>
      <c r="CH172" s="1339"/>
      <c r="CI172" s="1270">
        <f t="shared" si="85"/>
        <v>0</v>
      </c>
      <c r="CJ172" s="1333"/>
      <c r="CK172" s="1333"/>
      <c r="CL172" s="1333"/>
    </row>
    <row r="173" spans="1:90" ht="18" customHeight="1">
      <c r="A173" s="1198">
        <v>82</v>
      </c>
      <c r="B173" s="1198" t="s">
        <v>240</v>
      </c>
      <c r="C173" s="1198" t="s">
        <v>240</v>
      </c>
      <c r="D173" s="1198"/>
      <c r="E173" s="1188" t="s">
        <v>241</v>
      </c>
      <c r="F173" s="1196" t="s">
        <v>242</v>
      </c>
      <c r="G173" s="1197">
        <v>45184</v>
      </c>
      <c r="H173" s="1197">
        <v>45549</v>
      </c>
      <c r="I173" s="1256"/>
      <c r="J173" s="1257">
        <v>5</v>
      </c>
      <c r="K173" s="1257">
        <v>5</v>
      </c>
      <c r="L173" s="1260">
        <v>82.5</v>
      </c>
      <c r="M173" s="1258">
        <v>0</v>
      </c>
      <c r="N173" s="1249">
        <v>103.125</v>
      </c>
      <c r="O173" s="1259">
        <f t="shared" si="173"/>
        <v>412.5</v>
      </c>
      <c r="P173" s="1259">
        <f t="shared" si="216"/>
        <v>0</v>
      </c>
      <c r="Q173" s="1259">
        <f t="shared" ref="Q173:Q204" si="217">SUM(O173:P173)</f>
        <v>412.5</v>
      </c>
      <c r="R173" s="1259">
        <f>IF(AND(MONTH(R$4)=MONTH($H173),YEAR(R$4)=YEAR($H173)),#REF!,IF(AND(MONTH(R$4)=MONTH($G173),YEAR(R$4)=YEAR($G173)),#REF!,IF(AND(R$4&lt;($H173+1),(R$4+1)&gt;$G173),$O173,0)))</f>
        <v>412.5</v>
      </c>
      <c r="S173" s="1259">
        <f>VLOOKUP(E173,'[1]MW-Rent 2023'!$E$11:$AS$247,16,FALSE)</f>
        <v>330</v>
      </c>
      <c r="T173" s="1259">
        <f t="shared" si="183"/>
        <v>82.5</v>
      </c>
      <c r="U173" s="1259">
        <f>VLOOKUP(E173,'[2]MW-Rent 2023'!$E$11:$DR$319,21,FALSE)</f>
        <v>320</v>
      </c>
      <c r="V173" s="1301">
        <f>IF(AND(MONTH(V$4)=MONTH($H173),YEAR(V$4)=YEAR($H173)),#REF!,IF(AND(MONTH(V$4)=MONTH($G173),YEAR(V$4)=YEAR($G173)),#REF!,IF(AND(V$4&lt;($H173+1),(V$4+1)&gt;$G173),$O173,0)))</f>
        <v>412.5</v>
      </c>
      <c r="W173" s="1301">
        <f>VLOOKUP(E173,'[1]MW-Rent 2023'!$E$11:$AS$247,17,FALSE)</f>
        <v>330</v>
      </c>
      <c r="X173" s="1301">
        <f t="shared" si="188"/>
        <v>82.5</v>
      </c>
      <c r="Y173" s="1301">
        <f>VLOOKUP(E173,'[2]MW-Rent 2023'!$E$11:$DR$319,25,FALSE)</f>
        <v>320</v>
      </c>
      <c r="Z173" s="1301">
        <f>IF(AND(MONTH(Z$4)=MONTH($H173),YEAR(Z$4)=YEAR($H173)),#REF!,IF(AND(MONTH(Z$4)=MONTH($G173),YEAR(Z$4)=YEAR($G173)),#REF!,IF(AND(Z$4&lt;($H173+1),(Z$4+1)&gt;$G173),$O173,0)))</f>
        <v>412.5</v>
      </c>
      <c r="AA173" s="1301">
        <f>VLOOKUP(E173,'[1]MW-Rent 2023'!$E$11:$AS$247,18,FALSE)</f>
        <v>330</v>
      </c>
      <c r="AB173" s="1301">
        <f t="shared" si="189"/>
        <v>82.5</v>
      </c>
      <c r="AC173" s="1301">
        <f>VLOOKUP(E173,'[2]MW-Rent 2023'!$E$11:$DR$319,29,FALSE)</f>
        <v>320</v>
      </c>
      <c r="AD173" s="1301">
        <f>IF(AND(MONTH(AD$4)=MONTH($H173),YEAR(AD$4)=YEAR($H173)),#REF!,IF(AND(MONTH(AD$4)=MONTH($G173),YEAR(AD$4)=YEAR($G173)),#REF!,IF(AND(AD$4&lt;($H173+1),(AD$4+1)&gt;$G173),$O173,0)))</f>
        <v>412.5</v>
      </c>
      <c r="AE173" s="1301">
        <f>VLOOKUP(E173,'[1]MW-Rent 2023'!$E$11:$AS$247,19,FALSE)</f>
        <v>330</v>
      </c>
      <c r="AF173" s="1301">
        <f t="shared" si="190"/>
        <v>82.5</v>
      </c>
      <c r="AG173" s="1301">
        <f>VLOOKUP(E173,'[2]MW-Rent 2023'!$E$11:$DR$319,33,FALSE)</f>
        <v>320</v>
      </c>
      <c r="AH173" s="1301">
        <f>IF(AND(MONTH(AH$4)=MONTH($H173),YEAR(AH$4)=YEAR($H173)),#REF!,IF(AND(MONTH(AH$4)=MONTH($G173),YEAR(AH$4)=YEAR($G173)),#REF!,IF(AND(AH$4&lt;($H173+1),(AH$4+1)&gt;$G173),$O173,0)))</f>
        <v>412.5</v>
      </c>
      <c r="AI173" s="1301">
        <f>VLOOKUP(E173,'[1]MW-Rent 2023'!$E$11:$AS$247,20,FALSE)</f>
        <v>330</v>
      </c>
      <c r="AJ173" s="1301">
        <f t="shared" si="191"/>
        <v>82.5</v>
      </c>
      <c r="AK173" s="1301">
        <f>VLOOKUP(E173,'[2]MW-Rent 2023'!$E$11:$DR$319,37,FALSE)</f>
        <v>320</v>
      </c>
      <c r="AL173" s="1313">
        <f>IF(AND(MONTH(AL$4)=MONTH($H173),YEAR(AL$4)=YEAR($H173)),#REF!,IF(AND(MONTH(AL$4)=MONTH($G173),YEAR(AL$4)=YEAR($G173)),#REF!,IF(AND(AL$4&lt;($H173+1),(AL$4+1)&gt;$G173),$O173,0)))</f>
        <v>412.5</v>
      </c>
      <c r="AM173" s="1313">
        <f>IF(AND(MONTH(AM$4)=MONTH($H173),YEAR(AM$4)=YEAR($H173)),#REF!,IF(AND(MONTH(AM$4)=MONTH($G173),YEAR(AM$4)=YEAR($G173)),#REF!,IF(AND(AM$4&lt;($H173+1),(AM$4+1)&gt;$G173),$O173,0)))</f>
        <v>412.5</v>
      </c>
      <c r="AN173" s="1313">
        <f>IF(AND(MONTH(AN$4)=MONTH($H173),YEAR(AN$4)=YEAR($H173)),#REF!,IF(AND(MONTH(AN$4)=MONTH($G173),YEAR(AN$4)=YEAR($G173)),#REF!,IF(AND(AN$4&lt;($H173+1),(AN$4+1)&gt;$G173),$O173,0)))</f>
        <v>412.5</v>
      </c>
      <c r="AO173" s="1313" t="e">
        <f>IF(AND(MONTH(AO$4)=MONTH($H173),YEAR(AO$4)=YEAR($H173)),#REF!,IF(AND(MONTH(AO$4)=MONTH($G173),YEAR(AO$4)=YEAR($G173)),#REF!,IF(AND(AO$4&lt;($H173+1),(AO$4+1)&gt;$G173),$O173,0)))</f>
        <v>#REF!</v>
      </c>
      <c r="AP173" s="1313">
        <f>IF(AND(MONTH(AP$4)=MONTH($H173),YEAR(AP$4)=YEAR($H173)),#REF!,IF(AND(MONTH(AP$4)=MONTH($G173),YEAR(AP$4)=YEAR($G173)),#REF!,IF(AND(AP$4&lt;($H173+1),(AP$4+1)&gt;$G173),$O173,0)))</f>
        <v>0</v>
      </c>
      <c r="AQ173" s="1313">
        <f>IF(AND(MONTH(AQ$4)=MONTH($H173),YEAR(AQ$4)=YEAR($H173)),#REF!,IF(AND(MONTH(AQ$4)=MONTH($G173),YEAR(AQ$4)=YEAR($G173)),#REF!,IF(AND(AQ$4&lt;($H173+1),(AQ$4+1)&gt;$G173),$O173,0)))</f>
        <v>0</v>
      </c>
      <c r="AR173" s="1313">
        <f>IF(AND(MONTH(AR$4)=MONTH($H173),YEAR(AR$4)=YEAR($H173)),#REF!,IF(AND(MONTH(AR$4)=MONTH($G173),YEAR(AR$4)=YEAR($G173)),#REF!,IF(AND(AR$4&lt;($H173+1),(AR$4+1)&gt;$G173),$O173,0)))</f>
        <v>0</v>
      </c>
      <c r="AS173" s="1301" t="e">
        <f t="shared" si="171"/>
        <v>#REF!</v>
      </c>
      <c r="AT173" s="1301">
        <f>IF(AND(MONTH(AT$4)=MONTH($H173),YEAR(AT$4)=YEAR($H173)),#REF!,IF(AND(MONTH(AT$4)=MONTH($G173),YEAR(AT$4)=YEAR($G173)),#REF!,IF(AND(AT$4&lt;($H173+1),(AT$4+1)&gt;$G173),$P173,0)))</f>
        <v>0</v>
      </c>
      <c r="AU173" s="1301">
        <f>VLOOKUP(E173,'[1]MW-Rent 2023'!$E$11:$AS$247,29,FALSE)</f>
        <v>0</v>
      </c>
      <c r="AV173" s="1301">
        <f t="shared" si="180"/>
        <v>0</v>
      </c>
      <c r="AW173" s="1301">
        <f>VLOOKUP(E173,'[2]MW-Rent 2023'!$E$11:$DR$319,70,FALSE)</f>
        <v>0</v>
      </c>
      <c r="AX173" s="1301">
        <f>IF(AND(MONTH(AX$4)=MONTH($H173),YEAR(AX$4)=YEAR($H173)),#REF!,IF(AND(MONTH(AX$4)=MONTH($G173),YEAR(AX$4)=YEAR($G173)),#REF!,IF(AND(AX$4&lt;($H173+1),(AX$4+1)&gt;$G173),$P173,0)))</f>
        <v>0</v>
      </c>
      <c r="AY173" s="1301">
        <f>VLOOKUP(E173,'[1]MW-Rent 2023'!$E$11:$AS$247,30,FALSE)</f>
        <v>0</v>
      </c>
      <c r="AZ173" s="1301">
        <f t="shared" si="184"/>
        <v>0</v>
      </c>
      <c r="BA173" s="1301">
        <f>VLOOKUP(E173,'[2]MW-Rent 2023'!$E$11:$DR$319,74,FALSE)</f>
        <v>0</v>
      </c>
      <c r="BB173" s="1301">
        <f>IF(AND(MONTH(BB$4)=MONTH($H173),YEAR(BB$4)=YEAR($H173)),#REF!,IF(AND(MONTH(BB$4)=MONTH($G173),YEAR(BB$4)=YEAR($G173)),#REF!,IF(AND(BB$4&lt;($H173+1),(BB$4+1)&gt;$G173),$P173,0)))</f>
        <v>0</v>
      </c>
      <c r="BC173" s="1301">
        <f>VLOOKUP(E173,'[1]MW-Rent 2023'!$E$11:$AS$247,31,FALSE)</f>
        <v>0</v>
      </c>
      <c r="BD173" s="1301">
        <f t="shared" si="185"/>
        <v>0</v>
      </c>
      <c r="BE173" s="1301">
        <f>VLOOKUP(E173,'[2]MW-Rent 2023'!$E$11:$DR$319,78,FALSE)</f>
        <v>0</v>
      </c>
      <c r="BF173" s="1301">
        <f>IF(AND(MONTH(BF$4)=MONTH($H173),YEAR(BF$4)=YEAR($H173)),#REF!,IF(AND(MONTH(BF$4)=MONTH($G173),YEAR(BF$4)=YEAR($G173)),#REF!,IF(AND(BF$4&lt;($H173+1),(BF$4+1)&gt;$G173),$P173,0)))</f>
        <v>0</v>
      </c>
      <c r="BG173" s="1301">
        <f>VLOOKUP(E173,'[1]MW-Rent 2023'!$E$11:$AS$247,32,FALSE)</f>
        <v>0</v>
      </c>
      <c r="BH173" s="1301">
        <f t="shared" si="186"/>
        <v>0</v>
      </c>
      <c r="BI173" s="1301">
        <f>VLOOKUP(E173,'[2]MW-Rent 2023'!$E$11:$DR$319,82,FALSE)</f>
        <v>0</v>
      </c>
      <c r="BJ173" s="1301">
        <f>IF(AND(MONTH(BJ$4)=MONTH($H173),YEAR(BJ$4)=YEAR($H173)),#REF!,IF(AND(MONTH(BJ$4)=MONTH($G173),YEAR(BJ$4)=YEAR($G173)),#REF!,IF(AND(BJ$4&lt;($H173+1),(BJ$4+1)&gt;$G173),$P173,0)))</f>
        <v>0</v>
      </c>
      <c r="BK173" s="1301">
        <f>VLOOKUP(E173,'[1]MW-Rent 2023'!$E$11:$AS$247,33,FALSE)</f>
        <v>0</v>
      </c>
      <c r="BL173" s="1301">
        <f t="shared" si="187"/>
        <v>0</v>
      </c>
      <c r="BM173" s="1301">
        <f>VLOOKUP(E173,'[2]MW-Rent 2023'!$E$11:$DR$319,86,FALSE)</f>
        <v>0</v>
      </c>
      <c r="BN173" s="1313">
        <f>IF(AND(MONTH(BN$4)=MONTH($H173),YEAR(BN$4)=YEAR($H173)),#REF!,IF(AND(MONTH(BN$4)=MONTH($G173),YEAR(BN$4)=YEAR($G173)),#REF!,IF(AND(BN$4&lt;($H173+1),(BN$4+1)&gt;$G173),$P173,0)))</f>
        <v>0</v>
      </c>
      <c r="BO173" s="1313">
        <f>IF(AND(MONTH(BO$4)=MONTH($H173),YEAR(BO$4)=YEAR($H173)),#REF!,IF(AND(MONTH(BO$4)=MONTH($G173),YEAR(BO$4)=YEAR($G173)),#REF!,IF(AND(BO$4&lt;($H173+1),(BO$4+1)&gt;$G173),$P173,0)))</f>
        <v>0</v>
      </c>
      <c r="BP173" s="1313">
        <f>IF(AND(MONTH(BP$4)=MONTH($H173),YEAR(BP$4)=YEAR($H173)),#REF!,IF(AND(MONTH(BP$4)=MONTH($G173),YEAR(BP$4)=YEAR($G173)),#REF!,IF(AND(BP$4&lt;($H173+1),(BP$4+1)&gt;$G173),$P173,0)))</f>
        <v>0</v>
      </c>
      <c r="BQ173" s="1313" t="e">
        <f>IF(AND(MONTH(BQ$4)=MONTH($H173),YEAR(BQ$4)=YEAR($H173)),#REF!,IF(AND(MONTH(BQ$4)=MONTH($G173),YEAR(BQ$4)=YEAR($G173)),#REF!,IF(AND(BQ$4&lt;($H173+1),(BQ$4+1)&gt;$G173),$P173,0)))</f>
        <v>#REF!</v>
      </c>
      <c r="BR173" s="1313">
        <f>IF(AND(MONTH(BR$4)=MONTH($H173),YEAR(BR$4)=YEAR($H173)),#REF!,IF(AND(MONTH(BR$4)=MONTH($G173),YEAR(BR$4)=YEAR($G173)),#REF!,IF(AND(BR$4&lt;($H173+1),(BR$4+1)&gt;$G173),$P173,0)))</f>
        <v>0</v>
      </c>
      <c r="BS173" s="1313">
        <f>IF(AND(MONTH(BS$4)=MONTH($H173),YEAR(BS$4)=YEAR($H173)),#REF!,IF(AND(MONTH(BS$4)=MONTH($G173),YEAR(BS$4)=YEAR($G173)),#REF!,IF(AND(BS$4&lt;($H173+1),(BS$4+1)&gt;$G173),$P173,0)))</f>
        <v>0</v>
      </c>
      <c r="BT173" s="1313">
        <f>IF(AND(MONTH(BT$4)=MONTH($H173),YEAR(BT$4)=YEAR($H173)),#REF!,IF(AND(MONTH(BT$4)=MONTH($G173),YEAR(BT$4)=YEAR($G173)),#REF!,IF(AND(BT$4&lt;($H173+1),(BT$4+1)&gt;$G173),$P173,0)))</f>
        <v>0</v>
      </c>
      <c r="BU173" s="1331" t="e">
        <f t="shared" si="172"/>
        <v>#REF!</v>
      </c>
      <c r="BV173" s="1331"/>
      <c r="BW173" s="1327"/>
      <c r="BX173" s="1319"/>
      <c r="BY173" s="1319"/>
      <c r="BZ173" s="1319"/>
      <c r="CA173" s="1319"/>
      <c r="CB173" s="1319"/>
      <c r="CC173" s="1319"/>
      <c r="CD173" s="1338"/>
      <c r="CE173" s="1338"/>
      <c r="CF173" s="1338"/>
      <c r="CG173" s="1338"/>
      <c r="CH173" s="1338"/>
      <c r="CI173" s="1270">
        <f t="shared" si="85"/>
        <v>0</v>
      </c>
      <c r="CJ173" s="1333"/>
      <c r="CK173" s="1333"/>
      <c r="CL173" s="1333"/>
    </row>
    <row r="174" spans="1:90" ht="18" customHeight="1">
      <c r="A174" s="1198">
        <v>82</v>
      </c>
      <c r="B174" s="1198" t="s">
        <v>240</v>
      </c>
      <c r="C174" s="1198" t="s">
        <v>240</v>
      </c>
      <c r="D174" s="1198"/>
      <c r="E174" s="1188"/>
      <c r="F174" s="1196" t="s">
        <v>242</v>
      </c>
      <c r="G174" s="1197">
        <v>45550</v>
      </c>
      <c r="H174" s="1197">
        <v>45914</v>
      </c>
      <c r="I174" s="1256"/>
      <c r="J174" s="1257">
        <v>0</v>
      </c>
      <c r="K174" s="1257">
        <v>5</v>
      </c>
      <c r="L174" s="1260">
        <v>85</v>
      </c>
      <c r="M174" s="1258">
        <v>0</v>
      </c>
      <c r="N174" s="1249">
        <v>106.25</v>
      </c>
      <c r="O174" s="1259">
        <f t="shared" si="173"/>
        <v>425</v>
      </c>
      <c r="P174" s="1259">
        <f t="shared" si="216"/>
        <v>0</v>
      </c>
      <c r="Q174" s="1259">
        <f t="shared" si="217"/>
        <v>425</v>
      </c>
      <c r="R174" s="1259">
        <f>IF(AND(MONTH(R$4)=MONTH($H174),YEAR(R$4)=YEAR($H174)),#REF!,IF(AND(MONTH(R$4)=MONTH($G174),YEAR(R$4)=YEAR($G174)),#REF!,IF(AND(R$4&lt;($H174+1),(R$4+1)&gt;$G174),$O174,0)))</f>
        <v>0</v>
      </c>
      <c r="S174" s="1259">
        <v>0</v>
      </c>
      <c r="T174" s="1259">
        <f t="shared" si="183"/>
        <v>0</v>
      </c>
      <c r="U174" s="1259">
        <v>0</v>
      </c>
      <c r="V174" s="1301">
        <f>IF(AND(MONTH(V$4)=MONTH($H174),YEAR(V$4)=YEAR($H174)),#REF!,IF(AND(MONTH(V$4)=MONTH($G174),YEAR(V$4)=YEAR($G174)),#REF!,IF(AND(V$4&lt;($H174+1),(V$4+1)&gt;$G174),$O174,0)))</f>
        <v>0</v>
      </c>
      <c r="W174" s="1301">
        <v>0</v>
      </c>
      <c r="X174" s="1301">
        <f t="shared" si="188"/>
        <v>0</v>
      </c>
      <c r="Y174" s="1301">
        <v>0</v>
      </c>
      <c r="Z174" s="1301">
        <f>IF(AND(MONTH(Z$4)=MONTH($H174),YEAR(Z$4)=YEAR($H174)),#REF!,IF(AND(MONTH(Z$4)=MONTH($G174),YEAR(Z$4)=YEAR($G174)),#REF!,IF(AND(Z$4&lt;($H174+1),(Z$4+1)&gt;$G174),$O174,0)))</f>
        <v>0</v>
      </c>
      <c r="AA174" s="1301">
        <v>0</v>
      </c>
      <c r="AB174" s="1301">
        <f t="shared" si="189"/>
        <v>0</v>
      </c>
      <c r="AC174" s="1301">
        <v>0</v>
      </c>
      <c r="AD174" s="1301">
        <f>IF(AND(MONTH(AD$4)=MONTH($H174),YEAR(AD$4)=YEAR($H174)),#REF!,IF(AND(MONTH(AD$4)=MONTH($G174),YEAR(AD$4)=YEAR($G174)),#REF!,IF(AND(AD$4&lt;($H174+1),(AD$4+1)&gt;$G174),$O174,0)))</f>
        <v>0</v>
      </c>
      <c r="AE174" s="1301">
        <v>0</v>
      </c>
      <c r="AF174" s="1301">
        <f t="shared" si="190"/>
        <v>0</v>
      </c>
      <c r="AG174" s="1301">
        <v>0</v>
      </c>
      <c r="AH174" s="1301">
        <f>IF(AND(MONTH(AH$4)=MONTH($H174),YEAR(AH$4)=YEAR($H174)),#REF!,IF(AND(MONTH(AH$4)=MONTH($G174),YEAR(AH$4)=YEAR($G174)),#REF!,IF(AND(AH$4&lt;($H174+1),(AH$4+1)&gt;$G174),$O174,0)))</f>
        <v>0</v>
      </c>
      <c r="AI174" s="1301">
        <v>0</v>
      </c>
      <c r="AJ174" s="1301">
        <f t="shared" si="191"/>
        <v>0</v>
      </c>
      <c r="AK174" s="1301">
        <v>0</v>
      </c>
      <c r="AL174" s="1313">
        <f>IF(AND(MONTH(AL$4)=MONTH($H174),YEAR(AL$4)=YEAR($H174)),#REF!,IF(AND(MONTH(AL$4)=MONTH($G174),YEAR(AL$4)=YEAR($G174)),#REF!,IF(AND(AL$4&lt;($H174+1),(AL$4+1)&gt;$G174),$O174,0)))</f>
        <v>0</v>
      </c>
      <c r="AM174" s="1313">
        <f>IF(AND(MONTH(AM$4)=MONTH($H174),YEAR(AM$4)=YEAR($H174)),#REF!,IF(AND(MONTH(AM$4)=MONTH($G174),YEAR(AM$4)=YEAR($G174)),#REF!,IF(AND(AM$4&lt;($H174+1),(AM$4+1)&gt;$G174),$O174,0)))</f>
        <v>0</v>
      </c>
      <c r="AN174" s="1313">
        <f>IF(AND(MONTH(AN$4)=MONTH($H174),YEAR(AN$4)=YEAR($H174)),#REF!,IF(AND(MONTH(AN$4)=MONTH($G174),YEAR(AN$4)=YEAR($G174)),#REF!,IF(AND(AN$4&lt;($H174+1),(AN$4+1)&gt;$G174),$O174,0)))</f>
        <v>0</v>
      </c>
      <c r="AO174" s="1313" t="e">
        <f>IF(AND(MONTH(AO$4)=MONTH($H174),YEAR(AO$4)=YEAR($H174)),#REF!,IF(AND(MONTH(AO$4)=MONTH($G174),YEAR(AO$4)=YEAR($G174)),#REF!,IF(AND(AO$4&lt;($H174+1),(AO$4+1)&gt;$G174),$O174,0)))</f>
        <v>#REF!</v>
      </c>
      <c r="AP174" s="1313">
        <f>IF(AND(MONTH(AP$4)=MONTH($H174),YEAR(AP$4)=YEAR($H174)),#REF!,IF(AND(MONTH(AP$4)=MONTH($G174),YEAR(AP$4)=YEAR($G174)),#REF!,IF(AND(AP$4&lt;($H174+1),(AP$4+1)&gt;$G174),$O174,0)))</f>
        <v>425</v>
      </c>
      <c r="AQ174" s="1313">
        <f>IF(AND(MONTH(AQ$4)=MONTH($H174),YEAR(AQ$4)=YEAR($H174)),#REF!,IF(AND(MONTH(AQ$4)=MONTH($G174),YEAR(AQ$4)=YEAR($G174)),#REF!,IF(AND(AQ$4&lt;($H174+1),(AQ$4+1)&gt;$G174),$O174,0)))</f>
        <v>425</v>
      </c>
      <c r="AR174" s="1313">
        <f>IF(AND(MONTH(AR$4)=MONTH($H174),YEAR(AR$4)=YEAR($H174)),#REF!,IF(AND(MONTH(AR$4)=MONTH($G174),YEAR(AR$4)=YEAR($G174)),#REF!,IF(AND(AR$4&lt;($H174+1),(AR$4+1)&gt;$G174),$O174,0)))</f>
        <v>425</v>
      </c>
      <c r="AS174" s="1301" t="e">
        <f t="shared" si="171"/>
        <v>#REF!</v>
      </c>
      <c r="AT174" s="1301">
        <f>IF(AND(MONTH(AT$4)=MONTH($H174),YEAR(AT$4)=YEAR($H174)),#REF!,IF(AND(MONTH(AT$4)=MONTH($G174),YEAR(AT$4)=YEAR($G174)),#REF!,IF(AND(AT$4&lt;($H174+1),(AT$4+1)&gt;$G174),$P174,0)))</f>
        <v>0</v>
      </c>
      <c r="AU174" s="1301">
        <v>0</v>
      </c>
      <c r="AV174" s="1301">
        <f t="shared" si="180"/>
        <v>0</v>
      </c>
      <c r="AW174" s="1301">
        <v>0</v>
      </c>
      <c r="AX174" s="1301">
        <f>IF(AND(MONTH(AX$4)=MONTH($H174),YEAR(AX$4)=YEAR($H174)),#REF!,IF(AND(MONTH(AX$4)=MONTH($G174),YEAR(AX$4)=YEAR($G174)),#REF!,IF(AND(AX$4&lt;($H174+1),(AX$4+1)&gt;$G174),$P174,0)))</f>
        <v>0</v>
      </c>
      <c r="AY174" s="1301">
        <v>0</v>
      </c>
      <c r="AZ174" s="1301">
        <f t="shared" si="184"/>
        <v>0</v>
      </c>
      <c r="BA174" s="1301">
        <v>0</v>
      </c>
      <c r="BB174" s="1301">
        <f>IF(AND(MONTH(BB$4)=MONTH($H174),YEAR(BB$4)=YEAR($H174)),#REF!,IF(AND(MONTH(BB$4)=MONTH($G174),YEAR(BB$4)=YEAR($G174)),#REF!,IF(AND(BB$4&lt;($H174+1),(BB$4+1)&gt;$G174),$P174,0)))</f>
        <v>0</v>
      </c>
      <c r="BC174" s="1301">
        <v>0</v>
      </c>
      <c r="BD174" s="1301">
        <f t="shared" si="185"/>
        <v>0</v>
      </c>
      <c r="BE174" s="1301">
        <v>0</v>
      </c>
      <c r="BF174" s="1301">
        <f>IF(AND(MONTH(BF$4)=MONTH($H174),YEAR(BF$4)=YEAR($H174)),#REF!,IF(AND(MONTH(BF$4)=MONTH($G174),YEAR(BF$4)=YEAR($G174)),#REF!,IF(AND(BF$4&lt;($H174+1),(BF$4+1)&gt;$G174),$P174,0)))</f>
        <v>0</v>
      </c>
      <c r="BG174" s="1301">
        <v>0</v>
      </c>
      <c r="BH174" s="1301">
        <f t="shared" si="186"/>
        <v>0</v>
      </c>
      <c r="BI174" s="1301">
        <v>0</v>
      </c>
      <c r="BJ174" s="1301">
        <f>IF(AND(MONTH(BJ$4)=MONTH($H174),YEAR(BJ$4)=YEAR($H174)),#REF!,IF(AND(MONTH(BJ$4)=MONTH($G174),YEAR(BJ$4)=YEAR($G174)),#REF!,IF(AND(BJ$4&lt;($H174+1),(BJ$4+1)&gt;$G174),$P174,0)))</f>
        <v>0</v>
      </c>
      <c r="BK174" s="1301">
        <v>0</v>
      </c>
      <c r="BL174" s="1301">
        <f t="shared" si="187"/>
        <v>0</v>
      </c>
      <c r="BM174" s="1301">
        <v>0</v>
      </c>
      <c r="BN174" s="1313">
        <f>IF(AND(MONTH(BN$4)=MONTH($H174),YEAR(BN$4)=YEAR($H174)),#REF!,IF(AND(MONTH(BN$4)=MONTH($G174),YEAR(BN$4)=YEAR($G174)),#REF!,IF(AND(BN$4&lt;($H174+1),(BN$4+1)&gt;$G174),$P174,0)))</f>
        <v>0</v>
      </c>
      <c r="BO174" s="1313">
        <f>IF(AND(MONTH(BO$4)=MONTH($H174),YEAR(BO$4)=YEAR($H174)),#REF!,IF(AND(MONTH(BO$4)=MONTH($G174),YEAR(BO$4)=YEAR($G174)),#REF!,IF(AND(BO$4&lt;($H174+1),(BO$4+1)&gt;$G174),$P174,0)))</f>
        <v>0</v>
      </c>
      <c r="BP174" s="1313">
        <f>IF(AND(MONTH(BP$4)=MONTH($H174),YEAR(BP$4)=YEAR($H174)),#REF!,IF(AND(MONTH(BP$4)=MONTH($G174),YEAR(BP$4)=YEAR($G174)),#REF!,IF(AND(BP$4&lt;($H174+1),(BP$4+1)&gt;$G174),$P174,0)))</f>
        <v>0</v>
      </c>
      <c r="BQ174" s="1313" t="e">
        <f>IF(AND(MONTH(BQ$4)=MONTH($H174),YEAR(BQ$4)=YEAR($H174)),#REF!,IF(AND(MONTH(BQ$4)=MONTH($G174),YEAR(BQ$4)=YEAR($G174)),#REF!,IF(AND(BQ$4&lt;($H174+1),(BQ$4+1)&gt;$G174),$P174,0)))</f>
        <v>#REF!</v>
      </c>
      <c r="BR174" s="1313">
        <f>IF(AND(MONTH(BR$4)=MONTH($H174),YEAR(BR$4)=YEAR($H174)),#REF!,IF(AND(MONTH(BR$4)=MONTH($G174),YEAR(BR$4)=YEAR($G174)),#REF!,IF(AND(BR$4&lt;($H174+1),(BR$4+1)&gt;$G174),$P174,0)))</f>
        <v>0</v>
      </c>
      <c r="BS174" s="1313">
        <f>IF(AND(MONTH(BS$4)=MONTH($H174),YEAR(BS$4)=YEAR($H174)),#REF!,IF(AND(MONTH(BS$4)=MONTH($G174),YEAR(BS$4)=YEAR($G174)),#REF!,IF(AND(BS$4&lt;($H174+1),(BS$4+1)&gt;$G174),$P174,0)))</f>
        <v>0</v>
      </c>
      <c r="BT174" s="1313">
        <f>IF(AND(MONTH(BT$4)=MONTH($H174),YEAR(BT$4)=YEAR($H174)),#REF!,IF(AND(MONTH(BT$4)=MONTH($G174),YEAR(BT$4)=YEAR($G174)),#REF!,IF(AND(BT$4&lt;($H174+1),(BT$4+1)&gt;$G174),$P174,0)))</f>
        <v>0</v>
      </c>
      <c r="BU174" s="1331" t="e">
        <f t="shared" si="172"/>
        <v>#REF!</v>
      </c>
      <c r="BV174" s="1331"/>
      <c r="BW174" s="1327"/>
      <c r="BX174" s="1319"/>
      <c r="BY174" s="1319"/>
      <c r="BZ174" s="1319"/>
      <c r="CA174" s="1319"/>
      <c r="CB174" s="1319"/>
      <c r="CC174" s="1319"/>
      <c r="CD174" s="1338"/>
      <c r="CE174" s="1338"/>
      <c r="CF174" s="1338"/>
      <c r="CG174" s="1338"/>
      <c r="CH174" s="1338"/>
      <c r="CI174" s="1270">
        <f t="shared" si="85"/>
        <v>0</v>
      </c>
      <c r="CJ174" s="1333"/>
      <c r="CK174" s="1333"/>
      <c r="CL174" s="1333"/>
    </row>
    <row r="175" spans="1:90" ht="18" customHeight="1">
      <c r="A175" s="1198">
        <v>76</v>
      </c>
      <c r="B175" s="1198" t="s">
        <v>88</v>
      </c>
      <c r="C175" s="1198" t="s">
        <v>56</v>
      </c>
      <c r="D175" s="1198"/>
      <c r="E175" s="1206" t="s">
        <v>243</v>
      </c>
      <c r="F175" s="1375" t="s">
        <v>244</v>
      </c>
      <c r="G175" s="1209">
        <v>45148</v>
      </c>
      <c r="H175" s="1209">
        <v>45513</v>
      </c>
      <c r="I175" s="1266"/>
      <c r="J175" s="1267">
        <v>586</v>
      </c>
      <c r="K175" s="1267">
        <v>586</v>
      </c>
      <c r="L175" s="1268">
        <v>15.25</v>
      </c>
      <c r="M175" s="1269">
        <v>2</v>
      </c>
      <c r="N175" s="1270">
        <v>21.5625</v>
      </c>
      <c r="O175" s="1259">
        <f t="shared" si="173"/>
        <v>8936.5</v>
      </c>
      <c r="P175" s="1259">
        <f t="shared" si="216"/>
        <v>1172</v>
      </c>
      <c r="Q175" s="1259">
        <f t="shared" si="217"/>
        <v>10108.5</v>
      </c>
      <c r="R175" s="1259">
        <f>IF(AND(MONTH(R$4)=MONTH($H175),YEAR(R$4)=YEAR($H175)),#REF!,IF(AND(MONTH(R$4)=MONTH($G175),YEAR(R$4)=YEAR($G175)),#REF!,IF(AND(R$4&lt;($H175+1),(R$4+1)&gt;$G175),$O175,0)))</f>
        <v>8936.5</v>
      </c>
      <c r="S175" s="1259">
        <f>VLOOKUP(E175,'[1]MW-Rent 2023'!$E$11:$AS$247,16,FALSE)</f>
        <v>7149.2</v>
      </c>
      <c r="T175" s="1259">
        <f t="shared" si="183"/>
        <v>1787.3</v>
      </c>
      <c r="U175" s="1259">
        <f>VLOOKUP(E175,'[2]MW-Rent 2023'!$E$11:$DR$319,21,FALSE)</f>
        <v>6914.8</v>
      </c>
      <c r="V175" s="1301">
        <f>IF(AND(MONTH(V$4)=MONTH($H175),YEAR(V$4)=YEAR($H175)),#REF!,IF(AND(MONTH(V$4)=MONTH($G175),YEAR(V$4)=YEAR($G175)),#REF!,IF(AND(V$4&lt;($H175+1),(V$4+1)&gt;$G175),$O175,0)))</f>
        <v>8936.5</v>
      </c>
      <c r="W175" s="1301">
        <f>VLOOKUP(E175,'[1]MW-Rent 2023'!$E$11:$AS$247,17,FALSE)</f>
        <v>7149.2</v>
      </c>
      <c r="X175" s="1301">
        <f t="shared" si="188"/>
        <v>1787.3</v>
      </c>
      <c r="Y175" s="1301">
        <f>VLOOKUP(E175,'[2]MW-Rent 2023'!$E$11:$DR$319,25,FALSE)</f>
        <v>6446</v>
      </c>
      <c r="Z175" s="1301">
        <f>IF(AND(MONTH(Z$4)=MONTH($H175),YEAR(Z$4)=YEAR($H175)),#REF!,IF(AND(MONTH(Z$4)=MONTH($G175),YEAR(Z$4)=YEAR($G175)),#REF!,IF(AND(Z$4&lt;($H175+1),(Z$4+1)&gt;$G175),$O175,0)))</f>
        <v>8936.5</v>
      </c>
      <c r="AA175" s="1301">
        <f>VLOOKUP(E175,'[1]MW-Rent 2023'!$E$11:$AS$247,18,FALSE)</f>
        <v>7149.2</v>
      </c>
      <c r="AB175" s="1301">
        <f t="shared" si="189"/>
        <v>1787.3</v>
      </c>
      <c r="AC175" s="1301">
        <f>VLOOKUP(E175,'[2]MW-Rent 2023'!$E$11:$DR$319,29,FALSE)</f>
        <v>6446</v>
      </c>
      <c r="AD175" s="1301">
        <f>IF(AND(MONTH(AD$4)=MONTH($H175),YEAR(AD$4)=YEAR($H175)),#REF!,IF(AND(MONTH(AD$4)=MONTH($G175),YEAR(AD$4)=YEAR($G175)),#REF!,IF(AND(AD$4&lt;($H175+1),(AD$4+1)&gt;$G175),$O175,0)))</f>
        <v>8936.5</v>
      </c>
      <c r="AE175" s="1301">
        <f>VLOOKUP(E175,'[1]MW-Rent 2023'!$E$11:$AS$247,19,FALSE)</f>
        <v>7149.2</v>
      </c>
      <c r="AF175" s="1301">
        <f t="shared" si="190"/>
        <v>1787.3</v>
      </c>
      <c r="AG175" s="1301">
        <f>VLOOKUP(E175,'[2]MW-Rent 2023'!$E$11:$DR$319,33,FALSE)</f>
        <v>6446</v>
      </c>
      <c r="AH175" s="1301">
        <f>IF(AND(MONTH(AH$4)=MONTH($H175),YEAR(AH$4)=YEAR($H175)),#REF!,IF(AND(MONTH(AH$4)=MONTH($G175),YEAR(AH$4)=YEAR($G175)),#REF!,IF(AND(AH$4&lt;($H175+1),(AH$4+1)&gt;$G175),$O175,0)))</f>
        <v>8936.5</v>
      </c>
      <c r="AI175" s="1301">
        <f>VLOOKUP(E175,'[1]MW-Rent 2023'!$E$11:$AS$247,20,FALSE)</f>
        <v>7149.2</v>
      </c>
      <c r="AJ175" s="1301">
        <f t="shared" si="191"/>
        <v>1787.3</v>
      </c>
      <c r="AK175" s="1301">
        <f>VLOOKUP(E175,'[2]MW-Rent 2023'!$E$11:$DR$319,37,FALSE)</f>
        <v>6446</v>
      </c>
      <c r="AL175" s="1313">
        <f>IF(AND(MONTH(AL$4)=MONTH($H175),YEAR(AL$4)=YEAR($H175)),#REF!,IF(AND(MONTH(AL$4)=MONTH($G175),YEAR(AL$4)=YEAR($G175)),#REF!,IF(AND(AL$4&lt;($H175+1),(AL$4+1)&gt;$G175),$O175,0)))</f>
        <v>8936.5</v>
      </c>
      <c r="AM175" s="1313">
        <f>IF(AND(MONTH(AM$4)=MONTH($H175),YEAR(AM$4)=YEAR($H175)),#REF!,IF(AND(MONTH(AM$4)=MONTH($G175),YEAR(AM$4)=YEAR($G175)),#REF!,IF(AND(AM$4&lt;($H175+1),(AM$4+1)&gt;$G175),$O175,0)))</f>
        <v>8936.5</v>
      </c>
      <c r="AN175" s="1313" t="e">
        <f>IF(AND(MONTH(AN$4)=MONTH($H175),YEAR(AN$4)=YEAR($H175)),#REF!,IF(AND(MONTH(AN$4)=MONTH($G175),YEAR(AN$4)=YEAR($G175)),#REF!,IF(AND(AN$4&lt;($H175+1),(AN$4+1)&gt;$G175),$O175,0)))</f>
        <v>#REF!</v>
      </c>
      <c r="AO175" s="1313">
        <f>IF(AND(MONTH(AO$4)=MONTH($H175),YEAR(AO$4)=YEAR($H175)),#REF!,IF(AND(MONTH(AO$4)=MONTH($G175),YEAR(AO$4)=YEAR($G175)),#REF!,IF(AND(AO$4&lt;($H175+1),(AO$4+1)&gt;$G175),$O175,0)))</f>
        <v>0</v>
      </c>
      <c r="AP175" s="1313">
        <f>IF(AND(MONTH(AP$4)=MONTH($H175),YEAR(AP$4)=YEAR($H175)),#REF!,IF(AND(MONTH(AP$4)=MONTH($G175),YEAR(AP$4)=YEAR($G175)),#REF!,IF(AND(AP$4&lt;($H175+1),(AP$4+1)&gt;$G175),$O175,0)))</f>
        <v>0</v>
      </c>
      <c r="AQ175" s="1313">
        <f>IF(AND(MONTH(AQ$4)=MONTH($H175),YEAR(AQ$4)=YEAR($H175)),#REF!,IF(AND(MONTH(AQ$4)=MONTH($G175),YEAR(AQ$4)=YEAR($G175)),#REF!,IF(AND(AQ$4&lt;($H175+1),(AQ$4+1)&gt;$G175),$O175,0)))</f>
        <v>0</v>
      </c>
      <c r="AR175" s="1313">
        <f>IF(AND(MONTH(AR$4)=MONTH($H175),YEAR(AR$4)=YEAR($H175)),#REF!,IF(AND(MONTH(AR$4)=MONTH($G175),YEAR(AR$4)=YEAR($G175)),#REF!,IF(AND(AR$4&lt;($H175+1),(AR$4+1)&gt;$G175),$O175,0)))</f>
        <v>0</v>
      </c>
      <c r="AS175" s="1301" t="e">
        <f t="shared" si="171"/>
        <v>#REF!</v>
      </c>
      <c r="AT175" s="1301">
        <f>IF(AND(MONTH(AT$4)=MONTH($H175),YEAR(AT$4)=YEAR($H175)),#REF!,IF(AND(MONTH(AT$4)=MONTH($G175),YEAR(AT$4)=YEAR($G175)),#REF!,IF(AND(AT$4&lt;($H175+1),(AT$4+1)&gt;$G175),$P175,0)))</f>
        <v>1172</v>
      </c>
      <c r="AU175" s="1301">
        <f>VLOOKUP(E175,'[1]MW-Rent 2023'!$E$11:$AS$247,29,FALSE)</f>
        <v>1172</v>
      </c>
      <c r="AV175" s="1301">
        <f t="shared" si="180"/>
        <v>0</v>
      </c>
      <c r="AW175" s="1301">
        <f>VLOOKUP(E175,'[2]MW-Rent 2023'!$E$11:$DR$319,70,FALSE)</f>
        <v>703.2</v>
      </c>
      <c r="AX175" s="1301">
        <f>IF(AND(MONTH(AX$4)=MONTH($H175),YEAR(AX$4)=YEAR($H175)),#REF!,IF(AND(MONTH(AX$4)=MONTH($G175),YEAR(AX$4)=YEAR($G175)),#REF!,IF(AND(AX$4&lt;($H175+1),(AX$4+1)&gt;$G175),$P175,0)))</f>
        <v>1172</v>
      </c>
      <c r="AY175" s="1301">
        <f>VLOOKUP(E175,'[1]MW-Rent 2023'!$E$11:$AS$247,30,FALSE)</f>
        <v>1172</v>
      </c>
      <c r="AZ175" s="1301">
        <f t="shared" si="184"/>
        <v>0</v>
      </c>
      <c r="BA175" s="1301">
        <f>VLOOKUP(E175,'[2]MW-Rent 2023'!$E$11:$DR$319,74,FALSE)</f>
        <v>1172</v>
      </c>
      <c r="BB175" s="1301">
        <f>IF(AND(MONTH(BB$4)=MONTH($H175),YEAR(BB$4)=YEAR($H175)),#REF!,IF(AND(MONTH(BB$4)=MONTH($G175),YEAR(BB$4)=YEAR($G175)),#REF!,IF(AND(BB$4&lt;($H175+1),(BB$4+1)&gt;$G175),$P175,0)))</f>
        <v>1172</v>
      </c>
      <c r="BC175" s="1301">
        <f>VLOOKUP(E175,'[1]MW-Rent 2023'!$E$11:$AS$247,31,FALSE)</f>
        <v>1172</v>
      </c>
      <c r="BD175" s="1301">
        <f t="shared" si="185"/>
        <v>0</v>
      </c>
      <c r="BE175" s="1301">
        <f>VLOOKUP(E175,'[2]MW-Rent 2023'!$E$11:$DR$319,78,FALSE)</f>
        <v>1172</v>
      </c>
      <c r="BF175" s="1301">
        <f>IF(AND(MONTH(BF$4)=MONTH($H175),YEAR(BF$4)=YEAR($H175)),#REF!,IF(AND(MONTH(BF$4)=MONTH($G175),YEAR(BF$4)=YEAR($G175)),#REF!,IF(AND(BF$4&lt;($H175+1),(BF$4+1)&gt;$G175),$P175,0)))</f>
        <v>1172</v>
      </c>
      <c r="BG175" s="1301">
        <f>VLOOKUP(E175,'[1]MW-Rent 2023'!$E$11:$AS$247,32,FALSE)</f>
        <v>1172</v>
      </c>
      <c r="BH175" s="1301">
        <f t="shared" si="186"/>
        <v>0</v>
      </c>
      <c r="BI175" s="1301">
        <f>VLOOKUP(E175,'[2]MW-Rent 2023'!$E$11:$DR$319,82,FALSE)</f>
        <v>1172</v>
      </c>
      <c r="BJ175" s="1301">
        <f>IF(AND(MONTH(BJ$4)=MONTH($H175),YEAR(BJ$4)=YEAR($H175)),#REF!,IF(AND(MONTH(BJ$4)=MONTH($G175),YEAR(BJ$4)=YEAR($G175)),#REF!,IF(AND(BJ$4&lt;($H175+1),(BJ$4+1)&gt;$G175),$P175,0)))</f>
        <v>1172</v>
      </c>
      <c r="BK175" s="1301">
        <f>VLOOKUP(E175,'[1]MW-Rent 2023'!$E$11:$AS$247,33,FALSE)</f>
        <v>1172</v>
      </c>
      <c r="BL175" s="1301">
        <f t="shared" si="187"/>
        <v>0</v>
      </c>
      <c r="BM175" s="1301">
        <f>VLOOKUP(E175,'[2]MW-Rent 2023'!$E$11:$DR$319,86,FALSE)</f>
        <v>1172</v>
      </c>
      <c r="BN175" s="1313">
        <f>IF(AND(MONTH(BN$4)=MONTH($H175),YEAR(BN$4)=YEAR($H175)),#REF!,IF(AND(MONTH(BN$4)=MONTH($G175),YEAR(BN$4)=YEAR($G175)),#REF!,IF(AND(BN$4&lt;($H175+1),(BN$4+1)&gt;$G175),$P175,0)))</f>
        <v>1172</v>
      </c>
      <c r="BO175" s="1313">
        <f>IF(AND(MONTH(BO$4)=MONTH($H175),YEAR(BO$4)=YEAR($H175)),#REF!,IF(AND(MONTH(BO$4)=MONTH($G175),YEAR(BO$4)=YEAR($G175)),#REF!,IF(AND(BO$4&lt;($H175+1),(BO$4+1)&gt;$G175),$P175,0)))</f>
        <v>1172</v>
      </c>
      <c r="BP175" s="1313" t="e">
        <f>IF(AND(MONTH(BP$4)=MONTH($H175),YEAR(BP$4)=YEAR($H175)),#REF!,IF(AND(MONTH(BP$4)=MONTH($G175),YEAR(BP$4)=YEAR($G175)),#REF!,IF(AND(BP$4&lt;($H175+1),(BP$4+1)&gt;$G175),$P175,0)))</f>
        <v>#REF!</v>
      </c>
      <c r="BQ175" s="1313">
        <f>IF(AND(MONTH(BQ$4)=MONTH($H175),YEAR(BQ$4)=YEAR($H175)),#REF!,IF(AND(MONTH(BQ$4)=MONTH($G175),YEAR(BQ$4)=YEAR($G175)),#REF!,IF(AND(BQ$4&lt;($H175+1),(BQ$4+1)&gt;$G175),$P175,0)))</f>
        <v>0</v>
      </c>
      <c r="BR175" s="1313">
        <f>IF(AND(MONTH(BR$4)=MONTH($H175),YEAR(BR$4)=YEAR($H175)),#REF!,IF(AND(MONTH(BR$4)=MONTH($G175),YEAR(BR$4)=YEAR($G175)),#REF!,IF(AND(BR$4&lt;($H175+1),(BR$4+1)&gt;$G175),$P175,0)))</f>
        <v>0</v>
      </c>
      <c r="BS175" s="1313">
        <f>IF(AND(MONTH(BS$4)=MONTH($H175),YEAR(BS$4)=YEAR($H175)),#REF!,IF(AND(MONTH(BS$4)=MONTH($G175),YEAR(BS$4)=YEAR($G175)),#REF!,IF(AND(BS$4&lt;($H175+1),(BS$4+1)&gt;$G175),$P175,0)))</f>
        <v>0</v>
      </c>
      <c r="BT175" s="1313">
        <f>IF(AND(MONTH(BT$4)=MONTH($H175),YEAR(BT$4)=YEAR($H175)),#REF!,IF(AND(MONTH(BT$4)=MONTH($G175),YEAR(BT$4)=YEAR($G175)),#REF!,IF(AND(BT$4&lt;($H175+1),(BT$4+1)&gt;$G175),$P175,0)))</f>
        <v>0</v>
      </c>
      <c r="BU175" s="1331" t="e">
        <f t="shared" si="172"/>
        <v>#REF!</v>
      </c>
      <c r="BV175" s="1332"/>
      <c r="BW175" s="1327">
        <v>183.94</v>
      </c>
      <c r="BX175" s="1319">
        <v>176.18</v>
      </c>
      <c r="BY175" s="1319">
        <v>228.2</v>
      </c>
      <c r="BZ175" s="1319">
        <v>215.68</v>
      </c>
      <c r="CA175" s="1319"/>
      <c r="CB175" s="1319"/>
      <c r="CC175" s="1319"/>
      <c r="CD175" s="1339"/>
      <c r="CE175" s="1339"/>
      <c r="CF175" s="1339"/>
      <c r="CG175" s="1339"/>
      <c r="CH175" s="1339"/>
      <c r="CI175" s="1270">
        <f t="shared" si="85"/>
        <v>804</v>
      </c>
      <c r="CJ175" s="1333"/>
      <c r="CK175" s="1333"/>
      <c r="CL175" s="1333"/>
    </row>
    <row r="176" spans="1:90" ht="18" customHeight="1">
      <c r="A176" s="1198">
        <v>76</v>
      </c>
      <c r="B176" s="1198" t="s">
        <v>88</v>
      </c>
      <c r="C176" s="1198" t="s">
        <v>56</v>
      </c>
      <c r="D176" s="1198"/>
      <c r="E176" s="1206"/>
      <c r="F176" s="1375" t="s">
        <v>244</v>
      </c>
      <c r="G176" s="1209">
        <v>45514</v>
      </c>
      <c r="H176" s="1209">
        <v>45878</v>
      </c>
      <c r="I176" s="1266"/>
      <c r="J176" s="1267">
        <v>0</v>
      </c>
      <c r="K176" s="1267">
        <v>586</v>
      </c>
      <c r="L176" s="1268">
        <v>15.625</v>
      </c>
      <c r="M176" s="1269">
        <v>2</v>
      </c>
      <c r="N176" s="1270">
        <v>22.03125</v>
      </c>
      <c r="O176" s="1259">
        <f t="shared" si="173"/>
        <v>9156.25</v>
      </c>
      <c r="P176" s="1259">
        <f t="shared" si="216"/>
        <v>1172</v>
      </c>
      <c r="Q176" s="1259">
        <f t="shared" si="217"/>
        <v>10328.25</v>
      </c>
      <c r="R176" s="1259">
        <f>IF(AND(MONTH(R$4)=MONTH($H176),YEAR(R$4)=YEAR($H176)),#REF!,IF(AND(MONTH(R$4)=MONTH($G176),YEAR(R$4)=YEAR($G176)),#REF!,IF(AND(R$4&lt;($H176+1),(R$4+1)&gt;$G176),$O176,0)))</f>
        <v>0</v>
      </c>
      <c r="S176" s="1259">
        <v>0</v>
      </c>
      <c r="T176" s="1259">
        <f t="shared" si="183"/>
        <v>0</v>
      </c>
      <c r="U176" s="1259">
        <v>0</v>
      </c>
      <c r="V176" s="1301">
        <f>IF(AND(MONTH(V$4)=MONTH($H176),YEAR(V$4)=YEAR($H176)),#REF!,IF(AND(MONTH(V$4)=MONTH($G176),YEAR(V$4)=YEAR($G176)),#REF!,IF(AND(V$4&lt;($H176+1),(V$4+1)&gt;$G176),$O176,0)))</f>
        <v>0</v>
      </c>
      <c r="W176" s="1301">
        <v>0</v>
      </c>
      <c r="X176" s="1301">
        <f t="shared" si="188"/>
        <v>0</v>
      </c>
      <c r="Y176" s="1301">
        <v>0</v>
      </c>
      <c r="Z176" s="1301">
        <f>IF(AND(MONTH(Z$4)=MONTH($H176),YEAR(Z$4)=YEAR($H176)),#REF!,IF(AND(MONTH(Z$4)=MONTH($G176),YEAR(Z$4)=YEAR($G176)),#REF!,IF(AND(Z$4&lt;($H176+1),(Z$4+1)&gt;$G176),$O176,0)))</f>
        <v>0</v>
      </c>
      <c r="AA176" s="1301">
        <v>0</v>
      </c>
      <c r="AB176" s="1301">
        <f t="shared" si="189"/>
        <v>0</v>
      </c>
      <c r="AC176" s="1301">
        <v>0</v>
      </c>
      <c r="AD176" s="1301">
        <f>IF(AND(MONTH(AD$4)=MONTH($H176),YEAR(AD$4)=YEAR($H176)),#REF!,IF(AND(MONTH(AD$4)=MONTH($G176),YEAR(AD$4)=YEAR($G176)),#REF!,IF(AND(AD$4&lt;($H176+1),(AD$4+1)&gt;$G176),$O176,0)))</f>
        <v>0</v>
      </c>
      <c r="AE176" s="1301">
        <v>0</v>
      </c>
      <c r="AF176" s="1301">
        <f t="shared" si="190"/>
        <v>0</v>
      </c>
      <c r="AG176" s="1301">
        <v>0</v>
      </c>
      <c r="AH176" s="1301">
        <f>IF(AND(MONTH(AH$4)=MONTH($H176),YEAR(AH$4)=YEAR($H176)),#REF!,IF(AND(MONTH(AH$4)=MONTH($G176),YEAR(AH$4)=YEAR($G176)),#REF!,IF(AND(AH$4&lt;($H176+1),(AH$4+1)&gt;$G176),$O176,0)))</f>
        <v>0</v>
      </c>
      <c r="AI176" s="1301">
        <v>0</v>
      </c>
      <c r="AJ176" s="1301">
        <f t="shared" si="191"/>
        <v>0</v>
      </c>
      <c r="AK176" s="1301">
        <v>0</v>
      </c>
      <c r="AL176" s="1313">
        <f>IF(AND(MONTH(AL$4)=MONTH($H176),YEAR(AL$4)=YEAR($H176)),#REF!,IF(AND(MONTH(AL$4)=MONTH($G176),YEAR(AL$4)=YEAR($G176)),#REF!,IF(AND(AL$4&lt;($H176+1),(AL$4+1)&gt;$G176),$O176,0)))</f>
        <v>0</v>
      </c>
      <c r="AM176" s="1313">
        <f>IF(AND(MONTH(AM$4)=MONTH($H176),YEAR(AM$4)=YEAR($H176)),#REF!,IF(AND(MONTH(AM$4)=MONTH($G176),YEAR(AM$4)=YEAR($G176)),#REF!,IF(AND(AM$4&lt;($H176+1),(AM$4+1)&gt;$G176),$O176,0)))</f>
        <v>0</v>
      </c>
      <c r="AN176" s="1313" t="e">
        <f>IF(AND(MONTH(AN$4)=MONTH($H176),YEAR(AN$4)=YEAR($H176)),#REF!,IF(AND(MONTH(AN$4)=MONTH($G176),YEAR(AN$4)=YEAR($G176)),#REF!,IF(AND(AN$4&lt;($H176+1),(AN$4+1)&gt;$G176),$O176,0)))</f>
        <v>#REF!</v>
      </c>
      <c r="AO176" s="1313">
        <f>IF(AND(MONTH(AO$4)=MONTH($H176),YEAR(AO$4)=YEAR($H176)),#REF!,IF(AND(MONTH(AO$4)=MONTH($G176),YEAR(AO$4)=YEAR($G176)),#REF!,IF(AND(AO$4&lt;($H176+1),(AO$4+1)&gt;$G176),$O176,0)))</f>
        <v>9156.25</v>
      </c>
      <c r="AP176" s="1313">
        <f>IF(AND(MONTH(AP$4)=MONTH($H176),YEAR(AP$4)=YEAR($H176)),#REF!,IF(AND(MONTH(AP$4)=MONTH($G176),YEAR(AP$4)=YEAR($G176)),#REF!,IF(AND(AP$4&lt;($H176+1),(AP$4+1)&gt;$G176),$O176,0)))</f>
        <v>9156.25</v>
      </c>
      <c r="AQ176" s="1313">
        <f>IF(AND(MONTH(AQ$4)=MONTH($H176),YEAR(AQ$4)=YEAR($H176)),#REF!,IF(AND(MONTH(AQ$4)=MONTH($G176),YEAR(AQ$4)=YEAR($G176)),#REF!,IF(AND(AQ$4&lt;($H176+1),(AQ$4+1)&gt;$G176),$O176,0)))</f>
        <v>9156.25</v>
      </c>
      <c r="AR176" s="1313">
        <f>IF(AND(MONTH(AR$4)=MONTH($H176),YEAR(AR$4)=YEAR($H176)),#REF!,IF(AND(MONTH(AR$4)=MONTH($G176),YEAR(AR$4)=YEAR($G176)),#REF!,IF(AND(AR$4&lt;($H176+1),(AR$4+1)&gt;$G176),$O176,0)))</f>
        <v>9156.25</v>
      </c>
      <c r="AS176" s="1301" t="e">
        <f t="shared" si="171"/>
        <v>#REF!</v>
      </c>
      <c r="AT176" s="1301">
        <f>IF(AND(MONTH(AT$4)=MONTH($H176),YEAR(AT$4)=YEAR($H176)),#REF!,IF(AND(MONTH(AT$4)=MONTH($G176),YEAR(AT$4)=YEAR($G176)),#REF!,IF(AND(AT$4&lt;($H176+1),(AT$4+1)&gt;$G176),$P176,0)))</f>
        <v>0</v>
      </c>
      <c r="AU176" s="1301">
        <v>0</v>
      </c>
      <c r="AV176" s="1301">
        <f t="shared" si="180"/>
        <v>0</v>
      </c>
      <c r="AW176" s="1301">
        <v>0</v>
      </c>
      <c r="AX176" s="1301">
        <f>IF(AND(MONTH(AX$4)=MONTH($H176),YEAR(AX$4)=YEAR($H176)),#REF!,IF(AND(MONTH(AX$4)=MONTH($G176),YEAR(AX$4)=YEAR($G176)),#REF!,IF(AND(AX$4&lt;($H176+1),(AX$4+1)&gt;$G176),$P176,0)))</f>
        <v>0</v>
      </c>
      <c r="AY176" s="1301">
        <v>0</v>
      </c>
      <c r="AZ176" s="1301">
        <f t="shared" si="184"/>
        <v>0</v>
      </c>
      <c r="BA176" s="1301">
        <v>0</v>
      </c>
      <c r="BB176" s="1301">
        <f>IF(AND(MONTH(BB$4)=MONTH($H176),YEAR(BB$4)=YEAR($H176)),#REF!,IF(AND(MONTH(BB$4)=MONTH($G176),YEAR(BB$4)=YEAR($G176)),#REF!,IF(AND(BB$4&lt;($H176+1),(BB$4+1)&gt;$G176),$P176,0)))</f>
        <v>0</v>
      </c>
      <c r="BC176" s="1301">
        <v>0</v>
      </c>
      <c r="BD176" s="1301">
        <f t="shared" si="185"/>
        <v>0</v>
      </c>
      <c r="BE176" s="1301">
        <v>0</v>
      </c>
      <c r="BF176" s="1301">
        <f>IF(AND(MONTH(BF$4)=MONTH($H176),YEAR(BF$4)=YEAR($H176)),#REF!,IF(AND(MONTH(BF$4)=MONTH($G176),YEAR(BF$4)=YEAR($G176)),#REF!,IF(AND(BF$4&lt;($H176+1),(BF$4+1)&gt;$G176),$P176,0)))</f>
        <v>0</v>
      </c>
      <c r="BG176" s="1301">
        <v>0</v>
      </c>
      <c r="BH176" s="1301">
        <f t="shared" si="186"/>
        <v>0</v>
      </c>
      <c r="BI176" s="1301">
        <v>0</v>
      </c>
      <c r="BJ176" s="1301">
        <f>IF(AND(MONTH(BJ$4)=MONTH($H176),YEAR(BJ$4)=YEAR($H176)),#REF!,IF(AND(MONTH(BJ$4)=MONTH($G176),YEAR(BJ$4)=YEAR($G176)),#REF!,IF(AND(BJ$4&lt;($H176+1),(BJ$4+1)&gt;$G176),$P176,0)))</f>
        <v>0</v>
      </c>
      <c r="BK176" s="1301">
        <v>0</v>
      </c>
      <c r="BL176" s="1301">
        <f t="shared" si="187"/>
        <v>0</v>
      </c>
      <c r="BM176" s="1301">
        <v>0</v>
      </c>
      <c r="BN176" s="1313">
        <f>IF(AND(MONTH(BN$4)=MONTH($H176),YEAR(BN$4)=YEAR($H176)),#REF!,IF(AND(MONTH(BN$4)=MONTH($G176),YEAR(BN$4)=YEAR($G176)),#REF!,IF(AND(BN$4&lt;($H176+1),(BN$4+1)&gt;$G176),$P176,0)))</f>
        <v>0</v>
      </c>
      <c r="BO176" s="1313">
        <f>IF(AND(MONTH(BO$4)=MONTH($H176),YEAR(BO$4)=YEAR($H176)),#REF!,IF(AND(MONTH(BO$4)=MONTH($G176),YEAR(BO$4)=YEAR($G176)),#REF!,IF(AND(BO$4&lt;($H176+1),(BO$4+1)&gt;$G176),$P176,0)))</f>
        <v>0</v>
      </c>
      <c r="BP176" s="1313" t="e">
        <f>IF(AND(MONTH(BP$4)=MONTH($H176),YEAR(BP$4)=YEAR($H176)),#REF!,IF(AND(MONTH(BP$4)=MONTH($G176),YEAR(BP$4)=YEAR($G176)),#REF!,IF(AND(BP$4&lt;($H176+1),(BP$4+1)&gt;$G176),$P176,0)))</f>
        <v>#REF!</v>
      </c>
      <c r="BQ176" s="1313">
        <f>IF(AND(MONTH(BQ$4)=MONTH($H176),YEAR(BQ$4)=YEAR($H176)),#REF!,IF(AND(MONTH(BQ$4)=MONTH($G176),YEAR(BQ$4)=YEAR($G176)),#REF!,IF(AND(BQ$4&lt;($H176+1),(BQ$4+1)&gt;$G176),$P176,0)))</f>
        <v>1172</v>
      </c>
      <c r="BR176" s="1313">
        <f>IF(AND(MONTH(BR$4)=MONTH($H176),YEAR(BR$4)=YEAR($H176)),#REF!,IF(AND(MONTH(BR$4)=MONTH($G176),YEAR(BR$4)=YEAR($G176)),#REF!,IF(AND(BR$4&lt;($H176+1),(BR$4+1)&gt;$G176),$P176,0)))</f>
        <v>1172</v>
      </c>
      <c r="BS176" s="1313">
        <f>IF(AND(MONTH(BS$4)=MONTH($H176),YEAR(BS$4)=YEAR($H176)),#REF!,IF(AND(MONTH(BS$4)=MONTH($G176),YEAR(BS$4)=YEAR($G176)),#REF!,IF(AND(BS$4&lt;($H176+1),(BS$4+1)&gt;$G176),$P176,0)))</f>
        <v>1172</v>
      </c>
      <c r="BT176" s="1313">
        <f>IF(AND(MONTH(BT$4)=MONTH($H176),YEAR(BT$4)=YEAR($H176)),#REF!,IF(AND(MONTH(BT$4)=MONTH($G176),YEAR(BT$4)=YEAR($G176)),#REF!,IF(AND(BT$4&lt;($H176+1),(BT$4+1)&gt;$G176),$P176,0)))</f>
        <v>1172</v>
      </c>
      <c r="BU176" s="1331" t="e">
        <f t="shared" si="172"/>
        <v>#REF!</v>
      </c>
      <c r="BV176" s="1332"/>
      <c r="BW176" s="1327"/>
      <c r="BX176" s="1319"/>
      <c r="BY176" s="1319"/>
      <c r="BZ176" s="1319"/>
      <c r="CA176" s="1319">
        <v>221.2</v>
      </c>
      <c r="CB176" s="1319"/>
      <c r="CC176" s="1319"/>
      <c r="CD176" s="1339"/>
      <c r="CE176" s="1339"/>
      <c r="CF176" s="1339"/>
      <c r="CG176" s="1339"/>
      <c r="CH176" s="1339"/>
      <c r="CI176" s="1270">
        <f>SUM(BW176:CH176)</f>
        <v>221.2</v>
      </c>
      <c r="CJ176" s="1333"/>
      <c r="CK176" s="1333"/>
      <c r="CL176" s="1333"/>
    </row>
    <row r="177" spans="1:90" ht="18" customHeight="1">
      <c r="A177" s="1198">
        <v>76</v>
      </c>
      <c r="B177" s="1198" t="s">
        <v>88</v>
      </c>
      <c r="C177" s="1198" t="s">
        <v>56</v>
      </c>
      <c r="D177" s="1198"/>
      <c r="E177" s="1206"/>
      <c r="F177" s="1375" t="s">
        <v>244</v>
      </c>
      <c r="G177" s="1209">
        <v>45879</v>
      </c>
      <c r="H177" s="1209">
        <v>46243</v>
      </c>
      <c r="I177" s="1266"/>
      <c r="J177" s="1267">
        <v>0</v>
      </c>
      <c r="K177" s="1267">
        <v>586</v>
      </c>
      <c r="L177" s="1268">
        <v>16</v>
      </c>
      <c r="M177" s="1269">
        <v>2</v>
      </c>
      <c r="N177" s="1270">
        <v>22.5</v>
      </c>
      <c r="O177" s="1259">
        <f t="shared" si="173"/>
        <v>9376</v>
      </c>
      <c r="P177" s="1259">
        <f t="shared" si="216"/>
        <v>1172</v>
      </c>
      <c r="Q177" s="1259">
        <f t="shared" si="217"/>
        <v>10548</v>
      </c>
      <c r="R177" s="1259">
        <f>IF(AND(MONTH(R$4)=MONTH($H177),YEAR(R$4)=YEAR($H177)),#REF!,IF(AND(MONTH(R$4)=MONTH($G177),YEAR(R$4)=YEAR($G177)),#REF!,IF(AND(R$4&lt;($H177+1),(R$4+1)&gt;$G177),$O177,0)))</f>
        <v>0</v>
      </c>
      <c r="S177" s="1259">
        <v>0</v>
      </c>
      <c r="T177" s="1259">
        <f t="shared" si="183"/>
        <v>0</v>
      </c>
      <c r="U177" s="1259">
        <v>0</v>
      </c>
      <c r="V177" s="1301">
        <f>IF(AND(MONTH(V$4)=MONTH($H177),YEAR(V$4)=YEAR($H177)),#REF!,IF(AND(MONTH(V$4)=MONTH($G177),YEAR(V$4)=YEAR($G177)),#REF!,IF(AND(V$4&lt;($H177+1),(V$4+1)&gt;$G177),$O177,0)))</f>
        <v>0</v>
      </c>
      <c r="W177" s="1301">
        <v>0</v>
      </c>
      <c r="X177" s="1301">
        <f t="shared" si="188"/>
        <v>0</v>
      </c>
      <c r="Y177" s="1301">
        <v>0</v>
      </c>
      <c r="Z177" s="1301">
        <f>IF(AND(MONTH(Z$4)=MONTH($H177),YEAR(Z$4)=YEAR($H177)),#REF!,IF(AND(MONTH(Z$4)=MONTH($G177),YEAR(Z$4)=YEAR($G177)),#REF!,IF(AND(Z$4&lt;($H177+1),(Z$4+1)&gt;$G177),$O177,0)))</f>
        <v>0</v>
      </c>
      <c r="AA177" s="1301">
        <v>0</v>
      </c>
      <c r="AB177" s="1301">
        <f t="shared" si="189"/>
        <v>0</v>
      </c>
      <c r="AC177" s="1301">
        <v>0</v>
      </c>
      <c r="AD177" s="1301">
        <f>IF(AND(MONTH(AD$4)=MONTH($H177),YEAR(AD$4)=YEAR($H177)),#REF!,IF(AND(MONTH(AD$4)=MONTH($G177),YEAR(AD$4)=YEAR($G177)),#REF!,IF(AND(AD$4&lt;($H177+1),(AD$4+1)&gt;$G177),$O177,0)))</f>
        <v>0</v>
      </c>
      <c r="AE177" s="1301">
        <v>0</v>
      </c>
      <c r="AF177" s="1301">
        <f t="shared" si="190"/>
        <v>0</v>
      </c>
      <c r="AG177" s="1301">
        <v>0</v>
      </c>
      <c r="AH177" s="1301">
        <f>IF(AND(MONTH(AH$4)=MONTH($H177),YEAR(AH$4)=YEAR($H177)),#REF!,IF(AND(MONTH(AH$4)=MONTH($G177),YEAR(AH$4)=YEAR($G177)),#REF!,IF(AND(AH$4&lt;($H177+1),(AH$4+1)&gt;$G177),$O177,0)))</f>
        <v>0</v>
      </c>
      <c r="AI177" s="1301">
        <v>0</v>
      </c>
      <c r="AJ177" s="1301">
        <f t="shared" si="191"/>
        <v>0</v>
      </c>
      <c r="AK177" s="1301">
        <v>0</v>
      </c>
      <c r="AL177" s="1313">
        <f>IF(AND(MONTH(AL$4)=MONTH($H177),YEAR(AL$4)=YEAR($H177)),#REF!,IF(AND(MONTH(AL$4)=MONTH($G177),YEAR(AL$4)=YEAR($G177)),#REF!,IF(AND(AL$4&lt;($H177+1),(AL$4+1)&gt;$G177),$O177,0)))</f>
        <v>0</v>
      </c>
      <c r="AM177" s="1313">
        <f>IF(AND(MONTH(AM$4)=MONTH($H177),YEAR(AM$4)=YEAR($H177)),#REF!,IF(AND(MONTH(AM$4)=MONTH($G177),YEAR(AM$4)=YEAR($G177)),#REF!,IF(AND(AM$4&lt;($H177+1),(AM$4+1)&gt;$G177),$O177,0)))</f>
        <v>0</v>
      </c>
      <c r="AN177" s="1313">
        <f>IF(AND(MONTH(AN$4)=MONTH($H177),YEAR(AN$4)=YEAR($H177)),#REF!,IF(AND(MONTH(AN$4)=MONTH($G177),YEAR(AN$4)=YEAR($G177)),#REF!,IF(AND(AN$4&lt;($H177+1),(AN$4+1)&gt;$G177),$O177,0)))</f>
        <v>0</v>
      </c>
      <c r="AO177" s="1313">
        <f>IF(AND(MONTH(AO$4)=MONTH($H177),YEAR(AO$4)=YEAR($H177)),#REF!,IF(AND(MONTH(AO$4)=MONTH($G177),YEAR(AO$4)=YEAR($G177)),#REF!,IF(AND(AO$4&lt;($H177+1),(AO$4+1)&gt;$G177),$O177,0)))</f>
        <v>0</v>
      </c>
      <c r="AP177" s="1313">
        <f>IF(AND(MONTH(AP$4)=MONTH($H177),YEAR(AP$4)=YEAR($H177)),#REF!,IF(AND(MONTH(AP$4)=MONTH($G177),YEAR(AP$4)=YEAR($G177)),#REF!,IF(AND(AP$4&lt;($H177+1),(AP$4+1)&gt;$G177),$O177,0)))</f>
        <v>0</v>
      </c>
      <c r="AQ177" s="1313">
        <f>IF(AND(MONTH(AQ$4)=MONTH($H177),YEAR(AQ$4)=YEAR($H177)),#REF!,IF(AND(MONTH(AQ$4)=MONTH($G177),YEAR(AQ$4)=YEAR($G177)),#REF!,IF(AND(AQ$4&lt;($H177+1),(AQ$4+1)&gt;$G177),$O177,0)))</f>
        <v>0</v>
      </c>
      <c r="AR177" s="1313">
        <f>IF(AND(MONTH(AR$4)=MONTH($H177),YEAR(AR$4)=YEAR($H177)),#REF!,IF(AND(MONTH(AR$4)=MONTH($G177),YEAR(AR$4)=YEAR($G177)),#REF!,IF(AND(AR$4&lt;($H177+1),(AR$4+1)&gt;$G177),$O177,0)))</f>
        <v>0</v>
      </c>
      <c r="AS177" s="1301">
        <f t="shared" si="171"/>
        <v>0</v>
      </c>
      <c r="AT177" s="1301">
        <f>IF(AND(MONTH(AT$4)=MONTH($H177),YEAR(AT$4)=YEAR($H177)),#REF!,IF(AND(MONTH(AT$4)=MONTH($G177),YEAR(AT$4)=YEAR($G177)),#REF!,IF(AND(AT$4&lt;($H177+1),(AT$4+1)&gt;$G177),$P177,0)))</f>
        <v>0</v>
      </c>
      <c r="AU177" s="1301">
        <v>0</v>
      </c>
      <c r="AV177" s="1301">
        <f t="shared" si="180"/>
        <v>0</v>
      </c>
      <c r="AW177" s="1301">
        <v>0</v>
      </c>
      <c r="AX177" s="1301">
        <f>IF(AND(MONTH(AX$4)=MONTH($H177),YEAR(AX$4)=YEAR($H177)),#REF!,IF(AND(MONTH(AX$4)=MONTH($G177),YEAR(AX$4)=YEAR($G177)),#REF!,IF(AND(AX$4&lt;($H177+1),(AX$4+1)&gt;$G177),$P177,0)))</f>
        <v>0</v>
      </c>
      <c r="AY177" s="1301">
        <v>0</v>
      </c>
      <c r="AZ177" s="1301">
        <f t="shared" si="184"/>
        <v>0</v>
      </c>
      <c r="BA177" s="1301">
        <v>0</v>
      </c>
      <c r="BB177" s="1301">
        <f>IF(AND(MONTH(BB$4)=MONTH($H177),YEAR(BB$4)=YEAR($H177)),#REF!,IF(AND(MONTH(BB$4)=MONTH($G177),YEAR(BB$4)=YEAR($G177)),#REF!,IF(AND(BB$4&lt;($H177+1),(BB$4+1)&gt;$G177),$P177,0)))</f>
        <v>0</v>
      </c>
      <c r="BC177" s="1301">
        <v>0</v>
      </c>
      <c r="BD177" s="1301">
        <f t="shared" si="185"/>
        <v>0</v>
      </c>
      <c r="BE177" s="1301">
        <v>0</v>
      </c>
      <c r="BF177" s="1301">
        <f>IF(AND(MONTH(BF$4)=MONTH($H177),YEAR(BF$4)=YEAR($H177)),#REF!,IF(AND(MONTH(BF$4)=MONTH($G177),YEAR(BF$4)=YEAR($G177)),#REF!,IF(AND(BF$4&lt;($H177+1),(BF$4+1)&gt;$G177),$P177,0)))</f>
        <v>0</v>
      </c>
      <c r="BG177" s="1301">
        <v>0</v>
      </c>
      <c r="BH177" s="1301">
        <f t="shared" si="186"/>
        <v>0</v>
      </c>
      <c r="BI177" s="1301">
        <v>0</v>
      </c>
      <c r="BJ177" s="1301">
        <f>IF(AND(MONTH(BJ$4)=MONTH($H177),YEAR(BJ$4)=YEAR($H177)),#REF!,IF(AND(MONTH(BJ$4)=MONTH($G177),YEAR(BJ$4)=YEAR($G177)),#REF!,IF(AND(BJ$4&lt;($H177+1),(BJ$4+1)&gt;$G177),$P177,0)))</f>
        <v>0</v>
      </c>
      <c r="BK177" s="1301">
        <v>0</v>
      </c>
      <c r="BL177" s="1301">
        <f t="shared" si="187"/>
        <v>0</v>
      </c>
      <c r="BM177" s="1301">
        <v>0</v>
      </c>
      <c r="BN177" s="1313">
        <f>IF(AND(MONTH(BN$4)=MONTH($H177),YEAR(BN$4)=YEAR($H177)),#REF!,IF(AND(MONTH(BN$4)=MONTH($G177),YEAR(BN$4)=YEAR($G177)),#REF!,IF(AND(BN$4&lt;($H177+1),(BN$4+1)&gt;$G177),$P177,0)))</f>
        <v>0</v>
      </c>
      <c r="BO177" s="1313">
        <f>IF(AND(MONTH(BO$4)=MONTH($H177),YEAR(BO$4)=YEAR($H177)),#REF!,IF(AND(MONTH(BO$4)=MONTH($G177),YEAR(BO$4)=YEAR($G177)),#REF!,IF(AND(BO$4&lt;($H177+1),(BO$4+1)&gt;$G177),$P177,0)))</f>
        <v>0</v>
      </c>
      <c r="BP177" s="1313">
        <f>IF(AND(MONTH(BP$4)=MONTH($H177),YEAR(BP$4)=YEAR($H177)),#REF!,IF(AND(MONTH(BP$4)=MONTH($G177),YEAR(BP$4)=YEAR($G177)),#REF!,IF(AND(BP$4&lt;($H177+1),(BP$4+1)&gt;$G177),$P177,0)))</f>
        <v>0</v>
      </c>
      <c r="BQ177" s="1313">
        <f>IF(AND(MONTH(BQ$4)=MONTH($H177),YEAR(BQ$4)=YEAR($H177)),#REF!,IF(AND(MONTH(BQ$4)=MONTH($G177),YEAR(BQ$4)=YEAR($G177)),#REF!,IF(AND(BQ$4&lt;($H177+1),(BQ$4+1)&gt;$G177),$P177,0)))</f>
        <v>0</v>
      </c>
      <c r="BR177" s="1313">
        <f>IF(AND(MONTH(BR$4)=MONTH($H177),YEAR(BR$4)=YEAR($H177)),#REF!,IF(AND(MONTH(BR$4)=MONTH($G177),YEAR(BR$4)=YEAR($G177)),#REF!,IF(AND(BR$4&lt;($H177+1),(BR$4+1)&gt;$G177),$P177,0)))</f>
        <v>0</v>
      </c>
      <c r="BS177" s="1313">
        <f>IF(AND(MONTH(BS$4)=MONTH($H177),YEAR(BS$4)=YEAR($H177)),#REF!,IF(AND(MONTH(BS$4)=MONTH($G177),YEAR(BS$4)=YEAR($G177)),#REF!,IF(AND(BS$4&lt;($H177+1),(BS$4+1)&gt;$G177),$P177,0)))</f>
        <v>0</v>
      </c>
      <c r="BT177" s="1313">
        <f>IF(AND(MONTH(BT$4)=MONTH($H177),YEAR(BT$4)=YEAR($H177)),#REF!,IF(AND(MONTH(BT$4)=MONTH($G177),YEAR(BT$4)=YEAR($G177)),#REF!,IF(AND(BT$4&lt;($H177+1),(BT$4+1)&gt;$G177),$P177,0)))</f>
        <v>0</v>
      </c>
      <c r="BU177" s="1331">
        <f t="shared" si="172"/>
        <v>0</v>
      </c>
      <c r="BV177" s="1332"/>
      <c r="BW177" s="1327"/>
      <c r="BX177" s="1319"/>
      <c r="BY177" s="1319"/>
      <c r="BZ177" s="1319"/>
      <c r="CA177" s="1319"/>
      <c r="CB177" s="1319"/>
      <c r="CC177" s="1319"/>
      <c r="CD177" s="1339"/>
      <c r="CE177" s="1339"/>
      <c r="CF177" s="1339"/>
      <c r="CG177" s="1339"/>
      <c r="CH177" s="1339"/>
      <c r="CI177" s="1270">
        <f>SUM(BW177:CH177)</f>
        <v>0</v>
      </c>
      <c r="CJ177" s="1333"/>
      <c r="CK177" s="1333"/>
      <c r="CL177" s="1333"/>
    </row>
    <row r="178" spans="1:90" ht="18" customHeight="1">
      <c r="A178" s="1198">
        <v>76</v>
      </c>
      <c r="B178" s="1198" t="s">
        <v>88</v>
      </c>
      <c r="C178" s="1198" t="s">
        <v>56</v>
      </c>
      <c r="D178" s="1198"/>
      <c r="E178" s="1188" t="s">
        <v>245</v>
      </c>
      <c r="F178" s="1196" t="s">
        <v>244</v>
      </c>
      <c r="G178" s="1197">
        <v>44089</v>
      </c>
      <c r="H178" s="1197">
        <v>45147</v>
      </c>
      <c r="I178" s="1256"/>
      <c r="J178" s="1257">
        <v>0</v>
      </c>
      <c r="K178" s="1257">
        <v>0</v>
      </c>
      <c r="L178" s="1269">
        <v>0</v>
      </c>
      <c r="M178" s="1269">
        <v>0</v>
      </c>
      <c r="N178" s="1270">
        <v>0</v>
      </c>
      <c r="O178" s="1259">
        <f t="shared" si="173"/>
        <v>0</v>
      </c>
      <c r="P178" s="1259">
        <f t="shared" si="216"/>
        <v>0</v>
      </c>
      <c r="Q178" s="1259">
        <f t="shared" si="217"/>
        <v>0</v>
      </c>
      <c r="R178" s="1259">
        <f>IF(AND(MONTH(R$4)=MONTH($H178),YEAR(R$4)=YEAR($H178)),#REF!,IF(AND(MONTH(R$4)=MONTH($G178),YEAR(R$4)=YEAR($G178)),#REF!,IF(AND(R$4&lt;($H178+1),(R$4+1)&gt;$G178),$O178,0)))</f>
        <v>0</v>
      </c>
      <c r="S178" s="1259">
        <v>0</v>
      </c>
      <c r="T178" s="1259">
        <f t="shared" si="183"/>
        <v>0</v>
      </c>
      <c r="U178" s="1259">
        <f>VLOOKUP(E178,'[2]MW-Rent 2023'!$E$11:$DR$319,21,FALSE)</f>
        <v>150</v>
      </c>
      <c r="V178" s="1301">
        <f>IF(AND(MONTH(V$4)=MONTH($H178),YEAR(V$4)=YEAR($H178)),#REF!,IF(AND(MONTH(V$4)=MONTH($G178),YEAR(V$4)=YEAR($G178)),#REF!,IF(AND(V$4&lt;($H178+1),(V$4+1)&gt;$G178),$O178,0)))</f>
        <v>0</v>
      </c>
      <c r="W178" s="1301">
        <v>0</v>
      </c>
      <c r="X178" s="1301">
        <f t="shared" si="188"/>
        <v>0</v>
      </c>
      <c r="Y178" s="1301">
        <f>VLOOKUP(E178,'[2]MW-Rent 2023'!$E$11:$DR$319,25,FALSE)</f>
        <v>150</v>
      </c>
      <c r="Z178" s="1301">
        <f>IF(AND(MONTH(Z$4)=MONTH($H178),YEAR(Z$4)=YEAR($H178)),#REF!,IF(AND(MONTH(Z$4)=MONTH($G178),YEAR(Z$4)=YEAR($G178)),#REF!,IF(AND(Z$4&lt;($H178+1),(Z$4+1)&gt;$G178),$O178,0)))</f>
        <v>0</v>
      </c>
      <c r="AA178" s="1301">
        <v>0</v>
      </c>
      <c r="AB178" s="1301">
        <f t="shared" si="189"/>
        <v>0</v>
      </c>
      <c r="AC178" s="1301">
        <f>VLOOKUP(E178,'[2]MW-Rent 2023'!$E$11:$DR$319,29,FALSE)</f>
        <v>150</v>
      </c>
      <c r="AD178" s="1301">
        <f>IF(AND(MONTH(AD$4)=MONTH($H178),YEAR(AD$4)=YEAR($H178)),#REF!,IF(AND(MONTH(AD$4)=MONTH($G178),YEAR(AD$4)=YEAR($G178)),#REF!,IF(AND(AD$4&lt;($H178+1),(AD$4+1)&gt;$G178),$O178,0)))</f>
        <v>0</v>
      </c>
      <c r="AE178" s="1301">
        <v>0</v>
      </c>
      <c r="AF178" s="1301">
        <f t="shared" si="190"/>
        <v>0</v>
      </c>
      <c r="AG178" s="1301">
        <f>VLOOKUP(E178,'[2]MW-Rent 2023'!$E$11:$DR$319,33,FALSE)</f>
        <v>150</v>
      </c>
      <c r="AH178" s="1301">
        <f>IF(AND(MONTH(AH$4)=MONTH($H178),YEAR(AH$4)=YEAR($H178)),#REF!,IF(AND(MONTH(AH$4)=MONTH($G178),YEAR(AH$4)=YEAR($G178)),#REF!,IF(AND(AH$4&lt;($H178+1),(AH$4+1)&gt;$G178),$O178,0)))</f>
        <v>0</v>
      </c>
      <c r="AI178" s="1301">
        <v>0</v>
      </c>
      <c r="AJ178" s="1301">
        <f t="shared" si="191"/>
        <v>0</v>
      </c>
      <c r="AK178" s="1301">
        <f>VLOOKUP(E178,'[2]MW-Rent 2023'!$E$11:$DR$319,37,FALSE)</f>
        <v>150</v>
      </c>
      <c r="AL178" s="1313">
        <f>IF(AND(MONTH(AL$4)=MONTH($H178),YEAR(AL$4)=YEAR($H178)),#REF!,IF(AND(MONTH(AL$4)=MONTH($G178),YEAR(AL$4)=YEAR($G178)),#REF!,IF(AND(AL$4&lt;($H178+1),(AL$4+1)&gt;$G178),$O178,0)))</f>
        <v>0</v>
      </c>
      <c r="AM178" s="1313">
        <f>IF(AND(MONTH(AM$4)=MONTH($H178),YEAR(AM$4)=YEAR($H178)),#REF!,IF(AND(MONTH(AM$4)=MONTH($G178),YEAR(AM$4)=YEAR($G178)),#REF!,IF(AND(AM$4&lt;($H178+1),(AM$4+1)&gt;$G178),$O178,0)))</f>
        <v>0</v>
      </c>
      <c r="AN178" s="1313">
        <f>IF(AND(MONTH(AN$4)=MONTH($H178),YEAR(AN$4)=YEAR($H178)),#REF!,IF(AND(MONTH(AN$4)=MONTH($G178),YEAR(AN$4)=YEAR($G178)),#REF!,IF(AND(AN$4&lt;($H178+1),(AN$4+1)&gt;$G178),$O178,0)))</f>
        <v>0</v>
      </c>
      <c r="AO178" s="1313">
        <f>IF(AND(MONTH(AO$4)=MONTH($H178),YEAR(AO$4)=YEAR($H178)),#REF!,IF(AND(MONTH(AO$4)=MONTH($G178),YEAR(AO$4)=YEAR($G178)),#REF!,IF(AND(AO$4&lt;($H178+1),(AO$4+1)&gt;$G178),$O178,0)))</f>
        <v>0</v>
      </c>
      <c r="AP178" s="1313">
        <f>IF(AND(MONTH(AP$4)=MONTH($H178),YEAR(AP$4)=YEAR($H178)),#REF!,IF(AND(MONTH(AP$4)=MONTH($G178),YEAR(AP$4)=YEAR($G178)),#REF!,IF(AND(AP$4&lt;($H178+1),(AP$4+1)&gt;$G178),$O178,0)))</f>
        <v>0</v>
      </c>
      <c r="AQ178" s="1313">
        <f>IF(AND(MONTH(AQ$4)=MONTH($H178),YEAR(AQ$4)=YEAR($H178)),#REF!,IF(AND(MONTH(AQ$4)=MONTH($G178),YEAR(AQ$4)=YEAR($G178)),#REF!,IF(AND(AQ$4&lt;($H178+1),(AQ$4+1)&gt;$G178),$O178,0)))</f>
        <v>0</v>
      </c>
      <c r="AR178" s="1313">
        <f>IF(AND(MONTH(AR$4)=MONTH($H178),YEAR(AR$4)=YEAR($H178)),#REF!,IF(AND(MONTH(AR$4)=MONTH($G178),YEAR(AR$4)=YEAR($G178)),#REF!,IF(AND(AR$4&lt;($H178+1),(AR$4+1)&gt;$G178),$O178,0)))</f>
        <v>0</v>
      </c>
      <c r="AS178" s="1301">
        <f t="shared" ref="AS178" si="218">R178+V178+Z178+AD178+AH178+AL178+AM178+AN178+AO178+AP178+AQ178+AR178</f>
        <v>0</v>
      </c>
      <c r="AT178" s="1301">
        <f>IF(AND(MONTH(AT$4)=MONTH($H178),YEAR(AT$4)=YEAR($H178)),#REF!,IF(AND(MONTH(AT$4)=MONTH($G178),YEAR(AT$4)=YEAR($G178)),#REF!,IF(AND(AT$4&lt;($H178+1),(AT$4+1)&gt;$G178),$P178,0)))</f>
        <v>0</v>
      </c>
      <c r="AU178" s="1301">
        <v>0</v>
      </c>
      <c r="AV178" s="1301">
        <f t="shared" si="180"/>
        <v>0</v>
      </c>
      <c r="AW178" s="1301">
        <f>VLOOKUP(E178,'[2]MW-Rent 2023'!$E$11:$DR$319,70,FALSE)</f>
        <v>0</v>
      </c>
      <c r="AX178" s="1301">
        <f>IF(AND(MONTH(AX$4)=MONTH($H178),YEAR(AX$4)=YEAR($H178)),#REF!,IF(AND(MONTH(AX$4)=MONTH($G178),YEAR(AX$4)=YEAR($G178)),#REF!,IF(AND(AX$4&lt;($H178+1),(AX$4+1)&gt;$G178),$P178,0)))</f>
        <v>0</v>
      </c>
      <c r="AY178" s="1301">
        <v>0</v>
      </c>
      <c r="AZ178" s="1301">
        <f t="shared" si="184"/>
        <v>0</v>
      </c>
      <c r="BA178" s="1301">
        <f>VLOOKUP(E178,'[2]MW-Rent 2023'!$E$11:$DR$319,74,FALSE)</f>
        <v>0</v>
      </c>
      <c r="BB178" s="1301">
        <f>IF(AND(MONTH(BB$4)=MONTH($H178),YEAR(BB$4)=YEAR($H178)),#REF!,IF(AND(MONTH(BB$4)=MONTH($G178),YEAR(BB$4)=YEAR($G178)),#REF!,IF(AND(BB$4&lt;($H178+1),(BB$4+1)&gt;$G178),$P178,0)))</f>
        <v>0</v>
      </c>
      <c r="BC178" s="1301">
        <v>0</v>
      </c>
      <c r="BD178" s="1301">
        <f t="shared" si="185"/>
        <v>0</v>
      </c>
      <c r="BE178" s="1301">
        <f>VLOOKUP(E178,'[2]MW-Rent 2023'!$E$11:$DR$319,78,FALSE)</f>
        <v>0</v>
      </c>
      <c r="BF178" s="1301">
        <f>IF(AND(MONTH(BF$4)=MONTH($H178),YEAR(BF$4)=YEAR($H178)),#REF!,IF(AND(MONTH(BF$4)=MONTH($G178),YEAR(BF$4)=YEAR($G178)),#REF!,IF(AND(BF$4&lt;($H178+1),(BF$4+1)&gt;$G178),$P178,0)))</f>
        <v>0</v>
      </c>
      <c r="BG178" s="1301">
        <v>0</v>
      </c>
      <c r="BH178" s="1301">
        <f t="shared" si="186"/>
        <v>0</v>
      </c>
      <c r="BI178" s="1301">
        <f>VLOOKUP(E178,'[2]MW-Rent 2023'!$E$11:$DR$319,82,FALSE)</f>
        <v>0</v>
      </c>
      <c r="BJ178" s="1301">
        <f>IF(AND(MONTH(BJ$4)=MONTH($H178),YEAR(BJ$4)=YEAR($H178)),#REF!,IF(AND(MONTH(BJ$4)=MONTH($G178),YEAR(BJ$4)=YEAR($G178)),#REF!,IF(AND(BJ$4&lt;($H178+1),(BJ$4+1)&gt;$G178),$P178,0)))</f>
        <v>0</v>
      </c>
      <c r="BK178" s="1301">
        <v>0</v>
      </c>
      <c r="BL178" s="1301">
        <f t="shared" si="187"/>
        <v>0</v>
      </c>
      <c r="BM178" s="1301">
        <f>VLOOKUP(E178,'[2]MW-Rent 2023'!$E$11:$DR$319,86,FALSE)</f>
        <v>0</v>
      </c>
      <c r="BN178" s="1313">
        <f>IF(AND(MONTH(BN$4)=MONTH($H178),YEAR(BN$4)=YEAR($H178)),#REF!,IF(AND(MONTH(BN$4)=MONTH($G178),YEAR(BN$4)=YEAR($G178)),#REF!,IF(AND(BN$4&lt;($H178+1),(BN$4+1)&gt;$G178),$P178,0)))</f>
        <v>0</v>
      </c>
      <c r="BO178" s="1313">
        <f>IF(AND(MONTH(BO$4)=MONTH($H178),YEAR(BO$4)=YEAR($H178)),#REF!,IF(AND(MONTH(BO$4)=MONTH($G178),YEAR(BO$4)=YEAR($G178)),#REF!,IF(AND(BO$4&lt;($H178+1),(BO$4+1)&gt;$G178),$P178,0)))</f>
        <v>0</v>
      </c>
      <c r="BP178" s="1313">
        <f>IF(AND(MONTH(BP$4)=MONTH($H178),YEAR(BP$4)=YEAR($H178)),#REF!,IF(AND(MONTH(BP$4)=MONTH($G178),YEAR(BP$4)=YEAR($G178)),#REF!,IF(AND(BP$4&lt;($H178+1),(BP$4+1)&gt;$G178),$P178,0)))</f>
        <v>0</v>
      </c>
      <c r="BQ178" s="1313">
        <f>IF(AND(MONTH(BQ$4)=MONTH($H178),YEAR(BQ$4)=YEAR($H178)),#REF!,IF(AND(MONTH(BQ$4)=MONTH($G178),YEAR(BQ$4)=YEAR($G178)),#REF!,IF(AND(BQ$4&lt;($H178+1),(BQ$4+1)&gt;$G178),$P178,0)))</f>
        <v>0</v>
      </c>
      <c r="BR178" s="1313">
        <f>IF(AND(MONTH(BR$4)=MONTH($H178),YEAR(BR$4)=YEAR($H178)),#REF!,IF(AND(MONTH(BR$4)=MONTH($G178),YEAR(BR$4)=YEAR($G178)),#REF!,IF(AND(BR$4&lt;($H178+1),(BR$4+1)&gt;$G178),$P178,0)))</f>
        <v>0</v>
      </c>
      <c r="BS178" s="1313">
        <f>IF(AND(MONTH(BS$4)=MONTH($H178),YEAR(BS$4)=YEAR($H178)),#REF!,IF(AND(MONTH(BS$4)=MONTH($G178),YEAR(BS$4)=YEAR($G178)),#REF!,IF(AND(BS$4&lt;($H178+1),(BS$4+1)&gt;$G178),$P178,0)))</f>
        <v>0</v>
      </c>
      <c r="BT178" s="1313">
        <f>IF(AND(MONTH(BT$4)=MONTH($H178),YEAR(BT$4)=YEAR($H178)),#REF!,IF(AND(MONTH(BT$4)=MONTH($G178),YEAR(BT$4)=YEAR($G178)),#REF!,IF(AND(BT$4&lt;($H178+1),(BT$4+1)&gt;$G178),$P178,0)))</f>
        <v>0</v>
      </c>
      <c r="BU178" s="1331">
        <f t="shared" ref="BU178" si="219">AT178+AX178+BB178+BF178+BJ178+BN178+BO178+BP178+BQ178+BR178+BS178+BT178</f>
        <v>0</v>
      </c>
      <c r="BV178" s="1332"/>
      <c r="BW178" s="1327"/>
      <c r="BX178" s="1319"/>
      <c r="BY178" s="1319"/>
      <c r="BZ178" s="1319"/>
      <c r="CA178" s="1319"/>
      <c r="CB178" s="1319"/>
      <c r="CC178" s="1319"/>
      <c r="CD178" s="1339"/>
      <c r="CE178" s="1339"/>
      <c r="CF178" s="1339"/>
      <c r="CG178" s="1339"/>
      <c r="CH178" s="1339"/>
      <c r="CI178" s="1270">
        <f>SUM(BW178:CH178)</f>
        <v>0</v>
      </c>
      <c r="CJ178" s="1333"/>
      <c r="CK178" s="1333"/>
      <c r="CL178" s="1333"/>
    </row>
    <row r="179" spans="1:90" ht="18" customHeight="1">
      <c r="A179" s="1188">
        <v>77</v>
      </c>
      <c r="B179" s="1188" t="s">
        <v>185</v>
      </c>
      <c r="C179" s="1188" t="s">
        <v>56</v>
      </c>
      <c r="D179" s="1188"/>
      <c r="E179" s="1195" t="s">
        <v>246</v>
      </c>
      <c r="F179" s="1202" t="s">
        <v>247</v>
      </c>
      <c r="G179" s="1205">
        <v>44942</v>
      </c>
      <c r="H179" s="1205">
        <v>46402</v>
      </c>
      <c r="I179" s="1261"/>
      <c r="J179" s="1257">
        <v>100</v>
      </c>
      <c r="K179" s="1262">
        <v>100</v>
      </c>
      <c r="L179" s="1268">
        <v>5.25</v>
      </c>
      <c r="M179" s="1264">
        <v>2</v>
      </c>
      <c r="N179" s="1265">
        <v>9.0625</v>
      </c>
      <c r="O179" s="1259">
        <f t="shared" si="173"/>
        <v>525</v>
      </c>
      <c r="P179" s="1259">
        <f t="shared" si="216"/>
        <v>200</v>
      </c>
      <c r="Q179" s="1259">
        <f t="shared" si="217"/>
        <v>725</v>
      </c>
      <c r="R179" s="1259">
        <f>IF(AND(MONTH(R$4)=MONTH($H179),YEAR(R$4)=YEAR($H179)),#REF!,IF(AND(MONTH(R$4)=MONTH($G179),YEAR(R$4)=YEAR($G179)),#REF!,IF(AND(R$4&lt;($H179+1),(R$4+1)&gt;$G179),$O179,0)))</f>
        <v>525</v>
      </c>
      <c r="S179" s="1259">
        <f>VLOOKUP(E179,'[1]MW-Rent 2023'!$E$11:$AS$247,16,FALSE)</f>
        <v>420</v>
      </c>
      <c r="T179" s="1259">
        <f t="shared" si="183"/>
        <v>105</v>
      </c>
      <c r="U179" s="1259">
        <v>500</v>
      </c>
      <c r="V179" s="1301">
        <f>IF(AND(MONTH(V$4)=MONTH($H179),YEAR(V$4)=YEAR($H179)),#REF!,IF(AND(MONTH(V$4)=MONTH($G179),YEAR(V$4)=YEAR($G179)),#REF!,IF(AND(V$4&lt;($H179+1),(V$4+1)&gt;$G179),$O179,0)))</f>
        <v>525</v>
      </c>
      <c r="W179" s="1301">
        <f>VLOOKUP(E179,'[1]MW-Rent 2023'!$E$11:$AS$247,17,FALSE)</f>
        <v>420</v>
      </c>
      <c r="X179" s="1301">
        <f t="shared" si="188"/>
        <v>105</v>
      </c>
      <c r="Y179" s="1301">
        <v>420</v>
      </c>
      <c r="Z179" s="1301">
        <f>IF(AND(MONTH(Z$4)=MONTH($H179),YEAR(Z$4)=YEAR($H179)),#REF!,IF(AND(MONTH(Z$4)=MONTH($G179),YEAR(Z$4)=YEAR($G179)),#REF!,IF(AND(Z$4&lt;($H179+1),(Z$4+1)&gt;$G179),$O179,0)))</f>
        <v>525</v>
      </c>
      <c r="AA179" s="1301">
        <f>VLOOKUP(E179,'[1]MW-Rent 2023'!$E$11:$AS$247,18,FALSE)</f>
        <v>420</v>
      </c>
      <c r="AB179" s="1301">
        <f t="shared" si="189"/>
        <v>105</v>
      </c>
      <c r="AC179" s="1301">
        <v>420</v>
      </c>
      <c r="AD179" s="1301">
        <f>IF(AND(MONTH(AD$4)=MONTH($H179),YEAR(AD$4)=YEAR($H179)),#REF!,IF(AND(MONTH(AD$4)=MONTH($G179),YEAR(AD$4)=YEAR($G179)),#REF!,IF(AND(AD$4&lt;($H179+1),(AD$4+1)&gt;$G179),$O179,0)))</f>
        <v>525</v>
      </c>
      <c r="AE179" s="1301">
        <f>VLOOKUP(E179,'[1]MW-Rent 2023'!$E$11:$AS$247,19,FALSE)</f>
        <v>420</v>
      </c>
      <c r="AF179" s="1301">
        <f t="shared" si="190"/>
        <v>105</v>
      </c>
      <c r="AG179" s="1301">
        <v>420</v>
      </c>
      <c r="AH179" s="1301">
        <f>IF(AND(MONTH(AH$4)=MONTH($H179),YEAR(AH$4)=YEAR($H179)),#REF!,IF(AND(MONTH(AH$4)=MONTH($G179),YEAR(AH$4)=YEAR($G179)),#REF!,IF(AND(AH$4&lt;($H179+1),(AH$4+1)&gt;$G179),$O179,0)))</f>
        <v>525</v>
      </c>
      <c r="AI179" s="1301">
        <f>VLOOKUP(E179,'[1]MW-Rent 2023'!$E$11:$AS$247,20,FALSE)</f>
        <v>420</v>
      </c>
      <c r="AJ179" s="1301">
        <f t="shared" si="191"/>
        <v>105</v>
      </c>
      <c r="AK179" s="1301">
        <v>420</v>
      </c>
      <c r="AL179" s="1313">
        <f>IF(AND(MONTH(AL$4)=MONTH($H179),YEAR(AL$4)=YEAR($H179)),#REF!,IF(AND(MONTH(AL$4)=MONTH($G179),YEAR(AL$4)=YEAR($G179)),#REF!,IF(AND(AL$4&lt;($H179+1),(AL$4+1)&gt;$G179),$O179,0)))</f>
        <v>525</v>
      </c>
      <c r="AM179" s="1313">
        <f>IF(AND(MONTH(AM$4)=MONTH($H179),YEAR(AM$4)=YEAR($H179)),#REF!,IF(AND(MONTH(AM$4)=MONTH($G179),YEAR(AM$4)=YEAR($G179)),#REF!,IF(AND(AM$4&lt;($H179+1),(AM$4+1)&gt;$G179),$O179,0)))</f>
        <v>525</v>
      </c>
      <c r="AN179" s="1313">
        <f>IF(AND(MONTH(AN$4)=MONTH($H179),YEAR(AN$4)=YEAR($H179)),#REF!,IF(AND(MONTH(AN$4)=MONTH($G179),YEAR(AN$4)=YEAR($G179)),#REF!,IF(AND(AN$4&lt;($H179+1),(AN$4+1)&gt;$G179),$O179,0)))</f>
        <v>525</v>
      </c>
      <c r="AO179" s="1313">
        <f>IF(AND(MONTH(AO$4)=MONTH($H179),YEAR(AO$4)=YEAR($H179)),#REF!,IF(AND(MONTH(AO$4)=MONTH($G179),YEAR(AO$4)=YEAR($G179)),#REF!,IF(AND(AO$4&lt;($H179+1),(AO$4+1)&gt;$G179),$O179,0)))</f>
        <v>525</v>
      </c>
      <c r="AP179" s="1313">
        <f>IF(AND(MONTH(AP$4)=MONTH($H179),YEAR(AP$4)=YEAR($H179)),#REF!,IF(AND(MONTH(AP$4)=MONTH($G179),YEAR(AP$4)=YEAR($G179)),#REF!,IF(AND(AP$4&lt;($H179+1),(AP$4+1)&gt;$G179),$O179,0)))</f>
        <v>525</v>
      </c>
      <c r="AQ179" s="1313">
        <f>IF(AND(MONTH(AQ$4)=MONTH($H179),YEAR(AQ$4)=YEAR($H179)),#REF!,IF(AND(MONTH(AQ$4)=MONTH($G179),YEAR(AQ$4)=YEAR($G179)),#REF!,IF(AND(AQ$4&lt;($H179+1),(AQ$4+1)&gt;$G179),$O179,0)))</f>
        <v>525</v>
      </c>
      <c r="AR179" s="1313">
        <f>IF(AND(MONTH(AR$4)=MONTH($H179),YEAR(AR$4)=YEAR($H179)),#REF!,IF(AND(MONTH(AR$4)=MONTH($G179),YEAR(AR$4)=YEAR($G179)),#REF!,IF(AND(AR$4&lt;($H179+1),(AR$4+1)&gt;$G179),$O179,0)))</f>
        <v>525</v>
      </c>
      <c r="AS179" s="1301">
        <f t="shared" si="171"/>
        <v>6300</v>
      </c>
      <c r="AT179" s="1301">
        <f>IF(AND(MONTH(AT$4)=MONTH($H179),YEAR(AT$4)=YEAR($H179)),#REF!,IF(AND(MONTH(AT$4)=MONTH($G179),YEAR(AT$4)=YEAR($G179)),#REF!,IF(AND(AT$4&lt;($H179+1),(AT$4+1)&gt;$G179),$P179,0)))</f>
        <v>200</v>
      </c>
      <c r="AU179" s="1301">
        <f>VLOOKUP(E179,'[1]MW-Rent 2023'!$E$11:$AS$247,29,FALSE)</f>
        <v>200</v>
      </c>
      <c r="AV179" s="1301">
        <f t="shared" si="180"/>
        <v>0</v>
      </c>
      <c r="AW179" s="1301">
        <v>120</v>
      </c>
      <c r="AX179" s="1301">
        <f>IF(AND(MONTH(AX$4)=MONTH($H179),YEAR(AX$4)=YEAR($H179)),#REF!,IF(AND(MONTH(AX$4)=MONTH($G179),YEAR(AX$4)=YEAR($G179)),#REF!,IF(AND(AX$4&lt;($H179+1),(AX$4+1)&gt;$G179),$P179,0)))</f>
        <v>200</v>
      </c>
      <c r="AY179" s="1301">
        <f>VLOOKUP(E179,'[1]MW-Rent 2023'!$E$11:$AS$247,30,FALSE)</f>
        <v>200</v>
      </c>
      <c r="AZ179" s="1301">
        <f t="shared" si="184"/>
        <v>0</v>
      </c>
      <c r="BA179" s="1301">
        <v>200</v>
      </c>
      <c r="BB179" s="1301">
        <f>IF(AND(MONTH(BB$4)=MONTH($H179),YEAR(BB$4)=YEAR($H179)),#REF!,IF(AND(MONTH(BB$4)=MONTH($G179),YEAR(BB$4)=YEAR($G179)),#REF!,IF(AND(BB$4&lt;($H179+1),(BB$4+1)&gt;$G179),$P179,0)))</f>
        <v>200</v>
      </c>
      <c r="BC179" s="1301">
        <f>VLOOKUP(E179,'[1]MW-Rent 2023'!$E$11:$AS$247,31,FALSE)</f>
        <v>200</v>
      </c>
      <c r="BD179" s="1301">
        <f t="shared" si="185"/>
        <v>0</v>
      </c>
      <c r="BE179" s="1301">
        <v>200</v>
      </c>
      <c r="BF179" s="1301">
        <f>IF(AND(MONTH(BF$4)=MONTH($H179),YEAR(BF$4)=YEAR($H179)),#REF!,IF(AND(MONTH(BF$4)=MONTH($G179),YEAR(BF$4)=YEAR($G179)),#REF!,IF(AND(BF$4&lt;($H179+1),(BF$4+1)&gt;$G179),$P179,0)))</f>
        <v>200</v>
      </c>
      <c r="BG179" s="1301">
        <f>VLOOKUP(E179,'[1]MW-Rent 2023'!$E$11:$AS$247,32,FALSE)</f>
        <v>200</v>
      </c>
      <c r="BH179" s="1301">
        <f t="shared" si="186"/>
        <v>0</v>
      </c>
      <c r="BI179" s="1301">
        <v>200</v>
      </c>
      <c r="BJ179" s="1301">
        <f>IF(AND(MONTH(BJ$4)=MONTH($H179),YEAR(BJ$4)=YEAR($H179)),#REF!,IF(AND(MONTH(BJ$4)=MONTH($G179),YEAR(BJ$4)=YEAR($G179)),#REF!,IF(AND(BJ$4&lt;($H179+1),(BJ$4+1)&gt;$G179),$P179,0)))</f>
        <v>200</v>
      </c>
      <c r="BK179" s="1301">
        <f>VLOOKUP(E179,'[1]MW-Rent 2023'!$E$11:$AS$247,33,FALSE)</f>
        <v>200</v>
      </c>
      <c r="BL179" s="1301">
        <f t="shared" si="187"/>
        <v>0</v>
      </c>
      <c r="BM179" s="1301">
        <v>200</v>
      </c>
      <c r="BN179" s="1313">
        <f>IF(AND(MONTH(BN$4)=MONTH($H179),YEAR(BN$4)=YEAR($H179)),#REF!,IF(AND(MONTH(BN$4)=MONTH($G179),YEAR(BN$4)=YEAR($G179)),#REF!,IF(AND(BN$4&lt;($H179+1),(BN$4+1)&gt;$G179),$P179,0)))</f>
        <v>200</v>
      </c>
      <c r="BO179" s="1313">
        <f>IF(AND(MONTH(BO$4)=MONTH($H179),YEAR(BO$4)=YEAR($H179)),#REF!,IF(AND(MONTH(BO$4)=MONTH($G179),YEAR(BO$4)=YEAR($G179)),#REF!,IF(AND(BO$4&lt;($H179+1),(BO$4+1)&gt;$G179),$P179,0)))</f>
        <v>200</v>
      </c>
      <c r="BP179" s="1313">
        <f>IF(AND(MONTH(BP$4)=MONTH($H179),YEAR(BP$4)=YEAR($H179)),#REF!,IF(AND(MONTH(BP$4)=MONTH($G179),YEAR(BP$4)=YEAR($G179)),#REF!,IF(AND(BP$4&lt;($H179+1),(BP$4+1)&gt;$G179),$P179,0)))</f>
        <v>200</v>
      </c>
      <c r="BQ179" s="1313">
        <f>IF(AND(MONTH(BQ$4)=MONTH($H179),YEAR(BQ$4)=YEAR($H179)),#REF!,IF(AND(MONTH(BQ$4)=MONTH($G179),YEAR(BQ$4)=YEAR($G179)),#REF!,IF(AND(BQ$4&lt;($H179+1),(BQ$4+1)&gt;$G179),$P179,0)))</f>
        <v>200</v>
      </c>
      <c r="BR179" s="1313">
        <f>IF(AND(MONTH(BR$4)=MONTH($H179),YEAR(BR$4)=YEAR($H179)),#REF!,IF(AND(MONTH(BR$4)=MONTH($G179),YEAR(BR$4)=YEAR($G179)),#REF!,IF(AND(BR$4&lt;($H179+1),(BR$4+1)&gt;$G179),$P179,0)))</f>
        <v>200</v>
      </c>
      <c r="BS179" s="1313">
        <f>IF(AND(MONTH(BS$4)=MONTH($H179),YEAR(BS$4)=YEAR($H179)),#REF!,IF(AND(MONTH(BS$4)=MONTH($G179),YEAR(BS$4)=YEAR($G179)),#REF!,IF(AND(BS$4&lt;($H179+1),(BS$4+1)&gt;$G179),$P179,0)))</f>
        <v>200</v>
      </c>
      <c r="BT179" s="1313">
        <f>IF(AND(MONTH(BT$4)=MONTH($H179),YEAR(BT$4)=YEAR($H179)),#REF!,IF(AND(MONTH(BT$4)=MONTH($G179),YEAR(BT$4)=YEAR($G179)),#REF!,IF(AND(BT$4&lt;($H179+1),(BT$4+1)&gt;$G179),$P179,0)))</f>
        <v>200</v>
      </c>
      <c r="BU179" s="1331">
        <f t="shared" si="172"/>
        <v>2400</v>
      </c>
      <c r="BV179" s="1331"/>
      <c r="BW179" s="1327"/>
      <c r="BX179" s="1319"/>
      <c r="BY179" s="1319"/>
      <c r="BZ179" s="1319"/>
      <c r="CA179" s="1319"/>
      <c r="CB179" s="1319"/>
      <c r="CC179" s="1319"/>
      <c r="CD179" s="1338"/>
      <c r="CE179" s="1338"/>
      <c r="CF179" s="1338"/>
      <c r="CG179" s="1338"/>
      <c r="CH179" s="1338"/>
      <c r="CI179" s="1270">
        <f>SUM(BW179:CH179)</f>
        <v>0</v>
      </c>
      <c r="CJ179" s="1333"/>
      <c r="CK179" s="1333"/>
      <c r="CL179" s="1333"/>
    </row>
    <row r="180" spans="1:90" ht="18" customHeight="1">
      <c r="A180" s="1198">
        <v>78</v>
      </c>
      <c r="B180" s="1198" t="s">
        <v>185</v>
      </c>
      <c r="C180" s="1198" t="s">
        <v>56</v>
      </c>
      <c r="D180" s="1198"/>
      <c r="E180" s="1188" t="s">
        <v>248</v>
      </c>
      <c r="F180" s="1202" t="s">
        <v>249</v>
      </c>
      <c r="G180" s="1205">
        <v>44942</v>
      </c>
      <c r="H180" s="1205">
        <v>45306</v>
      </c>
      <c r="I180" s="1261"/>
      <c r="J180" s="1262">
        <v>1001</v>
      </c>
      <c r="K180" s="1262">
        <v>1001</v>
      </c>
      <c r="L180" s="1264">
        <v>7.375</v>
      </c>
      <c r="M180" s="1264">
        <v>2</v>
      </c>
      <c r="N180" s="1265">
        <v>11.71875</v>
      </c>
      <c r="O180" s="1259">
        <f t="shared" si="173"/>
        <v>7382.375</v>
      </c>
      <c r="P180" s="1259">
        <f t="shared" si="216"/>
        <v>2002</v>
      </c>
      <c r="Q180" s="1259">
        <f t="shared" si="217"/>
        <v>9384.375</v>
      </c>
      <c r="R180" s="1259" t="e">
        <f>IF(AND(MONTH(R$4)=MONTH($H180),YEAR(R$4)=YEAR($H180)),#REF!,IF(AND(MONTH(R$4)=MONTH($G180),YEAR(R$4)=YEAR($G180)),#REF!,IF(AND(R$4&lt;($H180+1),(R$4+1)&gt;$G180),$O180,0)))</f>
        <v>#REF!</v>
      </c>
      <c r="S180" s="1259">
        <f>VLOOKUP(E180,'[1]MW-Rent 2023'!$E$11:$AS$247,16,FALSE)</f>
        <v>2857.69</v>
      </c>
      <c r="T180" s="1259" t="e">
        <f t="shared" si="183"/>
        <v>#REF!</v>
      </c>
      <c r="U180" s="1259">
        <v>3458.06</v>
      </c>
      <c r="V180" s="1301">
        <f>IF(AND(MONTH(V$4)=MONTH($H180),YEAR(V$4)=YEAR($H180)),#REF!,IF(AND(MONTH(V$4)=MONTH($G180),YEAR(V$4)=YEAR($G180)),#REF!,IF(AND(V$4&lt;($H180+1),(V$4+1)&gt;$G180),$O180,0)))</f>
        <v>0</v>
      </c>
      <c r="W180" s="1301">
        <f>VLOOKUP(E180,'[1]MW-Rent 2023'!$E$11:$AS$247,17,FALSE)</f>
        <v>0</v>
      </c>
      <c r="X180" s="1301">
        <f t="shared" si="188"/>
        <v>0</v>
      </c>
      <c r="Y180" s="1301">
        <f>VLOOKUP(E180,'[2]MW-Rent 2023'!$E$11:$DR$319,25,FALSE)</f>
        <v>0</v>
      </c>
      <c r="Z180" s="1301">
        <f>IF(AND(MONTH(Z$4)=MONTH($H180),YEAR(Z$4)=YEAR($H180)),#REF!,IF(AND(MONTH(Z$4)=MONTH($G180),YEAR(Z$4)=YEAR($G180)),#REF!,IF(AND(Z$4&lt;($H180+1),(Z$4+1)&gt;$G180),$O180,0)))</f>
        <v>0</v>
      </c>
      <c r="AA180" s="1301">
        <f>VLOOKUP(E180,'[1]MW-Rent 2023'!$E$11:$AS$247,18,FALSE)</f>
        <v>0</v>
      </c>
      <c r="AB180" s="1301">
        <f t="shared" si="189"/>
        <v>0</v>
      </c>
      <c r="AC180" s="1301">
        <f>VLOOKUP(E180,'[2]MW-Rent 2023'!$E$11:$DR$319,29,FALSE)</f>
        <v>0</v>
      </c>
      <c r="AD180" s="1301">
        <f>IF(AND(MONTH(AD$4)=MONTH($H180),YEAR(AD$4)=YEAR($H180)),#REF!,IF(AND(MONTH(AD$4)=MONTH($G180),YEAR(AD$4)=YEAR($G180)),#REF!,IF(AND(AD$4&lt;($H180+1),(AD$4+1)&gt;$G180),$O180,0)))</f>
        <v>0</v>
      </c>
      <c r="AE180" s="1301">
        <f>VLOOKUP(E180,'[1]MW-Rent 2023'!$E$11:$AS$247,19,FALSE)</f>
        <v>0</v>
      </c>
      <c r="AF180" s="1301">
        <f t="shared" si="190"/>
        <v>0</v>
      </c>
      <c r="AG180" s="1301">
        <f>VLOOKUP(E180,'[2]MW-Rent 2023'!$E$11:$DR$319,33,FALSE)</f>
        <v>0</v>
      </c>
      <c r="AH180" s="1301">
        <f>IF(AND(MONTH(AH$4)=MONTH($H180),YEAR(AH$4)=YEAR($H180)),#REF!,IF(AND(MONTH(AH$4)=MONTH($G180),YEAR(AH$4)=YEAR($G180)),#REF!,IF(AND(AH$4&lt;($H180+1),(AH$4+1)&gt;$G180),$O180,0)))</f>
        <v>0</v>
      </c>
      <c r="AI180" s="1301">
        <f>VLOOKUP(E180,'[1]MW-Rent 2023'!$E$11:$AS$247,20,FALSE)</f>
        <v>0</v>
      </c>
      <c r="AJ180" s="1301">
        <f t="shared" si="191"/>
        <v>0</v>
      </c>
      <c r="AK180" s="1301">
        <f>VLOOKUP(E180,'[2]MW-Rent 2023'!$E$11:$DR$319,37,FALSE)</f>
        <v>0</v>
      </c>
      <c r="AL180" s="1313">
        <f>IF(AND(MONTH(AL$4)=MONTH($H180),YEAR(AL$4)=YEAR($H180)),#REF!,IF(AND(MONTH(AL$4)=MONTH($G180),YEAR(AL$4)=YEAR($G180)),#REF!,IF(AND(AL$4&lt;($H180+1),(AL$4+1)&gt;$G180),$O180,0)))</f>
        <v>0</v>
      </c>
      <c r="AM180" s="1313">
        <f>IF(AND(MONTH(AM$4)=MONTH($H180),YEAR(AM$4)=YEAR($H180)),#REF!,IF(AND(MONTH(AM$4)=MONTH($G180),YEAR(AM$4)=YEAR($G180)),#REF!,IF(AND(AM$4&lt;($H180+1),(AM$4+1)&gt;$G180),$O180,0)))</f>
        <v>0</v>
      </c>
      <c r="AN180" s="1313">
        <f>IF(AND(MONTH(AN$4)=MONTH($H180),YEAR(AN$4)=YEAR($H180)),#REF!,IF(AND(MONTH(AN$4)=MONTH($G180),YEAR(AN$4)=YEAR($G180)),#REF!,IF(AND(AN$4&lt;($H180+1),(AN$4+1)&gt;$G180),$O180,0)))</f>
        <v>0</v>
      </c>
      <c r="AO180" s="1313">
        <f>IF(AND(MONTH(AO$4)=MONTH($H180),YEAR(AO$4)=YEAR($H180)),#REF!,IF(AND(MONTH(AO$4)=MONTH($G180),YEAR(AO$4)=YEAR($G180)),#REF!,IF(AND(AO$4&lt;($H180+1),(AO$4+1)&gt;$G180),$O180,0)))</f>
        <v>0</v>
      </c>
      <c r="AP180" s="1313">
        <f>IF(AND(MONTH(AP$4)=MONTH($H180),YEAR(AP$4)=YEAR($H180)),#REF!,IF(AND(MONTH(AP$4)=MONTH($G180),YEAR(AP$4)=YEAR($G180)),#REF!,IF(AND(AP$4&lt;($H180+1),(AP$4+1)&gt;$G180),$O180,0)))</f>
        <v>0</v>
      </c>
      <c r="AQ180" s="1313">
        <f>IF(AND(MONTH(AQ$4)=MONTH($H180),YEAR(AQ$4)=YEAR($H180)),#REF!,IF(AND(MONTH(AQ$4)=MONTH($G180),YEAR(AQ$4)=YEAR($G180)),#REF!,IF(AND(AQ$4&lt;($H180+1),(AQ$4+1)&gt;$G180),$O180,0)))</f>
        <v>0</v>
      </c>
      <c r="AR180" s="1313">
        <f>IF(AND(MONTH(AR$4)=MONTH($H180),YEAR(AR$4)=YEAR($H180)),#REF!,IF(AND(MONTH(AR$4)=MONTH($G180),YEAR(AR$4)=YEAR($G180)),#REF!,IF(AND(AR$4&lt;($H180+1),(AR$4+1)&gt;$G180),$O180,0)))</f>
        <v>0</v>
      </c>
      <c r="AS180" s="1301" t="e">
        <f t="shared" si="171"/>
        <v>#REF!</v>
      </c>
      <c r="AT180" s="1301" t="e">
        <f>IF(AND(MONTH(AT$4)=MONTH($H180),YEAR(AT$4)=YEAR($H180)),#REF!,IF(AND(MONTH(AT$4)=MONTH($G180),YEAR(AT$4)=YEAR($G180)),#REF!,IF(AND(AT$4&lt;($H180+1),(AT$4+1)&gt;$G180),$P180,0)))</f>
        <v>#REF!</v>
      </c>
      <c r="AU180" s="1301">
        <f>VLOOKUP(E180,'[1]MW-Rent 2023'!$E$11:$AS$247,29,FALSE)</f>
        <v>968.71</v>
      </c>
      <c r="AV180" s="1301" t="e">
        <f t="shared" si="180"/>
        <v>#REF!</v>
      </c>
      <c r="AW180" s="1301">
        <v>619.35</v>
      </c>
      <c r="AX180" s="1301">
        <f>IF(AND(MONTH(AX$4)=MONTH($H180),YEAR(AX$4)=YEAR($H180)),#REF!,IF(AND(MONTH(AX$4)=MONTH($G180),YEAR(AX$4)=YEAR($G180)),#REF!,IF(AND(AX$4&lt;($H180+1),(AX$4+1)&gt;$G180),$P180,0)))</f>
        <v>0</v>
      </c>
      <c r="AY180" s="1301">
        <f>VLOOKUP(E180,'[1]MW-Rent 2023'!$E$11:$AS$247,30,FALSE)</f>
        <v>0</v>
      </c>
      <c r="AZ180" s="1301">
        <f t="shared" si="184"/>
        <v>0</v>
      </c>
      <c r="BA180" s="1301">
        <f>VLOOKUP(E180,'[2]MW-Rent 2023'!$E$11:$DR$319,74,FALSE)</f>
        <v>0</v>
      </c>
      <c r="BB180" s="1301">
        <f>IF(AND(MONTH(BB$4)=MONTH($H180),YEAR(BB$4)=YEAR($H180)),#REF!,IF(AND(MONTH(BB$4)=MONTH($G180),YEAR(BB$4)=YEAR($G180)),#REF!,IF(AND(BB$4&lt;($H180+1),(BB$4+1)&gt;$G180),$P180,0)))</f>
        <v>0</v>
      </c>
      <c r="BC180" s="1301">
        <f>VLOOKUP(E180,'[1]MW-Rent 2023'!$E$11:$AS$247,31,FALSE)</f>
        <v>0</v>
      </c>
      <c r="BD180" s="1301">
        <f t="shared" si="185"/>
        <v>0</v>
      </c>
      <c r="BE180" s="1301">
        <f>VLOOKUP(E180,'[2]MW-Rent 2023'!$E$11:$DR$319,78,FALSE)</f>
        <v>0</v>
      </c>
      <c r="BF180" s="1301">
        <f>IF(AND(MONTH(BF$4)=MONTH($H180),YEAR(BF$4)=YEAR($H180)),#REF!,IF(AND(MONTH(BF$4)=MONTH($G180),YEAR(BF$4)=YEAR($G180)),#REF!,IF(AND(BF$4&lt;($H180+1),(BF$4+1)&gt;$G180),$P180,0)))</f>
        <v>0</v>
      </c>
      <c r="BG180" s="1301">
        <f>VLOOKUP(E180,'[1]MW-Rent 2023'!$E$11:$AS$247,32,FALSE)</f>
        <v>0</v>
      </c>
      <c r="BH180" s="1301">
        <f t="shared" si="186"/>
        <v>0</v>
      </c>
      <c r="BI180" s="1301">
        <f>VLOOKUP(E180,'[2]MW-Rent 2023'!$E$11:$DR$319,82,FALSE)</f>
        <v>0</v>
      </c>
      <c r="BJ180" s="1301">
        <f>IF(AND(MONTH(BJ$4)=MONTH($H180),YEAR(BJ$4)=YEAR($H180)),#REF!,IF(AND(MONTH(BJ$4)=MONTH($G180),YEAR(BJ$4)=YEAR($G180)),#REF!,IF(AND(BJ$4&lt;($H180+1),(BJ$4+1)&gt;$G180),$P180,0)))</f>
        <v>0</v>
      </c>
      <c r="BK180" s="1301">
        <f>VLOOKUP(E180,'[1]MW-Rent 2023'!$E$11:$AS$247,33,FALSE)</f>
        <v>0</v>
      </c>
      <c r="BL180" s="1301">
        <f t="shared" si="187"/>
        <v>0</v>
      </c>
      <c r="BM180" s="1301">
        <f>VLOOKUP(E180,'[2]MW-Rent 2023'!$E$11:$DR$319,86,FALSE)</f>
        <v>0</v>
      </c>
      <c r="BN180" s="1313">
        <f>IF(AND(MONTH(BN$4)=MONTH($H180),YEAR(BN$4)=YEAR($H180)),#REF!,IF(AND(MONTH(BN$4)=MONTH($G180),YEAR(BN$4)=YEAR($G180)),#REF!,IF(AND(BN$4&lt;($H180+1),(BN$4+1)&gt;$G180),$P180,0)))</f>
        <v>0</v>
      </c>
      <c r="BO180" s="1313">
        <f>IF(AND(MONTH(BO$4)=MONTH($H180),YEAR(BO$4)=YEAR($H180)),#REF!,IF(AND(MONTH(BO$4)=MONTH($G180),YEAR(BO$4)=YEAR($G180)),#REF!,IF(AND(BO$4&lt;($H180+1),(BO$4+1)&gt;$G180),$P180,0)))</f>
        <v>0</v>
      </c>
      <c r="BP180" s="1313">
        <f>IF(AND(MONTH(BP$4)=MONTH($H180),YEAR(BP$4)=YEAR($H180)),#REF!,IF(AND(MONTH(BP$4)=MONTH($G180),YEAR(BP$4)=YEAR($G180)),#REF!,IF(AND(BP$4&lt;($H180+1),(BP$4+1)&gt;$G180),$P180,0)))</f>
        <v>0</v>
      </c>
      <c r="BQ180" s="1313">
        <f>IF(AND(MONTH(BQ$4)=MONTH($H180),YEAR(BQ$4)=YEAR($H180)),#REF!,IF(AND(MONTH(BQ$4)=MONTH($G180),YEAR(BQ$4)=YEAR($G180)),#REF!,IF(AND(BQ$4&lt;($H180+1),(BQ$4+1)&gt;$G180),$P180,0)))</f>
        <v>0</v>
      </c>
      <c r="BR180" s="1313">
        <f>IF(AND(MONTH(BR$4)=MONTH($H180),YEAR(BR$4)=YEAR($H180)),#REF!,IF(AND(MONTH(BR$4)=MONTH($G180),YEAR(BR$4)=YEAR($G180)),#REF!,IF(AND(BR$4&lt;($H180+1),(BR$4+1)&gt;$G180),$P180,0)))</f>
        <v>0</v>
      </c>
      <c r="BS180" s="1313">
        <f>IF(AND(MONTH(BS$4)=MONTH($H180),YEAR(BS$4)=YEAR($H180)),#REF!,IF(AND(MONTH(BS$4)=MONTH($G180),YEAR(BS$4)=YEAR($G180)),#REF!,IF(AND(BS$4&lt;($H180+1),(BS$4+1)&gt;$G180),$P180,0)))</f>
        <v>0</v>
      </c>
      <c r="BT180" s="1313">
        <f>IF(AND(MONTH(BT$4)=MONTH($H180),YEAR(BT$4)=YEAR($H180)),#REF!,IF(AND(MONTH(BT$4)=MONTH($G180),YEAR(BT$4)=YEAR($G180)),#REF!,IF(AND(BT$4&lt;($H180+1),(BT$4+1)&gt;$G180),$P180,0)))</f>
        <v>0</v>
      </c>
      <c r="BU180" s="1331" t="e">
        <f t="shared" si="172"/>
        <v>#REF!</v>
      </c>
      <c r="BV180" s="1332"/>
      <c r="BW180" s="1327">
        <v>118.51</v>
      </c>
      <c r="BX180" s="1319"/>
      <c r="BY180" s="1319"/>
      <c r="BZ180" s="1319"/>
      <c r="CA180" s="1319"/>
      <c r="CB180" s="1319"/>
      <c r="CC180" s="1319"/>
      <c r="CD180" s="1339"/>
      <c r="CE180" s="1339"/>
      <c r="CF180" s="1339"/>
      <c r="CG180" s="1339"/>
      <c r="CH180" s="1339"/>
      <c r="CI180" s="1270">
        <f t="shared" si="85"/>
        <v>118.51</v>
      </c>
      <c r="CJ180" s="1333"/>
      <c r="CK180" s="1333"/>
      <c r="CL180" s="1333"/>
    </row>
    <row r="181" spans="1:90" ht="18" customHeight="1">
      <c r="A181" s="1198">
        <v>78</v>
      </c>
      <c r="B181" s="1198" t="s">
        <v>185</v>
      </c>
      <c r="C181" s="1198" t="s">
        <v>56</v>
      </c>
      <c r="D181" s="1198"/>
      <c r="E181" s="1201"/>
      <c r="F181" s="1202" t="s">
        <v>249</v>
      </c>
      <c r="G181" s="1205">
        <v>45307</v>
      </c>
      <c r="H181" s="1205">
        <v>45672</v>
      </c>
      <c r="I181" s="1261"/>
      <c r="J181" s="1262">
        <v>0</v>
      </c>
      <c r="K181" s="1262">
        <v>1001</v>
      </c>
      <c r="L181" s="1264">
        <v>7.5</v>
      </c>
      <c r="M181" s="1264">
        <v>2</v>
      </c>
      <c r="N181" s="1265">
        <v>11.875</v>
      </c>
      <c r="O181" s="1259">
        <f t="shared" si="173"/>
        <v>7507.5</v>
      </c>
      <c r="P181" s="1259">
        <f t="shared" si="216"/>
        <v>2002</v>
      </c>
      <c r="Q181" s="1259">
        <f t="shared" si="217"/>
        <v>9509.5</v>
      </c>
      <c r="R181" s="1259" t="e">
        <f>IF(AND(MONTH(R$4)=MONTH($H181),YEAR(R$4)=YEAR($H181)),#REF!,IF(AND(MONTH(R$4)=MONTH($G181),YEAR(R$4)=YEAR($G181)),#REF!,IF(AND(R$4&lt;($H181+1),(R$4+1)&gt;$G181),$O181,0)))</f>
        <v>#REF!</v>
      </c>
      <c r="S181" s="1259">
        <v>3099.87</v>
      </c>
      <c r="T181" s="1259" t="e">
        <f t="shared" si="183"/>
        <v>#REF!</v>
      </c>
      <c r="U181" s="1259">
        <v>0</v>
      </c>
      <c r="V181" s="1301">
        <f>IF(AND(MONTH(V$4)=MONTH($H181),YEAR(V$4)=YEAR($H181)),#REF!,IF(AND(MONTH(V$4)=MONTH($G181),YEAR(V$4)=YEAR($G181)),#REF!,IF(AND(V$4&lt;($H181+1),(V$4+1)&gt;$G181),$O181,0)))</f>
        <v>7507.5</v>
      </c>
      <c r="W181" s="1301">
        <v>6006</v>
      </c>
      <c r="X181" s="1301">
        <f t="shared" si="188"/>
        <v>1501.5</v>
      </c>
      <c r="Y181" s="1301">
        <v>5900</v>
      </c>
      <c r="Z181" s="1301">
        <f>IF(AND(MONTH(Z$4)=MONTH($H181),YEAR(Z$4)=YEAR($H181)),#REF!,IF(AND(MONTH(Z$4)=MONTH($G181),YEAR(Z$4)=YEAR($G181)),#REF!,IF(AND(Z$4&lt;($H181+1),(Z$4+1)&gt;$G181),$O181,0)))</f>
        <v>7507.5</v>
      </c>
      <c r="AA181" s="1301">
        <v>6006</v>
      </c>
      <c r="AB181" s="1301">
        <f t="shared" si="189"/>
        <v>1501.5</v>
      </c>
      <c r="AC181" s="1301">
        <v>5900</v>
      </c>
      <c r="AD181" s="1301">
        <f>IF(AND(MONTH(AD$4)=MONTH($H181),YEAR(AD$4)=YEAR($H181)),#REF!,IF(AND(MONTH(AD$4)=MONTH($G181),YEAR(AD$4)=YEAR($G181)),#REF!,IF(AND(AD$4&lt;($H181+1),(AD$4+1)&gt;$G181),$O181,0)))</f>
        <v>7507.5</v>
      </c>
      <c r="AE181" s="1301">
        <v>6006</v>
      </c>
      <c r="AF181" s="1301">
        <f t="shared" si="190"/>
        <v>1501.5</v>
      </c>
      <c r="AG181" s="1301">
        <v>5900</v>
      </c>
      <c r="AH181" s="1301">
        <f>IF(AND(MONTH(AH$4)=MONTH($H181),YEAR(AH$4)=YEAR($H181)),#REF!,IF(AND(MONTH(AH$4)=MONTH($G181),YEAR(AH$4)=YEAR($G181)),#REF!,IF(AND(AH$4&lt;($H181+1),(AH$4+1)&gt;$G181),$O181,0)))</f>
        <v>7507.5</v>
      </c>
      <c r="AI181" s="1301">
        <v>6006</v>
      </c>
      <c r="AJ181" s="1301">
        <f t="shared" si="191"/>
        <v>1501.5</v>
      </c>
      <c r="AK181" s="1301">
        <v>5900</v>
      </c>
      <c r="AL181" s="1313">
        <f>IF(AND(MONTH(AL$4)=MONTH($H181),YEAR(AL$4)=YEAR($H181)),#REF!,IF(AND(MONTH(AL$4)=MONTH($G181),YEAR(AL$4)=YEAR($G181)),#REF!,IF(AND(AL$4&lt;($H181+1),(AL$4+1)&gt;$G181),$O181,0)))</f>
        <v>7507.5</v>
      </c>
      <c r="AM181" s="1313">
        <f>IF(AND(MONTH(AM$4)=MONTH($H181),YEAR(AM$4)=YEAR($H181)),#REF!,IF(AND(MONTH(AM$4)=MONTH($G181),YEAR(AM$4)=YEAR($G181)),#REF!,IF(AND(AM$4&lt;($H181+1),(AM$4+1)&gt;$G181),$O181,0)))</f>
        <v>7507.5</v>
      </c>
      <c r="AN181" s="1313">
        <f>IF(AND(MONTH(AN$4)=MONTH($H181),YEAR(AN$4)=YEAR($H181)),#REF!,IF(AND(MONTH(AN$4)=MONTH($G181),YEAR(AN$4)=YEAR($G181)),#REF!,IF(AND(AN$4&lt;($H181+1),(AN$4+1)&gt;$G181),$O181,0)))</f>
        <v>7507.5</v>
      </c>
      <c r="AO181" s="1313">
        <f>IF(AND(MONTH(AO$4)=MONTH($H181),YEAR(AO$4)=YEAR($H181)),#REF!,IF(AND(MONTH(AO$4)=MONTH($G181),YEAR(AO$4)=YEAR($G181)),#REF!,IF(AND(AO$4&lt;($H181+1),(AO$4+1)&gt;$G181),$O181,0)))</f>
        <v>7507.5</v>
      </c>
      <c r="AP181" s="1313">
        <f>IF(AND(MONTH(AP$4)=MONTH($H181),YEAR(AP$4)=YEAR($H181)),#REF!,IF(AND(MONTH(AP$4)=MONTH($G181),YEAR(AP$4)=YEAR($G181)),#REF!,IF(AND(AP$4&lt;($H181+1),(AP$4+1)&gt;$G181),$O181,0)))</f>
        <v>7507.5</v>
      </c>
      <c r="AQ181" s="1313">
        <f>IF(AND(MONTH(AQ$4)=MONTH($H181),YEAR(AQ$4)=YEAR($H181)),#REF!,IF(AND(MONTH(AQ$4)=MONTH($G181),YEAR(AQ$4)=YEAR($G181)),#REF!,IF(AND(AQ$4&lt;($H181+1),(AQ$4+1)&gt;$G181),$O181,0)))</f>
        <v>7507.5</v>
      </c>
      <c r="AR181" s="1313">
        <f>IF(AND(MONTH(AR$4)=MONTH($H181),YEAR(AR$4)=YEAR($H181)),#REF!,IF(AND(MONTH(AR$4)=MONTH($G181),YEAR(AR$4)=YEAR($G181)),#REF!,IF(AND(AR$4&lt;($H181+1),(AR$4+1)&gt;$G181),$O181,0)))</f>
        <v>7507.5</v>
      </c>
      <c r="AS181" s="1301" t="e">
        <f t="shared" si="171"/>
        <v>#REF!</v>
      </c>
      <c r="AT181" s="1301" t="e">
        <f>IF(AND(MONTH(AT$4)=MONTH($H181),YEAR(AT$4)=YEAR($H181)),#REF!,IF(AND(MONTH(AT$4)=MONTH($G181),YEAR(AT$4)=YEAR($G181)),#REF!,IF(AND(AT$4&lt;($H181+1),(AT$4+1)&gt;$G181),$P181,0)))</f>
        <v>#REF!</v>
      </c>
      <c r="AU181" s="1301">
        <v>1033.29</v>
      </c>
      <c r="AV181" s="1301" t="e">
        <f t="shared" si="180"/>
        <v>#REF!</v>
      </c>
      <c r="AW181" s="1301">
        <v>0</v>
      </c>
      <c r="AX181" s="1301">
        <f>IF(AND(MONTH(AX$4)=MONTH($H181),YEAR(AX$4)=YEAR($H181)),#REF!,IF(AND(MONTH(AX$4)=MONTH($G181),YEAR(AX$4)=YEAR($G181)),#REF!,IF(AND(AX$4&lt;($H181+1),(AX$4+1)&gt;$G181),$P181,0)))</f>
        <v>2002</v>
      </c>
      <c r="AY181" s="1301">
        <v>2002</v>
      </c>
      <c r="AZ181" s="1301">
        <f t="shared" si="184"/>
        <v>0</v>
      </c>
      <c r="BA181" s="1301">
        <v>2000</v>
      </c>
      <c r="BB181" s="1301">
        <f>IF(AND(MONTH(BB$4)=MONTH($H181),YEAR(BB$4)=YEAR($H181)),#REF!,IF(AND(MONTH(BB$4)=MONTH($G181),YEAR(BB$4)=YEAR($G181)),#REF!,IF(AND(BB$4&lt;($H181+1),(BB$4+1)&gt;$G181),$P181,0)))</f>
        <v>2002</v>
      </c>
      <c r="BC181" s="1301">
        <v>2002</v>
      </c>
      <c r="BD181" s="1301">
        <f t="shared" si="185"/>
        <v>0</v>
      </c>
      <c r="BE181" s="1301">
        <v>2000</v>
      </c>
      <c r="BF181" s="1301">
        <f>IF(AND(MONTH(BF$4)=MONTH($H181),YEAR(BF$4)=YEAR($H181)),#REF!,IF(AND(MONTH(BF$4)=MONTH($G181),YEAR(BF$4)=YEAR($G181)),#REF!,IF(AND(BF$4&lt;($H181+1),(BF$4+1)&gt;$G181),$P181,0)))</f>
        <v>2002</v>
      </c>
      <c r="BG181" s="1301">
        <v>2002</v>
      </c>
      <c r="BH181" s="1301">
        <f t="shared" si="186"/>
        <v>0</v>
      </c>
      <c r="BI181" s="1301">
        <v>2000</v>
      </c>
      <c r="BJ181" s="1301">
        <f>IF(AND(MONTH(BJ$4)=MONTH($H181),YEAR(BJ$4)=YEAR($H181)),#REF!,IF(AND(MONTH(BJ$4)=MONTH($G181),YEAR(BJ$4)=YEAR($G181)),#REF!,IF(AND(BJ$4&lt;($H181+1),(BJ$4+1)&gt;$G181),$P181,0)))</f>
        <v>2002</v>
      </c>
      <c r="BK181" s="1301">
        <v>2002</v>
      </c>
      <c r="BL181" s="1301">
        <f t="shared" si="187"/>
        <v>0</v>
      </c>
      <c r="BM181" s="1301">
        <v>2000</v>
      </c>
      <c r="BN181" s="1313">
        <f>IF(AND(MONTH(BN$4)=MONTH($H181),YEAR(BN$4)=YEAR($H181)),#REF!,IF(AND(MONTH(BN$4)=MONTH($G181),YEAR(BN$4)=YEAR($G181)),#REF!,IF(AND(BN$4&lt;($H181+1),(BN$4+1)&gt;$G181),$P181,0)))</f>
        <v>2002</v>
      </c>
      <c r="BO181" s="1313">
        <f>IF(AND(MONTH(BO$4)=MONTH($H181),YEAR(BO$4)=YEAR($H181)),#REF!,IF(AND(MONTH(BO$4)=MONTH($G181),YEAR(BO$4)=YEAR($G181)),#REF!,IF(AND(BO$4&lt;($H181+1),(BO$4+1)&gt;$G181),$P181,0)))</f>
        <v>2002</v>
      </c>
      <c r="BP181" s="1313">
        <f>IF(AND(MONTH(BP$4)=MONTH($H181),YEAR(BP$4)=YEAR($H181)),#REF!,IF(AND(MONTH(BP$4)=MONTH($G181),YEAR(BP$4)=YEAR($G181)),#REF!,IF(AND(BP$4&lt;($H181+1),(BP$4+1)&gt;$G181),$P181,0)))</f>
        <v>2002</v>
      </c>
      <c r="BQ181" s="1313">
        <f>IF(AND(MONTH(BQ$4)=MONTH($H181),YEAR(BQ$4)=YEAR($H181)),#REF!,IF(AND(MONTH(BQ$4)=MONTH($G181),YEAR(BQ$4)=YEAR($G181)),#REF!,IF(AND(BQ$4&lt;($H181+1),(BQ$4+1)&gt;$G181),$P181,0)))</f>
        <v>2002</v>
      </c>
      <c r="BR181" s="1313">
        <f>IF(AND(MONTH(BR$4)=MONTH($H181),YEAR(BR$4)=YEAR($H181)),#REF!,IF(AND(MONTH(BR$4)=MONTH($G181),YEAR(BR$4)=YEAR($G181)),#REF!,IF(AND(BR$4&lt;($H181+1),(BR$4+1)&gt;$G181),$P181,0)))</f>
        <v>2002</v>
      </c>
      <c r="BS181" s="1313">
        <f>IF(AND(MONTH(BS$4)=MONTH($H181),YEAR(BS$4)=YEAR($H181)),#REF!,IF(AND(MONTH(BS$4)=MONTH($G181),YEAR(BS$4)=YEAR($G181)),#REF!,IF(AND(BS$4&lt;($H181+1),(BS$4+1)&gt;$G181),$P181,0)))</f>
        <v>2002</v>
      </c>
      <c r="BT181" s="1313">
        <f>IF(AND(MONTH(BT$4)=MONTH($H181),YEAR(BT$4)=YEAR($H181)),#REF!,IF(AND(MONTH(BT$4)=MONTH($G181),YEAR(BT$4)=YEAR($G181)),#REF!,IF(AND(BT$4&lt;($H181+1),(BT$4+1)&gt;$G181),$P181,0)))</f>
        <v>2002</v>
      </c>
      <c r="BU181" s="1331" t="e">
        <f t="shared" si="172"/>
        <v>#REF!</v>
      </c>
      <c r="BV181" s="1332"/>
      <c r="BW181" s="1327"/>
      <c r="BX181" s="1319">
        <v>116.89</v>
      </c>
      <c r="BY181" s="1319">
        <v>124.53</v>
      </c>
      <c r="BZ181" s="1319">
        <v>113.86</v>
      </c>
      <c r="CA181" s="1319">
        <v>121.17</v>
      </c>
      <c r="CB181" s="1319"/>
      <c r="CC181" s="1319"/>
      <c r="CD181" s="1339"/>
      <c r="CE181" s="1339"/>
      <c r="CF181" s="1339"/>
      <c r="CG181" s="1339"/>
      <c r="CH181" s="1339"/>
      <c r="CI181" s="1270">
        <f>SUM(BW181:CH181)</f>
        <v>476.45</v>
      </c>
      <c r="CJ181" s="1333"/>
      <c r="CK181" s="1333"/>
      <c r="CL181" s="1333"/>
    </row>
    <row r="182" spans="1:90" ht="18" customHeight="1">
      <c r="A182" s="1198">
        <v>78</v>
      </c>
      <c r="B182" s="1198" t="s">
        <v>185</v>
      </c>
      <c r="C182" s="1198" t="s">
        <v>56</v>
      </c>
      <c r="D182" s="1198"/>
      <c r="E182" s="1201"/>
      <c r="F182" s="1202" t="s">
        <v>249</v>
      </c>
      <c r="G182" s="1205">
        <v>45673</v>
      </c>
      <c r="H182" s="1205">
        <v>46037</v>
      </c>
      <c r="I182" s="1261"/>
      <c r="J182" s="1262">
        <v>0</v>
      </c>
      <c r="K182" s="1262">
        <v>1001</v>
      </c>
      <c r="L182" s="1264">
        <v>7.625</v>
      </c>
      <c r="M182" s="1264">
        <v>2</v>
      </c>
      <c r="N182" s="1265">
        <v>12.03125</v>
      </c>
      <c r="O182" s="1259">
        <f t="shared" si="173"/>
        <v>7632.625</v>
      </c>
      <c r="P182" s="1259">
        <f t="shared" si="216"/>
        <v>2002</v>
      </c>
      <c r="Q182" s="1259">
        <f t="shared" si="217"/>
        <v>9634.625</v>
      </c>
      <c r="R182" s="1259">
        <f>IF(AND(MONTH(R$4)=MONTH($H182),YEAR(R$4)=YEAR($H182)),#REF!,IF(AND(MONTH(R$4)=MONTH($G182),YEAR(R$4)=YEAR($G182)),#REF!,IF(AND(R$4&lt;($H182+1),(R$4+1)&gt;$G182),$O182,0)))</f>
        <v>0</v>
      </c>
      <c r="S182" s="1259">
        <v>0</v>
      </c>
      <c r="T182" s="1259">
        <f t="shared" si="183"/>
        <v>0</v>
      </c>
      <c r="U182" s="1259">
        <v>0</v>
      </c>
      <c r="V182" s="1301">
        <f>IF(AND(MONTH(V$4)=MONTH($H182),YEAR(V$4)=YEAR($H182)),#REF!,IF(AND(MONTH(V$4)=MONTH($G182),YEAR(V$4)=YEAR($G182)),#REF!,IF(AND(V$4&lt;($H182+1),(V$4+1)&gt;$G182),$O182,0)))</f>
        <v>0</v>
      </c>
      <c r="W182" s="1301">
        <v>0</v>
      </c>
      <c r="X182" s="1301">
        <f t="shared" si="188"/>
        <v>0</v>
      </c>
      <c r="Y182" s="1301">
        <v>0</v>
      </c>
      <c r="Z182" s="1301">
        <f>IF(AND(MONTH(Z$4)=MONTH($H182),YEAR(Z$4)=YEAR($H182)),#REF!,IF(AND(MONTH(Z$4)=MONTH($G182),YEAR(Z$4)=YEAR($G182)),#REF!,IF(AND(Z$4&lt;($H182+1),(Z$4+1)&gt;$G182),$O182,0)))</f>
        <v>0</v>
      </c>
      <c r="AA182" s="1301">
        <v>0</v>
      </c>
      <c r="AB182" s="1301">
        <f t="shared" si="189"/>
        <v>0</v>
      </c>
      <c r="AC182" s="1301">
        <v>0</v>
      </c>
      <c r="AD182" s="1301">
        <f>IF(AND(MONTH(AD$4)=MONTH($H182),YEAR(AD$4)=YEAR($H182)),#REF!,IF(AND(MONTH(AD$4)=MONTH($G182),YEAR(AD$4)=YEAR($G182)),#REF!,IF(AND(AD$4&lt;($H182+1),(AD$4+1)&gt;$G182),$O182,0)))</f>
        <v>0</v>
      </c>
      <c r="AE182" s="1301">
        <v>0</v>
      </c>
      <c r="AF182" s="1301">
        <f t="shared" si="190"/>
        <v>0</v>
      </c>
      <c r="AG182" s="1301">
        <v>0</v>
      </c>
      <c r="AH182" s="1301">
        <f>IF(AND(MONTH(AH$4)=MONTH($H182),YEAR(AH$4)=YEAR($H182)),#REF!,IF(AND(MONTH(AH$4)=MONTH($G182),YEAR(AH$4)=YEAR($G182)),#REF!,IF(AND(AH$4&lt;($H182+1),(AH$4+1)&gt;$G182),$O182,0)))</f>
        <v>0</v>
      </c>
      <c r="AI182" s="1301">
        <v>0</v>
      </c>
      <c r="AJ182" s="1301">
        <f t="shared" si="191"/>
        <v>0</v>
      </c>
      <c r="AK182" s="1301">
        <v>0</v>
      </c>
      <c r="AL182" s="1313">
        <f>IF(AND(MONTH(AL$4)=MONTH($H182),YEAR(AL$4)=YEAR($H182)),#REF!,IF(AND(MONTH(AL$4)=MONTH($G182),YEAR(AL$4)=YEAR($G182)),#REF!,IF(AND(AL$4&lt;($H182+1),(AL$4+1)&gt;$G182),$O182,0)))</f>
        <v>0</v>
      </c>
      <c r="AM182" s="1313">
        <f>IF(AND(MONTH(AM$4)=MONTH($H182),YEAR(AM$4)=YEAR($H182)),#REF!,IF(AND(MONTH(AM$4)=MONTH($G182),YEAR(AM$4)=YEAR($G182)),#REF!,IF(AND(AM$4&lt;($H182+1),(AM$4+1)&gt;$G182),$O182,0)))</f>
        <v>0</v>
      </c>
      <c r="AN182" s="1313">
        <f>IF(AND(MONTH(AN$4)=MONTH($H182),YEAR(AN$4)=YEAR($H182)),#REF!,IF(AND(MONTH(AN$4)=MONTH($G182),YEAR(AN$4)=YEAR($G182)),#REF!,IF(AND(AN$4&lt;($H182+1),(AN$4+1)&gt;$G182),$O182,0)))</f>
        <v>0</v>
      </c>
      <c r="AO182" s="1313">
        <f>IF(AND(MONTH(AO$4)=MONTH($H182),YEAR(AO$4)=YEAR($H182)),#REF!,IF(AND(MONTH(AO$4)=MONTH($G182),YEAR(AO$4)=YEAR($G182)),#REF!,IF(AND(AO$4&lt;($H182+1),(AO$4+1)&gt;$G182),$O182,0)))</f>
        <v>0</v>
      </c>
      <c r="AP182" s="1313">
        <f>IF(AND(MONTH(AP$4)=MONTH($H182),YEAR(AP$4)=YEAR($H182)),#REF!,IF(AND(MONTH(AP$4)=MONTH($G182),YEAR(AP$4)=YEAR($G182)),#REF!,IF(AND(AP$4&lt;($H182+1),(AP$4+1)&gt;$G182),$O182,0)))</f>
        <v>0</v>
      </c>
      <c r="AQ182" s="1313">
        <f>IF(AND(MONTH(AQ$4)=MONTH($H182),YEAR(AQ$4)=YEAR($H182)),#REF!,IF(AND(MONTH(AQ$4)=MONTH($G182),YEAR(AQ$4)=YEAR($G182)),#REF!,IF(AND(AQ$4&lt;($H182+1),(AQ$4+1)&gt;$G182),$O182,0)))</f>
        <v>0</v>
      </c>
      <c r="AR182" s="1313">
        <f>IF(AND(MONTH(AR$4)=MONTH($H182),YEAR(AR$4)=YEAR($H182)),#REF!,IF(AND(MONTH(AR$4)=MONTH($G182),YEAR(AR$4)=YEAR($G182)),#REF!,IF(AND(AR$4&lt;($H182+1),(AR$4+1)&gt;$G182),$O182,0)))</f>
        <v>0</v>
      </c>
      <c r="AS182" s="1301">
        <f t="shared" si="171"/>
        <v>0</v>
      </c>
      <c r="AT182" s="1301">
        <f>IF(AND(MONTH(AT$4)=MONTH($H182),YEAR(AT$4)=YEAR($H182)),#REF!,IF(AND(MONTH(AT$4)=MONTH($G182),YEAR(AT$4)=YEAR($G182)),#REF!,IF(AND(AT$4&lt;($H182+1),(AT$4+1)&gt;$G182),$P182,0)))</f>
        <v>0</v>
      </c>
      <c r="AU182" s="1301">
        <v>0</v>
      </c>
      <c r="AV182" s="1301">
        <f t="shared" si="180"/>
        <v>0</v>
      </c>
      <c r="AW182" s="1301">
        <v>0</v>
      </c>
      <c r="AX182" s="1301">
        <f>IF(AND(MONTH(AX$4)=MONTH($H182),YEAR(AX$4)=YEAR($H182)),#REF!,IF(AND(MONTH(AX$4)=MONTH($G182),YEAR(AX$4)=YEAR($G182)),#REF!,IF(AND(AX$4&lt;($H182+1),(AX$4+1)&gt;$G182),$P182,0)))</f>
        <v>0</v>
      </c>
      <c r="AY182" s="1301">
        <v>0</v>
      </c>
      <c r="AZ182" s="1301">
        <f t="shared" si="184"/>
        <v>0</v>
      </c>
      <c r="BA182" s="1301">
        <v>0</v>
      </c>
      <c r="BB182" s="1301">
        <f>IF(AND(MONTH(BB$4)=MONTH($H182),YEAR(BB$4)=YEAR($H182)),#REF!,IF(AND(MONTH(BB$4)=MONTH($G182),YEAR(BB$4)=YEAR($G182)),#REF!,IF(AND(BB$4&lt;($H182+1),(BB$4+1)&gt;$G182),$P182,0)))</f>
        <v>0</v>
      </c>
      <c r="BC182" s="1301">
        <v>0</v>
      </c>
      <c r="BD182" s="1301">
        <f t="shared" si="185"/>
        <v>0</v>
      </c>
      <c r="BE182" s="1301">
        <v>0</v>
      </c>
      <c r="BF182" s="1301">
        <f>IF(AND(MONTH(BF$4)=MONTH($H182),YEAR(BF$4)=YEAR($H182)),#REF!,IF(AND(MONTH(BF$4)=MONTH($G182),YEAR(BF$4)=YEAR($G182)),#REF!,IF(AND(BF$4&lt;($H182+1),(BF$4+1)&gt;$G182),$P182,0)))</f>
        <v>0</v>
      </c>
      <c r="BG182" s="1301">
        <v>0</v>
      </c>
      <c r="BH182" s="1301">
        <f t="shared" si="186"/>
        <v>0</v>
      </c>
      <c r="BI182" s="1301">
        <v>0</v>
      </c>
      <c r="BJ182" s="1301">
        <f>IF(AND(MONTH(BJ$4)=MONTH($H182),YEAR(BJ$4)=YEAR($H182)),#REF!,IF(AND(MONTH(BJ$4)=MONTH($G182),YEAR(BJ$4)=YEAR($G182)),#REF!,IF(AND(BJ$4&lt;($H182+1),(BJ$4+1)&gt;$G182),$P182,0)))</f>
        <v>0</v>
      </c>
      <c r="BK182" s="1301">
        <v>0</v>
      </c>
      <c r="BL182" s="1301">
        <f t="shared" si="187"/>
        <v>0</v>
      </c>
      <c r="BM182" s="1301">
        <v>0</v>
      </c>
      <c r="BN182" s="1313">
        <f>IF(AND(MONTH(BN$4)=MONTH($H182),YEAR(BN$4)=YEAR($H182)),#REF!,IF(AND(MONTH(BN$4)=MONTH($G182),YEAR(BN$4)=YEAR($G182)),#REF!,IF(AND(BN$4&lt;($H182+1),(BN$4+1)&gt;$G182),$P182,0)))</f>
        <v>0</v>
      </c>
      <c r="BO182" s="1313">
        <f>IF(AND(MONTH(BO$4)=MONTH($H182),YEAR(BO$4)=YEAR($H182)),#REF!,IF(AND(MONTH(BO$4)=MONTH($G182),YEAR(BO$4)=YEAR($G182)),#REF!,IF(AND(BO$4&lt;($H182+1),(BO$4+1)&gt;$G182),$P182,0)))</f>
        <v>0</v>
      </c>
      <c r="BP182" s="1313">
        <f>IF(AND(MONTH(BP$4)=MONTH($H182),YEAR(BP$4)=YEAR($H182)),#REF!,IF(AND(MONTH(BP$4)=MONTH($G182),YEAR(BP$4)=YEAR($G182)),#REF!,IF(AND(BP$4&lt;($H182+1),(BP$4+1)&gt;$G182),$P182,0)))</f>
        <v>0</v>
      </c>
      <c r="BQ182" s="1313">
        <f>IF(AND(MONTH(BQ$4)=MONTH($H182),YEAR(BQ$4)=YEAR($H182)),#REF!,IF(AND(MONTH(BQ$4)=MONTH($G182),YEAR(BQ$4)=YEAR($G182)),#REF!,IF(AND(BQ$4&lt;($H182+1),(BQ$4+1)&gt;$G182),$P182,0)))</f>
        <v>0</v>
      </c>
      <c r="BR182" s="1313">
        <f>IF(AND(MONTH(BR$4)=MONTH($H182),YEAR(BR$4)=YEAR($H182)),#REF!,IF(AND(MONTH(BR$4)=MONTH($G182),YEAR(BR$4)=YEAR($G182)),#REF!,IF(AND(BR$4&lt;($H182+1),(BR$4+1)&gt;$G182),$P182,0)))</f>
        <v>0</v>
      </c>
      <c r="BS182" s="1313">
        <f>IF(AND(MONTH(BS$4)=MONTH($H182),YEAR(BS$4)=YEAR($H182)),#REF!,IF(AND(MONTH(BS$4)=MONTH($G182),YEAR(BS$4)=YEAR($G182)),#REF!,IF(AND(BS$4&lt;($H182+1),(BS$4+1)&gt;$G182),$P182,0)))</f>
        <v>0</v>
      </c>
      <c r="BT182" s="1313">
        <f>IF(AND(MONTH(BT$4)=MONTH($H182),YEAR(BT$4)=YEAR($H182)),#REF!,IF(AND(MONTH(BT$4)=MONTH($G182),YEAR(BT$4)=YEAR($G182)),#REF!,IF(AND(BT$4&lt;($H182+1),(BT$4+1)&gt;$G182),$P182,0)))</f>
        <v>0</v>
      </c>
      <c r="BU182" s="1331">
        <f t="shared" si="172"/>
        <v>0</v>
      </c>
      <c r="BV182" s="1332"/>
      <c r="BW182" s="1327"/>
      <c r="BX182" s="1319"/>
      <c r="BY182" s="1319"/>
      <c r="BZ182" s="1319"/>
      <c r="CA182" s="1319"/>
      <c r="CB182" s="1319"/>
      <c r="CC182" s="1319"/>
      <c r="CD182" s="1339"/>
      <c r="CE182" s="1339"/>
      <c r="CF182" s="1339"/>
      <c r="CG182" s="1339"/>
      <c r="CH182" s="1339"/>
      <c r="CI182" s="1270">
        <f>SUM(BW182:CH182)</f>
        <v>0</v>
      </c>
      <c r="CJ182" s="1333"/>
      <c r="CK182" s="1333"/>
      <c r="CL182" s="1333"/>
    </row>
    <row r="183" spans="1:90" ht="18" customHeight="1">
      <c r="A183" s="1198">
        <v>78</v>
      </c>
      <c r="B183" s="1198" t="s">
        <v>185</v>
      </c>
      <c r="C183" s="1198" t="s">
        <v>56</v>
      </c>
      <c r="D183" s="1198"/>
      <c r="E183" s="1201"/>
      <c r="F183" s="1202" t="s">
        <v>249</v>
      </c>
      <c r="G183" s="1205">
        <v>46038</v>
      </c>
      <c r="H183" s="1205">
        <v>46402</v>
      </c>
      <c r="I183" s="1261"/>
      <c r="J183" s="1262">
        <v>0</v>
      </c>
      <c r="K183" s="1262">
        <v>1001</v>
      </c>
      <c r="L183" s="1264">
        <v>7.75</v>
      </c>
      <c r="M183" s="1264">
        <v>2</v>
      </c>
      <c r="N183" s="1265">
        <v>12.1875</v>
      </c>
      <c r="O183" s="1259">
        <f t="shared" si="173"/>
        <v>7757.75</v>
      </c>
      <c r="P183" s="1259">
        <f t="shared" si="216"/>
        <v>2002</v>
      </c>
      <c r="Q183" s="1259">
        <f t="shared" si="217"/>
        <v>9759.75</v>
      </c>
      <c r="R183" s="1259">
        <f>IF(AND(MONTH(R$4)=MONTH($H183),YEAR(R$4)=YEAR($H183)),#REF!,IF(AND(MONTH(R$4)=MONTH($G183),YEAR(R$4)=YEAR($G183)),#REF!,IF(AND(R$4&lt;($H183+1),(R$4+1)&gt;$G183),$O183,0)))</f>
        <v>0</v>
      </c>
      <c r="S183" s="1259">
        <v>0</v>
      </c>
      <c r="T183" s="1259">
        <f t="shared" si="183"/>
        <v>0</v>
      </c>
      <c r="U183" s="1259">
        <v>0</v>
      </c>
      <c r="V183" s="1301">
        <f>IF(AND(MONTH(V$4)=MONTH($H183),YEAR(V$4)=YEAR($H183)),#REF!,IF(AND(MONTH(V$4)=MONTH($G183),YEAR(V$4)=YEAR($G183)),#REF!,IF(AND(V$4&lt;($H183+1),(V$4+1)&gt;$G183),$O183,0)))</f>
        <v>0</v>
      </c>
      <c r="W183" s="1301">
        <v>0</v>
      </c>
      <c r="X183" s="1301">
        <f t="shared" si="188"/>
        <v>0</v>
      </c>
      <c r="Y183" s="1301">
        <v>0</v>
      </c>
      <c r="Z183" s="1301">
        <f>IF(AND(MONTH(Z$4)=MONTH($H183),YEAR(Z$4)=YEAR($H183)),#REF!,IF(AND(MONTH(Z$4)=MONTH($G183),YEAR(Z$4)=YEAR($G183)),#REF!,IF(AND(Z$4&lt;($H183+1),(Z$4+1)&gt;$G183),$O183,0)))</f>
        <v>0</v>
      </c>
      <c r="AA183" s="1301">
        <v>0</v>
      </c>
      <c r="AB183" s="1301">
        <f t="shared" si="189"/>
        <v>0</v>
      </c>
      <c r="AC183" s="1301">
        <v>0</v>
      </c>
      <c r="AD183" s="1301">
        <f>IF(AND(MONTH(AD$4)=MONTH($H183),YEAR(AD$4)=YEAR($H183)),#REF!,IF(AND(MONTH(AD$4)=MONTH($G183),YEAR(AD$4)=YEAR($G183)),#REF!,IF(AND(AD$4&lt;($H183+1),(AD$4+1)&gt;$G183),$O183,0)))</f>
        <v>0</v>
      </c>
      <c r="AE183" s="1301">
        <v>0</v>
      </c>
      <c r="AF183" s="1301">
        <f t="shared" si="190"/>
        <v>0</v>
      </c>
      <c r="AG183" s="1301">
        <v>0</v>
      </c>
      <c r="AH183" s="1301">
        <f>IF(AND(MONTH(AH$4)=MONTH($H183),YEAR(AH$4)=YEAR($H183)),#REF!,IF(AND(MONTH(AH$4)=MONTH($G183),YEAR(AH$4)=YEAR($G183)),#REF!,IF(AND(AH$4&lt;($H183+1),(AH$4+1)&gt;$G183),$O183,0)))</f>
        <v>0</v>
      </c>
      <c r="AI183" s="1301">
        <v>0</v>
      </c>
      <c r="AJ183" s="1301">
        <f t="shared" si="191"/>
        <v>0</v>
      </c>
      <c r="AK183" s="1301">
        <v>0</v>
      </c>
      <c r="AL183" s="1313">
        <f>IF(AND(MONTH(AL$4)=MONTH($H183),YEAR(AL$4)=YEAR($H183)),#REF!,IF(AND(MONTH(AL$4)=MONTH($G183),YEAR(AL$4)=YEAR($G183)),#REF!,IF(AND(AL$4&lt;($H183+1),(AL$4+1)&gt;$G183),$O183,0)))</f>
        <v>0</v>
      </c>
      <c r="AM183" s="1313">
        <f>IF(AND(MONTH(AM$4)=MONTH($H183),YEAR(AM$4)=YEAR($H183)),#REF!,IF(AND(MONTH(AM$4)=MONTH($G183),YEAR(AM$4)=YEAR($G183)),#REF!,IF(AND(AM$4&lt;($H183+1),(AM$4+1)&gt;$G183),$O183,0)))</f>
        <v>0</v>
      </c>
      <c r="AN183" s="1313">
        <f>IF(AND(MONTH(AN$4)=MONTH($H183),YEAR(AN$4)=YEAR($H183)),#REF!,IF(AND(MONTH(AN$4)=MONTH($G183),YEAR(AN$4)=YEAR($G183)),#REF!,IF(AND(AN$4&lt;($H183+1),(AN$4+1)&gt;$G183),$O183,0)))</f>
        <v>0</v>
      </c>
      <c r="AO183" s="1313">
        <f>IF(AND(MONTH(AO$4)=MONTH($H183),YEAR(AO$4)=YEAR($H183)),#REF!,IF(AND(MONTH(AO$4)=MONTH($G183),YEAR(AO$4)=YEAR($G183)),#REF!,IF(AND(AO$4&lt;($H183+1),(AO$4+1)&gt;$G183),$O183,0)))</f>
        <v>0</v>
      </c>
      <c r="AP183" s="1313">
        <f>IF(AND(MONTH(AP$4)=MONTH($H183),YEAR(AP$4)=YEAR($H183)),#REF!,IF(AND(MONTH(AP$4)=MONTH($G183),YEAR(AP$4)=YEAR($G183)),#REF!,IF(AND(AP$4&lt;($H183+1),(AP$4+1)&gt;$G183),$O183,0)))</f>
        <v>0</v>
      </c>
      <c r="AQ183" s="1313">
        <f>IF(AND(MONTH(AQ$4)=MONTH($H183),YEAR(AQ$4)=YEAR($H183)),#REF!,IF(AND(MONTH(AQ$4)=MONTH($G183),YEAR(AQ$4)=YEAR($G183)),#REF!,IF(AND(AQ$4&lt;($H183+1),(AQ$4+1)&gt;$G183),$O183,0)))</f>
        <v>0</v>
      </c>
      <c r="AR183" s="1313">
        <f>IF(AND(MONTH(AR$4)=MONTH($H183),YEAR(AR$4)=YEAR($H183)),#REF!,IF(AND(MONTH(AR$4)=MONTH($G183),YEAR(AR$4)=YEAR($G183)),#REF!,IF(AND(AR$4&lt;($H183+1),(AR$4+1)&gt;$G183),$O183,0)))</f>
        <v>0</v>
      </c>
      <c r="AS183" s="1301">
        <f t="shared" si="171"/>
        <v>0</v>
      </c>
      <c r="AT183" s="1301">
        <f>IF(AND(MONTH(AT$4)=MONTH($H183),YEAR(AT$4)=YEAR($H183)),#REF!,IF(AND(MONTH(AT$4)=MONTH($G183),YEAR(AT$4)=YEAR($G183)),#REF!,IF(AND(AT$4&lt;($H183+1),(AT$4+1)&gt;$G183),$P183,0)))</f>
        <v>0</v>
      </c>
      <c r="AU183" s="1301">
        <v>0</v>
      </c>
      <c r="AV183" s="1301">
        <f t="shared" si="180"/>
        <v>0</v>
      </c>
      <c r="AW183" s="1301">
        <v>0</v>
      </c>
      <c r="AX183" s="1301">
        <f>IF(AND(MONTH(AX$4)=MONTH($H183),YEAR(AX$4)=YEAR($H183)),#REF!,IF(AND(MONTH(AX$4)=MONTH($G183),YEAR(AX$4)=YEAR($G183)),#REF!,IF(AND(AX$4&lt;($H183+1),(AX$4+1)&gt;$G183),$P183,0)))</f>
        <v>0</v>
      </c>
      <c r="AY183" s="1301">
        <v>0</v>
      </c>
      <c r="AZ183" s="1301">
        <f t="shared" si="184"/>
        <v>0</v>
      </c>
      <c r="BA183" s="1301">
        <v>0</v>
      </c>
      <c r="BB183" s="1301">
        <f>IF(AND(MONTH(BB$4)=MONTH($H183),YEAR(BB$4)=YEAR($H183)),#REF!,IF(AND(MONTH(BB$4)=MONTH($G183),YEAR(BB$4)=YEAR($G183)),#REF!,IF(AND(BB$4&lt;($H183+1),(BB$4+1)&gt;$G183),$P183,0)))</f>
        <v>0</v>
      </c>
      <c r="BC183" s="1301">
        <v>0</v>
      </c>
      <c r="BD183" s="1301">
        <f t="shared" si="185"/>
        <v>0</v>
      </c>
      <c r="BE183" s="1301">
        <v>0</v>
      </c>
      <c r="BF183" s="1301">
        <f>IF(AND(MONTH(BF$4)=MONTH($H183),YEAR(BF$4)=YEAR($H183)),#REF!,IF(AND(MONTH(BF$4)=MONTH($G183),YEAR(BF$4)=YEAR($G183)),#REF!,IF(AND(BF$4&lt;($H183+1),(BF$4+1)&gt;$G183),$P183,0)))</f>
        <v>0</v>
      </c>
      <c r="BG183" s="1301">
        <v>0</v>
      </c>
      <c r="BH183" s="1301">
        <f t="shared" si="186"/>
        <v>0</v>
      </c>
      <c r="BI183" s="1301">
        <v>0</v>
      </c>
      <c r="BJ183" s="1301">
        <f>IF(AND(MONTH(BJ$4)=MONTH($H183),YEAR(BJ$4)=YEAR($H183)),#REF!,IF(AND(MONTH(BJ$4)=MONTH($G183),YEAR(BJ$4)=YEAR($G183)),#REF!,IF(AND(BJ$4&lt;($H183+1),(BJ$4+1)&gt;$G183),$P183,0)))</f>
        <v>0</v>
      </c>
      <c r="BK183" s="1301">
        <v>0</v>
      </c>
      <c r="BL183" s="1301">
        <f t="shared" si="187"/>
        <v>0</v>
      </c>
      <c r="BM183" s="1301">
        <v>0</v>
      </c>
      <c r="BN183" s="1313">
        <f>IF(AND(MONTH(BN$4)=MONTH($H183),YEAR(BN$4)=YEAR($H183)),#REF!,IF(AND(MONTH(BN$4)=MONTH($G183),YEAR(BN$4)=YEAR($G183)),#REF!,IF(AND(BN$4&lt;($H183+1),(BN$4+1)&gt;$G183),$P183,0)))</f>
        <v>0</v>
      </c>
      <c r="BO183" s="1313">
        <f>IF(AND(MONTH(BO$4)=MONTH($H183),YEAR(BO$4)=YEAR($H183)),#REF!,IF(AND(MONTH(BO$4)=MONTH($G183),YEAR(BO$4)=YEAR($G183)),#REF!,IF(AND(BO$4&lt;($H183+1),(BO$4+1)&gt;$G183),$P183,0)))</f>
        <v>0</v>
      </c>
      <c r="BP183" s="1313">
        <f>IF(AND(MONTH(BP$4)=MONTH($H183),YEAR(BP$4)=YEAR($H183)),#REF!,IF(AND(MONTH(BP$4)=MONTH($G183),YEAR(BP$4)=YEAR($G183)),#REF!,IF(AND(BP$4&lt;($H183+1),(BP$4+1)&gt;$G183),$P183,0)))</f>
        <v>0</v>
      </c>
      <c r="BQ183" s="1313">
        <f>IF(AND(MONTH(BQ$4)=MONTH($H183),YEAR(BQ$4)=YEAR($H183)),#REF!,IF(AND(MONTH(BQ$4)=MONTH($G183),YEAR(BQ$4)=YEAR($G183)),#REF!,IF(AND(BQ$4&lt;($H183+1),(BQ$4+1)&gt;$G183),$P183,0)))</f>
        <v>0</v>
      </c>
      <c r="BR183" s="1313">
        <f>IF(AND(MONTH(BR$4)=MONTH($H183),YEAR(BR$4)=YEAR($H183)),#REF!,IF(AND(MONTH(BR$4)=MONTH($G183),YEAR(BR$4)=YEAR($G183)),#REF!,IF(AND(BR$4&lt;($H183+1),(BR$4+1)&gt;$G183),$P183,0)))</f>
        <v>0</v>
      </c>
      <c r="BS183" s="1313">
        <f>IF(AND(MONTH(BS$4)=MONTH($H183),YEAR(BS$4)=YEAR($H183)),#REF!,IF(AND(MONTH(BS$4)=MONTH($G183),YEAR(BS$4)=YEAR($G183)),#REF!,IF(AND(BS$4&lt;($H183+1),(BS$4+1)&gt;$G183),$P183,0)))</f>
        <v>0</v>
      </c>
      <c r="BT183" s="1313">
        <f>IF(AND(MONTH(BT$4)=MONTH($H183),YEAR(BT$4)=YEAR($H183)),#REF!,IF(AND(MONTH(BT$4)=MONTH($G183),YEAR(BT$4)=YEAR($G183)),#REF!,IF(AND(BT$4&lt;($H183+1),(BT$4+1)&gt;$G183),$P183,0)))</f>
        <v>0</v>
      </c>
      <c r="BU183" s="1331">
        <f t="shared" si="172"/>
        <v>0</v>
      </c>
      <c r="BV183" s="1332"/>
      <c r="BW183" s="1327"/>
      <c r="BX183" s="1319"/>
      <c r="BY183" s="1319"/>
      <c r="BZ183" s="1319"/>
      <c r="CA183" s="1319"/>
      <c r="CB183" s="1319"/>
      <c r="CC183" s="1319"/>
      <c r="CD183" s="1339"/>
      <c r="CE183" s="1339"/>
      <c r="CF183" s="1339"/>
      <c r="CG183" s="1339"/>
      <c r="CH183" s="1339"/>
      <c r="CI183" s="1270">
        <f>SUM(BW183:CH183)</f>
        <v>0</v>
      </c>
      <c r="CJ183" s="1333"/>
      <c r="CK183" s="1333"/>
      <c r="CL183" s="1333"/>
    </row>
    <row r="184" spans="1:90" ht="18" customHeight="1">
      <c r="A184" s="1188">
        <v>79</v>
      </c>
      <c r="B184" s="1188" t="s">
        <v>240</v>
      </c>
      <c r="C184" s="1188" t="s">
        <v>240</v>
      </c>
      <c r="D184" s="1188"/>
      <c r="E184" s="1188" t="s">
        <v>250</v>
      </c>
      <c r="F184" s="1199" t="s">
        <v>251</v>
      </c>
      <c r="G184" s="1197">
        <v>44621</v>
      </c>
      <c r="H184" s="1197">
        <v>45716</v>
      </c>
      <c r="I184" s="1256"/>
      <c r="J184" s="1257">
        <v>10</v>
      </c>
      <c r="K184" s="1257">
        <v>10</v>
      </c>
      <c r="L184" s="1380">
        <v>0</v>
      </c>
      <c r="M184" s="1258">
        <v>0</v>
      </c>
      <c r="N184" s="1249">
        <v>0</v>
      </c>
      <c r="O184" s="1259">
        <v>2450</v>
      </c>
      <c r="P184" s="1259">
        <f t="shared" si="216"/>
        <v>0</v>
      </c>
      <c r="Q184" s="1259">
        <f t="shared" si="217"/>
        <v>2450</v>
      </c>
      <c r="R184" s="1259">
        <f>IF(AND(MONTH(R$4)=MONTH($H184),YEAR(R$4)=YEAR($H184)),#REF!,IF(AND(MONTH(R$4)=MONTH($G184),YEAR(R$4)=YEAR($G184)),#REF!,IF(AND(R$4&lt;($H184+1),(R$4+1)&gt;$G184),$O184,0)))</f>
        <v>2450</v>
      </c>
      <c r="S184" s="1259">
        <f>VLOOKUP(E184,'[1]MW-Rent 2023'!$E$11:$AS$247,16,FALSE)</f>
        <v>2450</v>
      </c>
      <c r="T184" s="1259">
        <f t="shared" si="183"/>
        <v>0</v>
      </c>
      <c r="U184" s="1259">
        <f>VLOOKUP(E184,'[2]MW-Rent 2023'!$E$11:$DR$319,21,FALSE)</f>
        <v>2450</v>
      </c>
      <c r="V184" s="1301">
        <f>IF(AND(MONTH(V$4)=MONTH($H184),YEAR(V$4)=YEAR($H184)),#REF!,IF(AND(MONTH(V$4)=MONTH($G184),YEAR(V$4)=YEAR($G184)),#REF!,IF(AND(V$4&lt;($H184+1),(V$4+1)&gt;$G184),$O184,0)))</f>
        <v>2450</v>
      </c>
      <c r="W184" s="1301">
        <f>VLOOKUP(E184,'[1]MW-Rent 2023'!$E$11:$AS$247,17,FALSE)</f>
        <v>2450</v>
      </c>
      <c r="X184" s="1301">
        <f t="shared" si="188"/>
        <v>0</v>
      </c>
      <c r="Y184" s="1301">
        <f>VLOOKUP(E184,'[2]MW-Rent 2023'!$E$11:$DR$319,25,FALSE)</f>
        <v>2450</v>
      </c>
      <c r="Z184" s="1301">
        <f>IF(AND(MONTH(Z$4)=MONTH($H184),YEAR(Z$4)=YEAR($H184)),#REF!,IF(AND(MONTH(Z$4)=MONTH($G184),YEAR(Z$4)=YEAR($G184)),#REF!,IF(AND(Z$4&lt;($H184+1),(Z$4+1)&gt;$G184),$O184,0)))</f>
        <v>2450</v>
      </c>
      <c r="AA184" s="1301">
        <f>VLOOKUP(E184,'[1]MW-Rent 2023'!$E$11:$AS$247,18,FALSE)</f>
        <v>2450</v>
      </c>
      <c r="AB184" s="1301">
        <f t="shared" si="189"/>
        <v>0</v>
      </c>
      <c r="AC184" s="1301">
        <f>VLOOKUP(E184,'[2]MW-Rent 2023'!$E$11:$DR$319,29,FALSE)</f>
        <v>2450</v>
      </c>
      <c r="AD184" s="1301">
        <f>IF(AND(MONTH(AD$4)=MONTH($H184),YEAR(AD$4)=YEAR($H184)),#REF!,IF(AND(MONTH(AD$4)=MONTH($G184),YEAR(AD$4)=YEAR($G184)),#REF!,IF(AND(AD$4&lt;($H184+1),(AD$4+1)&gt;$G184),$O184,0)))</f>
        <v>2450</v>
      </c>
      <c r="AE184" s="1301">
        <f>VLOOKUP(E184,'[1]MW-Rent 2023'!$E$11:$AS$247,19,FALSE)</f>
        <v>2450</v>
      </c>
      <c r="AF184" s="1301">
        <f t="shared" si="190"/>
        <v>0</v>
      </c>
      <c r="AG184" s="1301">
        <f>VLOOKUP(E184,'[2]MW-Rent 2023'!$E$11:$DR$319,33,FALSE)</f>
        <v>2450</v>
      </c>
      <c r="AH184" s="1301">
        <f>IF(AND(MONTH(AH$4)=MONTH($H184),YEAR(AH$4)=YEAR($H184)),#REF!,IF(AND(MONTH(AH$4)=MONTH($G184),YEAR(AH$4)=YEAR($G184)),#REF!,IF(AND(AH$4&lt;($H184+1),(AH$4+1)&gt;$G184),$O184,0)))</f>
        <v>2450</v>
      </c>
      <c r="AI184" s="1301">
        <f>VLOOKUP(E184,'[1]MW-Rent 2023'!$E$11:$AS$247,20,FALSE)</f>
        <v>2450</v>
      </c>
      <c r="AJ184" s="1301">
        <f t="shared" si="191"/>
        <v>0</v>
      </c>
      <c r="AK184" s="1301">
        <f>VLOOKUP(E184,'[2]MW-Rent 2023'!$E$11:$DR$319,37,FALSE)</f>
        <v>2450</v>
      </c>
      <c r="AL184" s="1313">
        <f>IF(AND(MONTH(AL$4)=MONTH($H184),YEAR(AL$4)=YEAR($H184)),#REF!,IF(AND(MONTH(AL$4)=MONTH($G184),YEAR(AL$4)=YEAR($G184)),#REF!,IF(AND(AL$4&lt;($H184+1),(AL$4+1)&gt;$G184),$O184,0)))</f>
        <v>2450</v>
      </c>
      <c r="AM184" s="1313">
        <f>IF(AND(MONTH(AM$4)=MONTH($H184),YEAR(AM$4)=YEAR($H184)),#REF!,IF(AND(MONTH(AM$4)=MONTH($G184),YEAR(AM$4)=YEAR($G184)),#REF!,IF(AND(AM$4&lt;($H184+1),(AM$4+1)&gt;$G184),$O184,0)))</f>
        <v>2450</v>
      </c>
      <c r="AN184" s="1313">
        <f>IF(AND(MONTH(AN$4)=MONTH($H184),YEAR(AN$4)=YEAR($H184)),#REF!,IF(AND(MONTH(AN$4)=MONTH($G184),YEAR(AN$4)=YEAR($G184)),#REF!,IF(AND(AN$4&lt;($H184+1),(AN$4+1)&gt;$G184),$O184,0)))</f>
        <v>2450</v>
      </c>
      <c r="AO184" s="1313">
        <f>IF(AND(MONTH(AO$4)=MONTH($H184),YEAR(AO$4)=YEAR($H184)),#REF!,IF(AND(MONTH(AO$4)=MONTH($G184),YEAR(AO$4)=YEAR($G184)),#REF!,IF(AND(AO$4&lt;($H184+1),(AO$4+1)&gt;$G184),$O184,0)))</f>
        <v>2450</v>
      </c>
      <c r="AP184" s="1313">
        <f>IF(AND(MONTH(AP$4)=MONTH($H184),YEAR(AP$4)=YEAR($H184)),#REF!,IF(AND(MONTH(AP$4)=MONTH($G184),YEAR(AP$4)=YEAR($G184)),#REF!,IF(AND(AP$4&lt;($H184+1),(AP$4+1)&gt;$G184),$O184,0)))</f>
        <v>2450</v>
      </c>
      <c r="AQ184" s="1313">
        <f>IF(AND(MONTH(AQ$4)=MONTH($H184),YEAR(AQ$4)=YEAR($H184)),#REF!,IF(AND(MONTH(AQ$4)=MONTH($G184),YEAR(AQ$4)=YEAR($G184)),#REF!,IF(AND(AQ$4&lt;($H184+1),(AQ$4+1)&gt;$G184),$O184,0)))</f>
        <v>2450</v>
      </c>
      <c r="AR184" s="1313">
        <f>IF(AND(MONTH(AR$4)=MONTH($H184),YEAR(AR$4)=YEAR($H184)),#REF!,IF(AND(MONTH(AR$4)=MONTH($G184),YEAR(AR$4)=YEAR($G184)),#REF!,IF(AND(AR$4&lt;($H184+1),(AR$4+1)&gt;$G184),$O184,0)))</f>
        <v>2450</v>
      </c>
      <c r="AS184" s="1301">
        <f t="shared" si="171"/>
        <v>29400</v>
      </c>
      <c r="AT184" s="1301">
        <f>IF(AND(MONTH(AT$4)=MONTH($H184),YEAR(AT$4)=YEAR($H184)),#REF!,IF(AND(MONTH(AT$4)=MONTH($G184),YEAR(AT$4)=YEAR($G184)),#REF!,IF(AND(AT$4&lt;($H184+1),(AT$4+1)&gt;$G184),$P184,0)))</f>
        <v>0</v>
      </c>
      <c r="AU184" s="1301">
        <f>VLOOKUP(E184,'[1]MW-Rent 2023'!$E$11:$AS$247,29,FALSE)</f>
        <v>0</v>
      </c>
      <c r="AV184" s="1301">
        <f t="shared" si="180"/>
        <v>0</v>
      </c>
      <c r="AW184" s="1301">
        <f>VLOOKUP(E184,'[2]MW-Rent 2023'!$E$11:$DR$319,70,FALSE)</f>
        <v>0</v>
      </c>
      <c r="AX184" s="1301">
        <f>IF(AND(MONTH(AX$4)=MONTH($H184),YEAR(AX$4)=YEAR($H184)),#REF!,IF(AND(MONTH(AX$4)=MONTH($G184),YEAR(AX$4)=YEAR($G184)),#REF!,IF(AND(AX$4&lt;($H184+1),(AX$4+1)&gt;$G184),$P184,0)))</f>
        <v>0</v>
      </c>
      <c r="AY184" s="1301">
        <f>VLOOKUP(E184,'[1]MW-Rent 2023'!$E$11:$AS$247,30,FALSE)</f>
        <v>0</v>
      </c>
      <c r="AZ184" s="1301">
        <f t="shared" si="184"/>
        <v>0</v>
      </c>
      <c r="BA184" s="1301">
        <f>VLOOKUP(E184,'[2]MW-Rent 2023'!$E$11:$DR$319,74,FALSE)</f>
        <v>0</v>
      </c>
      <c r="BB184" s="1301">
        <f>IF(AND(MONTH(BB$4)=MONTH($H184),YEAR(BB$4)=YEAR($H184)),#REF!,IF(AND(MONTH(BB$4)=MONTH($G184),YEAR(BB$4)=YEAR($G184)),#REF!,IF(AND(BB$4&lt;($H184+1),(BB$4+1)&gt;$G184),$P184,0)))</f>
        <v>0</v>
      </c>
      <c r="BC184" s="1301">
        <f>VLOOKUP(E184,'[1]MW-Rent 2023'!$E$11:$AS$247,31,FALSE)</f>
        <v>0</v>
      </c>
      <c r="BD184" s="1301">
        <f t="shared" si="185"/>
        <v>0</v>
      </c>
      <c r="BE184" s="1301">
        <f>VLOOKUP(E184,'[2]MW-Rent 2023'!$E$11:$DR$319,78,FALSE)</f>
        <v>0</v>
      </c>
      <c r="BF184" s="1301">
        <f>IF(AND(MONTH(BF$4)=MONTH($H184),YEAR(BF$4)=YEAR($H184)),#REF!,IF(AND(MONTH(BF$4)=MONTH($G184),YEAR(BF$4)=YEAR($G184)),#REF!,IF(AND(BF$4&lt;($H184+1),(BF$4+1)&gt;$G184),$P184,0)))</f>
        <v>0</v>
      </c>
      <c r="BG184" s="1301">
        <f>VLOOKUP(E184,'[1]MW-Rent 2023'!$E$11:$AS$247,32,FALSE)</f>
        <v>0</v>
      </c>
      <c r="BH184" s="1301">
        <f t="shared" si="186"/>
        <v>0</v>
      </c>
      <c r="BI184" s="1301">
        <f>VLOOKUP(E184,'[2]MW-Rent 2023'!$E$11:$DR$319,82,FALSE)</f>
        <v>0</v>
      </c>
      <c r="BJ184" s="1301">
        <f>IF(AND(MONTH(BJ$4)=MONTH($H184),YEAR(BJ$4)=YEAR($H184)),#REF!,IF(AND(MONTH(BJ$4)=MONTH($G184),YEAR(BJ$4)=YEAR($G184)),#REF!,IF(AND(BJ$4&lt;($H184+1),(BJ$4+1)&gt;$G184),$P184,0)))</f>
        <v>0</v>
      </c>
      <c r="BK184" s="1301">
        <f>VLOOKUP(E184,'[1]MW-Rent 2023'!$E$11:$AS$247,33,FALSE)</f>
        <v>0</v>
      </c>
      <c r="BL184" s="1301">
        <f t="shared" si="187"/>
        <v>0</v>
      </c>
      <c r="BM184" s="1301">
        <f>VLOOKUP(E184,'[2]MW-Rent 2023'!$E$11:$DR$319,86,FALSE)</f>
        <v>0</v>
      </c>
      <c r="BN184" s="1313">
        <f>IF(AND(MONTH(BN$4)=MONTH($H184),YEAR(BN$4)=YEAR($H184)),#REF!,IF(AND(MONTH(BN$4)=MONTH($G184),YEAR(BN$4)=YEAR($G184)),#REF!,IF(AND(BN$4&lt;($H184+1),(BN$4+1)&gt;$G184),$P184,0)))</f>
        <v>0</v>
      </c>
      <c r="BO184" s="1313">
        <f>IF(AND(MONTH(BO$4)=MONTH($H184),YEAR(BO$4)=YEAR($H184)),#REF!,IF(AND(MONTH(BO$4)=MONTH($G184),YEAR(BO$4)=YEAR($G184)),#REF!,IF(AND(BO$4&lt;($H184+1),(BO$4+1)&gt;$G184),$P184,0)))</f>
        <v>0</v>
      </c>
      <c r="BP184" s="1313">
        <f>IF(AND(MONTH(BP$4)=MONTH($H184),YEAR(BP$4)=YEAR($H184)),#REF!,IF(AND(MONTH(BP$4)=MONTH($G184),YEAR(BP$4)=YEAR($G184)),#REF!,IF(AND(BP$4&lt;($H184+1),(BP$4+1)&gt;$G184),$P184,0)))</f>
        <v>0</v>
      </c>
      <c r="BQ184" s="1313">
        <f>IF(AND(MONTH(BQ$4)=MONTH($H184),YEAR(BQ$4)=YEAR($H184)),#REF!,IF(AND(MONTH(BQ$4)=MONTH($G184),YEAR(BQ$4)=YEAR($G184)),#REF!,IF(AND(BQ$4&lt;($H184+1),(BQ$4+1)&gt;$G184),$P184,0)))</f>
        <v>0</v>
      </c>
      <c r="BR184" s="1313">
        <f>IF(AND(MONTH(BR$4)=MONTH($H184),YEAR(BR$4)=YEAR($H184)),#REF!,IF(AND(MONTH(BR$4)=MONTH($G184),YEAR(BR$4)=YEAR($G184)),#REF!,IF(AND(BR$4&lt;($H184+1),(BR$4+1)&gt;$G184),$P184,0)))</f>
        <v>0</v>
      </c>
      <c r="BS184" s="1313">
        <f>IF(AND(MONTH(BS$4)=MONTH($H184),YEAR(BS$4)=YEAR($H184)),#REF!,IF(AND(MONTH(BS$4)=MONTH($G184),YEAR(BS$4)=YEAR($G184)),#REF!,IF(AND(BS$4&lt;($H184+1),(BS$4+1)&gt;$G184),$P184,0)))</f>
        <v>0</v>
      </c>
      <c r="BT184" s="1313">
        <f>IF(AND(MONTH(BT$4)=MONTH($H184),YEAR(BT$4)=YEAR($H184)),#REF!,IF(AND(MONTH(BT$4)=MONTH($G184),YEAR(BT$4)=YEAR($G184)),#REF!,IF(AND(BT$4&lt;($H184+1),(BT$4+1)&gt;$G184),$P184,0)))</f>
        <v>0</v>
      </c>
      <c r="BU184" s="1331">
        <f t="shared" si="172"/>
        <v>0</v>
      </c>
      <c r="BV184" s="1331"/>
      <c r="BW184" s="1327"/>
      <c r="BX184" s="1319"/>
      <c r="BY184" s="1319"/>
      <c r="BZ184" s="1319"/>
      <c r="CA184" s="1319"/>
      <c r="CB184" s="1319"/>
      <c r="CC184" s="1319"/>
      <c r="CD184" s="1338"/>
      <c r="CE184" s="1338"/>
      <c r="CF184" s="1338"/>
      <c r="CG184" s="1338"/>
      <c r="CH184" s="1338"/>
      <c r="CI184" s="1270">
        <f t="shared" si="85"/>
        <v>0</v>
      </c>
      <c r="CJ184" s="1333"/>
      <c r="CK184" s="1333"/>
      <c r="CL184" s="1333"/>
    </row>
    <row r="185" spans="1:90" ht="18" customHeight="1">
      <c r="A185" s="1188">
        <v>79</v>
      </c>
      <c r="B185" s="1188" t="s">
        <v>240</v>
      </c>
      <c r="C185" s="1188" t="s">
        <v>240</v>
      </c>
      <c r="D185" s="1188"/>
      <c r="E185" s="1212"/>
      <c r="F185" s="1213" t="s">
        <v>251</v>
      </c>
      <c r="G185" s="1214">
        <v>45717</v>
      </c>
      <c r="H185" s="1214">
        <v>46812</v>
      </c>
      <c r="I185" s="1271"/>
      <c r="J185" s="1272">
        <v>0</v>
      </c>
      <c r="K185" s="1272">
        <v>10</v>
      </c>
      <c r="L185" s="1381">
        <v>0</v>
      </c>
      <c r="M185" s="1273">
        <v>0</v>
      </c>
      <c r="N185" s="1274">
        <v>0</v>
      </c>
      <c r="O185" s="1259">
        <v>2600</v>
      </c>
      <c r="P185" s="1259">
        <f t="shared" si="216"/>
        <v>0</v>
      </c>
      <c r="Q185" s="1259">
        <f t="shared" ref="Q185" si="220">SUM(O185:P185)</f>
        <v>2600</v>
      </c>
      <c r="R185" s="1259">
        <f>IF(AND(MONTH(R$4)=MONTH($H185),YEAR(R$4)=YEAR($H185)),#REF!,IF(AND(MONTH(R$4)=MONTH($G185),YEAR(R$4)=YEAR($G185)),#REF!,IF(AND(R$4&lt;($H185+1),(R$4+1)&gt;$G185),$O185,0)))</f>
        <v>0</v>
      </c>
      <c r="S185" s="1259">
        <v>0</v>
      </c>
      <c r="T185" s="1259">
        <f t="shared" ref="T185" si="221">R185-S185</f>
        <v>0</v>
      </c>
      <c r="U185" s="1259">
        <v>0</v>
      </c>
      <c r="V185" s="1301">
        <f>IF(AND(MONTH(V$4)=MONTH($H185),YEAR(V$4)=YEAR($H185)),#REF!,IF(AND(MONTH(V$4)=MONTH($G185),YEAR(V$4)=YEAR($G185)),#REF!,IF(AND(V$4&lt;($H185+1),(V$4+1)&gt;$G185),$O185,0)))</f>
        <v>0</v>
      </c>
      <c r="W185" s="1301">
        <v>0</v>
      </c>
      <c r="X185" s="1301">
        <f t="shared" ref="X185" si="222">V185-W185</f>
        <v>0</v>
      </c>
      <c r="Y185" s="1301">
        <v>0</v>
      </c>
      <c r="Z185" s="1301">
        <f>IF(AND(MONTH(Z$4)=MONTH($H185),YEAR(Z$4)=YEAR($H185)),#REF!,IF(AND(MONTH(Z$4)=MONTH($G185),YEAR(Z$4)=YEAR($G185)),#REF!,IF(AND(Z$4&lt;($H185+1),(Z$4+1)&gt;$G185),$O185,0)))</f>
        <v>0</v>
      </c>
      <c r="AA185" s="1301">
        <v>0</v>
      </c>
      <c r="AB185" s="1301">
        <f t="shared" ref="AB185" si="223">Z185-AA185</f>
        <v>0</v>
      </c>
      <c r="AC185" s="1301">
        <v>0</v>
      </c>
      <c r="AD185" s="1301">
        <f>IF(AND(MONTH(AD$4)=MONTH($H185),YEAR(AD$4)=YEAR($H185)),#REF!,IF(AND(MONTH(AD$4)=MONTH($G185),YEAR(AD$4)=YEAR($G185)),#REF!,IF(AND(AD$4&lt;($H185+1),(AD$4+1)&gt;$G185),$O185,0)))</f>
        <v>0</v>
      </c>
      <c r="AE185" s="1301">
        <v>0</v>
      </c>
      <c r="AF185" s="1301">
        <f t="shared" ref="AF185" si="224">AD185-AE185</f>
        <v>0</v>
      </c>
      <c r="AG185" s="1301">
        <v>0</v>
      </c>
      <c r="AH185" s="1301">
        <f>IF(AND(MONTH(AH$4)=MONTH($H185),YEAR(AH$4)=YEAR($H185)),#REF!,IF(AND(MONTH(AH$4)=MONTH($G185),YEAR(AH$4)=YEAR($G185)),#REF!,IF(AND(AH$4&lt;($H185+1),(AH$4+1)&gt;$G185),$O185,0)))</f>
        <v>0</v>
      </c>
      <c r="AI185" s="1301">
        <v>0</v>
      </c>
      <c r="AJ185" s="1301">
        <f t="shared" si="191"/>
        <v>0</v>
      </c>
      <c r="AK185" s="1301">
        <v>0</v>
      </c>
      <c r="AL185" s="1313">
        <f>IF(AND(MONTH(AL$4)=MONTH($H185),YEAR(AL$4)=YEAR($H185)),#REF!,IF(AND(MONTH(AL$4)=MONTH($G185),YEAR(AL$4)=YEAR($G185)),#REF!,IF(AND(AL$4&lt;($H185+1),(AL$4+1)&gt;$G185),$O185,0)))</f>
        <v>0</v>
      </c>
      <c r="AM185" s="1313">
        <f>IF(AND(MONTH(AM$4)=MONTH($H185),YEAR(AM$4)=YEAR($H185)),#REF!,IF(AND(MONTH(AM$4)=MONTH($G185),YEAR(AM$4)=YEAR($G185)),#REF!,IF(AND(AM$4&lt;($H185+1),(AM$4+1)&gt;$G185),$O185,0)))</f>
        <v>0</v>
      </c>
      <c r="AN185" s="1313">
        <f>IF(AND(MONTH(AN$4)=MONTH($H185),YEAR(AN$4)=YEAR($H185)),#REF!,IF(AND(MONTH(AN$4)=MONTH($G185),YEAR(AN$4)=YEAR($G185)),#REF!,IF(AND(AN$4&lt;($H185+1),(AN$4+1)&gt;$G185),$O185,0)))</f>
        <v>0</v>
      </c>
      <c r="AO185" s="1313">
        <f>IF(AND(MONTH(AO$4)=MONTH($H185),YEAR(AO$4)=YEAR($H185)),#REF!,IF(AND(MONTH(AO$4)=MONTH($G185),YEAR(AO$4)=YEAR($G185)),#REF!,IF(AND(AO$4&lt;($H185+1),(AO$4+1)&gt;$G185),$O185,0)))</f>
        <v>0</v>
      </c>
      <c r="AP185" s="1313">
        <f>IF(AND(MONTH(AP$4)=MONTH($H185),YEAR(AP$4)=YEAR($H185)),#REF!,IF(AND(MONTH(AP$4)=MONTH($G185),YEAR(AP$4)=YEAR($G185)),#REF!,IF(AND(AP$4&lt;($H185+1),(AP$4+1)&gt;$G185),$O185,0)))</f>
        <v>0</v>
      </c>
      <c r="AQ185" s="1313">
        <f>IF(AND(MONTH(AQ$4)=MONTH($H185),YEAR(AQ$4)=YEAR($H185)),#REF!,IF(AND(MONTH(AQ$4)=MONTH($G185),YEAR(AQ$4)=YEAR($G185)),#REF!,IF(AND(AQ$4&lt;($H185+1),(AQ$4+1)&gt;$G185),$O185,0)))</f>
        <v>0</v>
      </c>
      <c r="AR185" s="1313">
        <f>IF(AND(MONTH(AR$4)=MONTH($H185),YEAR(AR$4)=YEAR($H185)),#REF!,IF(AND(MONTH(AR$4)=MONTH($G185),YEAR(AR$4)=YEAR($G185)),#REF!,IF(AND(AR$4&lt;($H185+1),(AR$4+1)&gt;$G185),$O185,0)))</f>
        <v>0</v>
      </c>
      <c r="AS185" s="1301">
        <f t="shared" ref="AS185" si="225">R185+V185+Z185+AD185+AH185+AL185+AM185+AN185+AO185+AP185+AQ185+AR185</f>
        <v>0</v>
      </c>
      <c r="AT185" s="1301">
        <f>IF(AND(MONTH(AT$4)=MONTH($H185),YEAR(AT$4)=YEAR($H185)),#REF!,IF(AND(MONTH(AT$4)=MONTH($G185),YEAR(AT$4)=YEAR($G185)),#REF!,IF(AND(AT$4&lt;($H185+1),(AT$4+1)&gt;$G185),$P185,0)))</f>
        <v>0</v>
      </c>
      <c r="AU185" s="1301">
        <v>0</v>
      </c>
      <c r="AV185" s="1301">
        <f t="shared" ref="AV185" si="226">AT185-AU185</f>
        <v>0</v>
      </c>
      <c r="AW185" s="1301">
        <v>0</v>
      </c>
      <c r="AX185" s="1301">
        <f>IF(AND(MONTH(AX$4)=MONTH($H185),YEAR(AX$4)=YEAR($H185)),#REF!,IF(AND(MONTH(AX$4)=MONTH($G185),YEAR(AX$4)=YEAR($G185)),#REF!,IF(AND(AX$4&lt;($H185+1),(AX$4+1)&gt;$G185),$P185,0)))</f>
        <v>0</v>
      </c>
      <c r="AY185" s="1301">
        <v>0</v>
      </c>
      <c r="AZ185" s="1301">
        <f t="shared" ref="AZ185" si="227">AX185-AY185</f>
        <v>0</v>
      </c>
      <c r="BA185" s="1301">
        <v>0</v>
      </c>
      <c r="BB185" s="1301">
        <f>IF(AND(MONTH(BB$4)=MONTH($H185),YEAR(BB$4)=YEAR($H185)),#REF!,IF(AND(MONTH(BB$4)=MONTH($G185),YEAR(BB$4)=YEAR($G185)),#REF!,IF(AND(BB$4&lt;($H185+1),(BB$4+1)&gt;$G185),$P185,0)))</f>
        <v>0</v>
      </c>
      <c r="BC185" s="1301">
        <v>0</v>
      </c>
      <c r="BD185" s="1301">
        <f t="shared" ref="BD185" si="228">BB185-BC185</f>
        <v>0</v>
      </c>
      <c r="BE185" s="1301">
        <v>0</v>
      </c>
      <c r="BF185" s="1301">
        <f>IF(AND(MONTH(BF$4)=MONTH($H185),YEAR(BF$4)=YEAR($H185)),#REF!,IF(AND(MONTH(BF$4)=MONTH($G185),YEAR(BF$4)=YEAR($G185)),#REF!,IF(AND(BF$4&lt;($H185+1),(BF$4+1)&gt;$G185),$P185,0)))</f>
        <v>0</v>
      </c>
      <c r="BG185" s="1301">
        <v>0</v>
      </c>
      <c r="BH185" s="1301">
        <f t="shared" ref="BH185" si="229">BF185-BG185</f>
        <v>0</v>
      </c>
      <c r="BI185" s="1301">
        <v>0</v>
      </c>
      <c r="BJ185" s="1301">
        <f>IF(AND(MONTH(BJ$4)=MONTH($H185),YEAR(BJ$4)=YEAR($H185)),#REF!,IF(AND(MONTH(BJ$4)=MONTH($G185),YEAR(BJ$4)=YEAR($G185)),#REF!,IF(AND(BJ$4&lt;($H185+1),(BJ$4+1)&gt;$G185),$P185,0)))</f>
        <v>0</v>
      </c>
      <c r="BK185" s="1301">
        <v>0</v>
      </c>
      <c r="BL185" s="1301">
        <f t="shared" si="187"/>
        <v>0</v>
      </c>
      <c r="BM185" s="1301">
        <v>0</v>
      </c>
      <c r="BN185" s="1313">
        <f>IF(AND(MONTH(BN$4)=MONTH($H185),YEAR(BN$4)=YEAR($H185)),#REF!,IF(AND(MONTH(BN$4)=MONTH($G185),YEAR(BN$4)=YEAR($G185)),#REF!,IF(AND(BN$4&lt;($H185+1),(BN$4+1)&gt;$G185),$P185,0)))</f>
        <v>0</v>
      </c>
      <c r="BO185" s="1313">
        <f>IF(AND(MONTH(BO$4)=MONTH($H185),YEAR(BO$4)=YEAR($H185)),#REF!,IF(AND(MONTH(BO$4)=MONTH($G185),YEAR(BO$4)=YEAR($G185)),#REF!,IF(AND(BO$4&lt;($H185+1),(BO$4+1)&gt;$G185),$P185,0)))</f>
        <v>0</v>
      </c>
      <c r="BP185" s="1313">
        <f>IF(AND(MONTH(BP$4)=MONTH($H185),YEAR(BP$4)=YEAR($H185)),#REF!,IF(AND(MONTH(BP$4)=MONTH($G185),YEAR(BP$4)=YEAR($G185)),#REF!,IF(AND(BP$4&lt;($H185+1),(BP$4+1)&gt;$G185),$P185,0)))</f>
        <v>0</v>
      </c>
      <c r="BQ185" s="1313">
        <f>IF(AND(MONTH(BQ$4)=MONTH($H185),YEAR(BQ$4)=YEAR($H185)),#REF!,IF(AND(MONTH(BQ$4)=MONTH($G185),YEAR(BQ$4)=YEAR($G185)),#REF!,IF(AND(BQ$4&lt;($H185+1),(BQ$4+1)&gt;$G185),$P185,0)))</f>
        <v>0</v>
      </c>
      <c r="BR185" s="1313">
        <f>IF(AND(MONTH(BR$4)=MONTH($H185),YEAR(BR$4)=YEAR($H185)),#REF!,IF(AND(MONTH(BR$4)=MONTH($G185),YEAR(BR$4)=YEAR($G185)),#REF!,IF(AND(BR$4&lt;($H185+1),(BR$4+1)&gt;$G185),$P185,0)))</f>
        <v>0</v>
      </c>
      <c r="BS185" s="1313">
        <f>IF(AND(MONTH(BS$4)=MONTH($H185),YEAR(BS$4)=YEAR($H185)),#REF!,IF(AND(MONTH(BS$4)=MONTH($G185),YEAR(BS$4)=YEAR($G185)),#REF!,IF(AND(BS$4&lt;($H185+1),(BS$4+1)&gt;$G185),$P185,0)))</f>
        <v>0</v>
      </c>
      <c r="BT185" s="1313">
        <f>IF(AND(MONTH(BT$4)=MONTH($H185),YEAR(BT$4)=YEAR($H185)),#REF!,IF(AND(MONTH(BT$4)=MONTH($G185),YEAR(BT$4)=YEAR($G185)),#REF!,IF(AND(BT$4&lt;($H185+1),(BT$4+1)&gt;$G185),$P185,0)))</f>
        <v>0</v>
      </c>
      <c r="BU185" s="1331">
        <f t="shared" ref="BU185" si="230">AT185+AX185+BB185+BF185+BJ185+BN185+BO185+BP185+BQ185+BR185+BS185+BT185</f>
        <v>0</v>
      </c>
      <c r="BV185" s="1331"/>
      <c r="BW185" s="1327"/>
      <c r="BX185" s="1319"/>
      <c r="BY185" s="1319"/>
      <c r="BZ185" s="1319"/>
      <c r="CA185" s="1319"/>
      <c r="CB185" s="1319"/>
      <c r="CC185" s="1319"/>
      <c r="CD185" s="1338"/>
      <c r="CE185" s="1338"/>
      <c r="CF185" s="1338"/>
      <c r="CG185" s="1338"/>
      <c r="CH185" s="1338"/>
      <c r="CI185" s="1270">
        <f t="shared" ref="CI185" si="231">SUM(BW185:CH185)</f>
        <v>0</v>
      </c>
      <c r="CJ185" s="1333"/>
      <c r="CK185" s="1333"/>
      <c r="CL185" s="1333"/>
    </row>
    <row r="186" spans="1:90" ht="18" customHeight="1">
      <c r="A186" s="1212">
        <v>80</v>
      </c>
      <c r="B186" s="1212" t="s">
        <v>240</v>
      </c>
      <c r="C186" s="1212" t="s">
        <v>240</v>
      </c>
      <c r="D186" s="1212"/>
      <c r="E186" s="1206"/>
      <c r="F186" s="1208" t="s">
        <v>252</v>
      </c>
      <c r="G186" s="1209">
        <v>44986</v>
      </c>
      <c r="H186" s="1209">
        <v>45351</v>
      </c>
      <c r="I186" s="1266"/>
      <c r="J186" s="1267">
        <v>10</v>
      </c>
      <c r="K186" s="1267">
        <v>10</v>
      </c>
      <c r="L186" s="1382">
        <v>100</v>
      </c>
      <c r="M186" s="1269">
        <v>0</v>
      </c>
      <c r="N186" s="1270">
        <v>125</v>
      </c>
      <c r="O186" s="1259">
        <f t="shared" ref="O186:O191" si="232">L186*K186</f>
        <v>1000</v>
      </c>
      <c r="P186" s="1259">
        <f t="shared" si="216"/>
        <v>0</v>
      </c>
      <c r="Q186" s="1259">
        <f t="shared" si="217"/>
        <v>1000</v>
      </c>
      <c r="R186" s="1259">
        <f>IF(AND(MONTH(R$4)=MONTH($H186),YEAR(R$4)=YEAR($H186)),#REF!,IF(AND(MONTH(R$4)=MONTH($G186),YEAR(R$4)=YEAR($G186)),#REF!,IF(AND(R$4&lt;($H186+1),(R$4+1)&gt;$G186),$O186,0)))</f>
        <v>1000</v>
      </c>
      <c r="S186" s="1259">
        <v>800</v>
      </c>
      <c r="T186" s="1259">
        <f t="shared" si="183"/>
        <v>200</v>
      </c>
      <c r="U186" s="1259">
        <v>1875</v>
      </c>
      <c r="V186" s="1301" t="e">
        <f>IF(AND(MONTH(V$4)=MONTH($H186),YEAR(V$4)=YEAR($H186)),#REF!,IF(AND(MONTH(V$4)=MONTH($G186),YEAR(V$4)=YEAR($G186)),#REF!,IF(AND(V$4&lt;($H186+1),(V$4+1)&gt;$G186),$O186,0)))</f>
        <v>#REF!</v>
      </c>
      <c r="W186" s="1301">
        <v>800</v>
      </c>
      <c r="X186" s="1301" t="e">
        <f t="shared" si="188"/>
        <v>#REF!</v>
      </c>
      <c r="Y186" s="1301">
        <v>1875</v>
      </c>
      <c r="Z186" s="1301">
        <f>IF(AND(MONTH(Z$4)=MONTH($H186),YEAR(Z$4)=YEAR($H186)),#REF!,IF(AND(MONTH(Z$4)=MONTH($G186),YEAR(Z$4)=YEAR($G186)),#REF!,IF(AND(Z$4&lt;($H186+1),(Z$4+1)&gt;$G186),$O186,0)))</f>
        <v>0</v>
      </c>
      <c r="AA186" s="1301">
        <v>0</v>
      </c>
      <c r="AB186" s="1301">
        <f t="shared" si="189"/>
        <v>0</v>
      </c>
      <c r="AC186" s="1301">
        <v>0</v>
      </c>
      <c r="AD186" s="1301">
        <f>IF(AND(MONTH(AD$4)=MONTH($H186),YEAR(AD$4)=YEAR($H186)),#REF!,IF(AND(MONTH(AD$4)=MONTH($G186),YEAR(AD$4)=YEAR($G186)),#REF!,IF(AND(AD$4&lt;($H186+1),(AD$4+1)&gt;$G186),$O186,0)))</f>
        <v>0</v>
      </c>
      <c r="AE186" s="1301">
        <v>0</v>
      </c>
      <c r="AF186" s="1301">
        <f t="shared" si="190"/>
        <v>0</v>
      </c>
      <c r="AG186" s="1301">
        <v>0</v>
      </c>
      <c r="AH186" s="1301">
        <f>IF(AND(MONTH(AH$4)=MONTH($H186),YEAR(AH$4)=YEAR($H186)),#REF!,IF(AND(MONTH(AH$4)=MONTH($G186),YEAR(AH$4)=YEAR($G186)),#REF!,IF(AND(AH$4&lt;($H186+1),(AH$4+1)&gt;$G186),$O186,0)))</f>
        <v>0</v>
      </c>
      <c r="AI186" s="1301">
        <v>0</v>
      </c>
      <c r="AJ186" s="1301">
        <f t="shared" si="191"/>
        <v>0</v>
      </c>
      <c r="AK186" s="1301">
        <v>0</v>
      </c>
      <c r="AL186" s="1313">
        <f>IF(AND(MONTH(AL$4)=MONTH($H186),YEAR(AL$4)=YEAR($H186)),#REF!,IF(AND(MONTH(AL$4)=MONTH($G186),YEAR(AL$4)=YEAR($G186)),#REF!,IF(AND(AL$4&lt;($H186+1),(AL$4+1)&gt;$G186),$O186,0)))</f>
        <v>0</v>
      </c>
      <c r="AM186" s="1313">
        <f>IF(AND(MONTH(AM$4)=MONTH($H186),YEAR(AM$4)=YEAR($H186)),#REF!,IF(AND(MONTH(AM$4)=MONTH($G186),YEAR(AM$4)=YEAR($G186)),#REF!,IF(AND(AM$4&lt;($H186+1),(AM$4+1)&gt;$G186),$O186,0)))</f>
        <v>0</v>
      </c>
      <c r="AN186" s="1313">
        <f>IF(AND(MONTH(AN$4)=MONTH($H186),YEAR(AN$4)=YEAR($H186)),#REF!,IF(AND(MONTH(AN$4)=MONTH($G186),YEAR(AN$4)=YEAR($G186)),#REF!,IF(AND(AN$4&lt;($H186+1),(AN$4+1)&gt;$G186),$O186,0)))</f>
        <v>0</v>
      </c>
      <c r="AO186" s="1313">
        <f>IF(AND(MONTH(AO$4)=MONTH($H186),YEAR(AO$4)=YEAR($H186)),#REF!,IF(AND(MONTH(AO$4)=MONTH($G186),YEAR(AO$4)=YEAR($G186)),#REF!,IF(AND(AO$4&lt;($H186+1),(AO$4+1)&gt;$G186),$O186,0)))</f>
        <v>0</v>
      </c>
      <c r="AP186" s="1313">
        <f>IF(AND(MONTH(AP$4)=MONTH($H186),YEAR(AP$4)=YEAR($H186)),#REF!,IF(AND(MONTH(AP$4)=MONTH($G186),YEAR(AP$4)=YEAR($G186)),#REF!,IF(AND(AP$4&lt;($H186+1),(AP$4+1)&gt;$G186),$O186,0)))</f>
        <v>0</v>
      </c>
      <c r="AQ186" s="1313">
        <f>IF(AND(MONTH(AQ$4)=MONTH($H186),YEAR(AQ$4)=YEAR($H186)),#REF!,IF(AND(MONTH(AQ$4)=MONTH($G186),YEAR(AQ$4)=YEAR($G186)),#REF!,IF(AND(AQ$4&lt;($H186+1),(AQ$4+1)&gt;$G186),$O186,0)))</f>
        <v>0</v>
      </c>
      <c r="AR186" s="1313">
        <f>IF(AND(MONTH(AR$4)=MONTH($H186),YEAR(AR$4)=YEAR($H186)),#REF!,IF(AND(MONTH(AR$4)=MONTH($G186),YEAR(AR$4)=YEAR($G186)),#REF!,IF(AND(AR$4&lt;($H186+1),(AR$4+1)&gt;$G186),$O186,0)))</f>
        <v>0</v>
      </c>
      <c r="AS186" s="1301" t="e">
        <f t="shared" ref="AS186:AS204" si="233">R186+V186+Z186+AD186+AH186+AL186+AM186+AN186+AO186+AP186+AQ186+AR186</f>
        <v>#REF!</v>
      </c>
      <c r="AT186" s="1301">
        <f>IF(AND(MONTH(AT$4)=MONTH($H186),YEAR(AT$4)=YEAR($H186)),#REF!,IF(AND(MONTH(AT$4)=MONTH($G186),YEAR(AT$4)=YEAR($G186)),#REF!,IF(AND(AT$4&lt;($H186+1),(AT$4+1)&gt;$G186),$P186,0)))</f>
        <v>0</v>
      </c>
      <c r="AU186" s="1301">
        <v>0</v>
      </c>
      <c r="AV186" s="1301">
        <f t="shared" si="180"/>
        <v>0</v>
      </c>
      <c r="AW186" s="1301">
        <v>0</v>
      </c>
      <c r="AX186" s="1301" t="e">
        <f>IF(AND(MONTH(AX$4)=MONTH($H186),YEAR(AX$4)=YEAR($H186)),#REF!,IF(AND(MONTH(AX$4)=MONTH($G186),YEAR(AX$4)=YEAR($G186)),#REF!,IF(AND(AX$4&lt;($H186+1),(AX$4+1)&gt;$G186),$P186,0)))</f>
        <v>#REF!</v>
      </c>
      <c r="AY186" s="1301">
        <v>0</v>
      </c>
      <c r="AZ186" s="1301" t="e">
        <f t="shared" si="184"/>
        <v>#REF!</v>
      </c>
      <c r="BA186" s="1301">
        <v>0</v>
      </c>
      <c r="BB186" s="1301">
        <f>IF(AND(MONTH(BB$4)=MONTH($H186),YEAR(BB$4)=YEAR($H186)),#REF!,IF(AND(MONTH(BB$4)=MONTH($G186),YEAR(BB$4)=YEAR($G186)),#REF!,IF(AND(BB$4&lt;($H186+1),(BB$4+1)&gt;$G186),$P186,0)))</f>
        <v>0</v>
      </c>
      <c r="BC186" s="1301">
        <v>0</v>
      </c>
      <c r="BD186" s="1301">
        <f t="shared" si="185"/>
        <v>0</v>
      </c>
      <c r="BE186" s="1301">
        <v>0</v>
      </c>
      <c r="BF186" s="1301">
        <f>IF(AND(MONTH(BF$4)=MONTH($H186),YEAR(BF$4)=YEAR($H186)),#REF!,IF(AND(MONTH(BF$4)=MONTH($G186),YEAR(BF$4)=YEAR($G186)),#REF!,IF(AND(BF$4&lt;($H186+1),(BF$4+1)&gt;$G186),$P186,0)))</f>
        <v>0</v>
      </c>
      <c r="BG186" s="1301">
        <v>0</v>
      </c>
      <c r="BH186" s="1301">
        <f t="shared" si="186"/>
        <v>0</v>
      </c>
      <c r="BI186" s="1301">
        <v>0</v>
      </c>
      <c r="BJ186" s="1301">
        <f>IF(AND(MONTH(BJ$4)=MONTH($H186),YEAR(BJ$4)=YEAR($H186)),#REF!,IF(AND(MONTH(BJ$4)=MONTH($G186),YEAR(BJ$4)=YEAR($G186)),#REF!,IF(AND(BJ$4&lt;($H186+1),(BJ$4+1)&gt;$G186),$P186,0)))</f>
        <v>0</v>
      </c>
      <c r="BK186" s="1301">
        <v>0</v>
      </c>
      <c r="BL186" s="1301">
        <f t="shared" si="187"/>
        <v>0</v>
      </c>
      <c r="BM186" s="1301">
        <v>0</v>
      </c>
      <c r="BN186" s="1313">
        <f>IF(AND(MONTH(BN$4)=MONTH($H186),YEAR(BN$4)=YEAR($H186)),#REF!,IF(AND(MONTH(BN$4)=MONTH($G186),YEAR(BN$4)=YEAR($G186)),#REF!,IF(AND(BN$4&lt;($H186+1),(BN$4+1)&gt;$G186),$P186,0)))</f>
        <v>0</v>
      </c>
      <c r="BO186" s="1313">
        <f>IF(AND(MONTH(BO$4)=MONTH($H186),YEAR(BO$4)=YEAR($H186)),#REF!,IF(AND(MONTH(BO$4)=MONTH($G186),YEAR(BO$4)=YEAR($G186)),#REF!,IF(AND(BO$4&lt;($H186+1),(BO$4+1)&gt;$G186),$P186,0)))</f>
        <v>0</v>
      </c>
      <c r="BP186" s="1313">
        <f>IF(AND(MONTH(BP$4)=MONTH($H186),YEAR(BP$4)=YEAR($H186)),#REF!,IF(AND(MONTH(BP$4)=MONTH($G186),YEAR(BP$4)=YEAR($G186)),#REF!,IF(AND(BP$4&lt;($H186+1),(BP$4+1)&gt;$G186),$P186,0)))</f>
        <v>0</v>
      </c>
      <c r="BQ186" s="1313">
        <f>IF(AND(MONTH(BQ$4)=MONTH($H186),YEAR(BQ$4)=YEAR($H186)),#REF!,IF(AND(MONTH(BQ$4)=MONTH($G186),YEAR(BQ$4)=YEAR($G186)),#REF!,IF(AND(BQ$4&lt;($H186+1),(BQ$4+1)&gt;$G186),$P186,0)))</f>
        <v>0</v>
      </c>
      <c r="BR186" s="1313">
        <f>IF(AND(MONTH(BR$4)=MONTH($H186),YEAR(BR$4)=YEAR($H186)),#REF!,IF(AND(MONTH(BR$4)=MONTH($G186),YEAR(BR$4)=YEAR($G186)),#REF!,IF(AND(BR$4&lt;($H186+1),(BR$4+1)&gt;$G186),$P186,0)))</f>
        <v>0</v>
      </c>
      <c r="BS186" s="1313">
        <f>IF(AND(MONTH(BS$4)=MONTH($H186),YEAR(BS$4)=YEAR($H186)),#REF!,IF(AND(MONTH(BS$4)=MONTH($G186),YEAR(BS$4)=YEAR($G186)),#REF!,IF(AND(BS$4&lt;($H186+1),(BS$4+1)&gt;$G186),$P186,0)))</f>
        <v>0</v>
      </c>
      <c r="BT186" s="1313">
        <f>IF(AND(MONTH(BT$4)=MONTH($H186),YEAR(BT$4)=YEAR($H186)),#REF!,IF(AND(MONTH(BT$4)=MONTH($G186),YEAR(BT$4)=YEAR($G186)),#REF!,IF(AND(BT$4&lt;($H186+1),(BT$4+1)&gt;$G186),$P186,0)))</f>
        <v>0</v>
      </c>
      <c r="BU186" s="1331" t="e">
        <f t="shared" ref="BU186:BU204" si="234">AT186+AX186+BB186+BF186+BJ186+BN186+BO186+BP186+BQ186+BR186+BS186+BT186</f>
        <v>#REF!</v>
      </c>
      <c r="BV186" s="1331"/>
      <c r="BW186" s="1327"/>
      <c r="BX186" s="1319"/>
      <c r="BY186" s="1319"/>
      <c r="BZ186" s="1319"/>
      <c r="CA186" s="1319"/>
      <c r="CB186" s="1319"/>
      <c r="CC186" s="1319"/>
      <c r="CD186" s="1338"/>
      <c r="CE186" s="1338"/>
      <c r="CF186" s="1338"/>
      <c r="CG186" s="1338"/>
      <c r="CH186" s="1338"/>
      <c r="CI186" s="1270">
        <f t="shared" si="85"/>
        <v>0</v>
      </c>
      <c r="CJ186" s="1333"/>
      <c r="CK186" s="1333"/>
      <c r="CL186" s="1333"/>
    </row>
    <row r="187" spans="1:90" s="1170" customFormat="1" ht="18" customHeight="1">
      <c r="A187" s="1206">
        <v>80</v>
      </c>
      <c r="B187" s="1206" t="s">
        <v>240</v>
      </c>
      <c r="C187" s="1206" t="s">
        <v>240</v>
      </c>
      <c r="D187" s="1206"/>
      <c r="E187" s="1212" t="s">
        <v>253</v>
      </c>
      <c r="F187" s="1213" t="s">
        <v>252</v>
      </c>
      <c r="G187" s="1214">
        <v>45352</v>
      </c>
      <c r="H187" s="1214">
        <v>45535</v>
      </c>
      <c r="I187" s="1271"/>
      <c r="J187" s="1272" t="s">
        <v>87</v>
      </c>
      <c r="K187" s="1272">
        <v>10</v>
      </c>
      <c r="L187" s="1383">
        <v>100</v>
      </c>
      <c r="M187" s="1273">
        <v>0</v>
      </c>
      <c r="N187" s="1274">
        <v>125</v>
      </c>
      <c r="O187" s="1259">
        <f t="shared" si="232"/>
        <v>1000</v>
      </c>
      <c r="P187" s="1259">
        <f t="shared" si="216"/>
        <v>0</v>
      </c>
      <c r="Q187" s="1259">
        <f t="shared" si="217"/>
        <v>1000</v>
      </c>
      <c r="R187" s="1259">
        <f>IF(AND(MONTH(R$4)=MONTH($H187),YEAR(R$4)=YEAR($H187)),#REF!,IF(AND(MONTH(R$4)=MONTH($G187),YEAR(R$4)=YEAR($G187)),#REF!,IF(AND(R$4&lt;($H187+1),(R$4+1)&gt;$G187),$O187,0)))</f>
        <v>0</v>
      </c>
      <c r="S187" s="1259">
        <v>0</v>
      </c>
      <c r="T187" s="1259">
        <f t="shared" si="183"/>
        <v>0</v>
      </c>
      <c r="U187" s="1259">
        <v>0</v>
      </c>
      <c r="V187" s="1301">
        <f>IF(AND(MONTH(V$4)=MONTH($H187),YEAR(V$4)=YEAR($H187)),#REF!,IF(AND(MONTH(V$4)=MONTH($G187),YEAR(V$4)=YEAR($G187)),#REF!,IF(AND(V$4&lt;($H187+1),(V$4+1)&gt;$G187),$O187,0)))</f>
        <v>0</v>
      </c>
      <c r="W187" s="1301">
        <v>0</v>
      </c>
      <c r="X187" s="1301">
        <f t="shared" si="188"/>
        <v>0</v>
      </c>
      <c r="Y187" s="1301">
        <v>0</v>
      </c>
      <c r="Z187" s="1301" t="e">
        <f>IF(AND(MONTH(Z$4)=MONTH($H187),YEAR(Z$4)=YEAR($H187)),#REF!,IF(AND(MONTH(Z$4)=MONTH($G187),YEAR(Z$4)=YEAR($G187)),#REF!,IF(AND(Z$4&lt;($H187+1),(Z$4+1)&gt;$G187),$O187,0)))</f>
        <v>#REF!</v>
      </c>
      <c r="AA187" s="1301">
        <v>900</v>
      </c>
      <c r="AB187" s="1301" t="e">
        <f t="shared" si="189"/>
        <v>#REF!</v>
      </c>
      <c r="AC187" s="1301">
        <f>VLOOKUP(E187,'[2]MW-Rent 2023'!$E$11:$DR$319,29,FALSE)</f>
        <v>800</v>
      </c>
      <c r="AD187" s="1301">
        <f>IF(AND(MONTH(AD$4)=MONTH($H187),YEAR(AD$4)=YEAR($H187)),#REF!,IF(AND(MONTH(AD$4)=MONTH($G187),YEAR(AD$4)=YEAR($G187)),#REF!,IF(AND(AD$4&lt;($H187+1),(AD$4+1)&gt;$G187),$O187,0)))</f>
        <v>1000</v>
      </c>
      <c r="AE187" s="1301">
        <v>900</v>
      </c>
      <c r="AF187" s="1301">
        <f t="shared" si="190"/>
        <v>100</v>
      </c>
      <c r="AG187" s="1301">
        <f>VLOOKUP(E187,'[2]MW-Rent 2023'!$E$11:$DR$319,33,FALSE)</f>
        <v>800</v>
      </c>
      <c r="AH187" s="1301">
        <f>IF(AND(MONTH(AH$4)=MONTH($H187),YEAR(AH$4)=YEAR($H187)),#REF!,IF(AND(MONTH(AH$4)=MONTH($G187),YEAR(AH$4)=YEAR($G187)),#REF!,IF(AND(AH$4&lt;($H187+1),(AH$4+1)&gt;$G187),$O187,0)))</f>
        <v>1000</v>
      </c>
      <c r="AI187" s="1301">
        <v>900</v>
      </c>
      <c r="AJ187" s="1301">
        <f t="shared" si="191"/>
        <v>100</v>
      </c>
      <c r="AK187" s="1301">
        <f>VLOOKUP(E187,'[2]MW-Rent 2023'!$E$11:$DR$319,37,FALSE)</f>
        <v>800</v>
      </c>
      <c r="AL187" s="1313">
        <f>IF(AND(MONTH(AL$4)=MONTH($H187),YEAR(AL$4)=YEAR($H187)),#REF!,IF(AND(MONTH(AL$4)=MONTH($G187),YEAR(AL$4)=YEAR($G187)),#REF!,IF(AND(AL$4&lt;($H187+1),(AL$4+1)&gt;$G187),$O187,0)))</f>
        <v>1000</v>
      </c>
      <c r="AM187" s="1313">
        <f>IF(AND(MONTH(AM$4)=MONTH($H187),YEAR(AM$4)=YEAR($H187)),#REF!,IF(AND(MONTH(AM$4)=MONTH($G187),YEAR(AM$4)=YEAR($G187)),#REF!,IF(AND(AM$4&lt;($H187+1),(AM$4+1)&gt;$G187),$O187,0)))</f>
        <v>1000</v>
      </c>
      <c r="AN187" s="1313" t="e">
        <f>IF(AND(MONTH(AN$4)=MONTH($H187),YEAR(AN$4)=YEAR($H187)),#REF!,IF(AND(MONTH(AN$4)=MONTH($G187),YEAR(AN$4)=YEAR($G187)),#REF!,IF(AND(AN$4&lt;($H187+1),(AN$4+1)&gt;$G187),$O187,0)))</f>
        <v>#REF!</v>
      </c>
      <c r="AO187" s="1313">
        <f>IF(AND(MONTH(AO$4)=MONTH($H187),YEAR(AO$4)=YEAR($H187)),#REF!,IF(AND(MONTH(AO$4)=MONTH($G187),YEAR(AO$4)=YEAR($G187)),#REF!,IF(AND(AO$4&lt;($H187+1),(AO$4+1)&gt;$G187),$O187,0)))</f>
        <v>0</v>
      </c>
      <c r="AP187" s="1313">
        <f>IF(AND(MONTH(AP$4)=MONTH($H187),YEAR(AP$4)=YEAR($H187)),#REF!,IF(AND(MONTH(AP$4)=MONTH($G187),YEAR(AP$4)=YEAR($G187)),#REF!,IF(AND(AP$4&lt;($H187+1),(AP$4+1)&gt;$G187),$O187,0)))</f>
        <v>0</v>
      </c>
      <c r="AQ187" s="1313">
        <f>IF(AND(MONTH(AQ$4)=MONTH($H187),YEAR(AQ$4)=YEAR($H187)),#REF!,IF(AND(MONTH(AQ$4)=MONTH($G187),YEAR(AQ$4)=YEAR($G187)),#REF!,IF(AND(AQ$4&lt;($H187+1),(AQ$4+1)&gt;$G187),$O187,0)))</f>
        <v>0</v>
      </c>
      <c r="AR187" s="1313">
        <f>IF(AND(MONTH(AR$4)=MONTH($H187),YEAR(AR$4)=YEAR($H187)),#REF!,IF(AND(MONTH(AR$4)=MONTH($G187),YEAR(AR$4)=YEAR($G187)),#REF!,IF(AND(AR$4&lt;($H187+1),(AR$4+1)&gt;$G187),$O187,0)))</f>
        <v>0</v>
      </c>
      <c r="AS187" s="1301" t="e">
        <f t="shared" si="233"/>
        <v>#REF!</v>
      </c>
      <c r="AT187" s="1301">
        <f>IF(AND(MONTH(AT$4)=MONTH($H187),YEAR(AT$4)=YEAR($H187)),#REF!,IF(AND(MONTH(AT$4)=MONTH($G187),YEAR(AT$4)=YEAR($G187)),#REF!,IF(AND(AT$4&lt;($H187+1),(AT$4+1)&gt;$G187),$P187,0)))</f>
        <v>0</v>
      </c>
      <c r="AU187" s="1301">
        <v>0</v>
      </c>
      <c r="AV187" s="1301">
        <f t="shared" si="180"/>
        <v>0</v>
      </c>
      <c r="AW187" s="1301">
        <v>0</v>
      </c>
      <c r="AX187" s="1301">
        <f>IF(AND(MONTH(AX$4)=MONTH($H187),YEAR(AX$4)=YEAR($H187)),#REF!,IF(AND(MONTH(AX$4)=MONTH($G187),YEAR(AX$4)=YEAR($G187)),#REF!,IF(AND(AX$4&lt;($H187+1),(AX$4+1)&gt;$G187),$P187,0)))</f>
        <v>0</v>
      </c>
      <c r="AY187" s="1301">
        <v>0</v>
      </c>
      <c r="AZ187" s="1301">
        <f t="shared" si="184"/>
        <v>0</v>
      </c>
      <c r="BA187" s="1301">
        <v>0</v>
      </c>
      <c r="BB187" s="1301" t="e">
        <f>IF(AND(MONTH(BB$4)=MONTH($H187),YEAR(BB$4)=YEAR($H187)),#REF!,IF(AND(MONTH(BB$4)=MONTH($G187),YEAR(BB$4)=YEAR($G187)),#REF!,IF(AND(BB$4&lt;($H187+1),(BB$4+1)&gt;$G187),$P187,0)))</f>
        <v>#REF!</v>
      </c>
      <c r="BC187" s="1301">
        <f>VLOOKUP(E187,'[1]MW-Rent 2023'!$E$11:$AS$247,31,FALSE)</f>
        <v>0</v>
      </c>
      <c r="BD187" s="1301" t="e">
        <f t="shared" si="185"/>
        <v>#REF!</v>
      </c>
      <c r="BE187" s="1301">
        <f>VLOOKUP(E187,'[2]MW-Rent 2023'!$E$11:$DR$319,78,FALSE)</f>
        <v>0</v>
      </c>
      <c r="BF187" s="1301">
        <f>IF(AND(MONTH(BF$4)=MONTH($H187),YEAR(BF$4)=YEAR($H187)),#REF!,IF(AND(MONTH(BF$4)=MONTH($G187),YEAR(BF$4)=YEAR($G187)),#REF!,IF(AND(BF$4&lt;($H187+1),(BF$4+1)&gt;$G187),$P187,0)))</f>
        <v>0</v>
      </c>
      <c r="BG187" s="1301">
        <f>VLOOKUP(E187,'[1]MW-Rent 2023'!$E$11:$AS$247,32,FALSE)</f>
        <v>0</v>
      </c>
      <c r="BH187" s="1301">
        <f t="shared" si="186"/>
        <v>0</v>
      </c>
      <c r="BI187" s="1301">
        <f>VLOOKUP(E187,'[2]MW-Rent 2023'!$E$11:$DR$319,82,FALSE)</f>
        <v>0</v>
      </c>
      <c r="BJ187" s="1301">
        <f>IF(AND(MONTH(BJ$4)=MONTH($H187),YEAR(BJ$4)=YEAR($H187)),#REF!,IF(AND(MONTH(BJ$4)=MONTH($G187),YEAR(BJ$4)=YEAR($G187)),#REF!,IF(AND(BJ$4&lt;($H187+1),(BJ$4+1)&gt;$G187),$P187,0)))</f>
        <v>0</v>
      </c>
      <c r="BK187" s="1301">
        <f>VLOOKUP(E187,'[1]MW-Rent 2023'!$E$11:$AS$247,33,FALSE)</f>
        <v>0</v>
      </c>
      <c r="BL187" s="1301">
        <f t="shared" si="187"/>
        <v>0</v>
      </c>
      <c r="BM187" s="1301">
        <f>VLOOKUP(E187,'[2]MW-Rent 2023'!$E$11:$DR$319,86,FALSE)</f>
        <v>0</v>
      </c>
      <c r="BN187" s="1313">
        <f>IF(AND(MONTH(BN$4)=MONTH($H187),YEAR(BN$4)=YEAR($H187)),#REF!,IF(AND(MONTH(BN$4)=MONTH($G187),YEAR(BN$4)=YEAR($G187)),#REF!,IF(AND(BN$4&lt;($H187+1),(BN$4+1)&gt;$G187),$P187,0)))</f>
        <v>0</v>
      </c>
      <c r="BO187" s="1313">
        <f>IF(AND(MONTH(BO$4)=MONTH($H187),YEAR(BO$4)=YEAR($H187)),#REF!,IF(AND(MONTH(BO$4)=MONTH($G187),YEAR(BO$4)=YEAR($G187)),#REF!,IF(AND(BO$4&lt;($H187+1),(BO$4+1)&gt;$G187),$P187,0)))</f>
        <v>0</v>
      </c>
      <c r="BP187" s="1313" t="e">
        <f>IF(AND(MONTH(BP$4)=MONTH($H187),YEAR(BP$4)=YEAR($H187)),#REF!,IF(AND(MONTH(BP$4)=MONTH($G187),YEAR(BP$4)=YEAR($G187)),#REF!,IF(AND(BP$4&lt;($H187+1),(BP$4+1)&gt;$G187),$P187,0)))</f>
        <v>#REF!</v>
      </c>
      <c r="BQ187" s="1313">
        <f>IF(AND(MONTH(BQ$4)=MONTH($H187),YEAR(BQ$4)=YEAR($H187)),#REF!,IF(AND(MONTH(BQ$4)=MONTH($G187),YEAR(BQ$4)=YEAR($G187)),#REF!,IF(AND(BQ$4&lt;($H187+1),(BQ$4+1)&gt;$G187),$P187,0)))</f>
        <v>0</v>
      </c>
      <c r="BR187" s="1313">
        <f>IF(AND(MONTH(BR$4)=MONTH($H187),YEAR(BR$4)=YEAR($H187)),#REF!,IF(AND(MONTH(BR$4)=MONTH($G187),YEAR(BR$4)=YEAR($G187)),#REF!,IF(AND(BR$4&lt;($H187+1),(BR$4+1)&gt;$G187),$P187,0)))</f>
        <v>0</v>
      </c>
      <c r="BS187" s="1313">
        <f>IF(AND(MONTH(BS$4)=MONTH($H187),YEAR(BS$4)=YEAR($H187)),#REF!,IF(AND(MONTH(BS$4)=MONTH($G187),YEAR(BS$4)=YEAR($G187)),#REF!,IF(AND(BS$4&lt;($H187+1),(BS$4+1)&gt;$G187),$P187,0)))</f>
        <v>0</v>
      </c>
      <c r="BT187" s="1313">
        <f>IF(AND(MONTH(BT$4)=MONTH($H187),YEAR(BT$4)=YEAR($H187)),#REF!,IF(AND(MONTH(BT$4)=MONTH($G187),YEAR(BT$4)=YEAR($G187)),#REF!,IF(AND(BT$4&lt;($H187+1),(BT$4+1)&gt;$G187),$P187,0)))</f>
        <v>0</v>
      </c>
      <c r="BU187" s="1301" t="e">
        <f t="shared" si="234"/>
        <v>#REF!</v>
      </c>
      <c r="BV187" s="1301"/>
      <c r="BW187" s="1327"/>
      <c r="BX187" s="1319"/>
      <c r="BY187" s="1319"/>
      <c r="BZ187" s="1319"/>
      <c r="CA187" s="1319"/>
      <c r="CB187" s="1319"/>
      <c r="CC187" s="1319"/>
      <c r="CD187" s="1319"/>
      <c r="CE187" s="1319"/>
      <c r="CF187" s="1319"/>
      <c r="CG187" s="1319"/>
      <c r="CH187" s="1319"/>
      <c r="CI187" s="1270">
        <f>SUM(BW187:CH187)</f>
        <v>0</v>
      </c>
      <c r="CJ187" s="1333"/>
      <c r="CK187" s="1333"/>
      <c r="CL187" s="1333"/>
    </row>
    <row r="188" spans="1:90" ht="18" customHeight="1">
      <c r="A188" s="1188">
        <v>81</v>
      </c>
      <c r="B188" s="1188" t="s">
        <v>240</v>
      </c>
      <c r="C188" s="1188" t="s">
        <v>240</v>
      </c>
      <c r="D188" s="1188"/>
      <c r="F188" s="1199" t="s">
        <v>254</v>
      </c>
      <c r="G188" s="1197">
        <v>44621</v>
      </c>
      <c r="H188" s="1197">
        <v>45351</v>
      </c>
      <c r="I188" s="1256"/>
      <c r="J188" s="1257">
        <v>0</v>
      </c>
      <c r="K188" s="1257">
        <v>10</v>
      </c>
      <c r="L188" s="1384">
        <v>125</v>
      </c>
      <c r="M188" s="1258">
        <v>0</v>
      </c>
      <c r="N188" s="1249">
        <v>156.25</v>
      </c>
      <c r="O188" s="1259">
        <f t="shared" si="232"/>
        <v>1250</v>
      </c>
      <c r="P188" s="1259">
        <f t="shared" si="216"/>
        <v>0</v>
      </c>
      <c r="Q188" s="1259">
        <f t="shared" si="217"/>
        <v>1250</v>
      </c>
      <c r="R188" s="1259">
        <f>IF(AND(MONTH(R$4)=MONTH($H188),YEAR(R$4)=YEAR($H188)),#REF!,IF(AND(MONTH(R$4)=MONTH($G188),YEAR(R$4)=YEAR($G188)),#REF!,IF(AND(R$4&lt;($H188+1),(R$4+1)&gt;$G188),$O188,0)))</f>
        <v>1250</v>
      </c>
      <c r="S188" s="1259">
        <f>VLOOKUP(E189,'[1]MW-Rent 2023'!$E$11:$AS$247,16,FALSE)</f>
        <v>1000</v>
      </c>
      <c r="T188" s="1259">
        <f t="shared" si="183"/>
        <v>250</v>
      </c>
      <c r="U188" s="1259">
        <f>VLOOKUP(E189,'[2]MW-Rent 2023'!$E$11:$DR$319,21,FALSE)</f>
        <v>1000</v>
      </c>
      <c r="V188" s="1301" t="e">
        <f>IF(AND(MONTH(V$4)=MONTH($H188),YEAR(V$4)=YEAR($H188)),#REF!,IF(AND(MONTH(V$4)=MONTH($G188),YEAR(V$4)=YEAR($G188)),#REF!,IF(AND(V$4&lt;($H188+1),(V$4+1)&gt;$G188),$O188,0)))</f>
        <v>#REF!</v>
      </c>
      <c r="W188" s="1301">
        <f>VLOOKUP(E189,'[1]MW-Rent 2023'!$E$11:$AS$247,17,FALSE)</f>
        <v>965.52</v>
      </c>
      <c r="X188" s="1301" t="e">
        <f t="shared" si="188"/>
        <v>#REF!</v>
      </c>
      <c r="Y188" s="1301">
        <f>VLOOKUP(E189,'[2]MW-Rent 2023'!$E$11:$DR$319,25,FALSE)</f>
        <v>1000</v>
      </c>
      <c r="Z188" s="1301">
        <f>IF(AND(MONTH(Z$4)=MONTH($H188),YEAR(Z$4)=YEAR($H188)),#REF!,IF(AND(MONTH(Z$4)=MONTH($G188),YEAR(Z$4)=YEAR($G188)),#REF!,IF(AND(Z$4&lt;($H188+1),(Z$4+1)&gt;$G188),$O188,0)))</f>
        <v>0</v>
      </c>
      <c r="AA188" s="1301">
        <v>0</v>
      </c>
      <c r="AB188" s="1301">
        <f t="shared" si="189"/>
        <v>0</v>
      </c>
      <c r="AC188" s="1301">
        <v>0</v>
      </c>
      <c r="AD188" s="1301">
        <f>IF(AND(MONTH(AD$4)=MONTH($H188),YEAR(AD$4)=YEAR($H188)),#REF!,IF(AND(MONTH(AD$4)=MONTH($G188),YEAR(AD$4)=YEAR($G188)),#REF!,IF(AND(AD$4&lt;($H188+1),(AD$4+1)&gt;$G188),$O188,0)))</f>
        <v>0</v>
      </c>
      <c r="AE188" s="1301">
        <v>0</v>
      </c>
      <c r="AF188" s="1301">
        <f t="shared" si="190"/>
        <v>0</v>
      </c>
      <c r="AG188" s="1301">
        <v>0</v>
      </c>
      <c r="AH188" s="1301">
        <f>IF(AND(MONTH(AH$4)=MONTH($H188),YEAR(AH$4)=YEAR($H188)),#REF!,IF(AND(MONTH(AH$4)=MONTH($G188),YEAR(AH$4)=YEAR($G188)),#REF!,IF(AND(AH$4&lt;($H188+1),(AH$4+1)&gt;$G188),$O188,0)))</f>
        <v>0</v>
      </c>
      <c r="AI188" s="1301">
        <v>0</v>
      </c>
      <c r="AJ188" s="1301">
        <f t="shared" si="191"/>
        <v>0</v>
      </c>
      <c r="AK188" s="1301">
        <v>0</v>
      </c>
      <c r="AL188" s="1313">
        <f>IF(AND(MONTH(AL$4)=MONTH($H188),YEAR(AL$4)=YEAR($H188)),#REF!,IF(AND(MONTH(AL$4)=MONTH($G188),YEAR(AL$4)=YEAR($G188)),#REF!,IF(AND(AL$4&lt;($H188+1),(AL$4+1)&gt;$G188),$O188,0)))</f>
        <v>0</v>
      </c>
      <c r="AM188" s="1313">
        <f>IF(AND(MONTH(AM$4)=MONTH($H188),YEAR(AM$4)=YEAR($H188)),#REF!,IF(AND(MONTH(AM$4)=MONTH($G188),YEAR(AM$4)=YEAR($G188)),#REF!,IF(AND(AM$4&lt;($H188+1),(AM$4+1)&gt;$G188),$O188,0)))</f>
        <v>0</v>
      </c>
      <c r="AN188" s="1313">
        <f>IF(AND(MONTH(AN$4)=MONTH($H188),YEAR(AN$4)=YEAR($H188)),#REF!,IF(AND(MONTH(AN$4)=MONTH($G188),YEAR(AN$4)=YEAR($G188)),#REF!,IF(AND(AN$4&lt;($H188+1),(AN$4+1)&gt;$G188),$O188,0)))</f>
        <v>0</v>
      </c>
      <c r="AO188" s="1313">
        <f>IF(AND(MONTH(AO$4)=MONTH($H188),YEAR(AO$4)=YEAR($H188)),#REF!,IF(AND(MONTH(AO$4)=MONTH($G188),YEAR(AO$4)=YEAR($G188)),#REF!,IF(AND(AO$4&lt;($H188+1),(AO$4+1)&gt;$G188),$O188,0)))</f>
        <v>0</v>
      </c>
      <c r="AP188" s="1313">
        <f>IF(AND(MONTH(AP$4)=MONTH($H188),YEAR(AP$4)=YEAR($H188)),#REF!,IF(AND(MONTH(AP$4)=MONTH($G188),YEAR(AP$4)=YEAR($G188)),#REF!,IF(AND(AP$4&lt;($H188+1),(AP$4+1)&gt;$G188),$O188,0)))</f>
        <v>0</v>
      </c>
      <c r="AQ188" s="1313">
        <f>IF(AND(MONTH(AQ$4)=MONTH($H188),YEAR(AQ$4)=YEAR($H188)),#REF!,IF(AND(MONTH(AQ$4)=MONTH($G188),YEAR(AQ$4)=YEAR($G188)),#REF!,IF(AND(AQ$4&lt;($H188+1),(AQ$4+1)&gt;$G188),$O188,0)))</f>
        <v>0</v>
      </c>
      <c r="AR188" s="1313">
        <f>IF(AND(MONTH(AR$4)=MONTH($H188),YEAR(AR$4)=YEAR($H188)),#REF!,IF(AND(MONTH(AR$4)=MONTH($G188),YEAR(AR$4)=YEAR($G188)),#REF!,IF(AND(AR$4&lt;($H188+1),(AR$4+1)&gt;$G188),$O188,0)))</f>
        <v>0</v>
      </c>
      <c r="AS188" s="1301" t="e">
        <f t="shared" si="233"/>
        <v>#REF!</v>
      </c>
      <c r="AT188" s="1301">
        <f>IF(AND(MONTH(AT$4)=MONTH($H188),YEAR(AT$4)=YEAR($H188)),#REF!,IF(AND(MONTH(AT$4)=MONTH($G188),YEAR(AT$4)=YEAR($G188)),#REF!,IF(AND(AT$4&lt;($H188+1),(AT$4+1)&gt;$G188),$P188,0)))</f>
        <v>0</v>
      </c>
      <c r="AU188" s="1301">
        <f>VLOOKUP(E189,'[1]MW-Rent 2023'!$E$11:$AS$247,29,FALSE)</f>
        <v>0</v>
      </c>
      <c r="AV188" s="1301">
        <f t="shared" si="180"/>
        <v>0</v>
      </c>
      <c r="AW188" s="1301">
        <f>VLOOKUP(E189,'[2]MW-Rent 2023'!$E$11:$DR$319,70,FALSE)</f>
        <v>0</v>
      </c>
      <c r="AX188" s="1301" t="e">
        <f>IF(AND(MONTH(AX$4)=MONTH($H188),YEAR(AX$4)=YEAR($H188)),#REF!,IF(AND(MONTH(AX$4)=MONTH($G188),YEAR(AX$4)=YEAR($G188)),#REF!,IF(AND(AX$4&lt;($H188+1),(AX$4+1)&gt;$G188),$P188,0)))</f>
        <v>#REF!</v>
      </c>
      <c r="AY188" s="1301">
        <f>VLOOKUP(E189,'[1]MW-Rent 2023'!$E$11:$AS$247,30,FALSE)</f>
        <v>0</v>
      </c>
      <c r="AZ188" s="1301" t="e">
        <f t="shared" si="184"/>
        <v>#REF!</v>
      </c>
      <c r="BA188" s="1301">
        <f>VLOOKUP(E189,'[2]MW-Rent 2023'!$E$11:$DR$319,74,FALSE)</f>
        <v>0</v>
      </c>
      <c r="BB188" s="1301">
        <f>IF(AND(MONTH(BB$4)=MONTH($H188),YEAR(BB$4)=YEAR($H188)),#REF!,IF(AND(MONTH(BB$4)=MONTH($G188),YEAR(BB$4)=YEAR($G188)),#REF!,IF(AND(BB$4&lt;($H188+1),(BB$4+1)&gt;$G188),$P188,0)))</f>
        <v>0</v>
      </c>
      <c r="BC188" s="1301">
        <v>0</v>
      </c>
      <c r="BD188" s="1301">
        <f t="shared" si="185"/>
        <v>0</v>
      </c>
      <c r="BE188" s="1301">
        <v>0</v>
      </c>
      <c r="BF188" s="1301">
        <f>IF(AND(MONTH(BF$4)=MONTH($H188),YEAR(BF$4)=YEAR($H188)),#REF!,IF(AND(MONTH(BF$4)=MONTH($G188),YEAR(BF$4)=YEAR($G188)),#REF!,IF(AND(BF$4&lt;($H188+1),(BF$4+1)&gt;$G188),$P188,0)))</f>
        <v>0</v>
      </c>
      <c r="BG188" s="1301">
        <v>0</v>
      </c>
      <c r="BH188" s="1301">
        <f t="shared" si="186"/>
        <v>0</v>
      </c>
      <c r="BI188" s="1301">
        <v>0</v>
      </c>
      <c r="BJ188" s="1301">
        <f>IF(AND(MONTH(BJ$4)=MONTH($H188),YEAR(BJ$4)=YEAR($H188)),#REF!,IF(AND(MONTH(BJ$4)=MONTH($G188),YEAR(BJ$4)=YEAR($G188)),#REF!,IF(AND(BJ$4&lt;($H188+1),(BJ$4+1)&gt;$G188),$P188,0)))</f>
        <v>0</v>
      </c>
      <c r="BK188" s="1301">
        <v>0</v>
      </c>
      <c r="BL188" s="1301">
        <f t="shared" si="187"/>
        <v>0</v>
      </c>
      <c r="BM188" s="1301">
        <v>0</v>
      </c>
      <c r="BN188" s="1313">
        <f>IF(AND(MONTH(BN$4)=MONTH($H188),YEAR(BN$4)=YEAR($H188)),#REF!,IF(AND(MONTH(BN$4)=MONTH($G188),YEAR(BN$4)=YEAR($G188)),#REF!,IF(AND(BN$4&lt;($H188+1),(BN$4+1)&gt;$G188),$P188,0)))</f>
        <v>0</v>
      </c>
      <c r="BO188" s="1313">
        <f>IF(AND(MONTH(BO$4)=MONTH($H188),YEAR(BO$4)=YEAR($H188)),#REF!,IF(AND(MONTH(BO$4)=MONTH($G188),YEAR(BO$4)=YEAR($G188)),#REF!,IF(AND(BO$4&lt;($H188+1),(BO$4+1)&gt;$G188),$P188,0)))</f>
        <v>0</v>
      </c>
      <c r="BP188" s="1313">
        <f>IF(AND(MONTH(BP$4)=MONTH($H188),YEAR(BP$4)=YEAR($H188)),#REF!,IF(AND(MONTH(BP$4)=MONTH($G188),YEAR(BP$4)=YEAR($G188)),#REF!,IF(AND(BP$4&lt;($H188+1),(BP$4+1)&gt;$G188),$P188,0)))</f>
        <v>0</v>
      </c>
      <c r="BQ188" s="1313">
        <f>IF(AND(MONTH(BQ$4)=MONTH($H188),YEAR(BQ$4)=YEAR($H188)),#REF!,IF(AND(MONTH(BQ$4)=MONTH($G188),YEAR(BQ$4)=YEAR($G188)),#REF!,IF(AND(BQ$4&lt;($H188+1),(BQ$4+1)&gt;$G188),$P188,0)))</f>
        <v>0</v>
      </c>
      <c r="BR188" s="1313">
        <f>IF(AND(MONTH(BR$4)=MONTH($H188),YEAR(BR$4)=YEAR($H188)),#REF!,IF(AND(MONTH(BR$4)=MONTH($G188),YEAR(BR$4)=YEAR($G188)),#REF!,IF(AND(BR$4&lt;($H188+1),(BR$4+1)&gt;$G188),$P188,0)))</f>
        <v>0</v>
      </c>
      <c r="BS188" s="1313">
        <f>IF(AND(MONTH(BS$4)=MONTH($H188),YEAR(BS$4)=YEAR($H188)),#REF!,IF(AND(MONTH(BS$4)=MONTH($G188),YEAR(BS$4)=YEAR($G188)),#REF!,IF(AND(BS$4&lt;($H188+1),(BS$4+1)&gt;$G188),$P188,0)))</f>
        <v>0</v>
      </c>
      <c r="BT188" s="1313">
        <f>IF(AND(MONTH(BT$4)=MONTH($H188),YEAR(BT$4)=YEAR($H188)),#REF!,IF(AND(MONTH(BT$4)=MONTH($G188),YEAR(BT$4)=YEAR($G188)),#REF!,IF(AND(BT$4&lt;($H188+1),(BT$4+1)&gt;$G188),$P188,0)))</f>
        <v>0</v>
      </c>
      <c r="BU188" s="1331" t="e">
        <f t="shared" si="234"/>
        <v>#REF!</v>
      </c>
      <c r="BV188" s="1331"/>
      <c r="BW188" s="1327"/>
      <c r="BX188" s="1319"/>
      <c r="BY188" s="1319"/>
      <c r="BZ188" s="1319"/>
      <c r="CA188" s="1319"/>
      <c r="CB188" s="1319"/>
      <c r="CC188" s="1319"/>
      <c r="CD188" s="1338"/>
      <c r="CE188" s="1338"/>
      <c r="CF188" s="1338"/>
      <c r="CG188" s="1338"/>
      <c r="CH188" s="1338"/>
      <c r="CI188" s="1270">
        <f t="shared" si="85"/>
        <v>0</v>
      </c>
      <c r="CJ188" s="1333"/>
      <c r="CK188" s="1333"/>
      <c r="CL188" s="1333"/>
    </row>
    <row r="189" spans="1:90" s="1170" customFormat="1" ht="18" customHeight="1">
      <c r="A189" s="1206">
        <v>81</v>
      </c>
      <c r="B189" s="1206" t="s">
        <v>240</v>
      </c>
      <c r="C189" s="1206" t="s">
        <v>240</v>
      </c>
      <c r="D189" s="1206"/>
      <c r="E189" s="1212" t="s">
        <v>255</v>
      </c>
      <c r="F189" s="1213" t="s">
        <v>254</v>
      </c>
      <c r="G189" s="1214">
        <v>45352</v>
      </c>
      <c r="H189" s="1214">
        <v>45716</v>
      </c>
      <c r="I189" s="1271"/>
      <c r="J189" s="1272">
        <v>10</v>
      </c>
      <c r="K189" s="1272">
        <v>10</v>
      </c>
      <c r="L189" s="1383">
        <v>143.75</v>
      </c>
      <c r="M189" s="1273">
        <v>0</v>
      </c>
      <c r="N189" s="1274">
        <v>179.6875</v>
      </c>
      <c r="O189" s="1259">
        <f t="shared" si="232"/>
        <v>1437.5</v>
      </c>
      <c r="P189" s="1259">
        <f t="shared" si="216"/>
        <v>0</v>
      </c>
      <c r="Q189" s="1259">
        <f t="shared" si="217"/>
        <v>1437.5</v>
      </c>
      <c r="R189" s="1259">
        <f>IF(AND(MONTH(R$4)=MONTH($H189),YEAR(R$4)=YEAR($H189)),#REF!,IF(AND(MONTH(R$4)=MONTH($G189),YEAR(R$4)=YEAR($G189)),#REF!,IF(AND(R$4&lt;($H189+1),(R$4+1)&gt;$G189),$O189,0)))</f>
        <v>0</v>
      </c>
      <c r="S189" s="1259">
        <v>0</v>
      </c>
      <c r="T189" s="1259">
        <f t="shared" si="183"/>
        <v>0</v>
      </c>
      <c r="U189" s="1259">
        <v>0</v>
      </c>
      <c r="V189" s="1301">
        <f>IF(AND(MONTH(V$4)=MONTH($H189),YEAR(V$4)=YEAR($H189)),#REF!,IF(AND(MONTH(V$4)=MONTH($G189),YEAR(V$4)=YEAR($G189)),#REF!,IF(AND(V$4&lt;($H189+1),(V$4+1)&gt;$G189),$O189,0)))</f>
        <v>0</v>
      </c>
      <c r="W189" s="1301">
        <v>0</v>
      </c>
      <c r="X189" s="1301">
        <f t="shared" si="188"/>
        <v>0</v>
      </c>
      <c r="Y189" s="1301">
        <v>0</v>
      </c>
      <c r="Z189" s="1301" t="e">
        <f>IF(AND(MONTH(Z$4)=MONTH($H189),YEAR(Z$4)=YEAR($H189)),#REF!,IF(AND(MONTH(Z$4)=MONTH($G189),YEAR(Z$4)=YEAR($G189)),#REF!,IF(AND(Z$4&lt;($H189+1),(Z$4+1)&gt;$G189),$O189,0)))</f>
        <v>#REF!</v>
      </c>
      <c r="AA189" s="1301">
        <v>1100</v>
      </c>
      <c r="AB189" s="1301" t="e">
        <f t="shared" si="189"/>
        <v>#REF!</v>
      </c>
      <c r="AC189" s="1301">
        <f>VLOOKUP(E189,'[2]MW-Rent 2023'!$E$11:$DR$319,29,FALSE)</f>
        <v>1000</v>
      </c>
      <c r="AD189" s="1301">
        <f>IF(AND(MONTH(AD$4)=MONTH($H189),YEAR(AD$4)=YEAR($H189)),#REF!,IF(AND(MONTH(AD$4)=MONTH($G189),YEAR(AD$4)=YEAR($G189)),#REF!,IF(AND(AD$4&lt;($H189+1),(AD$4+1)&gt;$G189),$O189,0)))</f>
        <v>1437.5</v>
      </c>
      <c r="AE189" s="1301">
        <v>1100</v>
      </c>
      <c r="AF189" s="1301">
        <f t="shared" si="190"/>
        <v>337.5</v>
      </c>
      <c r="AG189" s="1301">
        <f>VLOOKUP(E189,'[2]MW-Rent 2023'!$E$11:$DR$319,33,FALSE)</f>
        <v>1000</v>
      </c>
      <c r="AH189" s="1301">
        <f>IF(AND(MONTH(AH$4)=MONTH($H189),YEAR(AH$4)=YEAR($H189)),#REF!,IF(AND(MONTH(AH$4)=MONTH($G189),YEAR(AH$4)=YEAR($G189)),#REF!,IF(AND(AH$4&lt;($H189+1),(AH$4+1)&gt;$G189),$O189,0)))</f>
        <v>1437.5</v>
      </c>
      <c r="AI189" s="1301">
        <v>1100</v>
      </c>
      <c r="AJ189" s="1301">
        <f t="shared" si="191"/>
        <v>337.5</v>
      </c>
      <c r="AK189" s="1301">
        <f>VLOOKUP(E189,'[2]MW-Rent 2023'!$E$11:$DR$319,37,FALSE)</f>
        <v>1000</v>
      </c>
      <c r="AL189" s="1313">
        <f>IF(AND(MONTH(AL$4)=MONTH($H189),YEAR(AL$4)=YEAR($H189)),#REF!,IF(AND(MONTH(AL$4)=MONTH($G189),YEAR(AL$4)=YEAR($G189)),#REF!,IF(AND(AL$4&lt;($H189+1),(AL$4+1)&gt;$G189),$O189,0)))</f>
        <v>1437.5</v>
      </c>
      <c r="AM189" s="1313">
        <f>IF(AND(MONTH(AM$4)=MONTH($H189),YEAR(AM$4)=YEAR($H189)),#REF!,IF(AND(MONTH(AM$4)=MONTH($G189),YEAR(AM$4)=YEAR($G189)),#REF!,IF(AND(AM$4&lt;($H189+1),(AM$4+1)&gt;$G189),$O189,0)))</f>
        <v>1437.5</v>
      </c>
      <c r="AN189" s="1313">
        <f>IF(AND(MONTH(AN$4)=MONTH($H189),YEAR(AN$4)=YEAR($H189)),#REF!,IF(AND(MONTH(AN$4)=MONTH($G189),YEAR(AN$4)=YEAR($G189)),#REF!,IF(AND(AN$4&lt;($H189+1),(AN$4+1)&gt;$G189),$O189,0)))</f>
        <v>1437.5</v>
      </c>
      <c r="AO189" s="1313">
        <f>IF(AND(MONTH(AO$4)=MONTH($H189),YEAR(AO$4)=YEAR($H189)),#REF!,IF(AND(MONTH(AO$4)=MONTH($G189),YEAR(AO$4)=YEAR($G189)),#REF!,IF(AND(AO$4&lt;($H189+1),(AO$4+1)&gt;$G189),$O189,0)))</f>
        <v>1437.5</v>
      </c>
      <c r="AP189" s="1313">
        <f>IF(AND(MONTH(AP$4)=MONTH($H189),YEAR(AP$4)=YEAR($H189)),#REF!,IF(AND(MONTH(AP$4)=MONTH($G189),YEAR(AP$4)=YEAR($G189)),#REF!,IF(AND(AP$4&lt;($H189+1),(AP$4+1)&gt;$G189),$O189,0)))</f>
        <v>1437.5</v>
      </c>
      <c r="AQ189" s="1313">
        <f>IF(AND(MONTH(AQ$4)=MONTH($H189),YEAR(AQ$4)=YEAR($H189)),#REF!,IF(AND(MONTH(AQ$4)=MONTH($G189),YEAR(AQ$4)=YEAR($G189)),#REF!,IF(AND(AQ$4&lt;($H189+1),(AQ$4+1)&gt;$G189),$O189,0)))</f>
        <v>1437.5</v>
      </c>
      <c r="AR189" s="1313">
        <f>IF(AND(MONTH(AR$4)=MONTH($H189),YEAR(AR$4)=YEAR($H189)),#REF!,IF(AND(MONTH(AR$4)=MONTH($G189),YEAR(AR$4)=YEAR($G189)),#REF!,IF(AND(AR$4&lt;($H189+1),(AR$4+1)&gt;$G189),$O189,0)))</f>
        <v>1437.5</v>
      </c>
      <c r="AS189" s="1301" t="e">
        <f t="shared" si="233"/>
        <v>#REF!</v>
      </c>
      <c r="AT189" s="1301">
        <f>IF(AND(MONTH(AT$4)=MONTH($H189),YEAR(AT$4)=YEAR($H189)),#REF!,IF(AND(MONTH(AT$4)=MONTH($G189),YEAR(AT$4)=YEAR($G189)),#REF!,IF(AND(AT$4&lt;($H189+1),(AT$4+1)&gt;$G189),$P189,0)))</f>
        <v>0</v>
      </c>
      <c r="AU189" s="1301">
        <v>0</v>
      </c>
      <c r="AV189" s="1301">
        <f t="shared" si="180"/>
        <v>0</v>
      </c>
      <c r="AW189" s="1301">
        <v>0</v>
      </c>
      <c r="AX189" s="1301">
        <f>IF(AND(MONTH(AX$4)=MONTH($H189),YEAR(AX$4)=YEAR($H189)),#REF!,IF(AND(MONTH(AX$4)=MONTH($G189),YEAR(AX$4)=YEAR($G189)),#REF!,IF(AND(AX$4&lt;($H189+1),(AX$4+1)&gt;$G189),$P189,0)))</f>
        <v>0</v>
      </c>
      <c r="AY189" s="1301">
        <v>0</v>
      </c>
      <c r="AZ189" s="1301">
        <f t="shared" si="184"/>
        <v>0</v>
      </c>
      <c r="BA189" s="1301">
        <v>0</v>
      </c>
      <c r="BB189" s="1301" t="e">
        <f>IF(AND(MONTH(BB$4)=MONTH($H189),YEAR(BB$4)=YEAR($H189)),#REF!,IF(AND(MONTH(BB$4)=MONTH($G189),YEAR(BB$4)=YEAR($G189)),#REF!,IF(AND(BB$4&lt;($H189+1),(BB$4+1)&gt;$G189),$P189,0)))</f>
        <v>#REF!</v>
      </c>
      <c r="BC189" s="1301">
        <f>VLOOKUP(E189,'[1]MW-Rent 2023'!$E$11:$AS$247,31,FALSE)</f>
        <v>0</v>
      </c>
      <c r="BD189" s="1301" t="e">
        <f t="shared" si="185"/>
        <v>#REF!</v>
      </c>
      <c r="BE189" s="1301">
        <f>VLOOKUP(E189,'[2]MW-Rent 2023'!$E$11:$DR$319,78,FALSE)</f>
        <v>0</v>
      </c>
      <c r="BF189" s="1301">
        <f>IF(AND(MONTH(BF$4)=MONTH($H189),YEAR(BF$4)=YEAR($H189)),#REF!,IF(AND(MONTH(BF$4)=MONTH($G189),YEAR(BF$4)=YEAR($G189)),#REF!,IF(AND(BF$4&lt;($H189+1),(BF$4+1)&gt;$G189),$P189,0)))</f>
        <v>0</v>
      </c>
      <c r="BG189" s="1301">
        <f>VLOOKUP(E189,'[1]MW-Rent 2023'!$E$11:$AS$247,32,FALSE)</f>
        <v>0</v>
      </c>
      <c r="BH189" s="1301">
        <f t="shared" si="186"/>
        <v>0</v>
      </c>
      <c r="BI189" s="1301">
        <f>VLOOKUP(E189,'[2]MW-Rent 2023'!$E$11:$DR$319,82,FALSE)</f>
        <v>0</v>
      </c>
      <c r="BJ189" s="1301">
        <f>IF(AND(MONTH(BJ$4)=MONTH($H189),YEAR(BJ$4)=YEAR($H189)),#REF!,IF(AND(MONTH(BJ$4)=MONTH($G189),YEAR(BJ$4)=YEAR($G189)),#REF!,IF(AND(BJ$4&lt;($H189+1),(BJ$4+1)&gt;$G189),$P189,0)))</f>
        <v>0</v>
      </c>
      <c r="BK189" s="1301">
        <f>VLOOKUP(E189,'[1]MW-Rent 2023'!$E$11:$AS$247,33,FALSE)</f>
        <v>0</v>
      </c>
      <c r="BL189" s="1301">
        <f t="shared" si="187"/>
        <v>0</v>
      </c>
      <c r="BM189" s="1301">
        <f>VLOOKUP(E189,'[2]MW-Rent 2023'!$E$11:$DR$319,86,FALSE)</f>
        <v>0</v>
      </c>
      <c r="BN189" s="1313">
        <f>IF(AND(MONTH(BN$4)=MONTH($H189),YEAR(BN$4)=YEAR($H189)),#REF!,IF(AND(MONTH(BN$4)=MONTH($G189),YEAR(BN$4)=YEAR($G189)),#REF!,IF(AND(BN$4&lt;($H189+1),(BN$4+1)&gt;$G189),$P189,0)))</f>
        <v>0</v>
      </c>
      <c r="BO189" s="1313">
        <f>IF(AND(MONTH(BO$4)=MONTH($H189),YEAR(BO$4)=YEAR($H189)),#REF!,IF(AND(MONTH(BO$4)=MONTH($G189),YEAR(BO$4)=YEAR($G189)),#REF!,IF(AND(BO$4&lt;($H189+1),(BO$4+1)&gt;$G189),$P189,0)))</f>
        <v>0</v>
      </c>
      <c r="BP189" s="1313">
        <f>IF(AND(MONTH(BP$4)=MONTH($H189),YEAR(BP$4)=YEAR($H189)),#REF!,IF(AND(MONTH(BP$4)=MONTH($G189),YEAR(BP$4)=YEAR($G189)),#REF!,IF(AND(BP$4&lt;($H189+1),(BP$4+1)&gt;$G189),$P189,0)))</f>
        <v>0</v>
      </c>
      <c r="BQ189" s="1313">
        <f>IF(AND(MONTH(BQ$4)=MONTH($H189),YEAR(BQ$4)=YEAR($H189)),#REF!,IF(AND(MONTH(BQ$4)=MONTH($G189),YEAR(BQ$4)=YEAR($G189)),#REF!,IF(AND(BQ$4&lt;($H189+1),(BQ$4+1)&gt;$G189),$P189,0)))</f>
        <v>0</v>
      </c>
      <c r="BR189" s="1313">
        <f>IF(AND(MONTH(BR$4)=MONTH($H189),YEAR(BR$4)=YEAR($H189)),#REF!,IF(AND(MONTH(BR$4)=MONTH($G189),YEAR(BR$4)=YEAR($G189)),#REF!,IF(AND(BR$4&lt;($H189+1),(BR$4+1)&gt;$G189),$P189,0)))</f>
        <v>0</v>
      </c>
      <c r="BS189" s="1313">
        <f>IF(AND(MONTH(BS$4)=MONTH($H189),YEAR(BS$4)=YEAR($H189)),#REF!,IF(AND(MONTH(BS$4)=MONTH($G189),YEAR(BS$4)=YEAR($G189)),#REF!,IF(AND(BS$4&lt;($H189+1),(BS$4+1)&gt;$G189),$P189,0)))</f>
        <v>0</v>
      </c>
      <c r="BT189" s="1313">
        <f>IF(AND(MONTH(BT$4)=MONTH($H189),YEAR(BT$4)=YEAR($H189)),#REF!,IF(AND(MONTH(BT$4)=MONTH($G189),YEAR(BT$4)=YEAR($G189)),#REF!,IF(AND(BT$4&lt;($H189+1),(BT$4+1)&gt;$G189),$P189,0)))</f>
        <v>0</v>
      </c>
      <c r="BU189" s="1301" t="e">
        <f t="shared" si="234"/>
        <v>#REF!</v>
      </c>
      <c r="BV189" s="1301"/>
      <c r="BW189" s="1327"/>
      <c r="BX189" s="1319"/>
      <c r="BY189" s="1319"/>
      <c r="BZ189" s="1319"/>
      <c r="CA189" s="1319"/>
      <c r="CB189" s="1319"/>
      <c r="CC189" s="1319"/>
      <c r="CD189" s="1319"/>
      <c r="CE189" s="1319"/>
      <c r="CF189" s="1319"/>
      <c r="CG189" s="1319"/>
      <c r="CH189" s="1319"/>
      <c r="CI189" s="1270">
        <f>SUM(BW189:CH189)</f>
        <v>0</v>
      </c>
      <c r="CJ189" s="1333"/>
      <c r="CK189" s="1333"/>
      <c r="CL189" s="1333"/>
    </row>
    <row r="190" spans="1:90" s="1170" customFormat="1" ht="18" customHeight="1">
      <c r="A190" s="1206">
        <v>81</v>
      </c>
      <c r="B190" s="1206" t="s">
        <v>240</v>
      </c>
      <c r="C190" s="1206" t="s">
        <v>240</v>
      </c>
      <c r="D190" s="1206"/>
      <c r="E190" s="1212"/>
      <c r="F190" s="1213" t="s">
        <v>254</v>
      </c>
      <c r="G190" s="1214">
        <v>45717</v>
      </c>
      <c r="H190" s="1214">
        <v>46081</v>
      </c>
      <c r="I190" s="1271"/>
      <c r="J190" s="1272" t="s">
        <v>87</v>
      </c>
      <c r="K190" s="1272">
        <v>10</v>
      </c>
      <c r="L190" s="1383">
        <v>156.25</v>
      </c>
      <c r="M190" s="1273">
        <v>0</v>
      </c>
      <c r="N190" s="1274">
        <v>195.3125</v>
      </c>
      <c r="O190" s="1259">
        <f t="shared" si="232"/>
        <v>1562.5</v>
      </c>
      <c r="P190" s="1259">
        <f t="shared" si="216"/>
        <v>0</v>
      </c>
      <c r="Q190" s="1259">
        <f t="shared" ref="Q190:Q191" si="235">SUM(O190:P190)</f>
        <v>1562.5</v>
      </c>
      <c r="R190" s="1259">
        <f>IF(AND(MONTH(R$4)=MONTH($H190),YEAR(R$4)=YEAR($H190)),#REF!,IF(AND(MONTH(R$4)=MONTH($G190),YEAR(R$4)=YEAR($G190)),#REF!,IF(AND(R$4&lt;($H190+1),(R$4+1)&gt;$G190),$O190,0)))</f>
        <v>0</v>
      </c>
      <c r="S190" s="1259">
        <v>0</v>
      </c>
      <c r="T190" s="1259">
        <f t="shared" ref="T190:T191" si="236">R190-S190</f>
        <v>0</v>
      </c>
      <c r="U190" s="1259">
        <v>0</v>
      </c>
      <c r="V190" s="1301">
        <f>IF(AND(MONTH(V$4)=MONTH($H190),YEAR(V$4)=YEAR($H190)),#REF!,IF(AND(MONTH(V$4)=MONTH($G190),YEAR(V$4)=YEAR($G190)),#REF!,IF(AND(V$4&lt;($H190+1),(V$4+1)&gt;$G190),$O190,0)))</f>
        <v>0</v>
      </c>
      <c r="W190" s="1301">
        <v>0</v>
      </c>
      <c r="X190" s="1301">
        <f t="shared" ref="X190:X191" si="237">V190-W190</f>
        <v>0</v>
      </c>
      <c r="Y190" s="1301">
        <v>0</v>
      </c>
      <c r="Z190" s="1301">
        <f>IF(AND(MONTH(Z$4)=MONTH($H190),YEAR(Z$4)=YEAR($H190)),#REF!,IF(AND(MONTH(Z$4)=MONTH($G190),YEAR(Z$4)=YEAR($G190)),#REF!,IF(AND(Z$4&lt;($H190+1),(Z$4+1)&gt;$G190),$O190,0)))</f>
        <v>0</v>
      </c>
      <c r="AA190" s="1301">
        <v>0</v>
      </c>
      <c r="AB190" s="1301">
        <f t="shared" si="189"/>
        <v>0</v>
      </c>
      <c r="AC190" s="1301">
        <v>0</v>
      </c>
      <c r="AD190" s="1301">
        <f>IF(AND(MONTH(AD$4)=MONTH($H190),YEAR(AD$4)=YEAR($H190)),#REF!,IF(AND(MONTH(AD$4)=MONTH($G190),YEAR(AD$4)=YEAR($G190)),#REF!,IF(AND(AD$4&lt;($H190+1),(AD$4+1)&gt;$G190),$O190,0)))</f>
        <v>0</v>
      </c>
      <c r="AE190" s="1301">
        <v>0</v>
      </c>
      <c r="AF190" s="1301">
        <f t="shared" si="190"/>
        <v>0</v>
      </c>
      <c r="AG190" s="1301">
        <v>0</v>
      </c>
      <c r="AH190" s="1301">
        <f>IF(AND(MONTH(AH$4)=MONTH($H190),YEAR(AH$4)=YEAR($H190)),#REF!,IF(AND(MONTH(AH$4)=MONTH($G190),YEAR(AH$4)=YEAR($G190)),#REF!,IF(AND(AH$4&lt;($H190+1),(AH$4+1)&gt;$G190),$O190,0)))</f>
        <v>0</v>
      </c>
      <c r="AI190" s="1301">
        <v>0</v>
      </c>
      <c r="AJ190" s="1301">
        <f t="shared" si="191"/>
        <v>0</v>
      </c>
      <c r="AK190" s="1301">
        <v>0</v>
      </c>
      <c r="AL190" s="1313">
        <f>IF(AND(MONTH(AL$4)=MONTH($H190),YEAR(AL$4)=YEAR($H190)),#REF!,IF(AND(MONTH(AL$4)=MONTH($G190),YEAR(AL$4)=YEAR($G190)),#REF!,IF(AND(AL$4&lt;($H190+1),(AL$4+1)&gt;$G190),$O190,0)))</f>
        <v>0</v>
      </c>
      <c r="AM190" s="1313">
        <f>IF(AND(MONTH(AM$4)=MONTH($H190),YEAR(AM$4)=YEAR($H190)),#REF!,IF(AND(MONTH(AM$4)=MONTH($G190),YEAR(AM$4)=YEAR($G190)),#REF!,IF(AND(AM$4&lt;($H190+1),(AM$4+1)&gt;$G190),$O190,0)))</f>
        <v>0</v>
      </c>
      <c r="AN190" s="1313">
        <f>IF(AND(MONTH(AN$4)=MONTH($H190),YEAR(AN$4)=YEAR($H190)),#REF!,IF(AND(MONTH(AN$4)=MONTH($G190),YEAR(AN$4)=YEAR($G190)),#REF!,IF(AND(AN$4&lt;($H190+1),(AN$4+1)&gt;$G190),$O190,0)))</f>
        <v>0</v>
      </c>
      <c r="AO190" s="1313">
        <f>IF(AND(MONTH(AO$4)=MONTH($H190),YEAR(AO$4)=YEAR($H190)),#REF!,IF(AND(MONTH(AO$4)=MONTH($G190),YEAR(AO$4)=YEAR($G190)),#REF!,IF(AND(AO$4&lt;($H190+1),(AO$4+1)&gt;$G190),$O190,0)))</f>
        <v>0</v>
      </c>
      <c r="AP190" s="1313">
        <f>IF(AND(MONTH(AP$4)=MONTH($H190),YEAR(AP$4)=YEAR($H190)),#REF!,IF(AND(MONTH(AP$4)=MONTH($G190),YEAR(AP$4)=YEAR($G190)),#REF!,IF(AND(AP$4&lt;($H190+1),(AP$4+1)&gt;$G190),$O190,0)))</f>
        <v>0</v>
      </c>
      <c r="AQ190" s="1313">
        <f>IF(AND(MONTH(AQ$4)=MONTH($H190),YEAR(AQ$4)=YEAR($H190)),#REF!,IF(AND(MONTH(AQ$4)=MONTH($G190),YEAR(AQ$4)=YEAR($G190)),#REF!,IF(AND(AQ$4&lt;($H190+1),(AQ$4+1)&gt;$G190),$O190,0)))</f>
        <v>0</v>
      </c>
      <c r="AR190" s="1313">
        <f>IF(AND(MONTH(AR$4)=MONTH($H190),YEAR(AR$4)=YEAR($H190)),#REF!,IF(AND(MONTH(AR$4)=MONTH($G190),YEAR(AR$4)=YEAR($G190)),#REF!,IF(AND(AR$4&lt;($H190+1),(AR$4+1)&gt;$G190),$O190,0)))</f>
        <v>0</v>
      </c>
      <c r="AS190" s="1301">
        <f t="shared" ref="AS190:AS191" si="238">R190+V190+Z190+AD190+AH190+AL190+AM190+AN190+AO190+AP190+AQ190+AR190</f>
        <v>0</v>
      </c>
      <c r="AT190" s="1301">
        <f>IF(AND(MONTH(AT$4)=MONTH($H190),YEAR(AT$4)=YEAR($H190)),#REF!,IF(AND(MONTH(AT$4)=MONTH($G190),YEAR(AT$4)=YEAR($G190)),#REF!,IF(AND(AT$4&lt;($H190+1),(AT$4+1)&gt;$G190),$P190,0)))</f>
        <v>0</v>
      </c>
      <c r="AU190" s="1301">
        <v>0</v>
      </c>
      <c r="AV190" s="1301">
        <f t="shared" ref="AV190:AV191" si="239">AT190-AU190</f>
        <v>0</v>
      </c>
      <c r="AW190" s="1301">
        <v>0</v>
      </c>
      <c r="AX190" s="1301">
        <f>IF(AND(MONTH(AX$4)=MONTH($H190),YEAR(AX$4)=YEAR($H190)),#REF!,IF(AND(MONTH(AX$4)=MONTH($G190),YEAR(AX$4)=YEAR($G190)),#REF!,IF(AND(AX$4&lt;($H190+1),(AX$4+1)&gt;$G190),$P190,0)))</f>
        <v>0</v>
      </c>
      <c r="AY190" s="1301">
        <v>0</v>
      </c>
      <c r="AZ190" s="1301">
        <f t="shared" ref="AZ190:AZ191" si="240">AX190-AY190</f>
        <v>0</v>
      </c>
      <c r="BA190" s="1301">
        <v>0</v>
      </c>
      <c r="BB190" s="1301">
        <f>IF(AND(MONTH(BB$4)=MONTH($H190),YEAR(BB$4)=YEAR($H190)),#REF!,IF(AND(MONTH(BB$4)=MONTH($G190),YEAR(BB$4)=YEAR($G190)),#REF!,IF(AND(BB$4&lt;($H190+1),(BB$4+1)&gt;$G190),$P190,0)))</f>
        <v>0</v>
      </c>
      <c r="BC190" s="1301">
        <v>0</v>
      </c>
      <c r="BD190" s="1301">
        <f t="shared" si="185"/>
        <v>0</v>
      </c>
      <c r="BE190" s="1301">
        <v>0</v>
      </c>
      <c r="BF190" s="1301">
        <f>IF(AND(MONTH(BF$4)=MONTH($H190),YEAR(BF$4)=YEAR($H190)),#REF!,IF(AND(MONTH(BF$4)=MONTH($G190),YEAR(BF$4)=YEAR($G190)),#REF!,IF(AND(BF$4&lt;($H190+1),(BF$4+1)&gt;$G190),$P190,0)))</f>
        <v>0</v>
      </c>
      <c r="BG190" s="1301">
        <v>0</v>
      </c>
      <c r="BH190" s="1301">
        <f t="shared" si="186"/>
        <v>0</v>
      </c>
      <c r="BI190" s="1301">
        <v>0</v>
      </c>
      <c r="BJ190" s="1301">
        <f>IF(AND(MONTH(BJ$4)=MONTH($H190),YEAR(BJ$4)=YEAR($H190)),#REF!,IF(AND(MONTH(BJ$4)=MONTH($G190),YEAR(BJ$4)=YEAR($G190)),#REF!,IF(AND(BJ$4&lt;($H190+1),(BJ$4+1)&gt;$G190),$P190,0)))</f>
        <v>0</v>
      </c>
      <c r="BK190" s="1301">
        <v>0</v>
      </c>
      <c r="BL190" s="1301">
        <f t="shared" si="187"/>
        <v>0</v>
      </c>
      <c r="BM190" s="1301">
        <v>0</v>
      </c>
      <c r="BN190" s="1313">
        <f>IF(AND(MONTH(BN$4)=MONTH($H190),YEAR(BN$4)=YEAR($H190)),#REF!,IF(AND(MONTH(BN$4)=MONTH($G190),YEAR(BN$4)=YEAR($G190)),#REF!,IF(AND(BN$4&lt;($H190+1),(BN$4+1)&gt;$G190),$P190,0)))</f>
        <v>0</v>
      </c>
      <c r="BO190" s="1313">
        <f>IF(AND(MONTH(BO$4)=MONTH($H190),YEAR(BO$4)=YEAR($H190)),#REF!,IF(AND(MONTH(BO$4)=MONTH($G190),YEAR(BO$4)=YEAR($G190)),#REF!,IF(AND(BO$4&lt;($H190+1),(BO$4+1)&gt;$G190),$P190,0)))</f>
        <v>0</v>
      </c>
      <c r="BP190" s="1313">
        <f>IF(AND(MONTH(BP$4)=MONTH($H190),YEAR(BP$4)=YEAR($H190)),#REF!,IF(AND(MONTH(BP$4)=MONTH($G190),YEAR(BP$4)=YEAR($G190)),#REF!,IF(AND(BP$4&lt;($H190+1),(BP$4+1)&gt;$G190),$P190,0)))</f>
        <v>0</v>
      </c>
      <c r="BQ190" s="1313">
        <f>IF(AND(MONTH(BQ$4)=MONTH($H190),YEAR(BQ$4)=YEAR($H190)),#REF!,IF(AND(MONTH(BQ$4)=MONTH($G190),YEAR(BQ$4)=YEAR($G190)),#REF!,IF(AND(BQ$4&lt;($H190+1),(BQ$4+1)&gt;$G190),$P190,0)))</f>
        <v>0</v>
      </c>
      <c r="BR190" s="1313">
        <f>IF(AND(MONTH(BR$4)=MONTH($H190),YEAR(BR$4)=YEAR($H190)),#REF!,IF(AND(MONTH(BR$4)=MONTH($G190),YEAR(BR$4)=YEAR($G190)),#REF!,IF(AND(BR$4&lt;($H190+1),(BR$4+1)&gt;$G190),$P190,0)))</f>
        <v>0</v>
      </c>
      <c r="BS190" s="1313">
        <f>IF(AND(MONTH(BS$4)=MONTH($H190),YEAR(BS$4)=YEAR($H190)),#REF!,IF(AND(MONTH(BS$4)=MONTH($G190),YEAR(BS$4)=YEAR($G190)),#REF!,IF(AND(BS$4&lt;($H190+1),(BS$4+1)&gt;$G190),$P190,0)))</f>
        <v>0</v>
      </c>
      <c r="BT190" s="1313">
        <f>IF(AND(MONTH(BT$4)=MONTH($H190),YEAR(BT$4)=YEAR($H190)),#REF!,IF(AND(MONTH(BT$4)=MONTH($G190),YEAR(BT$4)=YEAR($G190)),#REF!,IF(AND(BT$4&lt;($H190+1),(BT$4+1)&gt;$G190),$P190,0)))</f>
        <v>0</v>
      </c>
      <c r="BU190" s="1301">
        <f t="shared" ref="BU190:BU191" si="241">AT190+AX190+BB190+BF190+BJ190+BN190+BO190+BP190+BQ190+BR190+BS190+BT190</f>
        <v>0</v>
      </c>
      <c r="BV190" s="1301"/>
      <c r="BW190" s="1327"/>
      <c r="BX190" s="1319"/>
      <c r="BY190" s="1319"/>
      <c r="BZ190" s="1319"/>
      <c r="CA190" s="1319"/>
      <c r="CB190" s="1319"/>
      <c r="CC190" s="1319"/>
      <c r="CD190" s="1319"/>
      <c r="CE190" s="1319"/>
      <c r="CF190" s="1319"/>
      <c r="CG190" s="1319"/>
      <c r="CH190" s="1319"/>
      <c r="CI190" s="1270">
        <f t="shared" ref="CI190:CI191" si="242">SUM(BW190:CH190)</f>
        <v>0</v>
      </c>
      <c r="CJ190" s="1333"/>
      <c r="CK190" s="1333"/>
      <c r="CL190" s="1333"/>
    </row>
    <row r="191" spans="1:90" s="1170" customFormat="1" ht="18" customHeight="1">
      <c r="A191" s="1206">
        <v>81</v>
      </c>
      <c r="B191" s="1206" t="s">
        <v>240</v>
      </c>
      <c r="C191" s="1206" t="s">
        <v>240</v>
      </c>
      <c r="D191" s="1206"/>
      <c r="E191" s="1212"/>
      <c r="F191" s="1213" t="s">
        <v>254</v>
      </c>
      <c r="G191" s="1214">
        <v>46082</v>
      </c>
      <c r="H191" s="1214">
        <v>46446</v>
      </c>
      <c r="I191" s="1271"/>
      <c r="J191" s="1272" t="s">
        <v>87</v>
      </c>
      <c r="K191" s="1272">
        <v>10</v>
      </c>
      <c r="L191" s="1383">
        <v>168.75</v>
      </c>
      <c r="M191" s="1273">
        <v>0</v>
      </c>
      <c r="N191" s="1274">
        <v>210.9375</v>
      </c>
      <c r="O191" s="1259">
        <f t="shared" si="232"/>
        <v>1687.5</v>
      </c>
      <c r="P191" s="1259">
        <f t="shared" si="216"/>
        <v>0</v>
      </c>
      <c r="Q191" s="1259">
        <f t="shared" si="235"/>
        <v>1687.5</v>
      </c>
      <c r="R191" s="1259">
        <f>IF(AND(MONTH(R$4)=MONTH($H191),YEAR(R$4)=YEAR($H191)),#REF!,IF(AND(MONTH(R$4)=MONTH($G191),YEAR(R$4)=YEAR($G191)),#REF!,IF(AND(R$4&lt;($H191+1),(R$4+1)&gt;$G191),$O191,0)))</f>
        <v>0</v>
      </c>
      <c r="S191" s="1259">
        <v>0</v>
      </c>
      <c r="T191" s="1259">
        <f t="shared" si="236"/>
        <v>0</v>
      </c>
      <c r="U191" s="1259">
        <v>0</v>
      </c>
      <c r="V191" s="1301">
        <f>IF(AND(MONTH(V$4)=MONTH($H191),YEAR(V$4)=YEAR($H191)),#REF!,IF(AND(MONTH(V$4)=MONTH($G191),YEAR(V$4)=YEAR($G191)),#REF!,IF(AND(V$4&lt;($H191+1),(V$4+1)&gt;$G191),$O191,0)))</f>
        <v>0</v>
      </c>
      <c r="W191" s="1301">
        <v>0</v>
      </c>
      <c r="X191" s="1301">
        <f t="shared" si="237"/>
        <v>0</v>
      </c>
      <c r="Y191" s="1301">
        <v>0</v>
      </c>
      <c r="Z191" s="1301">
        <f>IF(AND(MONTH(Z$4)=MONTH($H191),YEAR(Z$4)=YEAR($H191)),#REF!,IF(AND(MONTH(Z$4)=MONTH($G191),YEAR(Z$4)=YEAR($G191)),#REF!,IF(AND(Z$4&lt;($H191+1),(Z$4+1)&gt;$G191),$O191,0)))</f>
        <v>0</v>
      </c>
      <c r="AA191" s="1301">
        <v>0</v>
      </c>
      <c r="AB191" s="1301">
        <f t="shared" si="189"/>
        <v>0</v>
      </c>
      <c r="AC191" s="1301">
        <v>0</v>
      </c>
      <c r="AD191" s="1301">
        <f>IF(AND(MONTH(AD$4)=MONTH($H191),YEAR(AD$4)=YEAR($H191)),#REF!,IF(AND(MONTH(AD$4)=MONTH($G191),YEAR(AD$4)=YEAR($G191)),#REF!,IF(AND(AD$4&lt;($H191+1),(AD$4+1)&gt;$G191),$O191,0)))</f>
        <v>0</v>
      </c>
      <c r="AE191" s="1301">
        <v>0</v>
      </c>
      <c r="AF191" s="1301">
        <f t="shared" si="190"/>
        <v>0</v>
      </c>
      <c r="AG191" s="1301">
        <v>0</v>
      </c>
      <c r="AH191" s="1301">
        <f>IF(AND(MONTH(AH$4)=MONTH($H191),YEAR(AH$4)=YEAR($H191)),#REF!,IF(AND(MONTH(AH$4)=MONTH($G191),YEAR(AH$4)=YEAR($G191)),#REF!,IF(AND(AH$4&lt;($H191+1),(AH$4+1)&gt;$G191),$O191,0)))</f>
        <v>0</v>
      </c>
      <c r="AI191" s="1301">
        <v>0</v>
      </c>
      <c r="AJ191" s="1301">
        <f t="shared" si="191"/>
        <v>0</v>
      </c>
      <c r="AK191" s="1301">
        <v>0</v>
      </c>
      <c r="AL191" s="1313">
        <f>IF(AND(MONTH(AL$4)=MONTH($H191),YEAR(AL$4)=YEAR($H191)),#REF!,IF(AND(MONTH(AL$4)=MONTH($G191),YEAR(AL$4)=YEAR($G191)),#REF!,IF(AND(AL$4&lt;($H191+1),(AL$4+1)&gt;$G191),$O191,0)))</f>
        <v>0</v>
      </c>
      <c r="AM191" s="1313">
        <f>IF(AND(MONTH(AM$4)=MONTH($H191),YEAR(AM$4)=YEAR($H191)),#REF!,IF(AND(MONTH(AM$4)=MONTH($G191),YEAR(AM$4)=YEAR($G191)),#REF!,IF(AND(AM$4&lt;($H191+1),(AM$4+1)&gt;$G191),$O191,0)))</f>
        <v>0</v>
      </c>
      <c r="AN191" s="1313">
        <f>IF(AND(MONTH(AN$4)=MONTH($H191),YEAR(AN$4)=YEAR($H191)),#REF!,IF(AND(MONTH(AN$4)=MONTH($G191),YEAR(AN$4)=YEAR($G191)),#REF!,IF(AND(AN$4&lt;($H191+1),(AN$4+1)&gt;$G191),$O191,0)))</f>
        <v>0</v>
      </c>
      <c r="AO191" s="1313">
        <f>IF(AND(MONTH(AO$4)=MONTH($H191),YEAR(AO$4)=YEAR($H191)),#REF!,IF(AND(MONTH(AO$4)=MONTH($G191),YEAR(AO$4)=YEAR($G191)),#REF!,IF(AND(AO$4&lt;($H191+1),(AO$4+1)&gt;$G191),$O191,0)))</f>
        <v>0</v>
      </c>
      <c r="AP191" s="1313">
        <f>IF(AND(MONTH(AP$4)=MONTH($H191),YEAR(AP$4)=YEAR($H191)),#REF!,IF(AND(MONTH(AP$4)=MONTH($G191),YEAR(AP$4)=YEAR($G191)),#REF!,IF(AND(AP$4&lt;($H191+1),(AP$4+1)&gt;$G191),$O191,0)))</f>
        <v>0</v>
      </c>
      <c r="AQ191" s="1313">
        <f>IF(AND(MONTH(AQ$4)=MONTH($H191),YEAR(AQ$4)=YEAR($H191)),#REF!,IF(AND(MONTH(AQ$4)=MONTH($G191),YEAR(AQ$4)=YEAR($G191)),#REF!,IF(AND(AQ$4&lt;($H191+1),(AQ$4+1)&gt;$G191),$O191,0)))</f>
        <v>0</v>
      </c>
      <c r="AR191" s="1313">
        <f>IF(AND(MONTH(AR$4)=MONTH($H191),YEAR(AR$4)=YEAR($H191)),#REF!,IF(AND(MONTH(AR$4)=MONTH($G191),YEAR(AR$4)=YEAR($G191)),#REF!,IF(AND(AR$4&lt;($H191+1),(AR$4+1)&gt;$G191),$O191,0)))</f>
        <v>0</v>
      </c>
      <c r="AS191" s="1301">
        <f t="shared" si="238"/>
        <v>0</v>
      </c>
      <c r="AT191" s="1301">
        <f>IF(AND(MONTH(AT$4)=MONTH($H191),YEAR(AT$4)=YEAR($H191)),#REF!,IF(AND(MONTH(AT$4)=MONTH($G191),YEAR(AT$4)=YEAR($G191)),#REF!,IF(AND(AT$4&lt;($H191+1),(AT$4+1)&gt;$G191),$P191,0)))</f>
        <v>0</v>
      </c>
      <c r="AU191" s="1301">
        <v>0</v>
      </c>
      <c r="AV191" s="1301">
        <f t="shared" si="239"/>
        <v>0</v>
      </c>
      <c r="AW191" s="1301">
        <v>0</v>
      </c>
      <c r="AX191" s="1301">
        <f>IF(AND(MONTH(AX$4)=MONTH($H191),YEAR(AX$4)=YEAR($H191)),#REF!,IF(AND(MONTH(AX$4)=MONTH($G191),YEAR(AX$4)=YEAR($G191)),#REF!,IF(AND(AX$4&lt;($H191+1),(AX$4+1)&gt;$G191),$P191,0)))</f>
        <v>0</v>
      </c>
      <c r="AY191" s="1301">
        <v>0</v>
      </c>
      <c r="AZ191" s="1301">
        <f t="shared" si="240"/>
        <v>0</v>
      </c>
      <c r="BA191" s="1301">
        <v>0</v>
      </c>
      <c r="BB191" s="1301">
        <f>IF(AND(MONTH(BB$4)=MONTH($H191),YEAR(BB$4)=YEAR($H191)),#REF!,IF(AND(MONTH(BB$4)=MONTH($G191),YEAR(BB$4)=YEAR($G191)),#REF!,IF(AND(BB$4&lt;($H191+1),(BB$4+1)&gt;$G191),$P191,0)))</f>
        <v>0</v>
      </c>
      <c r="BC191" s="1301">
        <v>0</v>
      </c>
      <c r="BD191" s="1301">
        <f t="shared" si="185"/>
        <v>0</v>
      </c>
      <c r="BE191" s="1301">
        <v>0</v>
      </c>
      <c r="BF191" s="1301">
        <f>IF(AND(MONTH(BF$4)=MONTH($H191),YEAR(BF$4)=YEAR($H191)),#REF!,IF(AND(MONTH(BF$4)=MONTH($G191),YEAR(BF$4)=YEAR($G191)),#REF!,IF(AND(BF$4&lt;($H191+1),(BF$4+1)&gt;$G191),$P191,0)))</f>
        <v>0</v>
      </c>
      <c r="BG191" s="1301">
        <v>0</v>
      </c>
      <c r="BH191" s="1301">
        <f t="shared" si="186"/>
        <v>0</v>
      </c>
      <c r="BI191" s="1301">
        <v>0</v>
      </c>
      <c r="BJ191" s="1301">
        <f>IF(AND(MONTH(BJ$4)=MONTH($H191),YEAR(BJ$4)=YEAR($H191)),#REF!,IF(AND(MONTH(BJ$4)=MONTH($G191),YEAR(BJ$4)=YEAR($G191)),#REF!,IF(AND(BJ$4&lt;($H191+1),(BJ$4+1)&gt;$G191),$P191,0)))</f>
        <v>0</v>
      </c>
      <c r="BK191" s="1301">
        <v>0</v>
      </c>
      <c r="BL191" s="1301">
        <f t="shared" si="187"/>
        <v>0</v>
      </c>
      <c r="BM191" s="1301">
        <v>0</v>
      </c>
      <c r="BN191" s="1313">
        <f>IF(AND(MONTH(BN$4)=MONTH($H191),YEAR(BN$4)=YEAR($H191)),#REF!,IF(AND(MONTH(BN$4)=MONTH($G191),YEAR(BN$4)=YEAR($G191)),#REF!,IF(AND(BN$4&lt;($H191+1),(BN$4+1)&gt;$G191),$P191,0)))</f>
        <v>0</v>
      </c>
      <c r="BO191" s="1313">
        <f>IF(AND(MONTH(BO$4)=MONTH($H191),YEAR(BO$4)=YEAR($H191)),#REF!,IF(AND(MONTH(BO$4)=MONTH($G191),YEAR(BO$4)=YEAR($G191)),#REF!,IF(AND(BO$4&lt;($H191+1),(BO$4+1)&gt;$G191),$P191,0)))</f>
        <v>0</v>
      </c>
      <c r="BP191" s="1313">
        <f>IF(AND(MONTH(BP$4)=MONTH($H191),YEAR(BP$4)=YEAR($H191)),#REF!,IF(AND(MONTH(BP$4)=MONTH($G191),YEAR(BP$4)=YEAR($G191)),#REF!,IF(AND(BP$4&lt;($H191+1),(BP$4+1)&gt;$G191),$P191,0)))</f>
        <v>0</v>
      </c>
      <c r="BQ191" s="1313">
        <f>IF(AND(MONTH(BQ$4)=MONTH($H191),YEAR(BQ$4)=YEAR($H191)),#REF!,IF(AND(MONTH(BQ$4)=MONTH($G191),YEAR(BQ$4)=YEAR($G191)),#REF!,IF(AND(BQ$4&lt;($H191+1),(BQ$4+1)&gt;$G191),$P191,0)))</f>
        <v>0</v>
      </c>
      <c r="BR191" s="1313">
        <f>IF(AND(MONTH(BR$4)=MONTH($H191),YEAR(BR$4)=YEAR($H191)),#REF!,IF(AND(MONTH(BR$4)=MONTH($G191),YEAR(BR$4)=YEAR($G191)),#REF!,IF(AND(BR$4&lt;($H191+1),(BR$4+1)&gt;$G191),$P191,0)))</f>
        <v>0</v>
      </c>
      <c r="BS191" s="1313">
        <f>IF(AND(MONTH(BS$4)=MONTH($H191),YEAR(BS$4)=YEAR($H191)),#REF!,IF(AND(MONTH(BS$4)=MONTH($G191),YEAR(BS$4)=YEAR($G191)),#REF!,IF(AND(BS$4&lt;($H191+1),(BS$4+1)&gt;$G191),$P191,0)))</f>
        <v>0</v>
      </c>
      <c r="BT191" s="1313">
        <f>IF(AND(MONTH(BT$4)=MONTH($H191),YEAR(BT$4)=YEAR($H191)),#REF!,IF(AND(MONTH(BT$4)=MONTH($G191),YEAR(BT$4)=YEAR($G191)),#REF!,IF(AND(BT$4&lt;($H191+1),(BT$4+1)&gt;$G191),$P191,0)))</f>
        <v>0</v>
      </c>
      <c r="BU191" s="1301">
        <f t="shared" si="241"/>
        <v>0</v>
      </c>
      <c r="BV191" s="1301"/>
      <c r="BW191" s="1327"/>
      <c r="BX191" s="1319"/>
      <c r="BY191" s="1319"/>
      <c r="BZ191" s="1319"/>
      <c r="CA191" s="1319"/>
      <c r="CB191" s="1319"/>
      <c r="CC191" s="1319"/>
      <c r="CD191" s="1319"/>
      <c r="CE191" s="1319"/>
      <c r="CF191" s="1319"/>
      <c r="CG191" s="1319"/>
      <c r="CH191" s="1319"/>
      <c r="CI191" s="1270">
        <f t="shared" si="242"/>
        <v>0</v>
      </c>
      <c r="CJ191" s="1333"/>
      <c r="CK191" s="1333"/>
      <c r="CL191" s="1333"/>
    </row>
    <row r="192" spans="1:90" s="1170" customFormat="1" ht="18" customHeight="1">
      <c r="A192" s="1206">
        <v>82</v>
      </c>
      <c r="B192" s="1206" t="s">
        <v>240</v>
      </c>
      <c r="C192" s="1206" t="s">
        <v>240</v>
      </c>
      <c r="D192" s="1206"/>
      <c r="E192" s="1206"/>
      <c r="F192" s="1354" t="s">
        <v>256</v>
      </c>
      <c r="G192" s="1353">
        <v>45444</v>
      </c>
      <c r="H192" s="1353">
        <v>45930</v>
      </c>
      <c r="I192" s="1364"/>
      <c r="J192" s="1365">
        <v>7</v>
      </c>
      <c r="K192" s="1365">
        <v>7</v>
      </c>
      <c r="L192" s="1385">
        <v>0</v>
      </c>
      <c r="M192" s="1367">
        <v>0</v>
      </c>
      <c r="N192" s="1368">
        <v>0</v>
      </c>
      <c r="O192" s="1259">
        <v>300</v>
      </c>
      <c r="P192" s="1259">
        <f t="shared" si="216"/>
        <v>0</v>
      </c>
      <c r="Q192" s="1259">
        <f t="shared" si="217"/>
        <v>300</v>
      </c>
      <c r="R192" s="1259">
        <f>IF(AND(MONTH(R$4)=MONTH($H192),YEAR(R$4)=YEAR($H192)),#REF!,IF(AND(MONTH(R$4)=MONTH($G192),YEAR(R$4)=YEAR($G192)),#REF!,IF(AND(R$4&lt;($H192+1),(R$4+1)&gt;$G192),$O192,0)))</f>
        <v>0</v>
      </c>
      <c r="S192" s="1259">
        <v>300</v>
      </c>
      <c r="T192" s="1259">
        <f t="shared" si="183"/>
        <v>-300</v>
      </c>
      <c r="U192" s="1259">
        <v>260</v>
      </c>
      <c r="V192" s="1301">
        <f>IF(AND(MONTH(V$4)=MONTH($H192),YEAR(V$4)=YEAR($H192)),#REF!,IF(AND(MONTH(V$4)=MONTH($G192),YEAR(V$4)=YEAR($G192)),#REF!,IF(AND(V$4&lt;($H192+1),(V$4+1)&gt;$G192),$O192,0)))</f>
        <v>0</v>
      </c>
      <c r="W192" s="1301">
        <v>300</v>
      </c>
      <c r="X192" s="1301">
        <f t="shared" si="188"/>
        <v>-300</v>
      </c>
      <c r="Y192" s="1301">
        <v>260</v>
      </c>
      <c r="Z192" s="1301">
        <f>IF(AND(MONTH(Z$4)=MONTH($H192),YEAR(Z$4)=YEAR($H192)),#REF!,IF(AND(MONTH(Z$4)=MONTH($G192),YEAR(Z$4)=YEAR($G192)),#REF!,IF(AND(Z$4&lt;($H192+1),(Z$4+1)&gt;$G192),$O192,0)))</f>
        <v>0</v>
      </c>
      <c r="AA192" s="1301">
        <v>300</v>
      </c>
      <c r="AB192" s="1301">
        <f t="shared" si="189"/>
        <v>-300</v>
      </c>
      <c r="AC192" s="1301">
        <v>260</v>
      </c>
      <c r="AD192" s="1301">
        <f>IF(AND(MONTH(AD$4)=MONTH($H192),YEAR(AD$4)=YEAR($H192)),#REF!,IF(AND(MONTH(AD$4)=MONTH($G192),YEAR(AD$4)=YEAR($G192)),#REF!,IF(AND(AD$4&lt;($H192+1),(AD$4+1)&gt;$G192),$O192,0)))</f>
        <v>0</v>
      </c>
      <c r="AE192" s="1301">
        <v>300</v>
      </c>
      <c r="AF192" s="1301">
        <f t="shared" si="190"/>
        <v>-300</v>
      </c>
      <c r="AG192" s="1301">
        <v>9</v>
      </c>
      <c r="AH192" s="1301">
        <f>IF(AND(MONTH(AH$4)=MONTH($H192),YEAR(AH$4)=YEAR($H192)),#REF!,IF(AND(MONTH(AH$4)=MONTH($G192),YEAR(AH$4)=YEAR($G192)),#REF!,IF(AND(AH$4&lt;($H192+1),(AH$4+1)&gt;$G192),$O192,0)))</f>
        <v>0</v>
      </c>
      <c r="AI192" s="1301">
        <v>300</v>
      </c>
      <c r="AJ192" s="1301">
        <f t="shared" si="191"/>
        <v>-300</v>
      </c>
      <c r="AK192" s="1301">
        <v>0</v>
      </c>
      <c r="AL192" s="1313" t="e">
        <f>IF(AND(MONTH(AL$4)=MONTH($H192),YEAR(AL$4)=YEAR($H192)),#REF!,IF(AND(MONTH(AL$4)=MONTH($G192),YEAR(AL$4)=YEAR($G192)),#REF!,IF(AND(AL$4&lt;($H192+1),(AL$4+1)&gt;$G192),$O192,0)))</f>
        <v>#REF!</v>
      </c>
      <c r="AM192" s="1313">
        <f>IF(AND(MONTH(AM$4)=MONTH($H192),YEAR(AM$4)=YEAR($H192)),#REF!,IF(AND(MONTH(AM$4)=MONTH($G192),YEAR(AM$4)=YEAR($G192)),#REF!,IF(AND(AM$4&lt;($H192+1),(AM$4+1)&gt;$G192),$O192,0)))</f>
        <v>300</v>
      </c>
      <c r="AN192" s="1313">
        <f>IF(AND(MONTH(AN$4)=MONTH($H192),YEAR(AN$4)=YEAR($H192)),#REF!,IF(AND(MONTH(AN$4)=MONTH($G192),YEAR(AN$4)=YEAR($G192)),#REF!,IF(AND(AN$4&lt;($H192+1),(AN$4+1)&gt;$G192),$O192,0)))</f>
        <v>300</v>
      </c>
      <c r="AO192" s="1313">
        <f>IF(AND(MONTH(AO$4)=MONTH($H192),YEAR(AO$4)=YEAR($H192)),#REF!,IF(AND(MONTH(AO$4)=MONTH($G192),YEAR(AO$4)=YEAR($G192)),#REF!,IF(AND(AO$4&lt;($H192+1),(AO$4+1)&gt;$G192),$O192,0)))</f>
        <v>300</v>
      </c>
      <c r="AP192" s="1313">
        <f>IF(AND(MONTH(AP$4)=MONTH($H192),YEAR(AP$4)=YEAR($H192)),#REF!,IF(AND(MONTH(AP$4)=MONTH($G192),YEAR(AP$4)=YEAR($G192)),#REF!,IF(AND(AP$4&lt;($H192+1),(AP$4+1)&gt;$G192),$O192,0)))</f>
        <v>300</v>
      </c>
      <c r="AQ192" s="1313">
        <f>IF(AND(MONTH(AQ$4)=MONTH($H192),YEAR(AQ$4)=YEAR($H192)),#REF!,IF(AND(MONTH(AQ$4)=MONTH($G192),YEAR(AQ$4)=YEAR($G192)),#REF!,IF(AND(AQ$4&lt;($H192+1),(AQ$4+1)&gt;$G192),$O192,0)))</f>
        <v>300</v>
      </c>
      <c r="AR192" s="1313">
        <f>IF(AND(MONTH(AR$4)=MONTH($H192),YEAR(AR$4)=YEAR($H192)),#REF!,IF(AND(MONTH(AR$4)=MONTH($G192),YEAR(AR$4)=YEAR($G192)),#REF!,IF(AND(AR$4&lt;($H192+1),(AR$4+1)&gt;$G192),$O192,0)))</f>
        <v>300</v>
      </c>
      <c r="AS192" s="1301" t="e">
        <f t="shared" si="233"/>
        <v>#REF!</v>
      </c>
      <c r="AT192" s="1301">
        <f>IF(AND(MONTH(AT$4)=MONTH($H192),YEAR(AT$4)=YEAR($H192)),#REF!,IF(AND(MONTH(AT$4)=MONTH($G192),YEAR(AT$4)=YEAR($G192)),#REF!,IF(AND(AT$4&lt;($H192+1),(AT$4+1)&gt;$G192),$P192,0)))</f>
        <v>0</v>
      </c>
      <c r="AU192" s="1301">
        <v>0</v>
      </c>
      <c r="AV192" s="1301">
        <f t="shared" si="180"/>
        <v>0</v>
      </c>
      <c r="AW192" s="1301">
        <v>0</v>
      </c>
      <c r="AX192" s="1301">
        <f>IF(AND(MONTH(AX$4)=MONTH($H192),YEAR(AX$4)=YEAR($H192)),#REF!,IF(AND(MONTH(AX$4)=MONTH($G192),YEAR(AX$4)=YEAR($G192)),#REF!,IF(AND(AX$4&lt;($H192+1),(AX$4+1)&gt;$G192),$P192,0)))</f>
        <v>0</v>
      </c>
      <c r="AY192" s="1301">
        <v>0</v>
      </c>
      <c r="AZ192" s="1301">
        <f t="shared" si="184"/>
        <v>0</v>
      </c>
      <c r="BA192" s="1301">
        <v>0</v>
      </c>
      <c r="BB192" s="1301">
        <f>IF(AND(MONTH(BB$4)=MONTH($H192),YEAR(BB$4)=YEAR($H192)),#REF!,IF(AND(MONTH(BB$4)=MONTH($G192),YEAR(BB$4)=YEAR($G192)),#REF!,IF(AND(BB$4&lt;($H192+1),(BB$4+1)&gt;$G192),$P192,0)))</f>
        <v>0</v>
      </c>
      <c r="BC192" s="1301">
        <v>0</v>
      </c>
      <c r="BD192" s="1301">
        <f t="shared" si="185"/>
        <v>0</v>
      </c>
      <c r="BE192" s="1301">
        <v>0</v>
      </c>
      <c r="BF192" s="1301">
        <f>IF(AND(MONTH(BF$4)=MONTH($H192),YEAR(BF$4)=YEAR($H192)),#REF!,IF(AND(MONTH(BF$4)=MONTH($G192),YEAR(BF$4)=YEAR($G192)),#REF!,IF(AND(BF$4&lt;($H192+1),(BF$4+1)&gt;$G192),$P192,0)))</f>
        <v>0</v>
      </c>
      <c r="BG192" s="1301">
        <v>0</v>
      </c>
      <c r="BH192" s="1301">
        <f t="shared" si="186"/>
        <v>0</v>
      </c>
      <c r="BI192" s="1301">
        <v>0</v>
      </c>
      <c r="BJ192" s="1301">
        <f>IF(AND(MONTH(BJ$4)=MONTH($H192),YEAR(BJ$4)=YEAR($H192)),#REF!,IF(AND(MONTH(BJ$4)=MONTH($G192),YEAR(BJ$4)=YEAR($G192)),#REF!,IF(AND(BJ$4&lt;($H192+1),(BJ$4+1)&gt;$G192),$P192,0)))</f>
        <v>0</v>
      </c>
      <c r="BK192" s="1301">
        <v>0</v>
      </c>
      <c r="BL192" s="1301">
        <f t="shared" si="187"/>
        <v>0</v>
      </c>
      <c r="BM192" s="1301">
        <v>0</v>
      </c>
      <c r="BN192" s="1313" t="e">
        <f>IF(AND(MONTH(BN$4)=MONTH($H192),YEAR(BN$4)=YEAR($H192)),#REF!,IF(AND(MONTH(BN$4)=MONTH($G192),YEAR(BN$4)=YEAR($G192)),#REF!,IF(AND(BN$4&lt;($H192+1),(BN$4+1)&gt;$G192),$P192,0)))</f>
        <v>#REF!</v>
      </c>
      <c r="BO192" s="1313">
        <f>IF(AND(MONTH(BO$4)=MONTH($H192),YEAR(BO$4)=YEAR($H192)),#REF!,IF(AND(MONTH(BO$4)=MONTH($G192),YEAR(BO$4)=YEAR($G192)),#REF!,IF(AND(BO$4&lt;($H192+1),(BO$4+1)&gt;$G192),$P192,0)))</f>
        <v>0</v>
      </c>
      <c r="BP192" s="1313">
        <f>IF(AND(MONTH(BP$4)=MONTH($H192),YEAR(BP$4)=YEAR($H192)),#REF!,IF(AND(MONTH(BP$4)=MONTH($G192),YEAR(BP$4)=YEAR($G192)),#REF!,IF(AND(BP$4&lt;($H192+1),(BP$4+1)&gt;$G192),$P192,0)))</f>
        <v>0</v>
      </c>
      <c r="BQ192" s="1313">
        <f>IF(AND(MONTH(BQ$4)=MONTH($H192),YEAR(BQ$4)=YEAR($H192)),#REF!,IF(AND(MONTH(BQ$4)=MONTH($G192),YEAR(BQ$4)=YEAR($G192)),#REF!,IF(AND(BQ$4&lt;($H192+1),(BQ$4+1)&gt;$G192),$P192,0)))</f>
        <v>0</v>
      </c>
      <c r="BR192" s="1313">
        <f>IF(AND(MONTH(BR$4)=MONTH($H192),YEAR(BR$4)=YEAR($H192)),#REF!,IF(AND(MONTH(BR$4)=MONTH($G192),YEAR(BR$4)=YEAR($G192)),#REF!,IF(AND(BR$4&lt;($H192+1),(BR$4+1)&gt;$G192),$P192,0)))</f>
        <v>0</v>
      </c>
      <c r="BS192" s="1313">
        <f>IF(AND(MONTH(BS$4)=MONTH($H192),YEAR(BS$4)=YEAR($H192)),#REF!,IF(AND(MONTH(BS$4)=MONTH($G192),YEAR(BS$4)=YEAR($G192)),#REF!,IF(AND(BS$4&lt;($H192+1),(BS$4+1)&gt;$G192),$P192,0)))</f>
        <v>0</v>
      </c>
      <c r="BT192" s="1313">
        <f>IF(AND(MONTH(BT$4)=MONTH($H192),YEAR(BT$4)=YEAR($H192)),#REF!,IF(AND(MONTH(BT$4)=MONTH($G192),YEAR(BT$4)=YEAR($G192)),#REF!,IF(AND(BT$4&lt;($H192+1),(BT$4+1)&gt;$G192),$P192,0)))</f>
        <v>0</v>
      </c>
      <c r="BU192" s="1301" t="e">
        <f t="shared" si="234"/>
        <v>#REF!</v>
      </c>
      <c r="BV192" s="1301"/>
      <c r="BW192" s="1327"/>
      <c r="BX192" s="1319"/>
      <c r="BY192" s="1319"/>
      <c r="BZ192" s="1319"/>
      <c r="CA192" s="1319"/>
      <c r="CB192" s="1319"/>
      <c r="CC192" s="1319"/>
      <c r="CD192" s="1319"/>
      <c r="CE192" s="1319"/>
      <c r="CF192" s="1319"/>
      <c r="CG192" s="1319"/>
      <c r="CH192" s="1319"/>
      <c r="CI192" s="1270">
        <f t="shared" si="85"/>
        <v>0</v>
      </c>
      <c r="CJ192" s="1333"/>
      <c r="CK192" s="1333"/>
      <c r="CL192" s="1333"/>
    </row>
    <row r="193" spans="1:90" ht="18" customHeight="1">
      <c r="A193" s="1188" t="s">
        <v>257</v>
      </c>
      <c r="B193" s="1188" t="s">
        <v>88</v>
      </c>
      <c r="C193" s="1188" t="s">
        <v>56</v>
      </c>
      <c r="D193" s="1188"/>
      <c r="E193" s="1188"/>
      <c r="F193" s="1449" t="s">
        <v>258</v>
      </c>
      <c r="G193" s="1197">
        <v>45017</v>
      </c>
      <c r="H193" s="1197">
        <v>45382</v>
      </c>
      <c r="I193" s="1256"/>
      <c r="J193" s="1257">
        <v>0</v>
      </c>
      <c r="K193" s="1257">
        <v>300</v>
      </c>
      <c r="L193" s="1260">
        <v>21.875</v>
      </c>
      <c r="M193" s="1258">
        <v>2</v>
      </c>
      <c r="N193" s="1249">
        <v>29.84375</v>
      </c>
      <c r="O193" s="1259">
        <f t="shared" ref="O193:O201" si="243">L193*K193</f>
        <v>6562.5</v>
      </c>
      <c r="P193" s="1259">
        <f t="shared" si="216"/>
        <v>600</v>
      </c>
      <c r="Q193" s="1259">
        <f t="shared" si="217"/>
        <v>7162.5</v>
      </c>
      <c r="R193" s="1259">
        <f>IF(AND(MONTH(R$4)=MONTH($H193),YEAR(R$4)=YEAR($H193)),#REF!,IF(AND(MONTH(R$4)=MONTH($G193),YEAR(R$4)=YEAR($G193)),#REF!,IF(AND(R$4&lt;($H193+1),(R$4+1)&gt;$G193),$O193,0)))</f>
        <v>6562.5</v>
      </c>
      <c r="S193" s="1259">
        <v>5250</v>
      </c>
      <c r="T193" s="1259">
        <f t="shared" si="183"/>
        <v>1312.5</v>
      </c>
      <c r="U193" s="1259">
        <v>5190</v>
      </c>
      <c r="V193" s="1301">
        <f>IF(AND(MONTH(V$4)=MONTH($H193),YEAR(V$4)=YEAR($H193)),#REF!,IF(AND(MONTH(V$4)=MONTH($G193),YEAR(V$4)=YEAR($G193)),#REF!,IF(AND(V$4&lt;($H193+1),(V$4+1)&gt;$G193),$O193,0)))</f>
        <v>6562.5</v>
      </c>
      <c r="W193" s="1301">
        <v>0</v>
      </c>
      <c r="X193" s="1301">
        <f t="shared" si="188"/>
        <v>6562.5</v>
      </c>
      <c r="Y193" s="1301">
        <v>0</v>
      </c>
      <c r="Z193" s="1301" t="e">
        <f>IF(AND(MONTH(Z$4)=MONTH($H193),YEAR(Z$4)=YEAR($H193)),#REF!,IF(AND(MONTH(Z$4)=MONTH($G193),YEAR(Z$4)=YEAR($G193)),#REF!,IF(AND(Z$4&lt;($H193+1),(Z$4+1)&gt;$G193),$O193,0)))</f>
        <v>#REF!</v>
      </c>
      <c r="AA193" s="1301">
        <v>0</v>
      </c>
      <c r="AB193" s="1301" t="e">
        <f t="shared" si="189"/>
        <v>#REF!</v>
      </c>
      <c r="AC193" s="1301">
        <v>0</v>
      </c>
      <c r="AD193" s="1301">
        <f>IF(AND(MONTH(AD$4)=MONTH($H193),YEAR(AD$4)=YEAR($H193)),#REF!,IF(AND(MONTH(AD$4)=MONTH($G193),YEAR(AD$4)=YEAR($G193)),#REF!,IF(AND(AD$4&lt;($H193+1),(AD$4+1)&gt;$G193),$O193,0)))</f>
        <v>0</v>
      </c>
      <c r="AE193" s="1301">
        <v>0</v>
      </c>
      <c r="AF193" s="1301">
        <f t="shared" si="190"/>
        <v>0</v>
      </c>
      <c r="AG193" s="1301">
        <v>0</v>
      </c>
      <c r="AH193" s="1301">
        <f>IF(AND(MONTH(AH$4)=MONTH($H193),YEAR(AH$4)=YEAR($H193)),#REF!,IF(AND(MONTH(AH$4)=MONTH($G193),YEAR(AH$4)=YEAR($G193)),#REF!,IF(AND(AH$4&lt;($H193+1),(AH$4+1)&gt;$G193),$O193,0)))</f>
        <v>0</v>
      </c>
      <c r="AI193" s="1301">
        <v>0</v>
      </c>
      <c r="AJ193" s="1301">
        <f t="shared" si="191"/>
        <v>0</v>
      </c>
      <c r="AK193" s="1301">
        <v>0</v>
      </c>
      <c r="AL193" s="1313">
        <f>IF(AND(MONTH(AL$4)=MONTH($H193),YEAR(AL$4)=YEAR($H193)),#REF!,IF(AND(MONTH(AL$4)=MONTH($G193),YEAR(AL$4)=YEAR($G193)),#REF!,IF(AND(AL$4&lt;($H193+1),(AL$4+1)&gt;$G193),$O193,0)))</f>
        <v>0</v>
      </c>
      <c r="AM193" s="1313">
        <f>IF(AND(MONTH(AM$4)=MONTH($H193),YEAR(AM$4)=YEAR($H193)),#REF!,IF(AND(MONTH(AM$4)=MONTH($G193),YEAR(AM$4)=YEAR($G193)),#REF!,IF(AND(AM$4&lt;($H193+1),(AM$4+1)&gt;$G193),$O193,0)))</f>
        <v>0</v>
      </c>
      <c r="AN193" s="1313">
        <f>IF(AND(MONTH(AN$4)=MONTH($H193),YEAR(AN$4)=YEAR($H193)),#REF!,IF(AND(MONTH(AN$4)=MONTH($G193),YEAR(AN$4)=YEAR($G193)),#REF!,IF(AND(AN$4&lt;($H193+1),(AN$4+1)&gt;$G193),$O193,0)))</f>
        <v>0</v>
      </c>
      <c r="AO193" s="1313">
        <f>IF(AND(MONTH(AO$4)=MONTH($H193),YEAR(AO$4)=YEAR($H193)),#REF!,IF(AND(MONTH(AO$4)=MONTH($G193),YEAR(AO$4)=YEAR($G193)),#REF!,IF(AND(AO$4&lt;($H193+1),(AO$4+1)&gt;$G193),$O193,0)))</f>
        <v>0</v>
      </c>
      <c r="AP193" s="1313">
        <f>IF(AND(MONTH(AP$4)=MONTH($H193),YEAR(AP$4)=YEAR($H193)),#REF!,IF(AND(MONTH(AP$4)=MONTH($G193),YEAR(AP$4)=YEAR($G193)),#REF!,IF(AND(AP$4&lt;($H193+1),(AP$4+1)&gt;$G193),$O193,0)))</f>
        <v>0</v>
      </c>
      <c r="AQ193" s="1313">
        <f>IF(AND(MONTH(AQ$4)=MONTH($H193),YEAR(AQ$4)=YEAR($H193)),#REF!,IF(AND(MONTH(AQ$4)=MONTH($G193),YEAR(AQ$4)=YEAR($G193)),#REF!,IF(AND(AQ$4&lt;($H193+1),(AQ$4+1)&gt;$G193),$O193,0)))</f>
        <v>0</v>
      </c>
      <c r="AR193" s="1313">
        <f>IF(AND(MONTH(AR$4)=MONTH($H193),YEAR(AR$4)=YEAR($H193)),#REF!,IF(AND(MONTH(AR$4)=MONTH($G193),YEAR(AR$4)=YEAR($G193)),#REF!,IF(AND(AR$4&lt;($H193+1),(AR$4+1)&gt;$G193),$O193,0)))</f>
        <v>0</v>
      </c>
      <c r="AS193" s="1301" t="e">
        <f t="shared" si="233"/>
        <v>#REF!</v>
      </c>
      <c r="AT193" s="1301">
        <f>IF(AND(MONTH(AT$4)=MONTH($H193),YEAR(AT$4)=YEAR($H193)),#REF!,IF(AND(MONTH(AT$4)=MONTH($G193),YEAR(AT$4)=YEAR($G193)),#REF!,IF(AND(AT$4&lt;($H193+1),(AT$4+1)&gt;$G193),$P193,0)))</f>
        <v>600</v>
      </c>
      <c r="AU193" s="1301">
        <v>600</v>
      </c>
      <c r="AV193" s="1301">
        <f t="shared" si="180"/>
        <v>0</v>
      </c>
      <c r="AW193" s="1301">
        <v>360</v>
      </c>
      <c r="AX193" s="1301">
        <f>IF(AND(MONTH(AX$4)=MONTH($H193),YEAR(AX$4)=YEAR($H193)),#REF!,IF(AND(MONTH(AX$4)=MONTH($G193),YEAR(AX$4)=YEAR($G193)),#REF!,IF(AND(AX$4&lt;($H193+1),(AX$4+1)&gt;$G193),$P193,0)))</f>
        <v>600</v>
      </c>
      <c r="AY193" s="1301">
        <v>0</v>
      </c>
      <c r="AZ193" s="1301">
        <f t="shared" si="184"/>
        <v>600</v>
      </c>
      <c r="BA193" s="1301">
        <v>0</v>
      </c>
      <c r="BB193" s="1301" t="e">
        <f>IF(AND(MONTH(BB$4)=MONTH($H193),YEAR(BB$4)=YEAR($H193)),#REF!,IF(AND(MONTH(BB$4)=MONTH($G193),YEAR(BB$4)=YEAR($G193)),#REF!,IF(AND(BB$4&lt;($H193+1),(BB$4+1)&gt;$G193),$P193,0)))</f>
        <v>#REF!</v>
      </c>
      <c r="BC193" s="1301">
        <v>0</v>
      </c>
      <c r="BD193" s="1301" t="e">
        <f t="shared" si="185"/>
        <v>#REF!</v>
      </c>
      <c r="BE193" s="1301">
        <v>0</v>
      </c>
      <c r="BF193" s="1301">
        <f>IF(AND(MONTH(BF$4)=MONTH($H193),YEAR(BF$4)=YEAR($H193)),#REF!,IF(AND(MONTH(BF$4)=MONTH($G193),YEAR(BF$4)=YEAR($G193)),#REF!,IF(AND(BF$4&lt;($H193+1),(BF$4+1)&gt;$G193),$P193,0)))</f>
        <v>0</v>
      </c>
      <c r="BG193" s="1301">
        <v>0</v>
      </c>
      <c r="BH193" s="1301">
        <f t="shared" si="186"/>
        <v>0</v>
      </c>
      <c r="BI193" s="1301">
        <v>0</v>
      </c>
      <c r="BJ193" s="1301">
        <f>IF(AND(MONTH(BJ$4)=MONTH($H193),YEAR(BJ$4)=YEAR($H193)),#REF!,IF(AND(MONTH(BJ$4)=MONTH($G193),YEAR(BJ$4)=YEAR($G193)),#REF!,IF(AND(BJ$4&lt;($H193+1),(BJ$4+1)&gt;$G193),$P193,0)))</f>
        <v>0</v>
      </c>
      <c r="BK193" s="1301">
        <v>0</v>
      </c>
      <c r="BL193" s="1301">
        <f t="shared" si="187"/>
        <v>0</v>
      </c>
      <c r="BM193" s="1301">
        <v>0</v>
      </c>
      <c r="BN193" s="1313">
        <f>IF(AND(MONTH(BN$4)=MONTH($H193),YEAR(BN$4)=YEAR($H193)),#REF!,IF(AND(MONTH(BN$4)=MONTH($G193),YEAR(BN$4)=YEAR($G193)),#REF!,IF(AND(BN$4&lt;($H193+1),(BN$4+1)&gt;$G193),$P193,0)))</f>
        <v>0</v>
      </c>
      <c r="BO193" s="1313">
        <f>IF(AND(MONTH(BO$4)=MONTH($H193),YEAR(BO$4)=YEAR($H193)),#REF!,IF(AND(MONTH(BO$4)=MONTH($G193),YEAR(BO$4)=YEAR($G193)),#REF!,IF(AND(BO$4&lt;($H193+1),(BO$4+1)&gt;$G193),$P193,0)))</f>
        <v>0</v>
      </c>
      <c r="BP193" s="1313">
        <f>IF(AND(MONTH(BP$4)=MONTH($H193),YEAR(BP$4)=YEAR($H193)),#REF!,IF(AND(MONTH(BP$4)=MONTH($G193),YEAR(BP$4)=YEAR($G193)),#REF!,IF(AND(BP$4&lt;($H193+1),(BP$4+1)&gt;$G193),$P193,0)))</f>
        <v>0</v>
      </c>
      <c r="BQ193" s="1313">
        <f>IF(AND(MONTH(BQ$4)=MONTH($H193),YEAR(BQ$4)=YEAR($H193)),#REF!,IF(AND(MONTH(BQ$4)=MONTH($G193),YEAR(BQ$4)=YEAR($G193)),#REF!,IF(AND(BQ$4&lt;($H193+1),(BQ$4+1)&gt;$G193),$P193,0)))</f>
        <v>0</v>
      </c>
      <c r="BR193" s="1313">
        <f>IF(AND(MONTH(BR$4)=MONTH($H193),YEAR(BR$4)=YEAR($H193)),#REF!,IF(AND(MONTH(BR$4)=MONTH($G193),YEAR(BR$4)=YEAR($G193)),#REF!,IF(AND(BR$4&lt;($H193+1),(BR$4+1)&gt;$G193),$P193,0)))</f>
        <v>0</v>
      </c>
      <c r="BS193" s="1313">
        <f>IF(AND(MONTH(BS$4)=MONTH($H193),YEAR(BS$4)=YEAR($H193)),#REF!,IF(AND(MONTH(BS$4)=MONTH($G193),YEAR(BS$4)=YEAR($G193)),#REF!,IF(AND(BS$4&lt;($H193+1),(BS$4+1)&gt;$G193),$P193,0)))</f>
        <v>0</v>
      </c>
      <c r="BT193" s="1313">
        <f>IF(AND(MONTH(BT$4)=MONTH($H193),YEAR(BT$4)=YEAR($H193)),#REF!,IF(AND(MONTH(BT$4)=MONTH($G193),YEAR(BT$4)=YEAR($G193)),#REF!,IF(AND(BT$4&lt;($H193+1),(BT$4+1)&gt;$G193),$P193,0)))</f>
        <v>0</v>
      </c>
      <c r="BU193" s="1331" t="e">
        <f t="shared" si="234"/>
        <v>#REF!</v>
      </c>
      <c r="BV193" s="1331"/>
      <c r="BW193" s="1327">
        <v>0</v>
      </c>
      <c r="BX193" s="1319">
        <v>0</v>
      </c>
      <c r="BY193" s="1319">
        <v>0</v>
      </c>
      <c r="BZ193" s="1319"/>
      <c r="CA193" s="1319"/>
      <c r="CB193" s="1319"/>
      <c r="CC193" s="1319"/>
      <c r="CD193" s="1338"/>
      <c r="CE193" s="1338"/>
      <c r="CF193" s="1338"/>
      <c r="CG193" s="1338"/>
      <c r="CH193" s="1338"/>
      <c r="CI193" s="1270">
        <f t="shared" si="85"/>
        <v>0</v>
      </c>
      <c r="CJ193" s="1333"/>
      <c r="CK193" s="1333"/>
      <c r="CL193" s="1333"/>
    </row>
    <row r="194" spans="1:90" s="1170" customFormat="1" ht="18" customHeight="1">
      <c r="A194" s="1206" t="s">
        <v>257</v>
      </c>
      <c r="B194" s="1206" t="s">
        <v>88</v>
      </c>
      <c r="C194" s="1206" t="s">
        <v>56</v>
      </c>
      <c r="D194" s="1206"/>
      <c r="E194" s="1212" t="s">
        <v>259</v>
      </c>
      <c r="F194" s="1450" t="s">
        <v>258</v>
      </c>
      <c r="G194" s="1214">
        <v>45383</v>
      </c>
      <c r="H194" s="1214">
        <v>45747</v>
      </c>
      <c r="I194" s="1271"/>
      <c r="J194" s="1272">
        <v>300</v>
      </c>
      <c r="K194" s="1272">
        <v>300</v>
      </c>
      <c r="L194" s="1275">
        <v>23.75</v>
      </c>
      <c r="M194" s="1273">
        <v>2</v>
      </c>
      <c r="N194" s="1274">
        <v>32.1875</v>
      </c>
      <c r="O194" s="1259">
        <f t="shared" si="243"/>
        <v>7125</v>
      </c>
      <c r="P194" s="1259">
        <f t="shared" si="216"/>
        <v>600</v>
      </c>
      <c r="Q194" s="1259">
        <f t="shared" si="217"/>
        <v>7725</v>
      </c>
      <c r="R194" s="1259">
        <f>IF(AND(MONTH(R$4)=MONTH($H194),YEAR(R$4)=YEAR($H194)),#REF!,IF(AND(MONTH(R$4)=MONTH($G194),YEAR(R$4)=YEAR($G194)),#REF!,IF(AND(R$4&lt;($H194+1),(R$4+1)&gt;$G194),$O194,0)))</f>
        <v>0</v>
      </c>
      <c r="S194" s="1259">
        <v>0</v>
      </c>
      <c r="T194" s="1259">
        <f t="shared" si="183"/>
        <v>0</v>
      </c>
      <c r="U194" s="1259">
        <v>0</v>
      </c>
      <c r="V194" s="1301">
        <f>IF(AND(MONTH(V$4)=MONTH($H194),YEAR(V$4)=YEAR($H194)),#REF!,IF(AND(MONTH(V$4)=MONTH($G194),YEAR(V$4)=YEAR($G194)),#REF!,IF(AND(V$4&lt;($H194+1),(V$4+1)&gt;$G194),$O194,0)))</f>
        <v>0</v>
      </c>
      <c r="W194" s="1301">
        <f>VLOOKUP(E194,'[1]MW-Rent 2023'!$E$11:$AS$247,17,FALSE)</f>
        <v>5250</v>
      </c>
      <c r="X194" s="1301">
        <f t="shared" si="188"/>
        <v>-5250</v>
      </c>
      <c r="Y194" s="1301">
        <f>VLOOKUP(E194,'[2]MW-Rent 2023'!$E$11:$DR$319,25,FALSE)</f>
        <v>4950</v>
      </c>
      <c r="Z194" s="1301">
        <f>IF(AND(MONTH(Z$4)=MONTH($H194),YEAR(Z$4)=YEAR($H194)),#REF!,IF(AND(MONTH(Z$4)=MONTH($G194),YEAR(Z$4)=YEAR($G194)),#REF!,IF(AND(Z$4&lt;($H194+1),(Z$4+1)&gt;$G194),$O194,0)))</f>
        <v>0</v>
      </c>
      <c r="AA194" s="1301">
        <f>VLOOKUP(E194,'[1]MW-Rent 2023'!$E$11:$AS$247,18,FALSE)</f>
        <v>5250</v>
      </c>
      <c r="AB194" s="1301">
        <f t="shared" si="189"/>
        <v>-5250</v>
      </c>
      <c r="AC194" s="1301">
        <f>VLOOKUP(E194,'[2]MW-Rent 2023'!$E$11:$DR$319,29,FALSE)</f>
        <v>4950</v>
      </c>
      <c r="AD194" s="1301" t="e">
        <f>IF(AND(MONTH(AD$4)=MONTH($H194),YEAR(AD$4)=YEAR($H194)),#REF!,IF(AND(MONTH(AD$4)=MONTH($G194),YEAR(AD$4)=YEAR($G194)),#REF!,IF(AND(AD$4&lt;($H194+1),(AD$4+1)&gt;$G194),$O194,0)))</f>
        <v>#REF!</v>
      </c>
      <c r="AE194" s="1301">
        <v>5700</v>
      </c>
      <c r="AF194" s="1301" t="e">
        <f t="shared" si="190"/>
        <v>#REF!</v>
      </c>
      <c r="AG194" s="1301">
        <v>5250</v>
      </c>
      <c r="AH194" s="1301">
        <f>IF(AND(MONTH(AH$4)=MONTH($H194),YEAR(AH$4)=YEAR($H194)),#REF!,IF(AND(MONTH(AH$4)=MONTH($G194),YEAR(AH$4)=YEAR($G194)),#REF!,IF(AND(AH$4&lt;($H194+1),(AH$4+1)&gt;$G194),$O194,0)))</f>
        <v>7125</v>
      </c>
      <c r="AI194" s="1301">
        <v>5700</v>
      </c>
      <c r="AJ194" s="1301">
        <f t="shared" si="191"/>
        <v>1425</v>
      </c>
      <c r="AK194" s="1301">
        <v>5250</v>
      </c>
      <c r="AL194" s="1313">
        <f>IF(AND(MONTH(AL$4)=MONTH($H194),YEAR(AL$4)=YEAR($H194)),#REF!,IF(AND(MONTH(AL$4)=MONTH($G194),YEAR(AL$4)=YEAR($G194)),#REF!,IF(AND(AL$4&lt;($H194+1),(AL$4+1)&gt;$G194),$O194,0)))</f>
        <v>7125</v>
      </c>
      <c r="AM194" s="1313">
        <f>IF(AND(MONTH(AM$4)=MONTH($H194),YEAR(AM$4)=YEAR($H194)),#REF!,IF(AND(MONTH(AM$4)=MONTH($G194),YEAR(AM$4)=YEAR($G194)),#REF!,IF(AND(AM$4&lt;($H194+1),(AM$4+1)&gt;$G194),$O194,0)))</f>
        <v>7125</v>
      </c>
      <c r="AN194" s="1313">
        <f>IF(AND(MONTH(AN$4)=MONTH($H194),YEAR(AN$4)=YEAR($H194)),#REF!,IF(AND(MONTH(AN$4)=MONTH($G194),YEAR(AN$4)=YEAR($G194)),#REF!,IF(AND(AN$4&lt;($H194+1),(AN$4+1)&gt;$G194),$O194,0)))</f>
        <v>7125</v>
      </c>
      <c r="AO194" s="1313">
        <f>IF(AND(MONTH(AO$4)=MONTH($H194),YEAR(AO$4)=YEAR($H194)),#REF!,IF(AND(MONTH(AO$4)=MONTH($G194),YEAR(AO$4)=YEAR($G194)),#REF!,IF(AND(AO$4&lt;($H194+1),(AO$4+1)&gt;$G194),$O194,0)))</f>
        <v>7125</v>
      </c>
      <c r="AP194" s="1313">
        <f>IF(AND(MONTH(AP$4)=MONTH($H194),YEAR(AP$4)=YEAR($H194)),#REF!,IF(AND(MONTH(AP$4)=MONTH($G194),YEAR(AP$4)=YEAR($G194)),#REF!,IF(AND(AP$4&lt;($H194+1),(AP$4+1)&gt;$G194),$O194,0)))</f>
        <v>7125</v>
      </c>
      <c r="AQ194" s="1313">
        <f>IF(AND(MONTH(AQ$4)=MONTH($H194),YEAR(AQ$4)=YEAR($H194)),#REF!,IF(AND(MONTH(AQ$4)=MONTH($G194),YEAR(AQ$4)=YEAR($G194)),#REF!,IF(AND(AQ$4&lt;($H194+1),(AQ$4+1)&gt;$G194),$O194,0)))</f>
        <v>7125</v>
      </c>
      <c r="AR194" s="1313">
        <f>IF(AND(MONTH(AR$4)=MONTH($H194),YEAR(AR$4)=YEAR($H194)),#REF!,IF(AND(MONTH(AR$4)=MONTH($G194),YEAR(AR$4)=YEAR($G194)),#REF!,IF(AND(AR$4&lt;($H194+1),(AR$4+1)&gt;$G194),$O194,0)))</f>
        <v>7125</v>
      </c>
      <c r="AS194" s="1301" t="e">
        <f t="shared" si="233"/>
        <v>#REF!</v>
      </c>
      <c r="AT194" s="1301">
        <f>IF(AND(MONTH(AT$4)=MONTH($H194),YEAR(AT$4)=YEAR($H194)),#REF!,IF(AND(MONTH(AT$4)=MONTH($G194),YEAR(AT$4)=YEAR($G194)),#REF!,IF(AND(AT$4&lt;($H194+1),(AT$4+1)&gt;$G194),$P194,0)))</f>
        <v>0</v>
      </c>
      <c r="AU194" s="1301">
        <v>0</v>
      </c>
      <c r="AV194" s="1301">
        <f t="shared" si="180"/>
        <v>0</v>
      </c>
      <c r="AW194" s="1301">
        <v>0</v>
      </c>
      <c r="AX194" s="1301">
        <f>IF(AND(MONTH(AX$4)=MONTH($H194),YEAR(AX$4)=YEAR($H194)),#REF!,IF(AND(MONTH(AX$4)=MONTH($G194),YEAR(AX$4)=YEAR($G194)),#REF!,IF(AND(AX$4&lt;($H194+1),(AX$4+1)&gt;$G194),$P194,0)))</f>
        <v>0</v>
      </c>
      <c r="AY194" s="1301">
        <f>VLOOKUP(E194,'[1]MW-Rent 2023'!$E$11:$AS$247,30,FALSE)</f>
        <v>600</v>
      </c>
      <c r="AZ194" s="1301">
        <f t="shared" si="184"/>
        <v>-600</v>
      </c>
      <c r="BA194" s="1301">
        <f>VLOOKUP(E194,'[2]MW-Rent 2023'!$E$11:$DR$319,74,FALSE)</f>
        <v>600</v>
      </c>
      <c r="BB194" s="1301">
        <f>IF(AND(MONTH(BB$4)=MONTH($H194),YEAR(BB$4)=YEAR($H194)),#REF!,IF(AND(MONTH(BB$4)=MONTH($G194),YEAR(BB$4)=YEAR($G194)),#REF!,IF(AND(BB$4&lt;($H194+1),(BB$4+1)&gt;$G194),$P194,0)))</f>
        <v>0</v>
      </c>
      <c r="BC194" s="1301">
        <f>VLOOKUP(E194,'[1]MW-Rent 2023'!$E$11:$AS$247,31,FALSE)</f>
        <v>600</v>
      </c>
      <c r="BD194" s="1301">
        <f t="shared" si="185"/>
        <v>-600</v>
      </c>
      <c r="BE194" s="1301">
        <f>VLOOKUP(E194,'[2]MW-Rent 2023'!$E$11:$DR$319,78,FALSE)</f>
        <v>600</v>
      </c>
      <c r="BF194" s="1301" t="e">
        <f>IF(AND(MONTH(BF$4)=MONTH($H194),YEAR(BF$4)=YEAR($H194)),#REF!,IF(AND(MONTH(BF$4)=MONTH($G194),YEAR(BF$4)=YEAR($G194)),#REF!,IF(AND(BF$4&lt;($H194+1),(BF$4+1)&gt;$G194),$P194,0)))</f>
        <v>#REF!</v>
      </c>
      <c r="BG194" s="1301">
        <v>600</v>
      </c>
      <c r="BH194" s="1301" t="e">
        <f t="shared" si="186"/>
        <v>#REF!</v>
      </c>
      <c r="BI194" s="1301">
        <v>600</v>
      </c>
      <c r="BJ194" s="1301">
        <f>IF(AND(MONTH(BJ$4)=MONTH($H194),YEAR(BJ$4)=YEAR($H194)),#REF!,IF(AND(MONTH(BJ$4)=MONTH($G194),YEAR(BJ$4)=YEAR($G194)),#REF!,IF(AND(BJ$4&lt;($H194+1),(BJ$4+1)&gt;$G194),$P194,0)))</f>
        <v>600</v>
      </c>
      <c r="BK194" s="1301">
        <v>600</v>
      </c>
      <c r="BL194" s="1301">
        <f t="shared" si="187"/>
        <v>0</v>
      </c>
      <c r="BM194" s="1301">
        <v>600</v>
      </c>
      <c r="BN194" s="1313">
        <f>IF(AND(MONTH(BN$4)=MONTH($H194),YEAR(BN$4)=YEAR($H194)),#REF!,IF(AND(MONTH(BN$4)=MONTH($G194),YEAR(BN$4)=YEAR($G194)),#REF!,IF(AND(BN$4&lt;($H194+1),(BN$4+1)&gt;$G194),$P194,0)))</f>
        <v>600</v>
      </c>
      <c r="BO194" s="1313">
        <f>IF(AND(MONTH(BO$4)=MONTH($H194),YEAR(BO$4)=YEAR($H194)),#REF!,IF(AND(MONTH(BO$4)=MONTH($G194),YEAR(BO$4)=YEAR($G194)),#REF!,IF(AND(BO$4&lt;($H194+1),(BO$4+1)&gt;$G194),$P194,0)))</f>
        <v>600</v>
      </c>
      <c r="BP194" s="1313">
        <f>IF(AND(MONTH(BP$4)=MONTH($H194),YEAR(BP$4)=YEAR($H194)),#REF!,IF(AND(MONTH(BP$4)=MONTH($G194),YEAR(BP$4)=YEAR($G194)),#REF!,IF(AND(BP$4&lt;($H194+1),(BP$4+1)&gt;$G194),$P194,0)))</f>
        <v>600</v>
      </c>
      <c r="BQ194" s="1313">
        <f>IF(AND(MONTH(BQ$4)=MONTH($H194),YEAR(BQ$4)=YEAR($H194)),#REF!,IF(AND(MONTH(BQ$4)=MONTH($G194),YEAR(BQ$4)=YEAR($G194)),#REF!,IF(AND(BQ$4&lt;($H194+1),(BQ$4+1)&gt;$G194),$P194,0)))</f>
        <v>600</v>
      </c>
      <c r="BR194" s="1313">
        <f>IF(AND(MONTH(BR$4)=MONTH($H194),YEAR(BR$4)=YEAR($H194)),#REF!,IF(AND(MONTH(BR$4)=MONTH($G194),YEAR(BR$4)=YEAR($G194)),#REF!,IF(AND(BR$4&lt;($H194+1),(BR$4+1)&gt;$G194),$P194,0)))</f>
        <v>600</v>
      </c>
      <c r="BS194" s="1313">
        <f>IF(AND(MONTH(BS$4)=MONTH($H194),YEAR(BS$4)=YEAR($H194)),#REF!,IF(AND(MONTH(BS$4)=MONTH($G194),YEAR(BS$4)=YEAR($G194)),#REF!,IF(AND(BS$4&lt;($H194+1),(BS$4+1)&gt;$G194),$P194,0)))</f>
        <v>600</v>
      </c>
      <c r="BT194" s="1313">
        <f>IF(AND(MONTH(BT$4)=MONTH($H194),YEAR(BT$4)=YEAR($H194)),#REF!,IF(AND(MONTH(BT$4)=MONTH($G194),YEAR(BT$4)=YEAR($G194)),#REF!,IF(AND(BT$4&lt;($H194+1),(BT$4+1)&gt;$G194),$P194,0)))</f>
        <v>600</v>
      </c>
      <c r="BU194" s="1301" t="e">
        <f t="shared" si="234"/>
        <v>#REF!</v>
      </c>
      <c r="BV194" s="1301"/>
      <c r="BW194" s="1327"/>
      <c r="BX194" s="1319"/>
      <c r="BY194" s="1319"/>
      <c r="BZ194" s="1319">
        <v>111.17</v>
      </c>
      <c r="CA194" s="1319">
        <v>110.79</v>
      </c>
      <c r="CB194" s="1319"/>
      <c r="CC194" s="1319"/>
      <c r="CD194" s="1319"/>
      <c r="CE194" s="1319"/>
      <c r="CF194" s="1319"/>
      <c r="CG194" s="1319"/>
      <c r="CH194" s="1319"/>
      <c r="CI194" s="1270">
        <f>SUM(BW194:CH194)</f>
        <v>221.96</v>
      </c>
      <c r="CJ194" s="1333"/>
      <c r="CK194" s="1333"/>
      <c r="CL194" s="1333"/>
    </row>
    <row r="195" spans="1:90" s="1170" customFormat="1" ht="18" customHeight="1">
      <c r="A195" s="1206" t="s">
        <v>257</v>
      </c>
      <c r="B195" s="1206" t="s">
        <v>88</v>
      </c>
      <c r="C195" s="1206" t="s">
        <v>56</v>
      </c>
      <c r="D195" s="1206"/>
      <c r="E195" s="1212"/>
      <c r="F195" s="1450" t="s">
        <v>258</v>
      </c>
      <c r="G195" s="1214">
        <v>45748</v>
      </c>
      <c r="H195" s="1214">
        <v>46112</v>
      </c>
      <c r="I195" s="1271"/>
      <c r="J195" s="1272" t="s">
        <v>87</v>
      </c>
      <c r="K195" s="1272">
        <v>300</v>
      </c>
      <c r="L195" s="1275">
        <v>24.0625</v>
      </c>
      <c r="M195" s="1273">
        <v>2</v>
      </c>
      <c r="N195" s="1274">
        <v>32.578125</v>
      </c>
      <c r="O195" s="1259">
        <f t="shared" si="243"/>
        <v>7218.75</v>
      </c>
      <c r="P195" s="1259">
        <f t="shared" si="216"/>
        <v>600</v>
      </c>
      <c r="Q195" s="1259">
        <f t="shared" ref="Q195:Q199" si="244">SUM(O195:P195)</f>
        <v>7818.75</v>
      </c>
      <c r="R195" s="1259">
        <f>IF(AND(MONTH(R$4)=MONTH($H195),YEAR(R$4)=YEAR($H195)),#REF!,IF(AND(MONTH(R$4)=MONTH($G195),YEAR(R$4)=YEAR($G195)),#REF!,IF(AND(R$4&lt;($H195+1),(R$4+1)&gt;$G195),$O195,0)))</f>
        <v>0</v>
      </c>
      <c r="S195" s="1259">
        <v>0</v>
      </c>
      <c r="T195" s="1259">
        <f t="shared" ref="T195:T196" si="245">R195-S195</f>
        <v>0</v>
      </c>
      <c r="U195" s="1259">
        <v>0</v>
      </c>
      <c r="V195" s="1301">
        <f>IF(AND(MONTH(V$4)=MONTH($H195),YEAR(V$4)=YEAR($H195)),#REF!,IF(AND(MONTH(V$4)=MONTH($G195),YEAR(V$4)=YEAR($G195)),#REF!,IF(AND(V$4&lt;($H195+1),(V$4+1)&gt;$G195),$O195,0)))</f>
        <v>0</v>
      </c>
      <c r="W195" s="1301">
        <v>0</v>
      </c>
      <c r="X195" s="1301">
        <f t="shared" si="188"/>
        <v>0</v>
      </c>
      <c r="Y195" s="1301">
        <v>0</v>
      </c>
      <c r="Z195" s="1301">
        <f>IF(AND(MONTH(Z$4)=MONTH($H195),YEAR(Z$4)=YEAR($H195)),#REF!,IF(AND(MONTH(Z$4)=MONTH($G195),YEAR(Z$4)=YEAR($G195)),#REF!,IF(AND(Z$4&lt;($H195+1),(Z$4+1)&gt;$G195),$O195,0)))</f>
        <v>0</v>
      </c>
      <c r="AA195" s="1301">
        <v>0</v>
      </c>
      <c r="AB195" s="1301">
        <f t="shared" si="189"/>
        <v>0</v>
      </c>
      <c r="AC195" s="1301">
        <v>0</v>
      </c>
      <c r="AD195" s="1301">
        <f>IF(AND(MONTH(AD$4)=MONTH($H195),YEAR(AD$4)=YEAR($H195)),#REF!,IF(AND(MONTH(AD$4)=MONTH($G195),YEAR(AD$4)=YEAR($G195)),#REF!,IF(AND(AD$4&lt;($H195+1),(AD$4+1)&gt;$G195),$O195,0)))</f>
        <v>0</v>
      </c>
      <c r="AE195" s="1301">
        <v>0</v>
      </c>
      <c r="AF195" s="1301">
        <f t="shared" si="190"/>
        <v>0</v>
      </c>
      <c r="AG195" s="1301">
        <v>0</v>
      </c>
      <c r="AH195" s="1301">
        <f>IF(AND(MONTH(AH$4)=MONTH($H195),YEAR(AH$4)=YEAR($H195)),#REF!,IF(AND(MONTH(AH$4)=MONTH($G195),YEAR(AH$4)=YEAR($G195)),#REF!,IF(AND(AH$4&lt;($H195+1),(AH$4+1)&gt;$G195),$O195,0)))</f>
        <v>0</v>
      </c>
      <c r="AI195" s="1301">
        <v>0</v>
      </c>
      <c r="AJ195" s="1301">
        <f t="shared" si="191"/>
        <v>0</v>
      </c>
      <c r="AK195" s="1301">
        <v>0</v>
      </c>
      <c r="AL195" s="1313">
        <f>IF(AND(MONTH(AL$4)=MONTH($H195),YEAR(AL$4)=YEAR($H195)),#REF!,IF(AND(MONTH(AL$4)=MONTH($G195),YEAR(AL$4)=YEAR($G195)),#REF!,IF(AND(AL$4&lt;($H195+1),(AL$4+1)&gt;$G195),$O195,0)))</f>
        <v>0</v>
      </c>
      <c r="AM195" s="1313">
        <f>IF(AND(MONTH(AM$4)=MONTH($H195),YEAR(AM$4)=YEAR($H195)),#REF!,IF(AND(MONTH(AM$4)=MONTH($G195),YEAR(AM$4)=YEAR($G195)),#REF!,IF(AND(AM$4&lt;($H195+1),(AM$4+1)&gt;$G195),$O195,0)))</f>
        <v>0</v>
      </c>
      <c r="AN195" s="1313">
        <f>IF(AND(MONTH(AN$4)=MONTH($H195),YEAR(AN$4)=YEAR($H195)),#REF!,IF(AND(MONTH(AN$4)=MONTH($G195),YEAR(AN$4)=YEAR($G195)),#REF!,IF(AND(AN$4&lt;($H195+1),(AN$4+1)&gt;$G195),$O195,0)))</f>
        <v>0</v>
      </c>
      <c r="AO195" s="1313">
        <f>IF(AND(MONTH(AO$4)=MONTH($H195),YEAR(AO$4)=YEAR($H195)),#REF!,IF(AND(MONTH(AO$4)=MONTH($G195),YEAR(AO$4)=YEAR($G195)),#REF!,IF(AND(AO$4&lt;($H195+1),(AO$4+1)&gt;$G195),$O195,0)))</f>
        <v>0</v>
      </c>
      <c r="AP195" s="1313">
        <f>IF(AND(MONTH(AP$4)=MONTH($H195),YEAR(AP$4)=YEAR($H195)),#REF!,IF(AND(MONTH(AP$4)=MONTH($G195),YEAR(AP$4)=YEAR($G195)),#REF!,IF(AND(AP$4&lt;($H195+1),(AP$4+1)&gt;$G195),$O195,0)))</f>
        <v>0</v>
      </c>
      <c r="AQ195" s="1313">
        <f>IF(AND(MONTH(AQ$4)=MONTH($H195),YEAR(AQ$4)=YEAR($H195)),#REF!,IF(AND(MONTH(AQ$4)=MONTH($G195),YEAR(AQ$4)=YEAR($G195)),#REF!,IF(AND(AQ$4&lt;($H195+1),(AQ$4+1)&gt;$G195),$O195,0)))</f>
        <v>0</v>
      </c>
      <c r="AR195" s="1313">
        <f>IF(AND(MONTH(AR$4)=MONTH($H195),YEAR(AR$4)=YEAR($H195)),#REF!,IF(AND(MONTH(AR$4)=MONTH($G195),YEAR(AR$4)=YEAR($G195)),#REF!,IF(AND(AR$4&lt;($H195+1),(AR$4+1)&gt;$G195),$O195,0)))</f>
        <v>0</v>
      </c>
      <c r="AS195" s="1301">
        <f t="shared" ref="AS195:AS196" si="246">R195+V195+Z195+AD195+AH195+AL195+AM195+AN195+AO195+AP195+AQ195+AR195</f>
        <v>0</v>
      </c>
      <c r="AT195" s="1301">
        <f>IF(AND(MONTH(AT$4)=MONTH($H195),YEAR(AT$4)=YEAR($H195)),#REF!,IF(AND(MONTH(AT$4)=MONTH($G195),YEAR(AT$4)=YEAR($G195)),#REF!,IF(AND(AT$4&lt;($H195+1),(AT$4+1)&gt;$G195),$P195,0)))</f>
        <v>0</v>
      </c>
      <c r="AU195" s="1301">
        <v>0</v>
      </c>
      <c r="AV195" s="1301">
        <f t="shared" ref="AV195:AV196" si="247">AT195-AU195</f>
        <v>0</v>
      </c>
      <c r="AW195" s="1301">
        <v>0</v>
      </c>
      <c r="AX195" s="1301">
        <f>IF(AND(MONTH(AX$4)=MONTH($H195),YEAR(AX$4)=YEAR($H195)),#REF!,IF(AND(MONTH(AX$4)=MONTH($G195),YEAR(AX$4)=YEAR($G195)),#REF!,IF(AND(AX$4&lt;($H195+1),(AX$4+1)&gt;$G195),$P195,0)))</f>
        <v>0</v>
      </c>
      <c r="AY195" s="1301">
        <v>0</v>
      </c>
      <c r="AZ195" s="1301">
        <f t="shared" si="184"/>
        <v>0</v>
      </c>
      <c r="BA195" s="1301">
        <v>0</v>
      </c>
      <c r="BB195" s="1301">
        <f>IF(AND(MONTH(BB$4)=MONTH($H195),YEAR(BB$4)=YEAR($H195)),#REF!,IF(AND(MONTH(BB$4)=MONTH($G195),YEAR(BB$4)=YEAR($G195)),#REF!,IF(AND(BB$4&lt;($H195+1),(BB$4+1)&gt;$G195),$P195,0)))</f>
        <v>0</v>
      </c>
      <c r="BC195" s="1301">
        <v>0</v>
      </c>
      <c r="BD195" s="1301">
        <f t="shared" si="185"/>
        <v>0</v>
      </c>
      <c r="BE195" s="1301">
        <v>0</v>
      </c>
      <c r="BF195" s="1301">
        <f>IF(AND(MONTH(BF$4)=MONTH($H195),YEAR(BF$4)=YEAR($H195)),#REF!,IF(AND(MONTH(BF$4)=MONTH($G195),YEAR(BF$4)=YEAR($G195)),#REF!,IF(AND(BF$4&lt;($H195+1),(BF$4+1)&gt;$G195),$P195,0)))</f>
        <v>0</v>
      </c>
      <c r="BG195" s="1301">
        <v>0</v>
      </c>
      <c r="BH195" s="1301">
        <f t="shared" si="186"/>
        <v>0</v>
      </c>
      <c r="BI195" s="1301">
        <v>0</v>
      </c>
      <c r="BJ195" s="1301">
        <f>IF(AND(MONTH(BJ$4)=MONTH($H195),YEAR(BJ$4)=YEAR($H195)),#REF!,IF(AND(MONTH(BJ$4)=MONTH($G195),YEAR(BJ$4)=YEAR($G195)),#REF!,IF(AND(BJ$4&lt;($H195+1),(BJ$4+1)&gt;$G195),$P195,0)))</f>
        <v>0</v>
      </c>
      <c r="BK195" s="1301">
        <v>0</v>
      </c>
      <c r="BL195" s="1301">
        <f t="shared" si="187"/>
        <v>0</v>
      </c>
      <c r="BM195" s="1301">
        <v>0</v>
      </c>
      <c r="BN195" s="1313">
        <f>IF(AND(MONTH(BN$4)=MONTH($H195),YEAR(BN$4)=YEAR($H195)),#REF!,IF(AND(MONTH(BN$4)=MONTH($G195),YEAR(BN$4)=YEAR($G195)),#REF!,IF(AND(BN$4&lt;($H195+1),(BN$4+1)&gt;$G195),$P195,0)))</f>
        <v>0</v>
      </c>
      <c r="BO195" s="1313">
        <f>IF(AND(MONTH(BO$4)=MONTH($H195),YEAR(BO$4)=YEAR($H195)),#REF!,IF(AND(MONTH(BO$4)=MONTH($G195),YEAR(BO$4)=YEAR($G195)),#REF!,IF(AND(BO$4&lt;($H195+1),(BO$4+1)&gt;$G195),$P195,0)))</f>
        <v>0</v>
      </c>
      <c r="BP195" s="1313">
        <f>IF(AND(MONTH(BP$4)=MONTH($H195),YEAR(BP$4)=YEAR($H195)),#REF!,IF(AND(MONTH(BP$4)=MONTH($G195),YEAR(BP$4)=YEAR($G195)),#REF!,IF(AND(BP$4&lt;($H195+1),(BP$4+1)&gt;$G195),$P195,0)))</f>
        <v>0</v>
      </c>
      <c r="BQ195" s="1313">
        <f>IF(AND(MONTH(BQ$4)=MONTH($H195),YEAR(BQ$4)=YEAR($H195)),#REF!,IF(AND(MONTH(BQ$4)=MONTH($G195),YEAR(BQ$4)=YEAR($G195)),#REF!,IF(AND(BQ$4&lt;($H195+1),(BQ$4+1)&gt;$G195),$P195,0)))</f>
        <v>0</v>
      </c>
      <c r="BR195" s="1313">
        <f>IF(AND(MONTH(BR$4)=MONTH($H195),YEAR(BR$4)=YEAR($H195)),#REF!,IF(AND(MONTH(BR$4)=MONTH($G195),YEAR(BR$4)=YEAR($G195)),#REF!,IF(AND(BR$4&lt;($H195+1),(BR$4+1)&gt;$G195),$P195,0)))</f>
        <v>0</v>
      </c>
      <c r="BS195" s="1313">
        <f>IF(AND(MONTH(BS$4)=MONTH($H195),YEAR(BS$4)=YEAR($H195)),#REF!,IF(AND(MONTH(BS$4)=MONTH($G195),YEAR(BS$4)=YEAR($G195)),#REF!,IF(AND(BS$4&lt;($H195+1),(BS$4+1)&gt;$G195),$P195,0)))</f>
        <v>0</v>
      </c>
      <c r="BT195" s="1313">
        <f>IF(AND(MONTH(BT$4)=MONTH($H195),YEAR(BT$4)=YEAR($H195)),#REF!,IF(AND(MONTH(BT$4)=MONTH($G195),YEAR(BT$4)=YEAR($G195)),#REF!,IF(AND(BT$4&lt;($H195+1),(BT$4+1)&gt;$G195),$P195,0)))</f>
        <v>0</v>
      </c>
      <c r="BU195" s="1301">
        <f t="shared" ref="BU195:BU196" si="248">AT195+AX195+BB195+BF195+BJ195+BN195+BO195+BP195+BQ195+BR195+BS195+BT195</f>
        <v>0</v>
      </c>
      <c r="BV195" s="1301"/>
      <c r="BW195" s="1327"/>
      <c r="BX195" s="1319"/>
      <c r="BY195" s="1319"/>
      <c r="BZ195" s="1319"/>
      <c r="CA195" s="1319"/>
      <c r="CB195" s="1319"/>
      <c r="CC195" s="1319"/>
      <c r="CD195" s="1319"/>
      <c r="CE195" s="1319"/>
      <c r="CF195" s="1319"/>
      <c r="CG195" s="1319"/>
      <c r="CH195" s="1319"/>
      <c r="CI195" s="1270">
        <f t="shared" ref="CI195:CI199" si="249">SUM(BW195:CH195)</f>
        <v>0</v>
      </c>
      <c r="CJ195" s="1333"/>
      <c r="CK195" s="1333"/>
      <c r="CL195" s="1333"/>
    </row>
    <row r="196" spans="1:90" s="1170" customFormat="1" ht="18" customHeight="1">
      <c r="A196" s="1206" t="s">
        <v>257</v>
      </c>
      <c r="B196" s="1206" t="s">
        <v>88</v>
      </c>
      <c r="C196" s="1206" t="s">
        <v>56</v>
      </c>
      <c r="D196" s="1206"/>
      <c r="E196" s="1212"/>
      <c r="F196" s="1450" t="s">
        <v>258</v>
      </c>
      <c r="G196" s="1214">
        <v>46113</v>
      </c>
      <c r="H196" s="1214">
        <v>46477</v>
      </c>
      <c r="I196" s="1271"/>
      <c r="J196" s="1272" t="s">
        <v>87</v>
      </c>
      <c r="K196" s="1272">
        <v>300</v>
      </c>
      <c r="L196" s="1275">
        <v>24.375</v>
      </c>
      <c r="M196" s="1273">
        <v>2</v>
      </c>
      <c r="N196" s="1274">
        <v>32.96875</v>
      </c>
      <c r="O196" s="1259">
        <f t="shared" si="243"/>
        <v>7312.5</v>
      </c>
      <c r="P196" s="1259">
        <f t="shared" si="216"/>
        <v>600</v>
      </c>
      <c r="Q196" s="1259">
        <f t="shared" si="244"/>
        <v>7912.5</v>
      </c>
      <c r="R196" s="1259">
        <f>IF(AND(MONTH(R$4)=MONTH($H196),YEAR(R$4)=YEAR($H196)),#REF!,IF(AND(MONTH(R$4)=MONTH($G196),YEAR(R$4)=YEAR($G196)),#REF!,IF(AND(R$4&lt;($H196+1),(R$4+1)&gt;$G196),$O196,0)))</f>
        <v>0</v>
      </c>
      <c r="S196" s="1259">
        <v>0</v>
      </c>
      <c r="T196" s="1259">
        <f t="shared" si="245"/>
        <v>0</v>
      </c>
      <c r="U196" s="1259">
        <v>0</v>
      </c>
      <c r="V196" s="1301">
        <f>IF(AND(MONTH(V$4)=MONTH($H196),YEAR(V$4)=YEAR($H196)),#REF!,IF(AND(MONTH(V$4)=MONTH($G196),YEAR(V$4)=YEAR($G196)),#REF!,IF(AND(V$4&lt;($H196+1),(V$4+1)&gt;$G196),$O196,0)))</f>
        <v>0</v>
      </c>
      <c r="W196" s="1301">
        <v>0</v>
      </c>
      <c r="X196" s="1301">
        <f t="shared" si="188"/>
        <v>0</v>
      </c>
      <c r="Y196" s="1301">
        <v>0</v>
      </c>
      <c r="Z196" s="1301">
        <f>IF(AND(MONTH(Z$4)=MONTH($H196),YEAR(Z$4)=YEAR($H196)),#REF!,IF(AND(MONTH(Z$4)=MONTH($G196),YEAR(Z$4)=YEAR($G196)),#REF!,IF(AND(Z$4&lt;($H196+1),(Z$4+1)&gt;$G196),$O196,0)))</f>
        <v>0</v>
      </c>
      <c r="AA196" s="1301">
        <v>0</v>
      </c>
      <c r="AB196" s="1301">
        <f t="shared" si="189"/>
        <v>0</v>
      </c>
      <c r="AC196" s="1301">
        <v>0</v>
      </c>
      <c r="AD196" s="1301">
        <f>IF(AND(MONTH(AD$4)=MONTH($H196),YEAR(AD$4)=YEAR($H196)),#REF!,IF(AND(MONTH(AD$4)=MONTH($G196),YEAR(AD$4)=YEAR($G196)),#REF!,IF(AND(AD$4&lt;($H196+1),(AD$4+1)&gt;$G196),$O196,0)))</f>
        <v>0</v>
      </c>
      <c r="AE196" s="1301">
        <v>0</v>
      </c>
      <c r="AF196" s="1301">
        <f t="shared" si="190"/>
        <v>0</v>
      </c>
      <c r="AG196" s="1301">
        <v>0</v>
      </c>
      <c r="AH196" s="1301">
        <f>IF(AND(MONTH(AH$4)=MONTH($H196),YEAR(AH$4)=YEAR($H196)),#REF!,IF(AND(MONTH(AH$4)=MONTH($G196),YEAR(AH$4)=YEAR($G196)),#REF!,IF(AND(AH$4&lt;($H196+1),(AH$4+1)&gt;$G196),$O196,0)))</f>
        <v>0</v>
      </c>
      <c r="AI196" s="1301">
        <v>0</v>
      </c>
      <c r="AJ196" s="1301">
        <f t="shared" si="191"/>
        <v>0</v>
      </c>
      <c r="AK196" s="1301">
        <v>0</v>
      </c>
      <c r="AL196" s="1313">
        <f>IF(AND(MONTH(AL$4)=MONTH($H196),YEAR(AL$4)=YEAR($H196)),#REF!,IF(AND(MONTH(AL$4)=MONTH($G196),YEAR(AL$4)=YEAR($G196)),#REF!,IF(AND(AL$4&lt;($H196+1),(AL$4+1)&gt;$G196),$O196,0)))</f>
        <v>0</v>
      </c>
      <c r="AM196" s="1313">
        <f>IF(AND(MONTH(AM$4)=MONTH($H196),YEAR(AM$4)=YEAR($H196)),#REF!,IF(AND(MONTH(AM$4)=MONTH($G196),YEAR(AM$4)=YEAR($G196)),#REF!,IF(AND(AM$4&lt;($H196+1),(AM$4+1)&gt;$G196),$O196,0)))</f>
        <v>0</v>
      </c>
      <c r="AN196" s="1313">
        <f>IF(AND(MONTH(AN$4)=MONTH($H196),YEAR(AN$4)=YEAR($H196)),#REF!,IF(AND(MONTH(AN$4)=MONTH($G196),YEAR(AN$4)=YEAR($G196)),#REF!,IF(AND(AN$4&lt;($H196+1),(AN$4+1)&gt;$G196),$O196,0)))</f>
        <v>0</v>
      </c>
      <c r="AO196" s="1313">
        <f>IF(AND(MONTH(AO$4)=MONTH($H196),YEAR(AO$4)=YEAR($H196)),#REF!,IF(AND(MONTH(AO$4)=MONTH($G196),YEAR(AO$4)=YEAR($G196)),#REF!,IF(AND(AO$4&lt;($H196+1),(AO$4+1)&gt;$G196),$O196,0)))</f>
        <v>0</v>
      </c>
      <c r="AP196" s="1313">
        <f>IF(AND(MONTH(AP$4)=MONTH($H196),YEAR(AP$4)=YEAR($H196)),#REF!,IF(AND(MONTH(AP$4)=MONTH($G196),YEAR(AP$4)=YEAR($G196)),#REF!,IF(AND(AP$4&lt;($H196+1),(AP$4+1)&gt;$G196),$O196,0)))</f>
        <v>0</v>
      </c>
      <c r="AQ196" s="1313">
        <f>IF(AND(MONTH(AQ$4)=MONTH($H196),YEAR(AQ$4)=YEAR($H196)),#REF!,IF(AND(MONTH(AQ$4)=MONTH($G196),YEAR(AQ$4)=YEAR($G196)),#REF!,IF(AND(AQ$4&lt;($H196+1),(AQ$4+1)&gt;$G196),$O196,0)))</f>
        <v>0</v>
      </c>
      <c r="AR196" s="1313">
        <f>IF(AND(MONTH(AR$4)=MONTH($H196),YEAR(AR$4)=YEAR($H196)),#REF!,IF(AND(MONTH(AR$4)=MONTH($G196),YEAR(AR$4)=YEAR($G196)),#REF!,IF(AND(AR$4&lt;($H196+1),(AR$4+1)&gt;$G196),$O196,0)))</f>
        <v>0</v>
      </c>
      <c r="AS196" s="1301">
        <f t="shared" si="246"/>
        <v>0</v>
      </c>
      <c r="AT196" s="1301">
        <f>IF(AND(MONTH(AT$4)=MONTH($H196),YEAR(AT$4)=YEAR($H196)),#REF!,IF(AND(MONTH(AT$4)=MONTH($G196),YEAR(AT$4)=YEAR($G196)),#REF!,IF(AND(AT$4&lt;($H196+1),(AT$4+1)&gt;$G196),$P196,0)))</f>
        <v>0</v>
      </c>
      <c r="AU196" s="1301">
        <v>0</v>
      </c>
      <c r="AV196" s="1301">
        <f t="shared" si="247"/>
        <v>0</v>
      </c>
      <c r="AW196" s="1301">
        <v>0</v>
      </c>
      <c r="AX196" s="1301">
        <f>IF(AND(MONTH(AX$4)=MONTH($H196),YEAR(AX$4)=YEAR($H196)),#REF!,IF(AND(MONTH(AX$4)=MONTH($G196),YEAR(AX$4)=YEAR($G196)),#REF!,IF(AND(AX$4&lt;($H196+1),(AX$4+1)&gt;$G196),$P196,0)))</f>
        <v>0</v>
      </c>
      <c r="AY196" s="1301">
        <v>0</v>
      </c>
      <c r="AZ196" s="1301">
        <f t="shared" si="184"/>
        <v>0</v>
      </c>
      <c r="BA196" s="1301">
        <v>0</v>
      </c>
      <c r="BB196" s="1301">
        <f>IF(AND(MONTH(BB$4)=MONTH($H196),YEAR(BB$4)=YEAR($H196)),#REF!,IF(AND(MONTH(BB$4)=MONTH($G196),YEAR(BB$4)=YEAR($G196)),#REF!,IF(AND(BB$4&lt;($H196+1),(BB$4+1)&gt;$G196),$P196,0)))</f>
        <v>0</v>
      </c>
      <c r="BC196" s="1301">
        <v>0</v>
      </c>
      <c r="BD196" s="1301">
        <f t="shared" si="185"/>
        <v>0</v>
      </c>
      <c r="BE196" s="1301">
        <v>0</v>
      </c>
      <c r="BF196" s="1301">
        <f>IF(AND(MONTH(BF$4)=MONTH($H196),YEAR(BF$4)=YEAR($H196)),#REF!,IF(AND(MONTH(BF$4)=MONTH($G196),YEAR(BF$4)=YEAR($G196)),#REF!,IF(AND(BF$4&lt;($H196+1),(BF$4+1)&gt;$G196),$P196,0)))</f>
        <v>0</v>
      </c>
      <c r="BG196" s="1301">
        <v>0</v>
      </c>
      <c r="BH196" s="1301">
        <f t="shared" si="186"/>
        <v>0</v>
      </c>
      <c r="BI196" s="1301">
        <v>0</v>
      </c>
      <c r="BJ196" s="1301">
        <f>IF(AND(MONTH(BJ$4)=MONTH($H196),YEAR(BJ$4)=YEAR($H196)),#REF!,IF(AND(MONTH(BJ$4)=MONTH($G196),YEAR(BJ$4)=YEAR($G196)),#REF!,IF(AND(BJ$4&lt;($H196+1),(BJ$4+1)&gt;$G196),$P196,0)))</f>
        <v>0</v>
      </c>
      <c r="BK196" s="1301">
        <v>0</v>
      </c>
      <c r="BL196" s="1301">
        <f t="shared" si="187"/>
        <v>0</v>
      </c>
      <c r="BM196" s="1301">
        <v>0</v>
      </c>
      <c r="BN196" s="1313">
        <f>IF(AND(MONTH(BN$4)=MONTH($H196),YEAR(BN$4)=YEAR($H196)),#REF!,IF(AND(MONTH(BN$4)=MONTH($G196),YEAR(BN$4)=YEAR($G196)),#REF!,IF(AND(BN$4&lt;($H196+1),(BN$4+1)&gt;$G196),$P196,0)))</f>
        <v>0</v>
      </c>
      <c r="BO196" s="1313">
        <f>IF(AND(MONTH(BO$4)=MONTH($H196),YEAR(BO$4)=YEAR($H196)),#REF!,IF(AND(MONTH(BO$4)=MONTH($G196),YEAR(BO$4)=YEAR($G196)),#REF!,IF(AND(BO$4&lt;($H196+1),(BO$4+1)&gt;$G196),$P196,0)))</f>
        <v>0</v>
      </c>
      <c r="BP196" s="1313">
        <f>IF(AND(MONTH(BP$4)=MONTH($H196),YEAR(BP$4)=YEAR($H196)),#REF!,IF(AND(MONTH(BP$4)=MONTH($G196),YEAR(BP$4)=YEAR($G196)),#REF!,IF(AND(BP$4&lt;($H196+1),(BP$4+1)&gt;$G196),$P196,0)))</f>
        <v>0</v>
      </c>
      <c r="BQ196" s="1313">
        <f>IF(AND(MONTH(BQ$4)=MONTH($H196),YEAR(BQ$4)=YEAR($H196)),#REF!,IF(AND(MONTH(BQ$4)=MONTH($G196),YEAR(BQ$4)=YEAR($G196)),#REF!,IF(AND(BQ$4&lt;($H196+1),(BQ$4+1)&gt;$G196),$P196,0)))</f>
        <v>0</v>
      </c>
      <c r="BR196" s="1313">
        <f>IF(AND(MONTH(BR$4)=MONTH($H196),YEAR(BR$4)=YEAR($H196)),#REF!,IF(AND(MONTH(BR$4)=MONTH($G196),YEAR(BR$4)=YEAR($G196)),#REF!,IF(AND(BR$4&lt;($H196+1),(BR$4+1)&gt;$G196),$P196,0)))</f>
        <v>0</v>
      </c>
      <c r="BS196" s="1313">
        <f>IF(AND(MONTH(BS$4)=MONTH($H196),YEAR(BS$4)=YEAR($H196)),#REF!,IF(AND(MONTH(BS$4)=MONTH($G196),YEAR(BS$4)=YEAR($G196)),#REF!,IF(AND(BS$4&lt;($H196+1),(BS$4+1)&gt;$G196),$P196,0)))</f>
        <v>0</v>
      </c>
      <c r="BT196" s="1313">
        <f>IF(AND(MONTH(BT$4)=MONTH($H196),YEAR(BT$4)=YEAR($H196)),#REF!,IF(AND(MONTH(BT$4)=MONTH($G196),YEAR(BT$4)=YEAR($G196)),#REF!,IF(AND(BT$4&lt;($H196+1),(BT$4+1)&gt;$G196),$P196,0)))</f>
        <v>0</v>
      </c>
      <c r="BU196" s="1301">
        <f t="shared" si="248"/>
        <v>0</v>
      </c>
      <c r="BV196" s="1301"/>
      <c r="BW196" s="1327"/>
      <c r="BX196" s="1319"/>
      <c r="BY196" s="1319"/>
      <c r="BZ196" s="1319"/>
      <c r="CA196" s="1319"/>
      <c r="CB196" s="1319"/>
      <c r="CC196" s="1319"/>
      <c r="CD196" s="1319"/>
      <c r="CE196" s="1319"/>
      <c r="CF196" s="1319"/>
      <c r="CG196" s="1319"/>
      <c r="CH196" s="1319"/>
      <c r="CI196" s="1270">
        <f t="shared" si="249"/>
        <v>0</v>
      </c>
      <c r="CJ196" s="1333"/>
      <c r="CK196" s="1333"/>
      <c r="CL196" s="1333"/>
    </row>
    <row r="197" spans="1:90" ht="18" customHeight="1">
      <c r="A197" s="1188">
        <v>83</v>
      </c>
      <c r="B197" s="1188" t="s">
        <v>185</v>
      </c>
      <c r="C197" s="1188" t="s">
        <v>56</v>
      </c>
      <c r="D197" s="1188"/>
      <c r="E197" s="1206" t="s">
        <v>260</v>
      </c>
      <c r="F197" s="1208" t="s">
        <v>261</v>
      </c>
      <c r="G197" s="1209">
        <v>45138</v>
      </c>
      <c r="H197" s="1209">
        <v>45503</v>
      </c>
      <c r="I197" s="1266"/>
      <c r="J197" s="1267">
        <v>356</v>
      </c>
      <c r="K197" s="1267">
        <v>356</v>
      </c>
      <c r="L197" s="1268">
        <v>22.9360465116279</v>
      </c>
      <c r="M197" s="1269">
        <v>2</v>
      </c>
      <c r="N197" s="1270">
        <v>31.170058139534898</v>
      </c>
      <c r="O197" s="1259">
        <f t="shared" si="243"/>
        <v>8165.2325581395398</v>
      </c>
      <c r="P197" s="1259">
        <f t="shared" si="216"/>
        <v>712</v>
      </c>
      <c r="Q197" s="1259">
        <f t="shared" si="244"/>
        <v>8877.2325581395307</v>
      </c>
      <c r="R197" s="1259">
        <f>IF(AND(MONTH(R$4)=MONTH($H197),YEAR(R$4)=YEAR($H197)),#REF!,IF(AND(MONTH(R$4)=MONTH($G197),YEAR(R$4)=YEAR($G197)),#REF!,IF(AND(R$4&lt;($H197+1),(R$4+1)&gt;$G197),$O197,0)))</f>
        <v>8165.2325581395398</v>
      </c>
      <c r="S197" s="1259">
        <f>VLOOKUP(E197,'[1]MW-Rent 2023'!$E$11:$AS$247,16,FALSE)</f>
        <v>6312</v>
      </c>
      <c r="T197" s="1259">
        <f t="shared" si="183"/>
        <v>1853.2325581395401</v>
      </c>
      <c r="U197" s="1259">
        <v>5975.2</v>
      </c>
      <c r="V197" s="1301">
        <f>IF(AND(MONTH(V$4)=MONTH($H197),YEAR(V$4)=YEAR($H197)),#REF!,IF(AND(MONTH(V$4)=MONTH($G197),YEAR(V$4)=YEAR($G197)),#REF!,IF(AND(V$4&lt;($H197+1),(V$4+1)&gt;$G197),$O197,0)))</f>
        <v>8165.2325581395398</v>
      </c>
      <c r="W197" s="1301">
        <f>VLOOKUP(E197,'[1]MW-Rent 2023'!$E$11:$AS$247,17,FALSE)</f>
        <v>6312</v>
      </c>
      <c r="X197" s="1301">
        <f t="shared" si="188"/>
        <v>1853.2325581395401</v>
      </c>
      <c r="Y197" s="1301">
        <v>5820</v>
      </c>
      <c r="Z197" s="1301">
        <f>IF(AND(MONTH(Z$4)=MONTH($H197),YEAR(Z$4)=YEAR($H197)),#REF!,IF(AND(MONTH(Z$4)=MONTH($G197),YEAR(Z$4)=YEAR($G197)),#REF!,IF(AND(Z$4&lt;($H197+1),(Z$4+1)&gt;$G197),$O197,0)))</f>
        <v>8165.2325581395398</v>
      </c>
      <c r="AA197" s="1301">
        <f>VLOOKUP(E197,'[1]MW-Rent 2023'!$E$11:$AS$247,18,FALSE)</f>
        <v>6312</v>
      </c>
      <c r="AB197" s="1301">
        <f t="shared" si="189"/>
        <v>1853.2325581395401</v>
      </c>
      <c r="AC197" s="1301">
        <v>5820</v>
      </c>
      <c r="AD197" s="1301">
        <f>IF(AND(MONTH(AD$4)=MONTH($H197),YEAR(AD$4)=YEAR($H197)),#REF!,IF(AND(MONTH(AD$4)=MONTH($G197),YEAR(AD$4)=YEAR($G197)),#REF!,IF(AND(AD$4&lt;($H197+1),(AD$4+1)&gt;$G197),$O197,0)))</f>
        <v>8165.2325581395398</v>
      </c>
      <c r="AE197" s="1301">
        <f>VLOOKUP(E197,'[1]MW-Rent 2023'!$E$11:$AS$247,19,FALSE)</f>
        <v>6312</v>
      </c>
      <c r="AF197" s="1301">
        <f t="shared" si="190"/>
        <v>1853.2325581395401</v>
      </c>
      <c r="AG197" s="1301">
        <v>5820</v>
      </c>
      <c r="AH197" s="1301">
        <f>IF(AND(MONTH(AH$4)=MONTH($H197),YEAR(AH$4)=YEAR($H197)),#REF!,IF(AND(MONTH(AH$4)=MONTH($G197),YEAR(AH$4)=YEAR($G197)),#REF!,IF(AND(AH$4&lt;($H197+1),(AH$4+1)&gt;$G197),$O197,0)))</f>
        <v>8165.2325581395398</v>
      </c>
      <c r="AI197" s="1301">
        <f>VLOOKUP(E197,'[1]MW-Rent 2023'!$E$11:$AS$247,20,FALSE)</f>
        <v>6312</v>
      </c>
      <c r="AJ197" s="1301">
        <f t="shared" si="191"/>
        <v>1853.2325581395401</v>
      </c>
      <c r="AK197" s="1301">
        <v>5820</v>
      </c>
      <c r="AL197" s="1313">
        <f>IF(AND(MONTH(AL$4)=MONTH($H197),YEAR(AL$4)=YEAR($H197)),#REF!,IF(AND(MONTH(AL$4)=MONTH($G197),YEAR(AL$4)=YEAR($G197)),#REF!,IF(AND(AL$4&lt;($H197+1),(AL$4+1)&gt;$G197),$O197,0)))</f>
        <v>8165.2325581395398</v>
      </c>
      <c r="AM197" s="1313" t="e">
        <f>IF(AND(MONTH(AM$4)=MONTH($H197),YEAR(AM$4)=YEAR($H197)),#REF!,IF(AND(MONTH(AM$4)=MONTH($G197),YEAR(AM$4)=YEAR($G197)),#REF!,IF(AND(AM$4&lt;($H197+1),(AM$4+1)&gt;$G197),$O197,0)))</f>
        <v>#REF!</v>
      </c>
      <c r="AN197" s="1313">
        <f>IF(AND(MONTH(AN$4)=MONTH($H197),YEAR(AN$4)=YEAR($H197)),#REF!,IF(AND(MONTH(AN$4)=MONTH($G197),YEAR(AN$4)=YEAR($G197)),#REF!,IF(AND(AN$4&lt;($H197+1),(AN$4+1)&gt;$G197),$O197,0)))</f>
        <v>0</v>
      </c>
      <c r="AO197" s="1313">
        <f>IF(AND(MONTH(AO$4)=MONTH($H197),YEAR(AO$4)=YEAR($H197)),#REF!,IF(AND(MONTH(AO$4)=MONTH($G197),YEAR(AO$4)=YEAR($G197)),#REF!,IF(AND(AO$4&lt;($H197+1),(AO$4+1)&gt;$G197),$O197,0)))</f>
        <v>0</v>
      </c>
      <c r="AP197" s="1313">
        <f>IF(AND(MONTH(AP$4)=MONTH($H197),YEAR(AP$4)=YEAR($H197)),#REF!,IF(AND(MONTH(AP$4)=MONTH($G197),YEAR(AP$4)=YEAR($G197)),#REF!,IF(AND(AP$4&lt;($H197+1),(AP$4+1)&gt;$G197),$O197,0)))</f>
        <v>0</v>
      </c>
      <c r="AQ197" s="1313">
        <f>IF(AND(MONTH(AQ$4)=MONTH($H197),YEAR(AQ$4)=YEAR($H197)),#REF!,IF(AND(MONTH(AQ$4)=MONTH($G197),YEAR(AQ$4)=YEAR($G197)),#REF!,IF(AND(AQ$4&lt;($H197+1),(AQ$4+1)&gt;$G197),$O197,0)))</f>
        <v>0</v>
      </c>
      <c r="AR197" s="1313">
        <f>IF(AND(MONTH(AR$4)=MONTH($H197),YEAR(AR$4)=YEAR($H197)),#REF!,IF(AND(MONTH(AR$4)=MONTH($G197),YEAR(AR$4)=YEAR($G197)),#REF!,IF(AND(AR$4&lt;($H197+1),(AR$4+1)&gt;$G197),$O197,0)))</f>
        <v>0</v>
      </c>
      <c r="AS197" s="1301" t="e">
        <f t="shared" si="233"/>
        <v>#REF!</v>
      </c>
      <c r="AT197" s="1301">
        <f>IF(AND(MONTH(AT$4)=MONTH($H197),YEAR(AT$4)=YEAR($H197)),#REF!,IF(AND(MONTH(AT$4)=MONTH($G197),YEAR(AT$4)=YEAR($G197)),#REF!,IF(AND(AT$4&lt;($H197+1),(AT$4+1)&gt;$G197),$P197,0)))</f>
        <v>712</v>
      </c>
      <c r="AU197" s="1301">
        <f>VLOOKUP(E197,'[1]MW-Rent 2023'!$E$11:$AS$247,29,FALSE)</f>
        <v>688</v>
      </c>
      <c r="AV197" s="1301">
        <f t="shared" si="180"/>
        <v>24</v>
      </c>
      <c r="AW197" s="1301">
        <v>232.8</v>
      </c>
      <c r="AX197" s="1301">
        <f>IF(AND(MONTH(AX$4)=MONTH($H197),YEAR(AX$4)=YEAR($H197)),#REF!,IF(AND(MONTH(AX$4)=MONTH($G197),YEAR(AX$4)=YEAR($G197)),#REF!,IF(AND(AX$4&lt;($H197+1),(AX$4+1)&gt;$G197),$P197,0)))</f>
        <v>712</v>
      </c>
      <c r="AY197" s="1301">
        <f>VLOOKUP(E197,'[1]MW-Rent 2023'!$E$11:$AS$247,30,FALSE)</f>
        <v>688</v>
      </c>
      <c r="AZ197" s="1301">
        <f t="shared" si="184"/>
        <v>24</v>
      </c>
      <c r="BA197" s="1301">
        <v>388</v>
      </c>
      <c r="BB197" s="1301">
        <f>IF(AND(MONTH(BB$4)=MONTH($H197),YEAR(BB$4)=YEAR($H197)),#REF!,IF(AND(MONTH(BB$4)=MONTH($G197),YEAR(BB$4)=YEAR($G197)),#REF!,IF(AND(BB$4&lt;($H197+1),(BB$4+1)&gt;$G197),$P197,0)))</f>
        <v>712</v>
      </c>
      <c r="BC197" s="1301">
        <f>VLOOKUP(E197,'[1]MW-Rent 2023'!$E$11:$AS$247,31,FALSE)</f>
        <v>688</v>
      </c>
      <c r="BD197" s="1301">
        <f t="shared" si="185"/>
        <v>24</v>
      </c>
      <c r="BE197" s="1301">
        <v>388</v>
      </c>
      <c r="BF197" s="1301">
        <f>IF(AND(MONTH(BF$4)=MONTH($H197),YEAR(BF$4)=YEAR($H197)),#REF!,IF(AND(MONTH(BF$4)=MONTH($G197),YEAR(BF$4)=YEAR($G197)),#REF!,IF(AND(BF$4&lt;($H197+1),(BF$4+1)&gt;$G197),$P197,0)))</f>
        <v>712</v>
      </c>
      <c r="BG197" s="1301">
        <f>VLOOKUP(E197,'[1]MW-Rent 2023'!$E$11:$AS$247,32,FALSE)</f>
        <v>688</v>
      </c>
      <c r="BH197" s="1301">
        <f t="shared" si="186"/>
        <v>24</v>
      </c>
      <c r="BI197" s="1301">
        <v>388</v>
      </c>
      <c r="BJ197" s="1301">
        <f>IF(AND(MONTH(BJ$4)=MONTH($H197),YEAR(BJ$4)=YEAR($H197)),#REF!,IF(AND(MONTH(BJ$4)=MONTH($G197),YEAR(BJ$4)=YEAR($G197)),#REF!,IF(AND(BJ$4&lt;($H197+1),(BJ$4+1)&gt;$G197),$P197,0)))</f>
        <v>712</v>
      </c>
      <c r="BK197" s="1301">
        <f>VLOOKUP(E197,'[1]MW-Rent 2023'!$E$11:$AS$247,33,FALSE)</f>
        <v>688</v>
      </c>
      <c r="BL197" s="1301">
        <f t="shared" si="187"/>
        <v>24</v>
      </c>
      <c r="BM197" s="1301">
        <v>388</v>
      </c>
      <c r="BN197" s="1313">
        <f>IF(AND(MONTH(BN$4)=MONTH($H197),YEAR(BN$4)=YEAR($H197)),#REF!,IF(AND(MONTH(BN$4)=MONTH($G197),YEAR(BN$4)=YEAR($G197)),#REF!,IF(AND(BN$4&lt;($H197+1),(BN$4+1)&gt;$G197),$P197,0)))</f>
        <v>712</v>
      </c>
      <c r="BO197" s="1313" t="e">
        <f>IF(AND(MONTH(BO$4)=MONTH($H197),YEAR(BO$4)=YEAR($H197)),#REF!,IF(AND(MONTH(BO$4)=MONTH($G197),YEAR(BO$4)=YEAR($G197)),#REF!,IF(AND(BO$4&lt;($H197+1),(BO$4+1)&gt;$G197),$P197,0)))</f>
        <v>#REF!</v>
      </c>
      <c r="BP197" s="1313">
        <f>IF(AND(MONTH(BP$4)=MONTH($H197),YEAR(BP$4)=YEAR($H197)),#REF!,IF(AND(MONTH(BP$4)=MONTH($G197),YEAR(BP$4)=YEAR($G197)),#REF!,IF(AND(BP$4&lt;($H197+1),(BP$4+1)&gt;$G197),$P197,0)))</f>
        <v>0</v>
      </c>
      <c r="BQ197" s="1313">
        <f>IF(AND(MONTH(BQ$4)=MONTH($H197),YEAR(BQ$4)=YEAR($H197)),#REF!,IF(AND(MONTH(BQ$4)=MONTH($G197),YEAR(BQ$4)=YEAR($G197)),#REF!,IF(AND(BQ$4&lt;($H197+1),(BQ$4+1)&gt;$G197),$P197,0)))</f>
        <v>0</v>
      </c>
      <c r="BR197" s="1313">
        <f>IF(AND(MONTH(BR$4)=MONTH($H197),YEAR(BR$4)=YEAR($H197)),#REF!,IF(AND(MONTH(BR$4)=MONTH($G197),YEAR(BR$4)=YEAR($G197)),#REF!,IF(AND(BR$4&lt;($H197+1),(BR$4+1)&gt;$G197),$P197,0)))</f>
        <v>0</v>
      </c>
      <c r="BS197" s="1313">
        <f>IF(AND(MONTH(BS$4)=MONTH($H197),YEAR(BS$4)=YEAR($H197)),#REF!,IF(AND(MONTH(BS$4)=MONTH($G197),YEAR(BS$4)=YEAR($G197)),#REF!,IF(AND(BS$4&lt;($H197+1),(BS$4+1)&gt;$G197),$P197,0)))</f>
        <v>0</v>
      </c>
      <c r="BT197" s="1313">
        <f>IF(AND(MONTH(BT$4)=MONTH($H197),YEAR(BT$4)=YEAR($H197)),#REF!,IF(AND(MONTH(BT$4)=MONTH($G197),YEAR(BT$4)=YEAR($G197)),#REF!,IF(AND(BT$4&lt;($H197+1),(BT$4+1)&gt;$G197),$P197,0)))</f>
        <v>0</v>
      </c>
      <c r="BU197" s="1331" t="e">
        <f t="shared" si="234"/>
        <v>#REF!</v>
      </c>
      <c r="BV197" s="1331"/>
      <c r="BW197" s="1405">
        <v>260.76</v>
      </c>
      <c r="BX197" s="1270">
        <v>264.36</v>
      </c>
      <c r="BY197" s="1270">
        <v>282.19</v>
      </c>
      <c r="BZ197" s="1270">
        <v>257.55</v>
      </c>
      <c r="CA197" s="1270">
        <v>242.9</v>
      </c>
      <c r="CB197" s="1301"/>
      <c r="CC197" s="1319"/>
      <c r="CD197" s="1338"/>
      <c r="CE197" s="1338"/>
      <c r="CF197" s="1338"/>
      <c r="CG197" s="1338"/>
      <c r="CH197" s="1338"/>
      <c r="CI197" s="1270">
        <f t="shared" si="249"/>
        <v>1307.76</v>
      </c>
      <c r="CJ197" s="1333"/>
      <c r="CK197" s="1333"/>
      <c r="CL197" s="1333"/>
    </row>
    <row r="198" spans="1:90" ht="18" customHeight="1">
      <c r="A198" s="1188">
        <v>83</v>
      </c>
      <c r="B198" s="1188" t="s">
        <v>185</v>
      </c>
      <c r="C198" s="1188" t="s">
        <v>56</v>
      </c>
      <c r="D198" s="1188"/>
      <c r="E198" s="1206"/>
      <c r="F198" s="1208" t="s">
        <v>261</v>
      </c>
      <c r="G198" s="1209">
        <v>45504</v>
      </c>
      <c r="H198" s="1209">
        <v>45868</v>
      </c>
      <c r="I198" s="1266"/>
      <c r="J198" s="1267">
        <v>0</v>
      </c>
      <c r="K198" s="1267">
        <v>356</v>
      </c>
      <c r="L198" s="1268">
        <v>23.662790697674399</v>
      </c>
      <c r="M198" s="1269">
        <v>2</v>
      </c>
      <c r="N198" s="1270">
        <v>32.078488372092998</v>
      </c>
      <c r="O198" s="1259">
        <f t="shared" si="243"/>
        <v>8423.9534883720899</v>
      </c>
      <c r="P198" s="1259">
        <f t="shared" si="216"/>
        <v>712</v>
      </c>
      <c r="Q198" s="1259">
        <f t="shared" si="244"/>
        <v>9135.9534883720899</v>
      </c>
      <c r="R198" s="1259">
        <f>IF(AND(MONTH(R$4)=MONTH($H198),YEAR(R$4)=YEAR($H198)),#REF!,IF(AND(MONTH(R$4)=MONTH($G198),YEAR(R$4)=YEAR($G198)),#REF!,IF(AND(R$4&lt;($H198+1),(R$4+1)&gt;$G198),$O198,0)))</f>
        <v>0</v>
      </c>
      <c r="S198" s="1259">
        <v>0</v>
      </c>
      <c r="T198" s="1259">
        <f t="shared" si="183"/>
        <v>0</v>
      </c>
      <c r="U198" s="1259">
        <v>0</v>
      </c>
      <c r="V198" s="1301">
        <f>IF(AND(MONTH(V$4)=MONTH($H198),YEAR(V$4)=YEAR($H198)),#REF!,IF(AND(MONTH(V$4)=MONTH($G198),YEAR(V$4)=YEAR($G198)),#REF!,IF(AND(V$4&lt;($H198+1),(V$4+1)&gt;$G198),$O198,0)))</f>
        <v>0</v>
      </c>
      <c r="W198" s="1301">
        <v>0</v>
      </c>
      <c r="X198" s="1301">
        <f t="shared" si="188"/>
        <v>0</v>
      </c>
      <c r="Y198" s="1301">
        <v>0</v>
      </c>
      <c r="Z198" s="1301">
        <f>IF(AND(MONTH(Z$4)=MONTH($H198),YEAR(Z$4)=YEAR($H198)),#REF!,IF(AND(MONTH(Z$4)=MONTH($G198),YEAR(Z$4)=YEAR($G198)),#REF!,IF(AND(Z$4&lt;($H198+1),(Z$4+1)&gt;$G198),$O198,0)))</f>
        <v>0</v>
      </c>
      <c r="AA198" s="1301">
        <v>0</v>
      </c>
      <c r="AB198" s="1301">
        <f t="shared" si="189"/>
        <v>0</v>
      </c>
      <c r="AC198" s="1301">
        <v>0</v>
      </c>
      <c r="AD198" s="1301">
        <f>IF(AND(MONTH(AD$4)=MONTH($H198),YEAR(AD$4)=YEAR($H198)),#REF!,IF(AND(MONTH(AD$4)=MONTH($G198),YEAR(AD$4)=YEAR($G198)),#REF!,IF(AND(AD$4&lt;($H198+1),(AD$4+1)&gt;$G198),$O198,0)))</f>
        <v>0</v>
      </c>
      <c r="AE198" s="1301">
        <v>0</v>
      </c>
      <c r="AF198" s="1301">
        <f t="shared" si="190"/>
        <v>0</v>
      </c>
      <c r="AG198" s="1301">
        <v>0</v>
      </c>
      <c r="AH198" s="1301">
        <f>IF(AND(MONTH(AH$4)=MONTH($H198),YEAR(AH$4)=YEAR($H198)),#REF!,IF(AND(MONTH(AH$4)=MONTH($G198),YEAR(AH$4)=YEAR($G198)),#REF!,IF(AND(AH$4&lt;($H198+1),(AH$4+1)&gt;$G198),$O198,0)))</f>
        <v>0</v>
      </c>
      <c r="AI198" s="1301">
        <v>0</v>
      </c>
      <c r="AJ198" s="1301">
        <f t="shared" si="191"/>
        <v>0</v>
      </c>
      <c r="AK198" s="1301">
        <v>0</v>
      </c>
      <c r="AL198" s="1313">
        <f>IF(AND(MONTH(AL$4)=MONTH($H198),YEAR(AL$4)=YEAR($H198)),#REF!,IF(AND(MONTH(AL$4)=MONTH($G198),YEAR(AL$4)=YEAR($G198)),#REF!,IF(AND(AL$4&lt;($H198+1),(AL$4+1)&gt;$G198),$O198,0)))</f>
        <v>0</v>
      </c>
      <c r="AM198" s="1313" t="e">
        <f>IF(AND(MONTH(AM$4)=MONTH($H198),YEAR(AM$4)=YEAR($H198)),#REF!,IF(AND(MONTH(AM$4)=MONTH($G198),YEAR(AM$4)=YEAR($G198)),#REF!,IF(AND(AM$4&lt;($H198+1),(AM$4+1)&gt;$G198),$O198,0)))</f>
        <v>#REF!</v>
      </c>
      <c r="AN198" s="1313">
        <f>IF(AND(MONTH(AN$4)=MONTH($H198),YEAR(AN$4)=YEAR($H198)),#REF!,IF(AND(MONTH(AN$4)=MONTH($G198),YEAR(AN$4)=YEAR($G198)),#REF!,IF(AND(AN$4&lt;($H198+1),(AN$4+1)&gt;$G198),$O198,0)))</f>
        <v>8423.9534883720899</v>
      </c>
      <c r="AO198" s="1313">
        <f>IF(AND(MONTH(AO$4)=MONTH($H198),YEAR(AO$4)=YEAR($H198)),#REF!,IF(AND(MONTH(AO$4)=MONTH($G198),YEAR(AO$4)=YEAR($G198)),#REF!,IF(AND(AO$4&lt;($H198+1),(AO$4+1)&gt;$G198),$O198,0)))</f>
        <v>8423.9534883720899</v>
      </c>
      <c r="AP198" s="1313">
        <f>IF(AND(MONTH(AP$4)=MONTH($H198),YEAR(AP$4)=YEAR($H198)),#REF!,IF(AND(MONTH(AP$4)=MONTH($G198),YEAR(AP$4)=YEAR($G198)),#REF!,IF(AND(AP$4&lt;($H198+1),(AP$4+1)&gt;$G198),$O198,0)))</f>
        <v>8423.9534883720899</v>
      </c>
      <c r="AQ198" s="1313">
        <f>IF(AND(MONTH(AQ$4)=MONTH($H198),YEAR(AQ$4)=YEAR($H198)),#REF!,IF(AND(MONTH(AQ$4)=MONTH($G198),YEAR(AQ$4)=YEAR($G198)),#REF!,IF(AND(AQ$4&lt;($H198+1),(AQ$4+1)&gt;$G198),$O198,0)))</f>
        <v>8423.9534883720899</v>
      </c>
      <c r="AR198" s="1313">
        <f>IF(AND(MONTH(AR$4)=MONTH($H198),YEAR(AR$4)=YEAR($H198)),#REF!,IF(AND(MONTH(AR$4)=MONTH($G198),YEAR(AR$4)=YEAR($G198)),#REF!,IF(AND(AR$4&lt;($H198+1),(AR$4+1)&gt;$G198),$O198,0)))</f>
        <v>8423.9534883720899</v>
      </c>
      <c r="AS198" s="1301" t="e">
        <f t="shared" si="233"/>
        <v>#REF!</v>
      </c>
      <c r="AT198" s="1301">
        <f>IF(AND(MONTH(AT$4)=MONTH($H198),YEAR(AT$4)=YEAR($H198)),#REF!,IF(AND(MONTH(AT$4)=MONTH($G198),YEAR(AT$4)=YEAR($G198)),#REF!,IF(AND(AT$4&lt;($H198+1),(AT$4+1)&gt;$G198),$P198,0)))</f>
        <v>0</v>
      </c>
      <c r="AU198" s="1301">
        <v>0</v>
      </c>
      <c r="AV198" s="1301">
        <f t="shared" si="180"/>
        <v>0</v>
      </c>
      <c r="AW198" s="1301">
        <v>0</v>
      </c>
      <c r="AX198" s="1301">
        <f>IF(AND(MONTH(AX$4)=MONTH($H198),YEAR(AX$4)=YEAR($H198)),#REF!,IF(AND(MONTH(AX$4)=MONTH($G198),YEAR(AX$4)=YEAR($G198)),#REF!,IF(AND(AX$4&lt;($H198+1),(AX$4+1)&gt;$G198),$P198,0)))</f>
        <v>0</v>
      </c>
      <c r="AY198" s="1301">
        <v>0</v>
      </c>
      <c r="AZ198" s="1301">
        <f t="shared" si="184"/>
        <v>0</v>
      </c>
      <c r="BA198" s="1301">
        <v>0</v>
      </c>
      <c r="BB198" s="1301">
        <f>IF(AND(MONTH(BB$4)=MONTH($H198),YEAR(BB$4)=YEAR($H198)),#REF!,IF(AND(MONTH(BB$4)=MONTH($G198),YEAR(BB$4)=YEAR($G198)),#REF!,IF(AND(BB$4&lt;($H198+1),(BB$4+1)&gt;$G198),$P198,0)))</f>
        <v>0</v>
      </c>
      <c r="BC198" s="1301">
        <v>0</v>
      </c>
      <c r="BD198" s="1301">
        <f t="shared" si="185"/>
        <v>0</v>
      </c>
      <c r="BE198" s="1301">
        <v>0</v>
      </c>
      <c r="BF198" s="1301">
        <f>IF(AND(MONTH(BF$4)=MONTH($H198),YEAR(BF$4)=YEAR($H198)),#REF!,IF(AND(MONTH(BF$4)=MONTH($G198),YEAR(BF$4)=YEAR($G198)),#REF!,IF(AND(BF$4&lt;($H198+1),(BF$4+1)&gt;$G198),$P198,0)))</f>
        <v>0</v>
      </c>
      <c r="BG198" s="1301">
        <v>0</v>
      </c>
      <c r="BH198" s="1301">
        <f t="shared" si="186"/>
        <v>0</v>
      </c>
      <c r="BI198" s="1301">
        <v>0</v>
      </c>
      <c r="BJ198" s="1301">
        <f>IF(AND(MONTH(BJ$4)=MONTH($H198),YEAR(BJ$4)=YEAR($H198)),#REF!,IF(AND(MONTH(BJ$4)=MONTH($G198),YEAR(BJ$4)=YEAR($G198)),#REF!,IF(AND(BJ$4&lt;($H198+1),(BJ$4+1)&gt;$G198),$P198,0)))</f>
        <v>0</v>
      </c>
      <c r="BK198" s="1301">
        <v>0</v>
      </c>
      <c r="BL198" s="1301">
        <f t="shared" si="187"/>
        <v>0</v>
      </c>
      <c r="BM198" s="1301">
        <v>0</v>
      </c>
      <c r="BN198" s="1313">
        <f>IF(AND(MONTH(BN$4)=MONTH($H198),YEAR(BN$4)=YEAR($H198)),#REF!,IF(AND(MONTH(BN$4)=MONTH($G198),YEAR(BN$4)=YEAR($G198)),#REF!,IF(AND(BN$4&lt;($H198+1),(BN$4+1)&gt;$G198),$P198,0)))</f>
        <v>0</v>
      </c>
      <c r="BO198" s="1313" t="e">
        <f>IF(AND(MONTH(BO$4)=MONTH($H198),YEAR(BO$4)=YEAR($H198)),#REF!,IF(AND(MONTH(BO$4)=MONTH($G198),YEAR(BO$4)=YEAR($G198)),#REF!,IF(AND(BO$4&lt;($H198+1),(BO$4+1)&gt;$G198),$P198,0)))</f>
        <v>#REF!</v>
      </c>
      <c r="BP198" s="1313">
        <f>IF(AND(MONTH(BP$4)=MONTH($H198),YEAR(BP$4)=YEAR($H198)),#REF!,IF(AND(MONTH(BP$4)=MONTH($G198),YEAR(BP$4)=YEAR($G198)),#REF!,IF(AND(BP$4&lt;($H198+1),(BP$4+1)&gt;$G198),$P198,0)))</f>
        <v>712</v>
      </c>
      <c r="BQ198" s="1313">
        <f>IF(AND(MONTH(BQ$4)=MONTH($H198),YEAR(BQ$4)=YEAR($H198)),#REF!,IF(AND(MONTH(BQ$4)=MONTH($G198),YEAR(BQ$4)=YEAR($G198)),#REF!,IF(AND(BQ$4&lt;($H198+1),(BQ$4+1)&gt;$G198),$P198,0)))</f>
        <v>712</v>
      </c>
      <c r="BR198" s="1313">
        <f>IF(AND(MONTH(BR$4)=MONTH($H198),YEAR(BR$4)=YEAR($H198)),#REF!,IF(AND(MONTH(BR$4)=MONTH($G198),YEAR(BR$4)=YEAR($G198)),#REF!,IF(AND(BR$4&lt;($H198+1),(BR$4+1)&gt;$G198),$P198,0)))</f>
        <v>712</v>
      </c>
      <c r="BS198" s="1313">
        <f>IF(AND(MONTH(BS$4)=MONTH($H198),YEAR(BS$4)=YEAR($H198)),#REF!,IF(AND(MONTH(BS$4)=MONTH($G198),YEAR(BS$4)=YEAR($G198)),#REF!,IF(AND(BS$4&lt;($H198+1),(BS$4+1)&gt;$G198),$P198,0)))</f>
        <v>712</v>
      </c>
      <c r="BT198" s="1313">
        <f>IF(AND(MONTH(BT$4)=MONTH($H198),YEAR(BT$4)=YEAR($H198)),#REF!,IF(AND(MONTH(BT$4)=MONTH($G198),YEAR(BT$4)=YEAR($G198)),#REF!,IF(AND(BT$4&lt;($H198+1),(BT$4+1)&gt;$G198),$P198,0)))</f>
        <v>712</v>
      </c>
      <c r="BU198" s="1331" t="e">
        <f t="shared" si="234"/>
        <v>#REF!</v>
      </c>
      <c r="BV198" s="1331"/>
      <c r="BW198" s="1301"/>
      <c r="BX198" s="1301"/>
      <c r="BY198" s="1301"/>
      <c r="BZ198" s="1301"/>
      <c r="CA198" s="1301"/>
      <c r="CB198" s="1301"/>
      <c r="CC198" s="1319"/>
      <c r="CD198" s="1338"/>
      <c r="CE198" s="1338"/>
      <c r="CF198" s="1338"/>
      <c r="CG198" s="1338"/>
      <c r="CH198" s="1338"/>
      <c r="CI198" s="1270">
        <f t="shared" si="249"/>
        <v>0</v>
      </c>
      <c r="CJ198" s="1333"/>
      <c r="CK198" s="1333"/>
      <c r="CL198" s="1333"/>
    </row>
    <row r="199" spans="1:90" ht="18" customHeight="1">
      <c r="A199" s="1188">
        <v>83</v>
      </c>
      <c r="B199" s="1188" t="s">
        <v>185</v>
      </c>
      <c r="C199" s="1188" t="s">
        <v>56</v>
      </c>
      <c r="D199" s="1188"/>
      <c r="E199" s="1206"/>
      <c r="F199" s="1208" t="s">
        <v>261</v>
      </c>
      <c r="G199" s="1209">
        <v>45869</v>
      </c>
      <c r="H199" s="1209">
        <v>46233</v>
      </c>
      <c r="I199" s="1266"/>
      <c r="J199" s="1267">
        <v>0</v>
      </c>
      <c r="K199" s="1267">
        <v>356</v>
      </c>
      <c r="L199" s="1268">
        <v>24.7529069767442</v>
      </c>
      <c r="M199" s="1269">
        <v>2</v>
      </c>
      <c r="N199" s="1270">
        <v>33.441133720930203</v>
      </c>
      <c r="O199" s="1259">
        <f t="shared" si="243"/>
        <v>8812.0348837209294</v>
      </c>
      <c r="P199" s="1259">
        <f t="shared" si="216"/>
        <v>712</v>
      </c>
      <c r="Q199" s="1259">
        <f t="shared" si="244"/>
        <v>9524.0348837209294</v>
      </c>
      <c r="R199" s="1259">
        <f>IF(AND(MONTH(R$4)=MONTH($H199),YEAR(R$4)=YEAR($H199)),#REF!,IF(AND(MONTH(R$4)=MONTH($G199),YEAR(R$4)=YEAR($G199)),#REF!,IF(AND(R$4&lt;($H199+1),(R$4+1)&gt;$G199),$O199,0)))</f>
        <v>0</v>
      </c>
      <c r="S199" s="1259">
        <v>0</v>
      </c>
      <c r="T199" s="1259">
        <f t="shared" si="183"/>
        <v>0</v>
      </c>
      <c r="U199" s="1259">
        <v>0</v>
      </c>
      <c r="V199" s="1301">
        <f>IF(AND(MONTH(V$4)=MONTH($H199),YEAR(V$4)=YEAR($H199)),#REF!,IF(AND(MONTH(V$4)=MONTH($G199),YEAR(V$4)=YEAR($G199)),#REF!,IF(AND(V$4&lt;($H199+1),(V$4+1)&gt;$G199),$O199,0)))</f>
        <v>0</v>
      </c>
      <c r="W199" s="1301">
        <v>0</v>
      </c>
      <c r="X199" s="1301">
        <f t="shared" si="188"/>
        <v>0</v>
      </c>
      <c r="Y199" s="1301">
        <v>0</v>
      </c>
      <c r="Z199" s="1301">
        <f>IF(AND(MONTH(Z$4)=MONTH($H199),YEAR(Z$4)=YEAR($H199)),#REF!,IF(AND(MONTH(Z$4)=MONTH($G199),YEAR(Z$4)=YEAR($G199)),#REF!,IF(AND(Z$4&lt;($H199+1),(Z$4+1)&gt;$G199),$O199,0)))</f>
        <v>0</v>
      </c>
      <c r="AA199" s="1301">
        <v>0</v>
      </c>
      <c r="AB199" s="1301">
        <f t="shared" si="189"/>
        <v>0</v>
      </c>
      <c r="AC199" s="1301">
        <v>0</v>
      </c>
      <c r="AD199" s="1301">
        <f>IF(AND(MONTH(AD$4)=MONTH($H199),YEAR(AD$4)=YEAR($H199)),#REF!,IF(AND(MONTH(AD$4)=MONTH($G199),YEAR(AD$4)=YEAR($G199)),#REF!,IF(AND(AD$4&lt;($H199+1),(AD$4+1)&gt;$G199),$O199,0)))</f>
        <v>0</v>
      </c>
      <c r="AE199" s="1301">
        <v>0</v>
      </c>
      <c r="AF199" s="1301">
        <f t="shared" si="190"/>
        <v>0</v>
      </c>
      <c r="AG199" s="1301">
        <v>0</v>
      </c>
      <c r="AH199" s="1301">
        <f>IF(AND(MONTH(AH$4)=MONTH($H199),YEAR(AH$4)=YEAR($H199)),#REF!,IF(AND(MONTH(AH$4)=MONTH($G199),YEAR(AH$4)=YEAR($G199)),#REF!,IF(AND(AH$4&lt;($H199+1),(AH$4+1)&gt;$G199),$O199,0)))</f>
        <v>0</v>
      </c>
      <c r="AI199" s="1301">
        <v>0</v>
      </c>
      <c r="AJ199" s="1301">
        <f t="shared" si="191"/>
        <v>0</v>
      </c>
      <c r="AK199" s="1301">
        <v>0</v>
      </c>
      <c r="AL199" s="1313">
        <f>IF(AND(MONTH(AL$4)=MONTH($H199),YEAR(AL$4)=YEAR($H199)),#REF!,IF(AND(MONTH(AL$4)=MONTH($G199),YEAR(AL$4)=YEAR($G199)),#REF!,IF(AND(AL$4&lt;($H199+1),(AL$4+1)&gt;$G199),$O199,0)))</f>
        <v>0</v>
      </c>
      <c r="AM199" s="1313">
        <f>IF(AND(MONTH(AM$4)=MONTH($H199),YEAR(AM$4)=YEAR($H199)),#REF!,IF(AND(MONTH(AM$4)=MONTH($G199),YEAR(AM$4)=YEAR($G199)),#REF!,IF(AND(AM$4&lt;($H199+1),(AM$4+1)&gt;$G199),$O199,0)))</f>
        <v>0</v>
      </c>
      <c r="AN199" s="1313">
        <f>IF(AND(MONTH(AN$4)=MONTH($H199),YEAR(AN$4)=YEAR($H199)),#REF!,IF(AND(MONTH(AN$4)=MONTH($G199),YEAR(AN$4)=YEAR($G199)),#REF!,IF(AND(AN$4&lt;($H199+1),(AN$4+1)&gt;$G199),$O199,0)))</f>
        <v>0</v>
      </c>
      <c r="AO199" s="1313">
        <f>IF(AND(MONTH(AO$4)=MONTH($H199),YEAR(AO$4)=YEAR($H199)),#REF!,IF(AND(MONTH(AO$4)=MONTH($G199),YEAR(AO$4)=YEAR($G199)),#REF!,IF(AND(AO$4&lt;($H199+1),(AO$4+1)&gt;$G199),$O199,0)))</f>
        <v>0</v>
      </c>
      <c r="AP199" s="1313">
        <f>IF(AND(MONTH(AP$4)=MONTH($H199),YEAR(AP$4)=YEAR($H199)),#REF!,IF(AND(MONTH(AP$4)=MONTH($G199),YEAR(AP$4)=YEAR($G199)),#REF!,IF(AND(AP$4&lt;($H199+1),(AP$4+1)&gt;$G199),$O199,0)))</f>
        <v>0</v>
      </c>
      <c r="AQ199" s="1313">
        <f>IF(AND(MONTH(AQ$4)=MONTH($H199),YEAR(AQ$4)=YEAR($H199)),#REF!,IF(AND(MONTH(AQ$4)=MONTH($G199),YEAR(AQ$4)=YEAR($G199)),#REF!,IF(AND(AQ$4&lt;($H199+1),(AQ$4+1)&gt;$G199),$O199,0)))</f>
        <v>0</v>
      </c>
      <c r="AR199" s="1313">
        <f>IF(AND(MONTH(AR$4)=MONTH($H199),YEAR(AR$4)=YEAR($H199)),#REF!,IF(AND(MONTH(AR$4)=MONTH($G199),YEAR(AR$4)=YEAR($G199)),#REF!,IF(AND(AR$4&lt;($H199+1),(AR$4+1)&gt;$G199),$O199,0)))</f>
        <v>0</v>
      </c>
      <c r="AS199" s="1301">
        <f t="shared" si="233"/>
        <v>0</v>
      </c>
      <c r="AT199" s="1301">
        <f>IF(AND(MONTH(AT$4)=MONTH($H199),YEAR(AT$4)=YEAR($H199)),#REF!,IF(AND(MONTH(AT$4)=MONTH($G199),YEAR(AT$4)=YEAR($G199)),#REF!,IF(AND(AT$4&lt;($H199+1),(AT$4+1)&gt;$G199),$P199,0)))</f>
        <v>0</v>
      </c>
      <c r="AU199" s="1301">
        <v>0</v>
      </c>
      <c r="AV199" s="1301">
        <f t="shared" si="180"/>
        <v>0</v>
      </c>
      <c r="AW199" s="1301">
        <v>0</v>
      </c>
      <c r="AX199" s="1301">
        <f>IF(AND(MONTH(AX$4)=MONTH($H199),YEAR(AX$4)=YEAR($H199)),#REF!,IF(AND(MONTH(AX$4)=MONTH($G199),YEAR(AX$4)=YEAR($G199)),#REF!,IF(AND(AX$4&lt;($H199+1),(AX$4+1)&gt;$G199),$P199,0)))</f>
        <v>0</v>
      </c>
      <c r="AY199" s="1301">
        <v>0</v>
      </c>
      <c r="AZ199" s="1301">
        <f t="shared" si="184"/>
        <v>0</v>
      </c>
      <c r="BA199" s="1301">
        <v>0</v>
      </c>
      <c r="BB199" s="1301">
        <f>IF(AND(MONTH(BB$4)=MONTH($H199),YEAR(BB$4)=YEAR($H199)),#REF!,IF(AND(MONTH(BB$4)=MONTH($G199),YEAR(BB$4)=YEAR($G199)),#REF!,IF(AND(BB$4&lt;($H199+1),(BB$4+1)&gt;$G199),$P199,0)))</f>
        <v>0</v>
      </c>
      <c r="BC199" s="1301">
        <v>0</v>
      </c>
      <c r="BD199" s="1301">
        <f t="shared" si="185"/>
        <v>0</v>
      </c>
      <c r="BE199" s="1301">
        <v>0</v>
      </c>
      <c r="BF199" s="1301">
        <f>IF(AND(MONTH(BF$4)=MONTH($H199),YEAR(BF$4)=YEAR($H199)),#REF!,IF(AND(MONTH(BF$4)=MONTH($G199),YEAR(BF$4)=YEAR($G199)),#REF!,IF(AND(BF$4&lt;($H199+1),(BF$4+1)&gt;$G199),$P199,0)))</f>
        <v>0</v>
      </c>
      <c r="BG199" s="1301">
        <v>0</v>
      </c>
      <c r="BH199" s="1301">
        <f t="shared" si="186"/>
        <v>0</v>
      </c>
      <c r="BI199" s="1301">
        <v>0</v>
      </c>
      <c r="BJ199" s="1301">
        <f>IF(AND(MONTH(BJ$4)=MONTH($H199),YEAR(BJ$4)=YEAR($H199)),#REF!,IF(AND(MONTH(BJ$4)=MONTH($G199),YEAR(BJ$4)=YEAR($G199)),#REF!,IF(AND(BJ$4&lt;($H199+1),(BJ$4+1)&gt;$G199),$P199,0)))</f>
        <v>0</v>
      </c>
      <c r="BK199" s="1301">
        <v>0</v>
      </c>
      <c r="BL199" s="1301">
        <f t="shared" si="187"/>
        <v>0</v>
      </c>
      <c r="BM199" s="1301">
        <v>0</v>
      </c>
      <c r="BN199" s="1313">
        <f>IF(AND(MONTH(BN$4)=MONTH($H199),YEAR(BN$4)=YEAR($H199)),#REF!,IF(AND(MONTH(BN$4)=MONTH($G199),YEAR(BN$4)=YEAR($G199)),#REF!,IF(AND(BN$4&lt;($H199+1),(BN$4+1)&gt;$G199),$P199,0)))</f>
        <v>0</v>
      </c>
      <c r="BO199" s="1313">
        <f>IF(AND(MONTH(BO$4)=MONTH($H199),YEAR(BO$4)=YEAR($H199)),#REF!,IF(AND(MONTH(BO$4)=MONTH($G199),YEAR(BO$4)=YEAR($G199)),#REF!,IF(AND(BO$4&lt;($H199+1),(BO$4+1)&gt;$G199),$P199,0)))</f>
        <v>0</v>
      </c>
      <c r="BP199" s="1313">
        <f>IF(AND(MONTH(BP$4)=MONTH($H199),YEAR(BP$4)=YEAR($H199)),#REF!,IF(AND(MONTH(BP$4)=MONTH($G199),YEAR(BP$4)=YEAR($G199)),#REF!,IF(AND(BP$4&lt;($H199+1),(BP$4+1)&gt;$G199),$P199,0)))</f>
        <v>0</v>
      </c>
      <c r="BQ199" s="1313">
        <f>IF(AND(MONTH(BQ$4)=MONTH($H199),YEAR(BQ$4)=YEAR($H199)),#REF!,IF(AND(MONTH(BQ$4)=MONTH($G199),YEAR(BQ$4)=YEAR($G199)),#REF!,IF(AND(BQ$4&lt;($H199+1),(BQ$4+1)&gt;$G199),$P199,0)))</f>
        <v>0</v>
      </c>
      <c r="BR199" s="1313">
        <f>IF(AND(MONTH(BR$4)=MONTH($H199),YEAR(BR$4)=YEAR($H199)),#REF!,IF(AND(MONTH(BR$4)=MONTH($G199),YEAR(BR$4)=YEAR($G199)),#REF!,IF(AND(BR$4&lt;($H199+1),(BR$4+1)&gt;$G199),$P199,0)))</f>
        <v>0</v>
      </c>
      <c r="BS199" s="1313">
        <f>IF(AND(MONTH(BS$4)=MONTH($H199),YEAR(BS$4)=YEAR($H199)),#REF!,IF(AND(MONTH(BS$4)=MONTH($G199),YEAR(BS$4)=YEAR($G199)),#REF!,IF(AND(BS$4&lt;($H199+1),(BS$4+1)&gt;$G199),$P199,0)))</f>
        <v>0</v>
      </c>
      <c r="BT199" s="1313">
        <f>IF(AND(MONTH(BT$4)=MONTH($H199),YEAR(BT$4)=YEAR($H199)),#REF!,IF(AND(MONTH(BT$4)=MONTH($G199),YEAR(BT$4)=YEAR($G199)),#REF!,IF(AND(BT$4&lt;($H199+1),(BT$4+1)&gt;$G199),$P199,0)))</f>
        <v>0</v>
      </c>
      <c r="BU199" s="1331">
        <f t="shared" si="234"/>
        <v>0</v>
      </c>
      <c r="BV199" s="1331"/>
      <c r="BW199" s="1301"/>
      <c r="BX199" s="1301"/>
      <c r="BY199" s="1301"/>
      <c r="BZ199" s="1301"/>
      <c r="CA199" s="1301"/>
      <c r="CB199" s="1301"/>
      <c r="CC199" s="1319"/>
      <c r="CD199" s="1338"/>
      <c r="CE199" s="1338"/>
      <c r="CF199" s="1338"/>
      <c r="CG199" s="1338"/>
      <c r="CH199" s="1338"/>
      <c r="CI199" s="1270">
        <f t="shared" si="249"/>
        <v>0</v>
      </c>
      <c r="CJ199" s="1333"/>
      <c r="CK199" s="1333"/>
      <c r="CL199" s="1333"/>
    </row>
    <row r="200" spans="1:90" ht="18" customHeight="1">
      <c r="A200" s="1188">
        <v>88</v>
      </c>
      <c r="B200" s="1188" t="s">
        <v>240</v>
      </c>
      <c r="C200" s="1188" t="s">
        <v>240</v>
      </c>
      <c r="D200" s="1188"/>
      <c r="E200" s="1188" t="s">
        <v>262</v>
      </c>
      <c r="F200" s="1199" t="s">
        <v>263</v>
      </c>
      <c r="G200" s="1197">
        <v>44179</v>
      </c>
      <c r="H200" s="1197">
        <v>45273</v>
      </c>
      <c r="I200" s="1256"/>
      <c r="J200" s="1257">
        <v>0</v>
      </c>
      <c r="K200" s="1257">
        <v>0</v>
      </c>
      <c r="L200" s="1380">
        <v>0</v>
      </c>
      <c r="M200" s="1258">
        <v>0</v>
      </c>
      <c r="N200" s="1249">
        <v>0</v>
      </c>
      <c r="O200" s="1259">
        <f t="shared" si="243"/>
        <v>0</v>
      </c>
      <c r="P200" s="1259">
        <f t="shared" si="216"/>
        <v>0</v>
      </c>
      <c r="Q200" s="1259">
        <f t="shared" si="217"/>
        <v>0</v>
      </c>
      <c r="R200" s="1259">
        <f>IF(AND(MONTH(R$4)=MONTH($H200),YEAR(R$4)=YEAR($H200)),#REF!,IF(AND(MONTH(R$4)=MONTH($G200),YEAR(R$4)=YEAR($G200)),#REF!,IF(AND(R$4&lt;($H200+1),(R$4+1)&gt;$G200),$O200,0)))</f>
        <v>0</v>
      </c>
      <c r="S200" s="1259">
        <f>VLOOKUP(E200,'[1]MW-Rent 2023'!$E$11:$AS$247,16,FALSE)</f>
        <v>0</v>
      </c>
      <c r="T200" s="1259">
        <f t="shared" si="183"/>
        <v>0</v>
      </c>
      <c r="U200" s="1259">
        <f>VLOOKUP(E200,'[2]MW-Rent 2023'!$E$11:$DR$319,21,FALSE)</f>
        <v>0</v>
      </c>
      <c r="V200" s="1301">
        <f>IF(AND(MONTH(V$4)=MONTH($H200),YEAR(V$4)=YEAR($H200)),#REF!,IF(AND(MONTH(V$4)=MONTH($G200),YEAR(V$4)=YEAR($G200)),#REF!,IF(AND(V$4&lt;($H200+1),(V$4+1)&gt;$G200),$O200,0)))</f>
        <v>0</v>
      </c>
      <c r="W200" s="1301">
        <f>VLOOKUP(E200,'[1]MW-Rent 2023'!$E$11:$AS$247,17,FALSE)</f>
        <v>0</v>
      </c>
      <c r="X200" s="1301">
        <f t="shared" si="188"/>
        <v>0</v>
      </c>
      <c r="Y200" s="1301">
        <f>VLOOKUP(E200,'[2]MW-Rent 2023'!$E$11:$DR$319,25,FALSE)</f>
        <v>0</v>
      </c>
      <c r="Z200" s="1301">
        <f>IF(AND(MONTH(Z$4)=MONTH($H200),YEAR(Z$4)=YEAR($H200)),#REF!,IF(AND(MONTH(Z$4)=MONTH($G200),YEAR(Z$4)=YEAR($G200)),#REF!,IF(AND(Z$4&lt;($H200+1),(Z$4+1)&gt;$G200),$O200,0)))</f>
        <v>0</v>
      </c>
      <c r="AA200" s="1301">
        <f>VLOOKUP(E200,'[1]MW-Rent 2023'!$E$11:$AS$247,18,FALSE)</f>
        <v>0</v>
      </c>
      <c r="AB200" s="1301">
        <f t="shared" si="189"/>
        <v>0</v>
      </c>
      <c r="AC200" s="1301">
        <f>VLOOKUP(E200,'[2]MW-Rent 2023'!$E$11:$DR$319,29,FALSE)</f>
        <v>0</v>
      </c>
      <c r="AD200" s="1301">
        <f>IF(AND(MONTH(AD$4)=MONTH($H200),YEAR(AD$4)=YEAR($H200)),#REF!,IF(AND(MONTH(AD$4)=MONTH($G200),YEAR(AD$4)=YEAR($G200)),#REF!,IF(AND(AD$4&lt;($H200+1),(AD$4+1)&gt;$G200),$O200,0)))</f>
        <v>0</v>
      </c>
      <c r="AE200" s="1301">
        <f>VLOOKUP(E200,'[1]MW-Rent 2023'!$E$11:$AS$247,19,FALSE)</f>
        <v>0</v>
      </c>
      <c r="AF200" s="1301">
        <f t="shared" si="190"/>
        <v>0</v>
      </c>
      <c r="AG200" s="1301">
        <f>VLOOKUP(E200,'[2]MW-Rent 2023'!$E$11:$DR$319,33,FALSE)</f>
        <v>0</v>
      </c>
      <c r="AH200" s="1301">
        <f>IF(AND(MONTH(AH$4)=MONTH($H200),YEAR(AH$4)=YEAR($H200)),#REF!,IF(AND(MONTH(AH$4)=MONTH($G200),YEAR(AH$4)=YEAR($G200)),#REF!,IF(AND(AH$4&lt;($H200+1),(AH$4+1)&gt;$G200),$O200,0)))</f>
        <v>0</v>
      </c>
      <c r="AI200" s="1301">
        <f>VLOOKUP(E200,'[1]MW-Rent 2023'!$E$11:$AS$247,20,FALSE)</f>
        <v>0</v>
      </c>
      <c r="AJ200" s="1301">
        <f t="shared" si="191"/>
        <v>0</v>
      </c>
      <c r="AK200" s="1301">
        <f>VLOOKUP(E200,'[2]MW-Rent 2023'!$E$11:$DR$319,37,FALSE)</f>
        <v>0</v>
      </c>
      <c r="AL200" s="1313">
        <f>IF(AND(MONTH(AL$4)=MONTH($H200),YEAR(AL$4)=YEAR($H200)),#REF!,IF(AND(MONTH(AL$4)=MONTH($G200),YEAR(AL$4)=YEAR($G200)),#REF!,IF(AND(AL$4&lt;($H200+1),(AL$4+1)&gt;$G200),$O200,0)))</f>
        <v>0</v>
      </c>
      <c r="AM200" s="1313">
        <f>IF(AND(MONTH(AM$4)=MONTH($H200),YEAR(AM$4)=YEAR($H200)),#REF!,IF(AND(MONTH(AM$4)=MONTH($G200),YEAR(AM$4)=YEAR($G200)),#REF!,IF(AND(AM$4&lt;($H200+1),(AM$4+1)&gt;$G200),$O200,0)))</f>
        <v>0</v>
      </c>
      <c r="AN200" s="1313">
        <f>IF(AND(MONTH(AN$4)=MONTH($H200),YEAR(AN$4)=YEAR($H200)),#REF!,IF(AND(MONTH(AN$4)=MONTH($G200),YEAR(AN$4)=YEAR($G200)),#REF!,IF(AND(AN$4&lt;($H200+1),(AN$4+1)&gt;$G200),$O200,0)))</f>
        <v>0</v>
      </c>
      <c r="AO200" s="1313">
        <f>IF(AND(MONTH(AO$4)=MONTH($H200),YEAR(AO$4)=YEAR($H200)),#REF!,IF(AND(MONTH(AO$4)=MONTH($G200),YEAR(AO$4)=YEAR($G200)),#REF!,IF(AND(AO$4&lt;($H200+1),(AO$4+1)&gt;$G200),$O200,0)))</f>
        <v>0</v>
      </c>
      <c r="AP200" s="1313">
        <f>IF(AND(MONTH(AP$4)=MONTH($H200),YEAR(AP$4)=YEAR($H200)),#REF!,IF(AND(MONTH(AP$4)=MONTH($G200),YEAR(AP$4)=YEAR($G200)),#REF!,IF(AND(AP$4&lt;($H200+1),(AP$4+1)&gt;$G200),$O200,0)))</f>
        <v>0</v>
      </c>
      <c r="AQ200" s="1313">
        <f>IF(AND(MONTH(AQ$4)=MONTH($H200),YEAR(AQ$4)=YEAR($H200)),#REF!,IF(AND(MONTH(AQ$4)=MONTH($G200),YEAR(AQ$4)=YEAR($G200)),#REF!,IF(AND(AQ$4&lt;($H200+1),(AQ$4+1)&gt;$G200),$O200,0)))</f>
        <v>0</v>
      </c>
      <c r="AR200" s="1313">
        <f>IF(AND(MONTH(AR$4)=MONTH($H200),YEAR(AR$4)=YEAR($H200)),#REF!,IF(AND(MONTH(AR$4)=MONTH($G200),YEAR(AR$4)=YEAR($G200)),#REF!,IF(AND(AR$4&lt;($H200+1),(AR$4+1)&gt;$G200),$O200,0)))</f>
        <v>0</v>
      </c>
      <c r="AS200" s="1301">
        <f t="shared" si="233"/>
        <v>0</v>
      </c>
      <c r="AT200" s="1301">
        <f>IF(AND(MONTH(AT$4)=MONTH($H200),YEAR(AT$4)=YEAR($H200)),#REF!,IF(AND(MONTH(AT$4)=MONTH($G200),YEAR(AT$4)=YEAR($G200)),#REF!,IF(AND(AT$4&lt;($H200+1),(AT$4+1)&gt;$G200),$P200,0)))</f>
        <v>0</v>
      </c>
      <c r="AU200" s="1301">
        <f>VLOOKUP(E200,'[1]MW-Rent 2023'!$E$11:$AS$247,29,FALSE)</f>
        <v>0</v>
      </c>
      <c r="AV200" s="1301">
        <f t="shared" si="180"/>
        <v>0</v>
      </c>
      <c r="AW200" s="1301">
        <f>VLOOKUP(E200,'[2]MW-Rent 2023'!$E$11:$DR$319,70,FALSE)</f>
        <v>0</v>
      </c>
      <c r="AX200" s="1301">
        <f>IF(AND(MONTH(AX$4)=MONTH($H200),YEAR(AX$4)=YEAR($H200)),#REF!,IF(AND(MONTH(AX$4)=MONTH($G200),YEAR(AX$4)=YEAR($G200)),#REF!,IF(AND(AX$4&lt;($H200+1),(AX$4+1)&gt;$G200),$P200,0)))</f>
        <v>0</v>
      </c>
      <c r="AY200" s="1301">
        <f>VLOOKUP(E200,'[1]MW-Rent 2023'!$E$11:$AS$247,30,FALSE)</f>
        <v>0</v>
      </c>
      <c r="AZ200" s="1301">
        <f t="shared" si="184"/>
        <v>0</v>
      </c>
      <c r="BA200" s="1301">
        <f>VLOOKUP(E200,'[2]MW-Rent 2023'!$E$11:$DR$319,74,FALSE)</f>
        <v>0</v>
      </c>
      <c r="BB200" s="1301">
        <f>IF(AND(MONTH(BB$4)=MONTH($H200),YEAR(BB$4)=YEAR($H200)),#REF!,IF(AND(MONTH(BB$4)=MONTH($G200),YEAR(BB$4)=YEAR($G200)),#REF!,IF(AND(BB$4&lt;($H200+1),(BB$4+1)&gt;$G200),$P200,0)))</f>
        <v>0</v>
      </c>
      <c r="BC200" s="1301">
        <f>VLOOKUP(E200,'[1]MW-Rent 2023'!$E$11:$AS$247,31,FALSE)</f>
        <v>0</v>
      </c>
      <c r="BD200" s="1301">
        <f t="shared" si="185"/>
        <v>0</v>
      </c>
      <c r="BE200" s="1301">
        <f>VLOOKUP(E200,'[2]MW-Rent 2023'!$E$11:$DR$319,78,FALSE)</f>
        <v>0</v>
      </c>
      <c r="BF200" s="1301">
        <f>IF(AND(MONTH(BF$4)=MONTH($H200),YEAR(BF$4)=YEAR($H200)),#REF!,IF(AND(MONTH(BF$4)=MONTH($G200),YEAR(BF$4)=YEAR($G200)),#REF!,IF(AND(BF$4&lt;($H200+1),(BF$4+1)&gt;$G200),$P200,0)))</f>
        <v>0</v>
      </c>
      <c r="BG200" s="1301">
        <f>VLOOKUP(E200,'[1]MW-Rent 2023'!$E$11:$AS$247,32,FALSE)</f>
        <v>0</v>
      </c>
      <c r="BH200" s="1301">
        <f t="shared" si="186"/>
        <v>0</v>
      </c>
      <c r="BI200" s="1301">
        <f>VLOOKUP(E200,'[2]MW-Rent 2023'!$E$11:$DR$319,82,FALSE)</f>
        <v>0</v>
      </c>
      <c r="BJ200" s="1301">
        <f>IF(AND(MONTH(BJ$4)=MONTH($H200),YEAR(BJ$4)=YEAR($H200)),#REF!,IF(AND(MONTH(BJ$4)=MONTH($G200),YEAR(BJ$4)=YEAR($G200)),#REF!,IF(AND(BJ$4&lt;($H200+1),(BJ$4+1)&gt;$G200),$P200,0)))</f>
        <v>0</v>
      </c>
      <c r="BK200" s="1301">
        <f>VLOOKUP(E200,'[1]MW-Rent 2023'!$E$11:$AS$247,33,FALSE)</f>
        <v>0</v>
      </c>
      <c r="BL200" s="1301">
        <f t="shared" si="187"/>
        <v>0</v>
      </c>
      <c r="BM200" s="1301">
        <f>VLOOKUP(E200,'[2]MW-Rent 2023'!$E$11:$DR$319,86,FALSE)</f>
        <v>0</v>
      </c>
      <c r="BN200" s="1313">
        <f>IF(AND(MONTH(BN$4)=MONTH($H200),YEAR(BN$4)=YEAR($H200)),#REF!,IF(AND(MONTH(BN$4)=MONTH($G200),YEAR(BN$4)=YEAR($G200)),#REF!,IF(AND(BN$4&lt;($H200+1),(BN$4+1)&gt;$G200),$P200,0)))</f>
        <v>0</v>
      </c>
      <c r="BO200" s="1313">
        <f>IF(AND(MONTH(BO$4)=MONTH($H200),YEAR(BO$4)=YEAR($H200)),#REF!,IF(AND(MONTH(BO$4)=MONTH($G200),YEAR(BO$4)=YEAR($G200)),#REF!,IF(AND(BO$4&lt;($H200+1),(BO$4+1)&gt;$G200),$P200,0)))</f>
        <v>0</v>
      </c>
      <c r="BP200" s="1313">
        <f>IF(AND(MONTH(BP$4)=MONTH($H200),YEAR(BP$4)=YEAR($H200)),#REF!,IF(AND(MONTH(BP$4)=MONTH($G200),YEAR(BP$4)=YEAR($G200)),#REF!,IF(AND(BP$4&lt;($H200+1),(BP$4+1)&gt;$G200),$P200,0)))</f>
        <v>0</v>
      </c>
      <c r="BQ200" s="1313">
        <f>IF(AND(MONTH(BQ$4)=MONTH($H200),YEAR(BQ$4)=YEAR($H200)),#REF!,IF(AND(MONTH(BQ$4)=MONTH($G200),YEAR(BQ$4)=YEAR($G200)),#REF!,IF(AND(BQ$4&lt;($H200+1),(BQ$4+1)&gt;$G200),$P200,0)))</f>
        <v>0</v>
      </c>
      <c r="BR200" s="1313">
        <f>IF(AND(MONTH(BR$4)=MONTH($H200),YEAR(BR$4)=YEAR($H200)),#REF!,IF(AND(MONTH(BR$4)=MONTH($G200),YEAR(BR$4)=YEAR($G200)),#REF!,IF(AND(BR$4&lt;($H200+1),(BR$4+1)&gt;$G200),$P200,0)))</f>
        <v>0</v>
      </c>
      <c r="BS200" s="1313">
        <f>IF(AND(MONTH(BS$4)=MONTH($H200),YEAR(BS$4)=YEAR($H200)),#REF!,IF(AND(MONTH(BS$4)=MONTH($G200),YEAR(BS$4)=YEAR($G200)),#REF!,IF(AND(BS$4&lt;($H200+1),(BS$4+1)&gt;$G200),$P200,0)))</f>
        <v>0</v>
      </c>
      <c r="BT200" s="1313">
        <f>IF(AND(MONTH(BT$4)=MONTH($H200),YEAR(BT$4)=YEAR($H200)),#REF!,IF(AND(MONTH(BT$4)=MONTH($G200),YEAR(BT$4)=YEAR($G200)),#REF!,IF(AND(BT$4&lt;($H200+1),(BT$4+1)&gt;$G200),$P200,0)))</f>
        <v>0</v>
      </c>
      <c r="BU200" s="1331">
        <f t="shared" si="234"/>
        <v>0</v>
      </c>
      <c r="BV200" s="1331"/>
      <c r="BW200" s="1327"/>
      <c r="BX200" s="1319"/>
      <c r="BY200" s="1319"/>
      <c r="BZ200" s="1319"/>
      <c r="CA200" s="1319"/>
      <c r="CB200" s="1319"/>
      <c r="CC200" s="1319"/>
      <c r="CD200" s="1338"/>
      <c r="CE200" s="1338"/>
      <c r="CF200" s="1338"/>
      <c r="CG200" s="1338"/>
      <c r="CH200" s="1338"/>
      <c r="CI200" s="1270">
        <f t="shared" si="85"/>
        <v>0</v>
      </c>
      <c r="CJ200" s="1333"/>
      <c r="CK200" s="1333"/>
      <c r="CL200" s="1333"/>
    </row>
    <row r="201" spans="1:90" ht="18" customHeight="1">
      <c r="A201" s="1188">
        <v>90</v>
      </c>
      <c r="B201" s="1188" t="s">
        <v>240</v>
      </c>
      <c r="C201" s="1188" t="s">
        <v>240</v>
      </c>
      <c r="D201" s="1188"/>
      <c r="E201" s="1188" t="s">
        <v>264</v>
      </c>
      <c r="F201" s="1199" t="s">
        <v>265</v>
      </c>
      <c r="G201" s="1197">
        <v>44433</v>
      </c>
      <c r="H201" s="1197">
        <v>46258</v>
      </c>
      <c r="I201" s="1256"/>
      <c r="J201" s="1257">
        <v>0</v>
      </c>
      <c r="K201" s="1257">
        <v>0</v>
      </c>
      <c r="L201" s="1380">
        <v>0</v>
      </c>
      <c r="M201" s="1258">
        <v>0</v>
      </c>
      <c r="N201" s="1249">
        <v>0</v>
      </c>
      <c r="O201" s="1259">
        <f t="shared" si="243"/>
        <v>0</v>
      </c>
      <c r="P201" s="1259">
        <f t="shared" si="216"/>
        <v>0</v>
      </c>
      <c r="Q201" s="1259">
        <f t="shared" si="217"/>
        <v>0</v>
      </c>
      <c r="R201" s="1259">
        <f>IF(AND(MONTH(R$4)=MONTH($H201),YEAR(R$4)=YEAR($H201)),#REF!,IF(AND(MONTH(R$4)=MONTH($G201),YEAR(R$4)=YEAR($G201)),#REF!,IF(AND(R$4&lt;($H201+1),(R$4+1)&gt;$G201),$O201,0)))</f>
        <v>0</v>
      </c>
      <c r="S201" s="1259">
        <f>VLOOKUP(E201,'[1]MW-Rent 2023'!$E$11:$AS$247,16,FALSE)</f>
        <v>0</v>
      </c>
      <c r="T201" s="1259">
        <f t="shared" si="183"/>
        <v>0</v>
      </c>
      <c r="U201" s="1259">
        <f>VLOOKUP(E201,'[2]MW-Rent 2023'!$E$11:$DR$319,21,FALSE)</f>
        <v>0</v>
      </c>
      <c r="V201" s="1301">
        <f>IF(AND(MONTH(V$4)=MONTH($H201),YEAR(V$4)=YEAR($H201)),#REF!,IF(AND(MONTH(V$4)=MONTH($G201),YEAR(V$4)=YEAR($G201)),#REF!,IF(AND(V$4&lt;($H201+1),(V$4+1)&gt;$G201),$O201,0)))</f>
        <v>0</v>
      </c>
      <c r="W201" s="1301">
        <f>VLOOKUP(E201,'[1]MW-Rent 2023'!$E$11:$AS$247,17,FALSE)</f>
        <v>0</v>
      </c>
      <c r="X201" s="1301">
        <f t="shared" si="188"/>
        <v>0</v>
      </c>
      <c r="Y201" s="1301">
        <f>VLOOKUP(E201,'[2]MW-Rent 2023'!$E$11:$DR$319,25,FALSE)</f>
        <v>0</v>
      </c>
      <c r="Z201" s="1301">
        <f>IF(AND(MONTH(Z$4)=MONTH($H201),YEAR(Z$4)=YEAR($H201)),#REF!,IF(AND(MONTH(Z$4)=MONTH($G201),YEAR(Z$4)=YEAR($G201)),#REF!,IF(AND(Z$4&lt;($H201+1),(Z$4+1)&gt;$G201),$O201,0)))</f>
        <v>0</v>
      </c>
      <c r="AA201" s="1301">
        <f>VLOOKUP(E201,'[1]MW-Rent 2023'!$E$11:$AS$247,18,FALSE)</f>
        <v>0</v>
      </c>
      <c r="AB201" s="1301">
        <f t="shared" si="189"/>
        <v>0</v>
      </c>
      <c r="AC201" s="1301">
        <f>VLOOKUP(E201,'[2]MW-Rent 2023'!$E$11:$DR$319,29,FALSE)</f>
        <v>0</v>
      </c>
      <c r="AD201" s="1301">
        <f>IF(AND(MONTH(AD$4)=MONTH($H201),YEAR(AD$4)=YEAR($H201)),#REF!,IF(AND(MONTH(AD$4)=MONTH($G201),YEAR(AD$4)=YEAR($G201)),#REF!,IF(AND(AD$4&lt;($H201+1),(AD$4+1)&gt;$G201),$O201,0)))</f>
        <v>0</v>
      </c>
      <c r="AE201" s="1301">
        <f>VLOOKUP(E201,'[1]MW-Rent 2023'!$E$11:$AS$247,19,FALSE)</f>
        <v>0</v>
      </c>
      <c r="AF201" s="1301">
        <f t="shared" si="190"/>
        <v>0</v>
      </c>
      <c r="AG201" s="1301">
        <f>VLOOKUP(E201,'[2]MW-Rent 2023'!$E$11:$DR$319,33,FALSE)</f>
        <v>0</v>
      </c>
      <c r="AH201" s="1301">
        <f>IF(AND(MONTH(AH$4)=MONTH($H201),YEAR(AH$4)=YEAR($H201)),#REF!,IF(AND(MONTH(AH$4)=MONTH($G201),YEAR(AH$4)=YEAR($G201)),#REF!,IF(AND(AH$4&lt;($H201+1),(AH$4+1)&gt;$G201),$O201,0)))</f>
        <v>0</v>
      </c>
      <c r="AI201" s="1301">
        <f>VLOOKUP(E201,'[1]MW-Rent 2023'!$E$11:$AS$247,20,FALSE)</f>
        <v>0</v>
      </c>
      <c r="AJ201" s="1301">
        <f t="shared" si="191"/>
        <v>0</v>
      </c>
      <c r="AK201" s="1301">
        <f>VLOOKUP(E201,'[2]MW-Rent 2023'!$E$11:$DR$319,37,FALSE)</f>
        <v>0</v>
      </c>
      <c r="AL201" s="1313">
        <f>IF(AND(MONTH(AL$4)=MONTH($H201),YEAR(AL$4)=YEAR($H201)),#REF!,IF(AND(MONTH(AL$4)=MONTH($G201),YEAR(AL$4)=YEAR($G201)),#REF!,IF(AND(AL$4&lt;($H201+1),(AL$4+1)&gt;$G201),$O201,0)))</f>
        <v>0</v>
      </c>
      <c r="AM201" s="1313">
        <f>IF(AND(MONTH(AM$4)=MONTH($H201),YEAR(AM$4)=YEAR($H201)),#REF!,IF(AND(MONTH(AM$4)=MONTH($G201),YEAR(AM$4)=YEAR($G201)),#REF!,IF(AND(AM$4&lt;($H201+1),(AM$4+1)&gt;$G201),$O201,0)))</f>
        <v>0</v>
      </c>
      <c r="AN201" s="1313">
        <f>IF(AND(MONTH(AN$4)=MONTH($H201),YEAR(AN$4)=YEAR($H201)),#REF!,IF(AND(MONTH(AN$4)=MONTH($G201),YEAR(AN$4)=YEAR($G201)),#REF!,IF(AND(AN$4&lt;($H201+1),(AN$4+1)&gt;$G201),$O201,0)))</f>
        <v>0</v>
      </c>
      <c r="AO201" s="1313">
        <f>IF(AND(MONTH(AO$4)=MONTH($H201),YEAR(AO$4)=YEAR($H201)),#REF!,IF(AND(MONTH(AO$4)=MONTH($G201),YEAR(AO$4)=YEAR($G201)),#REF!,IF(AND(AO$4&lt;($H201+1),(AO$4+1)&gt;$G201),$O201,0)))</f>
        <v>0</v>
      </c>
      <c r="AP201" s="1313">
        <f>IF(AND(MONTH(AP$4)=MONTH($H201),YEAR(AP$4)=YEAR($H201)),#REF!,IF(AND(MONTH(AP$4)=MONTH($G201),YEAR(AP$4)=YEAR($G201)),#REF!,IF(AND(AP$4&lt;($H201+1),(AP$4+1)&gt;$G201),$O201,0)))</f>
        <v>0</v>
      </c>
      <c r="AQ201" s="1313">
        <f>IF(AND(MONTH(AQ$4)=MONTH($H201),YEAR(AQ$4)=YEAR($H201)),#REF!,IF(AND(MONTH(AQ$4)=MONTH($G201),YEAR(AQ$4)=YEAR($G201)),#REF!,IF(AND(AQ$4&lt;($H201+1),(AQ$4+1)&gt;$G201),$O201,0)))</f>
        <v>0</v>
      </c>
      <c r="AR201" s="1313">
        <f>IF(AND(MONTH(AR$4)=MONTH($H201),YEAR(AR$4)=YEAR($H201)),#REF!,IF(AND(MONTH(AR$4)=MONTH($G201),YEAR(AR$4)=YEAR($G201)),#REF!,IF(AND(AR$4&lt;($H201+1),(AR$4+1)&gt;$G201),$O201,0)))</f>
        <v>0</v>
      </c>
      <c r="AS201" s="1301">
        <f t="shared" si="233"/>
        <v>0</v>
      </c>
      <c r="AT201" s="1301">
        <f>IF(AND(MONTH(AT$4)=MONTH($H201),YEAR(AT$4)=YEAR($H201)),#REF!,IF(AND(MONTH(AT$4)=MONTH($G201),YEAR(AT$4)=YEAR($G201)),#REF!,IF(AND(AT$4&lt;($H201+1),(AT$4+1)&gt;$G201),$P201,0)))</f>
        <v>0</v>
      </c>
      <c r="AU201" s="1301">
        <f>VLOOKUP(E201,'[1]MW-Rent 2023'!$E$11:$AS$247,29,FALSE)</f>
        <v>0</v>
      </c>
      <c r="AV201" s="1301">
        <f t="shared" si="180"/>
        <v>0</v>
      </c>
      <c r="AW201" s="1301">
        <f>VLOOKUP(E201,'[2]MW-Rent 2023'!$E$11:$DR$319,70,FALSE)</f>
        <v>0</v>
      </c>
      <c r="AX201" s="1301">
        <f>IF(AND(MONTH(AX$4)=MONTH($H201),YEAR(AX$4)=YEAR($H201)),#REF!,IF(AND(MONTH(AX$4)=MONTH($G201),YEAR(AX$4)=YEAR($G201)),#REF!,IF(AND(AX$4&lt;($H201+1),(AX$4+1)&gt;$G201),$P201,0)))</f>
        <v>0</v>
      </c>
      <c r="AY201" s="1301">
        <f>VLOOKUP(E201,'[1]MW-Rent 2023'!$E$11:$AS$247,30,FALSE)</f>
        <v>0</v>
      </c>
      <c r="AZ201" s="1301">
        <f t="shared" si="184"/>
        <v>0</v>
      </c>
      <c r="BA201" s="1301">
        <f>VLOOKUP(E201,'[2]MW-Rent 2023'!$E$11:$DR$319,74,FALSE)</f>
        <v>0</v>
      </c>
      <c r="BB201" s="1301">
        <f>IF(AND(MONTH(BB$4)=MONTH($H201),YEAR(BB$4)=YEAR($H201)),#REF!,IF(AND(MONTH(BB$4)=MONTH($G201),YEAR(BB$4)=YEAR($G201)),#REF!,IF(AND(BB$4&lt;($H201+1),(BB$4+1)&gt;$G201),$P201,0)))</f>
        <v>0</v>
      </c>
      <c r="BC201" s="1301">
        <f>VLOOKUP(E201,'[1]MW-Rent 2023'!$E$11:$AS$247,31,FALSE)</f>
        <v>0</v>
      </c>
      <c r="BD201" s="1301">
        <f t="shared" si="185"/>
        <v>0</v>
      </c>
      <c r="BE201" s="1301">
        <f>VLOOKUP(E201,'[2]MW-Rent 2023'!$E$11:$DR$319,78,FALSE)</f>
        <v>0</v>
      </c>
      <c r="BF201" s="1301">
        <f>IF(AND(MONTH(BF$4)=MONTH($H201),YEAR(BF$4)=YEAR($H201)),#REF!,IF(AND(MONTH(BF$4)=MONTH($G201),YEAR(BF$4)=YEAR($G201)),#REF!,IF(AND(BF$4&lt;($H201+1),(BF$4+1)&gt;$G201),$P201,0)))</f>
        <v>0</v>
      </c>
      <c r="BG201" s="1301">
        <f>VLOOKUP(E201,'[1]MW-Rent 2023'!$E$11:$AS$247,32,FALSE)</f>
        <v>0</v>
      </c>
      <c r="BH201" s="1301">
        <f t="shared" si="186"/>
        <v>0</v>
      </c>
      <c r="BI201" s="1301">
        <f>VLOOKUP(E201,'[2]MW-Rent 2023'!$E$11:$DR$319,82,FALSE)</f>
        <v>0</v>
      </c>
      <c r="BJ201" s="1301">
        <f>IF(AND(MONTH(BJ$4)=MONTH($H201),YEAR(BJ$4)=YEAR($H201)),#REF!,IF(AND(MONTH(BJ$4)=MONTH($G201),YEAR(BJ$4)=YEAR($G201)),#REF!,IF(AND(BJ$4&lt;($H201+1),(BJ$4+1)&gt;$G201),$P201,0)))</f>
        <v>0</v>
      </c>
      <c r="BK201" s="1301">
        <f>VLOOKUP(E201,'[1]MW-Rent 2023'!$E$11:$AS$247,33,FALSE)</f>
        <v>0</v>
      </c>
      <c r="BL201" s="1301">
        <f t="shared" si="187"/>
        <v>0</v>
      </c>
      <c r="BM201" s="1301">
        <f>VLOOKUP(E201,'[2]MW-Rent 2023'!$E$11:$DR$319,86,FALSE)</f>
        <v>0</v>
      </c>
      <c r="BN201" s="1313">
        <f>IF(AND(MONTH(BN$4)=MONTH($H201),YEAR(BN$4)=YEAR($H201)),#REF!,IF(AND(MONTH(BN$4)=MONTH($G201),YEAR(BN$4)=YEAR($G201)),#REF!,IF(AND(BN$4&lt;($H201+1),(BN$4+1)&gt;$G201),$P201,0)))</f>
        <v>0</v>
      </c>
      <c r="BO201" s="1313">
        <f>IF(AND(MONTH(BO$4)=MONTH($H201),YEAR(BO$4)=YEAR($H201)),#REF!,IF(AND(MONTH(BO$4)=MONTH($G201),YEAR(BO$4)=YEAR($G201)),#REF!,IF(AND(BO$4&lt;($H201+1),(BO$4+1)&gt;$G201),$P201,0)))</f>
        <v>0</v>
      </c>
      <c r="BP201" s="1313">
        <f>IF(AND(MONTH(BP$4)=MONTH($H201),YEAR(BP$4)=YEAR($H201)),#REF!,IF(AND(MONTH(BP$4)=MONTH($G201),YEAR(BP$4)=YEAR($G201)),#REF!,IF(AND(BP$4&lt;($H201+1),(BP$4+1)&gt;$G201),$P201,0)))</f>
        <v>0</v>
      </c>
      <c r="BQ201" s="1313">
        <f>IF(AND(MONTH(BQ$4)=MONTH($H201),YEAR(BQ$4)=YEAR($H201)),#REF!,IF(AND(MONTH(BQ$4)=MONTH($G201),YEAR(BQ$4)=YEAR($G201)),#REF!,IF(AND(BQ$4&lt;($H201+1),(BQ$4+1)&gt;$G201),$P201,0)))</f>
        <v>0</v>
      </c>
      <c r="BR201" s="1313">
        <f>IF(AND(MONTH(BR$4)=MONTH($H201),YEAR(BR$4)=YEAR($H201)),#REF!,IF(AND(MONTH(BR$4)=MONTH($G201),YEAR(BR$4)=YEAR($G201)),#REF!,IF(AND(BR$4&lt;($H201+1),(BR$4+1)&gt;$G201),$P201,0)))</f>
        <v>0</v>
      </c>
      <c r="BS201" s="1313">
        <f>IF(AND(MONTH(BS$4)=MONTH($H201),YEAR(BS$4)=YEAR($H201)),#REF!,IF(AND(MONTH(BS$4)=MONTH($G201),YEAR(BS$4)=YEAR($G201)),#REF!,IF(AND(BS$4&lt;($H201+1),(BS$4+1)&gt;$G201),$P201,0)))</f>
        <v>0</v>
      </c>
      <c r="BT201" s="1313">
        <f>IF(AND(MONTH(BT$4)=MONTH($H201),YEAR(BT$4)=YEAR($H201)),#REF!,IF(AND(MONTH(BT$4)=MONTH($G201),YEAR(BT$4)=YEAR($G201)),#REF!,IF(AND(BT$4&lt;($H201+1),(BT$4+1)&gt;$G201),$P201,0)))</f>
        <v>0</v>
      </c>
      <c r="BU201" s="1331">
        <f t="shared" si="234"/>
        <v>0</v>
      </c>
      <c r="BV201" s="1331"/>
      <c r="BW201" s="1327"/>
      <c r="BX201" s="1319"/>
      <c r="BY201" s="1319"/>
      <c r="BZ201" s="1319"/>
      <c r="CA201" s="1319"/>
      <c r="CB201" s="1319"/>
      <c r="CC201" s="1319"/>
      <c r="CD201" s="1338"/>
      <c r="CE201" s="1338"/>
      <c r="CF201" s="1338"/>
      <c r="CG201" s="1338"/>
      <c r="CH201" s="1338"/>
      <c r="CI201" s="1270">
        <f t="shared" si="85"/>
        <v>0</v>
      </c>
      <c r="CJ201" s="1333"/>
      <c r="CK201" s="1333"/>
      <c r="CL201" s="1333"/>
    </row>
    <row r="202" spans="1:90" ht="18" customHeight="1">
      <c r="A202" s="1188"/>
      <c r="B202" s="1188" t="s">
        <v>240</v>
      </c>
      <c r="C202" s="1188" t="s">
        <v>240</v>
      </c>
      <c r="D202" s="1188"/>
      <c r="E202" s="1188" t="s">
        <v>266</v>
      </c>
      <c r="F202" s="1199" t="s">
        <v>267</v>
      </c>
      <c r="G202" s="1197">
        <v>44669</v>
      </c>
      <c r="H202" s="1197">
        <v>45399</v>
      </c>
      <c r="I202" s="1256"/>
      <c r="J202" s="1257">
        <v>0</v>
      </c>
      <c r="K202" s="1257">
        <v>0</v>
      </c>
      <c r="L202" s="1380">
        <v>0</v>
      </c>
      <c r="M202" s="1258">
        <v>0</v>
      </c>
      <c r="N202" s="1249">
        <v>0</v>
      </c>
      <c r="O202" s="1259">
        <v>200</v>
      </c>
      <c r="P202" s="1259">
        <f t="shared" si="216"/>
        <v>0</v>
      </c>
      <c r="Q202" s="1259">
        <f t="shared" ref="Q202:Q203" si="250">SUM(O202:P202)</f>
        <v>200</v>
      </c>
      <c r="R202" s="1259">
        <f>IF(AND(MONTH(R$4)=MONTH($H202),YEAR(R$4)=YEAR($H202)),#REF!,IF(AND(MONTH(R$4)=MONTH($G202),YEAR(R$4)=YEAR($G202)),#REF!,IF(AND(R$4&lt;($H202+1),(R$4+1)&gt;$G202),$O202,0)))</f>
        <v>200</v>
      </c>
      <c r="S202" s="1259">
        <f>VLOOKUP(E202,'[1]MW-Rent 2023'!$E$11:$AS$247,16,FALSE)</f>
        <v>200</v>
      </c>
      <c r="T202" s="1259">
        <f t="shared" ref="T202:T203" si="251">R202-S202</f>
        <v>0</v>
      </c>
      <c r="U202" s="1259">
        <v>200</v>
      </c>
      <c r="V202" s="1301">
        <f>IF(AND(MONTH(V$4)=MONTH($H202),YEAR(V$4)=YEAR($H202)),#REF!,IF(AND(MONTH(V$4)=MONTH($G202),YEAR(V$4)=YEAR($G202)),#REF!,IF(AND(V$4&lt;($H202+1),(V$4+1)&gt;$G202),$O202,0)))</f>
        <v>200</v>
      </c>
      <c r="W202" s="1301">
        <f>VLOOKUP(E202,'[1]MW-Rent 2023'!$E$11:$AS$247,17,FALSE)</f>
        <v>200</v>
      </c>
      <c r="X202" s="1301">
        <f t="shared" ref="X202:X203" si="252">V202-W202</f>
        <v>0</v>
      </c>
      <c r="Y202" s="1301">
        <v>200</v>
      </c>
      <c r="Z202" s="1301">
        <f>IF(AND(MONTH(Z$4)=MONTH($H202),YEAR(Z$4)=YEAR($H202)),#REF!,IF(AND(MONTH(Z$4)=MONTH($G202),YEAR(Z$4)=YEAR($G202)),#REF!,IF(AND(Z$4&lt;($H202+1),(Z$4+1)&gt;$G202),$O202,0)))</f>
        <v>200</v>
      </c>
      <c r="AA202" s="1301">
        <f>VLOOKUP(E202,'[1]MW-Rent 2023'!$E$11:$AS$247,18,FALSE)</f>
        <v>200</v>
      </c>
      <c r="AB202" s="1301">
        <f t="shared" ref="AB202:AB203" si="253">Z202-AA202</f>
        <v>0</v>
      </c>
      <c r="AC202" s="1301">
        <v>200</v>
      </c>
      <c r="AD202" s="1301" t="e">
        <f>IF(AND(MONTH(AD$4)=MONTH($H202),YEAR(AD$4)=YEAR($H202)),#REF!,IF(AND(MONTH(AD$4)=MONTH($G202),YEAR(AD$4)=YEAR($G202)),#REF!,IF(AND(AD$4&lt;($H202+1),(AD$4+1)&gt;$G202),$O202,0)))</f>
        <v>#REF!</v>
      </c>
      <c r="AE202" s="1301">
        <f>VLOOKUP(E202,'[1]MW-Rent 2023'!$E$11:$AS$247,19,FALSE)</f>
        <v>113.33</v>
      </c>
      <c r="AF202" s="1301" t="e">
        <f t="shared" si="190"/>
        <v>#REF!</v>
      </c>
      <c r="AG202" s="1301">
        <v>200</v>
      </c>
      <c r="AH202" s="1301">
        <f>IF(AND(MONTH(AH$4)=MONTH($H202),YEAR(AH$4)=YEAR($H202)),#REF!,IF(AND(MONTH(AH$4)=MONTH($G202),YEAR(AH$4)=YEAR($G202)),#REF!,IF(AND(AH$4&lt;($H202+1),(AH$4+1)&gt;$G202),$O202,0)))</f>
        <v>0</v>
      </c>
      <c r="AI202" s="1301">
        <f>VLOOKUP(E202,'[1]MW-Rent 2023'!$E$11:$AS$247,20,FALSE)</f>
        <v>0</v>
      </c>
      <c r="AJ202" s="1301">
        <f t="shared" si="191"/>
        <v>0</v>
      </c>
      <c r="AK202" s="1301">
        <v>0</v>
      </c>
      <c r="AL202" s="1313">
        <f>IF(AND(MONTH(AL$4)=MONTH($H202),YEAR(AL$4)=YEAR($H202)),#REF!,IF(AND(MONTH(AL$4)=MONTH($G202),YEAR(AL$4)=YEAR($G202)),#REF!,IF(AND(AL$4&lt;($H202+1),(AL$4+1)&gt;$G202),$O202,0)))</f>
        <v>0</v>
      </c>
      <c r="AM202" s="1313">
        <f>IF(AND(MONTH(AM$4)=MONTH($H202),YEAR(AM$4)=YEAR($H202)),#REF!,IF(AND(MONTH(AM$4)=MONTH($G202),YEAR(AM$4)=YEAR($G202)),#REF!,IF(AND(AM$4&lt;($H202+1),(AM$4+1)&gt;$G202),$O202,0)))</f>
        <v>0</v>
      </c>
      <c r="AN202" s="1313">
        <f>IF(AND(MONTH(AN$4)=MONTH($H202),YEAR(AN$4)=YEAR($H202)),#REF!,IF(AND(MONTH(AN$4)=MONTH($G202),YEAR(AN$4)=YEAR($G202)),#REF!,IF(AND(AN$4&lt;($H202+1),(AN$4+1)&gt;$G202),$O202,0)))</f>
        <v>0</v>
      </c>
      <c r="AO202" s="1313">
        <f>IF(AND(MONTH(AO$4)=MONTH($H202),YEAR(AO$4)=YEAR($H202)),#REF!,IF(AND(MONTH(AO$4)=MONTH($G202),YEAR(AO$4)=YEAR($G202)),#REF!,IF(AND(AO$4&lt;($H202+1),(AO$4+1)&gt;$G202),$O202,0)))</f>
        <v>0</v>
      </c>
      <c r="AP202" s="1313">
        <f>IF(AND(MONTH(AP$4)=MONTH($H202),YEAR(AP$4)=YEAR($H202)),#REF!,IF(AND(MONTH(AP$4)=MONTH($G202),YEAR(AP$4)=YEAR($G202)),#REF!,IF(AND(AP$4&lt;($H202+1),(AP$4+1)&gt;$G202),$O202,0)))</f>
        <v>0</v>
      </c>
      <c r="AQ202" s="1313">
        <f>IF(AND(MONTH(AQ$4)=MONTH($H202),YEAR(AQ$4)=YEAR($H202)),#REF!,IF(AND(MONTH(AQ$4)=MONTH($G202),YEAR(AQ$4)=YEAR($G202)),#REF!,IF(AND(AQ$4&lt;($H202+1),(AQ$4+1)&gt;$G202),$O202,0)))</f>
        <v>0</v>
      </c>
      <c r="AR202" s="1313">
        <f>IF(AND(MONTH(AR$4)=MONTH($H202),YEAR(AR$4)=YEAR($H202)),#REF!,IF(AND(MONTH(AR$4)=MONTH($G202),YEAR(AR$4)=YEAR($G202)),#REF!,IF(AND(AR$4&lt;($H202+1),(AR$4+1)&gt;$G202),$O202,0)))</f>
        <v>0</v>
      </c>
      <c r="AS202" s="1301" t="e">
        <f t="shared" ref="AS202:AS203" si="254">R202+V202+Z202+AD202+AH202+AL202+AM202+AN202+AO202+AP202+AQ202+AR202</f>
        <v>#REF!</v>
      </c>
      <c r="AT202" s="1301">
        <f>IF(AND(MONTH(AT$4)=MONTH($H202),YEAR(AT$4)=YEAR($H202)),#REF!,IF(AND(MONTH(AT$4)=MONTH($G202),YEAR(AT$4)=YEAR($G202)),#REF!,IF(AND(AT$4&lt;($H202+1),(AT$4+1)&gt;$G202),$P202,0)))</f>
        <v>0</v>
      </c>
      <c r="AU202" s="1301">
        <f>VLOOKUP(E202,'[1]MW-Rent 2023'!$E$11:$AS$247,29,FALSE)</f>
        <v>0</v>
      </c>
      <c r="AV202" s="1301">
        <f t="shared" ref="AV202:AV203" si="255">AT202-AU202</f>
        <v>0</v>
      </c>
      <c r="AW202" s="1301">
        <v>0</v>
      </c>
      <c r="AX202" s="1301">
        <f>IF(AND(MONTH(AX$4)=MONTH($H202),YEAR(AX$4)=YEAR($H202)),#REF!,IF(AND(MONTH(AX$4)=MONTH($G202),YEAR(AX$4)=YEAR($G202)),#REF!,IF(AND(AX$4&lt;($H202+1),(AX$4+1)&gt;$G202),$P202,0)))</f>
        <v>0</v>
      </c>
      <c r="AY202" s="1301">
        <f>VLOOKUP(E202,'[1]MW-Rent 2023'!$E$11:$AS$247,30,FALSE)</f>
        <v>0</v>
      </c>
      <c r="AZ202" s="1301">
        <f t="shared" ref="AZ202:AZ203" si="256">AX202-AY202</f>
        <v>0</v>
      </c>
      <c r="BA202" s="1301">
        <v>0</v>
      </c>
      <c r="BB202" s="1301">
        <f>IF(AND(MONTH(BB$4)=MONTH($H202),YEAR(BB$4)=YEAR($H202)),#REF!,IF(AND(MONTH(BB$4)=MONTH($G202),YEAR(BB$4)=YEAR($G202)),#REF!,IF(AND(BB$4&lt;($H202+1),(BB$4+1)&gt;$G202),$P202,0)))</f>
        <v>0</v>
      </c>
      <c r="BC202" s="1301">
        <f>VLOOKUP(E202,'[1]MW-Rent 2023'!$E$11:$AS$247,31,FALSE)</f>
        <v>0</v>
      </c>
      <c r="BD202" s="1301">
        <f t="shared" ref="BD202:BD203" si="257">BB202-BC202</f>
        <v>0</v>
      </c>
      <c r="BE202" s="1301">
        <v>0</v>
      </c>
      <c r="BF202" s="1301" t="e">
        <f>IF(AND(MONTH(BF$4)=MONTH($H202),YEAR(BF$4)=YEAR($H202)),#REF!,IF(AND(MONTH(BF$4)=MONTH($G202),YEAR(BF$4)=YEAR($G202)),#REF!,IF(AND(BF$4&lt;($H202+1),(BF$4+1)&gt;$G202),$P202,0)))</f>
        <v>#REF!</v>
      </c>
      <c r="BG202" s="1301">
        <f>VLOOKUP(E202,'[1]MW-Rent 2023'!$E$11:$AS$247,32,FALSE)</f>
        <v>0</v>
      </c>
      <c r="BH202" s="1301" t="e">
        <f t="shared" si="186"/>
        <v>#REF!</v>
      </c>
      <c r="BI202" s="1301">
        <v>0</v>
      </c>
      <c r="BJ202" s="1301">
        <f>IF(AND(MONTH(BJ$4)=MONTH($H202),YEAR(BJ$4)=YEAR($H202)),#REF!,IF(AND(MONTH(BJ$4)=MONTH($G202),YEAR(BJ$4)=YEAR($G202)),#REF!,IF(AND(BJ$4&lt;($H202+1),(BJ$4+1)&gt;$G202),$P202,0)))</f>
        <v>0</v>
      </c>
      <c r="BK202" s="1301">
        <f>VLOOKUP(E202,'[1]MW-Rent 2023'!$E$11:$AS$247,33,FALSE)</f>
        <v>0</v>
      </c>
      <c r="BL202" s="1301">
        <f t="shared" si="187"/>
        <v>0</v>
      </c>
      <c r="BM202" s="1301">
        <v>0</v>
      </c>
      <c r="BN202" s="1313">
        <f>IF(AND(MONTH(BN$4)=MONTH($H202),YEAR(BN$4)=YEAR($H202)),#REF!,IF(AND(MONTH(BN$4)=MONTH($G202),YEAR(BN$4)=YEAR($G202)),#REF!,IF(AND(BN$4&lt;($H202+1),(BN$4+1)&gt;$G202),$P202,0)))</f>
        <v>0</v>
      </c>
      <c r="BO202" s="1313">
        <f>IF(AND(MONTH(BO$4)=MONTH($H202),YEAR(BO$4)=YEAR($H202)),#REF!,IF(AND(MONTH(BO$4)=MONTH($G202),YEAR(BO$4)=YEAR($G202)),#REF!,IF(AND(BO$4&lt;($H202+1),(BO$4+1)&gt;$G202),$P202,0)))</f>
        <v>0</v>
      </c>
      <c r="BP202" s="1313">
        <f>IF(AND(MONTH(BP$4)=MONTH($H202),YEAR(BP$4)=YEAR($H202)),#REF!,IF(AND(MONTH(BP$4)=MONTH($G202),YEAR(BP$4)=YEAR($G202)),#REF!,IF(AND(BP$4&lt;($H202+1),(BP$4+1)&gt;$G202),$P202,0)))</f>
        <v>0</v>
      </c>
      <c r="BQ202" s="1313">
        <f>IF(AND(MONTH(BQ$4)=MONTH($H202),YEAR(BQ$4)=YEAR($H202)),#REF!,IF(AND(MONTH(BQ$4)=MONTH($G202),YEAR(BQ$4)=YEAR($G202)),#REF!,IF(AND(BQ$4&lt;($H202+1),(BQ$4+1)&gt;$G202),$P202,0)))</f>
        <v>0</v>
      </c>
      <c r="BR202" s="1313">
        <f>IF(AND(MONTH(BR$4)=MONTH($H202),YEAR(BR$4)=YEAR($H202)),#REF!,IF(AND(MONTH(BR$4)=MONTH($G202),YEAR(BR$4)=YEAR($G202)),#REF!,IF(AND(BR$4&lt;($H202+1),(BR$4+1)&gt;$G202),$P202,0)))</f>
        <v>0</v>
      </c>
      <c r="BS202" s="1313">
        <f>IF(AND(MONTH(BS$4)=MONTH($H202),YEAR(BS$4)=YEAR($H202)),#REF!,IF(AND(MONTH(BS$4)=MONTH($G202),YEAR(BS$4)=YEAR($G202)),#REF!,IF(AND(BS$4&lt;($H202+1),(BS$4+1)&gt;$G202),$P202,0)))</f>
        <v>0</v>
      </c>
      <c r="BT202" s="1313">
        <f>IF(AND(MONTH(BT$4)=MONTH($H202),YEAR(BT$4)=YEAR($H202)),#REF!,IF(AND(MONTH(BT$4)=MONTH($G202),YEAR(BT$4)=YEAR($G202)),#REF!,IF(AND(BT$4&lt;($H202+1),(BT$4+1)&gt;$G202),$P202,0)))</f>
        <v>0</v>
      </c>
      <c r="BU202" s="1331" t="e">
        <f t="shared" ref="BU202:BU203" si="258">AT202+AX202+BB202+BF202+BJ202+BN202+BO202+BP202+BQ202+BR202+BS202+BT202</f>
        <v>#REF!</v>
      </c>
      <c r="BV202" s="1331"/>
      <c r="BW202" s="1327"/>
      <c r="BX202" s="1319"/>
      <c r="BY202" s="1319"/>
      <c r="BZ202" s="1319"/>
      <c r="CA202" s="1319"/>
      <c r="CB202" s="1319"/>
      <c r="CC202" s="1319"/>
      <c r="CD202" s="1338"/>
      <c r="CE202" s="1338"/>
      <c r="CF202" s="1338"/>
      <c r="CG202" s="1338"/>
      <c r="CH202" s="1338"/>
      <c r="CI202" s="1270">
        <f t="shared" ref="CI202:CI203" si="259">SUM(BW202:CH202)</f>
        <v>0</v>
      </c>
      <c r="CJ202" s="1333"/>
      <c r="CK202" s="1333"/>
      <c r="CL202" s="1333"/>
    </row>
    <row r="203" spans="1:90" ht="18" customHeight="1">
      <c r="A203" s="1188"/>
      <c r="B203" s="1188" t="s">
        <v>240</v>
      </c>
      <c r="C203" s="1188" t="s">
        <v>240</v>
      </c>
      <c r="D203" s="1188"/>
      <c r="E203" s="1221" t="s">
        <v>268</v>
      </c>
      <c r="F203" s="1222" t="s">
        <v>267</v>
      </c>
      <c r="G203" s="1223">
        <v>45400</v>
      </c>
      <c r="H203" s="1223">
        <v>45490</v>
      </c>
      <c r="I203" s="1276"/>
      <c r="J203" s="1277">
        <v>0</v>
      </c>
      <c r="K203" s="1277">
        <v>0</v>
      </c>
      <c r="L203" s="1393">
        <v>0</v>
      </c>
      <c r="M203" s="1279">
        <v>0</v>
      </c>
      <c r="N203" s="1280">
        <v>0</v>
      </c>
      <c r="O203" s="1259">
        <v>120</v>
      </c>
      <c r="P203" s="1259">
        <f t="shared" si="216"/>
        <v>0</v>
      </c>
      <c r="Q203" s="1259">
        <f t="shared" si="250"/>
        <v>120</v>
      </c>
      <c r="R203" s="1259">
        <f>IF(AND(MONTH(R$4)=MONTH($H203),YEAR(R$4)=YEAR($H203)),#REF!,IF(AND(MONTH(R$4)=MONTH($G203),YEAR(R$4)=YEAR($G203)),#REF!,IF(AND(R$4&lt;($H203+1),(R$4+1)&gt;$G203),$O203,0)))</f>
        <v>0</v>
      </c>
      <c r="S203" s="1259">
        <v>0</v>
      </c>
      <c r="T203" s="1259">
        <f t="shared" si="251"/>
        <v>0</v>
      </c>
      <c r="U203" s="1259">
        <v>0</v>
      </c>
      <c r="V203" s="1301">
        <f>IF(AND(MONTH(V$4)=MONTH($H203),YEAR(V$4)=YEAR($H203)),#REF!,IF(AND(MONTH(V$4)=MONTH($G203),YEAR(V$4)=YEAR($G203)),#REF!,IF(AND(V$4&lt;($H203+1),(V$4+1)&gt;$G203),$O203,0)))</f>
        <v>0</v>
      </c>
      <c r="W203" s="1301">
        <v>0</v>
      </c>
      <c r="X203" s="1301">
        <f t="shared" si="252"/>
        <v>0</v>
      </c>
      <c r="Y203" s="1301">
        <v>0</v>
      </c>
      <c r="Z203" s="1301">
        <f>IF(AND(MONTH(Z$4)=MONTH($H203),YEAR(Z$4)=YEAR($H203)),#REF!,IF(AND(MONTH(Z$4)=MONTH($G203),YEAR(Z$4)=YEAR($G203)),#REF!,IF(AND(Z$4&lt;($H203+1),(Z$4+1)&gt;$G203),$O203,0)))</f>
        <v>0</v>
      </c>
      <c r="AA203" s="1301">
        <v>0</v>
      </c>
      <c r="AB203" s="1301">
        <f t="shared" si="253"/>
        <v>0</v>
      </c>
      <c r="AC203" s="1301">
        <v>0</v>
      </c>
      <c r="AD203" s="1301" t="e">
        <f>IF(AND(MONTH(AD$4)=MONTH($H203),YEAR(AD$4)=YEAR($H203)),#REF!,IF(AND(MONTH(AD$4)=MONTH($G203),YEAR(AD$4)=YEAR($G203)),#REF!,IF(AND(AD$4&lt;($H203+1),(AD$4+1)&gt;$G203),$O203,0)))</f>
        <v>#REF!</v>
      </c>
      <c r="AE203" s="1301">
        <v>0</v>
      </c>
      <c r="AF203" s="1301" t="e">
        <f t="shared" si="190"/>
        <v>#REF!</v>
      </c>
      <c r="AG203" s="1301">
        <v>0</v>
      </c>
      <c r="AH203" s="1301">
        <f>IF(AND(MONTH(AH$4)=MONTH($H203),YEAR(AH$4)=YEAR($H203)),#REF!,IF(AND(MONTH(AH$4)=MONTH($G203),YEAR(AH$4)=YEAR($G203)),#REF!,IF(AND(AH$4&lt;($H203+1),(AH$4+1)&gt;$G203),$O203,0)))</f>
        <v>120</v>
      </c>
      <c r="AI203" s="1301">
        <v>0</v>
      </c>
      <c r="AJ203" s="1301">
        <f t="shared" si="191"/>
        <v>120</v>
      </c>
      <c r="AK203" s="1301">
        <v>200</v>
      </c>
      <c r="AL203" s="1313">
        <f>IF(AND(MONTH(AL$4)=MONTH($H203),YEAR(AL$4)=YEAR($H203)),#REF!,IF(AND(MONTH(AL$4)=MONTH($G203),YEAR(AL$4)=YEAR($G203)),#REF!,IF(AND(AL$4&lt;($H203+1),(AL$4+1)&gt;$G203),$O203,0)))</f>
        <v>120</v>
      </c>
      <c r="AM203" s="1313" t="e">
        <f>IF(AND(MONTH(AM$4)=MONTH($H203),YEAR(AM$4)=YEAR($H203)),#REF!,IF(AND(MONTH(AM$4)=MONTH($G203),YEAR(AM$4)=YEAR($G203)),#REF!,IF(AND(AM$4&lt;($H203+1),(AM$4+1)&gt;$G203),$O203,0)))</f>
        <v>#REF!</v>
      </c>
      <c r="AN203" s="1313">
        <f>IF(AND(MONTH(AN$4)=MONTH($H203),YEAR(AN$4)=YEAR($H203)),#REF!,IF(AND(MONTH(AN$4)=MONTH($G203),YEAR(AN$4)=YEAR($G203)),#REF!,IF(AND(AN$4&lt;($H203+1),(AN$4+1)&gt;$G203),$O203,0)))</f>
        <v>0</v>
      </c>
      <c r="AO203" s="1313">
        <f>IF(AND(MONTH(AO$4)=MONTH($H203),YEAR(AO$4)=YEAR($H203)),#REF!,IF(AND(MONTH(AO$4)=MONTH($G203),YEAR(AO$4)=YEAR($G203)),#REF!,IF(AND(AO$4&lt;($H203+1),(AO$4+1)&gt;$G203),$O203,0)))</f>
        <v>0</v>
      </c>
      <c r="AP203" s="1313">
        <f>IF(AND(MONTH(AP$4)=MONTH($H203),YEAR(AP$4)=YEAR($H203)),#REF!,IF(AND(MONTH(AP$4)=MONTH($G203),YEAR(AP$4)=YEAR($G203)),#REF!,IF(AND(AP$4&lt;($H203+1),(AP$4+1)&gt;$G203),$O203,0)))</f>
        <v>0</v>
      </c>
      <c r="AQ203" s="1313">
        <f>IF(AND(MONTH(AQ$4)=MONTH($H203),YEAR(AQ$4)=YEAR($H203)),#REF!,IF(AND(MONTH(AQ$4)=MONTH($G203),YEAR(AQ$4)=YEAR($G203)),#REF!,IF(AND(AQ$4&lt;($H203+1),(AQ$4+1)&gt;$G203),$O203,0)))</f>
        <v>0</v>
      </c>
      <c r="AR203" s="1313">
        <f>IF(AND(MONTH(AR$4)=MONTH($H203),YEAR(AR$4)=YEAR($H203)),#REF!,IF(AND(MONTH(AR$4)=MONTH($G203),YEAR(AR$4)=YEAR($G203)),#REF!,IF(AND(AR$4&lt;($H203+1),(AR$4+1)&gt;$G203),$O203,0)))</f>
        <v>0</v>
      </c>
      <c r="AS203" s="1301" t="e">
        <f t="shared" si="254"/>
        <v>#REF!</v>
      </c>
      <c r="AT203" s="1301">
        <f>IF(AND(MONTH(AT$4)=MONTH($H203),YEAR(AT$4)=YEAR($H203)),#REF!,IF(AND(MONTH(AT$4)=MONTH($G203),YEAR(AT$4)=YEAR($G203)),#REF!,IF(AND(AT$4&lt;($H203+1),(AT$4+1)&gt;$G203),$P203,0)))</f>
        <v>0</v>
      </c>
      <c r="AU203" s="1301">
        <v>0</v>
      </c>
      <c r="AV203" s="1301">
        <f t="shared" si="255"/>
        <v>0</v>
      </c>
      <c r="AW203" s="1301">
        <v>0</v>
      </c>
      <c r="AX203" s="1301">
        <f>IF(AND(MONTH(AX$4)=MONTH($H203),YEAR(AX$4)=YEAR($H203)),#REF!,IF(AND(MONTH(AX$4)=MONTH($G203),YEAR(AX$4)=YEAR($G203)),#REF!,IF(AND(AX$4&lt;($H203+1),(AX$4+1)&gt;$G203),$P203,0)))</f>
        <v>0</v>
      </c>
      <c r="AY203" s="1301">
        <v>0</v>
      </c>
      <c r="AZ203" s="1301">
        <f t="shared" si="256"/>
        <v>0</v>
      </c>
      <c r="BA203" s="1301">
        <v>0</v>
      </c>
      <c r="BB203" s="1301">
        <f>IF(AND(MONTH(BB$4)=MONTH($H203),YEAR(BB$4)=YEAR($H203)),#REF!,IF(AND(MONTH(BB$4)=MONTH($G203),YEAR(BB$4)=YEAR($G203)),#REF!,IF(AND(BB$4&lt;($H203+1),(BB$4+1)&gt;$G203),$P203,0)))</f>
        <v>0</v>
      </c>
      <c r="BC203" s="1301">
        <v>0</v>
      </c>
      <c r="BD203" s="1301">
        <f t="shared" si="257"/>
        <v>0</v>
      </c>
      <c r="BE203" s="1301">
        <v>0</v>
      </c>
      <c r="BF203" s="1301" t="e">
        <f>IF(AND(MONTH(BF$4)=MONTH($H203),YEAR(BF$4)=YEAR($H203)),#REF!,IF(AND(MONTH(BF$4)=MONTH($G203),YEAR(BF$4)=YEAR($G203)),#REF!,IF(AND(BF$4&lt;($H203+1),(BF$4+1)&gt;$G203),$P203,0)))</f>
        <v>#REF!</v>
      </c>
      <c r="BG203" s="1301">
        <v>0</v>
      </c>
      <c r="BH203" s="1301" t="e">
        <f t="shared" si="186"/>
        <v>#REF!</v>
      </c>
      <c r="BI203" s="1301">
        <v>0</v>
      </c>
      <c r="BJ203" s="1301">
        <f>IF(AND(MONTH(BJ$4)=MONTH($H203),YEAR(BJ$4)=YEAR($H203)),#REF!,IF(AND(MONTH(BJ$4)=MONTH($G203),YEAR(BJ$4)=YEAR($G203)),#REF!,IF(AND(BJ$4&lt;($H203+1),(BJ$4+1)&gt;$G203),$P203,0)))</f>
        <v>0</v>
      </c>
      <c r="BK203" s="1301">
        <v>0</v>
      </c>
      <c r="BL203" s="1301">
        <f t="shared" si="187"/>
        <v>0</v>
      </c>
      <c r="BM203" s="1301">
        <v>0</v>
      </c>
      <c r="BN203" s="1313">
        <f>IF(AND(MONTH(BN$4)=MONTH($H203),YEAR(BN$4)=YEAR($H203)),#REF!,IF(AND(MONTH(BN$4)=MONTH($G203),YEAR(BN$4)=YEAR($G203)),#REF!,IF(AND(BN$4&lt;($H203+1),(BN$4+1)&gt;$G203),$P203,0)))</f>
        <v>0</v>
      </c>
      <c r="BO203" s="1313" t="e">
        <f>IF(AND(MONTH(BO$4)=MONTH($H203),YEAR(BO$4)=YEAR($H203)),#REF!,IF(AND(MONTH(BO$4)=MONTH($G203),YEAR(BO$4)=YEAR($G203)),#REF!,IF(AND(BO$4&lt;($H203+1),(BO$4+1)&gt;$G203),$P203,0)))</f>
        <v>#REF!</v>
      </c>
      <c r="BP203" s="1313">
        <f>IF(AND(MONTH(BP$4)=MONTH($H203),YEAR(BP$4)=YEAR($H203)),#REF!,IF(AND(MONTH(BP$4)=MONTH($G203),YEAR(BP$4)=YEAR($G203)),#REF!,IF(AND(BP$4&lt;($H203+1),(BP$4+1)&gt;$G203),$P203,0)))</f>
        <v>0</v>
      </c>
      <c r="BQ203" s="1313">
        <f>IF(AND(MONTH(BQ$4)=MONTH($H203),YEAR(BQ$4)=YEAR($H203)),#REF!,IF(AND(MONTH(BQ$4)=MONTH($G203),YEAR(BQ$4)=YEAR($G203)),#REF!,IF(AND(BQ$4&lt;($H203+1),(BQ$4+1)&gt;$G203),$P203,0)))</f>
        <v>0</v>
      </c>
      <c r="BR203" s="1313">
        <f>IF(AND(MONTH(BR$4)=MONTH($H203),YEAR(BR$4)=YEAR($H203)),#REF!,IF(AND(MONTH(BR$4)=MONTH($G203),YEAR(BR$4)=YEAR($G203)),#REF!,IF(AND(BR$4&lt;($H203+1),(BR$4+1)&gt;$G203),$P203,0)))</f>
        <v>0</v>
      </c>
      <c r="BS203" s="1313">
        <f>IF(AND(MONTH(BS$4)=MONTH($H203),YEAR(BS$4)=YEAR($H203)),#REF!,IF(AND(MONTH(BS$4)=MONTH($G203),YEAR(BS$4)=YEAR($G203)),#REF!,IF(AND(BS$4&lt;($H203+1),(BS$4+1)&gt;$G203),$P203,0)))</f>
        <v>0</v>
      </c>
      <c r="BT203" s="1313">
        <f>IF(AND(MONTH(BT$4)=MONTH($H203),YEAR(BT$4)=YEAR($H203)),#REF!,IF(AND(MONTH(BT$4)=MONTH($G203),YEAR(BT$4)=YEAR($G203)),#REF!,IF(AND(BT$4&lt;($H203+1),(BT$4+1)&gt;$G203),$P203,0)))</f>
        <v>0</v>
      </c>
      <c r="BU203" s="1331" t="e">
        <f t="shared" si="258"/>
        <v>#REF!</v>
      </c>
      <c r="BV203" s="1331"/>
      <c r="BW203" s="1327"/>
      <c r="BX203" s="1319"/>
      <c r="BY203" s="1319"/>
      <c r="BZ203" s="1319"/>
      <c r="CA203" s="1319"/>
      <c r="CB203" s="1319"/>
      <c r="CC203" s="1319"/>
      <c r="CD203" s="1338"/>
      <c r="CE203" s="1338"/>
      <c r="CF203" s="1338"/>
      <c r="CG203" s="1338"/>
      <c r="CH203" s="1338"/>
      <c r="CI203" s="1270">
        <f t="shared" si="259"/>
        <v>0</v>
      </c>
      <c r="CJ203" s="1333"/>
      <c r="CK203" s="1333"/>
      <c r="CL203" s="1333"/>
    </row>
    <row r="204" spans="1:90" ht="18" customHeight="1">
      <c r="A204" s="1188"/>
      <c r="B204" s="1188" t="s">
        <v>240</v>
      </c>
      <c r="C204" s="1188" t="s">
        <v>240</v>
      </c>
      <c r="D204" s="1188"/>
      <c r="E204" s="1221"/>
      <c r="F204" s="1222" t="s">
        <v>267</v>
      </c>
      <c r="G204" s="1223">
        <v>45491</v>
      </c>
      <c r="H204" s="1223">
        <v>46129</v>
      </c>
      <c r="I204" s="1276"/>
      <c r="J204" s="1277">
        <v>0</v>
      </c>
      <c r="K204" s="1277">
        <v>0</v>
      </c>
      <c r="L204" s="1393">
        <v>0</v>
      </c>
      <c r="M204" s="1279">
        <v>0</v>
      </c>
      <c r="N204" s="1280">
        <v>0</v>
      </c>
      <c r="O204" s="1259">
        <v>150</v>
      </c>
      <c r="P204" s="1259">
        <f t="shared" si="216"/>
        <v>0</v>
      </c>
      <c r="Q204" s="1259">
        <f t="shared" si="217"/>
        <v>150</v>
      </c>
      <c r="R204" s="1259">
        <f>IF(AND(MONTH(R$4)=MONTH($H204),YEAR(R$4)=YEAR($H204)),#REF!,IF(AND(MONTH(R$4)=MONTH($G204),YEAR(R$4)=YEAR($G204)),#REF!,IF(AND(R$4&lt;($H204+1),(R$4+1)&gt;$G204),$O204,0)))</f>
        <v>0</v>
      </c>
      <c r="S204" s="1259">
        <v>0</v>
      </c>
      <c r="T204" s="1259">
        <f t="shared" si="183"/>
        <v>0</v>
      </c>
      <c r="U204" s="1259">
        <v>0</v>
      </c>
      <c r="V204" s="1301">
        <f>IF(AND(MONTH(V$4)=MONTH($H204),YEAR(V$4)=YEAR($H204)),#REF!,IF(AND(MONTH(V$4)=MONTH($G204),YEAR(V$4)=YEAR($G204)),#REF!,IF(AND(V$4&lt;($H204+1),(V$4+1)&gt;$G204),$O204,0)))</f>
        <v>0</v>
      </c>
      <c r="W204" s="1301">
        <v>0</v>
      </c>
      <c r="X204" s="1301">
        <f t="shared" si="188"/>
        <v>0</v>
      </c>
      <c r="Y204" s="1301">
        <v>0</v>
      </c>
      <c r="Z204" s="1301">
        <f>IF(AND(MONTH(Z$4)=MONTH($H204),YEAR(Z$4)=YEAR($H204)),#REF!,IF(AND(MONTH(Z$4)=MONTH($G204),YEAR(Z$4)=YEAR($G204)),#REF!,IF(AND(Z$4&lt;($H204+1),(Z$4+1)&gt;$G204),$O204,0)))</f>
        <v>0</v>
      </c>
      <c r="AA204" s="1301">
        <v>0</v>
      </c>
      <c r="AB204" s="1301">
        <f t="shared" si="189"/>
        <v>0</v>
      </c>
      <c r="AC204" s="1301">
        <v>0</v>
      </c>
      <c r="AD204" s="1301">
        <f>IF(AND(MONTH(AD$4)=MONTH($H204),YEAR(AD$4)=YEAR($H204)),#REF!,IF(AND(MONTH(AD$4)=MONTH($G204),YEAR(AD$4)=YEAR($G204)),#REF!,IF(AND(AD$4&lt;($H204+1),(AD$4+1)&gt;$G204),$O204,0)))</f>
        <v>0</v>
      </c>
      <c r="AE204" s="1301">
        <v>0</v>
      </c>
      <c r="AF204" s="1301">
        <f t="shared" si="190"/>
        <v>0</v>
      </c>
      <c r="AG204" s="1301">
        <v>0</v>
      </c>
      <c r="AH204" s="1301">
        <f>IF(AND(MONTH(AH$4)=MONTH($H204),YEAR(AH$4)=YEAR($H204)),#REF!,IF(AND(MONTH(AH$4)=MONTH($G204),YEAR(AH$4)=YEAR($G204)),#REF!,IF(AND(AH$4&lt;($H204+1),(AH$4+1)&gt;$G204),$O204,0)))</f>
        <v>0</v>
      </c>
      <c r="AI204" s="1301">
        <v>0</v>
      </c>
      <c r="AJ204" s="1301">
        <f t="shared" si="191"/>
        <v>0</v>
      </c>
      <c r="AK204" s="1301">
        <v>0</v>
      </c>
      <c r="AL204" s="1313">
        <f>IF(AND(MONTH(AL$4)=MONTH($H204),YEAR(AL$4)=YEAR($H204)),#REF!,IF(AND(MONTH(AL$4)=MONTH($G204),YEAR(AL$4)=YEAR($G204)),#REF!,IF(AND(AL$4&lt;($H204+1),(AL$4+1)&gt;$G204),$O204,0)))</f>
        <v>0</v>
      </c>
      <c r="AM204" s="1313" t="e">
        <f>IF(AND(MONTH(AM$4)=MONTH($H204),YEAR(AM$4)=YEAR($H204)),#REF!,IF(AND(MONTH(AM$4)=MONTH($G204),YEAR(AM$4)=YEAR($G204)),#REF!,IF(AND(AM$4&lt;($H204+1),(AM$4+1)&gt;$G204),$O204,0)))</f>
        <v>#REF!</v>
      </c>
      <c r="AN204" s="1313">
        <f>IF(AND(MONTH(AN$4)=MONTH($H204),YEAR(AN$4)=YEAR($H204)),#REF!,IF(AND(MONTH(AN$4)=MONTH($G204),YEAR(AN$4)=YEAR($G204)),#REF!,IF(AND(AN$4&lt;($H204+1),(AN$4+1)&gt;$G204),$O204,0)))</f>
        <v>150</v>
      </c>
      <c r="AO204" s="1313">
        <f>IF(AND(MONTH(AO$4)=MONTH($H204),YEAR(AO$4)=YEAR($H204)),#REF!,IF(AND(MONTH(AO$4)=MONTH($G204),YEAR(AO$4)=YEAR($G204)),#REF!,IF(AND(AO$4&lt;($H204+1),(AO$4+1)&gt;$G204),$O204,0)))</f>
        <v>150</v>
      </c>
      <c r="AP204" s="1313">
        <f>IF(AND(MONTH(AP$4)=MONTH($H204),YEAR(AP$4)=YEAR($H204)),#REF!,IF(AND(MONTH(AP$4)=MONTH($G204),YEAR(AP$4)=YEAR($G204)),#REF!,IF(AND(AP$4&lt;($H204+1),(AP$4+1)&gt;$G204),$O204,0)))</f>
        <v>150</v>
      </c>
      <c r="AQ204" s="1313">
        <f>IF(AND(MONTH(AQ$4)=MONTH($H204),YEAR(AQ$4)=YEAR($H204)),#REF!,IF(AND(MONTH(AQ$4)=MONTH($G204),YEAR(AQ$4)=YEAR($G204)),#REF!,IF(AND(AQ$4&lt;($H204+1),(AQ$4+1)&gt;$G204),$O204,0)))</f>
        <v>150</v>
      </c>
      <c r="AR204" s="1313">
        <f>IF(AND(MONTH(AR$4)=MONTH($H204),YEAR(AR$4)=YEAR($H204)),#REF!,IF(AND(MONTH(AR$4)=MONTH($G204),YEAR(AR$4)=YEAR($G204)),#REF!,IF(AND(AR$4&lt;($H204+1),(AR$4+1)&gt;$G204),$O204,0)))</f>
        <v>150</v>
      </c>
      <c r="AS204" s="1301" t="e">
        <f t="shared" si="233"/>
        <v>#REF!</v>
      </c>
      <c r="AT204" s="1301">
        <f>IF(AND(MONTH(AT$4)=MONTH($H204),YEAR(AT$4)=YEAR($H204)),#REF!,IF(AND(MONTH(AT$4)=MONTH($G204),YEAR(AT$4)=YEAR($G204)),#REF!,IF(AND(AT$4&lt;($H204+1),(AT$4+1)&gt;$G204),$P204,0)))</f>
        <v>0</v>
      </c>
      <c r="AU204" s="1301">
        <v>0</v>
      </c>
      <c r="AV204" s="1301">
        <f t="shared" si="180"/>
        <v>0</v>
      </c>
      <c r="AW204" s="1301">
        <v>0</v>
      </c>
      <c r="AX204" s="1301">
        <f>IF(AND(MONTH(AX$4)=MONTH($H204),YEAR(AX$4)=YEAR($H204)),#REF!,IF(AND(MONTH(AX$4)=MONTH($G204),YEAR(AX$4)=YEAR($G204)),#REF!,IF(AND(AX$4&lt;($H204+1),(AX$4+1)&gt;$G204),$P204,0)))</f>
        <v>0</v>
      </c>
      <c r="AY204" s="1301">
        <v>0</v>
      </c>
      <c r="AZ204" s="1301">
        <f t="shared" si="184"/>
        <v>0</v>
      </c>
      <c r="BA204" s="1301">
        <v>0</v>
      </c>
      <c r="BB204" s="1301">
        <f>IF(AND(MONTH(BB$4)=MONTH($H204),YEAR(BB$4)=YEAR($H204)),#REF!,IF(AND(MONTH(BB$4)=MONTH($G204),YEAR(BB$4)=YEAR($G204)),#REF!,IF(AND(BB$4&lt;($H204+1),(BB$4+1)&gt;$G204),$P204,0)))</f>
        <v>0</v>
      </c>
      <c r="BC204" s="1301">
        <v>0</v>
      </c>
      <c r="BD204" s="1301">
        <f t="shared" si="185"/>
        <v>0</v>
      </c>
      <c r="BE204" s="1301">
        <v>0</v>
      </c>
      <c r="BF204" s="1301">
        <f>IF(AND(MONTH(BF$4)=MONTH($H204),YEAR(BF$4)=YEAR($H204)),#REF!,IF(AND(MONTH(BF$4)=MONTH($G204),YEAR(BF$4)=YEAR($G204)),#REF!,IF(AND(BF$4&lt;($H204+1),(BF$4+1)&gt;$G204),$P204,0)))</f>
        <v>0</v>
      </c>
      <c r="BG204" s="1301">
        <v>0</v>
      </c>
      <c r="BH204" s="1301">
        <f t="shared" si="186"/>
        <v>0</v>
      </c>
      <c r="BI204" s="1301">
        <v>0</v>
      </c>
      <c r="BJ204" s="1301">
        <f>IF(AND(MONTH(BJ$4)=MONTH($H204),YEAR(BJ$4)=YEAR($H204)),#REF!,IF(AND(MONTH(BJ$4)=MONTH($G204),YEAR(BJ$4)=YEAR($G204)),#REF!,IF(AND(BJ$4&lt;($H204+1),(BJ$4+1)&gt;$G204),$P204,0)))</f>
        <v>0</v>
      </c>
      <c r="BK204" s="1301">
        <v>0</v>
      </c>
      <c r="BL204" s="1301">
        <f t="shared" si="187"/>
        <v>0</v>
      </c>
      <c r="BM204" s="1301">
        <v>0</v>
      </c>
      <c r="BN204" s="1313">
        <f>IF(AND(MONTH(BN$4)=MONTH($H204),YEAR(BN$4)=YEAR($H204)),#REF!,IF(AND(MONTH(BN$4)=MONTH($G204),YEAR(BN$4)=YEAR($G204)),#REF!,IF(AND(BN$4&lt;($H204+1),(BN$4+1)&gt;$G204),$P204,0)))</f>
        <v>0</v>
      </c>
      <c r="BO204" s="1313" t="e">
        <f>IF(AND(MONTH(BO$4)=MONTH($H204),YEAR(BO$4)=YEAR($H204)),#REF!,IF(AND(MONTH(BO$4)=MONTH($G204),YEAR(BO$4)=YEAR($G204)),#REF!,IF(AND(BO$4&lt;($H204+1),(BO$4+1)&gt;$G204),$P204,0)))</f>
        <v>#REF!</v>
      </c>
      <c r="BP204" s="1313">
        <f>IF(AND(MONTH(BP$4)=MONTH($H204),YEAR(BP$4)=YEAR($H204)),#REF!,IF(AND(MONTH(BP$4)=MONTH($G204),YEAR(BP$4)=YEAR($G204)),#REF!,IF(AND(BP$4&lt;($H204+1),(BP$4+1)&gt;$G204),$P204,0)))</f>
        <v>0</v>
      </c>
      <c r="BQ204" s="1313">
        <f>IF(AND(MONTH(BQ$4)=MONTH($H204),YEAR(BQ$4)=YEAR($H204)),#REF!,IF(AND(MONTH(BQ$4)=MONTH($G204),YEAR(BQ$4)=YEAR($G204)),#REF!,IF(AND(BQ$4&lt;($H204+1),(BQ$4+1)&gt;$G204),$P204,0)))</f>
        <v>0</v>
      </c>
      <c r="BR204" s="1313">
        <f>IF(AND(MONTH(BR$4)=MONTH($H204),YEAR(BR$4)=YEAR($H204)),#REF!,IF(AND(MONTH(BR$4)=MONTH($G204),YEAR(BR$4)=YEAR($G204)),#REF!,IF(AND(BR$4&lt;($H204+1),(BR$4+1)&gt;$G204),$P204,0)))</f>
        <v>0</v>
      </c>
      <c r="BS204" s="1313">
        <f>IF(AND(MONTH(BS$4)=MONTH($H204),YEAR(BS$4)=YEAR($H204)),#REF!,IF(AND(MONTH(BS$4)=MONTH($G204),YEAR(BS$4)=YEAR($G204)),#REF!,IF(AND(BS$4&lt;($H204+1),(BS$4+1)&gt;$G204),$P204,0)))</f>
        <v>0</v>
      </c>
      <c r="BT204" s="1313">
        <f>IF(AND(MONTH(BT$4)=MONTH($H204),YEAR(BT$4)=YEAR($H204)),#REF!,IF(AND(MONTH(BT$4)=MONTH($G204),YEAR(BT$4)=YEAR($G204)),#REF!,IF(AND(BT$4&lt;($H204+1),(BT$4+1)&gt;$G204),$P204,0)))</f>
        <v>0</v>
      </c>
      <c r="BU204" s="1331" t="e">
        <f t="shared" si="234"/>
        <v>#REF!</v>
      </c>
      <c r="BV204" s="1331"/>
      <c r="BW204" s="1327"/>
      <c r="BX204" s="1319"/>
      <c r="BY204" s="1319"/>
      <c r="BZ204" s="1319"/>
      <c r="CA204" s="1319"/>
      <c r="CB204" s="1319"/>
      <c r="CC204" s="1319"/>
      <c r="CD204" s="1338"/>
      <c r="CE204" s="1338"/>
      <c r="CF204" s="1338"/>
      <c r="CG204" s="1338"/>
      <c r="CH204" s="1338"/>
      <c r="CI204" s="1270">
        <f t="shared" si="85"/>
        <v>0</v>
      </c>
      <c r="CJ204" s="1333"/>
      <c r="CK204" s="1333"/>
      <c r="CL204" s="1333"/>
    </row>
    <row r="205" spans="1:90" ht="18" customHeight="1">
      <c r="A205" s="1188"/>
      <c r="B205" s="1188"/>
      <c r="C205" s="1188"/>
      <c r="D205" s="1188"/>
      <c r="E205" s="1188"/>
      <c r="F205" s="1218"/>
      <c r="G205" s="1386"/>
      <c r="H205" s="1386"/>
      <c r="I205" s="1256"/>
      <c r="J205" s="1257"/>
      <c r="K205" s="1257"/>
      <c r="L205" s="1260"/>
      <c r="M205" s="1258"/>
      <c r="N205" s="1249"/>
      <c r="O205" s="1259"/>
      <c r="P205" s="1259"/>
      <c r="Q205" s="1259"/>
      <c r="R205" s="1259"/>
      <c r="S205" s="1259"/>
      <c r="T205" s="1259"/>
      <c r="U205" s="1259"/>
      <c r="V205" s="1301"/>
      <c r="W205" s="1301"/>
      <c r="X205" s="1301"/>
      <c r="Y205" s="1301"/>
      <c r="Z205" s="1301"/>
      <c r="AA205" s="1301"/>
      <c r="AB205" s="1301"/>
      <c r="AC205" s="1301"/>
      <c r="AD205" s="1301"/>
      <c r="AE205" s="1301"/>
      <c r="AF205" s="1301"/>
      <c r="AG205" s="1301"/>
      <c r="AH205" s="1301"/>
      <c r="AI205" s="1301"/>
      <c r="AJ205" s="1301"/>
      <c r="AK205" s="1301"/>
      <c r="AL205" s="1402"/>
      <c r="AM205" s="1301"/>
      <c r="AN205" s="1331"/>
      <c r="AO205" s="1331"/>
      <c r="AP205" s="1331"/>
      <c r="AQ205" s="1331"/>
      <c r="AR205" s="1331"/>
      <c r="AS205" s="1301"/>
      <c r="AT205" s="1301"/>
      <c r="AU205" s="1301"/>
      <c r="AV205" s="1301"/>
      <c r="AW205" s="1301"/>
      <c r="AX205" s="1301"/>
      <c r="AY205" s="1301"/>
      <c r="AZ205" s="1301"/>
      <c r="BA205" s="1301"/>
      <c r="BB205" s="1301"/>
      <c r="BC205" s="1301"/>
      <c r="BD205" s="1301"/>
      <c r="BE205" s="1301"/>
      <c r="BF205" s="1301"/>
      <c r="BG205" s="1301"/>
      <c r="BH205" s="1301"/>
      <c r="BI205" s="1301"/>
      <c r="BJ205" s="1402"/>
      <c r="BK205" s="1301"/>
      <c r="BL205" s="1301"/>
      <c r="BM205" s="1301"/>
      <c r="BN205" s="1402"/>
      <c r="BO205" s="1301"/>
      <c r="BP205" s="1331"/>
      <c r="BQ205" s="1331"/>
      <c r="BR205" s="1331"/>
      <c r="BS205" s="1331"/>
      <c r="BT205" s="1331"/>
      <c r="BU205" s="1331"/>
      <c r="BV205" s="1331"/>
      <c r="BW205" s="1406"/>
      <c r="BX205" s="1284"/>
      <c r="BY205" s="1301"/>
      <c r="BZ205" s="1301"/>
      <c r="CA205" s="1301"/>
      <c r="CB205" s="1402"/>
      <c r="CC205" s="1301"/>
      <c r="CD205" s="1331"/>
      <c r="CE205" s="1331"/>
      <c r="CF205" s="1331"/>
      <c r="CG205" s="1331"/>
      <c r="CH205" s="1331"/>
      <c r="CI205" s="1301"/>
      <c r="CJ205" s="1333"/>
      <c r="CK205" s="1333"/>
      <c r="CL205" s="1333"/>
    </row>
    <row r="206" spans="1:90" ht="18" customHeight="1">
      <c r="A206" s="1387"/>
      <c r="B206" s="1387"/>
      <c r="C206" s="1387"/>
      <c r="D206" s="1387"/>
      <c r="E206" s="1387"/>
      <c r="F206" s="1388"/>
      <c r="G206" s="1389"/>
      <c r="H206" s="1389"/>
      <c r="I206" s="1394"/>
      <c r="J206" s="1395">
        <f>SUM(J9:J205)-J73-J86-J91-J62-J64</f>
        <v>154540</v>
      </c>
      <c r="K206" s="1395">
        <f>SUM(K9:K205)-K11-K13-K14-K17-K19-K21-K22-K23-K28-K29-K31-K32-K33-K35-K37-K38-K40-K42-K43-K44-K48-K50-K51-K53-K54-K56-K58-K59-K61-K62-K63-K64-K66-K67-K69-K71-K73-K74-K76-K77-K79-K82-K85-K86-K88-K90-K91-K92-K94-K96-K97-K99-K103-K105-K108-K109-K110-K113-K116-K118-K120-K121-K122-K125-K127-K128-K130-K131-K133-K137-K139-K140-K142-K143-K144-K146-K147-K148-K151-K152-K154-K156-K158-K160-K161-K163-K164-K165-K167-K168-K169-K171-K172-K174-K176-K177-K181-K182-K183-K185-K187-K188-K190-K191-K193-K198-K199-K195-K196</f>
        <v>154540</v>
      </c>
      <c r="L206" s="1396"/>
      <c r="M206" s="1397"/>
      <c r="N206" s="1398"/>
      <c r="O206" s="1399"/>
      <c r="P206" s="1399"/>
      <c r="Q206" s="1399"/>
      <c r="R206" s="1399" t="e">
        <f>SUM(R8:R205)</f>
        <v>#REF!</v>
      </c>
      <c r="S206" s="1399">
        <f>SUM(S8:S205)</f>
        <v>1191721.6264516129</v>
      </c>
      <c r="T206" s="1399" t="e">
        <f>SUM(T8:T205)</f>
        <v>#REF!</v>
      </c>
      <c r="U206" s="1399">
        <f>SUM(U8:U205)</f>
        <v>1336466.5200000003</v>
      </c>
      <c r="V206" s="1401" t="e">
        <f t="shared" ref="V206:AJ206" si="260">SUM(V8:V205)</f>
        <v>#REF!</v>
      </c>
      <c r="W206" s="1401">
        <f t="shared" si="260"/>
        <v>1208237.1299999999</v>
      </c>
      <c r="X206" s="1401" t="e">
        <f t="shared" si="260"/>
        <v>#REF!</v>
      </c>
      <c r="Y206" s="1401">
        <f t="shared" si="260"/>
        <v>1215465.1599999997</v>
      </c>
      <c r="Z206" s="1401" t="e">
        <f t="shared" si="260"/>
        <v>#REF!</v>
      </c>
      <c r="AA206" s="1401">
        <f t="shared" si="260"/>
        <v>1251824.4599999995</v>
      </c>
      <c r="AB206" s="1401" t="e">
        <f t="shared" si="260"/>
        <v>#REF!</v>
      </c>
      <c r="AC206" s="1401">
        <f t="shared" si="260"/>
        <v>1141607.5199999998</v>
      </c>
      <c r="AD206" s="1401" t="e">
        <f t="shared" si="260"/>
        <v>#REF!</v>
      </c>
      <c r="AE206" s="1401">
        <f t="shared" si="260"/>
        <v>1289752.3699999999</v>
      </c>
      <c r="AF206" s="1401" t="e">
        <f t="shared" si="260"/>
        <v>#REF!</v>
      </c>
      <c r="AG206" s="1401">
        <f t="shared" si="260"/>
        <v>1146057.6499999999</v>
      </c>
      <c r="AH206" s="1401" t="e">
        <f t="shared" si="260"/>
        <v>#REF!</v>
      </c>
      <c r="AI206" s="1401">
        <f t="shared" si="260"/>
        <v>1287882.6399999999</v>
      </c>
      <c r="AJ206" s="1401" t="e">
        <f t="shared" si="260"/>
        <v>#REF!</v>
      </c>
      <c r="AK206" s="1401">
        <f>SUM(AK8:AK205)-3</f>
        <v>1150553.75</v>
      </c>
      <c r="AL206" s="1401" t="e">
        <f t="shared" ref="AL206:BU206" si="261">SUM(AL8:AL205)</f>
        <v>#REF!</v>
      </c>
      <c r="AM206" s="1401" t="e">
        <f t="shared" si="261"/>
        <v>#REF!</v>
      </c>
      <c r="AN206" s="1401" t="e">
        <f t="shared" si="261"/>
        <v>#REF!</v>
      </c>
      <c r="AO206" s="1401" t="e">
        <f t="shared" si="261"/>
        <v>#REF!</v>
      </c>
      <c r="AP206" s="1401" t="e">
        <f t="shared" si="261"/>
        <v>#REF!</v>
      </c>
      <c r="AQ206" s="1401" t="e">
        <f t="shared" si="261"/>
        <v>#REF!</v>
      </c>
      <c r="AR206" s="1401" t="e">
        <f t="shared" si="261"/>
        <v>#REF!</v>
      </c>
      <c r="AS206" s="1401" t="e">
        <f t="shared" si="261"/>
        <v>#REF!</v>
      </c>
      <c r="AT206" s="1401" t="e">
        <f t="shared" si="261"/>
        <v>#REF!</v>
      </c>
      <c r="AU206" s="1401">
        <f t="shared" si="261"/>
        <v>259950.29967741939</v>
      </c>
      <c r="AV206" s="1401" t="e">
        <f t="shared" si="261"/>
        <v>#REF!</v>
      </c>
      <c r="AW206" s="1401">
        <f t="shared" si="261"/>
        <v>178978.24000000002</v>
      </c>
      <c r="AX206" s="1401" t="e">
        <f t="shared" si="261"/>
        <v>#REF!</v>
      </c>
      <c r="AY206" s="1401">
        <f t="shared" si="261"/>
        <v>264231.2</v>
      </c>
      <c r="AZ206" s="1401" t="e">
        <f t="shared" si="261"/>
        <v>#REF!</v>
      </c>
      <c r="BA206" s="1401">
        <f t="shared" si="261"/>
        <v>263543.39</v>
      </c>
      <c r="BB206" s="1401" t="e">
        <f t="shared" si="261"/>
        <v>#REF!</v>
      </c>
      <c r="BC206" s="1401">
        <f t="shared" si="261"/>
        <v>271581.95000000007</v>
      </c>
      <c r="BD206" s="1401" t="e">
        <f t="shared" si="261"/>
        <v>#REF!</v>
      </c>
      <c r="BE206" s="1401">
        <f t="shared" si="261"/>
        <v>252691.66999999995</v>
      </c>
      <c r="BF206" s="1401" t="e">
        <f t="shared" si="261"/>
        <v>#REF!</v>
      </c>
      <c r="BG206" s="1401">
        <f t="shared" si="261"/>
        <v>278276.53000000003</v>
      </c>
      <c r="BH206" s="1401" t="e">
        <f t="shared" si="261"/>
        <v>#REF!</v>
      </c>
      <c r="BI206" s="1401">
        <f t="shared" si="261"/>
        <v>254656.27000000002</v>
      </c>
      <c r="BJ206" s="1401" t="e">
        <f t="shared" si="261"/>
        <v>#REF!</v>
      </c>
      <c r="BK206" s="1401">
        <f t="shared" si="261"/>
        <v>277819.2</v>
      </c>
      <c r="BL206" s="1401" t="e">
        <f t="shared" si="261"/>
        <v>#REF!</v>
      </c>
      <c r="BM206" s="1401">
        <f t="shared" si="261"/>
        <v>256470.49</v>
      </c>
      <c r="BN206" s="1401" t="e">
        <f t="shared" si="261"/>
        <v>#REF!</v>
      </c>
      <c r="BO206" s="1401" t="e">
        <f t="shared" si="261"/>
        <v>#REF!</v>
      </c>
      <c r="BP206" s="1404" t="e">
        <f t="shared" si="261"/>
        <v>#REF!</v>
      </c>
      <c r="BQ206" s="1404" t="e">
        <f t="shared" si="261"/>
        <v>#REF!</v>
      </c>
      <c r="BR206" s="1404" t="e">
        <f t="shared" si="261"/>
        <v>#REF!</v>
      </c>
      <c r="BS206" s="1404" t="e">
        <f t="shared" si="261"/>
        <v>#REF!</v>
      </c>
      <c r="BT206" s="1404" t="e">
        <f t="shared" si="261"/>
        <v>#REF!</v>
      </c>
      <c r="BU206" s="1404" t="e">
        <f t="shared" si="261"/>
        <v>#REF!</v>
      </c>
      <c r="BV206" s="1407"/>
      <c r="BW206" s="1408">
        <f t="shared" ref="BW206:CI206" si="262">SUM(BW8:BW205)</f>
        <v>38745.29</v>
      </c>
      <c r="BX206" s="1401">
        <f t="shared" si="262"/>
        <v>34677.19</v>
      </c>
      <c r="BY206" s="1401">
        <f t="shared" si="262"/>
        <v>52242.35</v>
      </c>
      <c r="BZ206" s="1401">
        <f t="shared" si="262"/>
        <v>51606.31</v>
      </c>
      <c r="CA206" s="1401">
        <f t="shared" si="262"/>
        <v>78500.03</v>
      </c>
      <c r="CB206" s="1401">
        <f t="shared" si="262"/>
        <v>0</v>
      </c>
      <c r="CC206" s="1401">
        <f t="shared" si="262"/>
        <v>0</v>
      </c>
      <c r="CD206" s="1404">
        <f t="shared" si="262"/>
        <v>0</v>
      </c>
      <c r="CE206" s="1404">
        <f t="shared" si="262"/>
        <v>0</v>
      </c>
      <c r="CF206" s="1404">
        <f t="shared" si="262"/>
        <v>0</v>
      </c>
      <c r="CG206" s="1404">
        <f t="shared" si="262"/>
        <v>0</v>
      </c>
      <c r="CH206" s="1404">
        <f t="shared" si="262"/>
        <v>0</v>
      </c>
      <c r="CI206" s="1401">
        <f t="shared" si="262"/>
        <v>255771.17</v>
      </c>
      <c r="CJ206" s="1333"/>
      <c r="CK206" s="1333"/>
      <c r="CL206" s="1333"/>
    </row>
    <row r="207" spans="1:90" ht="18" customHeight="1">
      <c r="A207" s="1188"/>
      <c r="B207" s="1188"/>
      <c r="C207" s="1188"/>
      <c r="D207" s="1188"/>
      <c r="E207" s="1188"/>
      <c r="F207" s="1199"/>
      <c r="G207" s="1386"/>
      <c r="H207" s="1386"/>
      <c r="I207" s="1256"/>
      <c r="J207" s="1257"/>
      <c r="K207" s="1257"/>
      <c r="L207" s="1260"/>
      <c r="M207" s="1258"/>
      <c r="N207" s="1249"/>
      <c r="O207" s="1259"/>
      <c r="P207" s="1259"/>
      <c r="Q207" s="1259"/>
      <c r="R207" s="1259"/>
      <c r="S207" s="1259"/>
      <c r="T207" s="1259"/>
      <c r="U207" s="1259"/>
      <c r="V207" s="1301"/>
      <c r="W207" s="1301"/>
      <c r="X207" s="1301"/>
      <c r="Y207" s="1301"/>
      <c r="Z207" s="1301"/>
      <c r="AA207" s="1301"/>
      <c r="AB207" s="1301"/>
      <c r="AC207" s="1301"/>
      <c r="AD207" s="1301"/>
      <c r="AE207" s="1301"/>
      <c r="AF207" s="1301"/>
      <c r="AG207" s="1301"/>
      <c r="AH207" s="1301"/>
      <c r="AI207" s="1301"/>
      <c r="AJ207" s="1301"/>
      <c r="AK207" s="1301"/>
      <c r="AL207" s="1403"/>
      <c r="AM207" s="1301"/>
      <c r="AN207" s="1331"/>
      <c r="AO207" s="1331"/>
      <c r="AP207" s="1331"/>
      <c r="AQ207" s="1331"/>
      <c r="AR207" s="1331"/>
      <c r="AS207" s="1301"/>
      <c r="AT207" s="1301"/>
      <c r="AU207" s="1301"/>
      <c r="AV207" s="1301"/>
      <c r="AW207" s="1301"/>
      <c r="AX207" s="1301"/>
      <c r="AY207" s="1301"/>
      <c r="AZ207" s="1301"/>
      <c r="BA207" s="1301"/>
      <c r="BB207" s="1301"/>
      <c r="BC207" s="1301"/>
      <c r="BD207" s="1301"/>
      <c r="BE207" s="1301"/>
      <c r="BF207" s="1301"/>
      <c r="BG207" s="1301"/>
      <c r="BH207" s="1301"/>
      <c r="BI207" s="1301"/>
      <c r="BJ207" s="1402"/>
      <c r="BK207" s="1301"/>
      <c r="BL207" s="1301"/>
      <c r="BM207" s="1301"/>
      <c r="BN207" s="1402"/>
      <c r="BO207" s="1301"/>
      <c r="BP207" s="1331"/>
      <c r="BQ207" s="1331"/>
      <c r="BR207" s="1331"/>
      <c r="BS207" s="1331"/>
      <c r="BT207" s="1331"/>
      <c r="BU207" s="1331"/>
      <c r="BV207" s="1331"/>
      <c r="BW207" s="1409"/>
      <c r="BX207" s="1301"/>
      <c r="BY207" s="1301"/>
      <c r="BZ207" s="1301"/>
      <c r="CA207" s="1301"/>
      <c r="CB207" s="1402"/>
      <c r="CC207" s="1301"/>
      <c r="CD207" s="1331"/>
      <c r="CE207" s="1331"/>
      <c r="CF207" s="1331"/>
      <c r="CG207" s="1331"/>
      <c r="CH207" s="1331"/>
      <c r="CI207" s="1301"/>
      <c r="CJ207" s="1333"/>
      <c r="CK207" s="1333"/>
      <c r="CL207" s="1333"/>
    </row>
    <row r="208" spans="1:90" ht="18" customHeight="1">
      <c r="A208" s="1188"/>
      <c r="B208" s="1188"/>
      <c r="C208" s="1188"/>
      <c r="D208" s="1188"/>
      <c r="E208" s="1188"/>
      <c r="F208" s="1176" t="s">
        <v>269</v>
      </c>
      <c r="G208" s="1386"/>
      <c r="H208" s="1386"/>
      <c r="I208" s="1256"/>
      <c r="J208" s="1257"/>
      <c r="K208" s="1257"/>
      <c r="L208" s="1260"/>
      <c r="M208" s="1258"/>
      <c r="N208" s="1249"/>
      <c r="O208" s="1259"/>
      <c r="P208" s="1259"/>
      <c r="Q208" s="1259"/>
      <c r="R208" s="1259"/>
      <c r="S208" s="1259"/>
      <c r="T208" s="1259"/>
      <c r="U208" s="1259"/>
      <c r="V208" s="1301"/>
      <c r="W208" s="1301"/>
      <c r="X208" s="1301"/>
      <c r="Y208" s="1301"/>
      <c r="Z208" s="1301"/>
      <c r="AA208" s="1301"/>
      <c r="AB208" s="1301"/>
      <c r="AC208" s="1301"/>
      <c r="AD208" s="1301"/>
      <c r="AE208" s="1301"/>
      <c r="AF208" s="1301"/>
      <c r="AG208" s="1301"/>
      <c r="AH208" s="1301"/>
      <c r="AI208" s="1301"/>
      <c r="AJ208" s="1301"/>
      <c r="AK208" s="1301"/>
      <c r="AL208" s="1402"/>
      <c r="AM208" s="1301"/>
      <c r="AN208" s="1331"/>
      <c r="AO208" s="1331"/>
      <c r="AP208" s="1331"/>
      <c r="AQ208" s="1331"/>
      <c r="AR208" s="1331"/>
      <c r="AS208" s="1301"/>
      <c r="AT208" s="1301"/>
      <c r="AU208" s="1301"/>
      <c r="AV208" s="1301"/>
      <c r="AW208" s="1301"/>
      <c r="AX208" s="1301"/>
      <c r="AY208" s="1301"/>
      <c r="AZ208" s="1301"/>
      <c r="BA208" s="1301"/>
      <c r="BB208" s="1301"/>
      <c r="BC208" s="1301"/>
      <c r="BD208" s="1301"/>
      <c r="BE208" s="1301"/>
      <c r="BF208" s="1301"/>
      <c r="BG208" s="1301"/>
      <c r="BH208" s="1301"/>
      <c r="BI208" s="1301"/>
      <c r="BJ208" s="1402"/>
      <c r="BK208" s="1301"/>
      <c r="BL208" s="1301"/>
      <c r="BM208" s="1301"/>
      <c r="BN208" s="1402"/>
      <c r="BO208" s="1301"/>
      <c r="BP208" s="1331"/>
      <c r="BQ208" s="1331"/>
      <c r="BR208" s="1331"/>
      <c r="BS208" s="1331"/>
      <c r="BT208" s="1331"/>
      <c r="BU208" s="1331"/>
      <c r="BV208" s="1331"/>
      <c r="BW208" s="1409"/>
      <c r="BX208" s="1301"/>
      <c r="BY208" s="1301"/>
      <c r="BZ208" s="1301"/>
      <c r="CA208" s="1301"/>
      <c r="CB208" s="1402"/>
      <c r="CC208" s="1301"/>
      <c r="CD208" s="1331"/>
      <c r="CE208" s="1331"/>
      <c r="CF208" s="1331"/>
      <c r="CG208" s="1331"/>
      <c r="CH208" s="1331"/>
      <c r="CI208" s="1301"/>
      <c r="CJ208" s="1333"/>
      <c r="CK208" s="1333"/>
      <c r="CL208" s="1333"/>
    </row>
    <row r="209" spans="1:90" ht="18" customHeight="1">
      <c r="A209" s="1188">
        <v>91</v>
      </c>
      <c r="B209" s="1188" t="s">
        <v>270</v>
      </c>
      <c r="C209" s="1188" t="s">
        <v>56</v>
      </c>
      <c r="D209" s="1188"/>
      <c r="E209" s="1188" t="s">
        <v>271</v>
      </c>
      <c r="F209" s="1218" t="s">
        <v>272</v>
      </c>
      <c r="G209" s="1197">
        <v>45111</v>
      </c>
      <c r="H209" s="1197">
        <v>45343</v>
      </c>
      <c r="I209" s="1256">
        <v>282.33</v>
      </c>
      <c r="J209" s="1257">
        <v>0</v>
      </c>
      <c r="K209" s="1257">
        <v>6071</v>
      </c>
      <c r="L209" s="1260">
        <v>9</v>
      </c>
      <c r="M209" s="1258">
        <v>2</v>
      </c>
      <c r="N209" s="1249">
        <v>13.75</v>
      </c>
      <c r="O209" s="1259">
        <f t="shared" ref="O209:O240" si="263">L209*K209</f>
        <v>54639</v>
      </c>
      <c r="P209" s="1259">
        <f t="shared" ref="P209:P240" si="264">M209*K209</f>
        <v>12142</v>
      </c>
      <c r="Q209" s="1259">
        <f t="shared" ref="Q209:Q247" si="265">SUM(O209:P209)</f>
        <v>66781</v>
      </c>
      <c r="R209" s="1259">
        <f>IF(AND(MONTH(R$4)=MONTH($H209),YEAR(R$4)=YEAR($H209)),#REF!,IF(AND(MONTH(R$4)=MONTH($G209),YEAR(R$4)=YEAR($G209)),#REF!,IF(AND(R$4&lt;($H209+1),(R$4+1)&gt;$G209),$O209,0)))</f>
        <v>54639</v>
      </c>
      <c r="S209" s="1259">
        <f>VLOOKUP(E209,'[1]MW-Rent 2023'!$E$11:$AS$247,16,FALSE)</f>
        <v>43711.199999999997</v>
      </c>
      <c r="T209" s="1259">
        <f t="shared" ref="T209:T280" si="266">R209-S209</f>
        <v>10927.8</v>
      </c>
      <c r="U209" s="1259">
        <f>VLOOKUP(E209,'[2]MW-Rent 2023'!$E$11:$DR$319,21,FALSE)</f>
        <v>42497</v>
      </c>
      <c r="V209" s="1301">
        <v>43711.199999999997</v>
      </c>
      <c r="W209" s="1301">
        <f>VLOOKUP(E209,'[1]MW-Rent 2023'!$E$11:$AS$247,17,FALSE)</f>
        <v>43711.199999999997</v>
      </c>
      <c r="X209" s="1301">
        <f t="shared" ref="X209:X280" si="267">V209-W209</f>
        <v>0</v>
      </c>
      <c r="Y209" s="1301">
        <f>VLOOKUP(E209,'[2]MW-Rent 2023'!$E$11:$DR$319,25,FALSE)</f>
        <v>37640.199999999997</v>
      </c>
      <c r="Z209" s="1301">
        <f>IF(AND(MONTH(Z$4)=MONTH($H209),YEAR(Z$4)=YEAR($H209)),#REF!,IF(AND(MONTH(Z$4)=MONTH($G209),YEAR(Z$4)=YEAR($G209)),#REF!,IF(AND(Z$4&lt;($H209+1),(Z$4+1)&gt;$G209),$O209,0)))-12058.26</f>
        <v>-12058.26</v>
      </c>
      <c r="AA209" s="1301">
        <f>VLOOKUP(E209,'[1]MW-Rent 2023'!$E$11:$AS$247,18,FALSE)</f>
        <v>43711.199999999997</v>
      </c>
      <c r="AB209" s="1301">
        <f t="shared" ref="AB209:AB280" si="268">Z209-AA209</f>
        <v>-55769.46</v>
      </c>
      <c r="AC209" s="1301">
        <f>VLOOKUP(E209,'[2]MW-Rent 2023'!$E$11:$DR$319,29,FALSE)</f>
        <v>37640.199999999997</v>
      </c>
      <c r="AD209" s="1301">
        <f>IF(AND(MONTH(AD$4)=MONTH($H209),YEAR(AD$4)=YEAR($H209)),#REF!,IF(AND(MONTH(AD$4)=MONTH($G209),YEAR(AD$4)=YEAR($G209)),#REF!,IF(AND(AD$4&lt;($H209+1),(AD$4+1)&gt;$G209),$O209,0)))</f>
        <v>0</v>
      </c>
      <c r="AE209" s="1301">
        <f>VLOOKUP(E209,'[1]MW-Rent 2023'!$E$11:$AS$247,19,FALSE)</f>
        <v>43711.199999999997</v>
      </c>
      <c r="AF209" s="1301">
        <f t="shared" ref="AF209:AF280" si="269">AD209-AE209</f>
        <v>-43711.199999999997</v>
      </c>
      <c r="AG209" s="1301">
        <f>VLOOKUP(E209,'[2]MW-Rent 2023'!$E$11:$DR$319,33,FALSE)</f>
        <v>37640.199999999997</v>
      </c>
      <c r="AH209" s="1301">
        <f>IF(AND(MONTH(AH$4)=MONTH($H209),YEAR(AH$4)=YEAR($H209)),#REF!,IF(AND(MONTH(AH$4)=MONTH($G209),YEAR(AH$4)=YEAR($G209)),#REF!,IF(AND(AH$4&lt;($H209+1),(AH$4+1)&gt;$G209),$O209,0)))</f>
        <v>0</v>
      </c>
      <c r="AI209" s="1301">
        <f>VLOOKUP(E209,'[1]MW-Rent 2023'!$E$11:$AS$247,20,FALSE)</f>
        <v>43711.199999999997</v>
      </c>
      <c r="AJ209" s="1301">
        <f t="shared" ref="AJ209:AJ280" si="270">AH209-AI209</f>
        <v>-43711.199999999997</v>
      </c>
      <c r="AK209" s="1301">
        <f>VLOOKUP(E209,'[2]MW-Rent 2023'!$E$11:$DR$319,37,FALSE)</f>
        <v>37640.199999999997</v>
      </c>
      <c r="AL209" s="1313">
        <f>IF(AND(MONTH(AL$4)=MONTH($H209),YEAR(AL$4)=YEAR($H209)),#REF!,IF(AND(MONTH(AL$4)=MONTH($G209),YEAR(AL$4)=YEAR($G209)),#REF!,IF(AND(AL$4&lt;($H209+1),(AL$4+1)&gt;$G209),$O209,0)))</f>
        <v>0</v>
      </c>
      <c r="AM209" s="1313">
        <f>IF(AND(MONTH(AM$4)=MONTH($H209),YEAR(AM$4)=YEAR($H209)),#REF!,IF(AND(MONTH(AM$4)=MONTH($G209),YEAR(AM$4)=YEAR($G209)),#REF!,IF(AND(AM$4&lt;($H209+1),(AM$4+1)&gt;$G209),$O209,0)))</f>
        <v>0</v>
      </c>
      <c r="AN209" s="1313">
        <f>IF(AND(MONTH(AN$4)=MONTH($H209),YEAR(AN$4)=YEAR($H209)),#REF!,IF(AND(MONTH(AN$4)=MONTH($G209),YEAR(AN$4)=YEAR($G209)),#REF!,IF(AND(AN$4&lt;($H209+1),(AN$4+1)&gt;$G209),$O209,0)))</f>
        <v>0</v>
      </c>
      <c r="AO209" s="1313">
        <f>IF(AND(MONTH(AO$4)=MONTH($H209),YEAR(AO$4)=YEAR($H209)),#REF!,IF(AND(MONTH(AO$4)=MONTH($G209),YEAR(AO$4)=YEAR($G209)),#REF!,IF(AND(AO$4&lt;($H209+1),(AO$4+1)&gt;$G209),$O209,0)))</f>
        <v>0</v>
      </c>
      <c r="AP209" s="1313">
        <f>IF(AND(MONTH(AP$4)=MONTH($H209),YEAR(AP$4)=YEAR($H209)),#REF!,IF(AND(MONTH(AP$4)=MONTH($G209),YEAR(AP$4)=YEAR($G209)),#REF!,IF(AND(AP$4&lt;($H209+1),(AP$4+1)&gt;$G209),$O209,0)))</f>
        <v>0</v>
      </c>
      <c r="AQ209" s="1313">
        <f>IF(AND(MONTH(AQ$4)=MONTH($H209),YEAR(AQ$4)=YEAR($H209)),#REF!,IF(AND(MONTH(AQ$4)=MONTH($G209),YEAR(AQ$4)=YEAR($G209)),#REF!,IF(AND(AQ$4&lt;($H209+1),(AQ$4+1)&gt;$G209),$O209,0)))</f>
        <v>0</v>
      </c>
      <c r="AR209" s="1313">
        <f>IF(AND(MONTH(AR$4)=MONTH($H209),YEAR(AR$4)=YEAR($H209)),#REF!,IF(AND(MONTH(AR$4)=MONTH($G209),YEAR(AR$4)=YEAR($G209)),#REF!,IF(AND(AR$4&lt;($H209+1),(AR$4+1)&gt;$G209),$O209,0)))</f>
        <v>0</v>
      </c>
      <c r="AS209" s="1301">
        <f t="shared" ref="AS209:AS257" si="271">R209+V209+Z209+AD209+AH209+AL209+AM209+AN209+AO209+AP209+AQ209+AR209</f>
        <v>86291.94</v>
      </c>
      <c r="AT209" s="1301">
        <f>IF(AND(MONTH(AT$4)=MONTH($H209),YEAR(AT$4)=YEAR($H209)),#REF!,IF(AND(MONTH(AT$4)=MONTH($G209),YEAR(AT$4)=YEAR($G209)),#REF!,IF(AND(AT$4&lt;($H209+1),(AT$4+1)&gt;$G209),$P209,0)))</f>
        <v>12142</v>
      </c>
      <c r="AU209" s="1301">
        <f>VLOOKUP(E209,'[1]MW-Rent 2023'!$E$11:$AS$247,29,FALSE)</f>
        <v>12142</v>
      </c>
      <c r="AV209" s="1301">
        <f t="shared" ref="AV209:AV280" si="272">AT209-AU209</f>
        <v>0</v>
      </c>
      <c r="AW209" s="1301">
        <f>VLOOKUP(E209,'[2]MW-Rent 2023'!$E$11:$DR$319,70,FALSE)</f>
        <v>7285.2</v>
      </c>
      <c r="AX209" s="1301">
        <v>12142</v>
      </c>
      <c r="AY209" s="1301">
        <f>VLOOKUP(E209,'[1]MW-Rent 2023'!$E$11:$AS$247,30,FALSE)</f>
        <v>12142</v>
      </c>
      <c r="AZ209" s="1301">
        <f t="shared" ref="AZ209:AZ280" si="273">AX209-AY209</f>
        <v>0</v>
      </c>
      <c r="BA209" s="1301">
        <f>VLOOKUP(E209,'[2]MW-Rent 2023'!$E$11:$DR$319,74,FALSE)</f>
        <v>12142</v>
      </c>
      <c r="BB209" s="1301">
        <f>IF(AND(MONTH(BB$4)=MONTH($H209),YEAR(BB$4)=YEAR($H209)),#REF!,IF(AND(MONTH(BB$4)=MONTH($G209),YEAR(BB$4)=YEAR($G209)),#REF!,IF(AND(BB$4&lt;($H209+1),(BB$4+1)&gt;$G209),$P209,0)))-3349.52</f>
        <v>-3349.52</v>
      </c>
      <c r="BC209" s="1301">
        <f>VLOOKUP(E209,'[1]MW-Rent 2023'!$E$11:$AS$247,31,FALSE)</f>
        <v>12142</v>
      </c>
      <c r="BD209" s="1301">
        <f t="shared" ref="BD209:BD280" si="274">BB209-BC209</f>
        <v>-15491.52</v>
      </c>
      <c r="BE209" s="1301">
        <f>VLOOKUP(E209,'[2]MW-Rent 2023'!$E$11:$DR$319,78,FALSE)</f>
        <v>12142</v>
      </c>
      <c r="BF209" s="1301">
        <f>IF(AND(MONTH(BF$4)=MONTH($H209),YEAR(BF$4)=YEAR($H209)),#REF!,IF(AND(MONTH(BF$4)=MONTH($G209),YEAR(BF$4)=YEAR($G209)),#REF!,IF(AND(BF$4&lt;($H209+1),(BF$4+1)&gt;$G209),$P209,0)))</f>
        <v>0</v>
      </c>
      <c r="BG209" s="1301">
        <f>VLOOKUP(E209,'[1]MW-Rent 2023'!$E$11:$AS$247,32,FALSE)</f>
        <v>12142</v>
      </c>
      <c r="BH209" s="1301">
        <f t="shared" ref="BH209:BH280" si="275">BF209-BG209</f>
        <v>-12142</v>
      </c>
      <c r="BI209" s="1301">
        <f>VLOOKUP(E209,'[2]MW-Rent 2023'!$E$11:$DR$319,82,FALSE)</f>
        <v>12142</v>
      </c>
      <c r="BJ209" s="1301">
        <f>IF(AND(MONTH(BJ$4)=MONTH($H209),YEAR(BJ$4)=YEAR($H209)),#REF!,IF(AND(MONTH(BJ$4)=MONTH($G209),YEAR(BJ$4)=YEAR($G209)),#REF!,IF(AND(BJ$4&lt;($H209+1),(BJ$4+1)&gt;$G209),$P209,0)))</f>
        <v>0</v>
      </c>
      <c r="BK209" s="1301">
        <f>VLOOKUP(E209,'[1]MW-Rent 2023'!$E$11:$AS$247,33,FALSE)</f>
        <v>12142</v>
      </c>
      <c r="BL209" s="1301">
        <f t="shared" ref="BL209:BL280" si="276">BJ209-BK209</f>
        <v>-12142</v>
      </c>
      <c r="BM209" s="1301">
        <f>VLOOKUP(E209,'[2]MW-Rent 2023'!$E$11:$DR$319,86,FALSE)</f>
        <v>12142</v>
      </c>
      <c r="BN209" s="1313">
        <f>IF(AND(MONTH(BN$4)=MONTH($H209),YEAR(BN$4)=YEAR($H209)),#REF!,IF(AND(MONTH(BN$4)=MONTH($G209),YEAR(BN$4)=YEAR($G209)),#REF!,IF(AND(BN$4&lt;($H209+1),(BN$4+1)&gt;$G209),$P209,0)))</f>
        <v>0</v>
      </c>
      <c r="BO209" s="1313">
        <f>IF(AND(MONTH(BO$4)=MONTH($H209),YEAR(BO$4)=YEAR($H209)),#REF!,IF(AND(MONTH(BO$4)=MONTH($G209),YEAR(BO$4)=YEAR($G209)),#REF!,IF(AND(BO$4&lt;($H209+1),(BO$4+1)&gt;$G209),$P209,0)))</f>
        <v>0</v>
      </c>
      <c r="BP209" s="1313">
        <f>IF(AND(MONTH(BP$4)=MONTH($H209),YEAR(BP$4)=YEAR($H209)),#REF!,IF(AND(MONTH(BP$4)=MONTH($G209),YEAR(BP$4)=YEAR($G209)),#REF!,IF(AND(BP$4&lt;($H209+1),(BP$4+1)&gt;$G209),$P209,0)))</f>
        <v>0</v>
      </c>
      <c r="BQ209" s="1313">
        <f>IF(AND(MONTH(BQ$4)=MONTH($H209),YEAR(BQ$4)=YEAR($H209)),#REF!,IF(AND(MONTH(BQ$4)=MONTH($G209),YEAR(BQ$4)=YEAR($G209)),#REF!,IF(AND(BQ$4&lt;($H209+1),(BQ$4+1)&gt;$G209),$P209,0)))</f>
        <v>0</v>
      </c>
      <c r="BR209" s="1313">
        <f>IF(AND(MONTH(BR$4)=MONTH($H209),YEAR(BR$4)=YEAR($H209)),#REF!,IF(AND(MONTH(BR$4)=MONTH($G209),YEAR(BR$4)=YEAR($G209)),#REF!,IF(AND(BR$4&lt;($H209+1),(BR$4+1)&gt;$G209),$P209,0)))</f>
        <v>0</v>
      </c>
      <c r="BS209" s="1313">
        <f>IF(AND(MONTH(BS$4)=MONTH($H209),YEAR(BS$4)=YEAR($H209)),#REF!,IF(AND(MONTH(BS$4)=MONTH($G209),YEAR(BS$4)=YEAR($G209)),#REF!,IF(AND(BS$4&lt;($H209+1),(BS$4+1)&gt;$G209),$P209,0)))</f>
        <v>0</v>
      </c>
      <c r="BT209" s="1313">
        <f>IF(AND(MONTH(BT$4)=MONTH($H209),YEAR(BT$4)=YEAR($H209)),#REF!,IF(AND(MONTH(BT$4)=MONTH($G209),YEAR(BT$4)=YEAR($G209)),#REF!,IF(AND(BT$4&lt;($H209+1),(BT$4+1)&gt;$G209),$P209,0)))</f>
        <v>0</v>
      </c>
      <c r="BU209" s="1331">
        <f t="shared" ref="BU209:BU257" si="277">AT209+AX209+BB209+BF209+BJ209+BN209+BO209+BP209+BQ209+BR209+BS209+BT209</f>
        <v>20934.48</v>
      </c>
      <c r="BV209" s="1331"/>
      <c r="BW209" s="1327">
        <v>0</v>
      </c>
      <c r="BX209" s="1319">
        <v>0</v>
      </c>
      <c r="BY209" s="1319"/>
      <c r="BZ209" s="1319"/>
      <c r="CA209" s="1319"/>
      <c r="CB209" s="1319"/>
      <c r="CC209" s="1319"/>
      <c r="CD209" s="1338"/>
      <c r="CE209" s="1338"/>
      <c r="CF209" s="1338"/>
      <c r="CG209" s="1338"/>
      <c r="CH209" s="1338"/>
      <c r="CI209" s="1270">
        <f t="shared" ref="CI209:CI280" si="278">SUM(BW209:CH209)</f>
        <v>0</v>
      </c>
      <c r="CJ209" s="1333"/>
      <c r="CK209" s="1333"/>
      <c r="CL209" s="1333"/>
    </row>
    <row r="210" spans="1:90" ht="18" customHeight="1">
      <c r="A210" s="1188">
        <v>91</v>
      </c>
      <c r="B210" s="1188" t="s">
        <v>270</v>
      </c>
      <c r="C210" s="1188" t="s">
        <v>56</v>
      </c>
      <c r="D210" s="1188"/>
      <c r="E210" s="1221" t="s">
        <v>273</v>
      </c>
      <c r="F210" s="1343" t="s">
        <v>272</v>
      </c>
      <c r="G210" s="1223">
        <v>45575</v>
      </c>
      <c r="H210" s="1223">
        <v>46304</v>
      </c>
      <c r="I210" s="1276">
        <v>282.33</v>
      </c>
      <c r="J210" s="1277">
        <v>6071</v>
      </c>
      <c r="K210" s="1277">
        <v>6071</v>
      </c>
      <c r="L210" s="1278">
        <v>3.75</v>
      </c>
      <c r="M210" s="1279">
        <v>2</v>
      </c>
      <c r="N210" s="1280">
        <v>7.1875</v>
      </c>
      <c r="O210" s="1259">
        <f t="shared" si="263"/>
        <v>22766.25</v>
      </c>
      <c r="P210" s="1259">
        <f t="shared" si="264"/>
        <v>12142</v>
      </c>
      <c r="Q210" s="1259">
        <f t="shared" ref="Q210" si="279">SUM(O210:P210)</f>
        <v>34908.25</v>
      </c>
      <c r="R210" s="1259">
        <f>IF(AND(MONTH(R$4)=MONTH($H210),YEAR(R$4)=YEAR($H210)),#REF!,IF(AND(MONTH(R$4)=MONTH($G210),YEAR(R$4)=YEAR($G210)),#REF!,IF(AND(R$4&lt;($H210+1),(R$4+1)&gt;$G210),$O210,0)))</f>
        <v>0</v>
      </c>
      <c r="S210" s="1259">
        <v>0</v>
      </c>
      <c r="T210" s="1259">
        <f t="shared" ref="T210" si="280">R210-S210</f>
        <v>0</v>
      </c>
      <c r="U210" s="1259">
        <v>0</v>
      </c>
      <c r="V210" s="1301">
        <f>IF(AND(MONTH(V$4)=MONTH($H210),YEAR(V$4)=YEAR($H210)),#REF!,IF(AND(MONTH(V$4)=MONTH($G210),YEAR(V$4)=YEAR($G210)),#REF!,IF(AND(V$4&lt;($H210+1),(V$4+1)&gt;$G210),$O210,0)))</f>
        <v>0</v>
      </c>
      <c r="W210" s="1301">
        <v>0</v>
      </c>
      <c r="X210" s="1301">
        <f t="shared" ref="X210" si="281">V210-W210</f>
        <v>0</v>
      </c>
      <c r="Y210" s="1301">
        <v>0</v>
      </c>
      <c r="Z210" s="1301">
        <f>IF(AND(MONTH(Z$4)=MONTH($H210),YEAR(Z$4)=YEAR($H210)),#REF!,IF(AND(MONTH(Z$4)=MONTH($G210),YEAR(Z$4)=YEAR($G210)),#REF!,IF(AND(Z$4&lt;($H210+1),(Z$4+1)&gt;$G210),$O210,0)))</f>
        <v>0</v>
      </c>
      <c r="AA210" s="1301">
        <v>0</v>
      </c>
      <c r="AB210" s="1301">
        <f t="shared" ref="AB210" si="282">Z210-AA210</f>
        <v>0</v>
      </c>
      <c r="AC210" s="1301">
        <v>0</v>
      </c>
      <c r="AD210" s="1301">
        <f>IF(AND(MONTH(AD$4)=MONTH($H210),YEAR(AD$4)=YEAR($H210)),#REF!,IF(AND(MONTH(AD$4)=MONTH($G210),YEAR(AD$4)=YEAR($G210)),#REF!,IF(AND(AD$4&lt;($H210+1),(AD$4+1)&gt;$G210),$O210,0)))</f>
        <v>0</v>
      </c>
      <c r="AE210" s="1301">
        <v>0</v>
      </c>
      <c r="AF210" s="1301">
        <f t="shared" ref="AF210" si="283">AD210-AE210</f>
        <v>0</v>
      </c>
      <c r="AG210" s="1301">
        <v>0</v>
      </c>
      <c r="AH210" s="1301">
        <f>IF(AND(MONTH(AH$4)=MONTH($H210),YEAR(AH$4)=YEAR($H210)),#REF!,IF(AND(MONTH(AH$4)=MONTH($G210),YEAR(AH$4)=YEAR($G210)),#REF!,IF(AND(AH$4&lt;($H210+1),(AH$4+1)&gt;$G210),$O210,0)))</f>
        <v>0</v>
      </c>
      <c r="AI210" s="1301">
        <v>0</v>
      </c>
      <c r="AJ210" s="1301">
        <f t="shared" ref="AJ210" si="284">AH210-AI210</f>
        <v>0</v>
      </c>
      <c r="AK210" s="1301">
        <v>0</v>
      </c>
      <c r="AL210" s="1313">
        <f>IF(AND(MONTH(AL$4)=MONTH($H210),YEAR(AL$4)=YEAR($H210)),#REF!,IF(AND(MONTH(AL$4)=MONTH($G210),YEAR(AL$4)=YEAR($G210)),#REF!,IF(AND(AL$4&lt;($H210+1),(AL$4+1)&gt;$G210),$O210,0)))</f>
        <v>0</v>
      </c>
      <c r="AM210" s="1313">
        <f>IF(AND(MONTH(AM$4)=MONTH($H210),YEAR(AM$4)=YEAR($H210)),#REF!,IF(AND(MONTH(AM$4)=MONTH($G210),YEAR(AM$4)=YEAR($G210)),#REF!,IF(AND(AM$4&lt;($H210+1),(AM$4+1)&gt;$G210),$O210,0)))</f>
        <v>0</v>
      </c>
      <c r="AN210" s="1313">
        <f>IF(AND(MONTH(AN$4)=MONTH($H210),YEAR(AN$4)=YEAR($H210)),#REF!,IF(AND(MONTH(AN$4)=MONTH($G210),YEAR(AN$4)=YEAR($G210)),#REF!,IF(AND(AN$4&lt;($H210+1),(AN$4+1)&gt;$G210),$O210,0)))</f>
        <v>0</v>
      </c>
      <c r="AO210" s="1313">
        <f>IF(AND(MONTH(AO$4)=MONTH($H210),YEAR(AO$4)=YEAR($H210)),#REF!,IF(AND(MONTH(AO$4)=MONTH($G210),YEAR(AO$4)=YEAR($G210)),#REF!,IF(AND(AO$4&lt;($H210+1),(AO$4+1)&gt;$G210),$O210,0)))</f>
        <v>0</v>
      </c>
      <c r="AP210" s="1313" t="e">
        <f>IF(AND(MONTH(AP$4)=MONTH($H210),YEAR(AP$4)=YEAR($H210)),#REF!,IF(AND(MONTH(AP$4)=MONTH($G210),YEAR(AP$4)=YEAR($G210)),#REF!,IF(AND(AP$4&lt;($H210+1),(AP$4+1)&gt;$G210),$O210,0)))</f>
        <v>#REF!</v>
      </c>
      <c r="AQ210" s="1313">
        <f>IF(AND(MONTH(AQ$4)=MONTH($H210),YEAR(AQ$4)=YEAR($H210)),#REF!,IF(AND(MONTH(AQ$4)=MONTH($G210),YEAR(AQ$4)=YEAR($G210)),#REF!,IF(AND(AQ$4&lt;($H210+1),(AQ$4+1)&gt;$G210),$O210,0)))</f>
        <v>22766.25</v>
      </c>
      <c r="AR210" s="1313">
        <f>IF(AND(MONTH(AR$4)=MONTH($H210),YEAR(AR$4)=YEAR($H210)),#REF!,IF(AND(MONTH(AR$4)=MONTH($G210),YEAR(AR$4)=YEAR($G210)),#REF!,IF(AND(AR$4&lt;($H210+1),(AR$4+1)&gt;$G210),$O210,0)))</f>
        <v>22766.25</v>
      </c>
      <c r="AS210" s="1301" t="e">
        <f t="shared" ref="AS210" si="285">R210+V210+Z210+AD210+AH210+AL210+AM210+AN210+AO210+AP210+AQ210+AR210</f>
        <v>#REF!</v>
      </c>
      <c r="AT210" s="1301">
        <f>IF(AND(MONTH(AT$4)=MONTH($H210),YEAR(AT$4)=YEAR($H210)),#REF!,IF(AND(MONTH(AT$4)=MONTH($G210),YEAR(AT$4)=YEAR($G210)),#REF!,IF(AND(AT$4&lt;($H210+1),(AT$4+1)&gt;$G210),$P210,0)))</f>
        <v>0</v>
      </c>
      <c r="AU210" s="1301">
        <v>0</v>
      </c>
      <c r="AV210" s="1301">
        <f t="shared" ref="AV210" si="286">AT210-AU210</f>
        <v>0</v>
      </c>
      <c r="AW210" s="1301">
        <v>0</v>
      </c>
      <c r="AX210" s="1301">
        <f>IF(AND(MONTH(AX$4)=MONTH($H210),YEAR(AX$4)=YEAR($H210)),#REF!,IF(AND(MONTH(AX$4)=MONTH($G210),YEAR(AX$4)=YEAR($G210)),#REF!,IF(AND(AX$4&lt;($H210+1),(AX$4+1)&gt;$G210),$P210,0)))</f>
        <v>0</v>
      </c>
      <c r="AY210" s="1301">
        <v>0</v>
      </c>
      <c r="AZ210" s="1301">
        <f t="shared" ref="AZ210" si="287">AX210-AY210</f>
        <v>0</v>
      </c>
      <c r="BA210" s="1301">
        <v>0</v>
      </c>
      <c r="BB210" s="1301">
        <f>IF(AND(MONTH(BB$4)=MONTH($H210),YEAR(BB$4)=YEAR($H210)),#REF!,IF(AND(MONTH(BB$4)=MONTH($G210),YEAR(BB$4)=YEAR($G210)),#REF!,IF(AND(BB$4&lt;($H210+1),(BB$4+1)&gt;$G210),$P210,0)))</f>
        <v>0</v>
      </c>
      <c r="BC210" s="1301">
        <v>0</v>
      </c>
      <c r="BD210" s="1301">
        <f t="shared" ref="BD210" si="288">BB210-BC210</f>
        <v>0</v>
      </c>
      <c r="BE210" s="1301">
        <v>0</v>
      </c>
      <c r="BF210" s="1301">
        <f>IF(AND(MONTH(BF$4)=MONTH($H210),YEAR(BF$4)=YEAR($H210)),#REF!,IF(AND(MONTH(BF$4)=MONTH($G210),YEAR(BF$4)=YEAR($G210)),#REF!,IF(AND(BF$4&lt;($H210+1),(BF$4+1)&gt;$G210),$P210,0)))</f>
        <v>0</v>
      </c>
      <c r="BG210" s="1301">
        <v>0</v>
      </c>
      <c r="BH210" s="1301">
        <f t="shared" ref="BH210" si="289">BF210-BG210</f>
        <v>0</v>
      </c>
      <c r="BI210" s="1301">
        <v>0</v>
      </c>
      <c r="BJ210" s="1301">
        <f>IF(AND(MONTH(BJ$4)=MONTH($H210),YEAR(BJ$4)=YEAR($H210)),#REF!,IF(AND(MONTH(BJ$4)=MONTH($G210),YEAR(BJ$4)=YEAR($G210)),#REF!,IF(AND(BJ$4&lt;($H210+1),(BJ$4+1)&gt;$G210),$P210,0)))</f>
        <v>0</v>
      </c>
      <c r="BK210" s="1301">
        <v>0</v>
      </c>
      <c r="BL210" s="1301">
        <f t="shared" ref="BL210" si="290">BJ210-BK210</f>
        <v>0</v>
      </c>
      <c r="BM210" s="1301">
        <v>0</v>
      </c>
      <c r="BN210" s="1313">
        <f>IF(AND(MONTH(BN$4)=MONTH($H210),YEAR(BN$4)=YEAR($H210)),#REF!,IF(AND(MONTH(BN$4)=MONTH($G210),YEAR(BN$4)=YEAR($G210)),#REF!,IF(AND(BN$4&lt;($H210+1),(BN$4+1)&gt;$G210),$P210,0)))</f>
        <v>0</v>
      </c>
      <c r="BO210" s="1313">
        <f>IF(AND(MONTH(BO$4)=MONTH($H210),YEAR(BO$4)=YEAR($H210)),#REF!,IF(AND(MONTH(BO$4)=MONTH($G210),YEAR(BO$4)=YEAR($G210)),#REF!,IF(AND(BO$4&lt;($H210+1),(BO$4+1)&gt;$G210),$P210,0)))</f>
        <v>0</v>
      </c>
      <c r="BP210" s="1313">
        <f>IF(AND(MONTH(BP$4)=MONTH($H210),YEAR(BP$4)=YEAR($H210)),#REF!,IF(AND(MONTH(BP$4)=MONTH($G210),YEAR(BP$4)=YEAR($G210)),#REF!,IF(AND(BP$4&lt;($H210+1),(BP$4+1)&gt;$G210),$P210,0)))</f>
        <v>0</v>
      </c>
      <c r="BQ210" s="1313">
        <f>IF(AND(MONTH(BQ$4)=MONTH($H210),YEAR(BQ$4)=YEAR($H210)),#REF!,IF(AND(MONTH(BQ$4)=MONTH($G210),YEAR(BQ$4)=YEAR($G210)),#REF!,IF(AND(BQ$4&lt;($H210+1),(BQ$4+1)&gt;$G210),$P210,0)))</f>
        <v>0</v>
      </c>
      <c r="BR210" s="1313" t="e">
        <f>IF(AND(MONTH(BR$4)=MONTH($H210),YEAR(BR$4)=YEAR($H210)),#REF!,IF(AND(MONTH(BR$4)=MONTH($G210),YEAR(BR$4)=YEAR($G210)),#REF!,IF(AND(BR$4&lt;($H210+1),(BR$4+1)&gt;$G210),$P210,0)))</f>
        <v>#REF!</v>
      </c>
      <c r="BS210" s="1313">
        <f>IF(AND(MONTH(BS$4)=MONTH($H210),YEAR(BS$4)=YEAR($H210)),#REF!,IF(AND(MONTH(BS$4)=MONTH($G210),YEAR(BS$4)=YEAR($G210)),#REF!,IF(AND(BS$4&lt;($H210+1),(BS$4+1)&gt;$G210),$P210,0)))</f>
        <v>12142</v>
      </c>
      <c r="BT210" s="1313">
        <f>IF(AND(MONTH(BT$4)=MONTH($H210),YEAR(BT$4)=YEAR($H210)),#REF!,IF(AND(MONTH(BT$4)=MONTH($G210),YEAR(BT$4)=YEAR($G210)),#REF!,IF(AND(BT$4&lt;($H210+1),(BT$4+1)&gt;$G210),$P210,0)))</f>
        <v>12142</v>
      </c>
      <c r="BU210" s="1331" t="e">
        <f t="shared" ref="BU210" si="291">AT210+AX210+BB210+BF210+BJ210+BN210+BO210+BP210+BQ210+BR210+BS210+BT210</f>
        <v>#REF!</v>
      </c>
      <c r="BV210" s="1331"/>
      <c r="BW210" s="1327">
        <v>0</v>
      </c>
      <c r="BX210" s="1319">
        <v>0</v>
      </c>
      <c r="BY210" s="1319"/>
      <c r="BZ210" s="1319"/>
      <c r="CA210" s="1319"/>
      <c r="CB210" s="1319"/>
      <c r="CC210" s="1319"/>
      <c r="CD210" s="1338"/>
      <c r="CE210" s="1338"/>
      <c r="CF210" s="1338"/>
      <c r="CG210" s="1338"/>
      <c r="CH210" s="1338"/>
      <c r="CI210" s="1270">
        <f t="shared" ref="CI210" si="292">SUM(BW210:CH210)</f>
        <v>0</v>
      </c>
      <c r="CJ210" s="1333"/>
      <c r="CK210" s="1333"/>
      <c r="CL210" s="1333"/>
    </row>
    <row r="211" spans="1:90" ht="18" customHeight="1">
      <c r="A211" s="1188">
        <v>91</v>
      </c>
      <c r="B211" s="1188" t="s">
        <v>270</v>
      </c>
      <c r="C211" s="1188" t="s">
        <v>56</v>
      </c>
      <c r="D211" s="1188"/>
      <c r="E211" s="1221"/>
      <c r="F211" s="1343" t="s">
        <v>272</v>
      </c>
      <c r="G211" s="1223">
        <v>46305</v>
      </c>
      <c r="H211" s="1223">
        <v>47035</v>
      </c>
      <c r="I211" s="1276">
        <v>282.33</v>
      </c>
      <c r="J211" s="1277">
        <v>0</v>
      </c>
      <c r="K211" s="1277">
        <v>6071</v>
      </c>
      <c r="L211" s="1278">
        <v>4.375</v>
      </c>
      <c r="M211" s="1279">
        <v>2</v>
      </c>
      <c r="N211" s="1280">
        <v>7.96875</v>
      </c>
      <c r="O211" s="1259">
        <f t="shared" si="263"/>
        <v>26560.625</v>
      </c>
      <c r="P211" s="1259">
        <f t="shared" si="264"/>
        <v>12142</v>
      </c>
      <c r="Q211" s="1259">
        <f t="shared" ref="Q211:Q212" si="293">SUM(O211:P211)</f>
        <v>38702.625</v>
      </c>
      <c r="R211" s="1259">
        <f>IF(AND(MONTH(R$4)=MONTH($H211),YEAR(R$4)=YEAR($H211)),#REF!,IF(AND(MONTH(R$4)=MONTH($G211),YEAR(R$4)=YEAR($G211)),#REF!,IF(AND(R$4&lt;($H211+1),(R$4+1)&gt;$G211),$O211,0)))</f>
        <v>0</v>
      </c>
      <c r="S211" s="1259">
        <v>0</v>
      </c>
      <c r="T211" s="1259">
        <f t="shared" ref="T211:T212" si="294">R211-S211</f>
        <v>0</v>
      </c>
      <c r="U211" s="1259">
        <v>0</v>
      </c>
      <c r="V211" s="1301">
        <f>IF(AND(MONTH(V$4)=MONTH($H211),YEAR(V$4)=YEAR($H211)),#REF!,IF(AND(MONTH(V$4)=MONTH($G211),YEAR(V$4)=YEAR($G211)),#REF!,IF(AND(V$4&lt;($H211+1),(V$4+1)&gt;$G211),$O211,0)))</f>
        <v>0</v>
      </c>
      <c r="W211" s="1301">
        <v>0</v>
      </c>
      <c r="X211" s="1301">
        <f t="shared" ref="X211:X212" si="295">V211-W211</f>
        <v>0</v>
      </c>
      <c r="Y211" s="1301">
        <v>0</v>
      </c>
      <c r="Z211" s="1301">
        <f>IF(AND(MONTH(Z$4)=MONTH($H211),YEAR(Z$4)=YEAR($H211)),#REF!,IF(AND(MONTH(Z$4)=MONTH($G211),YEAR(Z$4)=YEAR($G211)),#REF!,IF(AND(Z$4&lt;($H211+1),(Z$4+1)&gt;$G211),$O211,0)))</f>
        <v>0</v>
      </c>
      <c r="AA211" s="1301">
        <v>0</v>
      </c>
      <c r="AB211" s="1301">
        <f t="shared" ref="AB211:AB212" si="296">Z211-AA211</f>
        <v>0</v>
      </c>
      <c r="AC211" s="1301">
        <v>0</v>
      </c>
      <c r="AD211" s="1301">
        <f>IF(AND(MONTH(AD$4)=MONTH($H211),YEAR(AD$4)=YEAR($H211)),#REF!,IF(AND(MONTH(AD$4)=MONTH($G211),YEAR(AD$4)=YEAR($G211)),#REF!,IF(AND(AD$4&lt;($H211+1),(AD$4+1)&gt;$G211),$O211,0)))</f>
        <v>0</v>
      </c>
      <c r="AE211" s="1301">
        <v>0</v>
      </c>
      <c r="AF211" s="1301">
        <f t="shared" ref="AF211:AF212" si="297">AD211-AE211</f>
        <v>0</v>
      </c>
      <c r="AG211" s="1301">
        <v>0</v>
      </c>
      <c r="AH211" s="1301">
        <f>IF(AND(MONTH(AH$4)=MONTH($H211),YEAR(AH$4)=YEAR($H211)),#REF!,IF(AND(MONTH(AH$4)=MONTH($G211),YEAR(AH$4)=YEAR($G211)),#REF!,IF(AND(AH$4&lt;($H211+1),(AH$4+1)&gt;$G211),$O211,0)))</f>
        <v>0</v>
      </c>
      <c r="AI211" s="1301">
        <v>0</v>
      </c>
      <c r="AJ211" s="1301">
        <f t="shared" ref="AJ211:AJ212" si="298">AH211-AI211</f>
        <v>0</v>
      </c>
      <c r="AK211" s="1301">
        <v>0</v>
      </c>
      <c r="AL211" s="1313">
        <f>IF(AND(MONTH(AL$4)=MONTH($H211),YEAR(AL$4)=YEAR($H211)),#REF!,IF(AND(MONTH(AL$4)=MONTH($G211),YEAR(AL$4)=YEAR($G211)),#REF!,IF(AND(AL$4&lt;($H211+1),(AL$4+1)&gt;$G211),$O211,0)))</f>
        <v>0</v>
      </c>
      <c r="AM211" s="1313">
        <f>IF(AND(MONTH(AM$4)=MONTH($H211),YEAR(AM$4)=YEAR($H211)),#REF!,IF(AND(MONTH(AM$4)=MONTH($G211),YEAR(AM$4)=YEAR($G211)),#REF!,IF(AND(AM$4&lt;($H211+1),(AM$4+1)&gt;$G211),$O211,0)))</f>
        <v>0</v>
      </c>
      <c r="AN211" s="1313">
        <f>IF(AND(MONTH(AN$4)=MONTH($H211),YEAR(AN$4)=YEAR($H211)),#REF!,IF(AND(MONTH(AN$4)=MONTH($G211),YEAR(AN$4)=YEAR($G211)),#REF!,IF(AND(AN$4&lt;($H211+1),(AN$4+1)&gt;$G211),$O211,0)))</f>
        <v>0</v>
      </c>
      <c r="AO211" s="1313">
        <f>IF(AND(MONTH(AO$4)=MONTH($H211),YEAR(AO$4)=YEAR($H211)),#REF!,IF(AND(MONTH(AO$4)=MONTH($G211),YEAR(AO$4)=YEAR($G211)),#REF!,IF(AND(AO$4&lt;($H211+1),(AO$4+1)&gt;$G211),$O211,0)))</f>
        <v>0</v>
      </c>
      <c r="AP211" s="1313">
        <f>IF(AND(MONTH(AP$4)=MONTH($H211),YEAR(AP$4)=YEAR($H211)),#REF!,IF(AND(MONTH(AP$4)=MONTH($G211),YEAR(AP$4)=YEAR($G211)),#REF!,IF(AND(AP$4&lt;($H211+1),(AP$4+1)&gt;$G211),$O211,0)))</f>
        <v>0</v>
      </c>
      <c r="AQ211" s="1313">
        <f>IF(AND(MONTH(AQ$4)=MONTH($H211),YEAR(AQ$4)=YEAR($H211)),#REF!,IF(AND(MONTH(AQ$4)=MONTH($G211),YEAR(AQ$4)=YEAR($G211)),#REF!,IF(AND(AQ$4&lt;($H211+1),(AQ$4+1)&gt;$G211),$O211,0)))</f>
        <v>0</v>
      </c>
      <c r="AR211" s="1313">
        <f>IF(AND(MONTH(AR$4)=MONTH($H211),YEAR(AR$4)=YEAR($H211)),#REF!,IF(AND(MONTH(AR$4)=MONTH($G211),YEAR(AR$4)=YEAR($G211)),#REF!,IF(AND(AR$4&lt;($H211+1),(AR$4+1)&gt;$G211),$O211,0)))</f>
        <v>0</v>
      </c>
      <c r="AS211" s="1301">
        <f t="shared" ref="AS211:AS212" si="299">R211+V211+Z211+AD211+AH211+AL211+AM211+AN211+AO211+AP211+AQ211+AR211</f>
        <v>0</v>
      </c>
      <c r="AT211" s="1301">
        <f>IF(AND(MONTH(AT$4)=MONTH($H211),YEAR(AT$4)=YEAR($H211)),#REF!,IF(AND(MONTH(AT$4)=MONTH($G211),YEAR(AT$4)=YEAR($G211)),#REF!,IF(AND(AT$4&lt;($H211+1),(AT$4+1)&gt;$G211),$P211,0)))</f>
        <v>0</v>
      </c>
      <c r="AU211" s="1301">
        <v>0</v>
      </c>
      <c r="AV211" s="1301">
        <f t="shared" ref="AV211:AV212" si="300">AT211-AU211</f>
        <v>0</v>
      </c>
      <c r="AW211" s="1301">
        <v>0</v>
      </c>
      <c r="AX211" s="1301">
        <f>IF(AND(MONTH(AX$4)=MONTH($H211),YEAR(AX$4)=YEAR($H211)),#REF!,IF(AND(MONTH(AX$4)=MONTH($G211),YEAR(AX$4)=YEAR($G211)),#REF!,IF(AND(AX$4&lt;($H211+1),(AX$4+1)&gt;$G211),$P211,0)))</f>
        <v>0</v>
      </c>
      <c r="AY211" s="1301">
        <v>0</v>
      </c>
      <c r="AZ211" s="1301">
        <f t="shared" ref="AZ211:AZ212" si="301">AX211-AY211</f>
        <v>0</v>
      </c>
      <c r="BA211" s="1301">
        <v>0</v>
      </c>
      <c r="BB211" s="1301">
        <f>IF(AND(MONTH(BB$4)=MONTH($H211),YEAR(BB$4)=YEAR($H211)),#REF!,IF(AND(MONTH(BB$4)=MONTH($G211),YEAR(BB$4)=YEAR($G211)),#REF!,IF(AND(BB$4&lt;($H211+1),(BB$4+1)&gt;$G211),$P211,0)))</f>
        <v>0</v>
      </c>
      <c r="BC211" s="1301">
        <v>0</v>
      </c>
      <c r="BD211" s="1301">
        <f t="shared" ref="BD211:BD212" si="302">BB211-BC211</f>
        <v>0</v>
      </c>
      <c r="BE211" s="1301">
        <v>0</v>
      </c>
      <c r="BF211" s="1301">
        <f>IF(AND(MONTH(BF$4)=MONTH($H211),YEAR(BF$4)=YEAR($H211)),#REF!,IF(AND(MONTH(BF$4)=MONTH($G211),YEAR(BF$4)=YEAR($G211)),#REF!,IF(AND(BF$4&lt;($H211+1),(BF$4+1)&gt;$G211),$P211,0)))</f>
        <v>0</v>
      </c>
      <c r="BG211" s="1301">
        <v>0</v>
      </c>
      <c r="BH211" s="1301">
        <f t="shared" ref="BH211:BH212" si="303">BF211-BG211</f>
        <v>0</v>
      </c>
      <c r="BI211" s="1301">
        <v>0</v>
      </c>
      <c r="BJ211" s="1301">
        <f>IF(AND(MONTH(BJ$4)=MONTH($H211),YEAR(BJ$4)=YEAR($H211)),#REF!,IF(AND(MONTH(BJ$4)=MONTH($G211),YEAR(BJ$4)=YEAR($G211)),#REF!,IF(AND(BJ$4&lt;($H211+1),(BJ$4+1)&gt;$G211),$P211,0)))</f>
        <v>0</v>
      </c>
      <c r="BK211" s="1301">
        <v>0</v>
      </c>
      <c r="BL211" s="1301">
        <f t="shared" ref="BL211:BL212" si="304">BJ211-BK211</f>
        <v>0</v>
      </c>
      <c r="BM211" s="1301">
        <v>0</v>
      </c>
      <c r="BN211" s="1313">
        <f>IF(AND(MONTH(BN$4)=MONTH($H211),YEAR(BN$4)=YEAR($H211)),#REF!,IF(AND(MONTH(BN$4)=MONTH($G211),YEAR(BN$4)=YEAR($G211)),#REF!,IF(AND(BN$4&lt;($H211+1),(BN$4+1)&gt;$G211),$P211,0)))</f>
        <v>0</v>
      </c>
      <c r="BO211" s="1313">
        <f>IF(AND(MONTH(BO$4)=MONTH($H211),YEAR(BO$4)=YEAR($H211)),#REF!,IF(AND(MONTH(BO$4)=MONTH($G211),YEAR(BO$4)=YEAR($G211)),#REF!,IF(AND(BO$4&lt;($H211+1),(BO$4+1)&gt;$G211),$P211,0)))</f>
        <v>0</v>
      </c>
      <c r="BP211" s="1313">
        <f>IF(AND(MONTH(BP$4)=MONTH($H211),YEAR(BP$4)=YEAR($H211)),#REF!,IF(AND(MONTH(BP$4)=MONTH($G211),YEAR(BP$4)=YEAR($G211)),#REF!,IF(AND(BP$4&lt;($H211+1),(BP$4+1)&gt;$G211),$P211,0)))</f>
        <v>0</v>
      </c>
      <c r="BQ211" s="1313">
        <f>IF(AND(MONTH(BQ$4)=MONTH($H211),YEAR(BQ$4)=YEAR($H211)),#REF!,IF(AND(MONTH(BQ$4)=MONTH($G211),YEAR(BQ$4)=YEAR($G211)),#REF!,IF(AND(BQ$4&lt;($H211+1),(BQ$4+1)&gt;$G211),$P211,0)))</f>
        <v>0</v>
      </c>
      <c r="BR211" s="1313">
        <f>IF(AND(MONTH(BR$4)=MONTH($H211),YEAR(BR$4)=YEAR($H211)),#REF!,IF(AND(MONTH(BR$4)=MONTH($G211),YEAR(BR$4)=YEAR($G211)),#REF!,IF(AND(BR$4&lt;($H211+1),(BR$4+1)&gt;$G211),$P211,0)))</f>
        <v>0</v>
      </c>
      <c r="BS211" s="1313">
        <f>IF(AND(MONTH(BS$4)=MONTH($H211),YEAR(BS$4)=YEAR($H211)),#REF!,IF(AND(MONTH(BS$4)=MONTH($G211),YEAR(BS$4)=YEAR($G211)),#REF!,IF(AND(BS$4&lt;($H211+1),(BS$4+1)&gt;$G211),$P211,0)))</f>
        <v>0</v>
      </c>
      <c r="BT211" s="1313">
        <f>IF(AND(MONTH(BT$4)=MONTH($H211),YEAR(BT$4)=YEAR($H211)),#REF!,IF(AND(MONTH(BT$4)=MONTH($G211),YEAR(BT$4)=YEAR($G211)),#REF!,IF(AND(BT$4&lt;($H211+1),(BT$4+1)&gt;$G211),$P211,0)))</f>
        <v>0</v>
      </c>
      <c r="BU211" s="1331">
        <f t="shared" ref="BU211:BU212" si="305">AT211+AX211+BB211+BF211+BJ211+BN211+BO211+BP211+BQ211+BR211+BS211+BT211</f>
        <v>0</v>
      </c>
      <c r="BV211" s="1331"/>
      <c r="BW211" s="1327">
        <v>0</v>
      </c>
      <c r="BX211" s="1319">
        <v>0</v>
      </c>
      <c r="BY211" s="1319"/>
      <c r="BZ211" s="1319"/>
      <c r="CA211" s="1319"/>
      <c r="CB211" s="1319"/>
      <c r="CC211" s="1319"/>
      <c r="CD211" s="1338"/>
      <c r="CE211" s="1338"/>
      <c r="CF211" s="1338"/>
      <c r="CG211" s="1338"/>
      <c r="CH211" s="1338"/>
      <c r="CI211" s="1270">
        <f t="shared" ref="CI211:CI212" si="306">SUM(BW211:CH211)</f>
        <v>0</v>
      </c>
      <c r="CJ211" s="1333"/>
      <c r="CK211" s="1333"/>
      <c r="CL211" s="1333"/>
    </row>
    <row r="212" spans="1:90" ht="18" customHeight="1">
      <c r="A212" s="1188">
        <v>91</v>
      </c>
      <c r="B212" s="1188" t="s">
        <v>270</v>
      </c>
      <c r="C212" s="1188" t="s">
        <v>56</v>
      </c>
      <c r="D212" s="1188"/>
      <c r="E212" s="1221"/>
      <c r="F212" s="1343" t="s">
        <v>272</v>
      </c>
      <c r="G212" s="1223">
        <v>47036</v>
      </c>
      <c r="H212" s="1223">
        <v>47400</v>
      </c>
      <c r="I212" s="1276">
        <v>282.33</v>
      </c>
      <c r="J212" s="1277">
        <v>0</v>
      </c>
      <c r="K212" s="1277">
        <v>6071</v>
      </c>
      <c r="L212" s="1278">
        <v>5</v>
      </c>
      <c r="M212" s="1279">
        <v>2</v>
      </c>
      <c r="N212" s="1280">
        <v>8.75</v>
      </c>
      <c r="O212" s="1259">
        <f t="shared" si="263"/>
        <v>30355</v>
      </c>
      <c r="P212" s="1259">
        <f t="shared" si="264"/>
        <v>12142</v>
      </c>
      <c r="Q212" s="1259">
        <f t="shared" si="293"/>
        <v>42497</v>
      </c>
      <c r="R212" s="1259">
        <f>IF(AND(MONTH(R$4)=MONTH($H212),YEAR(R$4)=YEAR($H212)),#REF!,IF(AND(MONTH(R$4)=MONTH($G212),YEAR(R$4)=YEAR($G212)),#REF!,IF(AND(R$4&lt;($H212+1),(R$4+1)&gt;$G212),$O212,0)))</f>
        <v>0</v>
      </c>
      <c r="S212" s="1259">
        <v>0</v>
      </c>
      <c r="T212" s="1259">
        <f t="shared" si="294"/>
        <v>0</v>
      </c>
      <c r="U212" s="1259">
        <v>0</v>
      </c>
      <c r="V212" s="1301">
        <f>IF(AND(MONTH(V$4)=MONTH($H212),YEAR(V$4)=YEAR($H212)),#REF!,IF(AND(MONTH(V$4)=MONTH($G212),YEAR(V$4)=YEAR($G212)),#REF!,IF(AND(V$4&lt;($H212+1),(V$4+1)&gt;$G212),$O212,0)))</f>
        <v>0</v>
      </c>
      <c r="W212" s="1301">
        <v>0</v>
      </c>
      <c r="X212" s="1301">
        <f t="shared" si="295"/>
        <v>0</v>
      </c>
      <c r="Y212" s="1301">
        <v>0</v>
      </c>
      <c r="Z212" s="1301">
        <f>IF(AND(MONTH(Z$4)=MONTH($H212),YEAR(Z$4)=YEAR($H212)),#REF!,IF(AND(MONTH(Z$4)=MONTH($G212),YEAR(Z$4)=YEAR($G212)),#REF!,IF(AND(Z$4&lt;($H212+1),(Z$4+1)&gt;$G212),$O212,0)))</f>
        <v>0</v>
      </c>
      <c r="AA212" s="1301">
        <v>0</v>
      </c>
      <c r="AB212" s="1301">
        <f t="shared" si="296"/>
        <v>0</v>
      </c>
      <c r="AC212" s="1301">
        <v>0</v>
      </c>
      <c r="AD212" s="1301">
        <f>IF(AND(MONTH(AD$4)=MONTH($H212),YEAR(AD$4)=YEAR($H212)),#REF!,IF(AND(MONTH(AD$4)=MONTH($G212),YEAR(AD$4)=YEAR($G212)),#REF!,IF(AND(AD$4&lt;($H212+1),(AD$4+1)&gt;$G212),$O212,0)))</f>
        <v>0</v>
      </c>
      <c r="AE212" s="1301">
        <v>0</v>
      </c>
      <c r="AF212" s="1301">
        <f t="shared" si="297"/>
        <v>0</v>
      </c>
      <c r="AG212" s="1301">
        <v>0</v>
      </c>
      <c r="AH212" s="1301">
        <f>IF(AND(MONTH(AH$4)=MONTH($H212),YEAR(AH$4)=YEAR($H212)),#REF!,IF(AND(MONTH(AH$4)=MONTH($G212),YEAR(AH$4)=YEAR($G212)),#REF!,IF(AND(AH$4&lt;($H212+1),(AH$4+1)&gt;$G212),$O212,0)))</f>
        <v>0</v>
      </c>
      <c r="AI212" s="1301">
        <v>0</v>
      </c>
      <c r="AJ212" s="1301">
        <f t="shared" si="298"/>
        <v>0</v>
      </c>
      <c r="AK212" s="1301">
        <v>0</v>
      </c>
      <c r="AL212" s="1313">
        <f>IF(AND(MONTH(AL$4)=MONTH($H212),YEAR(AL$4)=YEAR($H212)),#REF!,IF(AND(MONTH(AL$4)=MONTH($G212),YEAR(AL$4)=YEAR($G212)),#REF!,IF(AND(AL$4&lt;($H212+1),(AL$4+1)&gt;$G212),$O212,0)))</f>
        <v>0</v>
      </c>
      <c r="AM212" s="1313">
        <f>IF(AND(MONTH(AM$4)=MONTH($H212),YEAR(AM$4)=YEAR($H212)),#REF!,IF(AND(MONTH(AM$4)=MONTH($G212),YEAR(AM$4)=YEAR($G212)),#REF!,IF(AND(AM$4&lt;($H212+1),(AM$4+1)&gt;$G212),$O212,0)))</f>
        <v>0</v>
      </c>
      <c r="AN212" s="1313">
        <f>IF(AND(MONTH(AN$4)=MONTH($H212),YEAR(AN$4)=YEAR($H212)),#REF!,IF(AND(MONTH(AN$4)=MONTH($G212),YEAR(AN$4)=YEAR($G212)),#REF!,IF(AND(AN$4&lt;($H212+1),(AN$4+1)&gt;$G212),$O212,0)))</f>
        <v>0</v>
      </c>
      <c r="AO212" s="1313">
        <f>IF(AND(MONTH(AO$4)=MONTH($H212),YEAR(AO$4)=YEAR($H212)),#REF!,IF(AND(MONTH(AO$4)=MONTH($G212),YEAR(AO$4)=YEAR($G212)),#REF!,IF(AND(AO$4&lt;($H212+1),(AO$4+1)&gt;$G212),$O212,0)))</f>
        <v>0</v>
      </c>
      <c r="AP212" s="1313">
        <f>IF(AND(MONTH(AP$4)=MONTH($H212),YEAR(AP$4)=YEAR($H212)),#REF!,IF(AND(MONTH(AP$4)=MONTH($G212),YEAR(AP$4)=YEAR($G212)),#REF!,IF(AND(AP$4&lt;($H212+1),(AP$4+1)&gt;$G212),$O212,0)))</f>
        <v>0</v>
      </c>
      <c r="AQ212" s="1313">
        <f>IF(AND(MONTH(AQ$4)=MONTH($H212),YEAR(AQ$4)=YEAR($H212)),#REF!,IF(AND(MONTH(AQ$4)=MONTH($G212),YEAR(AQ$4)=YEAR($G212)),#REF!,IF(AND(AQ$4&lt;($H212+1),(AQ$4+1)&gt;$G212),$O212,0)))</f>
        <v>0</v>
      </c>
      <c r="AR212" s="1313">
        <f>IF(AND(MONTH(AR$4)=MONTH($H212),YEAR(AR$4)=YEAR($H212)),#REF!,IF(AND(MONTH(AR$4)=MONTH($G212),YEAR(AR$4)=YEAR($G212)),#REF!,IF(AND(AR$4&lt;($H212+1),(AR$4+1)&gt;$G212),$O212,0)))</f>
        <v>0</v>
      </c>
      <c r="AS212" s="1301">
        <f t="shared" si="299"/>
        <v>0</v>
      </c>
      <c r="AT212" s="1301">
        <f>IF(AND(MONTH(AT$4)=MONTH($H212),YEAR(AT$4)=YEAR($H212)),#REF!,IF(AND(MONTH(AT$4)=MONTH($G212),YEAR(AT$4)=YEAR($G212)),#REF!,IF(AND(AT$4&lt;($H212+1),(AT$4+1)&gt;$G212),$P212,0)))</f>
        <v>0</v>
      </c>
      <c r="AU212" s="1301">
        <v>0</v>
      </c>
      <c r="AV212" s="1301">
        <f t="shared" si="300"/>
        <v>0</v>
      </c>
      <c r="AW212" s="1301">
        <v>0</v>
      </c>
      <c r="AX212" s="1301">
        <f>IF(AND(MONTH(AX$4)=MONTH($H212),YEAR(AX$4)=YEAR($H212)),#REF!,IF(AND(MONTH(AX$4)=MONTH($G212),YEAR(AX$4)=YEAR($G212)),#REF!,IF(AND(AX$4&lt;($H212+1),(AX$4+1)&gt;$G212),$P212,0)))</f>
        <v>0</v>
      </c>
      <c r="AY212" s="1301">
        <v>0</v>
      </c>
      <c r="AZ212" s="1301">
        <f t="shared" si="301"/>
        <v>0</v>
      </c>
      <c r="BA212" s="1301">
        <v>0</v>
      </c>
      <c r="BB212" s="1301">
        <f>IF(AND(MONTH(BB$4)=MONTH($H212),YEAR(BB$4)=YEAR($H212)),#REF!,IF(AND(MONTH(BB$4)=MONTH($G212),YEAR(BB$4)=YEAR($G212)),#REF!,IF(AND(BB$4&lt;($H212+1),(BB$4+1)&gt;$G212),$P212,0)))</f>
        <v>0</v>
      </c>
      <c r="BC212" s="1301">
        <v>0</v>
      </c>
      <c r="BD212" s="1301">
        <f t="shared" si="302"/>
        <v>0</v>
      </c>
      <c r="BE212" s="1301">
        <v>0</v>
      </c>
      <c r="BF212" s="1301">
        <f>IF(AND(MONTH(BF$4)=MONTH($H212),YEAR(BF$4)=YEAR($H212)),#REF!,IF(AND(MONTH(BF$4)=MONTH($G212),YEAR(BF$4)=YEAR($G212)),#REF!,IF(AND(BF$4&lt;($H212+1),(BF$4+1)&gt;$G212),$P212,0)))</f>
        <v>0</v>
      </c>
      <c r="BG212" s="1301">
        <v>0</v>
      </c>
      <c r="BH212" s="1301">
        <f t="shared" si="303"/>
        <v>0</v>
      </c>
      <c r="BI212" s="1301">
        <v>0</v>
      </c>
      <c r="BJ212" s="1301">
        <f>IF(AND(MONTH(BJ$4)=MONTH($H212),YEAR(BJ$4)=YEAR($H212)),#REF!,IF(AND(MONTH(BJ$4)=MONTH($G212),YEAR(BJ$4)=YEAR($G212)),#REF!,IF(AND(BJ$4&lt;($H212+1),(BJ$4+1)&gt;$G212),$P212,0)))</f>
        <v>0</v>
      </c>
      <c r="BK212" s="1301">
        <v>0</v>
      </c>
      <c r="BL212" s="1301">
        <f t="shared" si="304"/>
        <v>0</v>
      </c>
      <c r="BM212" s="1301">
        <v>0</v>
      </c>
      <c r="BN212" s="1313">
        <f>IF(AND(MONTH(BN$4)=MONTH($H212),YEAR(BN$4)=YEAR($H212)),#REF!,IF(AND(MONTH(BN$4)=MONTH($G212),YEAR(BN$4)=YEAR($G212)),#REF!,IF(AND(BN$4&lt;($H212+1),(BN$4+1)&gt;$G212),$P212,0)))</f>
        <v>0</v>
      </c>
      <c r="BO212" s="1313">
        <f>IF(AND(MONTH(BO$4)=MONTH($H212),YEAR(BO$4)=YEAR($H212)),#REF!,IF(AND(MONTH(BO$4)=MONTH($G212),YEAR(BO$4)=YEAR($G212)),#REF!,IF(AND(BO$4&lt;($H212+1),(BO$4+1)&gt;$G212),$P212,0)))</f>
        <v>0</v>
      </c>
      <c r="BP212" s="1313">
        <f>IF(AND(MONTH(BP$4)=MONTH($H212),YEAR(BP$4)=YEAR($H212)),#REF!,IF(AND(MONTH(BP$4)=MONTH($G212),YEAR(BP$4)=YEAR($G212)),#REF!,IF(AND(BP$4&lt;($H212+1),(BP$4+1)&gt;$G212),$P212,0)))</f>
        <v>0</v>
      </c>
      <c r="BQ212" s="1313">
        <f>IF(AND(MONTH(BQ$4)=MONTH($H212),YEAR(BQ$4)=YEAR($H212)),#REF!,IF(AND(MONTH(BQ$4)=MONTH($G212),YEAR(BQ$4)=YEAR($G212)),#REF!,IF(AND(BQ$4&lt;($H212+1),(BQ$4+1)&gt;$G212),$P212,0)))</f>
        <v>0</v>
      </c>
      <c r="BR212" s="1313">
        <f>IF(AND(MONTH(BR$4)=MONTH($H212),YEAR(BR$4)=YEAR($H212)),#REF!,IF(AND(MONTH(BR$4)=MONTH($G212),YEAR(BR$4)=YEAR($G212)),#REF!,IF(AND(BR$4&lt;($H212+1),(BR$4+1)&gt;$G212),$P212,0)))</f>
        <v>0</v>
      </c>
      <c r="BS212" s="1313">
        <f>IF(AND(MONTH(BS$4)=MONTH($H212),YEAR(BS$4)=YEAR($H212)),#REF!,IF(AND(MONTH(BS$4)=MONTH($G212),YEAR(BS$4)=YEAR($G212)),#REF!,IF(AND(BS$4&lt;($H212+1),(BS$4+1)&gt;$G212),$P212,0)))</f>
        <v>0</v>
      </c>
      <c r="BT212" s="1313">
        <f>IF(AND(MONTH(BT$4)=MONTH($H212),YEAR(BT$4)=YEAR($H212)),#REF!,IF(AND(MONTH(BT$4)=MONTH($G212),YEAR(BT$4)=YEAR($G212)),#REF!,IF(AND(BT$4&lt;($H212+1),(BT$4+1)&gt;$G212),$P212,0)))</f>
        <v>0</v>
      </c>
      <c r="BU212" s="1331">
        <f t="shared" si="305"/>
        <v>0</v>
      </c>
      <c r="BV212" s="1331"/>
      <c r="BW212" s="1327">
        <v>0</v>
      </c>
      <c r="BX212" s="1319">
        <v>0</v>
      </c>
      <c r="BY212" s="1319"/>
      <c r="BZ212" s="1319"/>
      <c r="CA212" s="1319"/>
      <c r="CB212" s="1319"/>
      <c r="CC212" s="1319"/>
      <c r="CD212" s="1338"/>
      <c r="CE212" s="1338"/>
      <c r="CF212" s="1338"/>
      <c r="CG212" s="1338"/>
      <c r="CH212" s="1338"/>
      <c r="CI212" s="1270">
        <f t="shared" si="306"/>
        <v>0</v>
      </c>
      <c r="CJ212" s="1333"/>
      <c r="CK212" s="1333"/>
      <c r="CL212" s="1333"/>
    </row>
    <row r="213" spans="1:90" ht="18" customHeight="1">
      <c r="A213" s="1188">
        <v>92</v>
      </c>
      <c r="B213" s="1188" t="s">
        <v>270</v>
      </c>
      <c r="C213" s="1188" t="s">
        <v>56</v>
      </c>
      <c r="D213" s="1188"/>
      <c r="E213" s="1188" t="s">
        <v>274</v>
      </c>
      <c r="F213" s="1218" t="s">
        <v>275</v>
      </c>
      <c r="G213" s="1197">
        <v>45245</v>
      </c>
      <c r="H213" s="1197">
        <v>45610</v>
      </c>
      <c r="I213" s="1256">
        <v>110.08</v>
      </c>
      <c r="J213" s="1257">
        <v>1056</v>
      </c>
      <c r="K213" s="1257">
        <v>1056</v>
      </c>
      <c r="L213" s="1260">
        <v>11.125</v>
      </c>
      <c r="M213" s="1258">
        <v>2</v>
      </c>
      <c r="N213" s="1249">
        <v>16.40625</v>
      </c>
      <c r="O213" s="1259">
        <f t="shared" si="263"/>
        <v>11748</v>
      </c>
      <c r="P213" s="1259">
        <f t="shared" si="264"/>
        <v>2112</v>
      </c>
      <c r="Q213" s="1259">
        <f t="shared" si="265"/>
        <v>13860</v>
      </c>
      <c r="R213" s="1259">
        <f>IF(AND(MONTH(R$4)=MONTH($H213),YEAR(R$4)=YEAR($H213)),#REF!,IF(AND(MONTH(R$4)=MONTH($G213),YEAR(R$4)=YEAR($G213)),#REF!,IF(AND(R$4&lt;($H213+1),(R$4+1)&gt;$G213),$O213,0)))</f>
        <v>11748</v>
      </c>
      <c r="S213" s="1259">
        <f>VLOOKUP(E213,'[1]MW-Rent 2023'!$E$11:$AS$247,16,FALSE)</f>
        <v>9398.4</v>
      </c>
      <c r="T213" s="1259">
        <f t="shared" si="266"/>
        <v>2349.6</v>
      </c>
      <c r="U213" s="1259">
        <f>VLOOKUP(E213,'[2]MW-Rent 2023'!$E$11:$DR$319,21,FALSE)</f>
        <v>9926.4</v>
      </c>
      <c r="V213" s="1301">
        <f>IF(AND(MONTH(V$4)=MONTH($H213),YEAR(V$4)=YEAR($H213)),#REF!,IF(AND(MONTH(V$4)=MONTH($G213),YEAR(V$4)=YEAR($G213)),#REF!,IF(AND(V$4&lt;($H213+1),(V$4+1)&gt;$G213),$O213,0)))</f>
        <v>11748</v>
      </c>
      <c r="W213" s="1301">
        <f>VLOOKUP(E213,'[1]MW-Rent 2023'!$E$11:$AS$247,17,FALSE)</f>
        <v>9398.4</v>
      </c>
      <c r="X213" s="1301">
        <f t="shared" si="267"/>
        <v>2349.6</v>
      </c>
      <c r="Y213" s="1301">
        <f>VLOOKUP(E213,'[2]MW-Rent 2023'!$E$11:$DR$319,25,FALSE)</f>
        <v>9081.6</v>
      </c>
      <c r="Z213" s="1301">
        <f>IF(AND(MONTH(Z$4)=MONTH($H213),YEAR(Z$4)=YEAR($H213)),#REF!,IF(AND(MONTH(Z$4)=MONTH($G213),YEAR(Z$4)=YEAR($G213)),#REF!,IF(AND(Z$4&lt;($H213+1),(Z$4+1)&gt;$G213),$O213,0)))</f>
        <v>11748</v>
      </c>
      <c r="AA213" s="1301">
        <f>VLOOKUP(E213,'[1]MW-Rent 2023'!$E$11:$AS$247,18,FALSE)</f>
        <v>9398.4</v>
      </c>
      <c r="AB213" s="1301">
        <f t="shared" si="268"/>
        <v>2349.6</v>
      </c>
      <c r="AC213" s="1301">
        <f>VLOOKUP(E213,'[2]MW-Rent 2023'!$E$11:$DR$319,29,FALSE)</f>
        <v>9081.6</v>
      </c>
      <c r="AD213" s="1301">
        <f>IF(AND(MONTH(AD$4)=MONTH($H213),YEAR(AD$4)=YEAR($H213)),#REF!,IF(AND(MONTH(AD$4)=MONTH($G213),YEAR(AD$4)=YEAR($G213)),#REF!,IF(AND(AD$4&lt;($H213+1),(AD$4+1)&gt;$G213),$O213,0)))</f>
        <v>11748</v>
      </c>
      <c r="AE213" s="1301">
        <f>VLOOKUP(E213,'[1]MW-Rent 2023'!$E$11:$AS$247,19,FALSE)</f>
        <v>9398.4</v>
      </c>
      <c r="AF213" s="1301">
        <f t="shared" si="269"/>
        <v>2349.6</v>
      </c>
      <c r="AG213" s="1301">
        <f>VLOOKUP(E213,'[2]MW-Rent 2023'!$E$11:$DR$319,33,FALSE)</f>
        <v>9081.6</v>
      </c>
      <c r="AH213" s="1301">
        <f>IF(AND(MONTH(AH$4)=MONTH($H213),YEAR(AH$4)=YEAR($H213)),#REF!,IF(AND(MONTH(AH$4)=MONTH($G213),YEAR(AH$4)=YEAR($G213)),#REF!,IF(AND(AH$4&lt;($H213+1),(AH$4+1)&gt;$G213),$O213,0)))</f>
        <v>11748</v>
      </c>
      <c r="AI213" s="1301">
        <f>VLOOKUP(E213,'[1]MW-Rent 2023'!$E$11:$AS$247,20,FALSE)</f>
        <v>9398.4</v>
      </c>
      <c r="AJ213" s="1301">
        <f t="shared" si="270"/>
        <v>2349.6</v>
      </c>
      <c r="AK213" s="1301">
        <f>VLOOKUP(E213,'[2]MW-Rent 2023'!$E$11:$DR$319,37,FALSE)</f>
        <v>9081.6</v>
      </c>
      <c r="AL213" s="1313">
        <f>IF(AND(MONTH(AL$4)=MONTH($H213),YEAR(AL$4)=YEAR($H213)),#REF!,IF(AND(MONTH(AL$4)=MONTH($G213),YEAR(AL$4)=YEAR($G213)),#REF!,IF(AND(AL$4&lt;($H213+1),(AL$4+1)&gt;$G213),$O213,0)))</f>
        <v>11748</v>
      </c>
      <c r="AM213" s="1313">
        <f>IF(AND(MONTH(AM$4)=MONTH($H213),YEAR(AM$4)=YEAR($H213)),#REF!,IF(AND(MONTH(AM$4)=MONTH($G213),YEAR(AM$4)=YEAR($G213)),#REF!,IF(AND(AM$4&lt;($H213+1),(AM$4+1)&gt;$G213),$O213,0)))</f>
        <v>11748</v>
      </c>
      <c r="AN213" s="1313">
        <f>IF(AND(MONTH(AN$4)=MONTH($H213),YEAR(AN$4)=YEAR($H213)),#REF!,IF(AND(MONTH(AN$4)=MONTH($G213),YEAR(AN$4)=YEAR($G213)),#REF!,IF(AND(AN$4&lt;($H213+1),(AN$4+1)&gt;$G213),$O213,0)))</f>
        <v>11748</v>
      </c>
      <c r="AO213" s="1313">
        <f>IF(AND(MONTH(AO$4)=MONTH($H213),YEAR(AO$4)=YEAR($H213)),#REF!,IF(AND(MONTH(AO$4)=MONTH($G213),YEAR(AO$4)=YEAR($G213)),#REF!,IF(AND(AO$4&lt;($H213+1),(AO$4+1)&gt;$G213),$O213,0)))</f>
        <v>11748</v>
      </c>
      <c r="AP213" s="1313">
        <f>IF(AND(MONTH(AP$4)=MONTH($H213),YEAR(AP$4)=YEAR($H213)),#REF!,IF(AND(MONTH(AP$4)=MONTH($G213),YEAR(AP$4)=YEAR($G213)),#REF!,IF(AND(AP$4&lt;($H213+1),(AP$4+1)&gt;$G213),$O213,0)))</f>
        <v>11748</v>
      </c>
      <c r="AQ213" s="1313" t="e">
        <f>IF(AND(MONTH(AQ$4)=MONTH($H213),YEAR(AQ$4)=YEAR($H213)),#REF!,IF(AND(MONTH(AQ$4)=MONTH($G213),YEAR(AQ$4)=YEAR($G213)),#REF!,IF(AND(AQ$4&lt;($H213+1),(AQ$4+1)&gt;$G213),$O213,0)))</f>
        <v>#REF!</v>
      </c>
      <c r="AR213" s="1313">
        <f>IF(AND(MONTH(AR$4)=MONTH($H213),YEAR(AR$4)=YEAR($H213)),#REF!,IF(AND(MONTH(AR$4)=MONTH($G213),YEAR(AR$4)=YEAR($G213)),#REF!,IF(AND(AR$4&lt;($H213+1),(AR$4+1)&gt;$G213),$O213,0)))</f>
        <v>0</v>
      </c>
      <c r="AS213" s="1301" t="e">
        <f t="shared" si="271"/>
        <v>#REF!</v>
      </c>
      <c r="AT213" s="1301">
        <f>IF(AND(MONTH(AT$4)=MONTH($H213),YEAR(AT$4)=YEAR($H213)),#REF!,IF(AND(MONTH(AT$4)=MONTH($G213),YEAR(AT$4)=YEAR($G213)),#REF!,IF(AND(AT$4&lt;($H213+1),(AT$4+1)&gt;$G213),$P213,0)))</f>
        <v>2112</v>
      </c>
      <c r="AU213" s="1301">
        <f>VLOOKUP(E213,'[1]MW-Rent 2023'!$E$11:$AS$247,29,FALSE)</f>
        <v>2112</v>
      </c>
      <c r="AV213" s="1301">
        <f t="shared" si="272"/>
        <v>0</v>
      </c>
      <c r="AW213" s="1301">
        <f>VLOOKUP(E213,'[2]MW-Rent 2023'!$E$11:$DR$319,70,FALSE)</f>
        <v>1267.2</v>
      </c>
      <c r="AX213" s="1301">
        <f>IF(AND(MONTH(AX$4)=MONTH($H213),YEAR(AX$4)=YEAR($H213)),#REF!,IF(AND(MONTH(AX$4)=MONTH($G213),YEAR(AX$4)=YEAR($G213)),#REF!,IF(AND(AX$4&lt;($H213+1),(AX$4+1)&gt;$G213),$P213,0)))</f>
        <v>2112</v>
      </c>
      <c r="AY213" s="1301">
        <f>VLOOKUP(E213,'[1]MW-Rent 2023'!$E$11:$AS$247,30,FALSE)</f>
        <v>2112</v>
      </c>
      <c r="AZ213" s="1301">
        <f t="shared" si="273"/>
        <v>0</v>
      </c>
      <c r="BA213" s="1301">
        <f>VLOOKUP(E213,'[2]MW-Rent 2023'!$E$11:$DR$319,74,FALSE)</f>
        <v>2112</v>
      </c>
      <c r="BB213" s="1301">
        <f>IF(AND(MONTH(BB$4)=MONTH($H213),YEAR(BB$4)=YEAR($H213)),#REF!,IF(AND(MONTH(BB$4)=MONTH($G213),YEAR(BB$4)=YEAR($G213)),#REF!,IF(AND(BB$4&lt;($H213+1),(BB$4+1)&gt;$G213),$P213,0)))</f>
        <v>2112</v>
      </c>
      <c r="BC213" s="1301">
        <f>VLOOKUP(E213,'[1]MW-Rent 2023'!$E$11:$AS$247,31,FALSE)</f>
        <v>2112</v>
      </c>
      <c r="BD213" s="1301">
        <f t="shared" si="274"/>
        <v>0</v>
      </c>
      <c r="BE213" s="1301">
        <f>VLOOKUP(E213,'[2]MW-Rent 2023'!$E$11:$DR$319,78,FALSE)</f>
        <v>2112</v>
      </c>
      <c r="BF213" s="1301">
        <f>IF(AND(MONTH(BF$4)=MONTH($H213),YEAR(BF$4)=YEAR($H213)),#REF!,IF(AND(MONTH(BF$4)=MONTH($G213),YEAR(BF$4)=YEAR($G213)),#REF!,IF(AND(BF$4&lt;($H213+1),(BF$4+1)&gt;$G213),$P213,0)))</f>
        <v>2112</v>
      </c>
      <c r="BG213" s="1301">
        <f>VLOOKUP(E213,'[1]MW-Rent 2023'!$E$11:$AS$247,32,FALSE)</f>
        <v>2112</v>
      </c>
      <c r="BH213" s="1301">
        <f t="shared" si="275"/>
        <v>0</v>
      </c>
      <c r="BI213" s="1301">
        <f>VLOOKUP(E213,'[2]MW-Rent 2023'!$E$11:$DR$319,82,FALSE)</f>
        <v>2112</v>
      </c>
      <c r="BJ213" s="1301">
        <f>IF(AND(MONTH(BJ$4)=MONTH($H213),YEAR(BJ$4)=YEAR($H213)),#REF!,IF(AND(MONTH(BJ$4)=MONTH($G213),YEAR(BJ$4)=YEAR($G213)),#REF!,IF(AND(BJ$4&lt;($H213+1),(BJ$4+1)&gt;$G213),$P213,0)))</f>
        <v>2112</v>
      </c>
      <c r="BK213" s="1301">
        <f>VLOOKUP(E213,'[1]MW-Rent 2023'!$E$11:$AS$247,33,FALSE)</f>
        <v>2112</v>
      </c>
      <c r="BL213" s="1301">
        <f t="shared" si="276"/>
        <v>0</v>
      </c>
      <c r="BM213" s="1301">
        <f>VLOOKUP(E213,'[2]MW-Rent 2023'!$E$11:$DR$319,86,FALSE)</f>
        <v>2112</v>
      </c>
      <c r="BN213" s="1313">
        <f>IF(AND(MONTH(BN$4)=MONTH($H213),YEAR(BN$4)=YEAR($H213)),#REF!,IF(AND(MONTH(BN$4)=MONTH($G213),YEAR(BN$4)=YEAR($G213)),#REF!,IF(AND(BN$4&lt;($H213+1),(BN$4+1)&gt;$G213),$P213,0)))</f>
        <v>2112</v>
      </c>
      <c r="BO213" s="1313">
        <f>IF(AND(MONTH(BO$4)=MONTH($H213),YEAR(BO$4)=YEAR($H213)),#REF!,IF(AND(MONTH(BO$4)=MONTH($G213),YEAR(BO$4)=YEAR($G213)),#REF!,IF(AND(BO$4&lt;($H213+1),(BO$4+1)&gt;$G213),$P213,0)))</f>
        <v>2112</v>
      </c>
      <c r="BP213" s="1313">
        <f>IF(AND(MONTH(BP$4)=MONTH($H213),YEAR(BP$4)=YEAR($H213)),#REF!,IF(AND(MONTH(BP$4)=MONTH($G213),YEAR(BP$4)=YEAR($G213)),#REF!,IF(AND(BP$4&lt;($H213+1),(BP$4+1)&gt;$G213),$P213,0)))</f>
        <v>2112</v>
      </c>
      <c r="BQ213" s="1313">
        <f>IF(AND(MONTH(BQ$4)=MONTH($H213),YEAR(BQ$4)=YEAR($H213)),#REF!,IF(AND(MONTH(BQ$4)=MONTH($G213),YEAR(BQ$4)=YEAR($G213)),#REF!,IF(AND(BQ$4&lt;($H213+1),(BQ$4+1)&gt;$G213),$P213,0)))</f>
        <v>2112</v>
      </c>
      <c r="BR213" s="1313">
        <f>IF(AND(MONTH(BR$4)=MONTH($H213),YEAR(BR$4)=YEAR($H213)),#REF!,IF(AND(MONTH(BR$4)=MONTH($G213),YEAR(BR$4)=YEAR($G213)),#REF!,IF(AND(BR$4&lt;($H213+1),(BR$4+1)&gt;$G213),$P213,0)))</f>
        <v>2112</v>
      </c>
      <c r="BS213" s="1313" t="e">
        <f>IF(AND(MONTH(BS$4)=MONTH($H213),YEAR(BS$4)=YEAR($H213)),#REF!,IF(AND(MONTH(BS$4)=MONTH($G213),YEAR(BS$4)=YEAR($G213)),#REF!,IF(AND(BS$4&lt;($H213+1),(BS$4+1)&gt;$G213),$P213,0)))</f>
        <v>#REF!</v>
      </c>
      <c r="BT213" s="1313">
        <f>IF(AND(MONTH(BT$4)=MONTH($H213),YEAR(BT$4)=YEAR($H213)),#REF!,IF(AND(MONTH(BT$4)=MONTH($G213),YEAR(BT$4)=YEAR($G213)),#REF!,IF(AND(BT$4&lt;($H213+1),(BT$4+1)&gt;$G213),$P213,0)))</f>
        <v>0</v>
      </c>
      <c r="BU213" s="1331" t="e">
        <f t="shared" si="277"/>
        <v>#REF!</v>
      </c>
      <c r="BV213" s="1331"/>
      <c r="BW213" s="1327">
        <v>1620.37</v>
      </c>
      <c r="BX213" s="1319">
        <v>1652.09</v>
      </c>
      <c r="BY213" s="1319">
        <v>2266.27</v>
      </c>
      <c r="BZ213" s="1319">
        <v>2170.5700000000002</v>
      </c>
      <c r="CA213" s="1319">
        <v>2285.79</v>
      </c>
      <c r="CB213" s="1319"/>
      <c r="CC213" s="1319"/>
      <c r="CD213" s="1338"/>
      <c r="CE213" s="1338"/>
      <c r="CF213" s="1338"/>
      <c r="CG213" s="1338"/>
      <c r="CH213" s="1338"/>
      <c r="CI213" s="1270">
        <f t="shared" si="278"/>
        <v>9995.09</v>
      </c>
      <c r="CJ213" s="1333"/>
      <c r="CK213" s="1333"/>
      <c r="CL213" s="1333"/>
    </row>
    <row r="214" spans="1:90" ht="18" customHeight="1">
      <c r="A214" s="1188">
        <v>92</v>
      </c>
      <c r="B214" s="1188" t="s">
        <v>270</v>
      </c>
      <c r="C214" s="1188" t="s">
        <v>56</v>
      </c>
      <c r="D214" s="1188"/>
      <c r="E214" s="1188"/>
      <c r="F214" s="1218" t="s">
        <v>275</v>
      </c>
      <c r="G214" s="1197">
        <v>45611</v>
      </c>
      <c r="H214" s="1197">
        <v>45975</v>
      </c>
      <c r="I214" s="1256">
        <v>110.08</v>
      </c>
      <c r="J214" s="1257">
        <v>0</v>
      </c>
      <c r="K214" s="1257">
        <v>1056</v>
      </c>
      <c r="L214" s="1260">
        <v>11.5</v>
      </c>
      <c r="M214" s="1258">
        <v>2</v>
      </c>
      <c r="N214" s="1249">
        <v>16.875</v>
      </c>
      <c r="O214" s="1259">
        <f t="shared" si="263"/>
        <v>12144</v>
      </c>
      <c r="P214" s="1259">
        <f t="shared" si="264"/>
        <v>2112</v>
      </c>
      <c r="Q214" s="1259">
        <f t="shared" si="265"/>
        <v>14256</v>
      </c>
      <c r="R214" s="1259">
        <f>IF(AND(MONTH(R$4)=MONTH($H214),YEAR(R$4)=YEAR($H214)),#REF!,IF(AND(MONTH(R$4)=MONTH($G214),YEAR(R$4)=YEAR($G214)),#REF!,IF(AND(R$4&lt;($H214+1),(R$4+1)&gt;$G214),$O214,0)))</f>
        <v>0</v>
      </c>
      <c r="S214" s="1259">
        <v>0</v>
      </c>
      <c r="T214" s="1259">
        <f t="shared" si="266"/>
        <v>0</v>
      </c>
      <c r="U214" s="1259">
        <v>0</v>
      </c>
      <c r="V214" s="1301">
        <f>IF(AND(MONTH(V$4)=MONTH($H214),YEAR(V$4)=YEAR($H214)),#REF!,IF(AND(MONTH(V$4)=MONTH($G214),YEAR(V$4)=YEAR($G214)),#REF!,IF(AND(V$4&lt;($H214+1),(V$4+1)&gt;$G214),$O214,0)))</f>
        <v>0</v>
      </c>
      <c r="W214" s="1301">
        <v>0</v>
      </c>
      <c r="X214" s="1301">
        <f t="shared" si="267"/>
        <v>0</v>
      </c>
      <c r="Y214" s="1301">
        <v>0</v>
      </c>
      <c r="Z214" s="1301">
        <f>IF(AND(MONTH(Z$4)=MONTH($H214),YEAR(Z$4)=YEAR($H214)),#REF!,IF(AND(MONTH(Z$4)=MONTH($G214),YEAR(Z$4)=YEAR($G214)),#REF!,IF(AND(Z$4&lt;($H214+1),(Z$4+1)&gt;$G214),$O214,0)))</f>
        <v>0</v>
      </c>
      <c r="AA214" s="1301">
        <v>0</v>
      </c>
      <c r="AB214" s="1301">
        <f t="shared" si="268"/>
        <v>0</v>
      </c>
      <c r="AC214" s="1301">
        <v>0</v>
      </c>
      <c r="AD214" s="1301">
        <f>IF(AND(MONTH(AD$4)=MONTH($H214),YEAR(AD$4)=YEAR($H214)),#REF!,IF(AND(MONTH(AD$4)=MONTH($G214),YEAR(AD$4)=YEAR($G214)),#REF!,IF(AND(AD$4&lt;($H214+1),(AD$4+1)&gt;$G214),$O214,0)))</f>
        <v>0</v>
      </c>
      <c r="AE214" s="1301">
        <v>0</v>
      </c>
      <c r="AF214" s="1301">
        <f t="shared" si="269"/>
        <v>0</v>
      </c>
      <c r="AG214" s="1301">
        <v>0</v>
      </c>
      <c r="AH214" s="1301">
        <f>IF(AND(MONTH(AH$4)=MONTH($H214),YEAR(AH$4)=YEAR($H214)),#REF!,IF(AND(MONTH(AH$4)=MONTH($G214),YEAR(AH$4)=YEAR($G214)),#REF!,IF(AND(AH$4&lt;($H214+1),(AH$4+1)&gt;$G214),$O214,0)))</f>
        <v>0</v>
      </c>
      <c r="AI214" s="1301">
        <v>0</v>
      </c>
      <c r="AJ214" s="1301">
        <f t="shared" si="270"/>
        <v>0</v>
      </c>
      <c r="AK214" s="1301">
        <v>0</v>
      </c>
      <c r="AL214" s="1313">
        <f>IF(AND(MONTH(AL$4)=MONTH($H214),YEAR(AL$4)=YEAR($H214)),#REF!,IF(AND(MONTH(AL$4)=MONTH($G214),YEAR(AL$4)=YEAR($G214)),#REF!,IF(AND(AL$4&lt;($H214+1),(AL$4+1)&gt;$G214),$O214,0)))</f>
        <v>0</v>
      </c>
      <c r="AM214" s="1313">
        <f>IF(AND(MONTH(AM$4)=MONTH($H214),YEAR(AM$4)=YEAR($H214)),#REF!,IF(AND(MONTH(AM$4)=MONTH($G214),YEAR(AM$4)=YEAR($G214)),#REF!,IF(AND(AM$4&lt;($H214+1),(AM$4+1)&gt;$G214),$O214,0)))</f>
        <v>0</v>
      </c>
      <c r="AN214" s="1313">
        <f>IF(AND(MONTH(AN$4)=MONTH($H214),YEAR(AN$4)=YEAR($H214)),#REF!,IF(AND(MONTH(AN$4)=MONTH($G214),YEAR(AN$4)=YEAR($G214)),#REF!,IF(AND(AN$4&lt;($H214+1),(AN$4+1)&gt;$G214),$O214,0)))</f>
        <v>0</v>
      </c>
      <c r="AO214" s="1313">
        <f>IF(AND(MONTH(AO$4)=MONTH($H214),YEAR(AO$4)=YEAR($H214)),#REF!,IF(AND(MONTH(AO$4)=MONTH($G214),YEAR(AO$4)=YEAR($G214)),#REF!,IF(AND(AO$4&lt;($H214+1),(AO$4+1)&gt;$G214),$O214,0)))</f>
        <v>0</v>
      </c>
      <c r="AP214" s="1313">
        <f>IF(AND(MONTH(AP$4)=MONTH($H214),YEAR(AP$4)=YEAR($H214)),#REF!,IF(AND(MONTH(AP$4)=MONTH($G214),YEAR(AP$4)=YEAR($G214)),#REF!,IF(AND(AP$4&lt;($H214+1),(AP$4+1)&gt;$G214),$O214,0)))</f>
        <v>0</v>
      </c>
      <c r="AQ214" s="1313" t="e">
        <f>IF(AND(MONTH(AQ$4)=MONTH($H214),YEAR(AQ$4)=YEAR($H214)),#REF!,IF(AND(MONTH(AQ$4)=MONTH($G214),YEAR(AQ$4)=YEAR($G214)),#REF!,IF(AND(AQ$4&lt;($H214+1),(AQ$4+1)&gt;$G214),$O214,0)))</f>
        <v>#REF!</v>
      </c>
      <c r="AR214" s="1313">
        <f>IF(AND(MONTH(AR$4)=MONTH($H214),YEAR(AR$4)=YEAR($H214)),#REF!,IF(AND(MONTH(AR$4)=MONTH($G214),YEAR(AR$4)=YEAR($G214)),#REF!,IF(AND(AR$4&lt;($H214+1),(AR$4+1)&gt;$G214),$O214,0)))</f>
        <v>12144</v>
      </c>
      <c r="AS214" s="1301" t="e">
        <f t="shared" si="271"/>
        <v>#REF!</v>
      </c>
      <c r="AT214" s="1301">
        <f>IF(AND(MONTH(AT$4)=MONTH($H214),YEAR(AT$4)=YEAR($H214)),#REF!,IF(AND(MONTH(AT$4)=MONTH($G214),YEAR(AT$4)=YEAR($G214)),#REF!,IF(AND(AT$4&lt;($H214+1),(AT$4+1)&gt;$G214),$P214,0)))</f>
        <v>0</v>
      </c>
      <c r="AU214" s="1301">
        <v>0</v>
      </c>
      <c r="AV214" s="1301">
        <f t="shared" si="272"/>
        <v>0</v>
      </c>
      <c r="AW214" s="1301">
        <v>0</v>
      </c>
      <c r="AX214" s="1301">
        <f>IF(AND(MONTH(AX$4)=MONTH($H214),YEAR(AX$4)=YEAR($H214)),#REF!,IF(AND(MONTH(AX$4)=MONTH($G214),YEAR(AX$4)=YEAR($G214)),#REF!,IF(AND(AX$4&lt;($H214+1),(AX$4+1)&gt;$G214),$P214,0)))</f>
        <v>0</v>
      </c>
      <c r="AY214" s="1301">
        <v>0</v>
      </c>
      <c r="AZ214" s="1301">
        <f t="shared" si="273"/>
        <v>0</v>
      </c>
      <c r="BA214" s="1301">
        <v>0</v>
      </c>
      <c r="BB214" s="1301">
        <f>IF(AND(MONTH(BB$4)=MONTH($H214),YEAR(BB$4)=YEAR($H214)),#REF!,IF(AND(MONTH(BB$4)=MONTH($G214),YEAR(BB$4)=YEAR($G214)),#REF!,IF(AND(BB$4&lt;($H214+1),(BB$4+1)&gt;$G214),$P214,0)))</f>
        <v>0</v>
      </c>
      <c r="BC214" s="1301">
        <v>0</v>
      </c>
      <c r="BD214" s="1301">
        <f t="shared" si="274"/>
        <v>0</v>
      </c>
      <c r="BE214" s="1301">
        <v>0</v>
      </c>
      <c r="BF214" s="1301">
        <f>IF(AND(MONTH(BF$4)=MONTH($H214),YEAR(BF$4)=YEAR($H214)),#REF!,IF(AND(MONTH(BF$4)=MONTH($G214),YEAR(BF$4)=YEAR($G214)),#REF!,IF(AND(BF$4&lt;($H214+1),(BF$4+1)&gt;$G214),$P214,0)))</f>
        <v>0</v>
      </c>
      <c r="BG214" s="1301">
        <v>0</v>
      </c>
      <c r="BH214" s="1301">
        <f t="shared" si="275"/>
        <v>0</v>
      </c>
      <c r="BI214" s="1301">
        <v>0</v>
      </c>
      <c r="BJ214" s="1301">
        <f>IF(AND(MONTH(BJ$4)=MONTH($H214),YEAR(BJ$4)=YEAR($H214)),#REF!,IF(AND(MONTH(BJ$4)=MONTH($G214),YEAR(BJ$4)=YEAR($G214)),#REF!,IF(AND(BJ$4&lt;($H214+1),(BJ$4+1)&gt;$G214),$P214,0)))</f>
        <v>0</v>
      </c>
      <c r="BK214" s="1301">
        <v>0</v>
      </c>
      <c r="BL214" s="1301">
        <f t="shared" si="276"/>
        <v>0</v>
      </c>
      <c r="BM214" s="1301">
        <v>0</v>
      </c>
      <c r="BN214" s="1313">
        <f>IF(AND(MONTH(BN$4)=MONTH($H214),YEAR(BN$4)=YEAR($H214)),#REF!,IF(AND(MONTH(BN$4)=MONTH($G214),YEAR(BN$4)=YEAR($G214)),#REF!,IF(AND(BN$4&lt;($H214+1),(BN$4+1)&gt;$G214),$P214,0)))</f>
        <v>0</v>
      </c>
      <c r="BO214" s="1313">
        <f>IF(AND(MONTH(BO$4)=MONTH($H214),YEAR(BO$4)=YEAR($H214)),#REF!,IF(AND(MONTH(BO$4)=MONTH($G214),YEAR(BO$4)=YEAR($G214)),#REF!,IF(AND(BO$4&lt;($H214+1),(BO$4+1)&gt;$G214),$P214,0)))</f>
        <v>0</v>
      </c>
      <c r="BP214" s="1313">
        <f>IF(AND(MONTH(BP$4)=MONTH($H214),YEAR(BP$4)=YEAR($H214)),#REF!,IF(AND(MONTH(BP$4)=MONTH($G214),YEAR(BP$4)=YEAR($G214)),#REF!,IF(AND(BP$4&lt;($H214+1),(BP$4+1)&gt;$G214),$P214,0)))</f>
        <v>0</v>
      </c>
      <c r="BQ214" s="1313">
        <f>IF(AND(MONTH(BQ$4)=MONTH($H214),YEAR(BQ$4)=YEAR($H214)),#REF!,IF(AND(MONTH(BQ$4)=MONTH($G214),YEAR(BQ$4)=YEAR($G214)),#REF!,IF(AND(BQ$4&lt;($H214+1),(BQ$4+1)&gt;$G214),$P214,0)))</f>
        <v>0</v>
      </c>
      <c r="BR214" s="1313">
        <f>IF(AND(MONTH(BR$4)=MONTH($H214),YEAR(BR$4)=YEAR($H214)),#REF!,IF(AND(MONTH(BR$4)=MONTH($G214),YEAR(BR$4)=YEAR($G214)),#REF!,IF(AND(BR$4&lt;($H214+1),(BR$4+1)&gt;$G214),$P214,0)))</f>
        <v>0</v>
      </c>
      <c r="BS214" s="1313" t="e">
        <f>IF(AND(MONTH(BS$4)=MONTH($H214),YEAR(BS$4)=YEAR($H214)),#REF!,IF(AND(MONTH(BS$4)=MONTH($G214),YEAR(BS$4)=YEAR($G214)),#REF!,IF(AND(BS$4&lt;($H214+1),(BS$4+1)&gt;$G214),$P214,0)))</f>
        <v>#REF!</v>
      </c>
      <c r="BT214" s="1313">
        <f>IF(AND(MONTH(BT$4)=MONTH($H214),YEAR(BT$4)=YEAR($H214)),#REF!,IF(AND(MONTH(BT$4)=MONTH($G214),YEAR(BT$4)=YEAR($G214)),#REF!,IF(AND(BT$4&lt;($H214+1),(BT$4+1)&gt;$G214),$P214,0)))</f>
        <v>2112</v>
      </c>
      <c r="BU214" s="1331" t="e">
        <f t="shared" si="277"/>
        <v>#REF!</v>
      </c>
      <c r="BV214" s="1331"/>
      <c r="BW214" s="1327"/>
      <c r="BX214" s="1319"/>
      <c r="BY214" s="1319"/>
      <c r="BZ214" s="1319"/>
      <c r="CA214" s="1319"/>
      <c r="CB214" s="1319"/>
      <c r="CC214" s="1319"/>
      <c r="CD214" s="1338"/>
      <c r="CE214" s="1338"/>
      <c r="CF214" s="1338"/>
      <c r="CG214" s="1338"/>
      <c r="CH214" s="1338"/>
      <c r="CI214" s="1270">
        <f t="shared" si="278"/>
        <v>0</v>
      </c>
      <c r="CJ214" s="1333"/>
      <c r="CK214" s="1333"/>
      <c r="CL214" s="1333"/>
    </row>
    <row r="215" spans="1:90" ht="18" customHeight="1">
      <c r="A215" s="1188">
        <v>92</v>
      </c>
      <c r="B215" s="1188" t="s">
        <v>270</v>
      </c>
      <c r="C215" s="1188" t="s">
        <v>56</v>
      </c>
      <c r="D215" s="1188"/>
      <c r="E215" s="1188"/>
      <c r="F215" s="1218" t="s">
        <v>275</v>
      </c>
      <c r="G215" s="1197">
        <v>45976</v>
      </c>
      <c r="H215" s="1197">
        <v>46340</v>
      </c>
      <c r="I215" s="1256">
        <v>110.08</v>
      </c>
      <c r="J215" s="1257">
        <v>0</v>
      </c>
      <c r="K215" s="1257">
        <v>1056</v>
      </c>
      <c r="L215" s="1260">
        <v>11.875</v>
      </c>
      <c r="M215" s="1258">
        <v>2</v>
      </c>
      <c r="N215" s="1249">
        <v>17.34375</v>
      </c>
      <c r="O215" s="1259">
        <f t="shared" si="263"/>
        <v>12540</v>
      </c>
      <c r="P215" s="1259">
        <f t="shared" si="264"/>
        <v>2112</v>
      </c>
      <c r="Q215" s="1259">
        <f t="shared" si="265"/>
        <v>14652</v>
      </c>
      <c r="R215" s="1259">
        <f>IF(AND(MONTH(R$4)=MONTH($H215),YEAR(R$4)=YEAR($H215)),#REF!,IF(AND(MONTH(R$4)=MONTH($G215),YEAR(R$4)=YEAR($G215)),#REF!,IF(AND(R$4&lt;($H215+1),(R$4+1)&gt;$G215),$O215,0)))</f>
        <v>0</v>
      </c>
      <c r="S215" s="1259">
        <v>0</v>
      </c>
      <c r="T215" s="1259">
        <f t="shared" si="266"/>
        <v>0</v>
      </c>
      <c r="U215" s="1259">
        <v>0</v>
      </c>
      <c r="V215" s="1301">
        <f>IF(AND(MONTH(V$4)=MONTH($H215),YEAR(V$4)=YEAR($H215)),#REF!,IF(AND(MONTH(V$4)=MONTH($G215),YEAR(V$4)=YEAR($G215)),#REF!,IF(AND(V$4&lt;($H215+1),(V$4+1)&gt;$G215),$O215,0)))</f>
        <v>0</v>
      </c>
      <c r="W215" s="1301">
        <v>0</v>
      </c>
      <c r="X215" s="1301">
        <f t="shared" si="267"/>
        <v>0</v>
      </c>
      <c r="Y215" s="1301">
        <v>0</v>
      </c>
      <c r="Z215" s="1301">
        <f>IF(AND(MONTH(Z$4)=MONTH($H215),YEAR(Z$4)=YEAR($H215)),#REF!,IF(AND(MONTH(Z$4)=MONTH($G215),YEAR(Z$4)=YEAR($G215)),#REF!,IF(AND(Z$4&lt;($H215+1),(Z$4+1)&gt;$G215),$O215,0)))</f>
        <v>0</v>
      </c>
      <c r="AA215" s="1301">
        <v>0</v>
      </c>
      <c r="AB215" s="1301">
        <f t="shared" si="268"/>
        <v>0</v>
      </c>
      <c r="AC215" s="1301">
        <v>0</v>
      </c>
      <c r="AD215" s="1301">
        <f>IF(AND(MONTH(AD$4)=MONTH($H215),YEAR(AD$4)=YEAR($H215)),#REF!,IF(AND(MONTH(AD$4)=MONTH($G215),YEAR(AD$4)=YEAR($G215)),#REF!,IF(AND(AD$4&lt;($H215+1),(AD$4+1)&gt;$G215),$O215,0)))</f>
        <v>0</v>
      </c>
      <c r="AE215" s="1301">
        <v>0</v>
      </c>
      <c r="AF215" s="1301">
        <f t="shared" si="269"/>
        <v>0</v>
      </c>
      <c r="AG215" s="1301">
        <v>0</v>
      </c>
      <c r="AH215" s="1301">
        <f>IF(AND(MONTH(AH$4)=MONTH($H215),YEAR(AH$4)=YEAR($H215)),#REF!,IF(AND(MONTH(AH$4)=MONTH($G215),YEAR(AH$4)=YEAR($G215)),#REF!,IF(AND(AH$4&lt;($H215+1),(AH$4+1)&gt;$G215),$O215,0)))</f>
        <v>0</v>
      </c>
      <c r="AI215" s="1301">
        <v>0</v>
      </c>
      <c r="AJ215" s="1301">
        <f t="shared" si="270"/>
        <v>0</v>
      </c>
      <c r="AK215" s="1301">
        <v>0</v>
      </c>
      <c r="AL215" s="1313">
        <f>IF(AND(MONTH(AL$4)=MONTH($H215),YEAR(AL$4)=YEAR($H215)),#REF!,IF(AND(MONTH(AL$4)=MONTH($G215),YEAR(AL$4)=YEAR($G215)),#REF!,IF(AND(AL$4&lt;($H215+1),(AL$4+1)&gt;$G215),$O215,0)))</f>
        <v>0</v>
      </c>
      <c r="AM215" s="1313">
        <f>IF(AND(MONTH(AM$4)=MONTH($H215),YEAR(AM$4)=YEAR($H215)),#REF!,IF(AND(MONTH(AM$4)=MONTH($G215),YEAR(AM$4)=YEAR($G215)),#REF!,IF(AND(AM$4&lt;($H215+1),(AM$4+1)&gt;$G215),$O215,0)))</f>
        <v>0</v>
      </c>
      <c r="AN215" s="1313">
        <f>IF(AND(MONTH(AN$4)=MONTH($H215),YEAR(AN$4)=YEAR($H215)),#REF!,IF(AND(MONTH(AN$4)=MONTH($G215),YEAR(AN$4)=YEAR($G215)),#REF!,IF(AND(AN$4&lt;($H215+1),(AN$4+1)&gt;$G215),$O215,0)))</f>
        <v>0</v>
      </c>
      <c r="AO215" s="1313">
        <f>IF(AND(MONTH(AO$4)=MONTH($H215),YEAR(AO$4)=YEAR($H215)),#REF!,IF(AND(MONTH(AO$4)=MONTH($G215),YEAR(AO$4)=YEAR($G215)),#REF!,IF(AND(AO$4&lt;($H215+1),(AO$4+1)&gt;$G215),$O215,0)))</f>
        <v>0</v>
      </c>
      <c r="AP215" s="1313">
        <f>IF(AND(MONTH(AP$4)=MONTH($H215),YEAR(AP$4)=YEAR($H215)),#REF!,IF(AND(MONTH(AP$4)=MONTH($G215),YEAR(AP$4)=YEAR($G215)),#REF!,IF(AND(AP$4&lt;($H215+1),(AP$4+1)&gt;$G215),$O215,0)))</f>
        <v>0</v>
      </c>
      <c r="AQ215" s="1313">
        <f>IF(AND(MONTH(AQ$4)=MONTH($H215),YEAR(AQ$4)=YEAR($H215)),#REF!,IF(AND(MONTH(AQ$4)=MONTH($G215),YEAR(AQ$4)=YEAR($G215)),#REF!,IF(AND(AQ$4&lt;($H215+1),(AQ$4+1)&gt;$G215),$O215,0)))</f>
        <v>0</v>
      </c>
      <c r="AR215" s="1313">
        <f>IF(AND(MONTH(AR$4)=MONTH($H215),YEAR(AR$4)=YEAR($H215)),#REF!,IF(AND(MONTH(AR$4)=MONTH($G215),YEAR(AR$4)=YEAR($G215)),#REF!,IF(AND(AR$4&lt;($H215+1),(AR$4+1)&gt;$G215),$O215,0)))</f>
        <v>0</v>
      </c>
      <c r="AS215" s="1301">
        <f t="shared" si="271"/>
        <v>0</v>
      </c>
      <c r="AT215" s="1301">
        <f>IF(AND(MONTH(AT$4)=MONTH($H215),YEAR(AT$4)=YEAR($H215)),#REF!,IF(AND(MONTH(AT$4)=MONTH($G215),YEAR(AT$4)=YEAR($G215)),#REF!,IF(AND(AT$4&lt;($H215+1),(AT$4+1)&gt;$G215),$P215,0)))</f>
        <v>0</v>
      </c>
      <c r="AU215" s="1301">
        <v>0</v>
      </c>
      <c r="AV215" s="1301">
        <f t="shared" si="272"/>
        <v>0</v>
      </c>
      <c r="AW215" s="1301">
        <v>0</v>
      </c>
      <c r="AX215" s="1301">
        <f>IF(AND(MONTH(AX$4)=MONTH($H215),YEAR(AX$4)=YEAR($H215)),#REF!,IF(AND(MONTH(AX$4)=MONTH($G215),YEAR(AX$4)=YEAR($G215)),#REF!,IF(AND(AX$4&lt;($H215+1),(AX$4+1)&gt;$G215),$P215,0)))</f>
        <v>0</v>
      </c>
      <c r="AY215" s="1301">
        <v>0</v>
      </c>
      <c r="AZ215" s="1301">
        <f t="shared" si="273"/>
        <v>0</v>
      </c>
      <c r="BA215" s="1301">
        <v>0</v>
      </c>
      <c r="BB215" s="1301">
        <f>IF(AND(MONTH(BB$4)=MONTH($H215),YEAR(BB$4)=YEAR($H215)),#REF!,IF(AND(MONTH(BB$4)=MONTH($G215),YEAR(BB$4)=YEAR($G215)),#REF!,IF(AND(BB$4&lt;($H215+1),(BB$4+1)&gt;$G215),$P215,0)))</f>
        <v>0</v>
      </c>
      <c r="BC215" s="1301">
        <v>0</v>
      </c>
      <c r="BD215" s="1301">
        <f t="shared" si="274"/>
        <v>0</v>
      </c>
      <c r="BE215" s="1301">
        <v>0</v>
      </c>
      <c r="BF215" s="1301">
        <f>IF(AND(MONTH(BF$4)=MONTH($H215),YEAR(BF$4)=YEAR($H215)),#REF!,IF(AND(MONTH(BF$4)=MONTH($G215),YEAR(BF$4)=YEAR($G215)),#REF!,IF(AND(BF$4&lt;($H215+1),(BF$4+1)&gt;$G215),$P215,0)))</f>
        <v>0</v>
      </c>
      <c r="BG215" s="1301">
        <v>0</v>
      </c>
      <c r="BH215" s="1301">
        <f t="shared" si="275"/>
        <v>0</v>
      </c>
      <c r="BI215" s="1301">
        <v>0</v>
      </c>
      <c r="BJ215" s="1301">
        <f>IF(AND(MONTH(BJ$4)=MONTH($H215),YEAR(BJ$4)=YEAR($H215)),#REF!,IF(AND(MONTH(BJ$4)=MONTH($G215),YEAR(BJ$4)=YEAR($G215)),#REF!,IF(AND(BJ$4&lt;($H215+1),(BJ$4+1)&gt;$G215),$P215,0)))</f>
        <v>0</v>
      </c>
      <c r="BK215" s="1301">
        <v>0</v>
      </c>
      <c r="BL215" s="1301">
        <f t="shared" si="276"/>
        <v>0</v>
      </c>
      <c r="BM215" s="1301">
        <v>0</v>
      </c>
      <c r="BN215" s="1313">
        <f>IF(AND(MONTH(BN$4)=MONTH($H215),YEAR(BN$4)=YEAR($H215)),#REF!,IF(AND(MONTH(BN$4)=MONTH($G215),YEAR(BN$4)=YEAR($G215)),#REF!,IF(AND(BN$4&lt;($H215+1),(BN$4+1)&gt;$G215),$P215,0)))</f>
        <v>0</v>
      </c>
      <c r="BO215" s="1313">
        <f>IF(AND(MONTH(BO$4)=MONTH($H215),YEAR(BO$4)=YEAR($H215)),#REF!,IF(AND(MONTH(BO$4)=MONTH($G215),YEAR(BO$4)=YEAR($G215)),#REF!,IF(AND(BO$4&lt;($H215+1),(BO$4+1)&gt;$G215),$P215,0)))</f>
        <v>0</v>
      </c>
      <c r="BP215" s="1313">
        <f>IF(AND(MONTH(BP$4)=MONTH($H215),YEAR(BP$4)=YEAR($H215)),#REF!,IF(AND(MONTH(BP$4)=MONTH($G215),YEAR(BP$4)=YEAR($G215)),#REF!,IF(AND(BP$4&lt;($H215+1),(BP$4+1)&gt;$G215),$P215,0)))</f>
        <v>0</v>
      </c>
      <c r="BQ215" s="1313">
        <f>IF(AND(MONTH(BQ$4)=MONTH($H215),YEAR(BQ$4)=YEAR($H215)),#REF!,IF(AND(MONTH(BQ$4)=MONTH($G215),YEAR(BQ$4)=YEAR($G215)),#REF!,IF(AND(BQ$4&lt;($H215+1),(BQ$4+1)&gt;$G215),$P215,0)))</f>
        <v>0</v>
      </c>
      <c r="BR215" s="1313">
        <f>IF(AND(MONTH(BR$4)=MONTH($H215),YEAR(BR$4)=YEAR($H215)),#REF!,IF(AND(MONTH(BR$4)=MONTH($G215),YEAR(BR$4)=YEAR($G215)),#REF!,IF(AND(BR$4&lt;($H215+1),(BR$4+1)&gt;$G215),$P215,0)))</f>
        <v>0</v>
      </c>
      <c r="BS215" s="1313">
        <f>IF(AND(MONTH(BS$4)=MONTH($H215),YEAR(BS$4)=YEAR($H215)),#REF!,IF(AND(MONTH(BS$4)=MONTH($G215),YEAR(BS$4)=YEAR($G215)),#REF!,IF(AND(BS$4&lt;($H215+1),(BS$4+1)&gt;$G215),$P215,0)))</f>
        <v>0</v>
      </c>
      <c r="BT215" s="1313">
        <f>IF(AND(MONTH(BT$4)=MONTH($H215),YEAR(BT$4)=YEAR($H215)),#REF!,IF(AND(MONTH(BT$4)=MONTH($G215),YEAR(BT$4)=YEAR($G215)),#REF!,IF(AND(BT$4&lt;($H215+1),(BT$4+1)&gt;$G215),$P215,0)))</f>
        <v>0</v>
      </c>
      <c r="BU215" s="1331">
        <f t="shared" si="277"/>
        <v>0</v>
      </c>
      <c r="BV215" s="1331"/>
      <c r="BW215" s="1327"/>
      <c r="BX215" s="1319"/>
      <c r="BY215" s="1319"/>
      <c r="BZ215" s="1319"/>
      <c r="CA215" s="1319"/>
      <c r="CB215" s="1319"/>
      <c r="CC215" s="1319"/>
      <c r="CD215" s="1338"/>
      <c r="CE215" s="1338"/>
      <c r="CF215" s="1338"/>
      <c r="CG215" s="1338"/>
      <c r="CH215" s="1338"/>
      <c r="CI215" s="1270">
        <f t="shared" si="278"/>
        <v>0</v>
      </c>
      <c r="CJ215" s="1333"/>
      <c r="CK215" s="1333"/>
      <c r="CL215" s="1333"/>
    </row>
    <row r="216" spans="1:90" ht="18" customHeight="1">
      <c r="A216" s="1188">
        <v>93</v>
      </c>
      <c r="B216" s="1188" t="s">
        <v>270</v>
      </c>
      <c r="C216" s="1188" t="s">
        <v>56</v>
      </c>
      <c r="D216" s="1188" t="s">
        <v>276</v>
      </c>
      <c r="E216" s="1188" t="s">
        <v>277</v>
      </c>
      <c r="F216" s="1218" t="s">
        <v>278</v>
      </c>
      <c r="G216" s="1197">
        <v>45170</v>
      </c>
      <c r="H216" s="1197">
        <v>45535</v>
      </c>
      <c r="I216" s="1256">
        <v>117.66</v>
      </c>
      <c r="J216" s="1257">
        <v>1865</v>
      </c>
      <c r="K216" s="1257">
        <v>1865</v>
      </c>
      <c r="L216" s="1260">
        <v>12.5</v>
      </c>
      <c r="M216" s="1258">
        <v>2</v>
      </c>
      <c r="N216" s="1249">
        <v>18.125</v>
      </c>
      <c r="O216" s="1259">
        <f t="shared" si="263"/>
        <v>23312.5</v>
      </c>
      <c r="P216" s="1259">
        <f t="shared" si="264"/>
        <v>3730</v>
      </c>
      <c r="Q216" s="1259">
        <f t="shared" si="265"/>
        <v>27042.5</v>
      </c>
      <c r="R216" s="1259">
        <f>IF(AND(MONTH(R$4)=MONTH($H216),YEAR(R$4)=YEAR($H216)),#REF!,IF(AND(MONTH(R$4)=MONTH($G216),YEAR(R$4)=YEAR($G216)),#REF!,IF(AND(R$4&lt;($H216+1),(R$4+1)&gt;$G216),$O216,0)))</f>
        <v>23312.5</v>
      </c>
      <c r="S216" s="1259">
        <f>VLOOKUP(E216,'[1]MW-Rent 2023'!$E$11:$AS$247,16,FALSE)</f>
        <v>18650</v>
      </c>
      <c r="T216" s="1259">
        <f t="shared" si="266"/>
        <v>4662.5</v>
      </c>
      <c r="U216" s="1259">
        <f>VLOOKUP(E216,'[2]MW-Rent 2023'!$E$11:$DR$319,21,FALSE)</f>
        <v>19209.5</v>
      </c>
      <c r="V216" s="1301">
        <f>IF(AND(MONTH(V$4)=MONTH($H216),YEAR(V$4)=YEAR($H216)),#REF!,IF(AND(MONTH(V$4)=MONTH($G216),YEAR(V$4)=YEAR($G216)),#REF!,IF(AND(V$4&lt;($H216+1),(V$4+1)&gt;$G216),$O216,0)))</f>
        <v>23312.5</v>
      </c>
      <c r="W216" s="1301">
        <f>VLOOKUP(E216,'[1]MW-Rent 2023'!$E$11:$AS$247,17,FALSE)</f>
        <v>18650</v>
      </c>
      <c r="X216" s="1301">
        <f t="shared" si="267"/>
        <v>4662.5</v>
      </c>
      <c r="Y216" s="1301">
        <f>VLOOKUP(E216,'[2]MW-Rent 2023'!$E$11:$DR$319,25,FALSE)</f>
        <v>17717.5</v>
      </c>
      <c r="Z216" s="1301">
        <f>IF(AND(MONTH(Z$4)=MONTH($H216),YEAR(Z$4)=YEAR($H216)),#REF!,IF(AND(MONTH(Z$4)=MONTH($G216),YEAR(Z$4)=YEAR($G216)),#REF!,IF(AND(Z$4&lt;($H216+1),(Z$4+1)&gt;$G216),$O216,0)))</f>
        <v>23312.5</v>
      </c>
      <c r="AA216" s="1301">
        <f>VLOOKUP(E216,'[1]MW-Rent 2023'!$E$11:$AS$247,18,FALSE)</f>
        <v>18650</v>
      </c>
      <c r="AB216" s="1301">
        <f t="shared" si="268"/>
        <v>4662.5</v>
      </c>
      <c r="AC216" s="1301">
        <f>VLOOKUP(E216,'[2]MW-Rent 2023'!$E$11:$DR$319,29,FALSE)</f>
        <v>17717.5</v>
      </c>
      <c r="AD216" s="1301">
        <f>IF(AND(MONTH(AD$4)=MONTH($H216),YEAR(AD$4)=YEAR($H216)),#REF!,IF(AND(MONTH(AD$4)=MONTH($G216),YEAR(AD$4)=YEAR($G216)),#REF!,IF(AND(AD$4&lt;($H216+1),(AD$4+1)&gt;$G216),$O216,0)))</f>
        <v>23312.5</v>
      </c>
      <c r="AE216" s="1301">
        <f>VLOOKUP(E216,'[1]MW-Rent 2023'!$E$11:$AS$247,19,FALSE)</f>
        <v>18650</v>
      </c>
      <c r="AF216" s="1301">
        <f t="shared" si="269"/>
        <v>4662.5</v>
      </c>
      <c r="AG216" s="1301">
        <f>VLOOKUP(E216,'[2]MW-Rent 2023'!$E$11:$DR$319,33,FALSE)</f>
        <v>17717.5</v>
      </c>
      <c r="AH216" s="1301">
        <f>IF(AND(MONTH(AH$4)=MONTH($H216),YEAR(AH$4)=YEAR($H216)),#REF!,IF(AND(MONTH(AH$4)=MONTH($G216),YEAR(AH$4)=YEAR($G216)),#REF!,IF(AND(AH$4&lt;($H216+1),(AH$4+1)&gt;$G216),$O216,0)))</f>
        <v>23312.5</v>
      </c>
      <c r="AI216" s="1301">
        <f>VLOOKUP(E216,'[1]MW-Rent 2023'!$E$11:$AS$247,20,FALSE)</f>
        <v>18650</v>
      </c>
      <c r="AJ216" s="1301">
        <f t="shared" si="270"/>
        <v>4662.5</v>
      </c>
      <c r="AK216" s="1301">
        <f>VLOOKUP(E216,'[2]MW-Rent 2023'!$E$11:$DR$319,37,FALSE)</f>
        <v>17717.5</v>
      </c>
      <c r="AL216" s="1313">
        <f>IF(AND(MONTH(AL$4)=MONTH($H216),YEAR(AL$4)=YEAR($H216)),#REF!,IF(AND(MONTH(AL$4)=MONTH($G216),YEAR(AL$4)=YEAR($G216)),#REF!,IF(AND(AL$4&lt;($H216+1),(AL$4+1)&gt;$G216),$O216,0)))</f>
        <v>23312.5</v>
      </c>
      <c r="AM216" s="1313">
        <f>IF(AND(MONTH(AM$4)=MONTH($H216),YEAR(AM$4)=YEAR($H216)),#REF!,IF(AND(MONTH(AM$4)=MONTH($G216),YEAR(AM$4)=YEAR($G216)),#REF!,IF(AND(AM$4&lt;($H216+1),(AM$4+1)&gt;$G216),$O216,0)))</f>
        <v>23312.5</v>
      </c>
      <c r="AN216" s="1313" t="e">
        <f>IF(AND(MONTH(AN$4)=MONTH($H216),YEAR(AN$4)=YEAR($H216)),#REF!,IF(AND(MONTH(AN$4)=MONTH($G216),YEAR(AN$4)=YEAR($G216)),#REF!,IF(AND(AN$4&lt;($H216+1),(AN$4+1)&gt;$G216),$O216,0)))</f>
        <v>#REF!</v>
      </c>
      <c r="AO216" s="1313">
        <f>IF(AND(MONTH(AO$4)=MONTH($H216),YEAR(AO$4)=YEAR($H216)),#REF!,IF(AND(MONTH(AO$4)=MONTH($G216),YEAR(AO$4)=YEAR($G216)),#REF!,IF(AND(AO$4&lt;($H216+1),(AO$4+1)&gt;$G216),$O216,0)))</f>
        <v>0</v>
      </c>
      <c r="AP216" s="1313">
        <f>IF(AND(MONTH(AP$4)=MONTH($H216),YEAR(AP$4)=YEAR($H216)),#REF!,IF(AND(MONTH(AP$4)=MONTH($G216),YEAR(AP$4)=YEAR($G216)),#REF!,IF(AND(AP$4&lt;($H216+1),(AP$4+1)&gt;$G216),$O216,0)))</f>
        <v>0</v>
      </c>
      <c r="AQ216" s="1313">
        <f>IF(AND(MONTH(AQ$4)=MONTH($H216),YEAR(AQ$4)=YEAR($H216)),#REF!,IF(AND(MONTH(AQ$4)=MONTH($G216),YEAR(AQ$4)=YEAR($G216)),#REF!,IF(AND(AQ$4&lt;($H216+1),(AQ$4+1)&gt;$G216),$O216,0)))</f>
        <v>0</v>
      </c>
      <c r="AR216" s="1313">
        <f>IF(AND(MONTH(AR$4)=MONTH($H216),YEAR(AR$4)=YEAR($H216)),#REF!,IF(AND(MONTH(AR$4)=MONTH($G216),YEAR(AR$4)=YEAR($G216)),#REF!,IF(AND(AR$4&lt;($H216+1),(AR$4+1)&gt;$G216),$O216,0)))</f>
        <v>0</v>
      </c>
      <c r="AS216" s="1301" t="e">
        <f t="shared" si="271"/>
        <v>#REF!</v>
      </c>
      <c r="AT216" s="1301">
        <f>IF(AND(MONTH(AT$4)=MONTH($H216),YEAR(AT$4)=YEAR($H216)),#REF!,IF(AND(MONTH(AT$4)=MONTH($G216),YEAR(AT$4)=YEAR($G216)),#REF!,IF(AND(AT$4&lt;($H216+1),(AT$4+1)&gt;$G216),$P216,0)))</f>
        <v>3730</v>
      </c>
      <c r="AU216" s="1301">
        <f>VLOOKUP(E216,'[1]MW-Rent 2023'!$E$11:$AS$247,29,FALSE)</f>
        <v>3730</v>
      </c>
      <c r="AV216" s="1301">
        <f t="shared" si="272"/>
        <v>0</v>
      </c>
      <c r="AW216" s="1301">
        <f>VLOOKUP(E216,'[2]MW-Rent 2023'!$E$11:$DR$319,70,FALSE)</f>
        <v>2238</v>
      </c>
      <c r="AX216" s="1301">
        <f>IF(AND(MONTH(AX$4)=MONTH($H216),YEAR(AX$4)=YEAR($H216)),#REF!,IF(AND(MONTH(AX$4)=MONTH($G216),YEAR(AX$4)=YEAR($G216)),#REF!,IF(AND(AX$4&lt;($H216+1),(AX$4+1)&gt;$G216),$P216,0)))</f>
        <v>3730</v>
      </c>
      <c r="AY216" s="1301">
        <f>VLOOKUP(E216,'[1]MW-Rent 2023'!$E$11:$AS$247,30,FALSE)</f>
        <v>3730</v>
      </c>
      <c r="AZ216" s="1301">
        <f t="shared" si="273"/>
        <v>0</v>
      </c>
      <c r="BA216" s="1301">
        <f>VLOOKUP(E216,'[2]MW-Rent 2023'!$E$11:$DR$319,74,FALSE)</f>
        <v>3730</v>
      </c>
      <c r="BB216" s="1301">
        <f>IF(AND(MONTH(BB$4)=MONTH($H216),YEAR(BB$4)=YEAR($H216)),#REF!,IF(AND(MONTH(BB$4)=MONTH($G216),YEAR(BB$4)=YEAR($G216)),#REF!,IF(AND(BB$4&lt;($H216+1),(BB$4+1)&gt;$G216),$P216,0)))</f>
        <v>3730</v>
      </c>
      <c r="BC216" s="1301">
        <f>VLOOKUP(E216,'[1]MW-Rent 2023'!$E$11:$AS$247,31,FALSE)</f>
        <v>3730</v>
      </c>
      <c r="BD216" s="1301">
        <f t="shared" si="274"/>
        <v>0</v>
      </c>
      <c r="BE216" s="1301">
        <f>VLOOKUP(E216,'[2]MW-Rent 2023'!$E$11:$DR$319,78,FALSE)</f>
        <v>3730</v>
      </c>
      <c r="BF216" s="1301">
        <f>IF(AND(MONTH(BF$4)=MONTH($H216),YEAR(BF$4)=YEAR($H216)),#REF!,IF(AND(MONTH(BF$4)=MONTH($G216),YEAR(BF$4)=YEAR($G216)),#REF!,IF(AND(BF$4&lt;($H216+1),(BF$4+1)&gt;$G216),$P216,0)))</f>
        <v>3730</v>
      </c>
      <c r="BG216" s="1301">
        <f>VLOOKUP(E216,'[1]MW-Rent 2023'!$E$11:$AS$247,32,FALSE)</f>
        <v>3730</v>
      </c>
      <c r="BH216" s="1301">
        <f t="shared" si="275"/>
        <v>0</v>
      </c>
      <c r="BI216" s="1301">
        <f>VLOOKUP(E216,'[2]MW-Rent 2023'!$E$11:$DR$319,82,FALSE)</f>
        <v>3730</v>
      </c>
      <c r="BJ216" s="1301">
        <f>IF(AND(MONTH(BJ$4)=MONTH($H216),YEAR(BJ$4)=YEAR($H216)),#REF!,IF(AND(MONTH(BJ$4)=MONTH($G216),YEAR(BJ$4)=YEAR($G216)),#REF!,IF(AND(BJ$4&lt;($H216+1),(BJ$4+1)&gt;$G216),$P216,0)))</f>
        <v>3730</v>
      </c>
      <c r="BK216" s="1301">
        <f>VLOOKUP(E216,'[1]MW-Rent 2023'!$E$11:$AS$247,33,FALSE)</f>
        <v>3730</v>
      </c>
      <c r="BL216" s="1301">
        <f t="shared" si="276"/>
        <v>0</v>
      </c>
      <c r="BM216" s="1301">
        <f>VLOOKUP(E216,'[2]MW-Rent 2023'!$E$11:$DR$319,86,FALSE)</f>
        <v>3730</v>
      </c>
      <c r="BN216" s="1313">
        <f>IF(AND(MONTH(BN$4)=MONTH($H216),YEAR(BN$4)=YEAR($H216)),#REF!,IF(AND(MONTH(BN$4)=MONTH($G216),YEAR(BN$4)=YEAR($G216)),#REF!,IF(AND(BN$4&lt;($H216+1),(BN$4+1)&gt;$G216),$P216,0)))</f>
        <v>3730</v>
      </c>
      <c r="BO216" s="1313">
        <f>IF(AND(MONTH(BO$4)=MONTH($H216),YEAR(BO$4)=YEAR($H216)),#REF!,IF(AND(MONTH(BO$4)=MONTH($G216),YEAR(BO$4)=YEAR($G216)),#REF!,IF(AND(BO$4&lt;($H216+1),(BO$4+1)&gt;$G216),$P216,0)))</f>
        <v>3730</v>
      </c>
      <c r="BP216" s="1313" t="e">
        <f>IF(AND(MONTH(BP$4)=MONTH($H216),YEAR(BP$4)=YEAR($H216)),#REF!,IF(AND(MONTH(BP$4)=MONTH($G216),YEAR(BP$4)=YEAR($G216)),#REF!,IF(AND(BP$4&lt;($H216+1),(BP$4+1)&gt;$G216),$P216,0)))</f>
        <v>#REF!</v>
      </c>
      <c r="BQ216" s="1313">
        <f>IF(AND(MONTH(BQ$4)=MONTH($H216),YEAR(BQ$4)=YEAR($H216)),#REF!,IF(AND(MONTH(BQ$4)=MONTH($G216),YEAR(BQ$4)=YEAR($G216)),#REF!,IF(AND(BQ$4&lt;($H216+1),(BQ$4+1)&gt;$G216),$P216,0)))</f>
        <v>0</v>
      </c>
      <c r="BR216" s="1313">
        <f>IF(AND(MONTH(BR$4)=MONTH($H216),YEAR(BR$4)=YEAR($H216)),#REF!,IF(AND(MONTH(BR$4)=MONTH($G216),YEAR(BR$4)=YEAR($G216)),#REF!,IF(AND(BR$4&lt;($H216+1),(BR$4+1)&gt;$G216),$P216,0)))</f>
        <v>0</v>
      </c>
      <c r="BS216" s="1313">
        <f>IF(AND(MONTH(BS$4)=MONTH($H216),YEAR(BS$4)=YEAR($H216)),#REF!,IF(AND(MONTH(BS$4)=MONTH($G216),YEAR(BS$4)=YEAR($G216)),#REF!,IF(AND(BS$4&lt;($H216+1),(BS$4+1)&gt;$G216),$P216,0)))</f>
        <v>0</v>
      </c>
      <c r="BT216" s="1313">
        <f>IF(AND(MONTH(BT$4)=MONTH($H216),YEAR(BT$4)=YEAR($H216)),#REF!,IF(AND(MONTH(BT$4)=MONTH($G216),YEAR(BT$4)=YEAR($G216)),#REF!,IF(AND(BT$4&lt;($H216+1),(BT$4+1)&gt;$G216),$P216,0)))</f>
        <v>0</v>
      </c>
      <c r="BU216" s="1331" t="e">
        <f t="shared" si="277"/>
        <v>#REF!</v>
      </c>
      <c r="BV216" s="1331"/>
      <c r="BW216" s="1327">
        <v>2429.25</v>
      </c>
      <c r="BX216" s="1319">
        <v>3361.99</v>
      </c>
      <c r="BY216" s="1319">
        <v>3626.76</v>
      </c>
      <c r="BZ216" s="1319">
        <v>2816.45</v>
      </c>
      <c r="CA216" s="1319">
        <v>2910.08</v>
      </c>
      <c r="CB216" s="1319"/>
      <c r="CC216" s="1319"/>
      <c r="CD216" s="1338"/>
      <c r="CE216" s="1338"/>
      <c r="CF216" s="1338"/>
      <c r="CG216" s="1338"/>
      <c r="CH216" s="1338"/>
      <c r="CI216" s="1270">
        <f t="shared" si="278"/>
        <v>15144.53</v>
      </c>
      <c r="CJ216" s="1333"/>
      <c r="CK216" s="1333"/>
      <c r="CL216" s="1333"/>
    </row>
    <row r="217" spans="1:90" s="1170" customFormat="1" ht="18" customHeight="1">
      <c r="A217" s="1206">
        <v>93</v>
      </c>
      <c r="B217" s="1206" t="s">
        <v>270</v>
      </c>
      <c r="C217" s="1206" t="s">
        <v>56</v>
      </c>
      <c r="D217" s="1206" t="s">
        <v>276</v>
      </c>
      <c r="E217" s="1206"/>
      <c r="F217" s="1352" t="s">
        <v>278</v>
      </c>
      <c r="G217" s="1353">
        <v>45536</v>
      </c>
      <c r="H217" s="1353">
        <v>46630</v>
      </c>
      <c r="I217" s="1364">
        <v>117.66</v>
      </c>
      <c r="J217" s="1365" t="s">
        <v>87</v>
      </c>
      <c r="K217" s="1365">
        <v>1865</v>
      </c>
      <c r="L217" s="1366">
        <v>13.125</v>
      </c>
      <c r="M217" s="1367">
        <v>2</v>
      </c>
      <c r="N217" s="1368">
        <v>18.90625</v>
      </c>
      <c r="O217" s="1259">
        <f t="shared" si="263"/>
        <v>24478.125</v>
      </c>
      <c r="P217" s="1259">
        <f t="shared" si="264"/>
        <v>3730</v>
      </c>
      <c r="Q217" s="1259">
        <f t="shared" si="265"/>
        <v>28208.125</v>
      </c>
      <c r="R217" s="1259">
        <f>IF(AND(MONTH(R$4)=MONTH($H217),YEAR(R$4)=YEAR($H217)),#REF!,IF(AND(MONTH(R$4)=MONTH($G217),YEAR(R$4)=YEAR($G217)),#REF!,IF(AND(R$4&lt;($H217+1),(R$4+1)&gt;$G217),$O217,0)))</f>
        <v>0</v>
      </c>
      <c r="S217" s="1259">
        <v>0</v>
      </c>
      <c r="T217" s="1259">
        <f t="shared" si="266"/>
        <v>0</v>
      </c>
      <c r="U217" s="1259">
        <v>0</v>
      </c>
      <c r="V217" s="1301">
        <f>IF(AND(MONTH(V$4)=MONTH($H217),YEAR(V$4)=YEAR($H217)),#REF!,IF(AND(MONTH(V$4)=MONTH($G217),YEAR(V$4)=YEAR($G217)),#REF!,IF(AND(V$4&lt;($H217+1),(V$4+1)&gt;$G217),$O217,0)))</f>
        <v>0</v>
      </c>
      <c r="W217" s="1301">
        <v>0</v>
      </c>
      <c r="X217" s="1301">
        <f t="shared" si="267"/>
        <v>0</v>
      </c>
      <c r="Y217" s="1301">
        <v>0</v>
      </c>
      <c r="Z217" s="1301">
        <f>IF(AND(MONTH(Z$4)=MONTH($H217),YEAR(Z$4)=YEAR($H217)),#REF!,IF(AND(MONTH(Z$4)=MONTH($G217),YEAR(Z$4)=YEAR($G217)),#REF!,IF(AND(Z$4&lt;($H217+1),(Z$4+1)&gt;$G217),$O217,0)))</f>
        <v>0</v>
      </c>
      <c r="AA217" s="1301">
        <v>0</v>
      </c>
      <c r="AB217" s="1301">
        <f t="shared" si="268"/>
        <v>0</v>
      </c>
      <c r="AC217" s="1301">
        <v>0</v>
      </c>
      <c r="AD217" s="1301">
        <f>IF(AND(MONTH(AD$4)=MONTH($H217),YEAR(AD$4)=YEAR($H217)),#REF!,IF(AND(MONTH(AD$4)=MONTH($G217),YEAR(AD$4)=YEAR($G217)),#REF!,IF(AND(AD$4&lt;($H217+1),(AD$4+1)&gt;$G217),$O217,0)))</f>
        <v>0</v>
      </c>
      <c r="AE217" s="1301">
        <v>0</v>
      </c>
      <c r="AF217" s="1301">
        <f t="shared" si="269"/>
        <v>0</v>
      </c>
      <c r="AG217" s="1301">
        <v>0</v>
      </c>
      <c r="AH217" s="1301">
        <f>IF(AND(MONTH(AH$4)=MONTH($H217),YEAR(AH$4)=YEAR($H217)),#REF!,IF(AND(MONTH(AH$4)=MONTH($G217),YEAR(AH$4)=YEAR($G217)),#REF!,IF(AND(AH$4&lt;($H217+1),(AH$4+1)&gt;$G217),$O217,0)))</f>
        <v>0</v>
      </c>
      <c r="AI217" s="1301">
        <v>0</v>
      </c>
      <c r="AJ217" s="1301">
        <f t="shared" si="270"/>
        <v>0</v>
      </c>
      <c r="AK217" s="1301">
        <v>0</v>
      </c>
      <c r="AL217" s="1313">
        <f>IF(AND(MONTH(AL$4)=MONTH($H217),YEAR(AL$4)=YEAR($H217)),#REF!,IF(AND(MONTH(AL$4)=MONTH($G217),YEAR(AL$4)=YEAR($G217)),#REF!,IF(AND(AL$4&lt;($H217+1),(AL$4+1)&gt;$G217),$O217,0)))</f>
        <v>0</v>
      </c>
      <c r="AM217" s="1313">
        <f>IF(AND(MONTH(AM$4)=MONTH($H217),YEAR(AM$4)=YEAR($H217)),#REF!,IF(AND(MONTH(AM$4)=MONTH($G217),YEAR(AM$4)=YEAR($G217)),#REF!,IF(AND(AM$4&lt;($H217+1),(AM$4+1)&gt;$G217),$O217,0)))</f>
        <v>0</v>
      </c>
      <c r="AN217" s="1313">
        <f>IF(AND(MONTH(AN$4)=MONTH($H217),YEAR(AN$4)=YEAR($H217)),#REF!,IF(AND(MONTH(AN$4)=MONTH($G217),YEAR(AN$4)=YEAR($G217)),#REF!,IF(AND(AN$4&lt;($H217+1),(AN$4+1)&gt;$G217),$O217,0)))</f>
        <v>0</v>
      </c>
      <c r="AO217" s="1313" t="e">
        <f>IF(AND(MONTH(AO$4)=MONTH($H217),YEAR(AO$4)=YEAR($H217)),#REF!,IF(AND(MONTH(AO$4)=MONTH($G217),YEAR(AO$4)=YEAR($G217)),#REF!,IF(AND(AO$4&lt;($H217+1),(AO$4+1)&gt;$G217),$O217,0)))</f>
        <v>#REF!</v>
      </c>
      <c r="AP217" s="1313">
        <f>IF(AND(MONTH(AP$4)=MONTH($H217),YEAR(AP$4)=YEAR($H217)),#REF!,IF(AND(MONTH(AP$4)=MONTH($G217),YEAR(AP$4)=YEAR($G217)),#REF!,IF(AND(AP$4&lt;($H217+1),(AP$4+1)&gt;$G217),$O217,0)))</f>
        <v>24478.125</v>
      </c>
      <c r="AQ217" s="1313">
        <f>IF(AND(MONTH(AQ$4)=MONTH($H217),YEAR(AQ$4)=YEAR($H217)),#REF!,IF(AND(MONTH(AQ$4)=MONTH($G217),YEAR(AQ$4)=YEAR($G217)),#REF!,IF(AND(AQ$4&lt;($H217+1),(AQ$4+1)&gt;$G217),$O217,0)))</f>
        <v>24478.125</v>
      </c>
      <c r="AR217" s="1313">
        <f>IF(AND(MONTH(AR$4)=MONTH($H217),YEAR(AR$4)=YEAR($H217)),#REF!,IF(AND(MONTH(AR$4)=MONTH($G217),YEAR(AR$4)=YEAR($G217)),#REF!,IF(AND(AR$4&lt;($H217+1),(AR$4+1)&gt;$G217),$O217,0)))</f>
        <v>24478.125</v>
      </c>
      <c r="AS217" s="1301" t="e">
        <f t="shared" si="271"/>
        <v>#REF!</v>
      </c>
      <c r="AT217" s="1301">
        <f>IF(AND(MONTH(AT$4)=MONTH($H217),YEAR(AT$4)=YEAR($H217)),#REF!,IF(AND(MONTH(AT$4)=MONTH($G217),YEAR(AT$4)=YEAR($G217)),#REF!,IF(AND(AT$4&lt;($H217+1),(AT$4+1)&gt;$G217),$P217,0)))</f>
        <v>0</v>
      </c>
      <c r="AU217" s="1301">
        <v>0</v>
      </c>
      <c r="AV217" s="1301">
        <f t="shared" si="272"/>
        <v>0</v>
      </c>
      <c r="AW217" s="1301">
        <v>0</v>
      </c>
      <c r="AX217" s="1301">
        <f>IF(AND(MONTH(AX$4)=MONTH($H217),YEAR(AX$4)=YEAR($H217)),#REF!,IF(AND(MONTH(AX$4)=MONTH($G217),YEAR(AX$4)=YEAR($G217)),#REF!,IF(AND(AX$4&lt;($H217+1),(AX$4+1)&gt;$G217),$P217,0)))</f>
        <v>0</v>
      </c>
      <c r="AY217" s="1301">
        <v>0</v>
      </c>
      <c r="AZ217" s="1301">
        <f t="shared" si="273"/>
        <v>0</v>
      </c>
      <c r="BA217" s="1301">
        <v>0</v>
      </c>
      <c r="BB217" s="1301">
        <f>IF(AND(MONTH(BB$4)=MONTH($H217),YEAR(BB$4)=YEAR($H217)),#REF!,IF(AND(MONTH(BB$4)=MONTH($G217),YEAR(BB$4)=YEAR($G217)),#REF!,IF(AND(BB$4&lt;($H217+1),(BB$4+1)&gt;$G217),$P217,0)))</f>
        <v>0</v>
      </c>
      <c r="BC217" s="1301">
        <v>0</v>
      </c>
      <c r="BD217" s="1301">
        <f t="shared" si="274"/>
        <v>0</v>
      </c>
      <c r="BE217" s="1301">
        <v>0</v>
      </c>
      <c r="BF217" s="1301">
        <f>IF(AND(MONTH(BF$4)=MONTH($H217),YEAR(BF$4)=YEAR($H217)),#REF!,IF(AND(MONTH(BF$4)=MONTH($G217),YEAR(BF$4)=YEAR($G217)),#REF!,IF(AND(BF$4&lt;($H217+1),(BF$4+1)&gt;$G217),$P217,0)))</f>
        <v>0</v>
      </c>
      <c r="BG217" s="1301">
        <v>0</v>
      </c>
      <c r="BH217" s="1301">
        <f t="shared" si="275"/>
        <v>0</v>
      </c>
      <c r="BI217" s="1301">
        <v>0</v>
      </c>
      <c r="BJ217" s="1301">
        <f>IF(AND(MONTH(BJ$4)=MONTH($H217),YEAR(BJ$4)=YEAR($H217)),#REF!,IF(AND(MONTH(BJ$4)=MONTH($G217),YEAR(BJ$4)=YEAR($G217)),#REF!,IF(AND(BJ$4&lt;($H217+1),(BJ$4+1)&gt;$G217),$P217,0)))</f>
        <v>0</v>
      </c>
      <c r="BK217" s="1301">
        <v>0</v>
      </c>
      <c r="BL217" s="1301">
        <f t="shared" si="276"/>
        <v>0</v>
      </c>
      <c r="BM217" s="1301">
        <v>0</v>
      </c>
      <c r="BN217" s="1313">
        <f>IF(AND(MONTH(BN$4)=MONTH($H217),YEAR(BN$4)=YEAR($H217)),#REF!,IF(AND(MONTH(BN$4)=MONTH($G217),YEAR(BN$4)=YEAR($G217)),#REF!,IF(AND(BN$4&lt;($H217+1),(BN$4+1)&gt;$G217),$P217,0)))</f>
        <v>0</v>
      </c>
      <c r="BO217" s="1313">
        <f>IF(AND(MONTH(BO$4)=MONTH($H217),YEAR(BO$4)=YEAR($H217)),#REF!,IF(AND(MONTH(BO$4)=MONTH($G217),YEAR(BO$4)=YEAR($G217)),#REF!,IF(AND(BO$4&lt;($H217+1),(BO$4+1)&gt;$G217),$P217,0)))</f>
        <v>0</v>
      </c>
      <c r="BP217" s="1313">
        <f>IF(AND(MONTH(BP$4)=MONTH($H217),YEAR(BP$4)=YEAR($H217)),#REF!,IF(AND(MONTH(BP$4)=MONTH($G217),YEAR(BP$4)=YEAR($G217)),#REF!,IF(AND(BP$4&lt;($H217+1),(BP$4+1)&gt;$G217),$P217,0)))</f>
        <v>0</v>
      </c>
      <c r="BQ217" s="1313" t="e">
        <f>IF(AND(MONTH(BQ$4)=MONTH($H217),YEAR(BQ$4)=YEAR($H217)),#REF!,IF(AND(MONTH(BQ$4)=MONTH($G217),YEAR(BQ$4)=YEAR($G217)),#REF!,IF(AND(BQ$4&lt;($H217+1),(BQ$4+1)&gt;$G217),$P217,0)))</f>
        <v>#REF!</v>
      </c>
      <c r="BR217" s="1313">
        <f>IF(AND(MONTH(BR$4)=MONTH($H217),YEAR(BR$4)=YEAR($H217)),#REF!,IF(AND(MONTH(BR$4)=MONTH($G217),YEAR(BR$4)=YEAR($G217)),#REF!,IF(AND(BR$4&lt;($H217+1),(BR$4+1)&gt;$G217),$P217,0)))</f>
        <v>3730</v>
      </c>
      <c r="BS217" s="1313">
        <f>IF(AND(MONTH(BS$4)=MONTH($H217),YEAR(BS$4)=YEAR($H217)),#REF!,IF(AND(MONTH(BS$4)=MONTH($G217),YEAR(BS$4)=YEAR($G217)),#REF!,IF(AND(BS$4&lt;($H217+1),(BS$4+1)&gt;$G217),$P217,0)))</f>
        <v>3730</v>
      </c>
      <c r="BT217" s="1313">
        <f>IF(AND(MONTH(BT$4)=MONTH($H217),YEAR(BT$4)=YEAR($H217)),#REF!,IF(AND(MONTH(BT$4)=MONTH($G217),YEAR(BT$4)=YEAR($G217)),#REF!,IF(AND(BT$4&lt;($H217+1),(BT$4+1)&gt;$G217),$P217,0)))</f>
        <v>3730</v>
      </c>
      <c r="BU217" s="1301" t="e">
        <f t="shared" si="277"/>
        <v>#REF!</v>
      </c>
      <c r="BV217" s="1301"/>
      <c r="BW217" s="1327"/>
      <c r="BX217" s="1319"/>
      <c r="BY217" s="1319"/>
      <c r="BZ217" s="1319"/>
      <c r="CA217" s="1319"/>
      <c r="CB217" s="1319"/>
      <c r="CC217" s="1319"/>
      <c r="CD217" s="1319"/>
      <c r="CE217" s="1319"/>
      <c r="CF217" s="1319"/>
      <c r="CG217" s="1319"/>
      <c r="CH217" s="1319"/>
      <c r="CI217" s="1270">
        <f t="shared" si="278"/>
        <v>0</v>
      </c>
      <c r="CJ217" s="1333"/>
      <c r="CK217" s="1333"/>
      <c r="CL217" s="1333"/>
    </row>
    <row r="218" spans="1:90" s="1170" customFormat="1" ht="18" customHeight="1">
      <c r="A218" s="1206">
        <v>94</v>
      </c>
      <c r="B218" s="1206" t="s">
        <v>270</v>
      </c>
      <c r="C218" s="1206"/>
      <c r="D218" s="1206"/>
      <c r="E218" s="1221" t="s">
        <v>279</v>
      </c>
      <c r="F218" s="1343" t="s">
        <v>280</v>
      </c>
      <c r="G218" s="1223">
        <v>45408</v>
      </c>
      <c r="H218" s="1223">
        <v>45772</v>
      </c>
      <c r="I218" s="1276">
        <v>120</v>
      </c>
      <c r="J218" s="1277">
        <f>1292+1582</f>
        <v>2874</v>
      </c>
      <c r="K218" s="1277">
        <v>2874</v>
      </c>
      <c r="L218" s="1278">
        <v>12.5</v>
      </c>
      <c r="M218" s="1279">
        <v>2</v>
      </c>
      <c r="N218" s="1280">
        <v>18.125</v>
      </c>
      <c r="O218" s="1259">
        <f t="shared" si="263"/>
        <v>35925</v>
      </c>
      <c r="P218" s="1259">
        <f t="shared" si="264"/>
        <v>5748</v>
      </c>
      <c r="Q218" s="1259">
        <f t="shared" si="265"/>
        <v>41673</v>
      </c>
      <c r="R218" s="1259">
        <f>IF(AND(MONTH(R$4)=MONTH($H218),YEAR(R$4)=YEAR($H218)),#REF!,IF(AND(MONTH(R$4)=MONTH($G218),YEAR(R$4)=YEAR($G218)),#REF!,IF(AND(R$4&lt;($H218+1),(R$4+1)&gt;$G218),$O218,0)))</f>
        <v>0</v>
      </c>
      <c r="S218" s="1259">
        <v>0</v>
      </c>
      <c r="T218" s="1259">
        <f t="shared" si="266"/>
        <v>0</v>
      </c>
      <c r="U218" s="1259">
        <v>16991.8</v>
      </c>
      <c r="V218" s="1301">
        <f>IF(AND(MONTH(V$4)=MONTH($H218),YEAR(V$4)=YEAR($H218)),#REF!,IF(AND(MONTH(V$4)=MONTH($G218),YEAR(V$4)=YEAR($G218)),#REF!,IF(AND(V$4&lt;($H218+1),(V$4+1)&gt;$G218),$O218,0)))</f>
        <v>0</v>
      </c>
      <c r="W218" s="1301">
        <v>0</v>
      </c>
      <c r="X218" s="1301">
        <f t="shared" si="267"/>
        <v>0</v>
      </c>
      <c r="Y218" s="1301">
        <v>15709.4</v>
      </c>
      <c r="Z218" s="1301">
        <f>IF(AND(MONTH(Z$4)=MONTH($H218),YEAR(Z$4)=YEAR($H218)),#REF!,IF(AND(MONTH(Z$4)=MONTH($G218),YEAR(Z$4)=YEAR($G218)),#REF!,IF(AND(Z$4&lt;($H218+1),(Z$4+1)&gt;$G218),$O218,0)))</f>
        <v>0</v>
      </c>
      <c r="AA218" s="1301">
        <v>0</v>
      </c>
      <c r="AB218" s="1301">
        <f t="shared" si="268"/>
        <v>0</v>
      </c>
      <c r="AC218" s="1301">
        <v>15709.4</v>
      </c>
      <c r="AD218" s="1301" t="e">
        <f>IF(AND(MONTH(AD$4)=MONTH($H218),YEAR(AD$4)=YEAR($H218)),#REF!,IF(AND(MONTH(AD$4)=MONTH($G218),YEAR(AD$4)=YEAR($G218)),#REF!,IF(AND(AD$4&lt;($H218+1),(AD$4+1)&gt;$G218),$O218,0)))</f>
        <v>#REF!</v>
      </c>
      <c r="AE218" s="1301">
        <v>0</v>
      </c>
      <c r="AF218" s="1301" t="e">
        <f t="shared" si="269"/>
        <v>#REF!</v>
      </c>
      <c r="AG218" s="1301">
        <v>15709.4</v>
      </c>
      <c r="AH218" s="1301">
        <f>IF(AND(MONTH(AH$4)=MONTH($H218),YEAR(AH$4)=YEAR($H218)),#REF!,IF(AND(MONTH(AH$4)=MONTH($G218),YEAR(AH$4)=YEAR($G218)),#REF!,IF(AND(AH$4&lt;($H218+1),(AH$4+1)&gt;$G218),$O218,0)))</f>
        <v>35925</v>
      </c>
      <c r="AI218" s="1301">
        <v>0</v>
      </c>
      <c r="AJ218" s="1301">
        <f t="shared" si="270"/>
        <v>35925</v>
      </c>
      <c r="AK218" s="1301">
        <v>15709.4</v>
      </c>
      <c r="AL218" s="1313">
        <f>IF(AND(MONTH(AL$4)=MONTH($H218),YEAR(AL$4)=YEAR($H218)),#REF!,IF(AND(MONTH(AL$4)=MONTH($G218),YEAR(AL$4)=YEAR($G218)),#REF!,IF(AND(AL$4&lt;($H218+1),(AL$4+1)&gt;$G218),$O218,0)))</f>
        <v>35925</v>
      </c>
      <c r="AM218" s="1313">
        <f>IF(AND(MONTH(AM$4)=MONTH($H218),YEAR(AM$4)=YEAR($H218)),#REF!,IF(AND(MONTH(AM$4)=MONTH($G218),YEAR(AM$4)=YEAR($G218)),#REF!,IF(AND(AM$4&lt;($H218+1),(AM$4+1)&gt;$G218),$O218,0)))</f>
        <v>35925</v>
      </c>
      <c r="AN218" s="1313">
        <f>IF(AND(MONTH(AN$4)=MONTH($H218),YEAR(AN$4)=YEAR($H218)),#REF!,IF(AND(MONTH(AN$4)=MONTH($G218),YEAR(AN$4)=YEAR($G218)),#REF!,IF(AND(AN$4&lt;($H218+1),(AN$4+1)&gt;$G218),$O218,0)))</f>
        <v>35925</v>
      </c>
      <c r="AO218" s="1313">
        <f>IF(AND(MONTH(AO$4)=MONTH($H218),YEAR(AO$4)=YEAR($H218)),#REF!,IF(AND(MONTH(AO$4)=MONTH($G218),YEAR(AO$4)=YEAR($G218)),#REF!,IF(AND(AO$4&lt;($H218+1),(AO$4+1)&gt;$G218),$O218,0)))</f>
        <v>35925</v>
      </c>
      <c r="AP218" s="1313">
        <f>IF(AND(MONTH(AP$4)=MONTH($H218),YEAR(AP$4)=YEAR($H218)),#REF!,IF(AND(MONTH(AP$4)=MONTH($G218),YEAR(AP$4)=YEAR($G218)),#REF!,IF(AND(AP$4&lt;($H218+1),(AP$4+1)&gt;$G218),$O218,0)))</f>
        <v>35925</v>
      </c>
      <c r="AQ218" s="1313">
        <f>IF(AND(MONTH(AQ$4)=MONTH($H218),YEAR(AQ$4)=YEAR($H218)),#REF!,IF(AND(MONTH(AQ$4)=MONTH($G218),YEAR(AQ$4)=YEAR($G218)),#REF!,IF(AND(AQ$4&lt;($H218+1),(AQ$4+1)&gt;$G218),$O218,0)))</f>
        <v>35925</v>
      </c>
      <c r="AR218" s="1313">
        <f>IF(AND(MONTH(AR$4)=MONTH($H218),YEAR(AR$4)=YEAR($H218)),#REF!,IF(AND(MONTH(AR$4)=MONTH($G218),YEAR(AR$4)=YEAR($G218)),#REF!,IF(AND(AR$4&lt;($H218+1),(AR$4+1)&gt;$G218),$O218,0)))</f>
        <v>35925</v>
      </c>
      <c r="AS218" s="1301" t="e">
        <f t="shared" si="271"/>
        <v>#REF!</v>
      </c>
      <c r="AT218" s="1301">
        <f>IF(AND(MONTH(AT$4)=MONTH($H218),YEAR(AT$4)=YEAR($H218)),#REF!,IF(AND(MONTH(AT$4)=MONTH($G218),YEAR(AT$4)=YEAR($G218)),#REF!,IF(AND(AT$4&lt;($H218+1),(AT$4+1)&gt;$G218),$P218,0)))</f>
        <v>0</v>
      </c>
      <c r="AU218" s="1301">
        <v>0</v>
      </c>
      <c r="AV218" s="1301">
        <f t="shared" si="272"/>
        <v>0</v>
      </c>
      <c r="AW218" s="1301">
        <v>1923.6</v>
      </c>
      <c r="AX218" s="1301">
        <f>IF(AND(MONTH(AX$4)=MONTH($H218),YEAR(AX$4)=YEAR($H218)),#REF!,IF(AND(MONTH(AX$4)=MONTH($G218),YEAR(AX$4)=YEAR($G218)),#REF!,IF(AND(AX$4&lt;($H218+1),(AX$4+1)&gt;$G218),$P218,0)))</f>
        <v>0</v>
      </c>
      <c r="AY218" s="1301">
        <v>0</v>
      </c>
      <c r="AZ218" s="1301">
        <f t="shared" si="273"/>
        <v>0</v>
      </c>
      <c r="BA218" s="1301">
        <v>3206</v>
      </c>
      <c r="BB218" s="1301">
        <f>IF(AND(MONTH(BB$4)=MONTH($H218),YEAR(BB$4)=YEAR($H218)),#REF!,IF(AND(MONTH(BB$4)=MONTH($G218),YEAR(BB$4)=YEAR($G218)),#REF!,IF(AND(BB$4&lt;($H218+1),(BB$4+1)&gt;$G218),$P218,0)))</f>
        <v>0</v>
      </c>
      <c r="BC218" s="1301">
        <v>0</v>
      </c>
      <c r="BD218" s="1301">
        <f t="shared" si="274"/>
        <v>0</v>
      </c>
      <c r="BE218" s="1301">
        <v>3206</v>
      </c>
      <c r="BF218" s="1301" t="e">
        <f>IF(AND(MONTH(BF$4)=MONTH($H218),YEAR(BF$4)=YEAR($H218)),#REF!,IF(AND(MONTH(BF$4)=MONTH($G218),YEAR(BF$4)=YEAR($G218)),#REF!,IF(AND(BF$4&lt;($H218+1),(BF$4+1)&gt;$G218),$P218,0)))</f>
        <v>#REF!</v>
      </c>
      <c r="BG218" s="1301">
        <v>0</v>
      </c>
      <c r="BH218" s="1301" t="e">
        <f t="shared" si="275"/>
        <v>#REF!</v>
      </c>
      <c r="BI218" s="1301">
        <v>3206</v>
      </c>
      <c r="BJ218" s="1301">
        <f>IF(AND(MONTH(BJ$4)=MONTH($H218),YEAR(BJ$4)=YEAR($H218)),#REF!,IF(AND(MONTH(BJ$4)=MONTH($G218),YEAR(BJ$4)=YEAR($G218)),#REF!,IF(AND(BJ$4&lt;($H218+1),(BJ$4+1)&gt;$G218),$P218,0)))</f>
        <v>5748</v>
      </c>
      <c r="BK218" s="1301">
        <v>0</v>
      </c>
      <c r="BL218" s="1301">
        <f t="shared" si="276"/>
        <v>5748</v>
      </c>
      <c r="BM218" s="1301">
        <v>3206</v>
      </c>
      <c r="BN218" s="1313">
        <f>IF(AND(MONTH(BN$4)=MONTH($H218),YEAR(BN$4)=YEAR($H218)),#REF!,IF(AND(MONTH(BN$4)=MONTH($G218),YEAR(BN$4)=YEAR($G218)),#REF!,IF(AND(BN$4&lt;($H218+1),(BN$4+1)&gt;$G218),$P218,0)))</f>
        <v>5748</v>
      </c>
      <c r="BO218" s="1313">
        <f>IF(AND(MONTH(BO$4)=MONTH($H218),YEAR(BO$4)=YEAR($H218)),#REF!,IF(AND(MONTH(BO$4)=MONTH($G218),YEAR(BO$4)=YEAR($G218)),#REF!,IF(AND(BO$4&lt;($H218+1),(BO$4+1)&gt;$G218),$P218,0)))</f>
        <v>5748</v>
      </c>
      <c r="BP218" s="1313">
        <f>IF(AND(MONTH(BP$4)=MONTH($H218),YEAR(BP$4)=YEAR($H218)),#REF!,IF(AND(MONTH(BP$4)=MONTH($G218),YEAR(BP$4)=YEAR($G218)),#REF!,IF(AND(BP$4&lt;($H218+1),(BP$4+1)&gt;$G218),$P218,0)))</f>
        <v>5748</v>
      </c>
      <c r="BQ218" s="1313">
        <f>IF(AND(MONTH(BQ$4)=MONTH($H218),YEAR(BQ$4)=YEAR($H218)),#REF!,IF(AND(MONTH(BQ$4)=MONTH($G218),YEAR(BQ$4)=YEAR($G218)),#REF!,IF(AND(BQ$4&lt;($H218+1),(BQ$4+1)&gt;$G218),$P218,0)))</f>
        <v>5748</v>
      </c>
      <c r="BR218" s="1313">
        <f>IF(AND(MONTH(BR$4)=MONTH($H218),YEAR(BR$4)=YEAR($H218)),#REF!,IF(AND(MONTH(BR$4)=MONTH($G218),YEAR(BR$4)=YEAR($G218)),#REF!,IF(AND(BR$4&lt;($H218+1),(BR$4+1)&gt;$G218),$P218,0)))</f>
        <v>5748</v>
      </c>
      <c r="BS218" s="1313">
        <f>IF(AND(MONTH(BS$4)=MONTH($H218),YEAR(BS$4)=YEAR($H218)),#REF!,IF(AND(MONTH(BS$4)=MONTH($G218),YEAR(BS$4)=YEAR($G218)),#REF!,IF(AND(BS$4&lt;($H218+1),(BS$4+1)&gt;$G218),$P218,0)))</f>
        <v>5748</v>
      </c>
      <c r="BT218" s="1313">
        <f>IF(AND(MONTH(BT$4)=MONTH($H218),YEAR(BT$4)=YEAR($H218)),#REF!,IF(AND(MONTH(BT$4)=MONTH($G218),YEAR(BT$4)=YEAR($G218)),#REF!,IF(AND(BT$4&lt;($H218+1),(BT$4+1)&gt;$G218),$P218,0)))</f>
        <v>5748</v>
      </c>
      <c r="BU218" s="1301" t="e">
        <f t="shared" si="277"/>
        <v>#REF!</v>
      </c>
      <c r="BV218" s="1301"/>
      <c r="BW218" s="1327"/>
      <c r="BX218" s="1319"/>
      <c r="BY218" s="1319"/>
      <c r="BZ218" s="1319"/>
      <c r="CA218" s="1319"/>
      <c r="CB218" s="1319"/>
      <c r="CC218" s="1319"/>
      <c r="CD218" s="1319"/>
      <c r="CE218" s="1319"/>
      <c r="CF218" s="1319"/>
      <c r="CG218" s="1319"/>
      <c r="CH218" s="1319"/>
      <c r="CI218" s="1270">
        <f t="shared" si="278"/>
        <v>0</v>
      </c>
      <c r="CJ218" s="1333"/>
      <c r="CK218" s="1333"/>
      <c r="CL218" s="1333"/>
    </row>
    <row r="219" spans="1:90" s="1170" customFormat="1" ht="18" customHeight="1">
      <c r="A219" s="1206">
        <v>94</v>
      </c>
      <c r="B219" s="1206" t="s">
        <v>270</v>
      </c>
      <c r="C219" s="1206"/>
      <c r="D219" s="1206"/>
      <c r="E219" s="1221"/>
      <c r="F219" s="1343" t="s">
        <v>280</v>
      </c>
      <c r="G219" s="1223">
        <v>45773</v>
      </c>
      <c r="H219" s="1223">
        <v>46137</v>
      </c>
      <c r="I219" s="1276">
        <v>120</v>
      </c>
      <c r="J219" s="1277">
        <v>0</v>
      </c>
      <c r="K219" s="1277">
        <v>2874</v>
      </c>
      <c r="L219" s="1278">
        <v>13.125</v>
      </c>
      <c r="M219" s="1279">
        <v>2</v>
      </c>
      <c r="N219" s="1280">
        <v>18.90625</v>
      </c>
      <c r="O219" s="1259">
        <f t="shared" si="263"/>
        <v>37721.25</v>
      </c>
      <c r="P219" s="1259">
        <f t="shared" si="264"/>
        <v>5748</v>
      </c>
      <c r="Q219" s="1259">
        <f t="shared" ref="Q219:Q220" si="307">SUM(O219:P219)</f>
        <v>43469.25</v>
      </c>
      <c r="R219" s="1259">
        <f>IF(AND(MONTH(R$4)=MONTH($H219),YEAR(R$4)=YEAR($H219)),#REF!,IF(AND(MONTH(R$4)=MONTH($G219),YEAR(R$4)=YEAR($G219)),#REF!,IF(AND(R$4&lt;($H219+1),(R$4+1)&gt;$G219),$O219,0)))</f>
        <v>0</v>
      </c>
      <c r="S219" s="1259">
        <v>0</v>
      </c>
      <c r="T219" s="1259">
        <f t="shared" ref="T219:T220" si="308">R219-S219</f>
        <v>0</v>
      </c>
      <c r="U219" s="1259">
        <v>0</v>
      </c>
      <c r="V219" s="1301">
        <f>IF(AND(MONTH(V$4)=MONTH($H219),YEAR(V$4)=YEAR($H219)),#REF!,IF(AND(MONTH(V$4)=MONTH($G219),YEAR(V$4)=YEAR($G219)),#REF!,IF(AND(V$4&lt;($H219+1),(V$4+1)&gt;$G219),$O219,0)))</f>
        <v>0</v>
      </c>
      <c r="W219" s="1301">
        <v>0</v>
      </c>
      <c r="X219" s="1301">
        <f t="shared" ref="X219:X220" si="309">V219-W219</f>
        <v>0</v>
      </c>
      <c r="Y219" s="1301">
        <v>0</v>
      </c>
      <c r="Z219" s="1301">
        <f>IF(AND(MONTH(Z$4)=MONTH($H219),YEAR(Z$4)=YEAR($H219)),#REF!,IF(AND(MONTH(Z$4)=MONTH($G219),YEAR(Z$4)=YEAR($G219)),#REF!,IF(AND(Z$4&lt;($H219+1),(Z$4+1)&gt;$G219),$O219,0)))</f>
        <v>0</v>
      </c>
      <c r="AA219" s="1301">
        <v>0</v>
      </c>
      <c r="AB219" s="1301">
        <f t="shared" si="268"/>
        <v>0</v>
      </c>
      <c r="AC219" s="1301">
        <v>0</v>
      </c>
      <c r="AD219" s="1301">
        <f>IF(AND(MONTH(AD$4)=MONTH($H219),YEAR(AD$4)=YEAR($H219)),#REF!,IF(AND(MONTH(AD$4)=MONTH($G219),YEAR(AD$4)=YEAR($G219)),#REF!,IF(AND(AD$4&lt;($H219+1),(AD$4+1)&gt;$G219),$O219,0)))</f>
        <v>0</v>
      </c>
      <c r="AE219" s="1301">
        <v>0</v>
      </c>
      <c r="AF219" s="1301">
        <f t="shared" si="269"/>
        <v>0</v>
      </c>
      <c r="AG219" s="1301">
        <v>0</v>
      </c>
      <c r="AH219" s="1301">
        <f>IF(AND(MONTH(AH$4)=MONTH($H219),YEAR(AH$4)=YEAR($H219)),#REF!,IF(AND(MONTH(AH$4)=MONTH($G219),YEAR(AH$4)=YEAR($G219)),#REF!,IF(AND(AH$4&lt;($H219+1),(AH$4+1)&gt;$G219),$O219,0)))</f>
        <v>0</v>
      </c>
      <c r="AI219" s="1301">
        <v>0</v>
      </c>
      <c r="AJ219" s="1301">
        <f t="shared" si="270"/>
        <v>0</v>
      </c>
      <c r="AK219" s="1301">
        <v>0</v>
      </c>
      <c r="AL219" s="1313">
        <f>IF(AND(MONTH(AL$4)=MONTH($H219),YEAR(AL$4)=YEAR($H219)),#REF!,IF(AND(MONTH(AL$4)=MONTH($G219),YEAR(AL$4)=YEAR($G219)),#REF!,IF(AND(AL$4&lt;($H219+1),(AL$4+1)&gt;$G219),$O219,0)))</f>
        <v>0</v>
      </c>
      <c r="AM219" s="1313">
        <f>IF(AND(MONTH(AM$4)=MONTH($H219),YEAR(AM$4)=YEAR($H219)),#REF!,IF(AND(MONTH(AM$4)=MONTH($G219),YEAR(AM$4)=YEAR($G219)),#REF!,IF(AND(AM$4&lt;($H219+1),(AM$4+1)&gt;$G219),$O219,0)))</f>
        <v>0</v>
      </c>
      <c r="AN219" s="1313">
        <f>IF(AND(MONTH(AN$4)=MONTH($H219),YEAR(AN$4)=YEAR($H219)),#REF!,IF(AND(MONTH(AN$4)=MONTH($G219),YEAR(AN$4)=YEAR($G219)),#REF!,IF(AND(AN$4&lt;($H219+1),(AN$4+1)&gt;$G219),$O219,0)))</f>
        <v>0</v>
      </c>
      <c r="AO219" s="1313">
        <f>IF(AND(MONTH(AO$4)=MONTH($H219),YEAR(AO$4)=YEAR($H219)),#REF!,IF(AND(MONTH(AO$4)=MONTH($G219),YEAR(AO$4)=YEAR($G219)),#REF!,IF(AND(AO$4&lt;($H219+1),(AO$4+1)&gt;$G219),$O219,0)))</f>
        <v>0</v>
      </c>
      <c r="AP219" s="1313">
        <f>IF(AND(MONTH(AP$4)=MONTH($H219),YEAR(AP$4)=YEAR($H219)),#REF!,IF(AND(MONTH(AP$4)=MONTH($G219),YEAR(AP$4)=YEAR($G219)),#REF!,IF(AND(AP$4&lt;($H219+1),(AP$4+1)&gt;$G219),$O219,0)))</f>
        <v>0</v>
      </c>
      <c r="AQ219" s="1313">
        <f>IF(AND(MONTH(AQ$4)=MONTH($H219),YEAR(AQ$4)=YEAR($H219)),#REF!,IF(AND(MONTH(AQ$4)=MONTH($G219),YEAR(AQ$4)=YEAR($G219)),#REF!,IF(AND(AQ$4&lt;($H219+1),(AQ$4+1)&gt;$G219),$O219,0)))</f>
        <v>0</v>
      </c>
      <c r="AR219" s="1313">
        <f>IF(AND(MONTH(AR$4)=MONTH($H219),YEAR(AR$4)=YEAR($H219)),#REF!,IF(AND(MONTH(AR$4)=MONTH($G219),YEAR(AR$4)=YEAR($G219)),#REF!,IF(AND(AR$4&lt;($H219+1),(AR$4+1)&gt;$G219),$O219,0)))</f>
        <v>0</v>
      </c>
      <c r="AS219" s="1301">
        <f t="shared" ref="AS219:AS220" si="310">R219+V219+Z219+AD219+AH219+AL219+AM219+AN219+AO219+AP219+AQ219+AR219</f>
        <v>0</v>
      </c>
      <c r="AT219" s="1301">
        <f>IF(AND(MONTH(AT$4)=MONTH($H219),YEAR(AT$4)=YEAR($H219)),#REF!,IF(AND(MONTH(AT$4)=MONTH($G219),YEAR(AT$4)=YEAR($G219)),#REF!,IF(AND(AT$4&lt;($H219+1),(AT$4+1)&gt;$G219),$P219,0)))</f>
        <v>0</v>
      </c>
      <c r="AU219" s="1301">
        <v>0</v>
      </c>
      <c r="AV219" s="1301">
        <f t="shared" ref="AV219:AV220" si="311">AT219-AU219</f>
        <v>0</v>
      </c>
      <c r="AW219" s="1301">
        <v>0</v>
      </c>
      <c r="AX219" s="1301">
        <f>IF(AND(MONTH(AX$4)=MONTH($H219),YEAR(AX$4)=YEAR($H219)),#REF!,IF(AND(MONTH(AX$4)=MONTH($G219),YEAR(AX$4)=YEAR($G219)),#REF!,IF(AND(AX$4&lt;($H219+1),(AX$4+1)&gt;$G219),$P219,0)))</f>
        <v>0</v>
      </c>
      <c r="AY219" s="1301">
        <v>0</v>
      </c>
      <c r="AZ219" s="1301">
        <f t="shared" ref="AZ219:AZ220" si="312">AX219-AY219</f>
        <v>0</v>
      </c>
      <c r="BA219" s="1301">
        <v>0</v>
      </c>
      <c r="BB219" s="1301">
        <f>IF(AND(MONTH(BB$4)=MONTH($H219),YEAR(BB$4)=YEAR($H219)),#REF!,IF(AND(MONTH(BB$4)=MONTH($G219),YEAR(BB$4)=YEAR($G219)),#REF!,IF(AND(BB$4&lt;($H219+1),(BB$4+1)&gt;$G219),$P219,0)))</f>
        <v>0</v>
      </c>
      <c r="BC219" s="1301">
        <v>0</v>
      </c>
      <c r="BD219" s="1301">
        <f t="shared" si="274"/>
        <v>0</v>
      </c>
      <c r="BE219" s="1301">
        <v>0</v>
      </c>
      <c r="BF219" s="1301">
        <f>IF(AND(MONTH(BF$4)=MONTH($H219),YEAR(BF$4)=YEAR($H219)),#REF!,IF(AND(MONTH(BF$4)=MONTH($G219),YEAR(BF$4)=YEAR($G219)),#REF!,IF(AND(BF$4&lt;($H219+1),(BF$4+1)&gt;$G219),$P219,0)))</f>
        <v>0</v>
      </c>
      <c r="BG219" s="1301">
        <v>0</v>
      </c>
      <c r="BH219" s="1301">
        <f t="shared" si="275"/>
        <v>0</v>
      </c>
      <c r="BI219" s="1301">
        <v>0</v>
      </c>
      <c r="BJ219" s="1301">
        <f>IF(AND(MONTH(BJ$4)=MONTH($H219),YEAR(BJ$4)=YEAR($H219)),#REF!,IF(AND(MONTH(BJ$4)=MONTH($G219),YEAR(BJ$4)=YEAR($G219)),#REF!,IF(AND(BJ$4&lt;($H219+1),(BJ$4+1)&gt;$G219),$P219,0)))</f>
        <v>0</v>
      </c>
      <c r="BK219" s="1301">
        <v>0</v>
      </c>
      <c r="BL219" s="1301">
        <f t="shared" si="276"/>
        <v>0</v>
      </c>
      <c r="BM219" s="1301">
        <v>0</v>
      </c>
      <c r="BN219" s="1313">
        <f>IF(AND(MONTH(BN$4)=MONTH($H219),YEAR(BN$4)=YEAR($H219)),#REF!,IF(AND(MONTH(BN$4)=MONTH($G219),YEAR(BN$4)=YEAR($G219)),#REF!,IF(AND(BN$4&lt;($H219+1),(BN$4+1)&gt;$G219),$P219,0)))</f>
        <v>0</v>
      </c>
      <c r="BO219" s="1313">
        <f>IF(AND(MONTH(BO$4)=MONTH($H219),YEAR(BO$4)=YEAR($H219)),#REF!,IF(AND(MONTH(BO$4)=MONTH($G219),YEAR(BO$4)=YEAR($G219)),#REF!,IF(AND(BO$4&lt;($H219+1),(BO$4+1)&gt;$G219),$P219,0)))</f>
        <v>0</v>
      </c>
      <c r="BP219" s="1313">
        <f>IF(AND(MONTH(BP$4)=MONTH($H219),YEAR(BP$4)=YEAR($H219)),#REF!,IF(AND(MONTH(BP$4)=MONTH($G219),YEAR(BP$4)=YEAR($G219)),#REF!,IF(AND(BP$4&lt;($H219+1),(BP$4+1)&gt;$G219),$P219,0)))</f>
        <v>0</v>
      </c>
      <c r="BQ219" s="1313">
        <f>IF(AND(MONTH(BQ$4)=MONTH($H219),YEAR(BQ$4)=YEAR($H219)),#REF!,IF(AND(MONTH(BQ$4)=MONTH($G219),YEAR(BQ$4)=YEAR($G219)),#REF!,IF(AND(BQ$4&lt;($H219+1),(BQ$4+1)&gt;$G219),$P219,0)))</f>
        <v>0</v>
      </c>
      <c r="BR219" s="1313">
        <f>IF(AND(MONTH(BR$4)=MONTH($H219),YEAR(BR$4)=YEAR($H219)),#REF!,IF(AND(MONTH(BR$4)=MONTH($G219),YEAR(BR$4)=YEAR($G219)),#REF!,IF(AND(BR$4&lt;($H219+1),(BR$4+1)&gt;$G219),$P219,0)))</f>
        <v>0</v>
      </c>
      <c r="BS219" s="1313">
        <f>IF(AND(MONTH(BS$4)=MONTH($H219),YEAR(BS$4)=YEAR($H219)),#REF!,IF(AND(MONTH(BS$4)=MONTH($G219),YEAR(BS$4)=YEAR($G219)),#REF!,IF(AND(BS$4&lt;($H219+1),(BS$4+1)&gt;$G219),$P219,0)))</f>
        <v>0</v>
      </c>
      <c r="BT219" s="1313">
        <f>IF(AND(MONTH(BT$4)=MONTH($H219),YEAR(BT$4)=YEAR($H219)),#REF!,IF(AND(MONTH(BT$4)=MONTH($G219),YEAR(BT$4)=YEAR($G219)),#REF!,IF(AND(BT$4&lt;($H219+1),(BT$4+1)&gt;$G219),$P219,0)))</f>
        <v>0</v>
      </c>
      <c r="BU219" s="1301">
        <f t="shared" ref="BU219:BU220" si="313">AT219+AX219+BB219+BF219+BJ219+BN219+BO219+BP219+BQ219+BR219+BS219+BT219</f>
        <v>0</v>
      </c>
      <c r="BV219" s="1301"/>
      <c r="BW219" s="1327"/>
      <c r="BX219" s="1319"/>
      <c r="BY219" s="1319"/>
      <c r="BZ219" s="1319"/>
      <c r="CA219" s="1319"/>
      <c r="CB219" s="1319"/>
      <c r="CC219" s="1319"/>
      <c r="CD219" s="1319"/>
      <c r="CE219" s="1319"/>
      <c r="CF219" s="1319"/>
      <c r="CG219" s="1319"/>
      <c r="CH219" s="1319"/>
      <c r="CI219" s="1270">
        <f t="shared" ref="CI219:CI220" si="314">SUM(BW219:CH219)</f>
        <v>0</v>
      </c>
      <c r="CJ219" s="1333"/>
      <c r="CK219" s="1333"/>
      <c r="CL219" s="1333"/>
    </row>
    <row r="220" spans="1:90" s="1170" customFormat="1" ht="18" customHeight="1">
      <c r="A220" s="1206">
        <v>94</v>
      </c>
      <c r="B220" s="1206" t="s">
        <v>270</v>
      </c>
      <c r="C220" s="1206"/>
      <c r="D220" s="1206"/>
      <c r="E220" s="1221"/>
      <c r="F220" s="1343" t="s">
        <v>280</v>
      </c>
      <c r="G220" s="1223">
        <v>46138</v>
      </c>
      <c r="H220" s="1223">
        <v>46502</v>
      </c>
      <c r="I220" s="1276">
        <v>120</v>
      </c>
      <c r="J220" s="1277">
        <v>0</v>
      </c>
      <c r="K220" s="1277">
        <v>2874</v>
      </c>
      <c r="L220" s="1278">
        <v>13.75</v>
      </c>
      <c r="M220" s="1279">
        <v>2</v>
      </c>
      <c r="N220" s="1280">
        <v>19.6875</v>
      </c>
      <c r="O220" s="1259">
        <f t="shared" si="263"/>
        <v>39517.5</v>
      </c>
      <c r="P220" s="1259">
        <f t="shared" si="264"/>
        <v>5748</v>
      </c>
      <c r="Q220" s="1259">
        <f t="shared" si="307"/>
        <v>45265.5</v>
      </c>
      <c r="R220" s="1259">
        <f>IF(AND(MONTH(R$4)=MONTH($H220),YEAR(R$4)=YEAR($H220)),#REF!,IF(AND(MONTH(R$4)=MONTH($G220),YEAR(R$4)=YEAR($G220)),#REF!,IF(AND(R$4&lt;($H220+1),(R$4+1)&gt;$G220),$O220,0)))</f>
        <v>0</v>
      </c>
      <c r="S220" s="1259">
        <v>0</v>
      </c>
      <c r="T220" s="1259">
        <f t="shared" si="308"/>
        <v>0</v>
      </c>
      <c r="U220" s="1259">
        <v>0</v>
      </c>
      <c r="V220" s="1301">
        <f>IF(AND(MONTH(V$4)=MONTH($H220),YEAR(V$4)=YEAR($H220)),#REF!,IF(AND(MONTH(V$4)=MONTH($G220),YEAR(V$4)=YEAR($G220)),#REF!,IF(AND(V$4&lt;($H220+1),(V$4+1)&gt;$G220),$O220,0)))</f>
        <v>0</v>
      </c>
      <c r="W220" s="1301">
        <v>0</v>
      </c>
      <c r="X220" s="1301">
        <f t="shared" si="309"/>
        <v>0</v>
      </c>
      <c r="Y220" s="1301">
        <v>0</v>
      </c>
      <c r="Z220" s="1301">
        <f>IF(AND(MONTH(Z$4)=MONTH($H220),YEAR(Z$4)=YEAR($H220)),#REF!,IF(AND(MONTH(Z$4)=MONTH($G220),YEAR(Z$4)=YEAR($G220)),#REF!,IF(AND(Z$4&lt;($H220+1),(Z$4+1)&gt;$G220),$O220,0)))</f>
        <v>0</v>
      </c>
      <c r="AA220" s="1301">
        <v>0</v>
      </c>
      <c r="AB220" s="1301">
        <f t="shared" si="268"/>
        <v>0</v>
      </c>
      <c r="AC220" s="1301">
        <v>0</v>
      </c>
      <c r="AD220" s="1301">
        <f>IF(AND(MONTH(AD$4)=MONTH($H220),YEAR(AD$4)=YEAR($H220)),#REF!,IF(AND(MONTH(AD$4)=MONTH($G220),YEAR(AD$4)=YEAR($G220)),#REF!,IF(AND(AD$4&lt;($H220+1),(AD$4+1)&gt;$G220),$O220,0)))</f>
        <v>0</v>
      </c>
      <c r="AE220" s="1301">
        <v>0</v>
      </c>
      <c r="AF220" s="1301">
        <f t="shared" si="269"/>
        <v>0</v>
      </c>
      <c r="AG220" s="1301">
        <v>0</v>
      </c>
      <c r="AH220" s="1301">
        <f>IF(AND(MONTH(AH$4)=MONTH($H220),YEAR(AH$4)=YEAR($H220)),#REF!,IF(AND(MONTH(AH$4)=MONTH($G220),YEAR(AH$4)=YEAR($G220)),#REF!,IF(AND(AH$4&lt;($H220+1),(AH$4+1)&gt;$G220),$O220,0)))</f>
        <v>0</v>
      </c>
      <c r="AI220" s="1301">
        <v>0</v>
      </c>
      <c r="AJ220" s="1301">
        <f t="shared" si="270"/>
        <v>0</v>
      </c>
      <c r="AK220" s="1301">
        <v>0</v>
      </c>
      <c r="AL220" s="1313">
        <f>IF(AND(MONTH(AL$4)=MONTH($H220),YEAR(AL$4)=YEAR($H220)),#REF!,IF(AND(MONTH(AL$4)=MONTH($G220),YEAR(AL$4)=YEAR($G220)),#REF!,IF(AND(AL$4&lt;($H220+1),(AL$4+1)&gt;$G220),$O220,0)))</f>
        <v>0</v>
      </c>
      <c r="AM220" s="1313">
        <f>IF(AND(MONTH(AM$4)=MONTH($H220),YEAR(AM$4)=YEAR($H220)),#REF!,IF(AND(MONTH(AM$4)=MONTH($G220),YEAR(AM$4)=YEAR($G220)),#REF!,IF(AND(AM$4&lt;($H220+1),(AM$4+1)&gt;$G220),$O220,0)))</f>
        <v>0</v>
      </c>
      <c r="AN220" s="1313">
        <f>IF(AND(MONTH(AN$4)=MONTH($H220),YEAR(AN$4)=YEAR($H220)),#REF!,IF(AND(MONTH(AN$4)=MONTH($G220),YEAR(AN$4)=YEAR($G220)),#REF!,IF(AND(AN$4&lt;($H220+1),(AN$4+1)&gt;$G220),$O220,0)))</f>
        <v>0</v>
      </c>
      <c r="AO220" s="1313">
        <f>IF(AND(MONTH(AO$4)=MONTH($H220),YEAR(AO$4)=YEAR($H220)),#REF!,IF(AND(MONTH(AO$4)=MONTH($G220),YEAR(AO$4)=YEAR($G220)),#REF!,IF(AND(AO$4&lt;($H220+1),(AO$4+1)&gt;$G220),$O220,0)))</f>
        <v>0</v>
      </c>
      <c r="AP220" s="1313">
        <f>IF(AND(MONTH(AP$4)=MONTH($H220),YEAR(AP$4)=YEAR($H220)),#REF!,IF(AND(MONTH(AP$4)=MONTH($G220),YEAR(AP$4)=YEAR($G220)),#REF!,IF(AND(AP$4&lt;($H220+1),(AP$4+1)&gt;$G220),$O220,0)))</f>
        <v>0</v>
      </c>
      <c r="AQ220" s="1313">
        <f>IF(AND(MONTH(AQ$4)=MONTH($H220),YEAR(AQ$4)=YEAR($H220)),#REF!,IF(AND(MONTH(AQ$4)=MONTH($G220),YEAR(AQ$4)=YEAR($G220)),#REF!,IF(AND(AQ$4&lt;($H220+1),(AQ$4+1)&gt;$G220),$O220,0)))</f>
        <v>0</v>
      </c>
      <c r="AR220" s="1313">
        <f>IF(AND(MONTH(AR$4)=MONTH($H220),YEAR(AR$4)=YEAR($H220)),#REF!,IF(AND(MONTH(AR$4)=MONTH($G220),YEAR(AR$4)=YEAR($G220)),#REF!,IF(AND(AR$4&lt;($H220+1),(AR$4+1)&gt;$G220),$O220,0)))</f>
        <v>0</v>
      </c>
      <c r="AS220" s="1301">
        <f t="shared" si="310"/>
        <v>0</v>
      </c>
      <c r="AT220" s="1301">
        <f>IF(AND(MONTH(AT$4)=MONTH($H220),YEAR(AT$4)=YEAR($H220)),#REF!,IF(AND(MONTH(AT$4)=MONTH($G220),YEAR(AT$4)=YEAR($G220)),#REF!,IF(AND(AT$4&lt;($H220+1),(AT$4+1)&gt;$G220),$P220,0)))</f>
        <v>0</v>
      </c>
      <c r="AU220" s="1301">
        <v>0</v>
      </c>
      <c r="AV220" s="1301">
        <f t="shared" si="311"/>
        <v>0</v>
      </c>
      <c r="AW220" s="1301">
        <v>0</v>
      </c>
      <c r="AX220" s="1301">
        <f>IF(AND(MONTH(AX$4)=MONTH($H220),YEAR(AX$4)=YEAR($H220)),#REF!,IF(AND(MONTH(AX$4)=MONTH($G220),YEAR(AX$4)=YEAR($G220)),#REF!,IF(AND(AX$4&lt;($H220+1),(AX$4+1)&gt;$G220),$P220,0)))</f>
        <v>0</v>
      </c>
      <c r="AY220" s="1301">
        <v>0</v>
      </c>
      <c r="AZ220" s="1301">
        <f t="shared" si="312"/>
        <v>0</v>
      </c>
      <c r="BA220" s="1301">
        <v>0</v>
      </c>
      <c r="BB220" s="1301">
        <f>IF(AND(MONTH(BB$4)=MONTH($H220),YEAR(BB$4)=YEAR($H220)),#REF!,IF(AND(MONTH(BB$4)=MONTH($G220),YEAR(BB$4)=YEAR($G220)),#REF!,IF(AND(BB$4&lt;($H220+1),(BB$4+1)&gt;$G220),$P220,0)))</f>
        <v>0</v>
      </c>
      <c r="BC220" s="1301">
        <v>0</v>
      </c>
      <c r="BD220" s="1301">
        <f t="shared" si="274"/>
        <v>0</v>
      </c>
      <c r="BE220" s="1301">
        <v>0</v>
      </c>
      <c r="BF220" s="1301">
        <f>IF(AND(MONTH(BF$4)=MONTH($H220),YEAR(BF$4)=YEAR($H220)),#REF!,IF(AND(MONTH(BF$4)=MONTH($G220),YEAR(BF$4)=YEAR($G220)),#REF!,IF(AND(BF$4&lt;($H220+1),(BF$4+1)&gt;$G220),$P220,0)))</f>
        <v>0</v>
      </c>
      <c r="BG220" s="1301">
        <v>0</v>
      </c>
      <c r="BH220" s="1301">
        <f t="shared" si="275"/>
        <v>0</v>
      </c>
      <c r="BI220" s="1301">
        <v>0</v>
      </c>
      <c r="BJ220" s="1301">
        <f>IF(AND(MONTH(BJ$4)=MONTH($H220),YEAR(BJ$4)=YEAR($H220)),#REF!,IF(AND(MONTH(BJ$4)=MONTH($G220),YEAR(BJ$4)=YEAR($G220)),#REF!,IF(AND(BJ$4&lt;($H220+1),(BJ$4+1)&gt;$G220),$P220,0)))</f>
        <v>0</v>
      </c>
      <c r="BK220" s="1301">
        <v>0</v>
      </c>
      <c r="BL220" s="1301">
        <f t="shared" si="276"/>
        <v>0</v>
      </c>
      <c r="BM220" s="1301">
        <v>0</v>
      </c>
      <c r="BN220" s="1313">
        <f>IF(AND(MONTH(BN$4)=MONTH($H220),YEAR(BN$4)=YEAR($H220)),#REF!,IF(AND(MONTH(BN$4)=MONTH($G220),YEAR(BN$4)=YEAR($G220)),#REF!,IF(AND(BN$4&lt;($H220+1),(BN$4+1)&gt;$G220),$P220,0)))</f>
        <v>0</v>
      </c>
      <c r="BO220" s="1313">
        <f>IF(AND(MONTH(BO$4)=MONTH($H220),YEAR(BO$4)=YEAR($H220)),#REF!,IF(AND(MONTH(BO$4)=MONTH($G220),YEAR(BO$4)=YEAR($G220)),#REF!,IF(AND(BO$4&lt;($H220+1),(BO$4+1)&gt;$G220),$P220,0)))</f>
        <v>0</v>
      </c>
      <c r="BP220" s="1313">
        <f>IF(AND(MONTH(BP$4)=MONTH($H220),YEAR(BP$4)=YEAR($H220)),#REF!,IF(AND(MONTH(BP$4)=MONTH($G220),YEAR(BP$4)=YEAR($G220)),#REF!,IF(AND(BP$4&lt;($H220+1),(BP$4+1)&gt;$G220),$P220,0)))</f>
        <v>0</v>
      </c>
      <c r="BQ220" s="1313">
        <f>IF(AND(MONTH(BQ$4)=MONTH($H220),YEAR(BQ$4)=YEAR($H220)),#REF!,IF(AND(MONTH(BQ$4)=MONTH($G220),YEAR(BQ$4)=YEAR($G220)),#REF!,IF(AND(BQ$4&lt;($H220+1),(BQ$4+1)&gt;$G220),$P220,0)))</f>
        <v>0</v>
      </c>
      <c r="BR220" s="1313">
        <f>IF(AND(MONTH(BR$4)=MONTH($H220),YEAR(BR$4)=YEAR($H220)),#REF!,IF(AND(MONTH(BR$4)=MONTH($G220),YEAR(BR$4)=YEAR($G220)),#REF!,IF(AND(BR$4&lt;($H220+1),(BR$4+1)&gt;$G220),$P220,0)))</f>
        <v>0</v>
      </c>
      <c r="BS220" s="1313">
        <f>IF(AND(MONTH(BS$4)=MONTH($H220),YEAR(BS$4)=YEAR($H220)),#REF!,IF(AND(MONTH(BS$4)=MONTH($G220),YEAR(BS$4)=YEAR($G220)),#REF!,IF(AND(BS$4&lt;($H220+1),(BS$4+1)&gt;$G220),$P220,0)))</f>
        <v>0</v>
      </c>
      <c r="BT220" s="1313">
        <f>IF(AND(MONTH(BT$4)=MONTH($H220),YEAR(BT$4)=YEAR($H220)),#REF!,IF(AND(MONTH(BT$4)=MONTH($G220),YEAR(BT$4)=YEAR($G220)),#REF!,IF(AND(BT$4&lt;($H220+1),(BT$4+1)&gt;$G220),$P220,0)))</f>
        <v>0</v>
      </c>
      <c r="BU220" s="1301">
        <f t="shared" si="313"/>
        <v>0</v>
      </c>
      <c r="BV220" s="1301"/>
      <c r="BW220" s="1327"/>
      <c r="BX220" s="1319"/>
      <c r="BY220" s="1319"/>
      <c r="BZ220" s="1319"/>
      <c r="CA220" s="1319"/>
      <c r="CB220" s="1319"/>
      <c r="CC220" s="1319"/>
      <c r="CD220" s="1319"/>
      <c r="CE220" s="1319"/>
      <c r="CF220" s="1319"/>
      <c r="CG220" s="1319"/>
      <c r="CH220" s="1319"/>
      <c r="CI220" s="1270">
        <f t="shared" si="314"/>
        <v>0</v>
      </c>
      <c r="CJ220" s="1333"/>
      <c r="CK220" s="1333"/>
      <c r="CL220" s="1333"/>
    </row>
    <row r="221" spans="1:90" ht="18" customHeight="1">
      <c r="A221" s="1188">
        <v>96</v>
      </c>
      <c r="B221" s="1188" t="s">
        <v>270</v>
      </c>
      <c r="C221" s="1188" t="s">
        <v>56</v>
      </c>
      <c r="D221" s="1188"/>
      <c r="E221" s="1188"/>
      <c r="F221" s="1218" t="s">
        <v>281</v>
      </c>
      <c r="G221" s="1197">
        <v>44948</v>
      </c>
      <c r="H221" s="1197">
        <v>45312</v>
      </c>
      <c r="I221" s="1256">
        <v>94.56</v>
      </c>
      <c r="J221" s="1257">
        <v>1370</v>
      </c>
      <c r="K221" s="1257">
        <v>1370</v>
      </c>
      <c r="L221" s="1260">
        <v>10</v>
      </c>
      <c r="M221" s="1258">
        <v>2</v>
      </c>
      <c r="N221" s="1249">
        <v>15</v>
      </c>
      <c r="O221" s="1259">
        <f t="shared" si="263"/>
        <v>13700</v>
      </c>
      <c r="P221" s="1259">
        <f t="shared" si="264"/>
        <v>2740</v>
      </c>
      <c r="Q221" s="1259">
        <f t="shared" si="265"/>
        <v>16440</v>
      </c>
      <c r="R221" s="1259" t="e">
        <f>IF(AND(MONTH(R$4)=MONTH($H221),YEAR(R$4)=YEAR($H221)),#REF!,IF(AND(MONTH(R$4)=MONTH($G221),YEAR(R$4)=YEAR($G221)),#REF!,IF(AND(R$4&lt;($H221+1),(R$4+1)&gt;$G221),$O221,0)))</f>
        <v>#REF!</v>
      </c>
      <c r="S221" s="1259">
        <v>0</v>
      </c>
      <c r="T221" s="1259" t="e">
        <f t="shared" si="266"/>
        <v>#REF!</v>
      </c>
      <c r="U221" s="1259">
        <v>7702.94</v>
      </c>
      <c r="V221" s="1301">
        <f>IF(AND(MONTH(V$4)=MONTH($H221),YEAR(V$4)=YEAR($H221)),#REF!,IF(AND(MONTH(V$4)=MONTH($G221),YEAR(V$4)=YEAR($G221)),#REF!,IF(AND(V$4&lt;($H221+1),(V$4+1)&gt;$G221),$O221,0)))</f>
        <v>0</v>
      </c>
      <c r="W221" s="1301">
        <v>0</v>
      </c>
      <c r="X221" s="1301">
        <f t="shared" si="267"/>
        <v>0</v>
      </c>
      <c r="Y221" s="1301">
        <v>0</v>
      </c>
      <c r="Z221" s="1301">
        <f>IF(AND(MONTH(Z$4)=MONTH($H221),YEAR(Z$4)=YEAR($H221)),#REF!,IF(AND(MONTH(Z$4)=MONTH($G221),YEAR(Z$4)=YEAR($G221)),#REF!,IF(AND(Z$4&lt;($H221+1),(Z$4+1)&gt;$G221),$O221,0)))</f>
        <v>0</v>
      </c>
      <c r="AA221" s="1301">
        <v>0</v>
      </c>
      <c r="AB221" s="1301">
        <f t="shared" si="268"/>
        <v>0</v>
      </c>
      <c r="AC221" s="1301">
        <v>0</v>
      </c>
      <c r="AD221" s="1301">
        <f>IF(AND(MONTH(AD$4)=MONTH($H221),YEAR(AD$4)=YEAR($H221)),#REF!,IF(AND(MONTH(AD$4)=MONTH($G221),YEAR(AD$4)=YEAR($G221)),#REF!,IF(AND(AD$4&lt;($H221+1),(AD$4+1)&gt;$G221),$O221,0)))</f>
        <v>0</v>
      </c>
      <c r="AE221" s="1301">
        <v>0</v>
      </c>
      <c r="AF221" s="1301">
        <f t="shared" si="269"/>
        <v>0</v>
      </c>
      <c r="AG221" s="1301">
        <v>0</v>
      </c>
      <c r="AH221" s="1301">
        <f>IF(AND(MONTH(AH$4)=MONTH($H221),YEAR(AH$4)=YEAR($H221)),#REF!,IF(AND(MONTH(AH$4)=MONTH($G221),YEAR(AH$4)=YEAR($G221)),#REF!,IF(AND(AH$4&lt;($H221+1),(AH$4+1)&gt;$G221),$O221,0)))</f>
        <v>0</v>
      </c>
      <c r="AI221" s="1301">
        <v>0</v>
      </c>
      <c r="AJ221" s="1301">
        <f t="shared" si="270"/>
        <v>0</v>
      </c>
      <c r="AK221" s="1301">
        <v>0</v>
      </c>
      <c r="AL221" s="1313">
        <f>IF(AND(MONTH(AL$4)=MONTH($H221),YEAR(AL$4)=YEAR($H221)),#REF!,IF(AND(MONTH(AL$4)=MONTH($G221),YEAR(AL$4)=YEAR($G221)),#REF!,IF(AND(AL$4&lt;($H221+1),(AL$4+1)&gt;$G221),$O221,0)))</f>
        <v>0</v>
      </c>
      <c r="AM221" s="1313">
        <f>IF(AND(MONTH(AM$4)=MONTH($H221),YEAR(AM$4)=YEAR($H221)),#REF!,IF(AND(MONTH(AM$4)=MONTH($G221),YEAR(AM$4)=YEAR($G221)),#REF!,IF(AND(AM$4&lt;($H221+1),(AM$4+1)&gt;$G221),$O221,0)))</f>
        <v>0</v>
      </c>
      <c r="AN221" s="1313">
        <f>IF(AND(MONTH(AN$4)=MONTH($H221),YEAR(AN$4)=YEAR($H221)),#REF!,IF(AND(MONTH(AN$4)=MONTH($G221),YEAR(AN$4)=YEAR($G221)),#REF!,IF(AND(AN$4&lt;($H221+1),(AN$4+1)&gt;$G221),$O221,0)))</f>
        <v>0</v>
      </c>
      <c r="AO221" s="1313">
        <f>IF(AND(MONTH(AO$4)=MONTH($H221),YEAR(AO$4)=YEAR($H221)),#REF!,IF(AND(MONTH(AO$4)=MONTH($G221),YEAR(AO$4)=YEAR($G221)),#REF!,IF(AND(AO$4&lt;($H221+1),(AO$4+1)&gt;$G221),$O221,0)))</f>
        <v>0</v>
      </c>
      <c r="AP221" s="1313">
        <f>IF(AND(MONTH(AP$4)=MONTH($H221),YEAR(AP$4)=YEAR($H221)),#REF!,IF(AND(MONTH(AP$4)=MONTH($G221),YEAR(AP$4)=YEAR($G221)),#REF!,IF(AND(AP$4&lt;($H221+1),(AP$4+1)&gt;$G221),$O221,0)))</f>
        <v>0</v>
      </c>
      <c r="AQ221" s="1313">
        <f>IF(AND(MONTH(AQ$4)=MONTH($H221),YEAR(AQ$4)=YEAR($H221)),#REF!,IF(AND(MONTH(AQ$4)=MONTH($G221),YEAR(AQ$4)=YEAR($G221)),#REF!,IF(AND(AQ$4&lt;($H221+1),(AQ$4+1)&gt;$G221),$O221,0)))</f>
        <v>0</v>
      </c>
      <c r="AR221" s="1313">
        <f>IF(AND(MONTH(AR$4)=MONTH($H221),YEAR(AR$4)=YEAR($H221)),#REF!,IF(AND(MONTH(AR$4)=MONTH($G221),YEAR(AR$4)=YEAR($G221)),#REF!,IF(AND(AR$4&lt;($H221+1),(AR$4+1)&gt;$G221),$O221,0)))</f>
        <v>0</v>
      </c>
      <c r="AS221" s="1301" t="e">
        <f t="shared" si="271"/>
        <v>#REF!</v>
      </c>
      <c r="AT221" s="1301" t="e">
        <f>IF(AND(MONTH(AT$4)=MONTH($H221),YEAR(AT$4)=YEAR($H221)),#REF!,IF(AND(MONTH(AT$4)=MONTH($G221),YEAR(AT$4)=YEAR($G221)),#REF!,IF(AND(AT$4&lt;($H221+1),(AT$4+1)&gt;$G221),$P221,0)))</f>
        <v>#REF!</v>
      </c>
      <c r="AU221" s="1301">
        <v>0</v>
      </c>
      <c r="AV221" s="1301" t="e">
        <f t="shared" si="272"/>
        <v>#REF!</v>
      </c>
      <c r="AW221" s="1301">
        <v>1113.68</v>
      </c>
      <c r="AX221" s="1301">
        <f>IF(AND(MONTH(AX$4)=MONTH($H221),YEAR(AX$4)=YEAR($H221)),#REF!,IF(AND(MONTH(AX$4)=MONTH($G221),YEAR(AX$4)=YEAR($G221)),#REF!,IF(AND(AX$4&lt;($H221+1),(AX$4+1)&gt;$G221),$P221,0)))</f>
        <v>0</v>
      </c>
      <c r="AY221" s="1301">
        <v>0</v>
      </c>
      <c r="AZ221" s="1301">
        <f t="shared" si="273"/>
        <v>0</v>
      </c>
      <c r="BA221" s="1301">
        <v>0</v>
      </c>
      <c r="BB221" s="1301">
        <f>IF(AND(MONTH(BB$4)=MONTH($H221),YEAR(BB$4)=YEAR($H221)),#REF!,IF(AND(MONTH(BB$4)=MONTH($G221),YEAR(BB$4)=YEAR($G221)),#REF!,IF(AND(BB$4&lt;($H221+1),(BB$4+1)&gt;$G221),$P221,0)))</f>
        <v>0</v>
      </c>
      <c r="BC221" s="1301">
        <v>0</v>
      </c>
      <c r="BD221" s="1301">
        <f t="shared" si="274"/>
        <v>0</v>
      </c>
      <c r="BE221" s="1301">
        <v>0</v>
      </c>
      <c r="BF221" s="1301">
        <f>IF(AND(MONTH(BF$4)=MONTH($H221),YEAR(BF$4)=YEAR($H221)),#REF!,IF(AND(MONTH(BF$4)=MONTH($G221),YEAR(BF$4)=YEAR($G221)),#REF!,IF(AND(BF$4&lt;($H221+1),(BF$4+1)&gt;$G221),$P221,0)))</f>
        <v>0</v>
      </c>
      <c r="BG221" s="1301">
        <v>0</v>
      </c>
      <c r="BH221" s="1301">
        <f t="shared" si="275"/>
        <v>0</v>
      </c>
      <c r="BI221" s="1301">
        <v>0</v>
      </c>
      <c r="BJ221" s="1301">
        <f>IF(AND(MONTH(BJ$4)=MONTH($H221),YEAR(BJ$4)=YEAR($H221)),#REF!,IF(AND(MONTH(BJ$4)=MONTH($G221),YEAR(BJ$4)=YEAR($G221)),#REF!,IF(AND(BJ$4&lt;($H221+1),(BJ$4+1)&gt;$G221),$P221,0)))</f>
        <v>0</v>
      </c>
      <c r="BK221" s="1301">
        <v>0</v>
      </c>
      <c r="BL221" s="1301">
        <f t="shared" si="276"/>
        <v>0</v>
      </c>
      <c r="BM221" s="1301">
        <v>0</v>
      </c>
      <c r="BN221" s="1313">
        <f>IF(AND(MONTH(BN$4)=MONTH($H221),YEAR(BN$4)=YEAR($H221)),#REF!,IF(AND(MONTH(BN$4)=MONTH($G221),YEAR(BN$4)=YEAR($G221)),#REF!,IF(AND(BN$4&lt;($H221+1),(BN$4+1)&gt;$G221),$P221,0)))</f>
        <v>0</v>
      </c>
      <c r="BO221" s="1313">
        <f>IF(AND(MONTH(BO$4)=MONTH($H221),YEAR(BO$4)=YEAR($H221)),#REF!,IF(AND(MONTH(BO$4)=MONTH($G221),YEAR(BO$4)=YEAR($G221)),#REF!,IF(AND(BO$4&lt;($H221+1),(BO$4+1)&gt;$G221),$P221,0)))</f>
        <v>0</v>
      </c>
      <c r="BP221" s="1313">
        <f>IF(AND(MONTH(BP$4)=MONTH($H221),YEAR(BP$4)=YEAR($H221)),#REF!,IF(AND(MONTH(BP$4)=MONTH($G221),YEAR(BP$4)=YEAR($G221)),#REF!,IF(AND(BP$4&lt;($H221+1),(BP$4+1)&gt;$G221),$P221,0)))</f>
        <v>0</v>
      </c>
      <c r="BQ221" s="1313">
        <f>IF(AND(MONTH(BQ$4)=MONTH($H221),YEAR(BQ$4)=YEAR($H221)),#REF!,IF(AND(MONTH(BQ$4)=MONTH($G221),YEAR(BQ$4)=YEAR($G221)),#REF!,IF(AND(BQ$4&lt;($H221+1),(BQ$4+1)&gt;$G221),$P221,0)))</f>
        <v>0</v>
      </c>
      <c r="BR221" s="1313">
        <f>IF(AND(MONTH(BR$4)=MONTH($H221),YEAR(BR$4)=YEAR($H221)),#REF!,IF(AND(MONTH(BR$4)=MONTH($G221),YEAR(BR$4)=YEAR($G221)),#REF!,IF(AND(BR$4&lt;($H221+1),(BR$4+1)&gt;$G221),$P221,0)))</f>
        <v>0</v>
      </c>
      <c r="BS221" s="1313">
        <f>IF(AND(MONTH(BS$4)=MONTH($H221),YEAR(BS$4)=YEAR($H221)),#REF!,IF(AND(MONTH(BS$4)=MONTH($G221),YEAR(BS$4)=YEAR($G221)),#REF!,IF(AND(BS$4&lt;($H221+1),(BS$4+1)&gt;$G221),$P221,0)))</f>
        <v>0</v>
      </c>
      <c r="BT221" s="1313">
        <f>IF(AND(MONTH(BT$4)=MONTH($H221),YEAR(BT$4)=YEAR($H221)),#REF!,IF(AND(MONTH(BT$4)=MONTH($G221),YEAR(BT$4)=YEAR($G221)),#REF!,IF(AND(BT$4&lt;($H221+1),(BT$4+1)&gt;$G221),$P221,0)))</f>
        <v>0</v>
      </c>
      <c r="BU221" s="1331" t="e">
        <f t="shared" si="277"/>
        <v>#REF!</v>
      </c>
      <c r="BV221" s="1331"/>
      <c r="BW221" s="1327">
        <v>0</v>
      </c>
      <c r="BX221" s="1319"/>
      <c r="BY221" s="1319"/>
      <c r="BZ221" s="1319"/>
      <c r="CA221" s="1319"/>
      <c r="CB221" s="1319"/>
      <c r="CC221" s="1319"/>
      <c r="CD221" s="1338"/>
      <c r="CE221" s="1338"/>
      <c r="CF221" s="1338"/>
      <c r="CG221" s="1338"/>
      <c r="CH221" s="1338"/>
      <c r="CI221" s="1270">
        <f t="shared" si="278"/>
        <v>0</v>
      </c>
      <c r="CJ221" s="1333"/>
      <c r="CK221" s="1333"/>
      <c r="CL221" s="1333"/>
    </row>
    <row r="222" spans="1:90" s="1170" customFormat="1" ht="18" customHeight="1">
      <c r="A222" s="1206">
        <v>96</v>
      </c>
      <c r="B222" s="1206" t="s">
        <v>270</v>
      </c>
      <c r="C222" s="1206" t="s">
        <v>56</v>
      </c>
      <c r="D222" s="1206"/>
      <c r="E222" s="1212" t="s">
        <v>282</v>
      </c>
      <c r="F222" s="1219" t="s">
        <v>281</v>
      </c>
      <c r="G222" s="1214">
        <v>45313</v>
      </c>
      <c r="H222" s="1214">
        <v>45678</v>
      </c>
      <c r="I222" s="1271">
        <v>94.56</v>
      </c>
      <c r="J222" s="1272" t="s">
        <v>87</v>
      </c>
      <c r="K222" s="1272">
        <v>1370</v>
      </c>
      <c r="L222" s="1275">
        <v>10.125</v>
      </c>
      <c r="M222" s="1273">
        <v>2</v>
      </c>
      <c r="N222" s="1274">
        <v>15.15625</v>
      </c>
      <c r="O222" s="1259">
        <f t="shared" si="263"/>
        <v>13871.25</v>
      </c>
      <c r="P222" s="1259">
        <f t="shared" si="264"/>
        <v>2740</v>
      </c>
      <c r="Q222" s="1259">
        <f t="shared" si="265"/>
        <v>16611.25</v>
      </c>
      <c r="R222" s="1259" t="e">
        <f>IF(AND(MONTH(R$4)=MONTH($H222),YEAR(R$4)=YEAR($H222)),#REF!,IF(AND(MONTH(R$4)=MONTH($G222),YEAR(R$4)=YEAR($G222)),#REF!,IF(AND(R$4&lt;($H222+1),(R$4+1)&gt;$G222),$O222,0)))</f>
        <v>#REF!</v>
      </c>
      <c r="S222" s="1259">
        <f>VLOOKUP(E222,'[1]MW-Rent 2023'!$E$11:$AS$247,16,FALSE)</f>
        <v>7424.52</v>
      </c>
      <c r="T222" s="1259" t="e">
        <f t="shared" si="266"/>
        <v>#REF!</v>
      </c>
      <c r="U222" s="1259">
        <v>3889.03</v>
      </c>
      <c r="V222" s="1301">
        <f>IF(AND(MONTH(V$4)=MONTH($H222),YEAR(V$4)=YEAR($H222)),#REF!,IF(AND(MONTH(V$4)=MONTH($G222),YEAR(V$4)=YEAR($G222)),#REF!,IF(AND(V$4&lt;($H222+1),(V$4+1)&gt;$G222),$O222,0)))</f>
        <v>13871.25</v>
      </c>
      <c r="W222" s="1301">
        <f>VLOOKUP(E222,'[1]MW-Rent 2023'!$E$11:$AS$247,17,FALSE)</f>
        <v>0</v>
      </c>
      <c r="X222" s="1301">
        <f t="shared" si="267"/>
        <v>13871.25</v>
      </c>
      <c r="Y222" s="1301">
        <v>10960</v>
      </c>
      <c r="Z222" s="1301">
        <f>IF(AND(MONTH(Z$4)=MONTH($H222),YEAR(Z$4)=YEAR($H222)),#REF!,IF(AND(MONTH(Z$4)=MONTH($G222),YEAR(Z$4)=YEAR($G222)),#REF!,IF(AND(Z$4&lt;($H222+1),(Z$4+1)&gt;$G222),$O222,0)))</f>
        <v>13871.25</v>
      </c>
      <c r="AA222" s="1301">
        <f>VLOOKUP(E222,'[1]MW-Rent 2023'!$E$11:$AS$247,18,FALSE)</f>
        <v>0</v>
      </c>
      <c r="AB222" s="1301">
        <f t="shared" si="268"/>
        <v>13871.25</v>
      </c>
      <c r="AC222" s="1301">
        <v>10960</v>
      </c>
      <c r="AD222" s="1301">
        <f>IF(AND(MONTH(AD$4)=MONTH($H222),YEAR(AD$4)=YEAR($H222)),#REF!,IF(AND(MONTH(AD$4)=MONTH($G222),YEAR(AD$4)=YEAR($G222)),#REF!,IF(AND(AD$4&lt;($H222+1),(AD$4+1)&gt;$G222),$O222,0)))</f>
        <v>13871.25</v>
      </c>
      <c r="AE222" s="1301">
        <f>VLOOKUP(E222,'[1]MW-Rent 2023'!$E$11:$AS$247,19,FALSE)</f>
        <v>0</v>
      </c>
      <c r="AF222" s="1301">
        <f t="shared" si="269"/>
        <v>13871.25</v>
      </c>
      <c r="AG222" s="1301">
        <v>10960</v>
      </c>
      <c r="AH222" s="1301">
        <f>IF(AND(MONTH(AH$4)=MONTH($H222),YEAR(AH$4)=YEAR($H222)),#REF!,IF(AND(MONTH(AH$4)=MONTH($G222),YEAR(AH$4)=YEAR($G222)),#REF!,IF(AND(AH$4&lt;($H222+1),(AH$4+1)&gt;$G222),$O222,0)))</f>
        <v>13871.25</v>
      </c>
      <c r="AI222" s="1301">
        <f>VLOOKUP(E222,'[1]MW-Rent 2023'!$E$11:$AS$247,20,FALSE)</f>
        <v>0</v>
      </c>
      <c r="AJ222" s="1301">
        <f t="shared" si="270"/>
        <v>13871.25</v>
      </c>
      <c r="AK222" s="1301">
        <v>10960</v>
      </c>
      <c r="AL222" s="1313">
        <f>IF(AND(MONTH(AL$4)=MONTH($H222),YEAR(AL$4)=YEAR($H222)),#REF!,IF(AND(MONTH(AL$4)=MONTH($G222),YEAR(AL$4)=YEAR($G222)),#REF!,IF(AND(AL$4&lt;($H222+1),(AL$4+1)&gt;$G222),$O222,0)))</f>
        <v>13871.25</v>
      </c>
      <c r="AM222" s="1313">
        <f>IF(AND(MONTH(AM$4)=MONTH($H222),YEAR(AM$4)=YEAR($H222)),#REF!,IF(AND(MONTH(AM$4)=MONTH($G222),YEAR(AM$4)=YEAR($G222)),#REF!,IF(AND(AM$4&lt;($H222+1),(AM$4+1)&gt;$G222),$O222,0)))</f>
        <v>13871.25</v>
      </c>
      <c r="AN222" s="1313">
        <f>IF(AND(MONTH(AN$4)=MONTH($H222),YEAR(AN$4)=YEAR($H222)),#REF!,IF(AND(MONTH(AN$4)=MONTH($G222),YEAR(AN$4)=YEAR($G222)),#REF!,IF(AND(AN$4&lt;($H222+1),(AN$4+1)&gt;$G222),$O222,0)))</f>
        <v>13871.25</v>
      </c>
      <c r="AO222" s="1313">
        <f>IF(AND(MONTH(AO$4)=MONTH($H222),YEAR(AO$4)=YEAR($H222)),#REF!,IF(AND(MONTH(AO$4)=MONTH($G222),YEAR(AO$4)=YEAR($G222)),#REF!,IF(AND(AO$4&lt;($H222+1),(AO$4+1)&gt;$G222),$O222,0)))</f>
        <v>13871.25</v>
      </c>
      <c r="AP222" s="1313">
        <f>IF(AND(MONTH(AP$4)=MONTH($H222),YEAR(AP$4)=YEAR($H222)),#REF!,IF(AND(MONTH(AP$4)=MONTH($G222),YEAR(AP$4)=YEAR($G222)),#REF!,IF(AND(AP$4&lt;($H222+1),(AP$4+1)&gt;$G222),$O222,0)))</f>
        <v>13871.25</v>
      </c>
      <c r="AQ222" s="1313">
        <f>IF(AND(MONTH(AQ$4)=MONTH($H222),YEAR(AQ$4)=YEAR($H222)),#REF!,IF(AND(MONTH(AQ$4)=MONTH($G222),YEAR(AQ$4)=YEAR($G222)),#REF!,IF(AND(AQ$4&lt;($H222+1),(AQ$4+1)&gt;$G222),$O222,0)))</f>
        <v>13871.25</v>
      </c>
      <c r="AR222" s="1313">
        <f>IF(AND(MONTH(AR$4)=MONTH($H222),YEAR(AR$4)=YEAR($H222)),#REF!,IF(AND(MONTH(AR$4)=MONTH($G222),YEAR(AR$4)=YEAR($G222)),#REF!,IF(AND(AR$4&lt;($H222+1),(AR$4+1)&gt;$G222),$O222,0)))</f>
        <v>13871.25</v>
      </c>
      <c r="AS222" s="1301" t="e">
        <f t="shared" si="271"/>
        <v>#REF!</v>
      </c>
      <c r="AT222" s="1301" t="e">
        <f>IF(AND(MONTH(AT$4)=MONTH($H222),YEAR(AT$4)=YEAR($H222)),#REF!,IF(AND(MONTH(AT$4)=MONTH($G222),YEAR(AT$4)=YEAR($G222)),#REF!,IF(AND(AT$4&lt;($H222+1),(AT$4+1)&gt;$G222),$P222,0)))</f>
        <v>#REF!</v>
      </c>
      <c r="AU222" s="1301">
        <f>VLOOKUP(E222,'[1]MW-Rent 2023'!$E$11:$AS$247,29,FALSE)</f>
        <v>1856.13</v>
      </c>
      <c r="AV222" s="1301" t="e">
        <f t="shared" si="272"/>
        <v>#REF!</v>
      </c>
      <c r="AW222" s="1301">
        <v>530.32000000000005</v>
      </c>
      <c r="AX222" s="1301">
        <f>IF(AND(MONTH(AX$4)=MONTH($H222),YEAR(AX$4)=YEAR($H222)),#REF!,IF(AND(MONTH(AX$4)=MONTH($G222),YEAR(AX$4)=YEAR($G222)),#REF!,IF(AND(AX$4&lt;($H222+1),(AX$4+1)&gt;$G222),$P222,0)))</f>
        <v>2740</v>
      </c>
      <c r="AY222" s="1301">
        <f>VLOOKUP(E222,'[1]MW-Rent 2023'!$E$11:$AS$247,30,FALSE)</f>
        <v>0</v>
      </c>
      <c r="AZ222" s="1301">
        <f t="shared" si="273"/>
        <v>2740</v>
      </c>
      <c r="BA222" s="1301">
        <v>2740</v>
      </c>
      <c r="BB222" s="1301">
        <f>IF(AND(MONTH(BB$4)=MONTH($H222),YEAR(BB$4)=YEAR($H222)),#REF!,IF(AND(MONTH(BB$4)=MONTH($G222),YEAR(BB$4)=YEAR($G222)),#REF!,IF(AND(BB$4&lt;($H222+1),(BB$4+1)&gt;$G222),$P222,0)))</f>
        <v>2740</v>
      </c>
      <c r="BC222" s="1301">
        <f>VLOOKUP(E222,'[1]MW-Rent 2023'!$E$11:$AS$247,31,FALSE)</f>
        <v>0</v>
      </c>
      <c r="BD222" s="1301">
        <f t="shared" si="274"/>
        <v>2740</v>
      </c>
      <c r="BE222" s="1301">
        <v>2740</v>
      </c>
      <c r="BF222" s="1301">
        <f>IF(AND(MONTH(BF$4)=MONTH($H222),YEAR(BF$4)=YEAR($H222)),#REF!,IF(AND(MONTH(BF$4)=MONTH($G222),YEAR(BF$4)=YEAR($G222)),#REF!,IF(AND(BF$4&lt;($H222+1),(BF$4+1)&gt;$G222),$P222,0)))</f>
        <v>2740</v>
      </c>
      <c r="BG222" s="1301">
        <f>VLOOKUP(E222,'[1]MW-Rent 2023'!$E$11:$AS$247,32,FALSE)</f>
        <v>0</v>
      </c>
      <c r="BH222" s="1301">
        <f t="shared" si="275"/>
        <v>2740</v>
      </c>
      <c r="BI222" s="1301">
        <v>2740</v>
      </c>
      <c r="BJ222" s="1301">
        <f>IF(AND(MONTH(BJ$4)=MONTH($H222),YEAR(BJ$4)=YEAR($H222)),#REF!,IF(AND(MONTH(BJ$4)=MONTH($G222),YEAR(BJ$4)=YEAR($G222)),#REF!,IF(AND(BJ$4&lt;($H222+1),(BJ$4+1)&gt;$G222),$P222,0)))</f>
        <v>2740</v>
      </c>
      <c r="BK222" s="1301">
        <f>VLOOKUP(E222,'[1]MW-Rent 2023'!$E$11:$AS$247,33,FALSE)</f>
        <v>0</v>
      </c>
      <c r="BL222" s="1301">
        <f t="shared" si="276"/>
        <v>2740</v>
      </c>
      <c r="BM222" s="1301">
        <v>2740</v>
      </c>
      <c r="BN222" s="1313">
        <f>IF(AND(MONTH(BN$4)=MONTH($H222),YEAR(BN$4)=YEAR($H222)),#REF!,IF(AND(MONTH(BN$4)=MONTH($G222),YEAR(BN$4)=YEAR($G222)),#REF!,IF(AND(BN$4&lt;($H222+1),(BN$4+1)&gt;$G222),$P222,0)))</f>
        <v>2740</v>
      </c>
      <c r="BO222" s="1313">
        <f>IF(AND(MONTH(BO$4)=MONTH($H222),YEAR(BO$4)=YEAR($H222)),#REF!,IF(AND(MONTH(BO$4)=MONTH($G222),YEAR(BO$4)=YEAR($G222)),#REF!,IF(AND(BO$4&lt;($H222+1),(BO$4+1)&gt;$G222),$P222,0)))</f>
        <v>2740</v>
      </c>
      <c r="BP222" s="1313">
        <f>IF(AND(MONTH(BP$4)=MONTH($H222),YEAR(BP$4)=YEAR($H222)),#REF!,IF(AND(MONTH(BP$4)=MONTH($G222),YEAR(BP$4)=YEAR($G222)),#REF!,IF(AND(BP$4&lt;($H222+1),(BP$4+1)&gt;$G222),$P222,0)))</f>
        <v>2740</v>
      </c>
      <c r="BQ222" s="1313">
        <f>IF(AND(MONTH(BQ$4)=MONTH($H222),YEAR(BQ$4)=YEAR($H222)),#REF!,IF(AND(MONTH(BQ$4)=MONTH($G222),YEAR(BQ$4)=YEAR($G222)),#REF!,IF(AND(BQ$4&lt;($H222+1),(BQ$4+1)&gt;$G222),$P222,0)))</f>
        <v>2740</v>
      </c>
      <c r="BR222" s="1313">
        <f>IF(AND(MONTH(BR$4)=MONTH($H222),YEAR(BR$4)=YEAR($H222)),#REF!,IF(AND(MONTH(BR$4)=MONTH($G222),YEAR(BR$4)=YEAR($G222)),#REF!,IF(AND(BR$4&lt;($H222+1),(BR$4+1)&gt;$G222),$P222,0)))</f>
        <v>2740</v>
      </c>
      <c r="BS222" s="1313">
        <f>IF(AND(MONTH(BS$4)=MONTH($H222),YEAR(BS$4)=YEAR($H222)),#REF!,IF(AND(MONTH(BS$4)=MONTH($G222),YEAR(BS$4)=YEAR($G222)),#REF!,IF(AND(BS$4&lt;($H222+1),(BS$4+1)&gt;$G222),$P222,0)))</f>
        <v>2740</v>
      </c>
      <c r="BT222" s="1313">
        <f>IF(AND(MONTH(BT$4)=MONTH($H222),YEAR(BT$4)=YEAR($H222)),#REF!,IF(AND(MONTH(BT$4)=MONTH($G222),YEAR(BT$4)=YEAR($G222)),#REF!,IF(AND(BT$4&lt;($H222+1),(BT$4+1)&gt;$G222),$P222,0)))</f>
        <v>2740</v>
      </c>
      <c r="BU222" s="1301" t="e">
        <f t="shared" si="277"/>
        <v>#REF!</v>
      </c>
      <c r="BV222" s="1301"/>
      <c r="BW222" s="1327">
        <v>0</v>
      </c>
      <c r="BX222" s="1319">
        <v>0</v>
      </c>
      <c r="BY222" s="1319">
        <v>0</v>
      </c>
      <c r="BZ222" s="1319">
        <v>0</v>
      </c>
      <c r="CA222" s="1319">
        <v>0</v>
      </c>
      <c r="CB222" s="1319"/>
      <c r="CC222" s="1319"/>
      <c r="CD222" s="1319"/>
      <c r="CE222" s="1319"/>
      <c r="CF222" s="1319"/>
      <c r="CG222" s="1319"/>
      <c r="CH222" s="1319"/>
      <c r="CI222" s="1270">
        <f t="shared" si="278"/>
        <v>0</v>
      </c>
      <c r="CJ222" s="1333"/>
      <c r="CK222" s="1333"/>
      <c r="CL222" s="1333"/>
    </row>
    <row r="223" spans="1:90" s="1170" customFormat="1" ht="18" customHeight="1">
      <c r="A223" s="1206">
        <v>96</v>
      </c>
      <c r="B223" s="1206" t="s">
        <v>270</v>
      </c>
      <c r="C223" s="1206" t="s">
        <v>56</v>
      </c>
      <c r="D223" s="1206"/>
      <c r="E223" s="1212"/>
      <c r="F223" s="1219" t="s">
        <v>281</v>
      </c>
      <c r="G223" s="1214">
        <v>45679</v>
      </c>
      <c r="H223" s="1214">
        <v>46043</v>
      </c>
      <c r="I223" s="1271">
        <v>94.56</v>
      </c>
      <c r="J223" s="1272" t="s">
        <v>87</v>
      </c>
      <c r="K223" s="1272">
        <v>1370</v>
      </c>
      <c r="L223" s="1275">
        <v>10.875</v>
      </c>
      <c r="M223" s="1273">
        <v>2</v>
      </c>
      <c r="N223" s="1274">
        <v>16.09375</v>
      </c>
      <c r="O223" s="1259">
        <f t="shared" si="263"/>
        <v>14898.75</v>
      </c>
      <c r="P223" s="1259">
        <f t="shared" si="264"/>
        <v>2740</v>
      </c>
      <c r="Q223" s="1259">
        <f t="shared" ref="Q223:Q224" si="315">SUM(O223:P223)</f>
        <v>17638.75</v>
      </c>
      <c r="R223" s="1259">
        <f>IF(AND(MONTH(R$4)=MONTH($H223),YEAR(R$4)=YEAR($H223)),#REF!,IF(AND(MONTH(R$4)=MONTH($G223),YEAR(R$4)=YEAR($G223)),#REF!,IF(AND(R$4&lt;($H223+1),(R$4+1)&gt;$G223),$O223,0)))</f>
        <v>0</v>
      </c>
      <c r="S223" s="1259">
        <v>0</v>
      </c>
      <c r="T223" s="1259">
        <f t="shared" si="266"/>
        <v>0</v>
      </c>
      <c r="U223" s="1259">
        <v>0</v>
      </c>
      <c r="V223" s="1301">
        <f>IF(AND(MONTH(V$4)=MONTH($H223),YEAR(V$4)=YEAR($H223)),#REF!,IF(AND(MONTH(V$4)=MONTH($G223),YEAR(V$4)=YEAR($G223)),#REF!,IF(AND(V$4&lt;($H223+1),(V$4+1)&gt;$G223),$O223,0)))</f>
        <v>0</v>
      </c>
      <c r="W223" s="1301">
        <v>0</v>
      </c>
      <c r="X223" s="1301">
        <f t="shared" si="267"/>
        <v>0</v>
      </c>
      <c r="Y223" s="1301">
        <v>0</v>
      </c>
      <c r="Z223" s="1301">
        <f>IF(AND(MONTH(Z$4)=MONTH($H223),YEAR(Z$4)=YEAR($H223)),#REF!,IF(AND(MONTH(Z$4)=MONTH($G223),YEAR(Z$4)=YEAR($G223)),#REF!,IF(AND(Z$4&lt;($H223+1),(Z$4+1)&gt;$G223),$O223,0)))</f>
        <v>0</v>
      </c>
      <c r="AA223" s="1301">
        <v>0</v>
      </c>
      <c r="AB223" s="1301">
        <f t="shared" si="268"/>
        <v>0</v>
      </c>
      <c r="AC223" s="1301">
        <v>0</v>
      </c>
      <c r="AD223" s="1301">
        <f>IF(AND(MONTH(AD$4)=MONTH($H223),YEAR(AD$4)=YEAR($H223)),#REF!,IF(AND(MONTH(AD$4)=MONTH($G223),YEAR(AD$4)=YEAR($G223)),#REF!,IF(AND(AD$4&lt;($H223+1),(AD$4+1)&gt;$G223),$O223,0)))</f>
        <v>0</v>
      </c>
      <c r="AE223" s="1301">
        <v>0</v>
      </c>
      <c r="AF223" s="1301">
        <f t="shared" si="269"/>
        <v>0</v>
      </c>
      <c r="AG223" s="1301">
        <v>0</v>
      </c>
      <c r="AH223" s="1301">
        <f>IF(AND(MONTH(AH$4)=MONTH($H223),YEAR(AH$4)=YEAR($H223)),#REF!,IF(AND(MONTH(AH$4)=MONTH($G223),YEAR(AH$4)=YEAR($G223)),#REF!,IF(AND(AH$4&lt;($H223+1),(AH$4+1)&gt;$G223),$O223,0)))</f>
        <v>0</v>
      </c>
      <c r="AI223" s="1301">
        <v>0</v>
      </c>
      <c r="AJ223" s="1301">
        <f t="shared" si="270"/>
        <v>0</v>
      </c>
      <c r="AK223" s="1301">
        <v>0</v>
      </c>
      <c r="AL223" s="1313">
        <f>IF(AND(MONTH(AL$4)=MONTH($H223),YEAR(AL$4)=YEAR($H223)),#REF!,IF(AND(MONTH(AL$4)=MONTH($G223),YEAR(AL$4)=YEAR($G223)),#REF!,IF(AND(AL$4&lt;($H223+1),(AL$4+1)&gt;$G223),$O223,0)))</f>
        <v>0</v>
      </c>
      <c r="AM223" s="1313">
        <f>IF(AND(MONTH(AM$4)=MONTH($H223),YEAR(AM$4)=YEAR($H223)),#REF!,IF(AND(MONTH(AM$4)=MONTH($G223),YEAR(AM$4)=YEAR($G223)),#REF!,IF(AND(AM$4&lt;($H223+1),(AM$4+1)&gt;$G223),$O223,0)))</f>
        <v>0</v>
      </c>
      <c r="AN223" s="1313">
        <f>IF(AND(MONTH(AN$4)=MONTH($H223),YEAR(AN$4)=YEAR($H223)),#REF!,IF(AND(MONTH(AN$4)=MONTH($G223),YEAR(AN$4)=YEAR($G223)),#REF!,IF(AND(AN$4&lt;($H223+1),(AN$4+1)&gt;$G223),$O223,0)))</f>
        <v>0</v>
      </c>
      <c r="AO223" s="1313">
        <f>IF(AND(MONTH(AO$4)=MONTH($H223),YEAR(AO$4)=YEAR($H223)),#REF!,IF(AND(MONTH(AO$4)=MONTH($G223),YEAR(AO$4)=YEAR($G223)),#REF!,IF(AND(AO$4&lt;($H223+1),(AO$4+1)&gt;$G223),$O223,0)))</f>
        <v>0</v>
      </c>
      <c r="AP223" s="1313">
        <f>IF(AND(MONTH(AP$4)=MONTH($H223),YEAR(AP$4)=YEAR($H223)),#REF!,IF(AND(MONTH(AP$4)=MONTH($G223),YEAR(AP$4)=YEAR($G223)),#REF!,IF(AND(AP$4&lt;($H223+1),(AP$4+1)&gt;$G223),$O223,0)))</f>
        <v>0</v>
      </c>
      <c r="AQ223" s="1313">
        <f>IF(AND(MONTH(AQ$4)=MONTH($H223),YEAR(AQ$4)=YEAR($H223)),#REF!,IF(AND(MONTH(AQ$4)=MONTH($G223),YEAR(AQ$4)=YEAR($G223)),#REF!,IF(AND(AQ$4&lt;($H223+1),(AQ$4+1)&gt;$G223),$O223,0)))</f>
        <v>0</v>
      </c>
      <c r="AR223" s="1313">
        <f>IF(AND(MONTH(AR$4)=MONTH($H223),YEAR(AR$4)=YEAR($H223)),#REF!,IF(AND(MONTH(AR$4)=MONTH($G223),YEAR(AR$4)=YEAR($G223)),#REF!,IF(AND(AR$4&lt;($H223+1),(AR$4+1)&gt;$G223),$O223,0)))</f>
        <v>0</v>
      </c>
      <c r="AS223" s="1301">
        <f t="shared" ref="AS223:AS224" si="316">R223+V223+Z223+AD223+AH223+AL223+AM223+AN223+AO223+AP223+AQ223+AR223</f>
        <v>0</v>
      </c>
      <c r="AT223" s="1301">
        <f>IF(AND(MONTH(AT$4)=MONTH($H223),YEAR(AT$4)=YEAR($H223)),#REF!,IF(AND(MONTH(AT$4)=MONTH($G223),YEAR(AT$4)=YEAR($G223)),#REF!,IF(AND(AT$4&lt;($H223+1),(AT$4+1)&gt;$G223),$P223,0)))</f>
        <v>0</v>
      </c>
      <c r="AU223" s="1301">
        <v>0</v>
      </c>
      <c r="AV223" s="1301">
        <f t="shared" si="272"/>
        <v>0</v>
      </c>
      <c r="AW223" s="1301">
        <v>0</v>
      </c>
      <c r="AX223" s="1301">
        <f>IF(AND(MONTH(AX$4)=MONTH($H223),YEAR(AX$4)=YEAR($H223)),#REF!,IF(AND(MONTH(AX$4)=MONTH($G223),YEAR(AX$4)=YEAR($G223)),#REF!,IF(AND(AX$4&lt;($H223+1),(AX$4+1)&gt;$G223),$P223,0)))</f>
        <v>0</v>
      </c>
      <c r="AY223" s="1301">
        <v>0</v>
      </c>
      <c r="AZ223" s="1301">
        <f t="shared" si="273"/>
        <v>0</v>
      </c>
      <c r="BA223" s="1301">
        <v>0</v>
      </c>
      <c r="BB223" s="1301">
        <f>IF(AND(MONTH(BB$4)=MONTH($H223),YEAR(BB$4)=YEAR($H223)),#REF!,IF(AND(MONTH(BB$4)=MONTH($G223),YEAR(BB$4)=YEAR($G223)),#REF!,IF(AND(BB$4&lt;($H223+1),(BB$4+1)&gt;$G223),$P223,0)))</f>
        <v>0</v>
      </c>
      <c r="BC223" s="1301">
        <v>0</v>
      </c>
      <c r="BD223" s="1301">
        <f t="shared" si="274"/>
        <v>0</v>
      </c>
      <c r="BE223" s="1301">
        <v>0</v>
      </c>
      <c r="BF223" s="1301">
        <f>IF(AND(MONTH(BF$4)=MONTH($H223),YEAR(BF$4)=YEAR($H223)),#REF!,IF(AND(MONTH(BF$4)=MONTH($G223),YEAR(BF$4)=YEAR($G223)),#REF!,IF(AND(BF$4&lt;($H223+1),(BF$4+1)&gt;$G223),$P223,0)))</f>
        <v>0</v>
      </c>
      <c r="BG223" s="1301">
        <v>0</v>
      </c>
      <c r="BH223" s="1301">
        <f t="shared" si="275"/>
        <v>0</v>
      </c>
      <c r="BI223" s="1301">
        <v>0</v>
      </c>
      <c r="BJ223" s="1301">
        <f>IF(AND(MONTH(BJ$4)=MONTH($H223),YEAR(BJ$4)=YEAR($H223)),#REF!,IF(AND(MONTH(BJ$4)=MONTH($G223),YEAR(BJ$4)=YEAR($G223)),#REF!,IF(AND(BJ$4&lt;($H223+1),(BJ$4+1)&gt;$G223),$P223,0)))</f>
        <v>0</v>
      </c>
      <c r="BK223" s="1301">
        <v>0</v>
      </c>
      <c r="BL223" s="1301">
        <f t="shared" si="276"/>
        <v>0</v>
      </c>
      <c r="BM223" s="1301">
        <v>0</v>
      </c>
      <c r="BN223" s="1313">
        <f>IF(AND(MONTH(BN$4)=MONTH($H223),YEAR(BN$4)=YEAR($H223)),#REF!,IF(AND(MONTH(BN$4)=MONTH($G223),YEAR(BN$4)=YEAR($G223)),#REF!,IF(AND(BN$4&lt;($H223+1),(BN$4+1)&gt;$G223),$P223,0)))</f>
        <v>0</v>
      </c>
      <c r="BO223" s="1313">
        <f>IF(AND(MONTH(BO$4)=MONTH($H223),YEAR(BO$4)=YEAR($H223)),#REF!,IF(AND(MONTH(BO$4)=MONTH($G223),YEAR(BO$4)=YEAR($G223)),#REF!,IF(AND(BO$4&lt;($H223+1),(BO$4+1)&gt;$G223),$P223,0)))</f>
        <v>0</v>
      </c>
      <c r="BP223" s="1313">
        <f>IF(AND(MONTH(BP$4)=MONTH($H223),YEAR(BP$4)=YEAR($H223)),#REF!,IF(AND(MONTH(BP$4)=MONTH($G223),YEAR(BP$4)=YEAR($G223)),#REF!,IF(AND(BP$4&lt;($H223+1),(BP$4+1)&gt;$G223),$P223,0)))</f>
        <v>0</v>
      </c>
      <c r="BQ223" s="1313">
        <f>IF(AND(MONTH(BQ$4)=MONTH($H223),YEAR(BQ$4)=YEAR($H223)),#REF!,IF(AND(MONTH(BQ$4)=MONTH($G223),YEAR(BQ$4)=YEAR($G223)),#REF!,IF(AND(BQ$4&lt;($H223+1),(BQ$4+1)&gt;$G223),$P223,0)))</f>
        <v>0</v>
      </c>
      <c r="BR223" s="1313">
        <f>IF(AND(MONTH(BR$4)=MONTH($H223),YEAR(BR$4)=YEAR($H223)),#REF!,IF(AND(MONTH(BR$4)=MONTH($G223),YEAR(BR$4)=YEAR($G223)),#REF!,IF(AND(BR$4&lt;($H223+1),(BR$4+1)&gt;$G223),$P223,0)))</f>
        <v>0</v>
      </c>
      <c r="BS223" s="1313">
        <f>IF(AND(MONTH(BS$4)=MONTH($H223),YEAR(BS$4)=YEAR($H223)),#REF!,IF(AND(MONTH(BS$4)=MONTH($G223),YEAR(BS$4)=YEAR($G223)),#REF!,IF(AND(BS$4&lt;($H223+1),(BS$4+1)&gt;$G223),$P223,0)))</f>
        <v>0</v>
      </c>
      <c r="BT223" s="1313">
        <f>IF(AND(MONTH(BT$4)=MONTH($H223),YEAR(BT$4)=YEAR($H223)),#REF!,IF(AND(MONTH(BT$4)=MONTH($G223),YEAR(BT$4)=YEAR($G223)),#REF!,IF(AND(BT$4&lt;($H223+1),(BT$4+1)&gt;$G223),$P223,0)))</f>
        <v>0</v>
      </c>
      <c r="BU223" s="1301">
        <f t="shared" ref="BU223:BU224" si="317">AT223+AX223+BB223+BF223+BJ223+BN223+BO223+BP223+BQ223+BR223+BS223+BT223</f>
        <v>0</v>
      </c>
      <c r="BV223" s="1301"/>
      <c r="BW223" s="1327"/>
      <c r="BX223" s="1319"/>
      <c r="BY223" s="1319"/>
      <c r="BZ223" s="1319"/>
      <c r="CA223" s="1319"/>
      <c r="CB223" s="1319"/>
      <c r="CC223" s="1319"/>
      <c r="CD223" s="1319"/>
      <c r="CE223" s="1319"/>
      <c r="CF223" s="1319"/>
      <c r="CG223" s="1319"/>
      <c r="CH223" s="1319"/>
      <c r="CI223" s="1270">
        <f t="shared" ref="CI223:CI224" si="318">SUM(BW223:CH223)</f>
        <v>0</v>
      </c>
      <c r="CJ223" s="1333"/>
      <c r="CK223" s="1333"/>
      <c r="CL223" s="1333"/>
    </row>
    <row r="224" spans="1:90" s="1170" customFormat="1" ht="18" customHeight="1">
      <c r="A224" s="1206">
        <v>96</v>
      </c>
      <c r="B224" s="1206" t="s">
        <v>270</v>
      </c>
      <c r="C224" s="1206" t="s">
        <v>56</v>
      </c>
      <c r="D224" s="1206"/>
      <c r="E224" s="1212"/>
      <c r="F224" s="1219" t="s">
        <v>281</v>
      </c>
      <c r="G224" s="1214">
        <v>46044</v>
      </c>
      <c r="H224" s="1214">
        <v>46408</v>
      </c>
      <c r="I224" s="1271">
        <v>94.56</v>
      </c>
      <c r="J224" s="1272" t="s">
        <v>87</v>
      </c>
      <c r="K224" s="1272">
        <v>1370</v>
      </c>
      <c r="L224" s="1275">
        <v>11.125</v>
      </c>
      <c r="M224" s="1273">
        <v>2</v>
      </c>
      <c r="N224" s="1274">
        <v>16.40625</v>
      </c>
      <c r="O224" s="1259">
        <f t="shared" si="263"/>
        <v>15241.25</v>
      </c>
      <c r="P224" s="1259">
        <f t="shared" si="264"/>
        <v>2740</v>
      </c>
      <c r="Q224" s="1259">
        <f t="shared" si="315"/>
        <v>17981.25</v>
      </c>
      <c r="R224" s="1259">
        <f>IF(AND(MONTH(R$4)=MONTH($H224),YEAR(R$4)=YEAR($H224)),#REF!,IF(AND(MONTH(R$4)=MONTH($G224),YEAR(R$4)=YEAR($G224)),#REF!,IF(AND(R$4&lt;($H224+1),(R$4+1)&gt;$G224),$O224,0)))</f>
        <v>0</v>
      </c>
      <c r="S224" s="1259">
        <v>0</v>
      </c>
      <c r="T224" s="1259">
        <f t="shared" si="266"/>
        <v>0</v>
      </c>
      <c r="U224" s="1259">
        <v>0</v>
      </c>
      <c r="V224" s="1301">
        <f>IF(AND(MONTH(V$4)=MONTH($H224),YEAR(V$4)=YEAR($H224)),#REF!,IF(AND(MONTH(V$4)=MONTH($G224),YEAR(V$4)=YEAR($G224)),#REF!,IF(AND(V$4&lt;($H224+1),(V$4+1)&gt;$G224),$O224,0)))</f>
        <v>0</v>
      </c>
      <c r="W224" s="1301">
        <v>0</v>
      </c>
      <c r="X224" s="1301">
        <f t="shared" si="267"/>
        <v>0</v>
      </c>
      <c r="Y224" s="1301">
        <v>0</v>
      </c>
      <c r="Z224" s="1301">
        <f>IF(AND(MONTH(Z$4)=MONTH($H224),YEAR(Z$4)=YEAR($H224)),#REF!,IF(AND(MONTH(Z$4)=MONTH($G224),YEAR(Z$4)=YEAR($G224)),#REF!,IF(AND(Z$4&lt;($H224+1),(Z$4+1)&gt;$G224),$O224,0)))</f>
        <v>0</v>
      </c>
      <c r="AA224" s="1301">
        <v>0</v>
      </c>
      <c r="AB224" s="1301">
        <f t="shared" si="268"/>
        <v>0</v>
      </c>
      <c r="AC224" s="1301">
        <v>0</v>
      </c>
      <c r="AD224" s="1301">
        <f>IF(AND(MONTH(AD$4)=MONTH($H224),YEAR(AD$4)=YEAR($H224)),#REF!,IF(AND(MONTH(AD$4)=MONTH($G224),YEAR(AD$4)=YEAR($G224)),#REF!,IF(AND(AD$4&lt;($H224+1),(AD$4+1)&gt;$G224),$O224,0)))</f>
        <v>0</v>
      </c>
      <c r="AE224" s="1301">
        <v>0</v>
      </c>
      <c r="AF224" s="1301">
        <f t="shared" si="269"/>
        <v>0</v>
      </c>
      <c r="AG224" s="1301">
        <v>0</v>
      </c>
      <c r="AH224" s="1301">
        <f>IF(AND(MONTH(AH$4)=MONTH($H224),YEAR(AH$4)=YEAR($H224)),#REF!,IF(AND(MONTH(AH$4)=MONTH($G224),YEAR(AH$4)=YEAR($G224)),#REF!,IF(AND(AH$4&lt;($H224+1),(AH$4+1)&gt;$G224),$O224,0)))</f>
        <v>0</v>
      </c>
      <c r="AI224" s="1301">
        <v>0</v>
      </c>
      <c r="AJ224" s="1301">
        <f t="shared" si="270"/>
        <v>0</v>
      </c>
      <c r="AK224" s="1301">
        <v>0</v>
      </c>
      <c r="AL224" s="1313">
        <f>IF(AND(MONTH(AL$4)=MONTH($H224),YEAR(AL$4)=YEAR($H224)),#REF!,IF(AND(MONTH(AL$4)=MONTH($G224),YEAR(AL$4)=YEAR($G224)),#REF!,IF(AND(AL$4&lt;($H224+1),(AL$4+1)&gt;$G224),$O224,0)))</f>
        <v>0</v>
      </c>
      <c r="AM224" s="1313">
        <f>IF(AND(MONTH(AM$4)=MONTH($H224),YEAR(AM$4)=YEAR($H224)),#REF!,IF(AND(MONTH(AM$4)=MONTH($G224),YEAR(AM$4)=YEAR($G224)),#REF!,IF(AND(AM$4&lt;($H224+1),(AM$4+1)&gt;$G224),$O224,0)))</f>
        <v>0</v>
      </c>
      <c r="AN224" s="1313">
        <f>IF(AND(MONTH(AN$4)=MONTH($H224),YEAR(AN$4)=YEAR($H224)),#REF!,IF(AND(MONTH(AN$4)=MONTH($G224),YEAR(AN$4)=YEAR($G224)),#REF!,IF(AND(AN$4&lt;($H224+1),(AN$4+1)&gt;$G224),$O224,0)))</f>
        <v>0</v>
      </c>
      <c r="AO224" s="1313">
        <f>IF(AND(MONTH(AO$4)=MONTH($H224),YEAR(AO$4)=YEAR($H224)),#REF!,IF(AND(MONTH(AO$4)=MONTH($G224),YEAR(AO$4)=YEAR($G224)),#REF!,IF(AND(AO$4&lt;($H224+1),(AO$4+1)&gt;$G224),$O224,0)))</f>
        <v>0</v>
      </c>
      <c r="AP224" s="1313">
        <f>IF(AND(MONTH(AP$4)=MONTH($H224),YEAR(AP$4)=YEAR($H224)),#REF!,IF(AND(MONTH(AP$4)=MONTH($G224),YEAR(AP$4)=YEAR($G224)),#REF!,IF(AND(AP$4&lt;($H224+1),(AP$4+1)&gt;$G224),$O224,0)))</f>
        <v>0</v>
      </c>
      <c r="AQ224" s="1313">
        <f>IF(AND(MONTH(AQ$4)=MONTH($H224),YEAR(AQ$4)=YEAR($H224)),#REF!,IF(AND(MONTH(AQ$4)=MONTH($G224),YEAR(AQ$4)=YEAR($G224)),#REF!,IF(AND(AQ$4&lt;($H224+1),(AQ$4+1)&gt;$G224),$O224,0)))</f>
        <v>0</v>
      </c>
      <c r="AR224" s="1313">
        <f>IF(AND(MONTH(AR$4)=MONTH($H224),YEAR(AR$4)=YEAR($H224)),#REF!,IF(AND(MONTH(AR$4)=MONTH($G224),YEAR(AR$4)=YEAR($G224)),#REF!,IF(AND(AR$4&lt;($H224+1),(AR$4+1)&gt;$G224),$O224,0)))</f>
        <v>0</v>
      </c>
      <c r="AS224" s="1301">
        <f t="shared" si="316"/>
        <v>0</v>
      </c>
      <c r="AT224" s="1301">
        <f>IF(AND(MONTH(AT$4)=MONTH($H224),YEAR(AT$4)=YEAR($H224)),#REF!,IF(AND(MONTH(AT$4)=MONTH($G224),YEAR(AT$4)=YEAR($G224)),#REF!,IF(AND(AT$4&lt;($H224+1),(AT$4+1)&gt;$G224),$P224,0)))</f>
        <v>0</v>
      </c>
      <c r="AU224" s="1301">
        <v>0</v>
      </c>
      <c r="AV224" s="1301">
        <f t="shared" si="272"/>
        <v>0</v>
      </c>
      <c r="AW224" s="1301">
        <v>0</v>
      </c>
      <c r="AX224" s="1301">
        <f>IF(AND(MONTH(AX$4)=MONTH($H224),YEAR(AX$4)=YEAR($H224)),#REF!,IF(AND(MONTH(AX$4)=MONTH($G224),YEAR(AX$4)=YEAR($G224)),#REF!,IF(AND(AX$4&lt;($H224+1),(AX$4+1)&gt;$G224),$P224,0)))</f>
        <v>0</v>
      </c>
      <c r="AY224" s="1301">
        <v>0</v>
      </c>
      <c r="AZ224" s="1301">
        <f t="shared" si="273"/>
        <v>0</v>
      </c>
      <c r="BA224" s="1301">
        <v>0</v>
      </c>
      <c r="BB224" s="1301">
        <f>IF(AND(MONTH(BB$4)=MONTH($H224),YEAR(BB$4)=YEAR($H224)),#REF!,IF(AND(MONTH(BB$4)=MONTH($G224),YEAR(BB$4)=YEAR($G224)),#REF!,IF(AND(BB$4&lt;($H224+1),(BB$4+1)&gt;$G224),$P224,0)))</f>
        <v>0</v>
      </c>
      <c r="BC224" s="1301">
        <v>0</v>
      </c>
      <c r="BD224" s="1301">
        <f t="shared" si="274"/>
        <v>0</v>
      </c>
      <c r="BE224" s="1301">
        <v>0</v>
      </c>
      <c r="BF224" s="1301">
        <f>IF(AND(MONTH(BF$4)=MONTH($H224),YEAR(BF$4)=YEAR($H224)),#REF!,IF(AND(MONTH(BF$4)=MONTH($G224),YEAR(BF$4)=YEAR($G224)),#REF!,IF(AND(BF$4&lt;($H224+1),(BF$4+1)&gt;$G224),$P224,0)))</f>
        <v>0</v>
      </c>
      <c r="BG224" s="1301">
        <v>0</v>
      </c>
      <c r="BH224" s="1301">
        <f t="shared" si="275"/>
        <v>0</v>
      </c>
      <c r="BI224" s="1301">
        <v>0</v>
      </c>
      <c r="BJ224" s="1301">
        <f>IF(AND(MONTH(BJ$4)=MONTH($H224),YEAR(BJ$4)=YEAR($H224)),#REF!,IF(AND(MONTH(BJ$4)=MONTH($G224),YEAR(BJ$4)=YEAR($G224)),#REF!,IF(AND(BJ$4&lt;($H224+1),(BJ$4+1)&gt;$G224),$P224,0)))</f>
        <v>0</v>
      </c>
      <c r="BK224" s="1301">
        <v>0</v>
      </c>
      <c r="BL224" s="1301">
        <f t="shared" si="276"/>
        <v>0</v>
      </c>
      <c r="BM224" s="1301">
        <v>0</v>
      </c>
      <c r="BN224" s="1313">
        <f>IF(AND(MONTH(BN$4)=MONTH($H224),YEAR(BN$4)=YEAR($H224)),#REF!,IF(AND(MONTH(BN$4)=MONTH($G224),YEAR(BN$4)=YEAR($G224)),#REF!,IF(AND(BN$4&lt;($H224+1),(BN$4+1)&gt;$G224),$P224,0)))</f>
        <v>0</v>
      </c>
      <c r="BO224" s="1313">
        <f>IF(AND(MONTH(BO$4)=MONTH($H224),YEAR(BO$4)=YEAR($H224)),#REF!,IF(AND(MONTH(BO$4)=MONTH($G224),YEAR(BO$4)=YEAR($G224)),#REF!,IF(AND(BO$4&lt;($H224+1),(BO$4+1)&gt;$G224),$P224,0)))</f>
        <v>0</v>
      </c>
      <c r="BP224" s="1313">
        <f>IF(AND(MONTH(BP$4)=MONTH($H224),YEAR(BP$4)=YEAR($H224)),#REF!,IF(AND(MONTH(BP$4)=MONTH($G224),YEAR(BP$4)=YEAR($G224)),#REF!,IF(AND(BP$4&lt;($H224+1),(BP$4+1)&gt;$G224),$P224,0)))</f>
        <v>0</v>
      </c>
      <c r="BQ224" s="1313">
        <f>IF(AND(MONTH(BQ$4)=MONTH($H224),YEAR(BQ$4)=YEAR($H224)),#REF!,IF(AND(MONTH(BQ$4)=MONTH($G224),YEAR(BQ$4)=YEAR($G224)),#REF!,IF(AND(BQ$4&lt;($H224+1),(BQ$4+1)&gt;$G224),$P224,0)))</f>
        <v>0</v>
      </c>
      <c r="BR224" s="1313">
        <f>IF(AND(MONTH(BR$4)=MONTH($H224),YEAR(BR$4)=YEAR($H224)),#REF!,IF(AND(MONTH(BR$4)=MONTH($G224),YEAR(BR$4)=YEAR($G224)),#REF!,IF(AND(BR$4&lt;($H224+1),(BR$4+1)&gt;$G224),$P224,0)))</f>
        <v>0</v>
      </c>
      <c r="BS224" s="1313">
        <f>IF(AND(MONTH(BS$4)=MONTH($H224),YEAR(BS$4)=YEAR($H224)),#REF!,IF(AND(MONTH(BS$4)=MONTH($G224),YEAR(BS$4)=YEAR($G224)),#REF!,IF(AND(BS$4&lt;($H224+1),(BS$4+1)&gt;$G224),$P224,0)))</f>
        <v>0</v>
      </c>
      <c r="BT224" s="1313">
        <f>IF(AND(MONTH(BT$4)=MONTH($H224),YEAR(BT$4)=YEAR($H224)),#REF!,IF(AND(MONTH(BT$4)=MONTH($G224),YEAR(BT$4)=YEAR($G224)),#REF!,IF(AND(BT$4&lt;($H224+1),(BT$4+1)&gt;$G224),$P224,0)))</f>
        <v>0</v>
      </c>
      <c r="BU224" s="1301">
        <f t="shared" si="317"/>
        <v>0</v>
      </c>
      <c r="BV224" s="1301"/>
      <c r="BW224" s="1327"/>
      <c r="BX224" s="1319"/>
      <c r="BY224" s="1319"/>
      <c r="BZ224" s="1319"/>
      <c r="CA224" s="1319"/>
      <c r="CB224" s="1319"/>
      <c r="CC224" s="1319"/>
      <c r="CD224" s="1319"/>
      <c r="CE224" s="1319"/>
      <c r="CF224" s="1319"/>
      <c r="CG224" s="1319"/>
      <c r="CH224" s="1319"/>
      <c r="CI224" s="1270">
        <f t="shared" si="318"/>
        <v>0</v>
      </c>
      <c r="CJ224" s="1333"/>
      <c r="CK224" s="1333"/>
      <c r="CL224" s="1333"/>
    </row>
    <row r="225" spans="1:90" ht="18" customHeight="1">
      <c r="A225" s="1188">
        <v>97</v>
      </c>
      <c r="B225" s="1188" t="s">
        <v>270</v>
      </c>
      <c r="C225" s="1188" t="s">
        <v>56</v>
      </c>
      <c r="D225" s="1188"/>
      <c r="E225" s="1188" t="s">
        <v>283</v>
      </c>
      <c r="F225" s="1218" t="s">
        <v>284</v>
      </c>
      <c r="G225" s="1197">
        <v>45069</v>
      </c>
      <c r="H225" s="1197">
        <v>45434</v>
      </c>
      <c r="I225" s="1256">
        <v>137.77000000000001</v>
      </c>
      <c r="J225" s="1257">
        <v>2627</v>
      </c>
      <c r="K225" s="1257">
        <v>2627</v>
      </c>
      <c r="L225" s="1260">
        <v>17.625</v>
      </c>
      <c r="M225" s="1258">
        <v>2</v>
      </c>
      <c r="N225" s="1249">
        <v>24.53125</v>
      </c>
      <c r="O225" s="1259">
        <f t="shared" si="263"/>
        <v>46300.875</v>
      </c>
      <c r="P225" s="1259">
        <f t="shared" si="264"/>
        <v>5254</v>
      </c>
      <c r="Q225" s="1259">
        <f t="shared" si="265"/>
        <v>51554.875</v>
      </c>
      <c r="R225" s="1259">
        <f>IF(AND(MONTH(R$4)=MONTH($H225),YEAR(R$4)=YEAR($H225)),#REF!,IF(AND(MONTH(R$4)=MONTH($G225),YEAR(R$4)=YEAR($G225)),#REF!,IF(AND(R$4&lt;($H225+1),(R$4+1)&gt;$G225),$O225,0)))</f>
        <v>46300.875</v>
      </c>
      <c r="S225" s="1259">
        <f>VLOOKUP(E225,'[1]MW-Rent 2023'!$E$11:$AS$247,16,FALSE)</f>
        <v>37040.699999999997</v>
      </c>
      <c r="T225" s="1259">
        <f t="shared" si="266"/>
        <v>9260.1749999999993</v>
      </c>
      <c r="U225" s="1259">
        <f>VLOOKUP(E225,'[2]MW-Rent 2023'!$E$11:$DR$319,21,FALSE)</f>
        <v>38354.199999999997</v>
      </c>
      <c r="V225" s="1301">
        <f>IF(AND(MONTH(V$4)=MONTH($H225),YEAR(V$4)=YEAR($H225)),#REF!,IF(AND(MONTH(V$4)=MONTH($G225),YEAR(V$4)=YEAR($G225)),#REF!,IF(AND(V$4&lt;($H225+1),(V$4+1)&gt;$G225),$O225,0)))</f>
        <v>46300.875</v>
      </c>
      <c r="W225" s="1301">
        <f>VLOOKUP(E225,'[1]MW-Rent 2023'!$E$11:$AS$247,17,FALSE)</f>
        <v>37040.699999999997</v>
      </c>
      <c r="X225" s="1301">
        <f t="shared" si="267"/>
        <v>9260.1749999999993</v>
      </c>
      <c r="Y225" s="1301">
        <f>VLOOKUP(E225,'[2]MW-Rent 2023'!$E$11:$DR$319,25,FALSE)</f>
        <v>36252.6</v>
      </c>
      <c r="Z225" s="1301">
        <f>IF(AND(MONTH(Z$4)=MONTH($H225),YEAR(Z$4)=YEAR($H225)),#REF!,IF(AND(MONTH(Z$4)=MONTH($G225),YEAR(Z$4)=YEAR($G225)),#REF!,IF(AND(Z$4&lt;($H225+1),(Z$4+1)&gt;$G225),$O225,0)))</f>
        <v>46300.875</v>
      </c>
      <c r="AA225" s="1301">
        <f>VLOOKUP(E225,'[1]MW-Rent 2023'!$E$11:$AS$247,18,FALSE)</f>
        <v>37040.699999999997</v>
      </c>
      <c r="AB225" s="1301">
        <f t="shared" si="268"/>
        <v>9260.1749999999993</v>
      </c>
      <c r="AC225" s="1301">
        <f>VLOOKUP(E225,'[2]MW-Rent 2023'!$E$11:$DR$319,29,FALSE)</f>
        <v>36252.6</v>
      </c>
      <c r="AD225" s="1301">
        <f>IF(AND(MONTH(AD$4)=MONTH($H225),YEAR(AD$4)=YEAR($H225)),#REF!,IF(AND(MONTH(AD$4)=MONTH($G225),YEAR(AD$4)=YEAR($G225)),#REF!,IF(AND(AD$4&lt;($H225+1),(AD$4+1)&gt;$G225),$O225,0)))</f>
        <v>46300.875</v>
      </c>
      <c r="AE225" s="1301">
        <f>VLOOKUP(E225,'[1]MW-Rent 2023'!$E$11:$AS$247,19,FALSE)</f>
        <v>37040.699999999997</v>
      </c>
      <c r="AF225" s="1301">
        <f t="shared" si="269"/>
        <v>9260.1749999999993</v>
      </c>
      <c r="AG225" s="1301">
        <f>VLOOKUP(E225,'[2]MW-Rent 2023'!$E$11:$DR$319,33,FALSE)</f>
        <v>36252.6</v>
      </c>
      <c r="AH225" s="1301" t="e">
        <f>IF(AND(MONTH(AH$4)=MONTH($H225),YEAR(AH$4)=YEAR($H225)),#REF!,IF(AND(MONTH(AH$4)=MONTH($G225),YEAR(AH$4)=YEAR($G225)),#REF!,IF(AND(AH$4&lt;($H225+1),(AH$4+1)&gt;$G225),$O225,0)))</f>
        <v>#REF!</v>
      </c>
      <c r="AI225" s="1301">
        <f>VLOOKUP(E225,'[1]MW-Rent 2023'!$E$11:$AS$247,20,FALSE)</f>
        <v>26286.95</v>
      </c>
      <c r="AJ225" s="1301" t="e">
        <f t="shared" si="270"/>
        <v>#REF!</v>
      </c>
      <c r="AK225" s="1301">
        <f>VLOOKUP(E225,'[2]MW-Rent 2023'!$E$11:$DR$319,37,FALSE)</f>
        <v>25727.65</v>
      </c>
      <c r="AL225" s="1313">
        <f>IF(AND(MONTH(AL$4)=MONTH($H225),YEAR(AL$4)=YEAR($H225)),#REF!,IF(AND(MONTH(AL$4)=MONTH($G225),YEAR(AL$4)=YEAR($G225)),#REF!,IF(AND(AL$4&lt;($H225+1),(AL$4+1)&gt;$G225),$O225,0)))</f>
        <v>0</v>
      </c>
      <c r="AM225" s="1313">
        <f>IF(AND(MONTH(AM$4)=MONTH($H225),YEAR(AM$4)=YEAR($H225)),#REF!,IF(AND(MONTH(AM$4)=MONTH($G225),YEAR(AM$4)=YEAR($G225)),#REF!,IF(AND(AM$4&lt;($H225+1),(AM$4+1)&gt;$G225),$O225,0)))</f>
        <v>0</v>
      </c>
      <c r="AN225" s="1313">
        <f>IF(AND(MONTH(AN$4)=MONTH($H225),YEAR(AN$4)=YEAR($H225)),#REF!,IF(AND(MONTH(AN$4)=MONTH($G225),YEAR(AN$4)=YEAR($G225)),#REF!,IF(AND(AN$4&lt;($H225+1),(AN$4+1)&gt;$G225),$O225,0)))</f>
        <v>0</v>
      </c>
      <c r="AO225" s="1313">
        <f>IF(AND(MONTH(AO$4)=MONTH($H225),YEAR(AO$4)=YEAR($H225)),#REF!,IF(AND(MONTH(AO$4)=MONTH($G225),YEAR(AO$4)=YEAR($G225)),#REF!,IF(AND(AO$4&lt;($H225+1),(AO$4+1)&gt;$G225),$O225,0)))</f>
        <v>0</v>
      </c>
      <c r="AP225" s="1313">
        <f>IF(AND(MONTH(AP$4)=MONTH($H225),YEAR(AP$4)=YEAR($H225)),#REF!,IF(AND(MONTH(AP$4)=MONTH($G225),YEAR(AP$4)=YEAR($G225)),#REF!,IF(AND(AP$4&lt;($H225+1),(AP$4+1)&gt;$G225),$O225,0)))</f>
        <v>0</v>
      </c>
      <c r="AQ225" s="1313">
        <f>IF(AND(MONTH(AQ$4)=MONTH($H225),YEAR(AQ$4)=YEAR($H225)),#REF!,IF(AND(MONTH(AQ$4)=MONTH($G225),YEAR(AQ$4)=YEAR($G225)),#REF!,IF(AND(AQ$4&lt;($H225+1),(AQ$4+1)&gt;$G225),$O225,0)))</f>
        <v>0</v>
      </c>
      <c r="AR225" s="1313">
        <f>IF(AND(MONTH(AR$4)=MONTH($H225),YEAR(AR$4)=YEAR($H225)),#REF!,IF(AND(MONTH(AR$4)=MONTH($G225),YEAR(AR$4)=YEAR($G225)),#REF!,IF(AND(AR$4&lt;($H225+1),(AR$4+1)&gt;$G225),$O225,0)))</f>
        <v>0</v>
      </c>
      <c r="AS225" s="1301" t="e">
        <f t="shared" si="271"/>
        <v>#REF!</v>
      </c>
      <c r="AT225" s="1301">
        <f>IF(AND(MONTH(AT$4)=MONTH($H225),YEAR(AT$4)=YEAR($H225)),#REF!,IF(AND(MONTH(AT$4)=MONTH($G225),YEAR(AT$4)=YEAR($G225)),#REF!,IF(AND(AT$4&lt;($H225+1),(AT$4+1)&gt;$G225),$P225,0)))</f>
        <v>5254</v>
      </c>
      <c r="AU225" s="1301">
        <f>VLOOKUP(E225,'[1]MW-Rent 2023'!$E$11:$AS$247,29,FALSE)</f>
        <v>5254</v>
      </c>
      <c r="AV225" s="1301">
        <f t="shared" si="272"/>
        <v>0</v>
      </c>
      <c r="AW225" s="1301">
        <f>VLOOKUP(E225,'[2]MW-Rent 2023'!$E$11:$DR$319,70,FALSE)</f>
        <v>3152.4</v>
      </c>
      <c r="AX225" s="1301">
        <f>IF(AND(MONTH(AX$4)=MONTH($H225),YEAR(AX$4)=YEAR($H225)),#REF!,IF(AND(MONTH(AX$4)=MONTH($G225),YEAR(AX$4)=YEAR($G225)),#REF!,IF(AND(AX$4&lt;($H225+1),(AX$4+1)&gt;$G225),$P225,0)))</f>
        <v>5254</v>
      </c>
      <c r="AY225" s="1301">
        <f>VLOOKUP(E225,'[1]MW-Rent 2023'!$E$11:$AS$247,30,FALSE)</f>
        <v>5254</v>
      </c>
      <c r="AZ225" s="1301">
        <f t="shared" si="273"/>
        <v>0</v>
      </c>
      <c r="BA225" s="1301">
        <f>VLOOKUP(E225,'[2]MW-Rent 2023'!$E$11:$DR$319,74,FALSE)</f>
        <v>5254</v>
      </c>
      <c r="BB225" s="1301">
        <f>IF(AND(MONTH(BB$4)=MONTH($H225),YEAR(BB$4)=YEAR($H225)),#REF!,IF(AND(MONTH(BB$4)=MONTH($G225),YEAR(BB$4)=YEAR($G225)),#REF!,IF(AND(BB$4&lt;($H225+1),(BB$4+1)&gt;$G225),$P225,0)))</f>
        <v>5254</v>
      </c>
      <c r="BC225" s="1301">
        <f>VLOOKUP(E225,'[1]MW-Rent 2023'!$E$11:$AS$247,31,FALSE)</f>
        <v>5254</v>
      </c>
      <c r="BD225" s="1301">
        <f t="shared" si="274"/>
        <v>0</v>
      </c>
      <c r="BE225" s="1301">
        <f>VLOOKUP(E225,'[2]MW-Rent 2023'!$E$11:$DR$319,78,FALSE)</f>
        <v>5254</v>
      </c>
      <c r="BF225" s="1301">
        <f>IF(AND(MONTH(BF$4)=MONTH($H225),YEAR(BF$4)=YEAR($H225)),#REF!,IF(AND(MONTH(BF$4)=MONTH($G225),YEAR(BF$4)=YEAR($G225)),#REF!,IF(AND(BF$4&lt;($H225+1),(BF$4+1)&gt;$G225),$P225,0)))</f>
        <v>5254</v>
      </c>
      <c r="BG225" s="1301">
        <f>VLOOKUP(E225,'[1]MW-Rent 2023'!$E$11:$AS$247,32,FALSE)</f>
        <v>5254</v>
      </c>
      <c r="BH225" s="1301">
        <f t="shared" si="275"/>
        <v>0</v>
      </c>
      <c r="BI225" s="1301">
        <f>VLOOKUP(E225,'[2]MW-Rent 2023'!$E$11:$DR$319,82,FALSE)</f>
        <v>5254</v>
      </c>
      <c r="BJ225" s="1301" t="e">
        <f>IF(AND(MONTH(BJ$4)=MONTH($H225),YEAR(BJ$4)=YEAR($H225)),#REF!,IF(AND(MONTH(BJ$4)=MONTH($G225),YEAR(BJ$4)=YEAR($G225)),#REF!,IF(AND(BJ$4&lt;($H225+1),(BJ$4+1)&gt;$G225),$P225,0)))</f>
        <v>#REF!</v>
      </c>
      <c r="BK225" s="1301">
        <f>VLOOKUP(E225,'[1]MW-Rent 2023'!$E$11:$AS$247,33,FALSE)</f>
        <v>3728.65</v>
      </c>
      <c r="BL225" s="1301" t="e">
        <f t="shared" si="276"/>
        <v>#REF!</v>
      </c>
      <c r="BM225" s="1301">
        <f>VLOOKUP(E225,'[2]MW-Rent 2023'!$E$11:$DR$319,86,FALSE)</f>
        <v>3728.65</v>
      </c>
      <c r="BN225" s="1313">
        <f>IF(AND(MONTH(BN$4)=MONTH($H225),YEAR(BN$4)=YEAR($H225)),#REF!,IF(AND(MONTH(BN$4)=MONTH($G225),YEAR(BN$4)=YEAR($G225)),#REF!,IF(AND(BN$4&lt;($H225+1),(BN$4+1)&gt;$G225),$P225,0)))</f>
        <v>0</v>
      </c>
      <c r="BO225" s="1313">
        <f>IF(AND(MONTH(BO$4)=MONTH($H225),YEAR(BO$4)=YEAR($H225)),#REF!,IF(AND(MONTH(BO$4)=MONTH($G225),YEAR(BO$4)=YEAR($G225)),#REF!,IF(AND(BO$4&lt;($H225+1),(BO$4+1)&gt;$G225),$P225,0)))</f>
        <v>0</v>
      </c>
      <c r="BP225" s="1313">
        <f>IF(AND(MONTH(BP$4)=MONTH($H225),YEAR(BP$4)=YEAR($H225)),#REF!,IF(AND(MONTH(BP$4)=MONTH($G225),YEAR(BP$4)=YEAR($G225)),#REF!,IF(AND(BP$4&lt;($H225+1),(BP$4+1)&gt;$G225),$P225,0)))</f>
        <v>0</v>
      </c>
      <c r="BQ225" s="1313">
        <f>IF(AND(MONTH(BQ$4)=MONTH($H225),YEAR(BQ$4)=YEAR($H225)),#REF!,IF(AND(MONTH(BQ$4)=MONTH($G225),YEAR(BQ$4)=YEAR($G225)),#REF!,IF(AND(BQ$4&lt;($H225+1),(BQ$4+1)&gt;$G225),$P225,0)))</f>
        <v>0</v>
      </c>
      <c r="BR225" s="1313">
        <f>IF(AND(MONTH(BR$4)=MONTH($H225),YEAR(BR$4)=YEAR($H225)),#REF!,IF(AND(MONTH(BR$4)=MONTH($G225),YEAR(BR$4)=YEAR($G225)),#REF!,IF(AND(BR$4&lt;($H225+1),(BR$4+1)&gt;$G225),$P225,0)))</f>
        <v>0</v>
      </c>
      <c r="BS225" s="1313">
        <f>IF(AND(MONTH(BS$4)=MONTH($H225),YEAR(BS$4)=YEAR($H225)),#REF!,IF(AND(MONTH(BS$4)=MONTH($G225),YEAR(BS$4)=YEAR($G225)),#REF!,IF(AND(BS$4&lt;($H225+1),(BS$4+1)&gt;$G225),$P225,0)))</f>
        <v>0</v>
      </c>
      <c r="BT225" s="1313">
        <f>IF(AND(MONTH(BT$4)=MONTH($H225),YEAR(BT$4)=YEAR($H225)),#REF!,IF(AND(MONTH(BT$4)=MONTH($G225),YEAR(BT$4)=YEAR($G225)),#REF!,IF(AND(BT$4&lt;($H225+1),(BT$4+1)&gt;$G225),$P225,0)))</f>
        <v>0</v>
      </c>
      <c r="BU225" s="1331" t="e">
        <f t="shared" si="277"/>
        <v>#REF!</v>
      </c>
      <c r="BV225" s="1331"/>
      <c r="BW225" s="1327">
        <v>0</v>
      </c>
      <c r="BX225" s="1319">
        <v>0</v>
      </c>
      <c r="BY225" s="1319">
        <v>0</v>
      </c>
      <c r="BZ225" s="1319">
        <v>0</v>
      </c>
      <c r="CA225" s="1319">
        <v>0</v>
      </c>
      <c r="CB225" s="1319"/>
      <c r="CC225" s="1319"/>
      <c r="CD225" s="1338"/>
      <c r="CE225" s="1338"/>
      <c r="CF225" s="1338"/>
      <c r="CG225" s="1338"/>
      <c r="CH225" s="1338"/>
      <c r="CI225" s="1270">
        <f t="shared" si="278"/>
        <v>0</v>
      </c>
      <c r="CJ225" s="1333"/>
      <c r="CK225" s="1333"/>
      <c r="CL225" s="1333"/>
    </row>
    <row r="226" spans="1:90" ht="18" customHeight="1">
      <c r="A226" s="1188">
        <v>97</v>
      </c>
      <c r="B226" s="1188" t="s">
        <v>270</v>
      </c>
      <c r="C226" s="1188" t="s">
        <v>56</v>
      </c>
      <c r="D226" s="1188"/>
      <c r="E226" s="1188"/>
      <c r="F226" s="1218" t="s">
        <v>284</v>
      </c>
      <c r="G226" s="1197">
        <v>45435</v>
      </c>
      <c r="H226" s="1197">
        <v>45799</v>
      </c>
      <c r="I226" s="1256">
        <v>137.77000000000001</v>
      </c>
      <c r="J226" s="1257">
        <v>0</v>
      </c>
      <c r="K226" s="1257">
        <v>2627</v>
      </c>
      <c r="L226" s="1260">
        <v>18</v>
      </c>
      <c r="M226" s="1258">
        <v>2</v>
      </c>
      <c r="N226" s="1249">
        <v>25</v>
      </c>
      <c r="O226" s="1259">
        <f t="shared" si="263"/>
        <v>47286</v>
      </c>
      <c r="P226" s="1259">
        <f t="shared" si="264"/>
        <v>5254</v>
      </c>
      <c r="Q226" s="1259">
        <f t="shared" si="265"/>
        <v>52540</v>
      </c>
      <c r="R226" s="1259">
        <f>IF(AND(MONTH(R$4)=MONTH($H226),YEAR(R$4)=YEAR($H226)),#REF!,IF(AND(MONTH(R$4)=MONTH($G226),YEAR(R$4)=YEAR($G226)),#REF!,IF(AND(R$4&lt;($H226+1),(R$4+1)&gt;$G226),$O226,0)))</f>
        <v>0</v>
      </c>
      <c r="S226" s="1259">
        <v>0</v>
      </c>
      <c r="T226" s="1259">
        <f t="shared" si="266"/>
        <v>0</v>
      </c>
      <c r="U226" s="1259">
        <v>0</v>
      </c>
      <c r="V226" s="1301">
        <f>IF(AND(MONTH(V$4)=MONTH($H226),YEAR(V$4)=YEAR($H226)),#REF!,IF(AND(MONTH(V$4)=MONTH($G226),YEAR(V$4)=YEAR($G226)),#REF!,IF(AND(V$4&lt;($H226+1),(V$4+1)&gt;$G226),$O226,0)))</f>
        <v>0</v>
      </c>
      <c r="W226" s="1301">
        <v>0</v>
      </c>
      <c r="X226" s="1301">
        <f t="shared" si="267"/>
        <v>0</v>
      </c>
      <c r="Y226" s="1301">
        <v>0</v>
      </c>
      <c r="Z226" s="1301">
        <f>IF(AND(MONTH(Z$4)=MONTH($H226),YEAR(Z$4)=YEAR($H226)),#REF!,IF(AND(MONTH(Z$4)=MONTH($G226),YEAR(Z$4)=YEAR($G226)),#REF!,IF(AND(Z$4&lt;($H226+1),(Z$4+1)&gt;$G226),$O226,0)))</f>
        <v>0</v>
      </c>
      <c r="AA226" s="1301">
        <v>0</v>
      </c>
      <c r="AB226" s="1301">
        <f t="shared" si="268"/>
        <v>0</v>
      </c>
      <c r="AC226" s="1301">
        <v>0</v>
      </c>
      <c r="AD226" s="1301">
        <f>IF(AND(MONTH(AD$4)=MONTH($H226),YEAR(AD$4)=YEAR($H226)),#REF!,IF(AND(MONTH(AD$4)=MONTH($G226),YEAR(AD$4)=YEAR($G226)),#REF!,IF(AND(AD$4&lt;($H226+1),(AD$4+1)&gt;$G226),$O226,0)))</f>
        <v>0</v>
      </c>
      <c r="AE226" s="1301">
        <v>0</v>
      </c>
      <c r="AF226" s="1301">
        <f t="shared" si="269"/>
        <v>0</v>
      </c>
      <c r="AG226" s="1301">
        <v>0</v>
      </c>
      <c r="AH226" s="1301" t="e">
        <f>IF(AND(MONTH(AH$4)=MONTH($H226),YEAR(AH$4)=YEAR($H226)),#REF!,IF(AND(MONTH(AH$4)=MONTH($G226),YEAR(AH$4)=YEAR($G226)),#REF!,IF(AND(AH$4&lt;($H226+1),(AH$4+1)&gt;$G226),$O226,0)))</f>
        <v>#REF!</v>
      </c>
      <c r="AI226" s="1301">
        <v>10982.55</v>
      </c>
      <c r="AJ226" s="1301" t="e">
        <f t="shared" si="270"/>
        <v>#REF!</v>
      </c>
      <c r="AK226" s="1301">
        <v>10753.75</v>
      </c>
      <c r="AL226" s="1313">
        <f>IF(AND(MONTH(AL$4)=MONTH($H226),YEAR(AL$4)=YEAR($H226)),#REF!,IF(AND(MONTH(AL$4)=MONTH($G226),YEAR(AL$4)=YEAR($G226)),#REF!,IF(AND(AL$4&lt;($H226+1),(AL$4+1)&gt;$G226),$O226,0)))</f>
        <v>47286</v>
      </c>
      <c r="AM226" s="1313">
        <f>IF(AND(MONTH(AM$4)=MONTH($H226),YEAR(AM$4)=YEAR($H226)),#REF!,IF(AND(MONTH(AM$4)=MONTH($G226),YEAR(AM$4)=YEAR($G226)),#REF!,IF(AND(AM$4&lt;($H226+1),(AM$4+1)&gt;$G226),$O226,0)))</f>
        <v>47286</v>
      </c>
      <c r="AN226" s="1313">
        <f>IF(AND(MONTH(AN$4)=MONTH($H226),YEAR(AN$4)=YEAR($H226)),#REF!,IF(AND(MONTH(AN$4)=MONTH($G226),YEAR(AN$4)=YEAR($G226)),#REF!,IF(AND(AN$4&lt;($H226+1),(AN$4+1)&gt;$G226),$O226,0)))</f>
        <v>47286</v>
      </c>
      <c r="AO226" s="1313">
        <f>IF(AND(MONTH(AO$4)=MONTH($H226),YEAR(AO$4)=YEAR($H226)),#REF!,IF(AND(MONTH(AO$4)=MONTH($G226),YEAR(AO$4)=YEAR($G226)),#REF!,IF(AND(AO$4&lt;($H226+1),(AO$4+1)&gt;$G226),$O226,0)))</f>
        <v>47286</v>
      </c>
      <c r="AP226" s="1313">
        <f>IF(AND(MONTH(AP$4)=MONTH($H226),YEAR(AP$4)=YEAR($H226)),#REF!,IF(AND(MONTH(AP$4)=MONTH($G226),YEAR(AP$4)=YEAR($G226)),#REF!,IF(AND(AP$4&lt;($H226+1),(AP$4+1)&gt;$G226),$O226,0)))</f>
        <v>47286</v>
      </c>
      <c r="AQ226" s="1313">
        <f>IF(AND(MONTH(AQ$4)=MONTH($H226),YEAR(AQ$4)=YEAR($H226)),#REF!,IF(AND(MONTH(AQ$4)=MONTH($G226),YEAR(AQ$4)=YEAR($G226)),#REF!,IF(AND(AQ$4&lt;($H226+1),(AQ$4+1)&gt;$G226),$O226,0)))</f>
        <v>47286</v>
      </c>
      <c r="AR226" s="1313">
        <f>IF(AND(MONTH(AR$4)=MONTH($H226),YEAR(AR$4)=YEAR($H226)),#REF!,IF(AND(MONTH(AR$4)=MONTH($G226),YEAR(AR$4)=YEAR($G226)),#REF!,IF(AND(AR$4&lt;($H226+1),(AR$4+1)&gt;$G226),$O226,0)))</f>
        <v>47286</v>
      </c>
      <c r="AS226" s="1301" t="e">
        <f t="shared" si="271"/>
        <v>#REF!</v>
      </c>
      <c r="AT226" s="1301">
        <f>IF(AND(MONTH(AT$4)=MONTH($H226),YEAR(AT$4)=YEAR($H226)),#REF!,IF(AND(MONTH(AT$4)=MONTH($G226),YEAR(AT$4)=YEAR($G226)),#REF!,IF(AND(AT$4&lt;($H226+1),(AT$4+1)&gt;$G226),$P226,0)))</f>
        <v>0</v>
      </c>
      <c r="AU226" s="1301">
        <v>0</v>
      </c>
      <c r="AV226" s="1301">
        <f t="shared" si="272"/>
        <v>0</v>
      </c>
      <c r="AW226" s="1301">
        <v>0</v>
      </c>
      <c r="AX226" s="1301">
        <f>IF(AND(MONTH(AX$4)=MONTH($H226),YEAR(AX$4)=YEAR($H226)),#REF!,IF(AND(MONTH(AX$4)=MONTH($G226),YEAR(AX$4)=YEAR($G226)),#REF!,IF(AND(AX$4&lt;($H226+1),(AX$4+1)&gt;$G226),$P226,0)))</f>
        <v>0</v>
      </c>
      <c r="AY226" s="1301">
        <v>0</v>
      </c>
      <c r="AZ226" s="1301">
        <f t="shared" si="273"/>
        <v>0</v>
      </c>
      <c r="BA226" s="1301">
        <v>0</v>
      </c>
      <c r="BB226" s="1301">
        <f>IF(AND(MONTH(BB$4)=MONTH($H226),YEAR(BB$4)=YEAR($H226)),#REF!,IF(AND(MONTH(BB$4)=MONTH($G226),YEAR(BB$4)=YEAR($G226)),#REF!,IF(AND(BB$4&lt;($H226+1),(BB$4+1)&gt;$G226),$P226,0)))</f>
        <v>0</v>
      </c>
      <c r="BC226" s="1301">
        <v>0</v>
      </c>
      <c r="BD226" s="1301">
        <f t="shared" si="274"/>
        <v>0</v>
      </c>
      <c r="BE226" s="1301">
        <v>0</v>
      </c>
      <c r="BF226" s="1301">
        <f>IF(AND(MONTH(BF$4)=MONTH($H226),YEAR(BF$4)=YEAR($H226)),#REF!,IF(AND(MONTH(BF$4)=MONTH($G226),YEAR(BF$4)=YEAR($G226)),#REF!,IF(AND(BF$4&lt;($H226+1),(BF$4+1)&gt;$G226),$P226,0)))</f>
        <v>0</v>
      </c>
      <c r="BG226" s="1301">
        <v>0</v>
      </c>
      <c r="BH226" s="1301">
        <f t="shared" si="275"/>
        <v>0</v>
      </c>
      <c r="BI226" s="1301">
        <v>0</v>
      </c>
      <c r="BJ226" s="1301" t="e">
        <f>IF(AND(MONTH(BJ$4)=MONTH($H226),YEAR(BJ$4)=YEAR($H226)),#REF!,IF(AND(MONTH(BJ$4)=MONTH($G226),YEAR(BJ$4)=YEAR($G226)),#REF!,IF(AND(BJ$4&lt;($H226+1),(BJ$4+1)&gt;$G226),$P226,0)))</f>
        <v>#REF!</v>
      </c>
      <c r="BK226" s="1301">
        <v>1525.35</v>
      </c>
      <c r="BL226" s="1301" t="e">
        <f t="shared" si="276"/>
        <v>#REF!</v>
      </c>
      <c r="BM226" s="1301">
        <v>1525.35</v>
      </c>
      <c r="BN226" s="1313">
        <f>IF(AND(MONTH(BN$4)=MONTH($H226),YEAR(BN$4)=YEAR($H226)),#REF!,IF(AND(MONTH(BN$4)=MONTH($G226),YEAR(BN$4)=YEAR($G226)),#REF!,IF(AND(BN$4&lt;($H226+1),(BN$4+1)&gt;$G226),$P226,0)))</f>
        <v>5254</v>
      </c>
      <c r="BO226" s="1313">
        <f>IF(AND(MONTH(BO$4)=MONTH($H226),YEAR(BO$4)=YEAR($H226)),#REF!,IF(AND(MONTH(BO$4)=MONTH($G226),YEAR(BO$4)=YEAR($G226)),#REF!,IF(AND(BO$4&lt;($H226+1),(BO$4+1)&gt;$G226),$P226,0)))</f>
        <v>5254</v>
      </c>
      <c r="BP226" s="1313">
        <f>IF(AND(MONTH(BP$4)=MONTH($H226),YEAR(BP$4)=YEAR($H226)),#REF!,IF(AND(MONTH(BP$4)=MONTH($G226),YEAR(BP$4)=YEAR($G226)),#REF!,IF(AND(BP$4&lt;($H226+1),(BP$4+1)&gt;$G226),$P226,0)))</f>
        <v>5254</v>
      </c>
      <c r="BQ226" s="1313">
        <f>IF(AND(MONTH(BQ$4)=MONTH($H226),YEAR(BQ$4)=YEAR($H226)),#REF!,IF(AND(MONTH(BQ$4)=MONTH($G226),YEAR(BQ$4)=YEAR($G226)),#REF!,IF(AND(BQ$4&lt;($H226+1),(BQ$4+1)&gt;$G226),$P226,0)))</f>
        <v>5254</v>
      </c>
      <c r="BR226" s="1313">
        <f>IF(AND(MONTH(BR$4)=MONTH($H226),YEAR(BR$4)=YEAR($H226)),#REF!,IF(AND(MONTH(BR$4)=MONTH($G226),YEAR(BR$4)=YEAR($G226)),#REF!,IF(AND(BR$4&lt;($H226+1),(BR$4+1)&gt;$G226),$P226,0)))</f>
        <v>5254</v>
      </c>
      <c r="BS226" s="1313">
        <f>IF(AND(MONTH(BS$4)=MONTH($H226),YEAR(BS$4)=YEAR($H226)),#REF!,IF(AND(MONTH(BS$4)=MONTH($G226),YEAR(BS$4)=YEAR($G226)),#REF!,IF(AND(BS$4&lt;($H226+1),(BS$4+1)&gt;$G226),$P226,0)))</f>
        <v>5254</v>
      </c>
      <c r="BT226" s="1313">
        <f>IF(AND(MONTH(BT$4)=MONTH($H226),YEAR(BT$4)=YEAR($H226)),#REF!,IF(AND(MONTH(BT$4)=MONTH($G226),YEAR(BT$4)=YEAR($G226)),#REF!,IF(AND(BT$4&lt;($H226+1),(BT$4+1)&gt;$G226),$P226,0)))</f>
        <v>5254</v>
      </c>
      <c r="BU226" s="1331" t="e">
        <f t="shared" si="277"/>
        <v>#REF!</v>
      </c>
      <c r="BV226" s="1331"/>
      <c r="BW226" s="1327"/>
      <c r="BX226" s="1319"/>
      <c r="BY226" s="1319"/>
      <c r="BZ226" s="1319"/>
      <c r="CA226" s="1319"/>
      <c r="CB226" s="1319"/>
      <c r="CC226" s="1319"/>
      <c r="CD226" s="1338"/>
      <c r="CE226" s="1338"/>
      <c r="CF226" s="1338"/>
      <c r="CG226" s="1338"/>
      <c r="CH226" s="1338"/>
      <c r="CI226" s="1270">
        <f t="shared" si="278"/>
        <v>0</v>
      </c>
      <c r="CJ226" s="1333"/>
      <c r="CK226" s="1333"/>
      <c r="CL226" s="1333"/>
    </row>
    <row r="227" spans="1:90" ht="18" customHeight="1">
      <c r="A227" s="1188">
        <v>98</v>
      </c>
      <c r="B227" s="1188" t="s">
        <v>270</v>
      </c>
      <c r="C227" s="1188" t="s">
        <v>56</v>
      </c>
      <c r="D227" s="1188"/>
      <c r="F227" s="1342" t="s">
        <v>285</v>
      </c>
      <c r="G227" s="1209">
        <v>45039</v>
      </c>
      <c r="H227" s="1209">
        <v>45404</v>
      </c>
      <c r="I227" s="1266">
        <v>124.31</v>
      </c>
      <c r="J227" s="1267">
        <v>0</v>
      </c>
      <c r="K227" s="1267">
        <v>3036</v>
      </c>
      <c r="L227" s="1268">
        <v>11.25</v>
      </c>
      <c r="M227" s="1269">
        <v>2</v>
      </c>
      <c r="N227" s="1270">
        <v>16.5625</v>
      </c>
      <c r="O227" s="1259">
        <f t="shared" si="263"/>
        <v>34155</v>
      </c>
      <c r="P227" s="1259">
        <f t="shared" si="264"/>
        <v>6072</v>
      </c>
      <c r="Q227" s="1259">
        <f t="shared" si="265"/>
        <v>40227</v>
      </c>
      <c r="R227" s="1259">
        <f>IF(AND(MONTH(R$4)=MONTH($H227),YEAR(R$4)=YEAR($H227)),#REF!,IF(AND(MONTH(R$4)=MONTH($G227),YEAR(R$4)=YEAR($G227)),#REF!,IF(AND(R$4&lt;($H227+1),(R$4+1)&gt;$G227),$O227,0)))</f>
        <v>34155</v>
      </c>
      <c r="S227" s="1259">
        <f>VLOOKUP(E228,'[1]MW-Rent 2023'!$E$11:$AS$247,16,FALSE)</f>
        <v>27324</v>
      </c>
      <c r="T227" s="1259">
        <f t="shared" si="266"/>
        <v>6831</v>
      </c>
      <c r="U227" s="1259">
        <f>VLOOKUP(E228,'[2]MW-Rent 2023'!$E$11:$DR$319,21,FALSE)</f>
        <v>28234.799999999999</v>
      </c>
      <c r="V227" s="1301">
        <f>IF(AND(MONTH(V$4)=MONTH($H227),YEAR(V$4)=YEAR($H227)),#REF!,IF(AND(MONTH(V$4)=MONTH($G227),YEAR(V$4)=YEAR($G227)),#REF!,IF(AND(V$4&lt;($H227+1),(V$4+1)&gt;$G227),$O227,0)))</f>
        <v>34155</v>
      </c>
      <c r="W227" s="1301">
        <f>VLOOKUP(E228,'[1]MW-Rent 2023'!$E$11:$AS$247,17,FALSE)</f>
        <v>27324</v>
      </c>
      <c r="X227" s="1301">
        <f t="shared" si="267"/>
        <v>6831</v>
      </c>
      <c r="Y227" s="1301">
        <f>VLOOKUP(E228,'[2]MW-Rent 2023'!$E$11:$DR$319,25,FALSE)</f>
        <v>25806</v>
      </c>
      <c r="Z227" s="1301">
        <f>IF(AND(MONTH(Z$4)=MONTH($H227),YEAR(Z$4)=YEAR($H227)),#REF!,IF(AND(MONTH(Z$4)=MONTH($G227),YEAR(Z$4)=YEAR($G227)),#REF!,IF(AND(Z$4&lt;($H227+1),(Z$4+1)&gt;$G227),$O227,0)))</f>
        <v>34155</v>
      </c>
      <c r="AA227" s="1301">
        <v>0</v>
      </c>
      <c r="AB227" s="1301">
        <f t="shared" si="268"/>
        <v>34155</v>
      </c>
      <c r="AC227" s="1301">
        <v>0</v>
      </c>
      <c r="AD227" s="1301" t="e">
        <f>IF(AND(MONTH(AD$4)=MONTH($H227),YEAR(AD$4)=YEAR($H227)),#REF!,IF(AND(MONTH(AD$4)=MONTH($G227),YEAR(AD$4)=YEAR($G227)),#REF!,IF(AND(AD$4&lt;($H227+1),(AD$4+1)&gt;$G227),$O227,0)))</f>
        <v>#REF!</v>
      </c>
      <c r="AE227" s="1301">
        <v>0</v>
      </c>
      <c r="AF227" s="1301" t="e">
        <f t="shared" si="269"/>
        <v>#REF!</v>
      </c>
      <c r="AG227" s="1301">
        <v>0</v>
      </c>
      <c r="AH227" s="1301">
        <f>IF(AND(MONTH(AH$4)=MONTH($H227),YEAR(AH$4)=YEAR($H227)),#REF!,IF(AND(MONTH(AH$4)=MONTH($G227),YEAR(AH$4)=YEAR($G227)),#REF!,IF(AND(AH$4&lt;($H227+1),(AH$4+1)&gt;$G227),$O227,0)))</f>
        <v>0</v>
      </c>
      <c r="AI227" s="1301">
        <v>0</v>
      </c>
      <c r="AJ227" s="1301">
        <f t="shared" si="270"/>
        <v>0</v>
      </c>
      <c r="AK227" s="1301">
        <v>0</v>
      </c>
      <c r="AL227" s="1313">
        <f>IF(AND(MONTH(AL$4)=MONTH($H227),YEAR(AL$4)=YEAR($H227)),#REF!,IF(AND(MONTH(AL$4)=MONTH($G227),YEAR(AL$4)=YEAR($G227)),#REF!,IF(AND(AL$4&lt;($H227+1),(AL$4+1)&gt;$G227),$O227,0)))</f>
        <v>0</v>
      </c>
      <c r="AM227" s="1313">
        <f>IF(AND(MONTH(AM$4)=MONTH($H227),YEAR(AM$4)=YEAR($H227)),#REF!,IF(AND(MONTH(AM$4)=MONTH($G227),YEAR(AM$4)=YEAR($G227)),#REF!,IF(AND(AM$4&lt;($H227+1),(AM$4+1)&gt;$G227),$O227,0)))</f>
        <v>0</v>
      </c>
      <c r="AN227" s="1313">
        <f>IF(AND(MONTH(AN$4)=MONTH($H227),YEAR(AN$4)=YEAR($H227)),#REF!,IF(AND(MONTH(AN$4)=MONTH($G227),YEAR(AN$4)=YEAR($G227)),#REF!,IF(AND(AN$4&lt;($H227+1),(AN$4+1)&gt;$G227),$O227,0)))</f>
        <v>0</v>
      </c>
      <c r="AO227" s="1313">
        <f>IF(AND(MONTH(AO$4)=MONTH($H227),YEAR(AO$4)=YEAR($H227)),#REF!,IF(AND(MONTH(AO$4)=MONTH($G227),YEAR(AO$4)=YEAR($G227)),#REF!,IF(AND(AO$4&lt;($H227+1),(AO$4+1)&gt;$G227),$O227,0)))</f>
        <v>0</v>
      </c>
      <c r="AP227" s="1313">
        <f>IF(AND(MONTH(AP$4)=MONTH($H227),YEAR(AP$4)=YEAR($H227)),#REF!,IF(AND(MONTH(AP$4)=MONTH($G227),YEAR(AP$4)=YEAR($G227)),#REF!,IF(AND(AP$4&lt;($H227+1),(AP$4+1)&gt;$G227),$O227,0)))</f>
        <v>0</v>
      </c>
      <c r="AQ227" s="1313">
        <f>IF(AND(MONTH(AQ$4)=MONTH($H227),YEAR(AQ$4)=YEAR($H227)),#REF!,IF(AND(MONTH(AQ$4)=MONTH($G227),YEAR(AQ$4)=YEAR($G227)),#REF!,IF(AND(AQ$4&lt;($H227+1),(AQ$4+1)&gt;$G227),$O227,0)))</f>
        <v>0</v>
      </c>
      <c r="AR227" s="1313">
        <f>IF(AND(MONTH(AR$4)=MONTH($H227),YEAR(AR$4)=YEAR($H227)),#REF!,IF(AND(MONTH(AR$4)=MONTH($G227),YEAR(AR$4)=YEAR($G227)),#REF!,IF(AND(AR$4&lt;($H227+1),(AR$4+1)&gt;$G227),$O227,0)))</f>
        <v>0</v>
      </c>
      <c r="AS227" s="1301" t="e">
        <f t="shared" si="271"/>
        <v>#REF!</v>
      </c>
      <c r="AT227" s="1301">
        <f>IF(AND(MONTH(AT$4)=MONTH($H227),YEAR(AT$4)=YEAR($H227)),#REF!,IF(AND(MONTH(AT$4)=MONTH($G227),YEAR(AT$4)=YEAR($G227)),#REF!,IF(AND(AT$4&lt;($H227+1),(AT$4+1)&gt;$G227),$P227,0)))</f>
        <v>6072</v>
      </c>
      <c r="AU227" s="1301">
        <f>VLOOKUP(E228,'[1]MW-Rent 2023'!$E$11:$AS$247,29,FALSE)</f>
        <v>6072</v>
      </c>
      <c r="AV227" s="1301">
        <f t="shared" si="272"/>
        <v>0</v>
      </c>
      <c r="AW227" s="1301">
        <f>VLOOKUP(E228,'[2]MW-Rent 2023'!$E$11:$DR$319,70,FALSE)</f>
        <v>3643.2</v>
      </c>
      <c r="AX227" s="1301">
        <f>IF(AND(MONTH(AX$4)=MONTH($H227),YEAR(AX$4)=YEAR($H227)),#REF!,IF(AND(MONTH(AX$4)=MONTH($G227),YEAR(AX$4)=YEAR($G227)),#REF!,IF(AND(AX$4&lt;($H227+1),(AX$4+1)&gt;$G227),$P227,0)))</f>
        <v>6072</v>
      </c>
      <c r="AY227" s="1301">
        <f>VLOOKUP(E228,'[1]MW-Rent 2023'!$E$11:$AS$247,30,FALSE)</f>
        <v>6072</v>
      </c>
      <c r="AZ227" s="1301">
        <f t="shared" si="273"/>
        <v>0</v>
      </c>
      <c r="BA227" s="1301">
        <f>VLOOKUP(E228,'[2]MW-Rent 2023'!$E$11:$DR$319,74,FALSE)</f>
        <v>6072</v>
      </c>
      <c r="BB227" s="1301">
        <f>IF(AND(MONTH(BB$4)=MONTH($H227),YEAR(BB$4)=YEAR($H227)),#REF!,IF(AND(MONTH(BB$4)=MONTH($G227),YEAR(BB$4)=YEAR($G227)),#REF!,IF(AND(BB$4&lt;($H227+1),(BB$4+1)&gt;$G227),$P227,0)))</f>
        <v>6072</v>
      </c>
      <c r="BC227" s="1301">
        <v>6072</v>
      </c>
      <c r="BD227" s="1301">
        <f t="shared" si="274"/>
        <v>0</v>
      </c>
      <c r="BE227" s="1301">
        <v>6072</v>
      </c>
      <c r="BF227" s="1301" t="e">
        <f>IF(AND(MONTH(BF$4)=MONTH($H227),YEAR(BF$4)=YEAR($H227)),#REF!,IF(AND(MONTH(BF$4)=MONTH($G227),YEAR(BF$4)=YEAR($G227)),#REF!,IF(AND(BF$4&lt;($H227+1),(BF$4+1)&gt;$G227),$P227,0)))</f>
        <v>#REF!</v>
      </c>
      <c r="BG227" s="1301">
        <v>0</v>
      </c>
      <c r="BH227" s="1301" t="e">
        <f t="shared" si="275"/>
        <v>#REF!</v>
      </c>
      <c r="BI227" s="1301">
        <v>0</v>
      </c>
      <c r="BJ227" s="1301">
        <f>IF(AND(MONTH(BJ$4)=MONTH($H227),YEAR(BJ$4)=YEAR($H227)),#REF!,IF(AND(MONTH(BJ$4)=MONTH($G227),YEAR(BJ$4)=YEAR($G227)),#REF!,IF(AND(BJ$4&lt;($H227+1),(BJ$4+1)&gt;$G227),$P227,0)))</f>
        <v>0</v>
      </c>
      <c r="BK227" s="1301">
        <v>0</v>
      </c>
      <c r="BL227" s="1301">
        <f t="shared" si="276"/>
        <v>0</v>
      </c>
      <c r="BM227" s="1301">
        <v>0</v>
      </c>
      <c r="BN227" s="1313">
        <f>IF(AND(MONTH(BN$4)=MONTH($H227),YEAR(BN$4)=YEAR($H227)),#REF!,IF(AND(MONTH(BN$4)=MONTH($G227),YEAR(BN$4)=YEAR($G227)),#REF!,IF(AND(BN$4&lt;($H227+1),(BN$4+1)&gt;$G227),$P227,0)))</f>
        <v>0</v>
      </c>
      <c r="BO227" s="1313">
        <f>IF(AND(MONTH(BO$4)=MONTH($H227),YEAR(BO$4)=YEAR($H227)),#REF!,IF(AND(MONTH(BO$4)=MONTH($G227),YEAR(BO$4)=YEAR($G227)),#REF!,IF(AND(BO$4&lt;($H227+1),(BO$4+1)&gt;$G227),$P227,0)))</f>
        <v>0</v>
      </c>
      <c r="BP227" s="1313">
        <f>IF(AND(MONTH(BP$4)=MONTH($H227),YEAR(BP$4)=YEAR($H227)),#REF!,IF(AND(MONTH(BP$4)=MONTH($G227),YEAR(BP$4)=YEAR($G227)),#REF!,IF(AND(BP$4&lt;($H227+1),(BP$4+1)&gt;$G227),$P227,0)))</f>
        <v>0</v>
      </c>
      <c r="BQ227" s="1313">
        <f>IF(AND(MONTH(BQ$4)=MONTH($H227),YEAR(BQ$4)=YEAR($H227)),#REF!,IF(AND(MONTH(BQ$4)=MONTH($G227),YEAR(BQ$4)=YEAR($G227)),#REF!,IF(AND(BQ$4&lt;($H227+1),(BQ$4+1)&gt;$G227),$P227,0)))</f>
        <v>0</v>
      </c>
      <c r="BR227" s="1313">
        <f>IF(AND(MONTH(BR$4)=MONTH($H227),YEAR(BR$4)=YEAR($H227)),#REF!,IF(AND(MONTH(BR$4)=MONTH($G227),YEAR(BR$4)=YEAR($G227)),#REF!,IF(AND(BR$4&lt;($H227+1),(BR$4+1)&gt;$G227),$P227,0)))</f>
        <v>0</v>
      </c>
      <c r="BS227" s="1313">
        <f>IF(AND(MONTH(BS$4)=MONTH($H227),YEAR(BS$4)=YEAR($H227)),#REF!,IF(AND(MONTH(BS$4)=MONTH($G227),YEAR(BS$4)=YEAR($G227)),#REF!,IF(AND(BS$4&lt;($H227+1),(BS$4+1)&gt;$G227),$P227,0)))</f>
        <v>0</v>
      </c>
      <c r="BT227" s="1313">
        <f>IF(AND(MONTH(BT$4)=MONTH($H227),YEAR(BT$4)=YEAR($H227)),#REF!,IF(AND(MONTH(BT$4)=MONTH($G227),YEAR(BT$4)=YEAR($G227)),#REF!,IF(AND(BT$4&lt;($H227+1),(BT$4+1)&gt;$G227),$P227,0)))</f>
        <v>0</v>
      </c>
      <c r="BU227" s="1331" t="e">
        <f t="shared" si="277"/>
        <v>#REF!</v>
      </c>
      <c r="BV227" s="1331"/>
      <c r="BW227" s="1327">
        <v>0</v>
      </c>
      <c r="BX227" s="1319">
        <v>0</v>
      </c>
      <c r="BY227" s="1319">
        <v>2834.1</v>
      </c>
      <c r="BZ227" s="1319">
        <v>0</v>
      </c>
      <c r="CA227" s="1319"/>
      <c r="CB227" s="1319"/>
      <c r="CC227" s="1319"/>
      <c r="CD227" s="1338"/>
      <c r="CE227" s="1338"/>
      <c r="CF227" s="1338"/>
      <c r="CG227" s="1338"/>
      <c r="CH227" s="1338"/>
      <c r="CI227" s="1270">
        <f t="shared" si="278"/>
        <v>2834.1</v>
      </c>
      <c r="CJ227" s="1333"/>
      <c r="CK227" s="1333"/>
      <c r="CL227" s="1333"/>
    </row>
    <row r="228" spans="1:90" s="1170" customFormat="1" ht="18" customHeight="1">
      <c r="A228" s="1206">
        <v>98</v>
      </c>
      <c r="B228" s="1206" t="s">
        <v>270</v>
      </c>
      <c r="C228" s="1206" t="s">
        <v>56</v>
      </c>
      <c r="D228" s="1206"/>
      <c r="E228" s="1212" t="s">
        <v>286</v>
      </c>
      <c r="F228" s="1219" t="s">
        <v>285</v>
      </c>
      <c r="G228" s="1214">
        <v>45405</v>
      </c>
      <c r="H228" s="1214">
        <v>45769</v>
      </c>
      <c r="I228" s="1271">
        <v>124.31</v>
      </c>
      <c r="J228" s="1272">
        <v>3036</v>
      </c>
      <c r="K228" s="1272">
        <v>3036</v>
      </c>
      <c r="L228" s="1275">
        <v>12.125</v>
      </c>
      <c r="M228" s="1273">
        <v>2</v>
      </c>
      <c r="N228" s="1274">
        <v>17.65625</v>
      </c>
      <c r="O228" s="1259">
        <f t="shared" si="263"/>
        <v>36811.5</v>
      </c>
      <c r="P228" s="1259">
        <f t="shared" si="264"/>
        <v>6072</v>
      </c>
      <c r="Q228" s="1259">
        <f t="shared" si="265"/>
        <v>42883.5</v>
      </c>
      <c r="R228" s="1259">
        <f>IF(AND(MONTH(R$4)=MONTH($H228),YEAR(R$4)=YEAR($H228)),#REF!,IF(AND(MONTH(R$4)=MONTH($G228),YEAR(R$4)=YEAR($G228)),#REF!,IF(AND(R$4&lt;($H228+1),(R$4+1)&gt;$G228),$O228,0)))</f>
        <v>0</v>
      </c>
      <c r="S228" s="1259">
        <v>0</v>
      </c>
      <c r="T228" s="1259">
        <f t="shared" si="266"/>
        <v>0</v>
      </c>
      <c r="U228" s="1259">
        <v>0</v>
      </c>
      <c r="V228" s="1301">
        <f>IF(AND(MONTH(V$4)=MONTH($H228),YEAR(V$4)=YEAR($H228)),#REF!,IF(AND(MONTH(V$4)=MONTH($G228),YEAR(V$4)=YEAR($G228)),#REF!,IF(AND(V$4&lt;($H228+1),(V$4+1)&gt;$G228),$O228,0)))</f>
        <v>0</v>
      </c>
      <c r="W228" s="1301">
        <v>0</v>
      </c>
      <c r="X228" s="1301">
        <f t="shared" si="267"/>
        <v>0</v>
      </c>
      <c r="Y228" s="1301">
        <v>0</v>
      </c>
      <c r="Z228" s="1301">
        <f>IF(AND(MONTH(Z$4)=MONTH($H228),YEAR(Z$4)=YEAR($H228)),#REF!,IF(AND(MONTH(Z$4)=MONTH($G228),YEAR(Z$4)=YEAR($G228)),#REF!,IF(AND(Z$4&lt;($H228+1),(Z$4+1)&gt;$G228),$O228,0)))</f>
        <v>0</v>
      </c>
      <c r="AA228" s="1301">
        <f>VLOOKUP(E228,'[1]MW-Rent 2023'!$E$11:$AS$247,18,FALSE)</f>
        <v>27324</v>
      </c>
      <c r="AB228" s="1301">
        <f t="shared" si="268"/>
        <v>-27324</v>
      </c>
      <c r="AC228" s="1301">
        <f>VLOOKUP(E228,'[2]MW-Rent 2023'!$E$11:$DR$319,29,FALSE)</f>
        <v>25806</v>
      </c>
      <c r="AD228" s="1301" t="e">
        <f>IF(AND(MONTH(AD$4)=MONTH($H228),YEAR(AD$4)=YEAR($H228)),#REF!,IF(AND(MONTH(AD$4)=MONTH($G228),YEAR(AD$4)=YEAR($G228)),#REF!,IF(AND(AD$4&lt;($H228+1),(AD$4+1)&gt;$G228),$O228,0)))-7853.12</f>
        <v>#REF!</v>
      </c>
      <c r="AE228" s="1301">
        <f>VLOOKUP(E228,'[1]MW-Rent 2023'!$E$11:$AS$247,19,FALSE)</f>
        <v>20037.599999999999</v>
      </c>
      <c r="AF228" s="1301" t="e">
        <f t="shared" si="269"/>
        <v>#REF!</v>
      </c>
      <c r="AG228" s="1301">
        <f>VLOOKUP(E228,'[2]MW-Rent 2023'!$E$11:$DR$319,33,FALSE)</f>
        <v>18924.400000000001</v>
      </c>
      <c r="AH228" s="1301">
        <f>IF(AND(MONTH(AH$4)=MONTH($H228),YEAR(AH$4)=YEAR($H228)),#REF!,IF(AND(MONTH(AH$4)=MONTH($G228),YEAR(AH$4)=YEAR($G228)),#REF!,IF(AND(AH$4&lt;($H228+1),(AH$4+1)&gt;$G228),$O228,0)))-2849.92</f>
        <v>33961.58</v>
      </c>
      <c r="AI228" s="1301">
        <v>29449.200000000001</v>
      </c>
      <c r="AJ228" s="1301">
        <f t="shared" si="270"/>
        <v>4512.38</v>
      </c>
      <c r="AK228" s="1301">
        <v>27324</v>
      </c>
      <c r="AL228" s="1313">
        <f>IF(AND(MONTH(AL$4)=MONTH($H228),YEAR(AL$4)=YEAR($H228)),#REF!,IF(AND(MONTH(AL$4)=MONTH($G228),YEAR(AL$4)=YEAR($G228)),#REF!,IF(AND(AL$4&lt;($H228+1),(AL$4+1)&gt;$G228),$O228,0)))</f>
        <v>36811.5</v>
      </c>
      <c r="AM228" s="1313">
        <f>IF(AND(MONTH(AM$4)=MONTH($H228),YEAR(AM$4)=YEAR($H228)),#REF!,IF(AND(MONTH(AM$4)=MONTH($G228),YEAR(AM$4)=YEAR($G228)),#REF!,IF(AND(AM$4&lt;($H228+1),(AM$4+1)&gt;$G228),$O228,0)))</f>
        <v>36811.5</v>
      </c>
      <c r="AN228" s="1313">
        <f>IF(AND(MONTH(AN$4)=MONTH($H228),YEAR(AN$4)=YEAR($H228)),#REF!,IF(AND(MONTH(AN$4)=MONTH($G228),YEAR(AN$4)=YEAR($G228)),#REF!,IF(AND(AN$4&lt;($H228+1),(AN$4+1)&gt;$G228),$O228,0)))</f>
        <v>36811.5</v>
      </c>
      <c r="AO228" s="1313">
        <f>IF(AND(MONTH(AO$4)=MONTH($H228),YEAR(AO$4)=YEAR($H228)),#REF!,IF(AND(MONTH(AO$4)=MONTH($G228),YEAR(AO$4)=YEAR($G228)),#REF!,IF(AND(AO$4&lt;($H228+1),(AO$4+1)&gt;$G228),$O228,0)))</f>
        <v>36811.5</v>
      </c>
      <c r="AP228" s="1313">
        <f>IF(AND(MONTH(AP$4)=MONTH($H228),YEAR(AP$4)=YEAR($H228)),#REF!,IF(AND(MONTH(AP$4)=MONTH($G228),YEAR(AP$4)=YEAR($G228)),#REF!,IF(AND(AP$4&lt;($H228+1),(AP$4+1)&gt;$G228),$O228,0)))</f>
        <v>36811.5</v>
      </c>
      <c r="AQ228" s="1313">
        <f>IF(AND(MONTH(AQ$4)=MONTH($H228),YEAR(AQ$4)=YEAR($H228)),#REF!,IF(AND(MONTH(AQ$4)=MONTH($G228),YEAR(AQ$4)=YEAR($G228)),#REF!,IF(AND(AQ$4&lt;($H228+1),(AQ$4+1)&gt;$G228),$O228,0)))</f>
        <v>36811.5</v>
      </c>
      <c r="AR228" s="1313">
        <f>IF(AND(MONTH(AR$4)=MONTH($H228),YEAR(AR$4)=YEAR($H228)),#REF!,IF(AND(MONTH(AR$4)=MONTH($G228),YEAR(AR$4)=YEAR($G228)),#REF!,IF(AND(AR$4&lt;($H228+1),(AR$4+1)&gt;$G228),$O228,0)))</f>
        <v>36811.5</v>
      </c>
      <c r="AS228" s="1301" t="e">
        <f t="shared" si="271"/>
        <v>#REF!</v>
      </c>
      <c r="AT228" s="1301">
        <f>IF(AND(MONTH(AT$4)=MONTH($H228),YEAR(AT$4)=YEAR($H228)),#REF!,IF(AND(MONTH(AT$4)=MONTH($G228),YEAR(AT$4)=YEAR($G228)),#REF!,IF(AND(AT$4&lt;($H228+1),(AT$4+1)&gt;$G228),$P228,0)))</f>
        <v>0</v>
      </c>
      <c r="AU228" s="1301">
        <v>0</v>
      </c>
      <c r="AV228" s="1301">
        <f t="shared" si="272"/>
        <v>0</v>
      </c>
      <c r="AW228" s="1301">
        <v>0</v>
      </c>
      <c r="AX228" s="1301">
        <f>IF(AND(MONTH(AX$4)=MONTH($H228),YEAR(AX$4)=YEAR($H228)),#REF!,IF(AND(MONTH(AX$4)=MONTH($G228),YEAR(AX$4)=YEAR($G228)),#REF!,IF(AND(AX$4&lt;($H228+1),(AX$4+1)&gt;$G228),$P228,0)))</f>
        <v>0</v>
      </c>
      <c r="AY228" s="1301">
        <v>0</v>
      </c>
      <c r="AZ228" s="1301">
        <f t="shared" si="273"/>
        <v>0</v>
      </c>
      <c r="BA228" s="1301">
        <v>0</v>
      </c>
      <c r="BB228" s="1301">
        <f>IF(AND(MONTH(BB$4)=MONTH($H228),YEAR(BB$4)=YEAR($H228)),#REF!,IF(AND(MONTH(BB$4)=MONTH($G228),YEAR(BB$4)=YEAR($G228)),#REF!,IF(AND(BB$4&lt;($H228+1),(BB$4+1)&gt;$G228),$P228,0)))</f>
        <v>0</v>
      </c>
      <c r="BC228" s="1301">
        <v>0</v>
      </c>
      <c r="BD228" s="1301">
        <f t="shared" si="274"/>
        <v>0</v>
      </c>
      <c r="BE228" s="1301">
        <v>0</v>
      </c>
      <c r="BF228" s="1301" t="e">
        <f>IF(AND(MONTH(BF$4)=MONTH($H228),YEAR(BF$4)=YEAR($H228)),#REF!,IF(AND(MONTH(BF$4)=MONTH($G228),YEAR(BF$4)=YEAR($G228)),#REF!,IF(AND(BF$4&lt;($H228+1),(BF$4+1)&gt;$G228),$P228,0)))-1619.2</f>
        <v>#REF!</v>
      </c>
      <c r="BG228" s="1301">
        <f>VLOOKUP(E228,'[1]MW-Rent 2023'!$E$11:$AS$247,32,FALSE)</f>
        <v>4452.8</v>
      </c>
      <c r="BH228" s="1301" t="e">
        <f t="shared" si="275"/>
        <v>#REF!</v>
      </c>
      <c r="BI228" s="1301">
        <f>VLOOKUP(E228,'[2]MW-Rent 2023'!$E$11:$DR$319,82,FALSE)</f>
        <v>4452.8</v>
      </c>
      <c r="BJ228" s="1301">
        <f>IF(AND(MONTH(BJ$4)=MONTH($H228),YEAR(BJ$4)=YEAR($H228)),#REF!,IF(AND(MONTH(BJ$4)=MONTH($G228),YEAR(BJ$4)=YEAR($G228)),#REF!,IF(AND(BJ$4&lt;($H228+1),(BJ$4+1)&gt;$G228),$P228,0)))-587.61</f>
        <v>5484.39</v>
      </c>
      <c r="BK228" s="1301">
        <v>6072</v>
      </c>
      <c r="BL228" s="1301">
        <f t="shared" si="276"/>
        <v>-587.61</v>
      </c>
      <c r="BM228" s="1301">
        <v>6072</v>
      </c>
      <c r="BN228" s="1313">
        <f>IF(AND(MONTH(BN$4)=MONTH($H228),YEAR(BN$4)=YEAR($H228)),#REF!,IF(AND(MONTH(BN$4)=MONTH($G228),YEAR(BN$4)=YEAR($G228)),#REF!,IF(AND(BN$4&lt;($H228+1),(BN$4+1)&gt;$G228),$P228,0)))</f>
        <v>6072</v>
      </c>
      <c r="BO228" s="1313">
        <f>IF(AND(MONTH(BO$4)=MONTH($H228),YEAR(BO$4)=YEAR($H228)),#REF!,IF(AND(MONTH(BO$4)=MONTH($G228),YEAR(BO$4)=YEAR($G228)),#REF!,IF(AND(BO$4&lt;($H228+1),(BO$4+1)&gt;$G228),$P228,0)))</f>
        <v>6072</v>
      </c>
      <c r="BP228" s="1313">
        <f>IF(AND(MONTH(BP$4)=MONTH($H228),YEAR(BP$4)=YEAR($H228)),#REF!,IF(AND(MONTH(BP$4)=MONTH($G228),YEAR(BP$4)=YEAR($G228)),#REF!,IF(AND(BP$4&lt;($H228+1),(BP$4+1)&gt;$G228),$P228,0)))</f>
        <v>6072</v>
      </c>
      <c r="BQ228" s="1313">
        <f>IF(AND(MONTH(BQ$4)=MONTH($H228),YEAR(BQ$4)=YEAR($H228)),#REF!,IF(AND(MONTH(BQ$4)=MONTH($G228),YEAR(BQ$4)=YEAR($G228)),#REF!,IF(AND(BQ$4&lt;($H228+1),(BQ$4+1)&gt;$G228),$P228,0)))</f>
        <v>6072</v>
      </c>
      <c r="BR228" s="1313">
        <f>IF(AND(MONTH(BR$4)=MONTH($H228),YEAR(BR$4)=YEAR($H228)),#REF!,IF(AND(MONTH(BR$4)=MONTH($G228),YEAR(BR$4)=YEAR($G228)),#REF!,IF(AND(BR$4&lt;($H228+1),(BR$4+1)&gt;$G228),$P228,0)))</f>
        <v>6072</v>
      </c>
      <c r="BS228" s="1313">
        <f>IF(AND(MONTH(BS$4)=MONTH($H228),YEAR(BS$4)=YEAR($H228)),#REF!,IF(AND(MONTH(BS$4)=MONTH($G228),YEAR(BS$4)=YEAR($G228)),#REF!,IF(AND(BS$4&lt;($H228+1),(BS$4+1)&gt;$G228),$P228,0)))</f>
        <v>6072</v>
      </c>
      <c r="BT228" s="1313">
        <f>IF(AND(MONTH(BT$4)=MONTH($H228),YEAR(BT$4)=YEAR($H228)),#REF!,IF(AND(MONTH(BT$4)=MONTH($G228),YEAR(BT$4)=YEAR($G228)),#REF!,IF(AND(BT$4&lt;($H228+1),(BT$4+1)&gt;$G228),$P228,0)))</f>
        <v>6072</v>
      </c>
      <c r="BU228" s="1301" t="e">
        <f t="shared" si="277"/>
        <v>#REF!</v>
      </c>
      <c r="BV228" s="1301"/>
      <c r="BW228" s="1327"/>
      <c r="BX228" s="1319"/>
      <c r="BY228" s="1319"/>
      <c r="BZ228" s="1319">
        <v>621.13</v>
      </c>
      <c r="CA228" s="1319">
        <v>1698.4</v>
      </c>
      <c r="CB228" s="1319"/>
      <c r="CC228" s="1319"/>
      <c r="CD228" s="1319"/>
      <c r="CE228" s="1319"/>
      <c r="CF228" s="1319"/>
      <c r="CG228" s="1319"/>
      <c r="CH228" s="1319"/>
      <c r="CI228" s="1270">
        <f t="shared" si="278"/>
        <v>2319.5300000000002</v>
      </c>
      <c r="CJ228" s="1333"/>
      <c r="CK228" s="1333"/>
      <c r="CL228" s="1333"/>
    </row>
    <row r="229" spans="1:90" s="1170" customFormat="1" ht="18" customHeight="1">
      <c r="A229" s="1206">
        <v>98</v>
      </c>
      <c r="B229" s="1206" t="s">
        <v>270</v>
      </c>
      <c r="C229" s="1206" t="s">
        <v>56</v>
      </c>
      <c r="D229" s="1206"/>
      <c r="E229" s="1212"/>
      <c r="F229" s="1219" t="s">
        <v>285</v>
      </c>
      <c r="G229" s="1214">
        <v>45770</v>
      </c>
      <c r="H229" s="1214">
        <v>46134</v>
      </c>
      <c r="I229" s="1271">
        <v>124.31</v>
      </c>
      <c r="J229" s="1272" t="s">
        <v>87</v>
      </c>
      <c r="K229" s="1272">
        <v>3036</v>
      </c>
      <c r="L229" s="1275">
        <v>12.5</v>
      </c>
      <c r="M229" s="1273">
        <v>2</v>
      </c>
      <c r="N229" s="1274">
        <v>18.125</v>
      </c>
      <c r="O229" s="1259">
        <f t="shared" si="263"/>
        <v>37950</v>
      </c>
      <c r="P229" s="1259">
        <f t="shared" si="264"/>
        <v>6072</v>
      </c>
      <c r="Q229" s="1259">
        <f t="shared" ref="Q229:Q231" si="319">SUM(O229:P229)</f>
        <v>44022</v>
      </c>
      <c r="R229" s="1259">
        <f>IF(AND(MONTH(R$4)=MONTH($H229),YEAR(R$4)=YEAR($H229)),#REF!,IF(AND(MONTH(R$4)=MONTH($G229),YEAR(R$4)=YEAR($G229)),#REF!,IF(AND(R$4&lt;($H229+1),(R$4+1)&gt;$G229),$O229,0)))</f>
        <v>0</v>
      </c>
      <c r="S229" s="1259">
        <v>0</v>
      </c>
      <c r="T229" s="1259">
        <f t="shared" ref="T229:T231" si="320">R229-S229</f>
        <v>0</v>
      </c>
      <c r="U229" s="1259">
        <v>0</v>
      </c>
      <c r="V229" s="1301">
        <f>IF(AND(MONTH(V$4)=MONTH($H229),YEAR(V$4)=YEAR($H229)),#REF!,IF(AND(MONTH(V$4)=MONTH($G229),YEAR(V$4)=YEAR($G229)),#REF!,IF(AND(V$4&lt;($H229+1),(V$4+1)&gt;$G229),$O229,0)))</f>
        <v>0</v>
      </c>
      <c r="W229" s="1301">
        <v>0</v>
      </c>
      <c r="X229" s="1301">
        <f t="shared" ref="X229:X231" si="321">V229-W229</f>
        <v>0</v>
      </c>
      <c r="Y229" s="1301">
        <v>0</v>
      </c>
      <c r="Z229" s="1301">
        <f>IF(AND(MONTH(Z$4)=MONTH($H229),YEAR(Z$4)=YEAR($H229)),#REF!,IF(AND(MONTH(Z$4)=MONTH($G229),YEAR(Z$4)=YEAR($G229)),#REF!,IF(AND(Z$4&lt;($H229+1),(Z$4+1)&gt;$G229),$O229,0)))</f>
        <v>0</v>
      </c>
      <c r="AA229" s="1301">
        <v>0</v>
      </c>
      <c r="AB229" s="1301">
        <f t="shared" si="268"/>
        <v>0</v>
      </c>
      <c r="AC229" s="1301">
        <v>0</v>
      </c>
      <c r="AD229" s="1301">
        <f>IF(AND(MONTH(AD$4)=MONTH($H229),YEAR(AD$4)=YEAR($H229)),#REF!,IF(AND(MONTH(AD$4)=MONTH($G229),YEAR(AD$4)=YEAR($G229)),#REF!,IF(AND(AD$4&lt;($H229+1),(AD$4+1)&gt;$G229),$O229,0)))</f>
        <v>0</v>
      </c>
      <c r="AE229" s="1301">
        <v>7853.12</v>
      </c>
      <c r="AF229" s="1301">
        <f t="shared" si="269"/>
        <v>-7853.12</v>
      </c>
      <c r="AG229" s="1301">
        <v>7286.4</v>
      </c>
      <c r="AH229" s="1301">
        <f>IF(AND(MONTH(AH$4)=MONTH($H229),YEAR(AH$4)=YEAR($H229)),#REF!,IF(AND(MONTH(AH$4)=MONTH($G229),YEAR(AH$4)=YEAR($G229)),#REF!,IF(AND(AH$4&lt;($H229+1),(AH$4+1)&gt;$G229),$O229,0)))</f>
        <v>0</v>
      </c>
      <c r="AI229" s="1301">
        <v>0</v>
      </c>
      <c r="AJ229" s="1301">
        <f t="shared" si="270"/>
        <v>0</v>
      </c>
      <c r="AK229" s="1301">
        <v>0</v>
      </c>
      <c r="AL229" s="1313">
        <f>IF(AND(MONTH(AL$4)=MONTH($H229),YEAR(AL$4)=YEAR($H229)),#REF!,IF(AND(MONTH(AL$4)=MONTH($G229),YEAR(AL$4)=YEAR($G229)),#REF!,IF(AND(AL$4&lt;($H229+1),(AL$4+1)&gt;$G229),$O229,0)))</f>
        <v>0</v>
      </c>
      <c r="AM229" s="1313">
        <f>IF(AND(MONTH(AM$4)=MONTH($H229),YEAR(AM$4)=YEAR($H229)),#REF!,IF(AND(MONTH(AM$4)=MONTH($G229),YEAR(AM$4)=YEAR($G229)),#REF!,IF(AND(AM$4&lt;($H229+1),(AM$4+1)&gt;$G229),$O229,0)))</f>
        <v>0</v>
      </c>
      <c r="AN229" s="1313">
        <f>IF(AND(MONTH(AN$4)=MONTH($H229),YEAR(AN$4)=YEAR($H229)),#REF!,IF(AND(MONTH(AN$4)=MONTH($G229),YEAR(AN$4)=YEAR($G229)),#REF!,IF(AND(AN$4&lt;($H229+1),(AN$4+1)&gt;$G229),$O229,0)))</f>
        <v>0</v>
      </c>
      <c r="AO229" s="1313">
        <f>IF(AND(MONTH(AO$4)=MONTH($H229),YEAR(AO$4)=YEAR($H229)),#REF!,IF(AND(MONTH(AO$4)=MONTH($G229),YEAR(AO$4)=YEAR($G229)),#REF!,IF(AND(AO$4&lt;($H229+1),(AO$4+1)&gt;$G229),$O229,0)))</f>
        <v>0</v>
      </c>
      <c r="AP229" s="1313">
        <f>IF(AND(MONTH(AP$4)=MONTH($H229),YEAR(AP$4)=YEAR($H229)),#REF!,IF(AND(MONTH(AP$4)=MONTH($G229),YEAR(AP$4)=YEAR($G229)),#REF!,IF(AND(AP$4&lt;($H229+1),(AP$4+1)&gt;$G229),$O229,0)))</f>
        <v>0</v>
      </c>
      <c r="AQ229" s="1313">
        <f>IF(AND(MONTH(AQ$4)=MONTH($H229),YEAR(AQ$4)=YEAR($H229)),#REF!,IF(AND(MONTH(AQ$4)=MONTH($G229),YEAR(AQ$4)=YEAR($G229)),#REF!,IF(AND(AQ$4&lt;($H229+1),(AQ$4+1)&gt;$G229),$O229,0)))</f>
        <v>0</v>
      </c>
      <c r="AR229" s="1313">
        <f>IF(AND(MONTH(AR$4)=MONTH($H229),YEAR(AR$4)=YEAR($H229)),#REF!,IF(AND(MONTH(AR$4)=MONTH($G229),YEAR(AR$4)=YEAR($G229)),#REF!,IF(AND(AR$4&lt;($H229+1),(AR$4+1)&gt;$G229),$O229,0)))</f>
        <v>0</v>
      </c>
      <c r="AS229" s="1301">
        <f t="shared" ref="AS229:AS231" si="322">R229+V229+Z229+AD229+AH229+AL229+AM229+AN229+AO229+AP229+AQ229+AR229</f>
        <v>0</v>
      </c>
      <c r="AT229" s="1301">
        <f>IF(AND(MONTH(AT$4)=MONTH($H229),YEAR(AT$4)=YEAR($H229)),#REF!,IF(AND(MONTH(AT$4)=MONTH($G229),YEAR(AT$4)=YEAR($G229)),#REF!,IF(AND(AT$4&lt;($H229+1),(AT$4+1)&gt;$G229),$P229,0)))</f>
        <v>0</v>
      </c>
      <c r="AU229" s="1301">
        <v>0</v>
      </c>
      <c r="AV229" s="1301">
        <f t="shared" ref="AV229:AV231" si="323">AT229-AU229</f>
        <v>0</v>
      </c>
      <c r="AW229" s="1301">
        <v>0</v>
      </c>
      <c r="AX229" s="1301">
        <f>IF(AND(MONTH(AX$4)=MONTH($H229),YEAR(AX$4)=YEAR($H229)),#REF!,IF(AND(MONTH(AX$4)=MONTH($G229),YEAR(AX$4)=YEAR($G229)),#REF!,IF(AND(AX$4&lt;($H229+1),(AX$4+1)&gt;$G229),$P229,0)))</f>
        <v>0</v>
      </c>
      <c r="AY229" s="1301">
        <v>0</v>
      </c>
      <c r="AZ229" s="1301">
        <f t="shared" ref="AZ229:AZ231" si="324">AX229-AY229</f>
        <v>0</v>
      </c>
      <c r="BA229" s="1301">
        <v>0</v>
      </c>
      <c r="BB229" s="1301">
        <f>IF(AND(MONTH(BB$4)=MONTH($H229),YEAR(BB$4)=YEAR($H229)),#REF!,IF(AND(MONTH(BB$4)=MONTH($G229),YEAR(BB$4)=YEAR($G229)),#REF!,IF(AND(BB$4&lt;($H229+1),(BB$4+1)&gt;$G229),$P229,0)))</f>
        <v>0</v>
      </c>
      <c r="BC229" s="1301">
        <v>0</v>
      </c>
      <c r="BD229" s="1301">
        <f t="shared" si="274"/>
        <v>0</v>
      </c>
      <c r="BE229" s="1301">
        <v>0</v>
      </c>
      <c r="BF229" s="1301">
        <f>IF(AND(MONTH(BF$4)=MONTH($H229),YEAR(BF$4)=YEAR($H229)),#REF!,IF(AND(MONTH(BF$4)=MONTH($G229),YEAR(BF$4)=YEAR($G229)),#REF!,IF(AND(BF$4&lt;($H229+1),(BF$4+1)&gt;$G229),$P229,0)))</f>
        <v>0</v>
      </c>
      <c r="BG229" s="1301">
        <v>1619.2</v>
      </c>
      <c r="BH229" s="1301">
        <f t="shared" si="275"/>
        <v>-1619.2</v>
      </c>
      <c r="BI229" s="1301">
        <v>1619.2</v>
      </c>
      <c r="BJ229" s="1301">
        <f>IF(AND(MONTH(BJ$4)=MONTH($H229),YEAR(BJ$4)=YEAR($H229)),#REF!,IF(AND(MONTH(BJ$4)=MONTH($G229),YEAR(BJ$4)=YEAR($G229)),#REF!,IF(AND(BJ$4&lt;($H229+1),(BJ$4+1)&gt;$G229),$P229,0)))</f>
        <v>0</v>
      </c>
      <c r="BK229" s="1301">
        <v>0</v>
      </c>
      <c r="BL229" s="1301">
        <f t="shared" si="276"/>
        <v>0</v>
      </c>
      <c r="BM229" s="1301">
        <v>0</v>
      </c>
      <c r="BN229" s="1313">
        <f>IF(AND(MONTH(BN$4)=MONTH($H229),YEAR(BN$4)=YEAR($H229)),#REF!,IF(AND(MONTH(BN$4)=MONTH($G229),YEAR(BN$4)=YEAR($G229)),#REF!,IF(AND(BN$4&lt;($H229+1),(BN$4+1)&gt;$G229),$P229,0)))</f>
        <v>0</v>
      </c>
      <c r="BO229" s="1313">
        <f>IF(AND(MONTH(BO$4)=MONTH($H229),YEAR(BO$4)=YEAR($H229)),#REF!,IF(AND(MONTH(BO$4)=MONTH($G229),YEAR(BO$4)=YEAR($G229)),#REF!,IF(AND(BO$4&lt;($H229+1),(BO$4+1)&gt;$G229),$P229,0)))</f>
        <v>0</v>
      </c>
      <c r="BP229" s="1313">
        <f>IF(AND(MONTH(BP$4)=MONTH($H229),YEAR(BP$4)=YEAR($H229)),#REF!,IF(AND(MONTH(BP$4)=MONTH($G229),YEAR(BP$4)=YEAR($G229)),#REF!,IF(AND(BP$4&lt;($H229+1),(BP$4+1)&gt;$G229),$P229,0)))</f>
        <v>0</v>
      </c>
      <c r="BQ229" s="1313">
        <f>IF(AND(MONTH(BQ$4)=MONTH($H229),YEAR(BQ$4)=YEAR($H229)),#REF!,IF(AND(MONTH(BQ$4)=MONTH($G229),YEAR(BQ$4)=YEAR($G229)),#REF!,IF(AND(BQ$4&lt;($H229+1),(BQ$4+1)&gt;$G229),$P229,0)))</f>
        <v>0</v>
      </c>
      <c r="BR229" s="1313">
        <f>IF(AND(MONTH(BR$4)=MONTH($H229),YEAR(BR$4)=YEAR($H229)),#REF!,IF(AND(MONTH(BR$4)=MONTH($G229),YEAR(BR$4)=YEAR($G229)),#REF!,IF(AND(BR$4&lt;($H229+1),(BR$4+1)&gt;$G229),$P229,0)))</f>
        <v>0</v>
      </c>
      <c r="BS229" s="1313">
        <f>IF(AND(MONTH(BS$4)=MONTH($H229),YEAR(BS$4)=YEAR($H229)),#REF!,IF(AND(MONTH(BS$4)=MONTH($G229),YEAR(BS$4)=YEAR($G229)),#REF!,IF(AND(BS$4&lt;($H229+1),(BS$4+1)&gt;$G229),$P229,0)))</f>
        <v>0</v>
      </c>
      <c r="BT229" s="1313">
        <f>IF(AND(MONTH(BT$4)=MONTH($H229),YEAR(BT$4)=YEAR($H229)),#REF!,IF(AND(MONTH(BT$4)=MONTH($G229),YEAR(BT$4)=YEAR($G229)),#REF!,IF(AND(BT$4&lt;($H229+1),(BT$4+1)&gt;$G229),$P229,0)))</f>
        <v>0</v>
      </c>
      <c r="BU229" s="1301">
        <f t="shared" ref="BU229:BU231" si="325">AT229+AX229+BB229+BF229+BJ229+BN229+BO229+BP229+BQ229+BR229+BS229+BT229</f>
        <v>0</v>
      </c>
      <c r="BV229" s="1301"/>
      <c r="BW229" s="1327"/>
      <c r="BX229" s="1319"/>
      <c r="BY229" s="1319"/>
      <c r="BZ229" s="1319"/>
      <c r="CA229" s="1319"/>
      <c r="CB229" s="1319"/>
      <c r="CC229" s="1319"/>
      <c r="CD229" s="1319"/>
      <c r="CE229" s="1319"/>
      <c r="CF229" s="1319"/>
      <c r="CG229" s="1319"/>
      <c r="CH229" s="1319"/>
      <c r="CI229" s="1270">
        <f t="shared" ref="CI229:CI231" si="326">SUM(BW229:CH229)</f>
        <v>0</v>
      </c>
      <c r="CJ229" s="1333"/>
      <c r="CK229" s="1333"/>
      <c r="CL229" s="1333"/>
    </row>
    <row r="230" spans="1:90" s="1170" customFormat="1" ht="18" customHeight="1">
      <c r="A230" s="1206">
        <v>98</v>
      </c>
      <c r="B230" s="1206" t="s">
        <v>270</v>
      </c>
      <c r="C230" s="1206" t="s">
        <v>56</v>
      </c>
      <c r="D230" s="1206"/>
      <c r="E230" s="1212"/>
      <c r="F230" s="1219" t="s">
        <v>285</v>
      </c>
      <c r="G230" s="1214">
        <v>46135</v>
      </c>
      <c r="H230" s="1214">
        <v>46499</v>
      </c>
      <c r="I230" s="1271">
        <v>124.31</v>
      </c>
      <c r="J230" s="1272" t="s">
        <v>87</v>
      </c>
      <c r="K230" s="1272">
        <v>3036</v>
      </c>
      <c r="L230" s="1275">
        <v>12.875</v>
      </c>
      <c r="M230" s="1273">
        <v>2</v>
      </c>
      <c r="N230" s="1274">
        <v>18.59375</v>
      </c>
      <c r="O230" s="1259">
        <f t="shared" si="263"/>
        <v>39088.5</v>
      </c>
      <c r="P230" s="1259">
        <f t="shared" si="264"/>
        <v>6072</v>
      </c>
      <c r="Q230" s="1259">
        <f t="shared" si="319"/>
        <v>45160.5</v>
      </c>
      <c r="R230" s="1259">
        <f>IF(AND(MONTH(R$4)=MONTH($H230),YEAR(R$4)=YEAR($H230)),#REF!,IF(AND(MONTH(R$4)=MONTH($G230),YEAR(R$4)=YEAR($G230)),#REF!,IF(AND(R$4&lt;($H230+1),(R$4+1)&gt;$G230),$O230,0)))</f>
        <v>0</v>
      </c>
      <c r="S230" s="1259">
        <v>0</v>
      </c>
      <c r="T230" s="1259">
        <f t="shared" si="320"/>
        <v>0</v>
      </c>
      <c r="U230" s="1259">
        <v>0</v>
      </c>
      <c r="V230" s="1301">
        <f>IF(AND(MONTH(V$4)=MONTH($H230),YEAR(V$4)=YEAR($H230)),#REF!,IF(AND(MONTH(V$4)=MONTH($G230),YEAR(V$4)=YEAR($G230)),#REF!,IF(AND(V$4&lt;($H230+1),(V$4+1)&gt;$G230),$O230,0)))</f>
        <v>0</v>
      </c>
      <c r="W230" s="1301">
        <v>0</v>
      </c>
      <c r="X230" s="1301">
        <f t="shared" si="321"/>
        <v>0</v>
      </c>
      <c r="Y230" s="1301">
        <v>0</v>
      </c>
      <c r="Z230" s="1301">
        <f>IF(AND(MONTH(Z$4)=MONTH($H230),YEAR(Z$4)=YEAR($H230)),#REF!,IF(AND(MONTH(Z$4)=MONTH($G230),YEAR(Z$4)=YEAR($G230)),#REF!,IF(AND(Z$4&lt;($H230+1),(Z$4+1)&gt;$G230),$O230,0)))</f>
        <v>0</v>
      </c>
      <c r="AA230" s="1301">
        <v>0</v>
      </c>
      <c r="AB230" s="1301">
        <f t="shared" si="268"/>
        <v>0</v>
      </c>
      <c r="AC230" s="1301">
        <v>0</v>
      </c>
      <c r="AD230" s="1301">
        <f>IF(AND(MONTH(AD$4)=MONTH($H230),YEAR(AD$4)=YEAR($H230)),#REF!,IF(AND(MONTH(AD$4)=MONTH($G230),YEAR(AD$4)=YEAR($G230)),#REF!,IF(AND(AD$4&lt;($H230+1),(AD$4+1)&gt;$G230),$O230,0)))</f>
        <v>0</v>
      </c>
      <c r="AE230" s="1301">
        <v>0</v>
      </c>
      <c r="AF230" s="1301">
        <f t="shared" si="269"/>
        <v>0</v>
      </c>
      <c r="AG230" s="1301">
        <v>0</v>
      </c>
      <c r="AH230" s="1301">
        <f>IF(AND(MONTH(AH$4)=MONTH($H230),YEAR(AH$4)=YEAR($H230)),#REF!,IF(AND(MONTH(AH$4)=MONTH($G230),YEAR(AH$4)=YEAR($G230)),#REF!,IF(AND(AH$4&lt;($H230+1),(AH$4+1)&gt;$G230),$O230,0)))</f>
        <v>0</v>
      </c>
      <c r="AI230" s="1301">
        <v>0</v>
      </c>
      <c r="AJ230" s="1301">
        <f t="shared" si="270"/>
        <v>0</v>
      </c>
      <c r="AK230" s="1301">
        <v>0</v>
      </c>
      <c r="AL230" s="1313">
        <f>IF(AND(MONTH(AL$4)=MONTH($H230),YEAR(AL$4)=YEAR($H230)),#REF!,IF(AND(MONTH(AL$4)=MONTH($G230),YEAR(AL$4)=YEAR($G230)),#REF!,IF(AND(AL$4&lt;($H230+1),(AL$4+1)&gt;$G230),$O230,0)))</f>
        <v>0</v>
      </c>
      <c r="AM230" s="1313">
        <f>IF(AND(MONTH(AM$4)=MONTH($H230),YEAR(AM$4)=YEAR($H230)),#REF!,IF(AND(MONTH(AM$4)=MONTH($G230),YEAR(AM$4)=YEAR($G230)),#REF!,IF(AND(AM$4&lt;($H230+1),(AM$4+1)&gt;$G230),$O230,0)))</f>
        <v>0</v>
      </c>
      <c r="AN230" s="1313">
        <f>IF(AND(MONTH(AN$4)=MONTH($H230),YEAR(AN$4)=YEAR($H230)),#REF!,IF(AND(MONTH(AN$4)=MONTH($G230),YEAR(AN$4)=YEAR($G230)),#REF!,IF(AND(AN$4&lt;($H230+1),(AN$4+1)&gt;$G230),$O230,0)))</f>
        <v>0</v>
      </c>
      <c r="AO230" s="1313">
        <f>IF(AND(MONTH(AO$4)=MONTH($H230),YEAR(AO$4)=YEAR($H230)),#REF!,IF(AND(MONTH(AO$4)=MONTH($G230),YEAR(AO$4)=YEAR($G230)),#REF!,IF(AND(AO$4&lt;($H230+1),(AO$4+1)&gt;$G230),$O230,0)))</f>
        <v>0</v>
      </c>
      <c r="AP230" s="1313">
        <f>IF(AND(MONTH(AP$4)=MONTH($H230),YEAR(AP$4)=YEAR($H230)),#REF!,IF(AND(MONTH(AP$4)=MONTH($G230),YEAR(AP$4)=YEAR($G230)),#REF!,IF(AND(AP$4&lt;($H230+1),(AP$4+1)&gt;$G230),$O230,0)))</f>
        <v>0</v>
      </c>
      <c r="AQ230" s="1313">
        <f>IF(AND(MONTH(AQ$4)=MONTH($H230),YEAR(AQ$4)=YEAR($H230)),#REF!,IF(AND(MONTH(AQ$4)=MONTH($G230),YEAR(AQ$4)=YEAR($G230)),#REF!,IF(AND(AQ$4&lt;($H230+1),(AQ$4+1)&gt;$G230),$O230,0)))</f>
        <v>0</v>
      </c>
      <c r="AR230" s="1313">
        <f>IF(AND(MONTH(AR$4)=MONTH($H230),YEAR(AR$4)=YEAR($H230)),#REF!,IF(AND(MONTH(AR$4)=MONTH($G230),YEAR(AR$4)=YEAR($G230)),#REF!,IF(AND(AR$4&lt;($H230+1),(AR$4+1)&gt;$G230),$O230,0)))</f>
        <v>0</v>
      </c>
      <c r="AS230" s="1301">
        <f t="shared" si="322"/>
        <v>0</v>
      </c>
      <c r="AT230" s="1301">
        <f>IF(AND(MONTH(AT$4)=MONTH($H230),YEAR(AT$4)=YEAR($H230)),#REF!,IF(AND(MONTH(AT$4)=MONTH($G230),YEAR(AT$4)=YEAR($G230)),#REF!,IF(AND(AT$4&lt;($H230+1),(AT$4+1)&gt;$G230),$P230,0)))</f>
        <v>0</v>
      </c>
      <c r="AU230" s="1301">
        <v>0</v>
      </c>
      <c r="AV230" s="1301">
        <f t="shared" si="323"/>
        <v>0</v>
      </c>
      <c r="AW230" s="1301">
        <v>0</v>
      </c>
      <c r="AX230" s="1301">
        <f>IF(AND(MONTH(AX$4)=MONTH($H230),YEAR(AX$4)=YEAR($H230)),#REF!,IF(AND(MONTH(AX$4)=MONTH($G230),YEAR(AX$4)=YEAR($G230)),#REF!,IF(AND(AX$4&lt;($H230+1),(AX$4+1)&gt;$G230),$P230,0)))</f>
        <v>0</v>
      </c>
      <c r="AY230" s="1301">
        <v>0</v>
      </c>
      <c r="AZ230" s="1301">
        <f t="shared" si="324"/>
        <v>0</v>
      </c>
      <c r="BA230" s="1301">
        <v>0</v>
      </c>
      <c r="BB230" s="1301">
        <f>IF(AND(MONTH(BB$4)=MONTH($H230),YEAR(BB$4)=YEAR($H230)),#REF!,IF(AND(MONTH(BB$4)=MONTH($G230),YEAR(BB$4)=YEAR($G230)),#REF!,IF(AND(BB$4&lt;($H230+1),(BB$4+1)&gt;$G230),$P230,0)))</f>
        <v>0</v>
      </c>
      <c r="BC230" s="1301">
        <v>0</v>
      </c>
      <c r="BD230" s="1301">
        <f t="shared" si="274"/>
        <v>0</v>
      </c>
      <c r="BE230" s="1301">
        <v>0</v>
      </c>
      <c r="BF230" s="1301">
        <f>IF(AND(MONTH(BF$4)=MONTH($H230),YEAR(BF$4)=YEAR($H230)),#REF!,IF(AND(MONTH(BF$4)=MONTH($G230),YEAR(BF$4)=YEAR($G230)),#REF!,IF(AND(BF$4&lt;($H230+1),(BF$4+1)&gt;$G230),$P230,0)))</f>
        <v>0</v>
      </c>
      <c r="BG230" s="1301">
        <v>0</v>
      </c>
      <c r="BH230" s="1301">
        <f t="shared" si="275"/>
        <v>0</v>
      </c>
      <c r="BI230" s="1301">
        <v>0</v>
      </c>
      <c r="BJ230" s="1301">
        <f>IF(AND(MONTH(BJ$4)=MONTH($H230),YEAR(BJ$4)=YEAR($H230)),#REF!,IF(AND(MONTH(BJ$4)=MONTH($G230),YEAR(BJ$4)=YEAR($G230)),#REF!,IF(AND(BJ$4&lt;($H230+1),(BJ$4+1)&gt;$G230),$P230,0)))</f>
        <v>0</v>
      </c>
      <c r="BK230" s="1301">
        <v>0</v>
      </c>
      <c r="BL230" s="1301">
        <f t="shared" si="276"/>
        <v>0</v>
      </c>
      <c r="BM230" s="1301">
        <v>0</v>
      </c>
      <c r="BN230" s="1313">
        <f>IF(AND(MONTH(BN$4)=MONTH($H230),YEAR(BN$4)=YEAR($H230)),#REF!,IF(AND(MONTH(BN$4)=MONTH($G230),YEAR(BN$4)=YEAR($G230)),#REF!,IF(AND(BN$4&lt;($H230+1),(BN$4+1)&gt;$G230),$P230,0)))</f>
        <v>0</v>
      </c>
      <c r="BO230" s="1313">
        <f>IF(AND(MONTH(BO$4)=MONTH($H230),YEAR(BO$4)=YEAR($H230)),#REF!,IF(AND(MONTH(BO$4)=MONTH($G230),YEAR(BO$4)=YEAR($G230)),#REF!,IF(AND(BO$4&lt;($H230+1),(BO$4+1)&gt;$G230),$P230,0)))</f>
        <v>0</v>
      </c>
      <c r="BP230" s="1313">
        <f>IF(AND(MONTH(BP$4)=MONTH($H230),YEAR(BP$4)=YEAR($H230)),#REF!,IF(AND(MONTH(BP$4)=MONTH($G230),YEAR(BP$4)=YEAR($G230)),#REF!,IF(AND(BP$4&lt;($H230+1),(BP$4+1)&gt;$G230),$P230,0)))</f>
        <v>0</v>
      </c>
      <c r="BQ230" s="1313">
        <f>IF(AND(MONTH(BQ$4)=MONTH($H230),YEAR(BQ$4)=YEAR($H230)),#REF!,IF(AND(MONTH(BQ$4)=MONTH($G230),YEAR(BQ$4)=YEAR($G230)),#REF!,IF(AND(BQ$4&lt;($H230+1),(BQ$4+1)&gt;$G230),$P230,0)))</f>
        <v>0</v>
      </c>
      <c r="BR230" s="1313">
        <f>IF(AND(MONTH(BR$4)=MONTH($H230),YEAR(BR$4)=YEAR($H230)),#REF!,IF(AND(MONTH(BR$4)=MONTH($G230),YEAR(BR$4)=YEAR($G230)),#REF!,IF(AND(BR$4&lt;($H230+1),(BR$4+1)&gt;$G230),$P230,0)))</f>
        <v>0</v>
      </c>
      <c r="BS230" s="1313">
        <f>IF(AND(MONTH(BS$4)=MONTH($H230),YEAR(BS$4)=YEAR($H230)),#REF!,IF(AND(MONTH(BS$4)=MONTH($G230),YEAR(BS$4)=YEAR($G230)),#REF!,IF(AND(BS$4&lt;($H230+1),(BS$4+1)&gt;$G230),$P230,0)))</f>
        <v>0</v>
      </c>
      <c r="BT230" s="1313">
        <f>IF(AND(MONTH(BT$4)=MONTH($H230),YEAR(BT$4)=YEAR($H230)),#REF!,IF(AND(MONTH(BT$4)=MONTH($G230),YEAR(BT$4)=YEAR($G230)),#REF!,IF(AND(BT$4&lt;($H230+1),(BT$4+1)&gt;$G230),$P230,0)))</f>
        <v>0</v>
      </c>
      <c r="BU230" s="1301">
        <f t="shared" si="325"/>
        <v>0</v>
      </c>
      <c r="BV230" s="1301"/>
      <c r="BW230" s="1327"/>
      <c r="BX230" s="1319"/>
      <c r="BY230" s="1319"/>
      <c r="BZ230" s="1319"/>
      <c r="CA230" s="1319"/>
      <c r="CB230" s="1319"/>
      <c r="CC230" s="1319"/>
      <c r="CD230" s="1319"/>
      <c r="CE230" s="1319"/>
      <c r="CF230" s="1319"/>
      <c r="CG230" s="1319"/>
      <c r="CH230" s="1319"/>
      <c r="CI230" s="1270">
        <f t="shared" si="326"/>
        <v>0</v>
      </c>
      <c r="CJ230" s="1333"/>
      <c r="CK230" s="1333"/>
      <c r="CL230" s="1333"/>
    </row>
    <row r="231" spans="1:90" s="1170" customFormat="1" ht="18" customHeight="1">
      <c r="A231" s="1206">
        <v>98</v>
      </c>
      <c r="B231" s="1206" t="s">
        <v>270</v>
      </c>
      <c r="C231" s="1206" t="s">
        <v>56</v>
      </c>
      <c r="D231" s="1206"/>
      <c r="E231" s="1212"/>
      <c r="F231" s="1219" t="s">
        <v>285</v>
      </c>
      <c r="G231" s="1214">
        <v>46500</v>
      </c>
      <c r="H231" s="1214">
        <v>46865</v>
      </c>
      <c r="I231" s="1271">
        <v>124.31</v>
      </c>
      <c r="J231" s="1272" t="s">
        <v>87</v>
      </c>
      <c r="K231" s="1272">
        <v>3036</v>
      </c>
      <c r="L231" s="1275">
        <v>13.3125</v>
      </c>
      <c r="M231" s="1273">
        <v>2</v>
      </c>
      <c r="N231" s="1274">
        <v>19.140625</v>
      </c>
      <c r="O231" s="1259">
        <f t="shared" si="263"/>
        <v>40416.75</v>
      </c>
      <c r="P231" s="1259">
        <f t="shared" si="264"/>
        <v>6072</v>
      </c>
      <c r="Q231" s="1259">
        <f t="shared" si="319"/>
        <v>46488.75</v>
      </c>
      <c r="R231" s="1259">
        <f>IF(AND(MONTH(R$4)=MONTH($H231),YEAR(R$4)=YEAR($H231)),#REF!,IF(AND(MONTH(R$4)=MONTH($G231),YEAR(R$4)=YEAR($G231)),#REF!,IF(AND(R$4&lt;($H231+1),(R$4+1)&gt;$G231),$O231,0)))</f>
        <v>0</v>
      </c>
      <c r="S231" s="1259">
        <v>0</v>
      </c>
      <c r="T231" s="1259">
        <f t="shared" si="320"/>
        <v>0</v>
      </c>
      <c r="U231" s="1259">
        <v>0</v>
      </c>
      <c r="V231" s="1301">
        <f>IF(AND(MONTH(V$4)=MONTH($H231),YEAR(V$4)=YEAR($H231)),#REF!,IF(AND(MONTH(V$4)=MONTH($G231),YEAR(V$4)=YEAR($G231)),#REF!,IF(AND(V$4&lt;($H231+1),(V$4+1)&gt;$G231),$O231,0)))</f>
        <v>0</v>
      </c>
      <c r="W231" s="1301">
        <v>0</v>
      </c>
      <c r="X231" s="1301">
        <f t="shared" si="321"/>
        <v>0</v>
      </c>
      <c r="Y231" s="1301">
        <v>0</v>
      </c>
      <c r="Z231" s="1301">
        <f>IF(AND(MONTH(Z$4)=MONTH($H231),YEAR(Z$4)=YEAR($H231)),#REF!,IF(AND(MONTH(Z$4)=MONTH($G231),YEAR(Z$4)=YEAR($G231)),#REF!,IF(AND(Z$4&lt;($H231+1),(Z$4+1)&gt;$G231),$O231,0)))</f>
        <v>0</v>
      </c>
      <c r="AA231" s="1301">
        <v>0</v>
      </c>
      <c r="AB231" s="1301">
        <f t="shared" si="268"/>
        <v>0</v>
      </c>
      <c r="AC231" s="1301">
        <v>0</v>
      </c>
      <c r="AD231" s="1301">
        <f>IF(AND(MONTH(AD$4)=MONTH($H231),YEAR(AD$4)=YEAR($H231)),#REF!,IF(AND(MONTH(AD$4)=MONTH($G231),YEAR(AD$4)=YEAR($G231)),#REF!,IF(AND(AD$4&lt;($H231+1),(AD$4+1)&gt;$G231),$O231,0)))</f>
        <v>0</v>
      </c>
      <c r="AE231" s="1301">
        <v>0</v>
      </c>
      <c r="AF231" s="1301">
        <f t="shared" si="269"/>
        <v>0</v>
      </c>
      <c r="AG231" s="1301">
        <v>0</v>
      </c>
      <c r="AH231" s="1301">
        <f>IF(AND(MONTH(AH$4)=MONTH($H231),YEAR(AH$4)=YEAR($H231)),#REF!,IF(AND(MONTH(AH$4)=MONTH($G231),YEAR(AH$4)=YEAR($G231)),#REF!,IF(AND(AH$4&lt;($H231+1),(AH$4+1)&gt;$G231),$O231,0)))</f>
        <v>0</v>
      </c>
      <c r="AI231" s="1301">
        <v>0</v>
      </c>
      <c r="AJ231" s="1301">
        <f t="shared" si="270"/>
        <v>0</v>
      </c>
      <c r="AK231" s="1301">
        <v>0</v>
      </c>
      <c r="AL231" s="1313">
        <f>IF(AND(MONTH(AL$4)=MONTH($H231),YEAR(AL$4)=YEAR($H231)),#REF!,IF(AND(MONTH(AL$4)=MONTH($G231),YEAR(AL$4)=YEAR($G231)),#REF!,IF(AND(AL$4&lt;($H231+1),(AL$4+1)&gt;$G231),$O231,0)))</f>
        <v>0</v>
      </c>
      <c r="AM231" s="1313">
        <f>IF(AND(MONTH(AM$4)=MONTH($H231),YEAR(AM$4)=YEAR($H231)),#REF!,IF(AND(MONTH(AM$4)=MONTH($G231),YEAR(AM$4)=YEAR($G231)),#REF!,IF(AND(AM$4&lt;($H231+1),(AM$4+1)&gt;$G231),$O231,0)))</f>
        <v>0</v>
      </c>
      <c r="AN231" s="1313">
        <f>IF(AND(MONTH(AN$4)=MONTH($H231),YEAR(AN$4)=YEAR($H231)),#REF!,IF(AND(MONTH(AN$4)=MONTH($G231),YEAR(AN$4)=YEAR($G231)),#REF!,IF(AND(AN$4&lt;($H231+1),(AN$4+1)&gt;$G231),$O231,0)))</f>
        <v>0</v>
      </c>
      <c r="AO231" s="1313">
        <f>IF(AND(MONTH(AO$4)=MONTH($H231),YEAR(AO$4)=YEAR($H231)),#REF!,IF(AND(MONTH(AO$4)=MONTH($G231),YEAR(AO$4)=YEAR($G231)),#REF!,IF(AND(AO$4&lt;($H231+1),(AO$4+1)&gt;$G231),$O231,0)))</f>
        <v>0</v>
      </c>
      <c r="AP231" s="1313">
        <f>IF(AND(MONTH(AP$4)=MONTH($H231),YEAR(AP$4)=YEAR($H231)),#REF!,IF(AND(MONTH(AP$4)=MONTH($G231),YEAR(AP$4)=YEAR($G231)),#REF!,IF(AND(AP$4&lt;($H231+1),(AP$4+1)&gt;$G231),$O231,0)))</f>
        <v>0</v>
      </c>
      <c r="AQ231" s="1313">
        <f>IF(AND(MONTH(AQ$4)=MONTH($H231),YEAR(AQ$4)=YEAR($H231)),#REF!,IF(AND(MONTH(AQ$4)=MONTH($G231),YEAR(AQ$4)=YEAR($G231)),#REF!,IF(AND(AQ$4&lt;($H231+1),(AQ$4+1)&gt;$G231),$O231,0)))</f>
        <v>0</v>
      </c>
      <c r="AR231" s="1313">
        <f>IF(AND(MONTH(AR$4)=MONTH($H231),YEAR(AR$4)=YEAR($H231)),#REF!,IF(AND(MONTH(AR$4)=MONTH($G231),YEAR(AR$4)=YEAR($G231)),#REF!,IF(AND(AR$4&lt;($H231+1),(AR$4+1)&gt;$G231),$O231,0)))</f>
        <v>0</v>
      </c>
      <c r="AS231" s="1301">
        <f t="shared" si="322"/>
        <v>0</v>
      </c>
      <c r="AT231" s="1301">
        <f>IF(AND(MONTH(AT$4)=MONTH($H231),YEAR(AT$4)=YEAR($H231)),#REF!,IF(AND(MONTH(AT$4)=MONTH($G231),YEAR(AT$4)=YEAR($G231)),#REF!,IF(AND(AT$4&lt;($H231+1),(AT$4+1)&gt;$G231),$P231,0)))</f>
        <v>0</v>
      </c>
      <c r="AU231" s="1301">
        <v>0</v>
      </c>
      <c r="AV231" s="1301">
        <f t="shared" si="323"/>
        <v>0</v>
      </c>
      <c r="AW231" s="1301">
        <v>0</v>
      </c>
      <c r="AX231" s="1301">
        <f>IF(AND(MONTH(AX$4)=MONTH($H231),YEAR(AX$4)=YEAR($H231)),#REF!,IF(AND(MONTH(AX$4)=MONTH($G231),YEAR(AX$4)=YEAR($G231)),#REF!,IF(AND(AX$4&lt;($H231+1),(AX$4+1)&gt;$G231),$P231,0)))</f>
        <v>0</v>
      </c>
      <c r="AY231" s="1301">
        <v>0</v>
      </c>
      <c r="AZ231" s="1301">
        <f t="shared" si="324"/>
        <v>0</v>
      </c>
      <c r="BA231" s="1301">
        <v>0</v>
      </c>
      <c r="BB231" s="1301">
        <f>IF(AND(MONTH(BB$4)=MONTH($H231),YEAR(BB$4)=YEAR($H231)),#REF!,IF(AND(MONTH(BB$4)=MONTH($G231),YEAR(BB$4)=YEAR($G231)),#REF!,IF(AND(BB$4&lt;($H231+1),(BB$4+1)&gt;$G231),$P231,0)))</f>
        <v>0</v>
      </c>
      <c r="BC231" s="1301">
        <v>0</v>
      </c>
      <c r="BD231" s="1301">
        <f t="shared" si="274"/>
        <v>0</v>
      </c>
      <c r="BE231" s="1301">
        <v>0</v>
      </c>
      <c r="BF231" s="1301">
        <f>IF(AND(MONTH(BF$4)=MONTH($H231),YEAR(BF$4)=YEAR($H231)),#REF!,IF(AND(MONTH(BF$4)=MONTH($G231),YEAR(BF$4)=YEAR($G231)),#REF!,IF(AND(BF$4&lt;($H231+1),(BF$4+1)&gt;$G231),$P231,0)))</f>
        <v>0</v>
      </c>
      <c r="BG231" s="1301">
        <v>0</v>
      </c>
      <c r="BH231" s="1301">
        <f t="shared" si="275"/>
        <v>0</v>
      </c>
      <c r="BI231" s="1301">
        <v>0</v>
      </c>
      <c r="BJ231" s="1301">
        <f>IF(AND(MONTH(BJ$4)=MONTH($H231),YEAR(BJ$4)=YEAR($H231)),#REF!,IF(AND(MONTH(BJ$4)=MONTH($G231),YEAR(BJ$4)=YEAR($G231)),#REF!,IF(AND(BJ$4&lt;($H231+1),(BJ$4+1)&gt;$G231),$P231,0)))</f>
        <v>0</v>
      </c>
      <c r="BK231" s="1301">
        <v>0</v>
      </c>
      <c r="BL231" s="1301">
        <f t="shared" si="276"/>
        <v>0</v>
      </c>
      <c r="BM231" s="1301">
        <v>0</v>
      </c>
      <c r="BN231" s="1313">
        <f>IF(AND(MONTH(BN$4)=MONTH($H231),YEAR(BN$4)=YEAR($H231)),#REF!,IF(AND(MONTH(BN$4)=MONTH($G231),YEAR(BN$4)=YEAR($G231)),#REF!,IF(AND(BN$4&lt;($H231+1),(BN$4+1)&gt;$G231),$P231,0)))</f>
        <v>0</v>
      </c>
      <c r="BO231" s="1313">
        <f>IF(AND(MONTH(BO$4)=MONTH($H231),YEAR(BO$4)=YEAR($H231)),#REF!,IF(AND(MONTH(BO$4)=MONTH($G231),YEAR(BO$4)=YEAR($G231)),#REF!,IF(AND(BO$4&lt;($H231+1),(BO$4+1)&gt;$G231),$P231,0)))</f>
        <v>0</v>
      </c>
      <c r="BP231" s="1313">
        <f>IF(AND(MONTH(BP$4)=MONTH($H231),YEAR(BP$4)=YEAR($H231)),#REF!,IF(AND(MONTH(BP$4)=MONTH($G231),YEAR(BP$4)=YEAR($G231)),#REF!,IF(AND(BP$4&lt;($H231+1),(BP$4+1)&gt;$G231),$P231,0)))</f>
        <v>0</v>
      </c>
      <c r="BQ231" s="1313">
        <f>IF(AND(MONTH(BQ$4)=MONTH($H231),YEAR(BQ$4)=YEAR($H231)),#REF!,IF(AND(MONTH(BQ$4)=MONTH($G231),YEAR(BQ$4)=YEAR($G231)),#REF!,IF(AND(BQ$4&lt;($H231+1),(BQ$4+1)&gt;$G231),$P231,0)))</f>
        <v>0</v>
      </c>
      <c r="BR231" s="1313">
        <f>IF(AND(MONTH(BR$4)=MONTH($H231),YEAR(BR$4)=YEAR($H231)),#REF!,IF(AND(MONTH(BR$4)=MONTH($G231),YEAR(BR$4)=YEAR($G231)),#REF!,IF(AND(BR$4&lt;($H231+1),(BR$4+1)&gt;$G231),$P231,0)))</f>
        <v>0</v>
      </c>
      <c r="BS231" s="1313">
        <f>IF(AND(MONTH(BS$4)=MONTH($H231),YEAR(BS$4)=YEAR($H231)),#REF!,IF(AND(MONTH(BS$4)=MONTH($G231),YEAR(BS$4)=YEAR($G231)),#REF!,IF(AND(BS$4&lt;($H231+1),(BS$4+1)&gt;$G231),$P231,0)))</f>
        <v>0</v>
      </c>
      <c r="BT231" s="1313">
        <f>IF(AND(MONTH(BT$4)=MONTH($H231),YEAR(BT$4)=YEAR($H231)),#REF!,IF(AND(MONTH(BT$4)=MONTH($G231),YEAR(BT$4)=YEAR($G231)),#REF!,IF(AND(BT$4&lt;($H231+1),(BT$4+1)&gt;$G231),$P231,0)))</f>
        <v>0</v>
      </c>
      <c r="BU231" s="1301">
        <f t="shared" si="325"/>
        <v>0</v>
      </c>
      <c r="BV231" s="1301"/>
      <c r="BW231" s="1327"/>
      <c r="BX231" s="1319"/>
      <c r="BY231" s="1319"/>
      <c r="BZ231" s="1319"/>
      <c r="CA231" s="1319"/>
      <c r="CB231" s="1319"/>
      <c r="CC231" s="1319"/>
      <c r="CD231" s="1319"/>
      <c r="CE231" s="1319"/>
      <c r="CF231" s="1319"/>
      <c r="CG231" s="1319"/>
      <c r="CH231" s="1319"/>
      <c r="CI231" s="1270">
        <f t="shared" si="326"/>
        <v>0</v>
      </c>
      <c r="CJ231" s="1333"/>
      <c r="CK231" s="1333"/>
      <c r="CL231" s="1333"/>
    </row>
    <row r="232" spans="1:90" ht="18" customHeight="1">
      <c r="A232" s="1198">
        <v>99</v>
      </c>
      <c r="B232" s="1198" t="s">
        <v>270</v>
      </c>
      <c r="C232" s="1198" t="s">
        <v>56</v>
      </c>
      <c r="D232" s="1198"/>
      <c r="E232" s="1206" t="s">
        <v>287</v>
      </c>
      <c r="F232" s="1342" t="s">
        <v>288</v>
      </c>
      <c r="G232" s="1209">
        <v>45178</v>
      </c>
      <c r="H232" s="1209">
        <v>45543</v>
      </c>
      <c r="I232" s="1266">
        <v>158.63999999999999</v>
      </c>
      <c r="J232" s="1267">
        <v>700</v>
      </c>
      <c r="K232" s="1267">
        <v>700</v>
      </c>
      <c r="L232" s="1268">
        <v>15.375</v>
      </c>
      <c r="M232" s="1269">
        <v>2</v>
      </c>
      <c r="N232" s="1270">
        <v>21.71875</v>
      </c>
      <c r="O232" s="1259">
        <f t="shared" si="263"/>
        <v>10762.5</v>
      </c>
      <c r="P232" s="1259">
        <f t="shared" si="264"/>
        <v>1400</v>
      </c>
      <c r="Q232" s="1259">
        <f t="shared" si="265"/>
        <v>12162.5</v>
      </c>
      <c r="R232" s="1259">
        <f>IF(AND(MONTH(R$4)=MONTH($H232),YEAR(R$4)=YEAR($H232)),#REF!,IF(AND(MONTH(R$4)=MONTH($G232),YEAR(R$4)=YEAR($G232)),#REF!,IF(AND(R$4&lt;($H232+1),(R$4+1)&gt;$G232),$O232,0)))</f>
        <v>10762.5</v>
      </c>
      <c r="S232" s="1259">
        <f>VLOOKUP(E232,'[1]MW-Rent 2023'!$E$11:$AS$247,16,FALSE)</f>
        <v>8610</v>
      </c>
      <c r="T232" s="1259">
        <f t="shared" si="266"/>
        <v>2152.5</v>
      </c>
      <c r="U232" s="1259">
        <f>VLOOKUP(E232,'[2]MW-Rent 2023'!$E$11:$DR$319,21,FALSE)</f>
        <v>8540</v>
      </c>
      <c r="V232" s="1301">
        <f>IF(AND(MONTH(V$4)=MONTH($H232),YEAR(V$4)=YEAR($H232)),#REF!,IF(AND(MONTH(V$4)=MONTH($G232),YEAR(V$4)=YEAR($G232)),#REF!,IF(AND(V$4&lt;($H232+1),(V$4+1)&gt;$G232),$O232,0)))</f>
        <v>10762.5</v>
      </c>
      <c r="W232" s="1301">
        <f>VLOOKUP(E232,'[1]MW-Rent 2023'!$E$11:$AS$247,17,FALSE)</f>
        <v>8610</v>
      </c>
      <c r="X232" s="1301">
        <f t="shared" si="267"/>
        <v>2152.5</v>
      </c>
      <c r="Y232" s="1301">
        <f>VLOOKUP(E232,'[2]MW-Rent 2023'!$E$11:$DR$319,25,FALSE)</f>
        <v>7980</v>
      </c>
      <c r="Z232" s="1301">
        <f>IF(AND(MONTH(Z$4)=MONTH($H232),YEAR(Z$4)=YEAR($H232)),#REF!,IF(AND(MONTH(Z$4)=MONTH($G232),YEAR(Z$4)=YEAR($G232)),#REF!,IF(AND(Z$4&lt;($H232+1),(Z$4+1)&gt;$G232),$O232,0)))</f>
        <v>10762.5</v>
      </c>
      <c r="AA232" s="1301">
        <f>VLOOKUP(E232,'[1]MW-Rent 2023'!$E$11:$AS$247,18,FALSE)</f>
        <v>8610</v>
      </c>
      <c r="AB232" s="1301">
        <f t="shared" si="268"/>
        <v>2152.5</v>
      </c>
      <c r="AC232" s="1301">
        <f>VLOOKUP(E232,'[2]MW-Rent 2023'!$E$11:$DR$319,29,FALSE)</f>
        <v>7980</v>
      </c>
      <c r="AD232" s="1301">
        <f>IF(AND(MONTH(AD$4)=MONTH($H232),YEAR(AD$4)=YEAR($H232)),#REF!,IF(AND(MONTH(AD$4)=MONTH($G232),YEAR(AD$4)=YEAR($G232)),#REF!,IF(AND(AD$4&lt;($H232+1),(AD$4+1)&gt;$G232),$O232,0)))</f>
        <v>10762.5</v>
      </c>
      <c r="AE232" s="1301">
        <f>VLOOKUP(E232,'[1]MW-Rent 2023'!$E$11:$AS$247,19,FALSE)</f>
        <v>8610</v>
      </c>
      <c r="AF232" s="1301">
        <f t="shared" si="269"/>
        <v>2152.5</v>
      </c>
      <c r="AG232" s="1301">
        <f>VLOOKUP(E232,'[2]MW-Rent 2023'!$E$11:$DR$319,33,FALSE)</f>
        <v>7980</v>
      </c>
      <c r="AH232" s="1301">
        <f>IF(AND(MONTH(AH$4)=MONTH($H232),YEAR(AH$4)=YEAR($H232)),#REF!,IF(AND(MONTH(AH$4)=MONTH($G232),YEAR(AH$4)=YEAR($G232)),#REF!,IF(AND(AH$4&lt;($H232+1),(AH$4+1)&gt;$G232),$O232,0)))</f>
        <v>10762.5</v>
      </c>
      <c r="AI232" s="1301">
        <f>VLOOKUP(E232,'[1]MW-Rent 2023'!$E$11:$AS$247,20,FALSE)</f>
        <v>8610</v>
      </c>
      <c r="AJ232" s="1301">
        <f t="shared" si="270"/>
        <v>2152.5</v>
      </c>
      <c r="AK232" s="1301">
        <f>VLOOKUP(E232,'[2]MW-Rent 2023'!$E$11:$DR$319,37,FALSE)</f>
        <v>7980</v>
      </c>
      <c r="AL232" s="1313">
        <f>IF(AND(MONTH(AL$4)=MONTH($H232),YEAR(AL$4)=YEAR($H232)),#REF!,IF(AND(MONTH(AL$4)=MONTH($G232),YEAR(AL$4)=YEAR($G232)),#REF!,IF(AND(AL$4&lt;($H232+1),(AL$4+1)&gt;$G232),$O232,0)))</f>
        <v>10762.5</v>
      </c>
      <c r="AM232" s="1313">
        <f>IF(AND(MONTH(AM$4)=MONTH($H232),YEAR(AM$4)=YEAR($H232)),#REF!,IF(AND(MONTH(AM$4)=MONTH($G232),YEAR(AM$4)=YEAR($G232)),#REF!,IF(AND(AM$4&lt;($H232+1),(AM$4+1)&gt;$G232),$O232,0)))</f>
        <v>10762.5</v>
      </c>
      <c r="AN232" s="1313">
        <f>IF(AND(MONTH(AN$4)=MONTH($H232),YEAR(AN$4)=YEAR($H232)),#REF!,IF(AND(MONTH(AN$4)=MONTH($G232),YEAR(AN$4)=YEAR($G232)),#REF!,IF(AND(AN$4&lt;($H232+1),(AN$4+1)&gt;$G232),$O232,0)))</f>
        <v>10762.5</v>
      </c>
      <c r="AO232" s="1313" t="e">
        <f>IF(AND(MONTH(AO$4)=MONTH($H232),YEAR(AO$4)=YEAR($H232)),#REF!,IF(AND(MONTH(AO$4)=MONTH($G232),YEAR(AO$4)=YEAR($G232)),#REF!,IF(AND(AO$4&lt;($H232+1),(AO$4+1)&gt;$G232),$O232,0)))</f>
        <v>#REF!</v>
      </c>
      <c r="AP232" s="1313">
        <f>IF(AND(MONTH(AP$4)=MONTH($H232),YEAR(AP$4)=YEAR($H232)),#REF!,IF(AND(MONTH(AP$4)=MONTH($G232),YEAR(AP$4)=YEAR($G232)),#REF!,IF(AND(AP$4&lt;($H232+1),(AP$4+1)&gt;$G232),$O232,0)))</f>
        <v>0</v>
      </c>
      <c r="AQ232" s="1313">
        <f>IF(AND(MONTH(AQ$4)=MONTH($H232),YEAR(AQ$4)=YEAR($H232)),#REF!,IF(AND(MONTH(AQ$4)=MONTH($G232),YEAR(AQ$4)=YEAR($G232)),#REF!,IF(AND(AQ$4&lt;($H232+1),(AQ$4+1)&gt;$G232),$O232,0)))</f>
        <v>0</v>
      </c>
      <c r="AR232" s="1313">
        <f>IF(AND(MONTH(AR$4)=MONTH($H232),YEAR(AR$4)=YEAR($H232)),#REF!,IF(AND(MONTH(AR$4)=MONTH($G232),YEAR(AR$4)=YEAR($G232)),#REF!,IF(AND(AR$4&lt;($H232+1),(AR$4+1)&gt;$G232),$O232,0)))</f>
        <v>0</v>
      </c>
      <c r="AS232" s="1301" t="e">
        <f t="shared" si="271"/>
        <v>#REF!</v>
      </c>
      <c r="AT232" s="1301">
        <f>IF(AND(MONTH(AT$4)=MONTH($H232),YEAR(AT$4)=YEAR($H232)),#REF!,IF(AND(MONTH(AT$4)=MONTH($G232),YEAR(AT$4)=YEAR($G232)),#REF!,IF(AND(AT$4&lt;($H232+1),(AT$4+1)&gt;$G232),$P232,0)))</f>
        <v>1400</v>
      </c>
      <c r="AU232" s="1301">
        <f>VLOOKUP(E232,'[1]MW-Rent 2023'!$E$11:$AS$247,29,FALSE)</f>
        <v>1400</v>
      </c>
      <c r="AV232" s="1301">
        <f t="shared" si="272"/>
        <v>0</v>
      </c>
      <c r="AW232" s="1301">
        <f>VLOOKUP(E232,'[2]MW-Rent 2023'!$E$11:$DR$319,70,FALSE)</f>
        <v>840</v>
      </c>
      <c r="AX232" s="1301">
        <f>IF(AND(MONTH(AX$4)=MONTH($H232),YEAR(AX$4)=YEAR($H232)),#REF!,IF(AND(MONTH(AX$4)=MONTH($G232),YEAR(AX$4)=YEAR($G232)),#REF!,IF(AND(AX$4&lt;($H232+1),(AX$4+1)&gt;$G232),$P232,0)))</f>
        <v>1400</v>
      </c>
      <c r="AY232" s="1301">
        <f>VLOOKUP(E232,'[1]MW-Rent 2023'!$E$11:$AS$247,30,FALSE)</f>
        <v>1400</v>
      </c>
      <c r="AZ232" s="1301">
        <f t="shared" si="273"/>
        <v>0</v>
      </c>
      <c r="BA232" s="1301">
        <f>VLOOKUP(E232,'[2]MW-Rent 2023'!$E$11:$DR$319,74,FALSE)</f>
        <v>1400</v>
      </c>
      <c r="BB232" s="1301">
        <f>IF(AND(MONTH(BB$4)=MONTH($H232),YEAR(BB$4)=YEAR($H232)),#REF!,IF(AND(MONTH(BB$4)=MONTH($G232),YEAR(BB$4)=YEAR($G232)),#REF!,IF(AND(BB$4&lt;($H232+1),(BB$4+1)&gt;$G232),$P232,0)))</f>
        <v>1400</v>
      </c>
      <c r="BC232" s="1301">
        <f>VLOOKUP(E232,'[1]MW-Rent 2023'!$E$11:$AS$247,31,FALSE)</f>
        <v>1400</v>
      </c>
      <c r="BD232" s="1301">
        <f t="shared" si="274"/>
        <v>0</v>
      </c>
      <c r="BE232" s="1301">
        <f>VLOOKUP(E232,'[2]MW-Rent 2023'!$E$11:$DR$319,78,FALSE)</f>
        <v>1400</v>
      </c>
      <c r="BF232" s="1301">
        <f>IF(AND(MONTH(BF$4)=MONTH($H232),YEAR(BF$4)=YEAR($H232)),#REF!,IF(AND(MONTH(BF$4)=MONTH($G232),YEAR(BF$4)=YEAR($G232)),#REF!,IF(AND(BF$4&lt;($H232+1),(BF$4+1)&gt;$G232),$P232,0)))</f>
        <v>1400</v>
      </c>
      <c r="BG232" s="1301">
        <f>VLOOKUP(E232,'[1]MW-Rent 2023'!$E$11:$AS$247,32,FALSE)</f>
        <v>1400</v>
      </c>
      <c r="BH232" s="1301">
        <f t="shared" si="275"/>
        <v>0</v>
      </c>
      <c r="BI232" s="1301">
        <f>VLOOKUP(E232,'[2]MW-Rent 2023'!$E$11:$DR$319,82,FALSE)</f>
        <v>1400</v>
      </c>
      <c r="BJ232" s="1301">
        <f>IF(AND(MONTH(BJ$4)=MONTH($H232),YEAR(BJ$4)=YEAR($H232)),#REF!,IF(AND(MONTH(BJ$4)=MONTH($G232),YEAR(BJ$4)=YEAR($G232)),#REF!,IF(AND(BJ$4&lt;($H232+1),(BJ$4+1)&gt;$G232),$P232,0)))</f>
        <v>1400</v>
      </c>
      <c r="BK232" s="1301">
        <f>VLOOKUP(E232,'[1]MW-Rent 2023'!$E$11:$AS$247,33,FALSE)</f>
        <v>1400</v>
      </c>
      <c r="BL232" s="1301">
        <f t="shared" si="276"/>
        <v>0</v>
      </c>
      <c r="BM232" s="1301">
        <f>VLOOKUP(E232,'[2]MW-Rent 2023'!$E$11:$DR$319,86,FALSE)</f>
        <v>1400</v>
      </c>
      <c r="BN232" s="1313">
        <f>IF(AND(MONTH(BN$4)=MONTH($H232),YEAR(BN$4)=YEAR($H232)),#REF!,IF(AND(MONTH(BN$4)=MONTH($G232),YEAR(BN$4)=YEAR($G232)),#REF!,IF(AND(BN$4&lt;($H232+1),(BN$4+1)&gt;$G232),$P232,0)))</f>
        <v>1400</v>
      </c>
      <c r="BO232" s="1313">
        <f>IF(AND(MONTH(BO$4)=MONTH($H232),YEAR(BO$4)=YEAR($H232)),#REF!,IF(AND(MONTH(BO$4)=MONTH($G232),YEAR(BO$4)=YEAR($G232)),#REF!,IF(AND(BO$4&lt;($H232+1),(BO$4+1)&gt;$G232),$P232,0)))</f>
        <v>1400</v>
      </c>
      <c r="BP232" s="1313">
        <f>IF(AND(MONTH(BP$4)=MONTH($H232),YEAR(BP$4)=YEAR($H232)),#REF!,IF(AND(MONTH(BP$4)=MONTH($G232),YEAR(BP$4)=YEAR($G232)),#REF!,IF(AND(BP$4&lt;($H232+1),(BP$4+1)&gt;$G232),$P232,0)))</f>
        <v>1400</v>
      </c>
      <c r="BQ232" s="1313" t="e">
        <f>IF(AND(MONTH(BQ$4)=MONTH($H232),YEAR(BQ$4)=YEAR($H232)),#REF!,IF(AND(MONTH(BQ$4)=MONTH($G232),YEAR(BQ$4)=YEAR($G232)),#REF!,IF(AND(BQ$4&lt;($H232+1),(BQ$4+1)&gt;$G232),$P232,0)))</f>
        <v>#REF!</v>
      </c>
      <c r="BR232" s="1313">
        <f>IF(AND(MONTH(BR$4)=MONTH($H232),YEAR(BR$4)=YEAR($H232)),#REF!,IF(AND(MONTH(BR$4)=MONTH($G232),YEAR(BR$4)=YEAR($G232)),#REF!,IF(AND(BR$4&lt;($H232+1),(BR$4+1)&gt;$G232),$P232,0)))</f>
        <v>0</v>
      </c>
      <c r="BS232" s="1313">
        <f>IF(AND(MONTH(BS$4)=MONTH($H232),YEAR(BS$4)=YEAR($H232)),#REF!,IF(AND(MONTH(BS$4)=MONTH($G232),YEAR(BS$4)=YEAR($G232)),#REF!,IF(AND(BS$4&lt;($H232+1),(BS$4+1)&gt;$G232),$P232,0)))</f>
        <v>0</v>
      </c>
      <c r="BT232" s="1313">
        <f>IF(AND(MONTH(BT$4)=MONTH($H232),YEAR(BT$4)=YEAR($H232)),#REF!,IF(AND(MONTH(BT$4)=MONTH($G232),YEAR(BT$4)=YEAR($G232)),#REF!,IF(AND(BT$4&lt;($H232+1),(BT$4+1)&gt;$G232),$P232,0)))</f>
        <v>0</v>
      </c>
      <c r="BU232" s="1331" t="e">
        <f t="shared" si="277"/>
        <v>#REF!</v>
      </c>
      <c r="BV232" s="1332"/>
      <c r="BW232" s="1327">
        <v>439.32</v>
      </c>
      <c r="BX232" s="1319">
        <v>407.41</v>
      </c>
      <c r="BY232" s="1319">
        <v>414.13</v>
      </c>
      <c r="BZ232" s="1319">
        <v>403.01</v>
      </c>
      <c r="CA232" s="1319">
        <v>470.7</v>
      </c>
      <c r="CB232" s="1319"/>
      <c r="CC232" s="1319"/>
      <c r="CD232" s="1339"/>
      <c r="CE232" s="1339"/>
      <c r="CF232" s="1339"/>
      <c r="CG232" s="1339"/>
      <c r="CH232" s="1339"/>
      <c r="CI232" s="1270">
        <f t="shared" si="278"/>
        <v>2134.5700000000002</v>
      </c>
      <c r="CJ232" s="1333"/>
      <c r="CK232" s="1333"/>
      <c r="CL232" s="1333"/>
    </row>
    <row r="233" spans="1:90" ht="18" customHeight="1">
      <c r="A233" s="1198">
        <v>99</v>
      </c>
      <c r="B233" s="1198" t="s">
        <v>270</v>
      </c>
      <c r="C233" s="1198" t="s">
        <v>56</v>
      </c>
      <c r="D233" s="1198"/>
      <c r="E233" s="1206"/>
      <c r="F233" s="1342" t="s">
        <v>288</v>
      </c>
      <c r="G233" s="1209">
        <v>45544</v>
      </c>
      <c r="H233" s="1209">
        <v>45908</v>
      </c>
      <c r="I233" s="1266">
        <v>158.63999999999999</v>
      </c>
      <c r="J233" s="1267">
        <v>0</v>
      </c>
      <c r="K233" s="1267">
        <v>700</v>
      </c>
      <c r="L233" s="1268">
        <v>15.6875</v>
      </c>
      <c r="M233" s="1269">
        <v>2</v>
      </c>
      <c r="N233" s="1270">
        <v>22.109375</v>
      </c>
      <c r="O233" s="1259">
        <f t="shared" si="263"/>
        <v>10981.25</v>
      </c>
      <c r="P233" s="1259">
        <f t="shared" si="264"/>
        <v>1400</v>
      </c>
      <c r="Q233" s="1259">
        <f t="shared" si="265"/>
        <v>12381.25</v>
      </c>
      <c r="R233" s="1259">
        <f>IF(AND(MONTH(R$4)=MONTH($H233),YEAR(R$4)=YEAR($H233)),#REF!,IF(AND(MONTH(R$4)=MONTH($G233),YEAR(R$4)=YEAR($G233)),#REF!,IF(AND(R$4&lt;($H233+1),(R$4+1)&gt;$G233),$O233,0)))</f>
        <v>0</v>
      </c>
      <c r="S233" s="1259">
        <v>0</v>
      </c>
      <c r="T233" s="1259">
        <f t="shared" si="266"/>
        <v>0</v>
      </c>
      <c r="U233" s="1259">
        <v>0</v>
      </c>
      <c r="V233" s="1301">
        <f>IF(AND(MONTH(V$4)=MONTH($H233),YEAR(V$4)=YEAR($H233)),#REF!,IF(AND(MONTH(V$4)=MONTH($G233),YEAR(V$4)=YEAR($G233)),#REF!,IF(AND(V$4&lt;($H233+1),(V$4+1)&gt;$G233),$O233,0)))</f>
        <v>0</v>
      </c>
      <c r="W233" s="1301">
        <v>0</v>
      </c>
      <c r="X233" s="1301">
        <f t="shared" si="267"/>
        <v>0</v>
      </c>
      <c r="Y233" s="1301">
        <v>0</v>
      </c>
      <c r="Z233" s="1301">
        <f>IF(AND(MONTH(Z$4)=MONTH($H233),YEAR(Z$4)=YEAR($H233)),#REF!,IF(AND(MONTH(Z$4)=MONTH($G233),YEAR(Z$4)=YEAR($G233)),#REF!,IF(AND(Z$4&lt;($H233+1),(Z$4+1)&gt;$G233),$O233,0)))</f>
        <v>0</v>
      </c>
      <c r="AA233" s="1301">
        <v>0</v>
      </c>
      <c r="AB233" s="1301">
        <f t="shared" si="268"/>
        <v>0</v>
      </c>
      <c r="AC233" s="1301">
        <v>0</v>
      </c>
      <c r="AD233" s="1301">
        <f>IF(AND(MONTH(AD$4)=MONTH($H233),YEAR(AD$4)=YEAR($H233)),#REF!,IF(AND(MONTH(AD$4)=MONTH($G233),YEAR(AD$4)=YEAR($G233)),#REF!,IF(AND(AD$4&lt;($H233+1),(AD$4+1)&gt;$G233),$O233,0)))</f>
        <v>0</v>
      </c>
      <c r="AE233" s="1301">
        <v>0</v>
      </c>
      <c r="AF233" s="1301">
        <f t="shared" si="269"/>
        <v>0</v>
      </c>
      <c r="AG233" s="1301">
        <v>0</v>
      </c>
      <c r="AH233" s="1301">
        <f>IF(AND(MONTH(AH$4)=MONTH($H233),YEAR(AH$4)=YEAR($H233)),#REF!,IF(AND(MONTH(AH$4)=MONTH($G233),YEAR(AH$4)=YEAR($G233)),#REF!,IF(AND(AH$4&lt;($H233+1),(AH$4+1)&gt;$G233),$O233,0)))</f>
        <v>0</v>
      </c>
      <c r="AI233" s="1301">
        <v>0</v>
      </c>
      <c r="AJ233" s="1301">
        <f t="shared" si="270"/>
        <v>0</v>
      </c>
      <c r="AK233" s="1301">
        <v>0</v>
      </c>
      <c r="AL233" s="1313">
        <f>IF(AND(MONTH(AL$4)=MONTH($H233),YEAR(AL$4)=YEAR($H233)),#REF!,IF(AND(MONTH(AL$4)=MONTH($G233),YEAR(AL$4)=YEAR($G233)),#REF!,IF(AND(AL$4&lt;($H233+1),(AL$4+1)&gt;$G233),$O233,0)))</f>
        <v>0</v>
      </c>
      <c r="AM233" s="1313">
        <f>IF(AND(MONTH(AM$4)=MONTH($H233),YEAR(AM$4)=YEAR($H233)),#REF!,IF(AND(MONTH(AM$4)=MONTH($G233),YEAR(AM$4)=YEAR($G233)),#REF!,IF(AND(AM$4&lt;($H233+1),(AM$4+1)&gt;$G233),$O233,0)))</f>
        <v>0</v>
      </c>
      <c r="AN233" s="1313">
        <f>IF(AND(MONTH(AN$4)=MONTH($H233),YEAR(AN$4)=YEAR($H233)),#REF!,IF(AND(MONTH(AN$4)=MONTH($G233),YEAR(AN$4)=YEAR($G233)),#REF!,IF(AND(AN$4&lt;($H233+1),(AN$4+1)&gt;$G233),$O233,0)))</f>
        <v>0</v>
      </c>
      <c r="AO233" s="1313" t="e">
        <f>IF(AND(MONTH(AO$4)=MONTH($H233),YEAR(AO$4)=YEAR($H233)),#REF!,IF(AND(MONTH(AO$4)=MONTH($G233),YEAR(AO$4)=YEAR($G233)),#REF!,IF(AND(AO$4&lt;($H233+1),(AO$4+1)&gt;$G233),$O233,0)))</f>
        <v>#REF!</v>
      </c>
      <c r="AP233" s="1313">
        <f>IF(AND(MONTH(AP$4)=MONTH($H233),YEAR(AP$4)=YEAR($H233)),#REF!,IF(AND(MONTH(AP$4)=MONTH($G233),YEAR(AP$4)=YEAR($G233)),#REF!,IF(AND(AP$4&lt;($H233+1),(AP$4+1)&gt;$G233),$O233,0)))</f>
        <v>10981.25</v>
      </c>
      <c r="AQ233" s="1313">
        <f>IF(AND(MONTH(AQ$4)=MONTH($H233),YEAR(AQ$4)=YEAR($H233)),#REF!,IF(AND(MONTH(AQ$4)=MONTH($G233),YEAR(AQ$4)=YEAR($G233)),#REF!,IF(AND(AQ$4&lt;($H233+1),(AQ$4+1)&gt;$G233),$O233,0)))</f>
        <v>10981.25</v>
      </c>
      <c r="AR233" s="1313">
        <f>IF(AND(MONTH(AR$4)=MONTH($H233),YEAR(AR$4)=YEAR($H233)),#REF!,IF(AND(MONTH(AR$4)=MONTH($G233),YEAR(AR$4)=YEAR($G233)),#REF!,IF(AND(AR$4&lt;($H233+1),(AR$4+1)&gt;$G233),$O233,0)))</f>
        <v>10981.25</v>
      </c>
      <c r="AS233" s="1301" t="e">
        <f t="shared" si="271"/>
        <v>#REF!</v>
      </c>
      <c r="AT233" s="1301">
        <f>IF(AND(MONTH(AT$4)=MONTH($H233),YEAR(AT$4)=YEAR($H233)),#REF!,IF(AND(MONTH(AT$4)=MONTH($G233),YEAR(AT$4)=YEAR($G233)),#REF!,IF(AND(AT$4&lt;($H233+1),(AT$4+1)&gt;$G233),$P233,0)))</f>
        <v>0</v>
      </c>
      <c r="AU233" s="1301">
        <v>0</v>
      </c>
      <c r="AV233" s="1301">
        <f t="shared" si="272"/>
        <v>0</v>
      </c>
      <c r="AW233" s="1301">
        <v>0</v>
      </c>
      <c r="AX233" s="1301">
        <f>IF(AND(MONTH(AX$4)=MONTH($H233),YEAR(AX$4)=YEAR($H233)),#REF!,IF(AND(MONTH(AX$4)=MONTH($G233),YEAR(AX$4)=YEAR($G233)),#REF!,IF(AND(AX$4&lt;($H233+1),(AX$4+1)&gt;$G233),$P233,0)))</f>
        <v>0</v>
      </c>
      <c r="AY233" s="1301">
        <v>0</v>
      </c>
      <c r="AZ233" s="1301">
        <f t="shared" si="273"/>
        <v>0</v>
      </c>
      <c r="BA233" s="1301">
        <v>0</v>
      </c>
      <c r="BB233" s="1301">
        <f>IF(AND(MONTH(BB$4)=MONTH($H233),YEAR(BB$4)=YEAR($H233)),#REF!,IF(AND(MONTH(BB$4)=MONTH($G233),YEAR(BB$4)=YEAR($G233)),#REF!,IF(AND(BB$4&lt;($H233+1),(BB$4+1)&gt;$G233),$P233,0)))</f>
        <v>0</v>
      </c>
      <c r="BC233" s="1301">
        <v>0</v>
      </c>
      <c r="BD233" s="1301">
        <f t="shared" si="274"/>
        <v>0</v>
      </c>
      <c r="BE233" s="1301">
        <v>0</v>
      </c>
      <c r="BF233" s="1301">
        <f>IF(AND(MONTH(BF$4)=MONTH($H233),YEAR(BF$4)=YEAR($H233)),#REF!,IF(AND(MONTH(BF$4)=MONTH($G233),YEAR(BF$4)=YEAR($G233)),#REF!,IF(AND(BF$4&lt;($H233+1),(BF$4+1)&gt;$G233),$P233,0)))</f>
        <v>0</v>
      </c>
      <c r="BG233" s="1301">
        <v>0</v>
      </c>
      <c r="BH233" s="1301">
        <f t="shared" si="275"/>
        <v>0</v>
      </c>
      <c r="BI233" s="1301">
        <v>0</v>
      </c>
      <c r="BJ233" s="1301">
        <f>IF(AND(MONTH(BJ$4)=MONTH($H233),YEAR(BJ$4)=YEAR($H233)),#REF!,IF(AND(MONTH(BJ$4)=MONTH($G233),YEAR(BJ$4)=YEAR($G233)),#REF!,IF(AND(BJ$4&lt;($H233+1),(BJ$4+1)&gt;$G233),$P233,0)))</f>
        <v>0</v>
      </c>
      <c r="BK233" s="1301">
        <v>0</v>
      </c>
      <c r="BL233" s="1301">
        <f t="shared" si="276"/>
        <v>0</v>
      </c>
      <c r="BM233" s="1301">
        <v>0</v>
      </c>
      <c r="BN233" s="1313">
        <f>IF(AND(MONTH(BN$4)=MONTH($H233),YEAR(BN$4)=YEAR($H233)),#REF!,IF(AND(MONTH(BN$4)=MONTH($G233),YEAR(BN$4)=YEAR($G233)),#REF!,IF(AND(BN$4&lt;($H233+1),(BN$4+1)&gt;$G233),$P233,0)))</f>
        <v>0</v>
      </c>
      <c r="BO233" s="1313">
        <f>IF(AND(MONTH(BO$4)=MONTH($H233),YEAR(BO$4)=YEAR($H233)),#REF!,IF(AND(MONTH(BO$4)=MONTH($G233),YEAR(BO$4)=YEAR($G233)),#REF!,IF(AND(BO$4&lt;($H233+1),(BO$4+1)&gt;$G233),$P233,0)))</f>
        <v>0</v>
      </c>
      <c r="BP233" s="1313">
        <f>IF(AND(MONTH(BP$4)=MONTH($H233),YEAR(BP$4)=YEAR($H233)),#REF!,IF(AND(MONTH(BP$4)=MONTH($G233),YEAR(BP$4)=YEAR($G233)),#REF!,IF(AND(BP$4&lt;($H233+1),(BP$4+1)&gt;$G233),$P233,0)))</f>
        <v>0</v>
      </c>
      <c r="BQ233" s="1313" t="e">
        <f>IF(AND(MONTH(BQ$4)=MONTH($H233),YEAR(BQ$4)=YEAR($H233)),#REF!,IF(AND(MONTH(BQ$4)=MONTH($G233),YEAR(BQ$4)=YEAR($G233)),#REF!,IF(AND(BQ$4&lt;($H233+1),(BQ$4+1)&gt;$G233),$P233,0)))</f>
        <v>#REF!</v>
      </c>
      <c r="BR233" s="1313">
        <f>IF(AND(MONTH(BR$4)=MONTH($H233),YEAR(BR$4)=YEAR($H233)),#REF!,IF(AND(MONTH(BR$4)=MONTH($G233),YEAR(BR$4)=YEAR($G233)),#REF!,IF(AND(BR$4&lt;($H233+1),(BR$4+1)&gt;$G233),$P233,0)))</f>
        <v>1400</v>
      </c>
      <c r="BS233" s="1313">
        <f>IF(AND(MONTH(BS$4)=MONTH($H233),YEAR(BS$4)=YEAR($H233)),#REF!,IF(AND(MONTH(BS$4)=MONTH($G233),YEAR(BS$4)=YEAR($G233)),#REF!,IF(AND(BS$4&lt;($H233+1),(BS$4+1)&gt;$G233),$P233,0)))</f>
        <v>1400</v>
      </c>
      <c r="BT233" s="1313">
        <f>IF(AND(MONTH(BT$4)=MONTH($H233),YEAR(BT$4)=YEAR($H233)),#REF!,IF(AND(MONTH(BT$4)=MONTH($G233),YEAR(BT$4)=YEAR($G233)),#REF!,IF(AND(BT$4&lt;($H233+1),(BT$4+1)&gt;$G233),$P233,0)))</f>
        <v>1400</v>
      </c>
      <c r="BU233" s="1331" t="e">
        <f t="shared" si="277"/>
        <v>#REF!</v>
      </c>
      <c r="BV233" s="1332"/>
      <c r="BW233" s="1327"/>
      <c r="BX233" s="1319"/>
      <c r="BY233" s="1319"/>
      <c r="BZ233" s="1319"/>
      <c r="CA233" s="1319"/>
      <c r="CB233" s="1319"/>
      <c r="CC233" s="1319"/>
      <c r="CD233" s="1339"/>
      <c r="CE233" s="1339"/>
      <c r="CF233" s="1339"/>
      <c r="CG233" s="1339"/>
      <c r="CH233" s="1339"/>
      <c r="CI233" s="1270">
        <f t="shared" si="278"/>
        <v>0</v>
      </c>
      <c r="CJ233" s="1333"/>
      <c r="CK233" s="1333"/>
      <c r="CL233" s="1333"/>
    </row>
    <row r="234" spans="1:90" ht="18" customHeight="1">
      <c r="A234" s="1198">
        <v>99</v>
      </c>
      <c r="B234" s="1198" t="s">
        <v>270</v>
      </c>
      <c r="C234" s="1198" t="s">
        <v>56</v>
      </c>
      <c r="D234" s="1198"/>
      <c r="E234" s="1206"/>
      <c r="F234" s="1342" t="s">
        <v>288</v>
      </c>
      <c r="G234" s="1209">
        <v>45909</v>
      </c>
      <c r="H234" s="1209">
        <v>46273</v>
      </c>
      <c r="I234" s="1266">
        <v>158.63999999999999</v>
      </c>
      <c r="J234" s="1267">
        <v>0</v>
      </c>
      <c r="K234" s="1267">
        <v>700</v>
      </c>
      <c r="L234" s="1268">
        <v>16</v>
      </c>
      <c r="M234" s="1269">
        <v>2</v>
      </c>
      <c r="N234" s="1270">
        <v>22.5</v>
      </c>
      <c r="O234" s="1259">
        <f t="shared" si="263"/>
        <v>11200</v>
      </c>
      <c r="P234" s="1259">
        <f t="shared" si="264"/>
        <v>1400</v>
      </c>
      <c r="Q234" s="1259">
        <f t="shared" si="265"/>
        <v>12600</v>
      </c>
      <c r="R234" s="1259">
        <f>IF(AND(MONTH(R$4)=MONTH($H234),YEAR(R$4)=YEAR($H234)),#REF!,IF(AND(MONTH(R$4)=MONTH($G234),YEAR(R$4)=YEAR($G234)),#REF!,IF(AND(R$4&lt;($H234+1),(R$4+1)&gt;$G234),$O234,0)))</f>
        <v>0</v>
      </c>
      <c r="S234" s="1259">
        <v>0</v>
      </c>
      <c r="T234" s="1259">
        <f t="shared" si="266"/>
        <v>0</v>
      </c>
      <c r="U234" s="1259">
        <v>0</v>
      </c>
      <c r="V234" s="1301">
        <f>IF(AND(MONTH(V$4)=MONTH($H234),YEAR(V$4)=YEAR($H234)),#REF!,IF(AND(MONTH(V$4)=MONTH($G234),YEAR(V$4)=YEAR($G234)),#REF!,IF(AND(V$4&lt;($H234+1),(V$4+1)&gt;$G234),$O234,0)))</f>
        <v>0</v>
      </c>
      <c r="W234" s="1301">
        <v>0</v>
      </c>
      <c r="X234" s="1301">
        <f t="shared" si="267"/>
        <v>0</v>
      </c>
      <c r="Y234" s="1301">
        <v>0</v>
      </c>
      <c r="Z234" s="1301">
        <f>IF(AND(MONTH(Z$4)=MONTH($H234),YEAR(Z$4)=YEAR($H234)),#REF!,IF(AND(MONTH(Z$4)=MONTH($G234),YEAR(Z$4)=YEAR($G234)),#REF!,IF(AND(Z$4&lt;($H234+1),(Z$4+1)&gt;$G234),$O234,0)))</f>
        <v>0</v>
      </c>
      <c r="AA234" s="1301">
        <v>0</v>
      </c>
      <c r="AB234" s="1301">
        <f t="shared" si="268"/>
        <v>0</v>
      </c>
      <c r="AC234" s="1301">
        <v>0</v>
      </c>
      <c r="AD234" s="1301">
        <f>IF(AND(MONTH(AD$4)=MONTH($H234),YEAR(AD$4)=YEAR($H234)),#REF!,IF(AND(MONTH(AD$4)=MONTH($G234),YEAR(AD$4)=YEAR($G234)),#REF!,IF(AND(AD$4&lt;($H234+1),(AD$4+1)&gt;$G234),$O234,0)))</f>
        <v>0</v>
      </c>
      <c r="AE234" s="1301">
        <v>0</v>
      </c>
      <c r="AF234" s="1301">
        <f t="shared" si="269"/>
        <v>0</v>
      </c>
      <c r="AG234" s="1301">
        <v>0</v>
      </c>
      <c r="AH234" s="1301">
        <f>IF(AND(MONTH(AH$4)=MONTH($H234),YEAR(AH$4)=YEAR($H234)),#REF!,IF(AND(MONTH(AH$4)=MONTH($G234),YEAR(AH$4)=YEAR($G234)),#REF!,IF(AND(AH$4&lt;($H234+1),(AH$4+1)&gt;$G234),$O234,0)))</f>
        <v>0</v>
      </c>
      <c r="AI234" s="1301">
        <v>0</v>
      </c>
      <c r="AJ234" s="1301">
        <f t="shared" si="270"/>
        <v>0</v>
      </c>
      <c r="AK234" s="1301">
        <v>0</v>
      </c>
      <c r="AL234" s="1313">
        <f>IF(AND(MONTH(AL$4)=MONTH($H234),YEAR(AL$4)=YEAR($H234)),#REF!,IF(AND(MONTH(AL$4)=MONTH($G234),YEAR(AL$4)=YEAR($G234)),#REF!,IF(AND(AL$4&lt;($H234+1),(AL$4+1)&gt;$G234),$O234,0)))</f>
        <v>0</v>
      </c>
      <c r="AM234" s="1313">
        <f>IF(AND(MONTH(AM$4)=MONTH($H234),YEAR(AM$4)=YEAR($H234)),#REF!,IF(AND(MONTH(AM$4)=MONTH($G234),YEAR(AM$4)=YEAR($G234)),#REF!,IF(AND(AM$4&lt;($H234+1),(AM$4+1)&gt;$G234),$O234,0)))</f>
        <v>0</v>
      </c>
      <c r="AN234" s="1313">
        <f>IF(AND(MONTH(AN$4)=MONTH($H234),YEAR(AN$4)=YEAR($H234)),#REF!,IF(AND(MONTH(AN$4)=MONTH($G234),YEAR(AN$4)=YEAR($G234)),#REF!,IF(AND(AN$4&lt;($H234+1),(AN$4+1)&gt;$G234),$O234,0)))</f>
        <v>0</v>
      </c>
      <c r="AO234" s="1313">
        <f>IF(AND(MONTH(AO$4)=MONTH($H234),YEAR(AO$4)=YEAR($H234)),#REF!,IF(AND(MONTH(AO$4)=MONTH($G234),YEAR(AO$4)=YEAR($G234)),#REF!,IF(AND(AO$4&lt;($H234+1),(AO$4+1)&gt;$G234),$O234,0)))</f>
        <v>0</v>
      </c>
      <c r="AP234" s="1313">
        <f>IF(AND(MONTH(AP$4)=MONTH($H234),YEAR(AP$4)=YEAR($H234)),#REF!,IF(AND(MONTH(AP$4)=MONTH($G234),YEAR(AP$4)=YEAR($G234)),#REF!,IF(AND(AP$4&lt;($H234+1),(AP$4+1)&gt;$G234),$O234,0)))</f>
        <v>0</v>
      </c>
      <c r="AQ234" s="1313">
        <f>IF(AND(MONTH(AQ$4)=MONTH($H234),YEAR(AQ$4)=YEAR($H234)),#REF!,IF(AND(MONTH(AQ$4)=MONTH($G234),YEAR(AQ$4)=YEAR($G234)),#REF!,IF(AND(AQ$4&lt;($H234+1),(AQ$4+1)&gt;$G234),$O234,0)))</f>
        <v>0</v>
      </c>
      <c r="AR234" s="1313">
        <f>IF(AND(MONTH(AR$4)=MONTH($H234),YEAR(AR$4)=YEAR($H234)),#REF!,IF(AND(MONTH(AR$4)=MONTH($G234),YEAR(AR$4)=YEAR($G234)),#REF!,IF(AND(AR$4&lt;($H234+1),(AR$4+1)&gt;$G234),$O234,0)))</f>
        <v>0</v>
      </c>
      <c r="AS234" s="1301">
        <f t="shared" si="271"/>
        <v>0</v>
      </c>
      <c r="AT234" s="1301">
        <f>IF(AND(MONTH(AT$4)=MONTH($H234),YEAR(AT$4)=YEAR($H234)),#REF!,IF(AND(MONTH(AT$4)=MONTH($G234),YEAR(AT$4)=YEAR($G234)),#REF!,IF(AND(AT$4&lt;($H234+1),(AT$4+1)&gt;$G234),$P234,0)))</f>
        <v>0</v>
      </c>
      <c r="AU234" s="1301">
        <v>0</v>
      </c>
      <c r="AV234" s="1301">
        <f t="shared" si="272"/>
        <v>0</v>
      </c>
      <c r="AW234" s="1301">
        <v>0</v>
      </c>
      <c r="AX234" s="1301">
        <f>IF(AND(MONTH(AX$4)=MONTH($H234),YEAR(AX$4)=YEAR($H234)),#REF!,IF(AND(MONTH(AX$4)=MONTH($G234),YEAR(AX$4)=YEAR($G234)),#REF!,IF(AND(AX$4&lt;($H234+1),(AX$4+1)&gt;$G234),$P234,0)))</f>
        <v>0</v>
      </c>
      <c r="AY234" s="1301">
        <v>0</v>
      </c>
      <c r="AZ234" s="1301">
        <f t="shared" si="273"/>
        <v>0</v>
      </c>
      <c r="BA234" s="1301">
        <v>0</v>
      </c>
      <c r="BB234" s="1301">
        <f>IF(AND(MONTH(BB$4)=MONTH($H234),YEAR(BB$4)=YEAR($H234)),#REF!,IF(AND(MONTH(BB$4)=MONTH($G234),YEAR(BB$4)=YEAR($G234)),#REF!,IF(AND(BB$4&lt;($H234+1),(BB$4+1)&gt;$G234),$P234,0)))</f>
        <v>0</v>
      </c>
      <c r="BC234" s="1301">
        <v>0</v>
      </c>
      <c r="BD234" s="1301">
        <f t="shared" si="274"/>
        <v>0</v>
      </c>
      <c r="BE234" s="1301">
        <v>0</v>
      </c>
      <c r="BF234" s="1301">
        <f>IF(AND(MONTH(BF$4)=MONTH($H234),YEAR(BF$4)=YEAR($H234)),#REF!,IF(AND(MONTH(BF$4)=MONTH($G234),YEAR(BF$4)=YEAR($G234)),#REF!,IF(AND(BF$4&lt;($H234+1),(BF$4+1)&gt;$G234),$P234,0)))</f>
        <v>0</v>
      </c>
      <c r="BG234" s="1301">
        <v>0</v>
      </c>
      <c r="BH234" s="1301">
        <f t="shared" si="275"/>
        <v>0</v>
      </c>
      <c r="BI234" s="1301">
        <v>0</v>
      </c>
      <c r="BJ234" s="1301">
        <f>IF(AND(MONTH(BJ$4)=MONTH($H234),YEAR(BJ$4)=YEAR($H234)),#REF!,IF(AND(MONTH(BJ$4)=MONTH($G234),YEAR(BJ$4)=YEAR($G234)),#REF!,IF(AND(BJ$4&lt;($H234+1),(BJ$4+1)&gt;$G234),$P234,0)))</f>
        <v>0</v>
      </c>
      <c r="BK234" s="1301">
        <v>0</v>
      </c>
      <c r="BL234" s="1301">
        <f t="shared" si="276"/>
        <v>0</v>
      </c>
      <c r="BM234" s="1301">
        <v>0</v>
      </c>
      <c r="BN234" s="1313">
        <f>IF(AND(MONTH(BN$4)=MONTH($H234),YEAR(BN$4)=YEAR($H234)),#REF!,IF(AND(MONTH(BN$4)=MONTH($G234),YEAR(BN$4)=YEAR($G234)),#REF!,IF(AND(BN$4&lt;($H234+1),(BN$4+1)&gt;$G234),$P234,0)))</f>
        <v>0</v>
      </c>
      <c r="BO234" s="1313">
        <f>IF(AND(MONTH(BO$4)=MONTH($H234),YEAR(BO$4)=YEAR($H234)),#REF!,IF(AND(MONTH(BO$4)=MONTH($G234),YEAR(BO$4)=YEAR($G234)),#REF!,IF(AND(BO$4&lt;($H234+1),(BO$4+1)&gt;$G234),$P234,0)))</f>
        <v>0</v>
      </c>
      <c r="BP234" s="1313">
        <f>IF(AND(MONTH(BP$4)=MONTH($H234),YEAR(BP$4)=YEAR($H234)),#REF!,IF(AND(MONTH(BP$4)=MONTH($G234),YEAR(BP$4)=YEAR($G234)),#REF!,IF(AND(BP$4&lt;($H234+1),(BP$4+1)&gt;$G234),$P234,0)))</f>
        <v>0</v>
      </c>
      <c r="BQ234" s="1313">
        <f>IF(AND(MONTH(BQ$4)=MONTH($H234),YEAR(BQ$4)=YEAR($H234)),#REF!,IF(AND(MONTH(BQ$4)=MONTH($G234),YEAR(BQ$4)=YEAR($G234)),#REF!,IF(AND(BQ$4&lt;($H234+1),(BQ$4+1)&gt;$G234),$P234,0)))</f>
        <v>0</v>
      </c>
      <c r="BR234" s="1313">
        <f>IF(AND(MONTH(BR$4)=MONTH($H234),YEAR(BR$4)=YEAR($H234)),#REF!,IF(AND(MONTH(BR$4)=MONTH($G234),YEAR(BR$4)=YEAR($G234)),#REF!,IF(AND(BR$4&lt;($H234+1),(BR$4+1)&gt;$G234),$P234,0)))</f>
        <v>0</v>
      </c>
      <c r="BS234" s="1313">
        <f>IF(AND(MONTH(BS$4)=MONTH($H234),YEAR(BS$4)=YEAR($H234)),#REF!,IF(AND(MONTH(BS$4)=MONTH($G234),YEAR(BS$4)=YEAR($G234)),#REF!,IF(AND(BS$4&lt;($H234+1),(BS$4+1)&gt;$G234),$P234,0)))</f>
        <v>0</v>
      </c>
      <c r="BT234" s="1313">
        <f>IF(AND(MONTH(BT$4)=MONTH($H234),YEAR(BT$4)=YEAR($H234)),#REF!,IF(AND(MONTH(BT$4)=MONTH($G234),YEAR(BT$4)=YEAR($G234)),#REF!,IF(AND(BT$4&lt;($H234+1),(BT$4+1)&gt;$G234),$P234,0)))</f>
        <v>0</v>
      </c>
      <c r="BU234" s="1331">
        <f t="shared" si="277"/>
        <v>0</v>
      </c>
      <c r="BV234" s="1332"/>
      <c r="BW234" s="1327"/>
      <c r="BX234" s="1319"/>
      <c r="BY234" s="1319"/>
      <c r="BZ234" s="1319"/>
      <c r="CA234" s="1319"/>
      <c r="CB234" s="1319"/>
      <c r="CC234" s="1319"/>
      <c r="CD234" s="1339"/>
      <c r="CE234" s="1339"/>
      <c r="CF234" s="1339"/>
      <c r="CG234" s="1339"/>
      <c r="CH234" s="1339"/>
      <c r="CI234" s="1270">
        <f t="shared" si="278"/>
        <v>0</v>
      </c>
      <c r="CJ234" s="1333"/>
      <c r="CK234" s="1333"/>
      <c r="CL234" s="1333"/>
    </row>
    <row r="235" spans="1:90" ht="18" customHeight="1">
      <c r="A235" s="1188">
        <v>100</v>
      </c>
      <c r="B235" s="1188" t="s">
        <v>270</v>
      </c>
      <c r="C235" s="1188" t="s">
        <v>56</v>
      </c>
      <c r="D235" s="1188"/>
      <c r="E235" s="1206" t="s">
        <v>289</v>
      </c>
      <c r="F235" s="1342" t="s">
        <v>290</v>
      </c>
      <c r="G235" s="1209">
        <v>44482</v>
      </c>
      <c r="H235" s="1209">
        <v>45577</v>
      </c>
      <c r="I235" s="1266"/>
      <c r="J235" s="1267">
        <v>0</v>
      </c>
      <c r="K235" s="1267">
        <v>1033</v>
      </c>
      <c r="L235" s="1268">
        <v>12.5</v>
      </c>
      <c r="M235" s="1269">
        <v>2</v>
      </c>
      <c r="N235" s="1270">
        <v>18.125</v>
      </c>
      <c r="O235" s="1259">
        <f t="shared" si="263"/>
        <v>12912.5</v>
      </c>
      <c r="P235" s="1259">
        <f t="shared" si="264"/>
        <v>2066</v>
      </c>
      <c r="Q235" s="1259">
        <f t="shared" si="265"/>
        <v>14978.5</v>
      </c>
      <c r="R235" s="1259">
        <f>IF(AND(MONTH(R$4)=MONTH($H235),YEAR(R$4)=YEAR($H235)),#REF!,IF(AND(MONTH(R$4)=MONTH($G235),YEAR(R$4)=YEAR($G235)),#REF!,IF(AND(R$4&lt;($H235+1),(R$4+1)&gt;$G235),$O235,0)))</f>
        <v>12912.5</v>
      </c>
      <c r="S235" s="1259">
        <f>VLOOKUP(E235,'[1]MW-Rent 2023'!$E$11:$AS$247,16,FALSE)</f>
        <v>10330</v>
      </c>
      <c r="T235" s="1259">
        <f t="shared" si="266"/>
        <v>2582.5</v>
      </c>
      <c r="U235" s="1259">
        <f>VLOOKUP(E235,'[2]MW-Rent 2023'!$E$11:$DR$319,21,FALSE)</f>
        <v>11156.4</v>
      </c>
      <c r="V235" s="1301">
        <f>IF(AND(MONTH(V$4)=MONTH($H235),YEAR(V$4)=YEAR($H235)),#REF!,IF(AND(MONTH(V$4)=MONTH($G235),YEAR(V$4)=YEAR($G235)),#REF!,IF(AND(V$4&lt;($H235+1),(V$4+1)&gt;$G235),$O235,0)))</f>
        <v>12912.5</v>
      </c>
      <c r="W235" s="1301">
        <f>VLOOKUP(E235,'[1]MW-Rent 2023'!$E$11:$AS$247,17,FALSE)</f>
        <v>10330</v>
      </c>
      <c r="X235" s="1301">
        <f t="shared" si="267"/>
        <v>2582.5</v>
      </c>
      <c r="Y235" s="1301">
        <f>VLOOKUP(E235,'[2]MW-Rent 2023'!$E$11:$DR$319,25,FALSE)</f>
        <v>10330</v>
      </c>
      <c r="Z235" s="1301">
        <f>IF(AND(MONTH(Z$4)=MONTH($H235),YEAR(Z$4)=YEAR($H235)),#REF!,IF(AND(MONTH(Z$4)=MONTH($G235),YEAR(Z$4)=YEAR($G235)),#REF!,IF(AND(Z$4&lt;($H235+1),(Z$4+1)&gt;$G235),$O235,0)))</f>
        <v>12912.5</v>
      </c>
      <c r="AA235" s="1301">
        <f>VLOOKUP(E235,'[1]MW-Rent 2023'!$E$11:$AS$247,18,FALSE)</f>
        <v>10330</v>
      </c>
      <c r="AB235" s="1301">
        <f t="shared" si="268"/>
        <v>2582.5</v>
      </c>
      <c r="AC235" s="1301">
        <f>VLOOKUP(E235,'[2]MW-Rent 2023'!$E$11:$DR$319,29,FALSE)</f>
        <v>10330</v>
      </c>
      <c r="AD235" s="1301">
        <f>IF(AND(MONTH(AD$4)=MONTH($H235),YEAR(AD$4)=YEAR($H235)),#REF!,IF(AND(MONTH(AD$4)=MONTH($G235),YEAR(AD$4)=YEAR($G235)),#REF!,IF(AND(AD$4&lt;($H235+1),(AD$4+1)&gt;$G235),$O235,0)))</f>
        <v>12912.5</v>
      </c>
      <c r="AE235" s="1301">
        <f>VLOOKUP(E235,'[1]MW-Rent 2023'!$E$11:$AS$247,19,FALSE)</f>
        <v>10330</v>
      </c>
      <c r="AF235" s="1301">
        <f t="shared" si="269"/>
        <v>2582.5</v>
      </c>
      <c r="AG235" s="1301">
        <f>VLOOKUP(E235,'[2]MW-Rent 2023'!$E$11:$DR$319,33,FALSE)</f>
        <v>10330</v>
      </c>
      <c r="AH235" s="1301">
        <f>IF(AND(MONTH(AH$4)=MONTH($H235),YEAR(AH$4)=YEAR($H235)),#REF!,IF(AND(MONTH(AH$4)=MONTH($G235),YEAR(AH$4)=YEAR($G235)),#REF!,IF(AND(AH$4&lt;($H235+1),(AH$4+1)&gt;$G235),$O235,0)))</f>
        <v>12912.5</v>
      </c>
      <c r="AI235" s="1301">
        <f>VLOOKUP(E235,'[1]MW-Rent 2023'!$E$11:$AS$247,20,FALSE)</f>
        <v>10330</v>
      </c>
      <c r="AJ235" s="1301">
        <f t="shared" si="270"/>
        <v>2582.5</v>
      </c>
      <c r="AK235" s="1301">
        <f>VLOOKUP(E235,'[2]MW-Rent 2023'!$E$11:$DR$319,37,FALSE)</f>
        <v>10330</v>
      </c>
      <c r="AL235" s="1313">
        <f>IF(AND(MONTH(AL$4)=MONTH($H235),YEAR(AL$4)=YEAR($H235)),#REF!,IF(AND(MONTH(AL$4)=MONTH($G235),YEAR(AL$4)=YEAR($G235)),#REF!,IF(AND(AL$4&lt;($H235+1),(AL$4+1)&gt;$G235),$O235,0)))</f>
        <v>12912.5</v>
      </c>
      <c r="AM235" s="1313">
        <f>IF(AND(MONTH(AM$4)=MONTH($H235),YEAR(AM$4)=YEAR($H235)),#REF!,IF(AND(MONTH(AM$4)=MONTH($G235),YEAR(AM$4)=YEAR($G235)),#REF!,IF(AND(AM$4&lt;($H235+1),(AM$4+1)&gt;$G235),$O235,0)))</f>
        <v>12912.5</v>
      </c>
      <c r="AN235" s="1313">
        <f>IF(AND(MONTH(AN$4)=MONTH($H235),YEAR(AN$4)=YEAR($H235)),#REF!,IF(AND(MONTH(AN$4)=MONTH($G235),YEAR(AN$4)=YEAR($G235)),#REF!,IF(AND(AN$4&lt;($H235+1),(AN$4+1)&gt;$G235),$O235,0)))</f>
        <v>12912.5</v>
      </c>
      <c r="AO235" s="1313">
        <f>IF(AND(MONTH(AO$4)=MONTH($H235),YEAR(AO$4)=YEAR($H235)),#REF!,IF(AND(MONTH(AO$4)=MONTH($G235),YEAR(AO$4)=YEAR($G235)),#REF!,IF(AND(AO$4&lt;($H235+1),(AO$4+1)&gt;$G235),$O235,0)))</f>
        <v>12912.5</v>
      </c>
      <c r="AP235" s="1313" t="e">
        <f>IF(AND(MONTH(AP$4)=MONTH($H235),YEAR(AP$4)=YEAR($H235)),#REF!,IF(AND(MONTH(AP$4)=MONTH($G235),YEAR(AP$4)=YEAR($G235)),#REF!,IF(AND(AP$4&lt;($H235+1),(AP$4+1)&gt;$G235),$O235,0)))</f>
        <v>#REF!</v>
      </c>
      <c r="AQ235" s="1313">
        <f>IF(AND(MONTH(AQ$4)=MONTH($H235),YEAR(AQ$4)=YEAR($H235)),#REF!,IF(AND(MONTH(AQ$4)=MONTH($G235),YEAR(AQ$4)=YEAR($G235)),#REF!,IF(AND(AQ$4&lt;($H235+1),(AQ$4+1)&gt;$G235),$O235,0)))</f>
        <v>0</v>
      </c>
      <c r="AR235" s="1313">
        <f>IF(AND(MONTH(AR$4)=MONTH($H235),YEAR(AR$4)=YEAR($H235)),#REF!,IF(AND(MONTH(AR$4)=MONTH($G235),YEAR(AR$4)=YEAR($G235)),#REF!,IF(AND(AR$4&lt;($H235+1),(AR$4+1)&gt;$G235),$O235,0)))</f>
        <v>0</v>
      </c>
      <c r="AS235" s="1301" t="e">
        <f t="shared" si="271"/>
        <v>#REF!</v>
      </c>
      <c r="AT235" s="1301">
        <f>IF(AND(MONTH(AT$4)=MONTH($H235),YEAR(AT$4)=YEAR($H235)),#REF!,IF(AND(MONTH(AT$4)=MONTH($G235),YEAR(AT$4)=YEAR($G235)),#REF!,IF(AND(AT$4&lt;($H235+1),(AT$4+1)&gt;$G235),$P235,0)))</f>
        <v>2066</v>
      </c>
      <c r="AU235" s="1301">
        <f>VLOOKUP(E235,'[1]MW-Rent 2023'!$E$11:$AS$247,29,FALSE)</f>
        <v>2066</v>
      </c>
      <c r="AV235" s="1301">
        <f t="shared" si="272"/>
        <v>0</v>
      </c>
      <c r="AW235" s="1301">
        <f>VLOOKUP(E235,'[2]MW-Rent 2023'!$E$11:$DR$319,70,FALSE)</f>
        <v>1239.5999999999999</v>
      </c>
      <c r="AX235" s="1301">
        <f>IF(AND(MONTH(AX$4)=MONTH($H235),YEAR(AX$4)=YEAR($H235)),#REF!,IF(AND(MONTH(AX$4)=MONTH($G235),YEAR(AX$4)=YEAR($G235)),#REF!,IF(AND(AX$4&lt;($H235+1),(AX$4+1)&gt;$G235),$P235,0)))</f>
        <v>2066</v>
      </c>
      <c r="AY235" s="1301">
        <f>VLOOKUP(E235,'[1]MW-Rent 2023'!$E$11:$AS$247,30,FALSE)</f>
        <v>2066</v>
      </c>
      <c r="AZ235" s="1301">
        <f t="shared" si="273"/>
        <v>0</v>
      </c>
      <c r="BA235" s="1301">
        <f>VLOOKUP(E235,'[2]MW-Rent 2023'!$E$11:$DR$319,74,FALSE)</f>
        <v>2066</v>
      </c>
      <c r="BB235" s="1301">
        <f>IF(AND(MONTH(BB$4)=MONTH($H235),YEAR(BB$4)=YEAR($H235)),#REF!,IF(AND(MONTH(BB$4)=MONTH($G235),YEAR(BB$4)=YEAR($G235)),#REF!,IF(AND(BB$4&lt;($H235+1),(BB$4+1)&gt;$G235),$P235,0)))</f>
        <v>2066</v>
      </c>
      <c r="BC235" s="1301">
        <f>VLOOKUP(E235,'[1]MW-Rent 2023'!$E$11:$AS$247,31,FALSE)</f>
        <v>2066</v>
      </c>
      <c r="BD235" s="1301">
        <f t="shared" si="274"/>
        <v>0</v>
      </c>
      <c r="BE235" s="1301">
        <f>VLOOKUP(E235,'[2]MW-Rent 2023'!$E$11:$DR$319,78,FALSE)</f>
        <v>2066</v>
      </c>
      <c r="BF235" s="1301">
        <f>IF(AND(MONTH(BF$4)=MONTH($H235),YEAR(BF$4)=YEAR($H235)),#REF!,IF(AND(MONTH(BF$4)=MONTH($G235),YEAR(BF$4)=YEAR($G235)),#REF!,IF(AND(BF$4&lt;($H235+1),(BF$4+1)&gt;$G235),$P235,0)))</f>
        <v>2066</v>
      </c>
      <c r="BG235" s="1301">
        <f>VLOOKUP(E235,'[1]MW-Rent 2023'!$E$11:$AS$247,32,FALSE)</f>
        <v>2066</v>
      </c>
      <c r="BH235" s="1301">
        <f t="shared" si="275"/>
        <v>0</v>
      </c>
      <c r="BI235" s="1301">
        <f>VLOOKUP(E235,'[2]MW-Rent 2023'!$E$11:$DR$319,82,FALSE)</f>
        <v>2066</v>
      </c>
      <c r="BJ235" s="1301">
        <f>IF(AND(MONTH(BJ$4)=MONTH($H235),YEAR(BJ$4)=YEAR($H235)),#REF!,IF(AND(MONTH(BJ$4)=MONTH($G235),YEAR(BJ$4)=YEAR($G235)),#REF!,IF(AND(BJ$4&lt;($H235+1),(BJ$4+1)&gt;$G235),$P235,0)))</f>
        <v>2066</v>
      </c>
      <c r="BK235" s="1301">
        <f>VLOOKUP(E235,'[1]MW-Rent 2023'!$E$11:$AS$247,33,FALSE)</f>
        <v>2066</v>
      </c>
      <c r="BL235" s="1301">
        <f t="shared" si="276"/>
        <v>0</v>
      </c>
      <c r="BM235" s="1301">
        <f>VLOOKUP(E235,'[2]MW-Rent 2023'!$E$11:$DR$319,86,FALSE)</f>
        <v>2066</v>
      </c>
      <c r="BN235" s="1313">
        <f>IF(AND(MONTH(BN$4)=MONTH($H235),YEAR(BN$4)=YEAR($H235)),#REF!,IF(AND(MONTH(BN$4)=MONTH($G235),YEAR(BN$4)=YEAR($G235)),#REF!,IF(AND(BN$4&lt;($H235+1),(BN$4+1)&gt;$G235),$P235,0)))</f>
        <v>2066</v>
      </c>
      <c r="BO235" s="1313">
        <f>IF(AND(MONTH(BO$4)=MONTH($H235),YEAR(BO$4)=YEAR($H235)),#REF!,IF(AND(MONTH(BO$4)=MONTH($G235),YEAR(BO$4)=YEAR($G235)),#REF!,IF(AND(BO$4&lt;($H235+1),(BO$4+1)&gt;$G235),$P235,0)))</f>
        <v>2066</v>
      </c>
      <c r="BP235" s="1313">
        <f>IF(AND(MONTH(BP$4)=MONTH($H235),YEAR(BP$4)=YEAR($H235)),#REF!,IF(AND(MONTH(BP$4)=MONTH($G235),YEAR(BP$4)=YEAR($G235)),#REF!,IF(AND(BP$4&lt;($H235+1),(BP$4+1)&gt;$G235),$P235,0)))</f>
        <v>2066</v>
      </c>
      <c r="BQ235" s="1313">
        <f>IF(AND(MONTH(BQ$4)=MONTH($H235),YEAR(BQ$4)=YEAR($H235)),#REF!,IF(AND(MONTH(BQ$4)=MONTH($G235),YEAR(BQ$4)=YEAR($G235)),#REF!,IF(AND(BQ$4&lt;($H235+1),(BQ$4+1)&gt;$G235),$P235,0)))</f>
        <v>2066</v>
      </c>
      <c r="BR235" s="1313" t="e">
        <f>IF(AND(MONTH(BR$4)=MONTH($H235),YEAR(BR$4)=YEAR($H235)),#REF!,IF(AND(MONTH(BR$4)=MONTH($G235),YEAR(BR$4)=YEAR($G235)),#REF!,IF(AND(BR$4&lt;($H235+1),(BR$4+1)&gt;$G235),$P235,0)))</f>
        <v>#REF!</v>
      </c>
      <c r="BS235" s="1313">
        <f>IF(AND(MONTH(BS$4)=MONTH($H235),YEAR(BS$4)=YEAR($H235)),#REF!,IF(AND(MONTH(BS$4)=MONTH($G235),YEAR(BS$4)=YEAR($G235)),#REF!,IF(AND(BS$4&lt;($H235+1),(BS$4+1)&gt;$G235),$P235,0)))</f>
        <v>0</v>
      </c>
      <c r="BT235" s="1313">
        <f>IF(AND(MONTH(BT$4)=MONTH($H235),YEAR(BT$4)=YEAR($H235)),#REF!,IF(AND(MONTH(BT$4)=MONTH($G235),YEAR(BT$4)=YEAR($G235)),#REF!,IF(AND(BT$4&lt;($H235+1),(BT$4+1)&gt;$G235),$P235,0)))</f>
        <v>0</v>
      </c>
      <c r="BU235" s="1331" t="e">
        <f t="shared" si="277"/>
        <v>#REF!</v>
      </c>
      <c r="BV235" s="1331"/>
      <c r="BW235" s="1327">
        <v>746.87</v>
      </c>
      <c r="BX235" s="1319">
        <v>563.44000000000005</v>
      </c>
      <c r="BY235" s="1319">
        <v>777.11</v>
      </c>
      <c r="BZ235" s="1319">
        <v>778.12</v>
      </c>
      <c r="CA235" s="1319">
        <v>776.82</v>
      </c>
      <c r="CB235" s="1319"/>
      <c r="CC235" s="1319"/>
      <c r="CD235" s="1338"/>
      <c r="CE235" s="1338"/>
      <c r="CF235" s="1338"/>
      <c r="CG235" s="1338"/>
      <c r="CH235" s="1338"/>
      <c r="CI235" s="1270">
        <f t="shared" si="278"/>
        <v>3642.36</v>
      </c>
      <c r="CJ235" s="1333"/>
      <c r="CK235" s="1333"/>
      <c r="CL235" s="1333"/>
    </row>
    <row r="236" spans="1:90" s="1170" customFormat="1" ht="18" customHeight="1">
      <c r="A236" s="1206">
        <v>100</v>
      </c>
      <c r="B236" s="1206" t="s">
        <v>270</v>
      </c>
      <c r="C236" s="1206" t="s">
        <v>56</v>
      </c>
      <c r="D236" s="1206"/>
      <c r="E236" s="1212" t="s">
        <v>291</v>
      </c>
      <c r="F236" s="1219" t="s">
        <v>290</v>
      </c>
      <c r="G236" s="1214">
        <v>45578</v>
      </c>
      <c r="H236" s="1214">
        <v>45942</v>
      </c>
      <c r="I236" s="1271"/>
      <c r="J236" s="1272">
        <v>1033</v>
      </c>
      <c r="K236" s="1272">
        <v>1033</v>
      </c>
      <c r="L236" s="1275">
        <v>14.125</v>
      </c>
      <c r="M236" s="1273">
        <v>2</v>
      </c>
      <c r="N236" s="1274">
        <v>20.15625</v>
      </c>
      <c r="O236" s="1259">
        <f t="shared" si="263"/>
        <v>14591.125</v>
      </c>
      <c r="P236" s="1259">
        <f t="shared" si="264"/>
        <v>2066</v>
      </c>
      <c r="Q236" s="1259">
        <f t="shared" si="265"/>
        <v>16657.125</v>
      </c>
      <c r="R236" s="1259">
        <f>IF(AND(MONTH(R$4)=MONTH($H236),YEAR(R$4)=YEAR($H236)),#REF!,IF(AND(MONTH(R$4)=MONTH($G236),YEAR(R$4)=YEAR($G236)),#REF!,IF(AND(R$4&lt;($H236+1),(R$4+1)&gt;$G236),$O236,0)))</f>
        <v>0</v>
      </c>
      <c r="S236" s="1259">
        <v>0</v>
      </c>
      <c r="T236" s="1259">
        <f t="shared" si="266"/>
        <v>0</v>
      </c>
      <c r="U236" s="1259">
        <v>0</v>
      </c>
      <c r="V236" s="1301">
        <f>IF(AND(MONTH(V$4)=MONTH($H236),YEAR(V$4)=YEAR($H236)),#REF!,IF(AND(MONTH(V$4)=MONTH($G236),YEAR(V$4)=YEAR($G236)),#REF!,IF(AND(V$4&lt;($H236+1),(V$4+1)&gt;$G236),$O236,0)))</f>
        <v>0</v>
      </c>
      <c r="W236" s="1301">
        <v>0</v>
      </c>
      <c r="X236" s="1301">
        <f t="shared" si="267"/>
        <v>0</v>
      </c>
      <c r="Y236" s="1301">
        <v>0</v>
      </c>
      <c r="Z236" s="1301">
        <f>IF(AND(MONTH(Z$4)=MONTH($H236),YEAR(Z$4)=YEAR($H236)),#REF!,IF(AND(MONTH(Z$4)=MONTH($G236),YEAR(Z$4)=YEAR($G236)),#REF!,IF(AND(Z$4&lt;($H236+1),(Z$4+1)&gt;$G236),$O236,0)))</f>
        <v>0</v>
      </c>
      <c r="AA236" s="1301">
        <v>0</v>
      </c>
      <c r="AB236" s="1301">
        <f t="shared" si="268"/>
        <v>0</v>
      </c>
      <c r="AC236" s="1301">
        <v>0</v>
      </c>
      <c r="AD236" s="1301">
        <f>IF(AND(MONTH(AD$4)=MONTH($H236),YEAR(AD$4)=YEAR($H236)),#REF!,IF(AND(MONTH(AD$4)=MONTH($G236),YEAR(AD$4)=YEAR($G236)),#REF!,IF(AND(AD$4&lt;($H236+1),(AD$4+1)&gt;$G236),$O236,0)))</f>
        <v>0</v>
      </c>
      <c r="AE236" s="1301">
        <v>0</v>
      </c>
      <c r="AF236" s="1301">
        <f t="shared" si="269"/>
        <v>0</v>
      </c>
      <c r="AG236" s="1301">
        <v>0</v>
      </c>
      <c r="AH236" s="1301">
        <f>IF(AND(MONTH(AH$4)=MONTH($H236),YEAR(AH$4)=YEAR($H236)),#REF!,IF(AND(MONTH(AH$4)=MONTH($G236),YEAR(AH$4)=YEAR($G236)),#REF!,IF(AND(AH$4&lt;($H236+1),(AH$4+1)&gt;$G236),$O236,0)))</f>
        <v>0</v>
      </c>
      <c r="AI236" s="1301">
        <v>0</v>
      </c>
      <c r="AJ236" s="1301">
        <f t="shared" si="270"/>
        <v>0</v>
      </c>
      <c r="AK236" s="1301">
        <v>0</v>
      </c>
      <c r="AL236" s="1313">
        <f>IF(AND(MONTH(AL$4)=MONTH($H236),YEAR(AL$4)=YEAR($H236)),#REF!,IF(AND(MONTH(AL$4)=MONTH($G236),YEAR(AL$4)=YEAR($G236)),#REF!,IF(AND(AL$4&lt;($H236+1),(AL$4+1)&gt;$G236),$O236,0)))</f>
        <v>0</v>
      </c>
      <c r="AM236" s="1313">
        <f>IF(AND(MONTH(AM$4)=MONTH($H236),YEAR(AM$4)=YEAR($H236)),#REF!,IF(AND(MONTH(AM$4)=MONTH($G236),YEAR(AM$4)=YEAR($G236)),#REF!,IF(AND(AM$4&lt;($H236+1),(AM$4+1)&gt;$G236),$O236,0)))</f>
        <v>0</v>
      </c>
      <c r="AN236" s="1313">
        <f>IF(AND(MONTH(AN$4)=MONTH($H236),YEAR(AN$4)=YEAR($H236)),#REF!,IF(AND(MONTH(AN$4)=MONTH($G236),YEAR(AN$4)=YEAR($G236)),#REF!,IF(AND(AN$4&lt;($H236+1),(AN$4+1)&gt;$G236),$O236,0)))</f>
        <v>0</v>
      </c>
      <c r="AO236" s="1313">
        <f>IF(AND(MONTH(AO$4)=MONTH($H236),YEAR(AO$4)=YEAR($H236)),#REF!,IF(AND(MONTH(AO$4)=MONTH($G236),YEAR(AO$4)=YEAR($G236)),#REF!,IF(AND(AO$4&lt;($H236+1),(AO$4+1)&gt;$G236),$O236,0)))</f>
        <v>0</v>
      </c>
      <c r="AP236" s="1313" t="e">
        <f>IF(AND(MONTH(AP$4)=MONTH($H236),YEAR(AP$4)=YEAR($H236)),#REF!,IF(AND(MONTH(AP$4)=MONTH($G236),YEAR(AP$4)=YEAR($G236)),#REF!,IF(AND(AP$4&lt;($H236+1),(AP$4+1)&gt;$G236),$O236,0)))</f>
        <v>#REF!</v>
      </c>
      <c r="AQ236" s="1313">
        <f>IF(AND(MONTH(AQ$4)=MONTH($H236),YEAR(AQ$4)=YEAR($H236)),#REF!,IF(AND(MONTH(AQ$4)=MONTH($G236),YEAR(AQ$4)=YEAR($G236)),#REF!,IF(AND(AQ$4&lt;($H236+1),(AQ$4+1)&gt;$G236),$O236,0)))</f>
        <v>14591.125</v>
      </c>
      <c r="AR236" s="1313">
        <f>IF(AND(MONTH(AR$4)=MONTH($H236),YEAR(AR$4)=YEAR($H236)),#REF!,IF(AND(MONTH(AR$4)=MONTH($G236),YEAR(AR$4)=YEAR($G236)),#REF!,IF(AND(AR$4&lt;($H236+1),(AR$4+1)&gt;$G236),$O236,0)))</f>
        <v>14591.125</v>
      </c>
      <c r="AS236" s="1301" t="e">
        <f t="shared" si="271"/>
        <v>#REF!</v>
      </c>
      <c r="AT236" s="1301">
        <f>IF(AND(MONTH(AT$4)=MONTH($H236),YEAR(AT$4)=YEAR($H236)),#REF!,IF(AND(MONTH(AT$4)=MONTH($G236),YEAR(AT$4)=YEAR($G236)),#REF!,IF(AND(AT$4&lt;($H236+1),(AT$4+1)&gt;$G236),$P236,0)))</f>
        <v>0</v>
      </c>
      <c r="AU236" s="1301">
        <v>0</v>
      </c>
      <c r="AV236" s="1301">
        <f t="shared" si="272"/>
        <v>0</v>
      </c>
      <c r="AW236" s="1301">
        <v>0</v>
      </c>
      <c r="AX236" s="1301">
        <f>IF(AND(MONTH(AX$4)=MONTH($H236),YEAR(AX$4)=YEAR($H236)),#REF!,IF(AND(MONTH(AX$4)=MONTH($G236),YEAR(AX$4)=YEAR($G236)),#REF!,IF(AND(AX$4&lt;($H236+1),(AX$4+1)&gt;$G236),$P236,0)))</f>
        <v>0</v>
      </c>
      <c r="AY236" s="1301">
        <v>0</v>
      </c>
      <c r="AZ236" s="1301">
        <f t="shared" si="273"/>
        <v>0</v>
      </c>
      <c r="BA236" s="1301">
        <v>0</v>
      </c>
      <c r="BB236" s="1301">
        <f>IF(AND(MONTH(BB$4)=MONTH($H236),YEAR(BB$4)=YEAR($H236)),#REF!,IF(AND(MONTH(BB$4)=MONTH($G236),YEAR(BB$4)=YEAR($G236)),#REF!,IF(AND(BB$4&lt;($H236+1),(BB$4+1)&gt;$G236),$P236,0)))</f>
        <v>0</v>
      </c>
      <c r="BC236" s="1301">
        <v>0</v>
      </c>
      <c r="BD236" s="1301">
        <f t="shared" si="274"/>
        <v>0</v>
      </c>
      <c r="BE236" s="1301">
        <v>0</v>
      </c>
      <c r="BF236" s="1301">
        <f>IF(AND(MONTH(BF$4)=MONTH($H236),YEAR(BF$4)=YEAR($H236)),#REF!,IF(AND(MONTH(BF$4)=MONTH($G236),YEAR(BF$4)=YEAR($G236)),#REF!,IF(AND(BF$4&lt;($H236+1),(BF$4+1)&gt;$G236),$P236,0)))</f>
        <v>0</v>
      </c>
      <c r="BG236" s="1301">
        <v>0</v>
      </c>
      <c r="BH236" s="1301">
        <f t="shared" si="275"/>
        <v>0</v>
      </c>
      <c r="BI236" s="1301">
        <v>0</v>
      </c>
      <c r="BJ236" s="1301">
        <f>IF(AND(MONTH(BJ$4)=MONTH($H236),YEAR(BJ$4)=YEAR($H236)),#REF!,IF(AND(MONTH(BJ$4)=MONTH($G236),YEAR(BJ$4)=YEAR($G236)),#REF!,IF(AND(BJ$4&lt;($H236+1),(BJ$4+1)&gt;$G236),$P236,0)))</f>
        <v>0</v>
      </c>
      <c r="BK236" s="1301">
        <v>0</v>
      </c>
      <c r="BL236" s="1301">
        <f t="shared" si="276"/>
        <v>0</v>
      </c>
      <c r="BM236" s="1301">
        <v>0</v>
      </c>
      <c r="BN236" s="1313">
        <f>IF(AND(MONTH(BN$4)=MONTH($H236),YEAR(BN$4)=YEAR($H236)),#REF!,IF(AND(MONTH(BN$4)=MONTH($G236),YEAR(BN$4)=YEAR($G236)),#REF!,IF(AND(BN$4&lt;($H236+1),(BN$4+1)&gt;$G236),$P236,0)))</f>
        <v>0</v>
      </c>
      <c r="BO236" s="1313">
        <f>IF(AND(MONTH(BO$4)=MONTH($H236),YEAR(BO$4)=YEAR($H236)),#REF!,IF(AND(MONTH(BO$4)=MONTH($G236),YEAR(BO$4)=YEAR($G236)),#REF!,IF(AND(BO$4&lt;($H236+1),(BO$4+1)&gt;$G236),$P236,0)))</f>
        <v>0</v>
      </c>
      <c r="BP236" s="1313">
        <f>IF(AND(MONTH(BP$4)=MONTH($H236),YEAR(BP$4)=YEAR($H236)),#REF!,IF(AND(MONTH(BP$4)=MONTH($G236),YEAR(BP$4)=YEAR($G236)),#REF!,IF(AND(BP$4&lt;($H236+1),(BP$4+1)&gt;$G236),$P236,0)))</f>
        <v>0</v>
      </c>
      <c r="BQ236" s="1313">
        <f>IF(AND(MONTH(BQ$4)=MONTH($H236),YEAR(BQ$4)=YEAR($H236)),#REF!,IF(AND(MONTH(BQ$4)=MONTH($G236),YEAR(BQ$4)=YEAR($G236)),#REF!,IF(AND(BQ$4&lt;($H236+1),(BQ$4+1)&gt;$G236),$P236,0)))</f>
        <v>0</v>
      </c>
      <c r="BR236" s="1313" t="e">
        <f>IF(AND(MONTH(BR$4)=MONTH($H236),YEAR(BR$4)=YEAR($H236)),#REF!,IF(AND(MONTH(BR$4)=MONTH($G236),YEAR(BR$4)=YEAR($G236)),#REF!,IF(AND(BR$4&lt;($H236+1),(BR$4+1)&gt;$G236),$P236,0)))</f>
        <v>#REF!</v>
      </c>
      <c r="BS236" s="1313">
        <f>IF(AND(MONTH(BS$4)=MONTH($H236),YEAR(BS$4)=YEAR($H236)),#REF!,IF(AND(MONTH(BS$4)=MONTH($G236),YEAR(BS$4)=YEAR($G236)),#REF!,IF(AND(BS$4&lt;($H236+1),(BS$4+1)&gt;$G236),$P236,0)))</f>
        <v>2066</v>
      </c>
      <c r="BT236" s="1313">
        <f>IF(AND(MONTH(BT$4)=MONTH($H236),YEAR(BT$4)=YEAR($H236)),#REF!,IF(AND(MONTH(BT$4)=MONTH($G236),YEAR(BT$4)=YEAR($G236)),#REF!,IF(AND(BT$4&lt;($H236+1),(BT$4+1)&gt;$G236),$P236,0)))</f>
        <v>2066</v>
      </c>
      <c r="BU236" s="1301" t="e">
        <f t="shared" si="277"/>
        <v>#REF!</v>
      </c>
      <c r="BV236" s="1301"/>
      <c r="BW236" s="1327"/>
      <c r="BX236" s="1319"/>
      <c r="BY236" s="1319"/>
      <c r="BZ236" s="1319"/>
      <c r="CA236" s="1319"/>
      <c r="CB236" s="1319"/>
      <c r="CC236" s="1319"/>
      <c r="CD236" s="1319"/>
      <c r="CE236" s="1319"/>
      <c r="CF236" s="1319"/>
      <c r="CG236" s="1319"/>
      <c r="CH236" s="1319"/>
      <c r="CI236" s="1270">
        <f t="shared" si="278"/>
        <v>0</v>
      </c>
      <c r="CJ236" s="1333"/>
      <c r="CK236" s="1333"/>
      <c r="CL236" s="1333"/>
    </row>
    <row r="237" spans="1:90" s="1170" customFormat="1" ht="18" customHeight="1">
      <c r="A237" s="1206">
        <v>100</v>
      </c>
      <c r="B237" s="1206" t="s">
        <v>270</v>
      </c>
      <c r="C237" s="1206" t="s">
        <v>56</v>
      </c>
      <c r="D237" s="1206"/>
      <c r="E237" s="1212"/>
      <c r="F237" s="1219" t="s">
        <v>290</v>
      </c>
      <c r="G237" s="1214">
        <v>45943</v>
      </c>
      <c r="H237" s="1214">
        <v>46307</v>
      </c>
      <c r="I237" s="1271"/>
      <c r="J237" s="1272" t="s">
        <v>87</v>
      </c>
      <c r="K237" s="1272">
        <v>1033</v>
      </c>
      <c r="L237" s="1275">
        <v>14.5</v>
      </c>
      <c r="M237" s="1273">
        <v>2</v>
      </c>
      <c r="N237" s="1274">
        <v>20.625</v>
      </c>
      <c r="O237" s="1259">
        <f t="shared" si="263"/>
        <v>14978.5</v>
      </c>
      <c r="P237" s="1259">
        <f t="shared" si="264"/>
        <v>2066</v>
      </c>
      <c r="Q237" s="1259">
        <f t="shared" ref="Q237:Q238" si="327">SUM(O237:P237)</f>
        <v>17044.5</v>
      </c>
      <c r="R237" s="1259">
        <f>IF(AND(MONTH(R$4)=MONTH($H237),YEAR(R$4)=YEAR($H237)),#REF!,IF(AND(MONTH(R$4)=MONTH($G237),YEAR(R$4)=YEAR($G237)),#REF!,IF(AND(R$4&lt;($H237+1),(R$4+1)&gt;$G237),$O237,0)))</f>
        <v>0</v>
      </c>
      <c r="S237" s="1259">
        <v>0</v>
      </c>
      <c r="T237" s="1259">
        <f t="shared" ref="T237:T238" si="328">R237-S237</f>
        <v>0</v>
      </c>
      <c r="U237" s="1259">
        <v>0</v>
      </c>
      <c r="V237" s="1301">
        <f>IF(AND(MONTH(V$4)=MONTH($H237),YEAR(V$4)=YEAR($H237)),#REF!,IF(AND(MONTH(V$4)=MONTH($G237),YEAR(V$4)=YEAR($G237)),#REF!,IF(AND(V$4&lt;($H237+1),(V$4+1)&gt;$G237),$O237,0)))</f>
        <v>0</v>
      </c>
      <c r="W237" s="1301">
        <v>0</v>
      </c>
      <c r="X237" s="1301">
        <f t="shared" ref="X237:X238" si="329">V237-W237</f>
        <v>0</v>
      </c>
      <c r="Y237" s="1301">
        <v>0</v>
      </c>
      <c r="Z237" s="1301">
        <f>IF(AND(MONTH(Z$4)=MONTH($H237),YEAR(Z$4)=YEAR($H237)),#REF!,IF(AND(MONTH(Z$4)=MONTH($G237),YEAR(Z$4)=YEAR($G237)),#REF!,IF(AND(Z$4&lt;($H237+1),(Z$4+1)&gt;$G237),$O237,0)))</f>
        <v>0</v>
      </c>
      <c r="AA237" s="1301">
        <v>0</v>
      </c>
      <c r="AB237" s="1301">
        <f t="shared" ref="AB237:AB238" si="330">Z237-AA237</f>
        <v>0</v>
      </c>
      <c r="AC237" s="1301">
        <v>0</v>
      </c>
      <c r="AD237" s="1301">
        <f>IF(AND(MONTH(AD$4)=MONTH($H237),YEAR(AD$4)=YEAR($H237)),#REF!,IF(AND(MONTH(AD$4)=MONTH($G237),YEAR(AD$4)=YEAR($G237)),#REF!,IF(AND(AD$4&lt;($H237+1),(AD$4+1)&gt;$G237),$O237,0)))</f>
        <v>0</v>
      </c>
      <c r="AE237" s="1301">
        <v>0</v>
      </c>
      <c r="AF237" s="1301">
        <f t="shared" ref="AF237:AF238" si="331">AD237-AE237</f>
        <v>0</v>
      </c>
      <c r="AG237" s="1301">
        <v>0</v>
      </c>
      <c r="AH237" s="1301">
        <f>IF(AND(MONTH(AH$4)=MONTH($H237),YEAR(AH$4)=YEAR($H237)),#REF!,IF(AND(MONTH(AH$4)=MONTH($G237),YEAR(AH$4)=YEAR($G237)),#REF!,IF(AND(AH$4&lt;($H237+1),(AH$4+1)&gt;$G237),$O237,0)))</f>
        <v>0</v>
      </c>
      <c r="AI237" s="1301">
        <v>0</v>
      </c>
      <c r="AJ237" s="1301">
        <f t="shared" ref="AJ237:AJ238" si="332">AH237-AI237</f>
        <v>0</v>
      </c>
      <c r="AK237" s="1301">
        <v>0</v>
      </c>
      <c r="AL237" s="1313">
        <f>IF(AND(MONTH(AL$4)=MONTH($H237),YEAR(AL$4)=YEAR($H237)),#REF!,IF(AND(MONTH(AL$4)=MONTH($G237),YEAR(AL$4)=YEAR($G237)),#REF!,IF(AND(AL$4&lt;($H237+1),(AL$4+1)&gt;$G237),$O237,0)))</f>
        <v>0</v>
      </c>
      <c r="AM237" s="1313">
        <f>IF(AND(MONTH(AM$4)=MONTH($H237),YEAR(AM$4)=YEAR($H237)),#REF!,IF(AND(MONTH(AM$4)=MONTH($G237),YEAR(AM$4)=YEAR($G237)),#REF!,IF(AND(AM$4&lt;($H237+1),(AM$4+1)&gt;$G237),$O237,0)))</f>
        <v>0</v>
      </c>
      <c r="AN237" s="1313">
        <f>IF(AND(MONTH(AN$4)=MONTH($H237),YEAR(AN$4)=YEAR($H237)),#REF!,IF(AND(MONTH(AN$4)=MONTH($G237),YEAR(AN$4)=YEAR($G237)),#REF!,IF(AND(AN$4&lt;($H237+1),(AN$4+1)&gt;$G237),$O237,0)))</f>
        <v>0</v>
      </c>
      <c r="AO237" s="1313">
        <f>IF(AND(MONTH(AO$4)=MONTH($H237),YEAR(AO$4)=YEAR($H237)),#REF!,IF(AND(MONTH(AO$4)=MONTH($G237),YEAR(AO$4)=YEAR($G237)),#REF!,IF(AND(AO$4&lt;($H237+1),(AO$4+1)&gt;$G237),$O237,0)))</f>
        <v>0</v>
      </c>
      <c r="AP237" s="1313">
        <f>IF(AND(MONTH(AP$4)=MONTH($H237),YEAR(AP$4)=YEAR($H237)),#REF!,IF(AND(MONTH(AP$4)=MONTH($G237),YEAR(AP$4)=YEAR($G237)),#REF!,IF(AND(AP$4&lt;($H237+1),(AP$4+1)&gt;$G237),$O237,0)))</f>
        <v>0</v>
      </c>
      <c r="AQ237" s="1313">
        <f>IF(AND(MONTH(AQ$4)=MONTH($H237),YEAR(AQ$4)=YEAR($H237)),#REF!,IF(AND(MONTH(AQ$4)=MONTH($G237),YEAR(AQ$4)=YEAR($G237)),#REF!,IF(AND(AQ$4&lt;($H237+1),(AQ$4+1)&gt;$G237),$O237,0)))</f>
        <v>0</v>
      </c>
      <c r="AR237" s="1313">
        <f>IF(AND(MONTH(AR$4)=MONTH($H237),YEAR(AR$4)=YEAR($H237)),#REF!,IF(AND(MONTH(AR$4)=MONTH($G237),YEAR(AR$4)=YEAR($G237)),#REF!,IF(AND(AR$4&lt;($H237+1),(AR$4+1)&gt;$G237),$O237,0)))</f>
        <v>0</v>
      </c>
      <c r="AS237" s="1301">
        <f t="shared" ref="AS237:AS238" si="333">R237+V237+Z237+AD237+AH237+AL237+AM237+AN237+AO237+AP237+AQ237+AR237</f>
        <v>0</v>
      </c>
      <c r="AT237" s="1301">
        <f>IF(AND(MONTH(AT$4)=MONTH($H237),YEAR(AT$4)=YEAR($H237)),#REF!,IF(AND(MONTH(AT$4)=MONTH($G237),YEAR(AT$4)=YEAR($G237)),#REF!,IF(AND(AT$4&lt;($H237+1),(AT$4+1)&gt;$G237),$P237,0)))</f>
        <v>0</v>
      </c>
      <c r="AU237" s="1301">
        <v>0</v>
      </c>
      <c r="AV237" s="1301">
        <f t="shared" ref="AV237:AV238" si="334">AT237-AU237</f>
        <v>0</v>
      </c>
      <c r="AW237" s="1301">
        <v>0</v>
      </c>
      <c r="AX237" s="1301">
        <f>IF(AND(MONTH(AX$4)=MONTH($H237),YEAR(AX$4)=YEAR($H237)),#REF!,IF(AND(MONTH(AX$4)=MONTH($G237),YEAR(AX$4)=YEAR($G237)),#REF!,IF(AND(AX$4&lt;($H237+1),(AX$4+1)&gt;$G237),$P237,0)))</f>
        <v>0</v>
      </c>
      <c r="AY237" s="1301">
        <v>0</v>
      </c>
      <c r="AZ237" s="1301">
        <f t="shared" ref="AZ237:AZ238" si="335">AX237-AY237</f>
        <v>0</v>
      </c>
      <c r="BA237" s="1301">
        <v>0</v>
      </c>
      <c r="BB237" s="1301">
        <f>IF(AND(MONTH(BB$4)=MONTH($H237),YEAR(BB$4)=YEAR($H237)),#REF!,IF(AND(MONTH(BB$4)=MONTH($G237),YEAR(BB$4)=YEAR($G237)),#REF!,IF(AND(BB$4&lt;($H237+1),(BB$4+1)&gt;$G237),$P237,0)))</f>
        <v>0</v>
      </c>
      <c r="BC237" s="1301">
        <v>0</v>
      </c>
      <c r="BD237" s="1301">
        <f t="shared" ref="BD237:BD238" si="336">BB237-BC237</f>
        <v>0</v>
      </c>
      <c r="BE237" s="1301">
        <v>0</v>
      </c>
      <c r="BF237" s="1301">
        <f>IF(AND(MONTH(BF$4)=MONTH($H237),YEAR(BF$4)=YEAR($H237)),#REF!,IF(AND(MONTH(BF$4)=MONTH($G237),YEAR(BF$4)=YEAR($G237)),#REF!,IF(AND(BF$4&lt;($H237+1),(BF$4+1)&gt;$G237),$P237,0)))</f>
        <v>0</v>
      </c>
      <c r="BG237" s="1301">
        <v>0</v>
      </c>
      <c r="BH237" s="1301">
        <f t="shared" ref="BH237:BH238" si="337">BF237-BG237</f>
        <v>0</v>
      </c>
      <c r="BI237" s="1301">
        <v>0</v>
      </c>
      <c r="BJ237" s="1301">
        <f>IF(AND(MONTH(BJ$4)=MONTH($H237),YEAR(BJ$4)=YEAR($H237)),#REF!,IF(AND(MONTH(BJ$4)=MONTH($G237),YEAR(BJ$4)=YEAR($G237)),#REF!,IF(AND(BJ$4&lt;($H237+1),(BJ$4+1)&gt;$G237),$P237,0)))</f>
        <v>0</v>
      </c>
      <c r="BK237" s="1301">
        <v>0</v>
      </c>
      <c r="BL237" s="1301">
        <f t="shared" ref="BL237:BL238" si="338">BJ237-BK237</f>
        <v>0</v>
      </c>
      <c r="BM237" s="1301">
        <v>0</v>
      </c>
      <c r="BN237" s="1313">
        <f>IF(AND(MONTH(BN$4)=MONTH($H237),YEAR(BN$4)=YEAR($H237)),#REF!,IF(AND(MONTH(BN$4)=MONTH($G237),YEAR(BN$4)=YEAR($G237)),#REF!,IF(AND(BN$4&lt;($H237+1),(BN$4+1)&gt;$G237),$P237,0)))</f>
        <v>0</v>
      </c>
      <c r="BO237" s="1313">
        <f>IF(AND(MONTH(BO$4)=MONTH($H237),YEAR(BO$4)=YEAR($H237)),#REF!,IF(AND(MONTH(BO$4)=MONTH($G237),YEAR(BO$4)=YEAR($G237)),#REF!,IF(AND(BO$4&lt;($H237+1),(BO$4+1)&gt;$G237),$P237,0)))</f>
        <v>0</v>
      </c>
      <c r="BP237" s="1313">
        <f>IF(AND(MONTH(BP$4)=MONTH($H237),YEAR(BP$4)=YEAR($H237)),#REF!,IF(AND(MONTH(BP$4)=MONTH($G237),YEAR(BP$4)=YEAR($G237)),#REF!,IF(AND(BP$4&lt;($H237+1),(BP$4+1)&gt;$G237),$P237,0)))</f>
        <v>0</v>
      </c>
      <c r="BQ237" s="1313">
        <f>IF(AND(MONTH(BQ$4)=MONTH($H237),YEAR(BQ$4)=YEAR($H237)),#REF!,IF(AND(MONTH(BQ$4)=MONTH($G237),YEAR(BQ$4)=YEAR($G237)),#REF!,IF(AND(BQ$4&lt;($H237+1),(BQ$4+1)&gt;$G237),$P237,0)))</f>
        <v>0</v>
      </c>
      <c r="BR237" s="1313">
        <f>IF(AND(MONTH(BR$4)=MONTH($H237),YEAR(BR$4)=YEAR($H237)),#REF!,IF(AND(MONTH(BR$4)=MONTH($G237),YEAR(BR$4)=YEAR($G237)),#REF!,IF(AND(BR$4&lt;($H237+1),(BR$4+1)&gt;$G237),$P237,0)))</f>
        <v>0</v>
      </c>
      <c r="BS237" s="1313">
        <f>IF(AND(MONTH(BS$4)=MONTH($H237),YEAR(BS$4)=YEAR($H237)),#REF!,IF(AND(MONTH(BS$4)=MONTH($G237),YEAR(BS$4)=YEAR($G237)),#REF!,IF(AND(BS$4&lt;($H237+1),(BS$4+1)&gt;$G237),$P237,0)))</f>
        <v>0</v>
      </c>
      <c r="BT237" s="1313">
        <f>IF(AND(MONTH(BT$4)=MONTH($H237),YEAR(BT$4)=YEAR($H237)),#REF!,IF(AND(MONTH(BT$4)=MONTH($G237),YEAR(BT$4)=YEAR($G237)),#REF!,IF(AND(BT$4&lt;($H237+1),(BT$4+1)&gt;$G237),$P237,0)))</f>
        <v>0</v>
      </c>
      <c r="BU237" s="1301">
        <f t="shared" ref="BU237:BU238" si="339">AT237+AX237+BB237+BF237+BJ237+BN237+BO237+BP237+BQ237+BR237+BS237+BT237</f>
        <v>0</v>
      </c>
      <c r="BV237" s="1301"/>
      <c r="BW237" s="1327"/>
      <c r="BX237" s="1319"/>
      <c r="BY237" s="1319"/>
      <c r="BZ237" s="1319"/>
      <c r="CA237" s="1319"/>
      <c r="CB237" s="1319"/>
      <c r="CC237" s="1319"/>
      <c r="CD237" s="1319"/>
      <c r="CE237" s="1319"/>
      <c r="CF237" s="1319"/>
      <c r="CG237" s="1319"/>
      <c r="CH237" s="1319"/>
      <c r="CI237" s="1270">
        <f t="shared" ref="CI237:CI238" si="340">SUM(BW237:CH237)</f>
        <v>0</v>
      </c>
      <c r="CJ237" s="1333"/>
      <c r="CK237" s="1333"/>
      <c r="CL237" s="1333"/>
    </row>
    <row r="238" spans="1:90" s="1170" customFormat="1" ht="18" customHeight="1">
      <c r="A238" s="1206">
        <v>100</v>
      </c>
      <c r="B238" s="1206" t="s">
        <v>270</v>
      </c>
      <c r="C238" s="1206" t="s">
        <v>56</v>
      </c>
      <c r="D238" s="1206"/>
      <c r="E238" s="1212"/>
      <c r="F238" s="1219" t="s">
        <v>290</v>
      </c>
      <c r="G238" s="1214">
        <v>46308</v>
      </c>
      <c r="H238" s="1214">
        <v>46672</v>
      </c>
      <c r="I238" s="1271"/>
      <c r="J238" s="1272" t="s">
        <v>87</v>
      </c>
      <c r="K238" s="1272">
        <v>1033</v>
      </c>
      <c r="L238" s="1275">
        <v>14.875</v>
      </c>
      <c r="M238" s="1273">
        <v>2</v>
      </c>
      <c r="N238" s="1274">
        <v>21.09375</v>
      </c>
      <c r="O238" s="1259">
        <f t="shared" si="263"/>
        <v>15365.875</v>
      </c>
      <c r="P238" s="1259">
        <f t="shared" si="264"/>
        <v>2066</v>
      </c>
      <c r="Q238" s="1259">
        <f t="shared" si="327"/>
        <v>17431.875</v>
      </c>
      <c r="R238" s="1259">
        <f>IF(AND(MONTH(R$4)=MONTH($H238),YEAR(R$4)=YEAR($H238)),#REF!,IF(AND(MONTH(R$4)=MONTH($G238),YEAR(R$4)=YEAR($G238)),#REF!,IF(AND(R$4&lt;($H238+1),(R$4+1)&gt;$G238),$O238,0)))</f>
        <v>0</v>
      </c>
      <c r="S238" s="1259">
        <v>0</v>
      </c>
      <c r="T238" s="1259">
        <f t="shared" si="328"/>
        <v>0</v>
      </c>
      <c r="U238" s="1259">
        <v>0</v>
      </c>
      <c r="V238" s="1301">
        <f>IF(AND(MONTH(V$4)=MONTH($H238),YEAR(V$4)=YEAR($H238)),#REF!,IF(AND(MONTH(V$4)=MONTH($G238),YEAR(V$4)=YEAR($G238)),#REF!,IF(AND(V$4&lt;($H238+1),(V$4+1)&gt;$G238),$O238,0)))</f>
        <v>0</v>
      </c>
      <c r="W238" s="1301">
        <v>0</v>
      </c>
      <c r="X238" s="1301">
        <f t="shared" si="329"/>
        <v>0</v>
      </c>
      <c r="Y238" s="1301">
        <v>0</v>
      </c>
      <c r="Z238" s="1301">
        <f>IF(AND(MONTH(Z$4)=MONTH($H238),YEAR(Z$4)=YEAR($H238)),#REF!,IF(AND(MONTH(Z$4)=MONTH($G238),YEAR(Z$4)=YEAR($G238)),#REF!,IF(AND(Z$4&lt;($H238+1),(Z$4+1)&gt;$G238),$O238,0)))</f>
        <v>0</v>
      </c>
      <c r="AA238" s="1301">
        <v>0</v>
      </c>
      <c r="AB238" s="1301">
        <f t="shared" si="330"/>
        <v>0</v>
      </c>
      <c r="AC238" s="1301">
        <v>0</v>
      </c>
      <c r="AD238" s="1301">
        <f>IF(AND(MONTH(AD$4)=MONTH($H238),YEAR(AD$4)=YEAR($H238)),#REF!,IF(AND(MONTH(AD$4)=MONTH($G238),YEAR(AD$4)=YEAR($G238)),#REF!,IF(AND(AD$4&lt;($H238+1),(AD$4+1)&gt;$G238),$O238,0)))</f>
        <v>0</v>
      </c>
      <c r="AE238" s="1301">
        <v>0</v>
      </c>
      <c r="AF238" s="1301">
        <f t="shared" si="331"/>
        <v>0</v>
      </c>
      <c r="AG238" s="1301">
        <v>0</v>
      </c>
      <c r="AH238" s="1301">
        <f>IF(AND(MONTH(AH$4)=MONTH($H238),YEAR(AH$4)=YEAR($H238)),#REF!,IF(AND(MONTH(AH$4)=MONTH($G238),YEAR(AH$4)=YEAR($G238)),#REF!,IF(AND(AH$4&lt;($H238+1),(AH$4+1)&gt;$G238),$O238,0)))</f>
        <v>0</v>
      </c>
      <c r="AI238" s="1301">
        <v>0</v>
      </c>
      <c r="AJ238" s="1301">
        <f t="shared" si="332"/>
        <v>0</v>
      </c>
      <c r="AK238" s="1301">
        <v>0</v>
      </c>
      <c r="AL238" s="1313">
        <f>IF(AND(MONTH(AL$4)=MONTH($H238),YEAR(AL$4)=YEAR($H238)),#REF!,IF(AND(MONTH(AL$4)=MONTH($G238),YEAR(AL$4)=YEAR($G238)),#REF!,IF(AND(AL$4&lt;($H238+1),(AL$4+1)&gt;$G238),$O238,0)))</f>
        <v>0</v>
      </c>
      <c r="AM238" s="1313">
        <f>IF(AND(MONTH(AM$4)=MONTH($H238),YEAR(AM$4)=YEAR($H238)),#REF!,IF(AND(MONTH(AM$4)=MONTH($G238),YEAR(AM$4)=YEAR($G238)),#REF!,IF(AND(AM$4&lt;($H238+1),(AM$4+1)&gt;$G238),$O238,0)))</f>
        <v>0</v>
      </c>
      <c r="AN238" s="1313">
        <f>IF(AND(MONTH(AN$4)=MONTH($H238),YEAR(AN$4)=YEAR($H238)),#REF!,IF(AND(MONTH(AN$4)=MONTH($G238),YEAR(AN$4)=YEAR($G238)),#REF!,IF(AND(AN$4&lt;($H238+1),(AN$4+1)&gt;$G238),$O238,0)))</f>
        <v>0</v>
      </c>
      <c r="AO238" s="1313">
        <f>IF(AND(MONTH(AO$4)=MONTH($H238),YEAR(AO$4)=YEAR($H238)),#REF!,IF(AND(MONTH(AO$4)=MONTH($G238),YEAR(AO$4)=YEAR($G238)),#REF!,IF(AND(AO$4&lt;($H238+1),(AO$4+1)&gt;$G238),$O238,0)))</f>
        <v>0</v>
      </c>
      <c r="AP238" s="1313">
        <f>IF(AND(MONTH(AP$4)=MONTH($H238),YEAR(AP$4)=YEAR($H238)),#REF!,IF(AND(MONTH(AP$4)=MONTH($G238),YEAR(AP$4)=YEAR($G238)),#REF!,IF(AND(AP$4&lt;($H238+1),(AP$4+1)&gt;$G238),$O238,0)))</f>
        <v>0</v>
      </c>
      <c r="AQ238" s="1313">
        <f>IF(AND(MONTH(AQ$4)=MONTH($H238),YEAR(AQ$4)=YEAR($H238)),#REF!,IF(AND(MONTH(AQ$4)=MONTH($G238),YEAR(AQ$4)=YEAR($G238)),#REF!,IF(AND(AQ$4&lt;($H238+1),(AQ$4+1)&gt;$G238),$O238,0)))</f>
        <v>0</v>
      </c>
      <c r="AR238" s="1313">
        <f>IF(AND(MONTH(AR$4)=MONTH($H238),YEAR(AR$4)=YEAR($H238)),#REF!,IF(AND(MONTH(AR$4)=MONTH($G238),YEAR(AR$4)=YEAR($G238)),#REF!,IF(AND(AR$4&lt;($H238+1),(AR$4+1)&gt;$G238),$O238,0)))</f>
        <v>0</v>
      </c>
      <c r="AS238" s="1301">
        <f t="shared" si="333"/>
        <v>0</v>
      </c>
      <c r="AT238" s="1301">
        <f>IF(AND(MONTH(AT$4)=MONTH($H238),YEAR(AT$4)=YEAR($H238)),#REF!,IF(AND(MONTH(AT$4)=MONTH($G238),YEAR(AT$4)=YEAR($G238)),#REF!,IF(AND(AT$4&lt;($H238+1),(AT$4+1)&gt;$G238),$P238,0)))</f>
        <v>0</v>
      </c>
      <c r="AU238" s="1301">
        <v>0</v>
      </c>
      <c r="AV238" s="1301">
        <f t="shared" si="334"/>
        <v>0</v>
      </c>
      <c r="AW238" s="1301">
        <v>0</v>
      </c>
      <c r="AX238" s="1301">
        <f>IF(AND(MONTH(AX$4)=MONTH($H238),YEAR(AX$4)=YEAR($H238)),#REF!,IF(AND(MONTH(AX$4)=MONTH($G238),YEAR(AX$4)=YEAR($G238)),#REF!,IF(AND(AX$4&lt;($H238+1),(AX$4+1)&gt;$G238),$P238,0)))</f>
        <v>0</v>
      </c>
      <c r="AY238" s="1301">
        <v>0</v>
      </c>
      <c r="AZ238" s="1301">
        <f t="shared" si="335"/>
        <v>0</v>
      </c>
      <c r="BA238" s="1301">
        <v>0</v>
      </c>
      <c r="BB238" s="1301">
        <f>IF(AND(MONTH(BB$4)=MONTH($H238),YEAR(BB$4)=YEAR($H238)),#REF!,IF(AND(MONTH(BB$4)=MONTH($G238),YEAR(BB$4)=YEAR($G238)),#REF!,IF(AND(BB$4&lt;($H238+1),(BB$4+1)&gt;$G238),$P238,0)))</f>
        <v>0</v>
      </c>
      <c r="BC238" s="1301">
        <v>0</v>
      </c>
      <c r="BD238" s="1301">
        <f t="shared" si="336"/>
        <v>0</v>
      </c>
      <c r="BE238" s="1301">
        <v>0</v>
      </c>
      <c r="BF238" s="1301">
        <f>IF(AND(MONTH(BF$4)=MONTH($H238),YEAR(BF$4)=YEAR($H238)),#REF!,IF(AND(MONTH(BF$4)=MONTH($G238),YEAR(BF$4)=YEAR($G238)),#REF!,IF(AND(BF$4&lt;($H238+1),(BF$4+1)&gt;$G238),$P238,0)))</f>
        <v>0</v>
      </c>
      <c r="BG238" s="1301">
        <v>0</v>
      </c>
      <c r="BH238" s="1301">
        <f t="shared" si="337"/>
        <v>0</v>
      </c>
      <c r="BI238" s="1301">
        <v>0</v>
      </c>
      <c r="BJ238" s="1301">
        <f>IF(AND(MONTH(BJ$4)=MONTH($H238),YEAR(BJ$4)=YEAR($H238)),#REF!,IF(AND(MONTH(BJ$4)=MONTH($G238),YEAR(BJ$4)=YEAR($G238)),#REF!,IF(AND(BJ$4&lt;($H238+1),(BJ$4+1)&gt;$G238),$P238,0)))</f>
        <v>0</v>
      </c>
      <c r="BK238" s="1301">
        <v>0</v>
      </c>
      <c r="BL238" s="1301">
        <f t="shared" si="338"/>
        <v>0</v>
      </c>
      <c r="BM238" s="1301">
        <v>0</v>
      </c>
      <c r="BN238" s="1313">
        <f>IF(AND(MONTH(BN$4)=MONTH($H238),YEAR(BN$4)=YEAR($H238)),#REF!,IF(AND(MONTH(BN$4)=MONTH($G238),YEAR(BN$4)=YEAR($G238)),#REF!,IF(AND(BN$4&lt;($H238+1),(BN$4+1)&gt;$G238),$P238,0)))</f>
        <v>0</v>
      </c>
      <c r="BO238" s="1313">
        <f>IF(AND(MONTH(BO$4)=MONTH($H238),YEAR(BO$4)=YEAR($H238)),#REF!,IF(AND(MONTH(BO$4)=MONTH($G238),YEAR(BO$4)=YEAR($G238)),#REF!,IF(AND(BO$4&lt;($H238+1),(BO$4+1)&gt;$G238),$P238,0)))</f>
        <v>0</v>
      </c>
      <c r="BP238" s="1313">
        <f>IF(AND(MONTH(BP$4)=MONTH($H238),YEAR(BP$4)=YEAR($H238)),#REF!,IF(AND(MONTH(BP$4)=MONTH($G238),YEAR(BP$4)=YEAR($G238)),#REF!,IF(AND(BP$4&lt;($H238+1),(BP$4+1)&gt;$G238),$P238,0)))</f>
        <v>0</v>
      </c>
      <c r="BQ238" s="1313">
        <f>IF(AND(MONTH(BQ$4)=MONTH($H238),YEAR(BQ$4)=YEAR($H238)),#REF!,IF(AND(MONTH(BQ$4)=MONTH($G238),YEAR(BQ$4)=YEAR($G238)),#REF!,IF(AND(BQ$4&lt;($H238+1),(BQ$4+1)&gt;$G238),$P238,0)))</f>
        <v>0</v>
      </c>
      <c r="BR238" s="1313">
        <f>IF(AND(MONTH(BR$4)=MONTH($H238),YEAR(BR$4)=YEAR($H238)),#REF!,IF(AND(MONTH(BR$4)=MONTH($G238),YEAR(BR$4)=YEAR($G238)),#REF!,IF(AND(BR$4&lt;($H238+1),(BR$4+1)&gt;$G238),$P238,0)))</f>
        <v>0</v>
      </c>
      <c r="BS238" s="1313">
        <f>IF(AND(MONTH(BS$4)=MONTH($H238),YEAR(BS$4)=YEAR($H238)),#REF!,IF(AND(MONTH(BS$4)=MONTH($G238),YEAR(BS$4)=YEAR($G238)),#REF!,IF(AND(BS$4&lt;($H238+1),(BS$4+1)&gt;$G238),$P238,0)))</f>
        <v>0</v>
      </c>
      <c r="BT238" s="1313">
        <f>IF(AND(MONTH(BT$4)=MONTH($H238),YEAR(BT$4)=YEAR($H238)),#REF!,IF(AND(MONTH(BT$4)=MONTH($G238),YEAR(BT$4)=YEAR($G238)),#REF!,IF(AND(BT$4&lt;($H238+1),(BT$4+1)&gt;$G238),$P238,0)))</f>
        <v>0</v>
      </c>
      <c r="BU238" s="1301">
        <f t="shared" si="339"/>
        <v>0</v>
      </c>
      <c r="BV238" s="1301"/>
      <c r="BW238" s="1327"/>
      <c r="BX238" s="1319"/>
      <c r="BY238" s="1319"/>
      <c r="BZ238" s="1319"/>
      <c r="CA238" s="1319"/>
      <c r="CB238" s="1319"/>
      <c r="CC238" s="1319"/>
      <c r="CD238" s="1319"/>
      <c r="CE238" s="1319"/>
      <c r="CF238" s="1319"/>
      <c r="CG238" s="1319"/>
      <c r="CH238" s="1319"/>
      <c r="CI238" s="1270">
        <f t="shared" si="340"/>
        <v>0</v>
      </c>
      <c r="CJ238" s="1333"/>
      <c r="CK238" s="1333"/>
      <c r="CL238" s="1333"/>
    </row>
    <row r="239" spans="1:90" ht="18" customHeight="1">
      <c r="A239" s="1198">
        <v>101</v>
      </c>
      <c r="B239" s="1198" t="s">
        <v>292</v>
      </c>
      <c r="C239" s="1198" t="s">
        <v>56</v>
      </c>
      <c r="D239" s="1198"/>
      <c r="E239" s="1206" t="s">
        <v>293</v>
      </c>
      <c r="F239" s="1344" t="s">
        <v>294</v>
      </c>
      <c r="G239" s="1209">
        <v>45161</v>
      </c>
      <c r="H239" s="1209">
        <v>45526</v>
      </c>
      <c r="I239" s="1266"/>
      <c r="J239" s="1267">
        <v>610</v>
      </c>
      <c r="K239" s="1267">
        <v>610</v>
      </c>
      <c r="L239" s="1268">
        <v>12.75</v>
      </c>
      <c r="M239" s="1269">
        <v>2</v>
      </c>
      <c r="N239" s="1270">
        <v>18.4375</v>
      </c>
      <c r="O239" s="1259">
        <f t="shared" si="263"/>
        <v>7777.5</v>
      </c>
      <c r="P239" s="1259">
        <f t="shared" si="264"/>
        <v>1220</v>
      </c>
      <c r="Q239" s="1259">
        <f t="shared" si="265"/>
        <v>8997.5</v>
      </c>
      <c r="R239" s="1259">
        <f>IF(AND(MONTH(R$4)=MONTH($H239),YEAR(R$4)=YEAR($H239)),#REF!,IF(AND(MONTH(R$4)=MONTH($G239),YEAR(R$4)=YEAR($G239)),#REF!,IF(AND(R$4&lt;($H239+1),(R$4+1)&gt;$G239),$O239,0)))</f>
        <v>7777.5</v>
      </c>
      <c r="S239" s="1259">
        <f>VLOOKUP(E239,'[1]MW-Rent 2023'!$E$11:$AS$247,16,FALSE)</f>
        <v>6222</v>
      </c>
      <c r="T239" s="1259">
        <f t="shared" si="266"/>
        <v>1555.5</v>
      </c>
      <c r="U239" s="1259">
        <f>VLOOKUP(E239,'[2]MW-Rent 2023'!$E$11:$DR$319,21,FALSE)</f>
        <v>6649</v>
      </c>
      <c r="V239" s="1301">
        <f>IF(AND(MONTH(V$4)=MONTH($H239),YEAR(V$4)=YEAR($H239)),#REF!,IF(AND(MONTH(V$4)=MONTH($G239),YEAR(V$4)=YEAR($G239)),#REF!,IF(AND(V$4&lt;($H239+1),(V$4+1)&gt;$G239),$O239,0)))</f>
        <v>7777.5</v>
      </c>
      <c r="W239" s="1301">
        <f>VLOOKUP(E239,'[1]MW-Rent 2023'!$E$11:$AS$247,17,FALSE)</f>
        <v>6222</v>
      </c>
      <c r="X239" s="1301">
        <f t="shared" si="267"/>
        <v>1555.5</v>
      </c>
      <c r="Y239" s="1301">
        <f>VLOOKUP(E239,'[2]MW-Rent 2023'!$E$11:$DR$319,25,FALSE)</f>
        <v>6161</v>
      </c>
      <c r="Z239" s="1301">
        <f>IF(AND(MONTH(Z$4)=MONTH($H239),YEAR(Z$4)=YEAR($H239)),#REF!,IF(AND(MONTH(Z$4)=MONTH($G239),YEAR(Z$4)=YEAR($G239)),#REF!,IF(AND(Z$4&lt;($H239+1),(Z$4+1)&gt;$G239),$O239,0)))</f>
        <v>7777.5</v>
      </c>
      <c r="AA239" s="1301">
        <f>VLOOKUP(E239,'[1]MW-Rent 2023'!$E$11:$AS$247,18,FALSE)</f>
        <v>6222</v>
      </c>
      <c r="AB239" s="1301">
        <f t="shared" si="268"/>
        <v>1555.5</v>
      </c>
      <c r="AC239" s="1301">
        <f>VLOOKUP(E239,'[2]MW-Rent 2023'!$E$11:$DR$319,29,FALSE)</f>
        <v>6161</v>
      </c>
      <c r="AD239" s="1301">
        <f>IF(AND(MONTH(AD$4)=MONTH($H239),YEAR(AD$4)=YEAR($H239)),#REF!,IF(AND(MONTH(AD$4)=MONTH($G239),YEAR(AD$4)=YEAR($G239)),#REF!,IF(AND(AD$4&lt;($H239+1),(AD$4+1)&gt;$G239),$O239,0)))</f>
        <v>7777.5</v>
      </c>
      <c r="AE239" s="1301">
        <f>VLOOKUP(E239,'[1]MW-Rent 2023'!$E$11:$AS$247,19,FALSE)</f>
        <v>6222</v>
      </c>
      <c r="AF239" s="1301">
        <f t="shared" si="269"/>
        <v>1555.5</v>
      </c>
      <c r="AG239" s="1301">
        <f>VLOOKUP(E239,'[2]MW-Rent 2023'!$E$11:$DR$319,33,FALSE)</f>
        <v>6161</v>
      </c>
      <c r="AH239" s="1301">
        <f>IF(AND(MONTH(AH$4)=MONTH($H239),YEAR(AH$4)=YEAR($H239)),#REF!,IF(AND(MONTH(AH$4)=MONTH($G239),YEAR(AH$4)=YEAR($G239)),#REF!,IF(AND(AH$4&lt;($H239+1),(AH$4+1)&gt;$G239),$O239,0)))</f>
        <v>7777.5</v>
      </c>
      <c r="AI239" s="1301">
        <f>VLOOKUP(E239,'[1]MW-Rent 2023'!$E$11:$AS$247,20,FALSE)</f>
        <v>6222</v>
      </c>
      <c r="AJ239" s="1301">
        <f t="shared" si="270"/>
        <v>1555.5</v>
      </c>
      <c r="AK239" s="1301">
        <f>VLOOKUP(E239,'[2]MW-Rent 2023'!$E$11:$DR$319,37,FALSE)</f>
        <v>6161</v>
      </c>
      <c r="AL239" s="1313">
        <f>IF(AND(MONTH(AL$4)=MONTH($H239),YEAR(AL$4)=YEAR($H239)),#REF!,IF(AND(MONTH(AL$4)=MONTH($G239),YEAR(AL$4)=YEAR($G239)),#REF!,IF(AND(AL$4&lt;($H239+1),(AL$4+1)&gt;$G239),$O239,0)))</f>
        <v>7777.5</v>
      </c>
      <c r="AM239" s="1313">
        <f>IF(AND(MONTH(AM$4)=MONTH($H239),YEAR(AM$4)=YEAR($H239)),#REF!,IF(AND(MONTH(AM$4)=MONTH($G239),YEAR(AM$4)=YEAR($G239)),#REF!,IF(AND(AM$4&lt;($H239+1),(AM$4+1)&gt;$G239),$O239,0)))</f>
        <v>7777.5</v>
      </c>
      <c r="AN239" s="1313" t="e">
        <f>IF(AND(MONTH(AN$4)=MONTH($H239),YEAR(AN$4)=YEAR($H239)),#REF!,IF(AND(MONTH(AN$4)=MONTH($G239),YEAR(AN$4)=YEAR($G239)),#REF!,IF(AND(AN$4&lt;($H239+1),(AN$4+1)&gt;$G239),$O239,0)))</f>
        <v>#REF!</v>
      </c>
      <c r="AO239" s="1313">
        <f>IF(AND(MONTH(AO$4)=MONTH($H239),YEAR(AO$4)=YEAR($H239)),#REF!,IF(AND(MONTH(AO$4)=MONTH($G239),YEAR(AO$4)=YEAR($G239)),#REF!,IF(AND(AO$4&lt;($H239+1),(AO$4+1)&gt;$G239),$O239,0)))</f>
        <v>0</v>
      </c>
      <c r="AP239" s="1313">
        <f>IF(AND(MONTH(AP$4)=MONTH($H239),YEAR(AP$4)=YEAR($H239)),#REF!,IF(AND(MONTH(AP$4)=MONTH($G239),YEAR(AP$4)=YEAR($G239)),#REF!,IF(AND(AP$4&lt;($H239+1),(AP$4+1)&gt;$G239),$O239,0)))</f>
        <v>0</v>
      </c>
      <c r="AQ239" s="1313">
        <f>IF(AND(MONTH(AQ$4)=MONTH($H239),YEAR(AQ$4)=YEAR($H239)),#REF!,IF(AND(MONTH(AQ$4)=MONTH($G239),YEAR(AQ$4)=YEAR($G239)),#REF!,IF(AND(AQ$4&lt;($H239+1),(AQ$4+1)&gt;$G239),$O239,0)))</f>
        <v>0</v>
      </c>
      <c r="AR239" s="1313">
        <f>IF(AND(MONTH(AR$4)=MONTH($H239),YEAR(AR$4)=YEAR($H239)),#REF!,IF(AND(MONTH(AR$4)=MONTH($G239),YEAR(AR$4)=YEAR($G239)),#REF!,IF(AND(AR$4&lt;($H239+1),(AR$4+1)&gt;$G239),$O239,0)))</f>
        <v>0</v>
      </c>
      <c r="AS239" s="1301" t="e">
        <f t="shared" si="271"/>
        <v>#REF!</v>
      </c>
      <c r="AT239" s="1301">
        <f>IF(AND(MONTH(AT$4)=MONTH($H239),YEAR(AT$4)=YEAR($H239)),#REF!,IF(AND(MONTH(AT$4)=MONTH($G239),YEAR(AT$4)=YEAR($G239)),#REF!,IF(AND(AT$4&lt;($H239+1),(AT$4+1)&gt;$G239),$P239,0)))</f>
        <v>1220</v>
      </c>
      <c r="AU239" s="1301">
        <f>VLOOKUP(E239,'[1]MW-Rent 2023'!$E$11:$AS$247,29,FALSE)</f>
        <v>1220</v>
      </c>
      <c r="AV239" s="1301">
        <f t="shared" si="272"/>
        <v>0</v>
      </c>
      <c r="AW239" s="1301">
        <f>VLOOKUP(E239,'[2]MW-Rent 2023'!$E$11:$DR$319,70,FALSE)</f>
        <v>732</v>
      </c>
      <c r="AX239" s="1301">
        <f>IF(AND(MONTH(AX$4)=MONTH($H239),YEAR(AX$4)=YEAR($H239)),#REF!,IF(AND(MONTH(AX$4)=MONTH($G239),YEAR(AX$4)=YEAR($G239)),#REF!,IF(AND(AX$4&lt;($H239+1),(AX$4+1)&gt;$G239),$P239,0)))</f>
        <v>1220</v>
      </c>
      <c r="AY239" s="1301">
        <f>VLOOKUP(E239,'[1]MW-Rent 2023'!$E$11:$AS$247,30,FALSE)</f>
        <v>1220</v>
      </c>
      <c r="AZ239" s="1301">
        <f t="shared" si="273"/>
        <v>0</v>
      </c>
      <c r="BA239" s="1301">
        <f>VLOOKUP(E239,'[2]MW-Rent 2023'!$E$11:$DR$319,74,FALSE)</f>
        <v>1220</v>
      </c>
      <c r="BB239" s="1301">
        <f>IF(AND(MONTH(BB$4)=MONTH($H239),YEAR(BB$4)=YEAR($H239)),#REF!,IF(AND(MONTH(BB$4)=MONTH($G239),YEAR(BB$4)=YEAR($G239)),#REF!,IF(AND(BB$4&lt;($H239+1),(BB$4+1)&gt;$G239),$P239,0)))</f>
        <v>1220</v>
      </c>
      <c r="BC239" s="1301">
        <f>VLOOKUP(E239,'[1]MW-Rent 2023'!$E$11:$AS$247,31,FALSE)</f>
        <v>1220</v>
      </c>
      <c r="BD239" s="1301">
        <f t="shared" si="274"/>
        <v>0</v>
      </c>
      <c r="BE239" s="1301">
        <f>VLOOKUP(E239,'[2]MW-Rent 2023'!$E$11:$DR$319,78,FALSE)</f>
        <v>1220</v>
      </c>
      <c r="BF239" s="1301">
        <f>IF(AND(MONTH(BF$4)=MONTH($H239),YEAR(BF$4)=YEAR($H239)),#REF!,IF(AND(MONTH(BF$4)=MONTH($G239),YEAR(BF$4)=YEAR($G239)),#REF!,IF(AND(BF$4&lt;($H239+1),(BF$4+1)&gt;$G239),$P239,0)))</f>
        <v>1220</v>
      </c>
      <c r="BG239" s="1301">
        <f>VLOOKUP(E239,'[1]MW-Rent 2023'!$E$11:$AS$247,32,FALSE)</f>
        <v>1220</v>
      </c>
      <c r="BH239" s="1301">
        <f t="shared" si="275"/>
        <v>0</v>
      </c>
      <c r="BI239" s="1301">
        <f>VLOOKUP(E239,'[2]MW-Rent 2023'!$E$11:$DR$319,82,FALSE)</f>
        <v>1220</v>
      </c>
      <c r="BJ239" s="1301">
        <f>IF(AND(MONTH(BJ$4)=MONTH($H239),YEAR(BJ$4)=YEAR($H239)),#REF!,IF(AND(MONTH(BJ$4)=MONTH($G239),YEAR(BJ$4)=YEAR($G239)),#REF!,IF(AND(BJ$4&lt;($H239+1),(BJ$4+1)&gt;$G239),$P239,0)))</f>
        <v>1220</v>
      </c>
      <c r="BK239" s="1301">
        <f>VLOOKUP(E239,'[1]MW-Rent 2023'!$E$11:$AS$247,33,FALSE)</f>
        <v>1220</v>
      </c>
      <c r="BL239" s="1301">
        <f t="shared" si="276"/>
        <v>0</v>
      </c>
      <c r="BM239" s="1301">
        <f>VLOOKUP(E239,'[2]MW-Rent 2023'!$E$11:$DR$319,86,FALSE)</f>
        <v>1220</v>
      </c>
      <c r="BN239" s="1313">
        <f>IF(AND(MONTH(BN$4)=MONTH($H239),YEAR(BN$4)=YEAR($H239)),#REF!,IF(AND(MONTH(BN$4)=MONTH($G239),YEAR(BN$4)=YEAR($G239)),#REF!,IF(AND(BN$4&lt;($H239+1),(BN$4+1)&gt;$G239),$P239,0)))</f>
        <v>1220</v>
      </c>
      <c r="BO239" s="1313">
        <f>IF(AND(MONTH(BO$4)=MONTH($H239),YEAR(BO$4)=YEAR($H239)),#REF!,IF(AND(MONTH(BO$4)=MONTH($G239),YEAR(BO$4)=YEAR($G239)),#REF!,IF(AND(BO$4&lt;($H239+1),(BO$4+1)&gt;$G239),$P239,0)))</f>
        <v>1220</v>
      </c>
      <c r="BP239" s="1313" t="e">
        <f>IF(AND(MONTH(BP$4)=MONTH($H239),YEAR(BP$4)=YEAR($H239)),#REF!,IF(AND(MONTH(BP$4)=MONTH($G239),YEAR(BP$4)=YEAR($G239)),#REF!,IF(AND(BP$4&lt;($H239+1),(BP$4+1)&gt;$G239),$P239,0)))</f>
        <v>#REF!</v>
      </c>
      <c r="BQ239" s="1313">
        <f>IF(AND(MONTH(BQ$4)=MONTH($H239),YEAR(BQ$4)=YEAR($H239)),#REF!,IF(AND(MONTH(BQ$4)=MONTH($G239),YEAR(BQ$4)=YEAR($G239)),#REF!,IF(AND(BQ$4&lt;($H239+1),(BQ$4+1)&gt;$G239),$P239,0)))</f>
        <v>0</v>
      </c>
      <c r="BR239" s="1313">
        <f>IF(AND(MONTH(BR$4)=MONTH($H239),YEAR(BR$4)=YEAR($H239)),#REF!,IF(AND(MONTH(BR$4)=MONTH($G239),YEAR(BR$4)=YEAR($G239)),#REF!,IF(AND(BR$4&lt;($H239+1),(BR$4+1)&gt;$G239),$P239,0)))</f>
        <v>0</v>
      </c>
      <c r="BS239" s="1313">
        <f>IF(AND(MONTH(BS$4)=MONTH($H239),YEAR(BS$4)=YEAR($H239)),#REF!,IF(AND(MONTH(BS$4)=MONTH($G239),YEAR(BS$4)=YEAR($G239)),#REF!,IF(AND(BS$4&lt;($H239+1),(BS$4+1)&gt;$G239),$P239,0)))</f>
        <v>0</v>
      </c>
      <c r="BT239" s="1313">
        <f>IF(AND(MONTH(BT$4)=MONTH($H239),YEAR(BT$4)=YEAR($H239)),#REF!,IF(AND(MONTH(BT$4)=MONTH($G239),YEAR(BT$4)=YEAR($G239)),#REF!,IF(AND(BT$4&lt;($H239+1),(BT$4+1)&gt;$G239),$P239,0)))</f>
        <v>0</v>
      </c>
      <c r="BU239" s="1331" t="e">
        <f t="shared" si="277"/>
        <v>#REF!</v>
      </c>
      <c r="BV239" s="1332"/>
      <c r="BW239" s="1327">
        <v>429.28</v>
      </c>
      <c r="BX239" s="1319">
        <v>293.14999999999998</v>
      </c>
      <c r="BY239" s="1319">
        <v>421.61</v>
      </c>
      <c r="BZ239" s="1319">
        <v>424.1</v>
      </c>
      <c r="CA239" s="1319">
        <v>403.4</v>
      </c>
      <c r="CB239" s="1319"/>
      <c r="CC239" s="1319"/>
      <c r="CD239" s="1339"/>
      <c r="CE239" s="1339"/>
      <c r="CF239" s="1339"/>
      <c r="CG239" s="1339"/>
      <c r="CH239" s="1339"/>
      <c r="CI239" s="1270">
        <f t="shared" si="278"/>
        <v>1971.54</v>
      </c>
      <c r="CJ239" s="1333"/>
      <c r="CK239" s="1333"/>
      <c r="CL239" s="1333"/>
    </row>
    <row r="240" spans="1:90" ht="18" customHeight="1">
      <c r="A240" s="1198">
        <v>101</v>
      </c>
      <c r="B240" s="1198" t="s">
        <v>292</v>
      </c>
      <c r="C240" s="1198" t="s">
        <v>56</v>
      </c>
      <c r="D240" s="1198"/>
      <c r="E240" s="1206"/>
      <c r="F240" s="1344" t="s">
        <v>294</v>
      </c>
      <c r="G240" s="1209">
        <v>45527</v>
      </c>
      <c r="H240" s="1209">
        <v>45891</v>
      </c>
      <c r="I240" s="1266"/>
      <c r="J240" s="1267">
        <v>0</v>
      </c>
      <c r="K240" s="1267">
        <v>610</v>
      </c>
      <c r="L240" s="1268">
        <v>12.875</v>
      </c>
      <c r="M240" s="1269">
        <v>2</v>
      </c>
      <c r="N240" s="1270">
        <v>18.59375</v>
      </c>
      <c r="O240" s="1259">
        <f t="shared" si="263"/>
        <v>7853.75</v>
      </c>
      <c r="P240" s="1259">
        <f t="shared" si="264"/>
        <v>1220</v>
      </c>
      <c r="Q240" s="1259">
        <f t="shared" si="265"/>
        <v>9073.75</v>
      </c>
      <c r="R240" s="1259">
        <f>IF(AND(MONTH(R$4)=MONTH($H240),YEAR(R$4)=YEAR($H240)),#REF!,IF(AND(MONTH(R$4)=MONTH($G240),YEAR(R$4)=YEAR($G240)),#REF!,IF(AND(R$4&lt;($H240+1),(R$4+1)&gt;$G240),$O240,0)))</f>
        <v>0</v>
      </c>
      <c r="S240" s="1259">
        <v>0</v>
      </c>
      <c r="T240" s="1259">
        <f t="shared" si="266"/>
        <v>0</v>
      </c>
      <c r="U240" s="1259">
        <v>0</v>
      </c>
      <c r="V240" s="1301">
        <f>IF(AND(MONTH(V$4)=MONTH($H240),YEAR(V$4)=YEAR($H240)),#REF!,IF(AND(MONTH(V$4)=MONTH($G240),YEAR(V$4)=YEAR($G240)),#REF!,IF(AND(V$4&lt;($H240+1),(V$4+1)&gt;$G240),$O240,0)))</f>
        <v>0</v>
      </c>
      <c r="W240" s="1301">
        <v>0</v>
      </c>
      <c r="X240" s="1301">
        <f t="shared" si="267"/>
        <v>0</v>
      </c>
      <c r="Y240" s="1301">
        <v>0</v>
      </c>
      <c r="Z240" s="1301">
        <f>IF(AND(MONTH(Z$4)=MONTH($H240),YEAR(Z$4)=YEAR($H240)),#REF!,IF(AND(MONTH(Z$4)=MONTH($G240),YEAR(Z$4)=YEAR($G240)),#REF!,IF(AND(Z$4&lt;($H240+1),(Z$4+1)&gt;$G240),$O240,0)))</f>
        <v>0</v>
      </c>
      <c r="AA240" s="1301">
        <v>0</v>
      </c>
      <c r="AB240" s="1301">
        <f t="shared" si="268"/>
        <v>0</v>
      </c>
      <c r="AC240" s="1301">
        <v>0</v>
      </c>
      <c r="AD240" s="1301">
        <f>IF(AND(MONTH(AD$4)=MONTH($H240),YEAR(AD$4)=YEAR($H240)),#REF!,IF(AND(MONTH(AD$4)=MONTH($G240),YEAR(AD$4)=YEAR($G240)),#REF!,IF(AND(AD$4&lt;($H240+1),(AD$4+1)&gt;$G240),$O240,0)))</f>
        <v>0</v>
      </c>
      <c r="AE240" s="1301">
        <v>0</v>
      </c>
      <c r="AF240" s="1301">
        <f t="shared" si="269"/>
        <v>0</v>
      </c>
      <c r="AG240" s="1301">
        <v>0</v>
      </c>
      <c r="AH240" s="1301">
        <f>IF(AND(MONTH(AH$4)=MONTH($H240),YEAR(AH$4)=YEAR($H240)),#REF!,IF(AND(MONTH(AH$4)=MONTH($G240),YEAR(AH$4)=YEAR($G240)),#REF!,IF(AND(AH$4&lt;($H240+1),(AH$4+1)&gt;$G240),$O240,0)))</f>
        <v>0</v>
      </c>
      <c r="AI240" s="1301">
        <v>0</v>
      </c>
      <c r="AJ240" s="1301">
        <f t="shared" si="270"/>
        <v>0</v>
      </c>
      <c r="AK240" s="1301">
        <v>0</v>
      </c>
      <c r="AL240" s="1313">
        <f>IF(AND(MONTH(AL$4)=MONTH($H240),YEAR(AL$4)=YEAR($H240)),#REF!,IF(AND(MONTH(AL$4)=MONTH($G240),YEAR(AL$4)=YEAR($G240)),#REF!,IF(AND(AL$4&lt;($H240+1),(AL$4+1)&gt;$G240),$O240,0)))</f>
        <v>0</v>
      </c>
      <c r="AM240" s="1313">
        <f>IF(AND(MONTH(AM$4)=MONTH($H240),YEAR(AM$4)=YEAR($H240)),#REF!,IF(AND(MONTH(AM$4)=MONTH($G240),YEAR(AM$4)=YEAR($G240)),#REF!,IF(AND(AM$4&lt;($H240+1),(AM$4+1)&gt;$G240),$O240,0)))</f>
        <v>0</v>
      </c>
      <c r="AN240" s="1313" t="e">
        <f>IF(AND(MONTH(AN$4)=MONTH($H240),YEAR(AN$4)=YEAR($H240)),#REF!,IF(AND(MONTH(AN$4)=MONTH($G240),YEAR(AN$4)=YEAR($G240)),#REF!,IF(AND(AN$4&lt;($H240+1),(AN$4+1)&gt;$G240),$O240,0)))</f>
        <v>#REF!</v>
      </c>
      <c r="AO240" s="1313">
        <f>IF(AND(MONTH(AO$4)=MONTH($H240),YEAR(AO$4)=YEAR($H240)),#REF!,IF(AND(MONTH(AO$4)=MONTH($G240),YEAR(AO$4)=YEAR($G240)),#REF!,IF(AND(AO$4&lt;($H240+1),(AO$4+1)&gt;$G240),$O240,0)))</f>
        <v>7853.75</v>
      </c>
      <c r="AP240" s="1313">
        <f>IF(AND(MONTH(AP$4)=MONTH($H240),YEAR(AP$4)=YEAR($H240)),#REF!,IF(AND(MONTH(AP$4)=MONTH($G240),YEAR(AP$4)=YEAR($G240)),#REF!,IF(AND(AP$4&lt;($H240+1),(AP$4+1)&gt;$G240),$O240,0)))</f>
        <v>7853.75</v>
      </c>
      <c r="AQ240" s="1313">
        <f>IF(AND(MONTH(AQ$4)=MONTH($H240),YEAR(AQ$4)=YEAR($H240)),#REF!,IF(AND(MONTH(AQ$4)=MONTH($G240),YEAR(AQ$4)=YEAR($G240)),#REF!,IF(AND(AQ$4&lt;($H240+1),(AQ$4+1)&gt;$G240),$O240,0)))</f>
        <v>7853.75</v>
      </c>
      <c r="AR240" s="1313">
        <f>IF(AND(MONTH(AR$4)=MONTH($H240),YEAR(AR$4)=YEAR($H240)),#REF!,IF(AND(MONTH(AR$4)=MONTH($G240),YEAR(AR$4)=YEAR($G240)),#REF!,IF(AND(AR$4&lt;($H240+1),(AR$4+1)&gt;$G240),$O240,0)))</f>
        <v>7853.75</v>
      </c>
      <c r="AS240" s="1301" t="e">
        <f t="shared" si="271"/>
        <v>#REF!</v>
      </c>
      <c r="AT240" s="1301">
        <f>IF(AND(MONTH(AT$4)=MONTH($H240),YEAR(AT$4)=YEAR($H240)),#REF!,IF(AND(MONTH(AT$4)=MONTH($G240),YEAR(AT$4)=YEAR($G240)),#REF!,IF(AND(AT$4&lt;($H240+1),(AT$4+1)&gt;$G240),$P240,0)))</f>
        <v>0</v>
      </c>
      <c r="AU240" s="1301">
        <v>0</v>
      </c>
      <c r="AV240" s="1301">
        <f t="shared" si="272"/>
        <v>0</v>
      </c>
      <c r="AW240" s="1301">
        <v>0</v>
      </c>
      <c r="AX240" s="1301">
        <f>IF(AND(MONTH(AX$4)=MONTH($H240),YEAR(AX$4)=YEAR($H240)),#REF!,IF(AND(MONTH(AX$4)=MONTH($G240),YEAR(AX$4)=YEAR($G240)),#REF!,IF(AND(AX$4&lt;($H240+1),(AX$4+1)&gt;$G240),$P240,0)))</f>
        <v>0</v>
      </c>
      <c r="AY240" s="1301">
        <v>0</v>
      </c>
      <c r="AZ240" s="1301">
        <f t="shared" si="273"/>
        <v>0</v>
      </c>
      <c r="BA240" s="1301">
        <v>0</v>
      </c>
      <c r="BB240" s="1301">
        <f>IF(AND(MONTH(BB$4)=MONTH($H240),YEAR(BB$4)=YEAR($H240)),#REF!,IF(AND(MONTH(BB$4)=MONTH($G240),YEAR(BB$4)=YEAR($G240)),#REF!,IF(AND(BB$4&lt;($H240+1),(BB$4+1)&gt;$G240),$P240,0)))</f>
        <v>0</v>
      </c>
      <c r="BC240" s="1301">
        <v>0</v>
      </c>
      <c r="BD240" s="1301">
        <f t="shared" si="274"/>
        <v>0</v>
      </c>
      <c r="BE240" s="1301">
        <v>0</v>
      </c>
      <c r="BF240" s="1301">
        <f>IF(AND(MONTH(BF$4)=MONTH($H240),YEAR(BF$4)=YEAR($H240)),#REF!,IF(AND(MONTH(BF$4)=MONTH($G240),YEAR(BF$4)=YEAR($G240)),#REF!,IF(AND(BF$4&lt;($H240+1),(BF$4+1)&gt;$G240),$P240,0)))</f>
        <v>0</v>
      </c>
      <c r="BG240" s="1301">
        <v>0</v>
      </c>
      <c r="BH240" s="1301">
        <f t="shared" si="275"/>
        <v>0</v>
      </c>
      <c r="BI240" s="1301">
        <v>0</v>
      </c>
      <c r="BJ240" s="1301">
        <f>IF(AND(MONTH(BJ$4)=MONTH($H240),YEAR(BJ$4)=YEAR($H240)),#REF!,IF(AND(MONTH(BJ$4)=MONTH($G240),YEAR(BJ$4)=YEAR($G240)),#REF!,IF(AND(BJ$4&lt;($H240+1),(BJ$4+1)&gt;$G240),$P240,0)))</f>
        <v>0</v>
      </c>
      <c r="BK240" s="1301">
        <v>0</v>
      </c>
      <c r="BL240" s="1301">
        <f t="shared" si="276"/>
        <v>0</v>
      </c>
      <c r="BM240" s="1301">
        <v>0</v>
      </c>
      <c r="BN240" s="1313">
        <f>IF(AND(MONTH(BN$4)=MONTH($H240),YEAR(BN$4)=YEAR($H240)),#REF!,IF(AND(MONTH(BN$4)=MONTH($G240),YEAR(BN$4)=YEAR($G240)),#REF!,IF(AND(BN$4&lt;($H240+1),(BN$4+1)&gt;$G240),$P240,0)))</f>
        <v>0</v>
      </c>
      <c r="BO240" s="1313">
        <f>IF(AND(MONTH(BO$4)=MONTH($H240),YEAR(BO$4)=YEAR($H240)),#REF!,IF(AND(MONTH(BO$4)=MONTH($G240),YEAR(BO$4)=YEAR($G240)),#REF!,IF(AND(BO$4&lt;($H240+1),(BO$4+1)&gt;$G240),$P240,0)))</f>
        <v>0</v>
      </c>
      <c r="BP240" s="1313" t="e">
        <f>IF(AND(MONTH(BP$4)=MONTH($H240),YEAR(BP$4)=YEAR($H240)),#REF!,IF(AND(MONTH(BP$4)=MONTH($G240),YEAR(BP$4)=YEAR($G240)),#REF!,IF(AND(BP$4&lt;($H240+1),(BP$4+1)&gt;$G240),$P240,0)))</f>
        <v>#REF!</v>
      </c>
      <c r="BQ240" s="1313">
        <f>IF(AND(MONTH(BQ$4)=MONTH($H240),YEAR(BQ$4)=YEAR($H240)),#REF!,IF(AND(MONTH(BQ$4)=MONTH($G240),YEAR(BQ$4)=YEAR($G240)),#REF!,IF(AND(BQ$4&lt;($H240+1),(BQ$4+1)&gt;$G240),$P240,0)))</f>
        <v>1220</v>
      </c>
      <c r="BR240" s="1313">
        <f>IF(AND(MONTH(BR$4)=MONTH($H240),YEAR(BR$4)=YEAR($H240)),#REF!,IF(AND(MONTH(BR$4)=MONTH($G240),YEAR(BR$4)=YEAR($G240)),#REF!,IF(AND(BR$4&lt;($H240+1),(BR$4+1)&gt;$G240),$P240,0)))</f>
        <v>1220</v>
      </c>
      <c r="BS240" s="1313">
        <f>IF(AND(MONTH(BS$4)=MONTH($H240),YEAR(BS$4)=YEAR($H240)),#REF!,IF(AND(MONTH(BS$4)=MONTH($G240),YEAR(BS$4)=YEAR($G240)),#REF!,IF(AND(BS$4&lt;($H240+1),(BS$4+1)&gt;$G240),$P240,0)))</f>
        <v>1220</v>
      </c>
      <c r="BT240" s="1313">
        <f>IF(AND(MONTH(BT$4)=MONTH($H240),YEAR(BT$4)=YEAR($H240)),#REF!,IF(AND(MONTH(BT$4)=MONTH($G240),YEAR(BT$4)=YEAR($G240)),#REF!,IF(AND(BT$4&lt;($H240+1),(BT$4+1)&gt;$G240),$P240,0)))</f>
        <v>1220</v>
      </c>
      <c r="BU240" s="1331" t="e">
        <f t="shared" si="277"/>
        <v>#REF!</v>
      </c>
      <c r="BV240" s="1332"/>
      <c r="BW240" s="1327"/>
      <c r="BX240" s="1319"/>
      <c r="BY240" s="1319"/>
      <c r="BZ240" s="1319"/>
      <c r="CA240" s="1319"/>
      <c r="CB240" s="1319"/>
      <c r="CC240" s="1319"/>
      <c r="CD240" s="1339"/>
      <c r="CE240" s="1339"/>
      <c r="CF240" s="1339"/>
      <c r="CG240" s="1339"/>
      <c r="CH240" s="1339"/>
      <c r="CI240" s="1270">
        <f t="shared" si="278"/>
        <v>0</v>
      </c>
      <c r="CJ240" s="1333"/>
      <c r="CK240" s="1333"/>
      <c r="CL240" s="1333"/>
    </row>
    <row r="241" spans="1:90" ht="18" customHeight="1">
      <c r="A241" s="1188">
        <v>102</v>
      </c>
      <c r="B241" s="1188" t="s">
        <v>292</v>
      </c>
      <c r="C241" s="1188" t="s">
        <v>295</v>
      </c>
      <c r="D241" s="1188"/>
      <c r="E241" s="1206" t="s">
        <v>296</v>
      </c>
      <c r="F241" s="1344" t="s">
        <v>297</v>
      </c>
      <c r="G241" s="1209">
        <v>45228</v>
      </c>
      <c r="H241" s="1209">
        <v>45593</v>
      </c>
      <c r="I241" s="1266"/>
      <c r="J241" s="1267">
        <v>926</v>
      </c>
      <c r="K241" s="1267">
        <v>926</v>
      </c>
      <c r="L241" s="1268">
        <v>9.375</v>
      </c>
      <c r="M241" s="1269">
        <v>2</v>
      </c>
      <c r="N241" s="1270">
        <v>14.21875</v>
      </c>
      <c r="O241" s="1259">
        <f t="shared" ref="O241:O269" si="341">L241*K241</f>
        <v>8681.25</v>
      </c>
      <c r="P241" s="1259">
        <f t="shared" ref="P241:P272" si="342">M241*K241</f>
        <v>1852</v>
      </c>
      <c r="Q241" s="1259">
        <f t="shared" si="265"/>
        <v>10533.25</v>
      </c>
      <c r="R241" s="1259">
        <f>IF(AND(MONTH(R$4)=MONTH($H241),YEAR(R$4)=YEAR($H241)),#REF!,IF(AND(MONTH(R$4)=MONTH($G241),YEAR(R$4)=YEAR($G241)),#REF!,IF(AND(R$4&lt;($H241+1),(R$4+1)&gt;$G241),$O241,0)))</f>
        <v>8681.25</v>
      </c>
      <c r="S241" s="1259">
        <f>VLOOKUP(E241,'[1]MW-Rent 2023'!$E$11:$AS$247,16,FALSE)</f>
        <v>6945</v>
      </c>
      <c r="T241" s="1259">
        <f t="shared" si="266"/>
        <v>1736.25</v>
      </c>
      <c r="U241" s="1259">
        <f>VLOOKUP(E241,'[2]MW-Rent 2023'!$E$11:$DR$319,21,FALSE)</f>
        <v>7222.8</v>
      </c>
      <c r="V241" s="1301">
        <f>IF(AND(MONTH(V$4)=MONTH($H241),YEAR(V$4)=YEAR($H241)),#REF!,IF(AND(MONTH(V$4)=MONTH($G241),YEAR(V$4)=YEAR($G241)),#REF!,IF(AND(V$4&lt;($H241+1),(V$4+1)&gt;$G241),$O241,0)))</f>
        <v>8681.25</v>
      </c>
      <c r="W241" s="1301">
        <f>VLOOKUP(E241,'[1]MW-Rent 2023'!$E$11:$AS$247,17,FALSE)</f>
        <v>6945</v>
      </c>
      <c r="X241" s="1301">
        <f t="shared" si="267"/>
        <v>1736.25</v>
      </c>
      <c r="Y241" s="1301">
        <f>VLOOKUP(E241,'[2]MW-Rent 2023'!$E$11:$DR$319,25,FALSE)</f>
        <v>6482</v>
      </c>
      <c r="Z241" s="1301">
        <f>IF(AND(MONTH(Z$4)=MONTH($H241),YEAR(Z$4)=YEAR($H241)),#REF!,IF(AND(MONTH(Z$4)=MONTH($G241),YEAR(Z$4)=YEAR($G241)),#REF!,IF(AND(Z$4&lt;($H241+1),(Z$4+1)&gt;$G241),$O241,0)))</f>
        <v>8681.25</v>
      </c>
      <c r="AA241" s="1301">
        <f>VLOOKUP(E241,'[1]MW-Rent 2023'!$E$11:$AS$247,18,FALSE)</f>
        <v>6945</v>
      </c>
      <c r="AB241" s="1301">
        <f t="shared" si="268"/>
        <v>1736.25</v>
      </c>
      <c r="AC241" s="1301">
        <f>VLOOKUP(E241,'[2]MW-Rent 2023'!$E$11:$DR$319,29,FALSE)</f>
        <v>6482</v>
      </c>
      <c r="AD241" s="1301">
        <f>IF(AND(MONTH(AD$4)=MONTH($H241),YEAR(AD$4)=YEAR($H241)),#REF!,IF(AND(MONTH(AD$4)=MONTH($G241),YEAR(AD$4)=YEAR($G241)),#REF!,IF(AND(AD$4&lt;($H241+1),(AD$4+1)&gt;$G241),$O241,0)))</f>
        <v>8681.25</v>
      </c>
      <c r="AE241" s="1301">
        <f>VLOOKUP(E241,'[1]MW-Rent 2023'!$E$11:$AS$247,19,FALSE)</f>
        <v>6945</v>
      </c>
      <c r="AF241" s="1301">
        <f t="shared" si="269"/>
        <v>1736.25</v>
      </c>
      <c r="AG241" s="1301">
        <f>VLOOKUP(E241,'[2]MW-Rent 2023'!$E$11:$DR$319,33,FALSE)</f>
        <v>6482</v>
      </c>
      <c r="AH241" s="1301">
        <f>IF(AND(MONTH(AH$4)=MONTH($H241),YEAR(AH$4)=YEAR($H241)),#REF!,IF(AND(MONTH(AH$4)=MONTH($G241),YEAR(AH$4)=YEAR($G241)),#REF!,IF(AND(AH$4&lt;($H241+1),(AH$4+1)&gt;$G241),$O241,0)))</f>
        <v>8681.25</v>
      </c>
      <c r="AI241" s="1301">
        <f>VLOOKUP(E241,'[1]MW-Rent 2023'!$E$11:$AS$247,20,FALSE)</f>
        <v>6945</v>
      </c>
      <c r="AJ241" s="1301">
        <f t="shared" si="270"/>
        <v>1736.25</v>
      </c>
      <c r="AK241" s="1301">
        <f>VLOOKUP(E241,'[2]MW-Rent 2023'!$E$11:$DR$319,37,FALSE)</f>
        <v>6482</v>
      </c>
      <c r="AL241" s="1313">
        <f>IF(AND(MONTH(AL$4)=MONTH($H241),YEAR(AL$4)=YEAR($H241)),#REF!,IF(AND(MONTH(AL$4)=MONTH($G241),YEAR(AL$4)=YEAR($G241)),#REF!,IF(AND(AL$4&lt;($H241+1),(AL$4+1)&gt;$G241),$O241,0)))</f>
        <v>8681.25</v>
      </c>
      <c r="AM241" s="1313">
        <f>IF(AND(MONTH(AM$4)=MONTH($H241),YEAR(AM$4)=YEAR($H241)),#REF!,IF(AND(MONTH(AM$4)=MONTH($G241),YEAR(AM$4)=YEAR($G241)),#REF!,IF(AND(AM$4&lt;($H241+1),(AM$4+1)&gt;$G241),$O241,0)))</f>
        <v>8681.25</v>
      </c>
      <c r="AN241" s="1313">
        <f>IF(AND(MONTH(AN$4)=MONTH($H241),YEAR(AN$4)=YEAR($H241)),#REF!,IF(AND(MONTH(AN$4)=MONTH($G241),YEAR(AN$4)=YEAR($G241)),#REF!,IF(AND(AN$4&lt;($H241+1),(AN$4+1)&gt;$G241),$O241,0)))</f>
        <v>8681.25</v>
      </c>
      <c r="AO241" s="1313">
        <f>IF(AND(MONTH(AO$4)=MONTH($H241),YEAR(AO$4)=YEAR($H241)),#REF!,IF(AND(MONTH(AO$4)=MONTH($G241),YEAR(AO$4)=YEAR($G241)),#REF!,IF(AND(AO$4&lt;($H241+1),(AO$4+1)&gt;$G241),$O241,0)))</f>
        <v>8681.25</v>
      </c>
      <c r="AP241" s="1313" t="e">
        <f>IF(AND(MONTH(AP$4)=MONTH($H241),YEAR(AP$4)=YEAR($H241)),#REF!,IF(AND(MONTH(AP$4)=MONTH($G241),YEAR(AP$4)=YEAR($G241)),#REF!,IF(AND(AP$4&lt;($H241+1),(AP$4+1)&gt;$G241),$O241,0)))</f>
        <v>#REF!</v>
      </c>
      <c r="AQ241" s="1313">
        <f>IF(AND(MONTH(AQ$4)=MONTH($H241),YEAR(AQ$4)=YEAR($H241)),#REF!,IF(AND(MONTH(AQ$4)=MONTH($G241),YEAR(AQ$4)=YEAR($G241)),#REF!,IF(AND(AQ$4&lt;($H241+1),(AQ$4+1)&gt;$G241),$O241,0)))</f>
        <v>0</v>
      </c>
      <c r="AR241" s="1313">
        <f>IF(AND(MONTH(AR$4)=MONTH($H241),YEAR(AR$4)=YEAR($H241)),#REF!,IF(AND(MONTH(AR$4)=MONTH($G241),YEAR(AR$4)=YEAR($G241)),#REF!,IF(AND(AR$4&lt;($H241+1),(AR$4+1)&gt;$G241),$O241,0)))</f>
        <v>0</v>
      </c>
      <c r="AS241" s="1301" t="e">
        <f t="shared" si="271"/>
        <v>#REF!</v>
      </c>
      <c r="AT241" s="1301">
        <f>IF(AND(MONTH(AT$4)=MONTH($H241),YEAR(AT$4)=YEAR($H241)),#REF!,IF(AND(MONTH(AT$4)=MONTH($G241),YEAR(AT$4)=YEAR($G241)),#REF!,IF(AND(AT$4&lt;($H241+1),(AT$4+1)&gt;$G241),$P241,0)))</f>
        <v>1852</v>
      </c>
      <c r="AU241" s="1301">
        <f>VLOOKUP(E241,'[1]MW-Rent 2023'!$E$11:$AS$247,29,FALSE)</f>
        <v>1852</v>
      </c>
      <c r="AV241" s="1301">
        <f t="shared" si="272"/>
        <v>0</v>
      </c>
      <c r="AW241" s="1301">
        <f>VLOOKUP(E241,'[2]MW-Rent 2023'!$E$11:$DR$319,70,FALSE)</f>
        <v>1111.2</v>
      </c>
      <c r="AX241" s="1301">
        <f>IF(AND(MONTH(AX$4)=MONTH($H241),YEAR(AX$4)=YEAR($H241)),#REF!,IF(AND(MONTH(AX$4)=MONTH($G241),YEAR(AX$4)=YEAR($G241)),#REF!,IF(AND(AX$4&lt;($H241+1),(AX$4+1)&gt;$G241),$P241,0)))</f>
        <v>1852</v>
      </c>
      <c r="AY241" s="1301">
        <f>VLOOKUP(E241,'[1]MW-Rent 2023'!$E$11:$AS$247,30,FALSE)</f>
        <v>1852</v>
      </c>
      <c r="AZ241" s="1301">
        <f t="shared" si="273"/>
        <v>0</v>
      </c>
      <c r="BA241" s="1301">
        <f>VLOOKUP(E241,'[2]MW-Rent 2023'!$E$11:$DR$319,74,FALSE)</f>
        <v>1852</v>
      </c>
      <c r="BB241" s="1301">
        <f>IF(AND(MONTH(BB$4)=MONTH($H241),YEAR(BB$4)=YEAR($H241)),#REF!,IF(AND(MONTH(BB$4)=MONTH($G241),YEAR(BB$4)=YEAR($G241)),#REF!,IF(AND(BB$4&lt;($H241+1),(BB$4+1)&gt;$G241),$P241,0)))</f>
        <v>1852</v>
      </c>
      <c r="BC241" s="1301">
        <f>VLOOKUP(E241,'[1]MW-Rent 2023'!$E$11:$AS$247,31,FALSE)</f>
        <v>1852</v>
      </c>
      <c r="BD241" s="1301">
        <f t="shared" si="274"/>
        <v>0</v>
      </c>
      <c r="BE241" s="1301">
        <f>VLOOKUP(E241,'[2]MW-Rent 2023'!$E$11:$DR$319,78,FALSE)</f>
        <v>1852</v>
      </c>
      <c r="BF241" s="1301">
        <f>IF(AND(MONTH(BF$4)=MONTH($H241),YEAR(BF$4)=YEAR($H241)),#REF!,IF(AND(MONTH(BF$4)=MONTH($G241),YEAR(BF$4)=YEAR($G241)),#REF!,IF(AND(BF$4&lt;($H241+1),(BF$4+1)&gt;$G241),$P241,0)))</f>
        <v>1852</v>
      </c>
      <c r="BG241" s="1301">
        <f>VLOOKUP(E241,'[1]MW-Rent 2023'!$E$11:$AS$247,32,FALSE)</f>
        <v>1852</v>
      </c>
      <c r="BH241" s="1301">
        <f t="shared" si="275"/>
        <v>0</v>
      </c>
      <c r="BI241" s="1301">
        <f>VLOOKUP(E241,'[2]MW-Rent 2023'!$E$11:$DR$319,82,FALSE)</f>
        <v>1852</v>
      </c>
      <c r="BJ241" s="1301">
        <f>IF(AND(MONTH(BJ$4)=MONTH($H241),YEAR(BJ$4)=YEAR($H241)),#REF!,IF(AND(MONTH(BJ$4)=MONTH($G241),YEAR(BJ$4)=YEAR($G241)),#REF!,IF(AND(BJ$4&lt;($H241+1),(BJ$4+1)&gt;$G241),$P241,0)))</f>
        <v>1852</v>
      </c>
      <c r="BK241" s="1301">
        <f>VLOOKUP(E241,'[1]MW-Rent 2023'!$E$11:$AS$247,33,FALSE)</f>
        <v>1852</v>
      </c>
      <c r="BL241" s="1301">
        <f t="shared" si="276"/>
        <v>0</v>
      </c>
      <c r="BM241" s="1301">
        <f>VLOOKUP(E241,'[2]MW-Rent 2023'!$E$11:$DR$319,86,FALSE)</f>
        <v>1852</v>
      </c>
      <c r="BN241" s="1313">
        <f>IF(AND(MONTH(BN$4)=MONTH($H241),YEAR(BN$4)=YEAR($H241)),#REF!,IF(AND(MONTH(BN$4)=MONTH($G241),YEAR(BN$4)=YEAR($G241)),#REF!,IF(AND(BN$4&lt;($H241+1),(BN$4+1)&gt;$G241),$P241,0)))</f>
        <v>1852</v>
      </c>
      <c r="BO241" s="1313">
        <f>IF(AND(MONTH(BO$4)=MONTH($H241),YEAR(BO$4)=YEAR($H241)),#REF!,IF(AND(MONTH(BO$4)=MONTH($G241),YEAR(BO$4)=YEAR($G241)),#REF!,IF(AND(BO$4&lt;($H241+1),(BO$4+1)&gt;$G241),$P241,0)))</f>
        <v>1852</v>
      </c>
      <c r="BP241" s="1313">
        <f>IF(AND(MONTH(BP$4)=MONTH($H241),YEAR(BP$4)=YEAR($H241)),#REF!,IF(AND(MONTH(BP$4)=MONTH($G241),YEAR(BP$4)=YEAR($G241)),#REF!,IF(AND(BP$4&lt;($H241+1),(BP$4+1)&gt;$G241),$P241,0)))</f>
        <v>1852</v>
      </c>
      <c r="BQ241" s="1313">
        <f>IF(AND(MONTH(BQ$4)=MONTH($H241),YEAR(BQ$4)=YEAR($H241)),#REF!,IF(AND(MONTH(BQ$4)=MONTH($G241),YEAR(BQ$4)=YEAR($G241)),#REF!,IF(AND(BQ$4&lt;($H241+1),(BQ$4+1)&gt;$G241),$P241,0)))</f>
        <v>1852</v>
      </c>
      <c r="BR241" s="1313" t="e">
        <f>IF(AND(MONTH(BR$4)=MONTH($H241),YEAR(BR$4)=YEAR($H241)),#REF!,IF(AND(MONTH(BR$4)=MONTH($G241),YEAR(BR$4)=YEAR($G241)),#REF!,IF(AND(BR$4&lt;($H241+1),(BR$4+1)&gt;$G241),$P241,0)))</f>
        <v>#REF!</v>
      </c>
      <c r="BS241" s="1313">
        <f>IF(AND(MONTH(BS$4)=MONTH($H241),YEAR(BS$4)=YEAR($H241)),#REF!,IF(AND(MONTH(BS$4)=MONTH($G241),YEAR(BS$4)=YEAR($G241)),#REF!,IF(AND(BS$4&lt;($H241+1),(BS$4+1)&gt;$G241),$P241,0)))</f>
        <v>0</v>
      </c>
      <c r="BT241" s="1313">
        <f>IF(AND(MONTH(BT$4)=MONTH($H241),YEAR(BT$4)=YEAR($H241)),#REF!,IF(AND(MONTH(BT$4)=MONTH($G241),YEAR(BT$4)=YEAR($G241)),#REF!,IF(AND(BT$4&lt;($H241+1),(BT$4+1)&gt;$G241),$P241,0)))</f>
        <v>0</v>
      </c>
      <c r="BU241" s="1331" t="e">
        <f t="shared" si="277"/>
        <v>#REF!</v>
      </c>
      <c r="BV241" s="1331"/>
      <c r="BW241" s="1327">
        <v>6958.26</v>
      </c>
      <c r="BX241" s="1319">
        <v>1276.31</v>
      </c>
      <c r="BY241" s="1319">
        <v>3457.43</v>
      </c>
      <c r="BZ241" s="1319">
        <v>2100.5</v>
      </c>
      <c r="CA241" s="1319">
        <v>2494.96</v>
      </c>
      <c r="CB241" s="1319"/>
      <c r="CC241" s="1319"/>
      <c r="CD241" s="1338"/>
      <c r="CE241" s="1338"/>
      <c r="CF241" s="1338"/>
      <c r="CG241" s="1338"/>
      <c r="CH241" s="1338"/>
      <c r="CI241" s="1270">
        <f t="shared" si="278"/>
        <v>16287.46</v>
      </c>
      <c r="CJ241" s="1333"/>
      <c r="CK241" s="1333"/>
      <c r="CL241" s="1333"/>
    </row>
    <row r="242" spans="1:90" ht="18" customHeight="1">
      <c r="A242" s="1188">
        <v>102</v>
      </c>
      <c r="B242" s="1188" t="s">
        <v>292</v>
      </c>
      <c r="C242" s="1188" t="s">
        <v>295</v>
      </c>
      <c r="D242" s="1188"/>
      <c r="E242" s="1206"/>
      <c r="F242" s="1344" t="s">
        <v>297</v>
      </c>
      <c r="G242" s="1209">
        <v>45594</v>
      </c>
      <c r="H242" s="1209">
        <v>45958</v>
      </c>
      <c r="I242" s="1266"/>
      <c r="J242" s="1267">
        <v>0</v>
      </c>
      <c r="K242" s="1267">
        <v>926</v>
      </c>
      <c r="L242" s="1268">
        <v>10</v>
      </c>
      <c r="M242" s="1269">
        <v>2</v>
      </c>
      <c r="N242" s="1270">
        <v>15</v>
      </c>
      <c r="O242" s="1259">
        <f t="shared" si="341"/>
        <v>9260</v>
      </c>
      <c r="P242" s="1259">
        <f t="shared" si="342"/>
        <v>1852</v>
      </c>
      <c r="Q242" s="1259">
        <f t="shared" si="265"/>
        <v>11112</v>
      </c>
      <c r="R242" s="1259">
        <f>IF(AND(MONTH(R$4)=MONTH($H242),YEAR(R$4)=YEAR($H242)),#REF!,IF(AND(MONTH(R$4)=MONTH($G242),YEAR(R$4)=YEAR($G242)),#REF!,IF(AND(R$4&lt;($H242+1),(R$4+1)&gt;$G242),$O242,0)))</f>
        <v>0</v>
      </c>
      <c r="S242" s="1259">
        <v>0</v>
      </c>
      <c r="T242" s="1259">
        <f t="shared" si="266"/>
        <v>0</v>
      </c>
      <c r="U242" s="1259">
        <v>0</v>
      </c>
      <c r="V242" s="1301">
        <f>IF(AND(MONTH(V$4)=MONTH($H242),YEAR(V$4)=YEAR($H242)),#REF!,IF(AND(MONTH(V$4)=MONTH($G242),YEAR(V$4)=YEAR($G242)),#REF!,IF(AND(V$4&lt;($H242+1),(V$4+1)&gt;$G242),$O242,0)))</f>
        <v>0</v>
      </c>
      <c r="W242" s="1301">
        <v>0</v>
      </c>
      <c r="X242" s="1301">
        <f t="shared" si="267"/>
        <v>0</v>
      </c>
      <c r="Y242" s="1301">
        <v>0</v>
      </c>
      <c r="Z242" s="1301">
        <f>IF(AND(MONTH(Z$4)=MONTH($H242),YEAR(Z$4)=YEAR($H242)),#REF!,IF(AND(MONTH(Z$4)=MONTH($G242),YEAR(Z$4)=YEAR($G242)),#REF!,IF(AND(Z$4&lt;($H242+1),(Z$4+1)&gt;$G242),$O242,0)))</f>
        <v>0</v>
      </c>
      <c r="AA242" s="1301">
        <v>0</v>
      </c>
      <c r="AB242" s="1301">
        <f t="shared" si="268"/>
        <v>0</v>
      </c>
      <c r="AC242" s="1301">
        <v>0</v>
      </c>
      <c r="AD242" s="1301">
        <f>IF(AND(MONTH(AD$4)=MONTH($H242),YEAR(AD$4)=YEAR($H242)),#REF!,IF(AND(MONTH(AD$4)=MONTH($G242),YEAR(AD$4)=YEAR($G242)),#REF!,IF(AND(AD$4&lt;($H242+1),(AD$4+1)&gt;$G242),$O242,0)))</f>
        <v>0</v>
      </c>
      <c r="AE242" s="1301">
        <v>0</v>
      </c>
      <c r="AF242" s="1301">
        <f t="shared" si="269"/>
        <v>0</v>
      </c>
      <c r="AG242" s="1301">
        <v>0</v>
      </c>
      <c r="AH242" s="1301">
        <f>IF(AND(MONTH(AH$4)=MONTH($H242),YEAR(AH$4)=YEAR($H242)),#REF!,IF(AND(MONTH(AH$4)=MONTH($G242),YEAR(AH$4)=YEAR($G242)),#REF!,IF(AND(AH$4&lt;($H242+1),(AH$4+1)&gt;$G242),$O242,0)))</f>
        <v>0</v>
      </c>
      <c r="AI242" s="1301">
        <v>0</v>
      </c>
      <c r="AJ242" s="1301">
        <f t="shared" si="270"/>
        <v>0</v>
      </c>
      <c r="AK242" s="1301">
        <v>0</v>
      </c>
      <c r="AL242" s="1313">
        <f>IF(AND(MONTH(AL$4)=MONTH($H242),YEAR(AL$4)=YEAR($H242)),#REF!,IF(AND(MONTH(AL$4)=MONTH($G242),YEAR(AL$4)=YEAR($G242)),#REF!,IF(AND(AL$4&lt;($H242+1),(AL$4+1)&gt;$G242),$O242,0)))</f>
        <v>0</v>
      </c>
      <c r="AM242" s="1313">
        <f>IF(AND(MONTH(AM$4)=MONTH($H242),YEAR(AM$4)=YEAR($H242)),#REF!,IF(AND(MONTH(AM$4)=MONTH($G242),YEAR(AM$4)=YEAR($G242)),#REF!,IF(AND(AM$4&lt;($H242+1),(AM$4+1)&gt;$G242),$O242,0)))</f>
        <v>0</v>
      </c>
      <c r="AN242" s="1313">
        <f>IF(AND(MONTH(AN$4)=MONTH($H242),YEAR(AN$4)=YEAR($H242)),#REF!,IF(AND(MONTH(AN$4)=MONTH($G242),YEAR(AN$4)=YEAR($G242)),#REF!,IF(AND(AN$4&lt;($H242+1),(AN$4+1)&gt;$G242),$O242,0)))</f>
        <v>0</v>
      </c>
      <c r="AO242" s="1313">
        <f>IF(AND(MONTH(AO$4)=MONTH($H242),YEAR(AO$4)=YEAR($H242)),#REF!,IF(AND(MONTH(AO$4)=MONTH($G242),YEAR(AO$4)=YEAR($G242)),#REF!,IF(AND(AO$4&lt;($H242+1),(AO$4+1)&gt;$G242),$O242,0)))</f>
        <v>0</v>
      </c>
      <c r="AP242" s="1313" t="e">
        <f>IF(AND(MONTH(AP$4)=MONTH($H242),YEAR(AP$4)=YEAR($H242)),#REF!,IF(AND(MONTH(AP$4)=MONTH($G242),YEAR(AP$4)=YEAR($G242)),#REF!,IF(AND(AP$4&lt;($H242+1),(AP$4+1)&gt;$G242),$O242,0)))</f>
        <v>#REF!</v>
      </c>
      <c r="AQ242" s="1313">
        <f>IF(AND(MONTH(AQ$4)=MONTH($H242),YEAR(AQ$4)=YEAR($H242)),#REF!,IF(AND(MONTH(AQ$4)=MONTH($G242),YEAR(AQ$4)=YEAR($G242)),#REF!,IF(AND(AQ$4&lt;($H242+1),(AQ$4+1)&gt;$G242),$O242,0)))</f>
        <v>9260</v>
      </c>
      <c r="AR242" s="1313">
        <f>IF(AND(MONTH(AR$4)=MONTH($H242),YEAR(AR$4)=YEAR($H242)),#REF!,IF(AND(MONTH(AR$4)=MONTH($G242),YEAR(AR$4)=YEAR($G242)),#REF!,IF(AND(AR$4&lt;($H242+1),(AR$4+1)&gt;$G242),$O242,0)))</f>
        <v>9260</v>
      </c>
      <c r="AS242" s="1301" t="e">
        <f t="shared" si="271"/>
        <v>#REF!</v>
      </c>
      <c r="AT242" s="1301">
        <f>IF(AND(MONTH(AT$4)=MONTH($H242),YEAR(AT$4)=YEAR($H242)),#REF!,IF(AND(MONTH(AT$4)=MONTH($G242),YEAR(AT$4)=YEAR($G242)),#REF!,IF(AND(AT$4&lt;($H242+1),(AT$4+1)&gt;$G242),$P242,0)))</f>
        <v>0</v>
      </c>
      <c r="AU242" s="1301">
        <v>0</v>
      </c>
      <c r="AV242" s="1301">
        <f t="shared" si="272"/>
        <v>0</v>
      </c>
      <c r="AW242" s="1301">
        <v>0</v>
      </c>
      <c r="AX242" s="1301">
        <f>IF(AND(MONTH(AX$4)=MONTH($H242),YEAR(AX$4)=YEAR($H242)),#REF!,IF(AND(MONTH(AX$4)=MONTH($G242),YEAR(AX$4)=YEAR($G242)),#REF!,IF(AND(AX$4&lt;($H242+1),(AX$4+1)&gt;$G242),$P242,0)))</f>
        <v>0</v>
      </c>
      <c r="AY242" s="1301">
        <v>0</v>
      </c>
      <c r="AZ242" s="1301">
        <f t="shared" si="273"/>
        <v>0</v>
      </c>
      <c r="BA242" s="1301">
        <v>0</v>
      </c>
      <c r="BB242" s="1301">
        <f>IF(AND(MONTH(BB$4)=MONTH($H242),YEAR(BB$4)=YEAR($H242)),#REF!,IF(AND(MONTH(BB$4)=MONTH($G242),YEAR(BB$4)=YEAR($G242)),#REF!,IF(AND(BB$4&lt;($H242+1),(BB$4+1)&gt;$G242),$P242,0)))</f>
        <v>0</v>
      </c>
      <c r="BC242" s="1301">
        <v>0</v>
      </c>
      <c r="BD242" s="1301">
        <f t="shared" si="274"/>
        <v>0</v>
      </c>
      <c r="BE242" s="1301">
        <v>0</v>
      </c>
      <c r="BF242" s="1301">
        <f>IF(AND(MONTH(BF$4)=MONTH($H242),YEAR(BF$4)=YEAR($H242)),#REF!,IF(AND(MONTH(BF$4)=MONTH($G242),YEAR(BF$4)=YEAR($G242)),#REF!,IF(AND(BF$4&lt;($H242+1),(BF$4+1)&gt;$G242),$P242,0)))</f>
        <v>0</v>
      </c>
      <c r="BG242" s="1301">
        <v>0</v>
      </c>
      <c r="BH242" s="1301">
        <f t="shared" si="275"/>
        <v>0</v>
      </c>
      <c r="BI242" s="1301">
        <v>0</v>
      </c>
      <c r="BJ242" s="1301">
        <f>IF(AND(MONTH(BJ$4)=MONTH($H242),YEAR(BJ$4)=YEAR($H242)),#REF!,IF(AND(MONTH(BJ$4)=MONTH($G242),YEAR(BJ$4)=YEAR($G242)),#REF!,IF(AND(BJ$4&lt;($H242+1),(BJ$4+1)&gt;$G242),$P242,0)))</f>
        <v>0</v>
      </c>
      <c r="BK242" s="1301">
        <v>0</v>
      </c>
      <c r="BL242" s="1301">
        <f t="shared" si="276"/>
        <v>0</v>
      </c>
      <c r="BM242" s="1301">
        <v>0</v>
      </c>
      <c r="BN242" s="1313">
        <f>IF(AND(MONTH(BN$4)=MONTH($H242),YEAR(BN$4)=YEAR($H242)),#REF!,IF(AND(MONTH(BN$4)=MONTH($G242),YEAR(BN$4)=YEAR($G242)),#REF!,IF(AND(BN$4&lt;($H242+1),(BN$4+1)&gt;$G242),$P242,0)))</f>
        <v>0</v>
      </c>
      <c r="BO242" s="1313">
        <f>IF(AND(MONTH(BO$4)=MONTH($H242),YEAR(BO$4)=YEAR($H242)),#REF!,IF(AND(MONTH(BO$4)=MONTH($G242),YEAR(BO$4)=YEAR($G242)),#REF!,IF(AND(BO$4&lt;($H242+1),(BO$4+1)&gt;$G242),$P242,0)))</f>
        <v>0</v>
      </c>
      <c r="BP242" s="1313">
        <f>IF(AND(MONTH(BP$4)=MONTH($H242),YEAR(BP$4)=YEAR($H242)),#REF!,IF(AND(MONTH(BP$4)=MONTH($G242),YEAR(BP$4)=YEAR($G242)),#REF!,IF(AND(BP$4&lt;($H242+1),(BP$4+1)&gt;$G242),$P242,0)))</f>
        <v>0</v>
      </c>
      <c r="BQ242" s="1313">
        <f>IF(AND(MONTH(BQ$4)=MONTH($H242),YEAR(BQ$4)=YEAR($H242)),#REF!,IF(AND(MONTH(BQ$4)=MONTH($G242),YEAR(BQ$4)=YEAR($G242)),#REF!,IF(AND(BQ$4&lt;($H242+1),(BQ$4+1)&gt;$G242),$P242,0)))</f>
        <v>0</v>
      </c>
      <c r="BR242" s="1313" t="e">
        <f>IF(AND(MONTH(BR$4)=MONTH($H242),YEAR(BR$4)=YEAR($H242)),#REF!,IF(AND(MONTH(BR$4)=MONTH($G242),YEAR(BR$4)=YEAR($G242)),#REF!,IF(AND(BR$4&lt;($H242+1),(BR$4+1)&gt;$G242),$P242,0)))</f>
        <v>#REF!</v>
      </c>
      <c r="BS242" s="1313">
        <f>IF(AND(MONTH(BS$4)=MONTH($H242),YEAR(BS$4)=YEAR($H242)),#REF!,IF(AND(MONTH(BS$4)=MONTH($G242),YEAR(BS$4)=YEAR($G242)),#REF!,IF(AND(BS$4&lt;($H242+1),(BS$4+1)&gt;$G242),$P242,0)))</f>
        <v>1852</v>
      </c>
      <c r="BT242" s="1313">
        <f>IF(AND(MONTH(BT$4)=MONTH($H242),YEAR(BT$4)=YEAR($H242)),#REF!,IF(AND(MONTH(BT$4)=MONTH($G242),YEAR(BT$4)=YEAR($G242)),#REF!,IF(AND(BT$4&lt;($H242+1),(BT$4+1)&gt;$G242),$P242,0)))</f>
        <v>1852</v>
      </c>
      <c r="BU242" s="1331" t="e">
        <f t="shared" si="277"/>
        <v>#REF!</v>
      </c>
      <c r="BV242" s="1331"/>
      <c r="BW242" s="1327"/>
      <c r="BX242" s="1319"/>
      <c r="BY242" s="1319"/>
      <c r="BZ242" s="1319"/>
      <c r="CA242" s="1319"/>
      <c r="CB242" s="1319"/>
      <c r="CC242" s="1319"/>
      <c r="CD242" s="1338"/>
      <c r="CE242" s="1338"/>
      <c r="CF242" s="1338"/>
      <c r="CG242" s="1338"/>
      <c r="CH242" s="1338"/>
      <c r="CI242" s="1270">
        <f t="shared" si="278"/>
        <v>0</v>
      </c>
      <c r="CJ242" s="1333"/>
      <c r="CK242" s="1333"/>
      <c r="CL242" s="1333"/>
    </row>
    <row r="243" spans="1:90" ht="18" customHeight="1">
      <c r="A243" s="1198">
        <v>103</v>
      </c>
      <c r="B243" s="1198" t="s">
        <v>292</v>
      </c>
      <c r="C243" s="1198" t="s">
        <v>92</v>
      </c>
      <c r="D243" s="1198"/>
      <c r="E243" s="1206" t="s">
        <v>298</v>
      </c>
      <c r="F243" s="1457" t="s">
        <v>299</v>
      </c>
      <c r="G243" s="1209">
        <v>45273</v>
      </c>
      <c r="H243" s="1209">
        <v>46003</v>
      </c>
      <c r="I243" s="1266"/>
      <c r="J243" s="1400">
        <v>1280</v>
      </c>
      <c r="K243" s="1267">
        <v>1280</v>
      </c>
      <c r="L243" s="1268">
        <v>13.5</v>
      </c>
      <c r="M243" s="1269">
        <v>2</v>
      </c>
      <c r="N243" s="1270">
        <v>19.375</v>
      </c>
      <c r="O243" s="1259">
        <f t="shared" si="341"/>
        <v>17280</v>
      </c>
      <c r="P243" s="1259">
        <f t="shared" si="342"/>
        <v>2560</v>
      </c>
      <c r="Q243" s="1259">
        <f t="shared" si="265"/>
        <v>19840</v>
      </c>
      <c r="R243" s="1259">
        <f>IF(AND(MONTH(R$4)=MONTH($H243),YEAR(R$4)=YEAR($H243)),#REF!,IF(AND(MONTH(R$4)=MONTH($G243),YEAR(R$4)=YEAR($G243)),#REF!,IF(AND(R$4&lt;($H243+1),(R$4+1)&gt;$G243),$O243,0)))</f>
        <v>17280</v>
      </c>
      <c r="S243" s="1259">
        <f>VLOOKUP(E243,'[1]MW-Rent 2023'!$E$11:$AS$247,16,FALSE)</f>
        <v>13824</v>
      </c>
      <c r="T243" s="1259">
        <f t="shared" si="266"/>
        <v>3456</v>
      </c>
      <c r="U243" s="1259">
        <v>12544</v>
      </c>
      <c r="V243" s="1301">
        <f>IF(AND(MONTH(V$4)=MONTH($H243),YEAR(V$4)=YEAR($H243)),#REF!,IF(AND(MONTH(V$4)=MONTH($G243),YEAR(V$4)=YEAR($G243)),#REF!,IF(AND(V$4&lt;($H243+1),(V$4+1)&gt;$G243),$O243,0)))</f>
        <v>17280</v>
      </c>
      <c r="W243" s="1301">
        <f>VLOOKUP(E243,'[1]MW-Rent 2023'!$E$11:$AS$247,17,FALSE)</f>
        <v>13824</v>
      </c>
      <c r="X243" s="1301">
        <f t="shared" si="267"/>
        <v>3456</v>
      </c>
      <c r="Y243" s="1301">
        <v>11520</v>
      </c>
      <c r="Z243" s="1301">
        <f>IF(AND(MONTH(Z$4)=MONTH($H243),YEAR(Z$4)=YEAR($H243)),#REF!,IF(AND(MONTH(Z$4)=MONTH($G243),YEAR(Z$4)=YEAR($G243)),#REF!,IF(AND(Z$4&lt;($H243+1),(Z$4+1)&gt;$G243),$O243,0)))</f>
        <v>17280</v>
      </c>
      <c r="AA243" s="1301">
        <f>VLOOKUP(E243,'[1]MW-Rent 2023'!$E$11:$AS$247,18,FALSE)</f>
        <v>13824</v>
      </c>
      <c r="AB243" s="1301">
        <f t="shared" si="268"/>
        <v>3456</v>
      </c>
      <c r="AC243" s="1301">
        <v>11520</v>
      </c>
      <c r="AD243" s="1301">
        <f>IF(AND(MONTH(AD$4)=MONTH($H243),YEAR(AD$4)=YEAR($H243)),#REF!,IF(AND(MONTH(AD$4)=MONTH($G243),YEAR(AD$4)=YEAR($G243)),#REF!,IF(AND(AD$4&lt;($H243+1),(AD$4+1)&gt;$G243),$O243,0)))</f>
        <v>17280</v>
      </c>
      <c r="AE243" s="1301">
        <f>VLOOKUP(E243,'[1]MW-Rent 2023'!$E$11:$AS$247,19,FALSE)</f>
        <v>13824</v>
      </c>
      <c r="AF243" s="1301">
        <f t="shared" si="269"/>
        <v>3456</v>
      </c>
      <c r="AG243" s="1301">
        <v>11520</v>
      </c>
      <c r="AH243" s="1301">
        <f>IF(AND(MONTH(AH$4)=MONTH($H243),YEAR(AH$4)=YEAR($H243)),#REF!,IF(AND(MONTH(AH$4)=MONTH($G243),YEAR(AH$4)=YEAR($G243)),#REF!,IF(AND(AH$4&lt;($H243+1),(AH$4+1)&gt;$G243),$O243,0)))</f>
        <v>17280</v>
      </c>
      <c r="AI243" s="1301">
        <f>VLOOKUP(E243,'[1]MW-Rent 2023'!$E$11:$AS$247,20,FALSE)</f>
        <v>13824</v>
      </c>
      <c r="AJ243" s="1301">
        <f t="shared" si="270"/>
        <v>3456</v>
      </c>
      <c r="AK243" s="1301">
        <v>11520</v>
      </c>
      <c r="AL243" s="1313">
        <f>IF(AND(MONTH(AL$4)=MONTH($H243),YEAR(AL$4)=YEAR($H243)),#REF!,IF(AND(MONTH(AL$4)=MONTH($G243),YEAR(AL$4)=YEAR($G243)),#REF!,IF(AND(AL$4&lt;($H243+1),(AL$4+1)&gt;$G243),$O243,0)))</f>
        <v>17280</v>
      </c>
      <c r="AM243" s="1313">
        <f>IF(AND(MONTH(AM$4)=MONTH($H243),YEAR(AM$4)=YEAR($H243)),#REF!,IF(AND(MONTH(AM$4)=MONTH($G243),YEAR(AM$4)=YEAR($G243)),#REF!,IF(AND(AM$4&lt;($H243+1),(AM$4+1)&gt;$G243),$O243,0)))</f>
        <v>17280</v>
      </c>
      <c r="AN243" s="1313">
        <f>IF(AND(MONTH(AN$4)=MONTH($H243),YEAR(AN$4)=YEAR($H243)),#REF!,IF(AND(MONTH(AN$4)=MONTH($G243),YEAR(AN$4)=YEAR($G243)),#REF!,IF(AND(AN$4&lt;($H243+1),(AN$4+1)&gt;$G243),$O243,0)))</f>
        <v>17280</v>
      </c>
      <c r="AO243" s="1313">
        <f>IF(AND(MONTH(AO$4)=MONTH($H243),YEAR(AO$4)=YEAR($H243)),#REF!,IF(AND(MONTH(AO$4)=MONTH($G243),YEAR(AO$4)=YEAR($G243)),#REF!,IF(AND(AO$4&lt;($H243+1),(AO$4+1)&gt;$G243),$O243,0)))</f>
        <v>17280</v>
      </c>
      <c r="AP243" s="1313">
        <f>IF(AND(MONTH(AP$4)=MONTH($H243),YEAR(AP$4)=YEAR($H243)),#REF!,IF(AND(MONTH(AP$4)=MONTH($G243),YEAR(AP$4)=YEAR($G243)),#REF!,IF(AND(AP$4&lt;($H243+1),(AP$4+1)&gt;$G243),$O243,0)))</f>
        <v>17280</v>
      </c>
      <c r="AQ243" s="1313">
        <f>IF(AND(MONTH(AQ$4)=MONTH($H243),YEAR(AQ$4)=YEAR($H243)),#REF!,IF(AND(MONTH(AQ$4)=MONTH($G243),YEAR(AQ$4)=YEAR($G243)),#REF!,IF(AND(AQ$4&lt;($H243+1),(AQ$4+1)&gt;$G243),$O243,0)))</f>
        <v>17280</v>
      </c>
      <c r="AR243" s="1313">
        <f>IF(AND(MONTH(AR$4)=MONTH($H243),YEAR(AR$4)=YEAR($H243)),#REF!,IF(AND(MONTH(AR$4)=MONTH($G243),YEAR(AR$4)=YEAR($G243)),#REF!,IF(AND(AR$4&lt;($H243+1),(AR$4+1)&gt;$G243),$O243,0)))</f>
        <v>17280</v>
      </c>
      <c r="AS243" s="1301">
        <f t="shared" si="271"/>
        <v>207360</v>
      </c>
      <c r="AT243" s="1301">
        <f>IF(AND(MONTH(AT$4)=MONTH($H243),YEAR(AT$4)=YEAR($H243)),#REF!,IF(AND(MONTH(AT$4)=MONTH($G243),YEAR(AT$4)=YEAR($G243)),#REF!,IF(AND(AT$4&lt;($H243+1),(AT$4+1)&gt;$G243),$P243,0)))</f>
        <v>2560</v>
      </c>
      <c r="AU243" s="1301">
        <f>VLOOKUP(E243,'[1]MW-Rent 2023'!$E$11:$AS$247,29,FALSE)</f>
        <v>2560</v>
      </c>
      <c r="AV243" s="1301">
        <f t="shared" si="272"/>
        <v>0</v>
      </c>
      <c r="AW243" s="1301">
        <v>1536</v>
      </c>
      <c r="AX243" s="1301">
        <f>IF(AND(MONTH(AX$4)=MONTH($H243),YEAR(AX$4)=YEAR($H243)),#REF!,IF(AND(MONTH(AX$4)=MONTH($G243),YEAR(AX$4)=YEAR($G243)),#REF!,IF(AND(AX$4&lt;($H243+1),(AX$4+1)&gt;$G243),$P243,0)))</f>
        <v>2560</v>
      </c>
      <c r="AY243" s="1301">
        <f>VLOOKUP(E243,'[1]MW-Rent 2023'!$E$11:$AS$247,30,FALSE)</f>
        <v>2560</v>
      </c>
      <c r="AZ243" s="1301">
        <f t="shared" si="273"/>
        <v>0</v>
      </c>
      <c r="BA243" s="1301">
        <v>2560</v>
      </c>
      <c r="BB243" s="1301">
        <f>IF(AND(MONTH(BB$4)=MONTH($H243),YEAR(BB$4)=YEAR($H243)),#REF!,IF(AND(MONTH(BB$4)=MONTH($G243),YEAR(BB$4)=YEAR($G243)),#REF!,IF(AND(BB$4&lt;($H243+1),(BB$4+1)&gt;$G243),$P243,0)))</f>
        <v>2560</v>
      </c>
      <c r="BC243" s="1301">
        <f>VLOOKUP(E243,'[1]MW-Rent 2023'!$E$11:$AS$247,31,FALSE)</f>
        <v>2560</v>
      </c>
      <c r="BD243" s="1301">
        <f t="shared" si="274"/>
        <v>0</v>
      </c>
      <c r="BE243" s="1301">
        <v>2560</v>
      </c>
      <c r="BF243" s="1301">
        <f>IF(AND(MONTH(BF$4)=MONTH($H243),YEAR(BF$4)=YEAR($H243)),#REF!,IF(AND(MONTH(BF$4)=MONTH($G243),YEAR(BF$4)=YEAR($G243)),#REF!,IF(AND(BF$4&lt;($H243+1),(BF$4+1)&gt;$G243),$P243,0)))</f>
        <v>2560</v>
      </c>
      <c r="BG243" s="1301">
        <f>VLOOKUP(E243,'[1]MW-Rent 2023'!$E$11:$AS$247,32,FALSE)</f>
        <v>2560</v>
      </c>
      <c r="BH243" s="1301">
        <f t="shared" si="275"/>
        <v>0</v>
      </c>
      <c r="BI243" s="1301">
        <v>2560</v>
      </c>
      <c r="BJ243" s="1301">
        <f>IF(AND(MONTH(BJ$4)=MONTH($H243),YEAR(BJ$4)=YEAR($H243)),#REF!,IF(AND(MONTH(BJ$4)=MONTH($G243),YEAR(BJ$4)=YEAR($G243)),#REF!,IF(AND(BJ$4&lt;($H243+1),(BJ$4+1)&gt;$G243),$P243,0)))</f>
        <v>2560</v>
      </c>
      <c r="BK243" s="1301">
        <f>VLOOKUP(E243,'[1]MW-Rent 2023'!$E$11:$AS$247,33,FALSE)</f>
        <v>2560</v>
      </c>
      <c r="BL243" s="1301">
        <f t="shared" si="276"/>
        <v>0</v>
      </c>
      <c r="BM243" s="1301">
        <v>2560</v>
      </c>
      <c r="BN243" s="1313">
        <f>IF(AND(MONTH(BN$4)=MONTH($H243),YEAR(BN$4)=YEAR($H243)),#REF!,IF(AND(MONTH(BN$4)=MONTH($G243),YEAR(BN$4)=YEAR($G243)),#REF!,IF(AND(BN$4&lt;($H243+1),(BN$4+1)&gt;$G243),$P243,0)))</f>
        <v>2560</v>
      </c>
      <c r="BO243" s="1313">
        <f>IF(AND(MONTH(BO$4)=MONTH($H243),YEAR(BO$4)=YEAR($H243)),#REF!,IF(AND(MONTH(BO$4)=MONTH($G243),YEAR(BO$4)=YEAR($G243)),#REF!,IF(AND(BO$4&lt;($H243+1),(BO$4+1)&gt;$G243),$P243,0)))</f>
        <v>2560</v>
      </c>
      <c r="BP243" s="1313">
        <f>IF(AND(MONTH(BP$4)=MONTH($H243),YEAR(BP$4)=YEAR($H243)),#REF!,IF(AND(MONTH(BP$4)=MONTH($G243),YEAR(BP$4)=YEAR($G243)),#REF!,IF(AND(BP$4&lt;($H243+1),(BP$4+1)&gt;$G243),$P243,0)))</f>
        <v>2560</v>
      </c>
      <c r="BQ243" s="1313">
        <f>IF(AND(MONTH(BQ$4)=MONTH($H243),YEAR(BQ$4)=YEAR($H243)),#REF!,IF(AND(MONTH(BQ$4)=MONTH($G243),YEAR(BQ$4)=YEAR($G243)),#REF!,IF(AND(BQ$4&lt;($H243+1),(BQ$4+1)&gt;$G243),$P243,0)))</f>
        <v>2560</v>
      </c>
      <c r="BR243" s="1313">
        <f>IF(AND(MONTH(BR$4)=MONTH($H243),YEAR(BR$4)=YEAR($H243)),#REF!,IF(AND(MONTH(BR$4)=MONTH($G243),YEAR(BR$4)=YEAR($G243)),#REF!,IF(AND(BR$4&lt;($H243+1),(BR$4+1)&gt;$G243),$P243,0)))</f>
        <v>2560</v>
      </c>
      <c r="BS243" s="1313">
        <f>IF(AND(MONTH(BS$4)=MONTH($H243),YEAR(BS$4)=YEAR($H243)),#REF!,IF(AND(MONTH(BS$4)=MONTH($G243),YEAR(BS$4)=YEAR($G243)),#REF!,IF(AND(BS$4&lt;($H243+1),(BS$4+1)&gt;$G243),$P243,0)))</f>
        <v>2560</v>
      </c>
      <c r="BT243" s="1313">
        <f>IF(AND(MONTH(BT$4)=MONTH($H243),YEAR(BT$4)=YEAR($H243)),#REF!,IF(AND(MONTH(BT$4)=MONTH($G243),YEAR(BT$4)=YEAR($G243)),#REF!,IF(AND(BT$4&lt;($H243+1),(BT$4+1)&gt;$G243),$P243,0)))</f>
        <v>2560</v>
      </c>
      <c r="BU243" s="1331">
        <f t="shared" si="277"/>
        <v>30720</v>
      </c>
      <c r="BV243" s="1332"/>
      <c r="BW243" s="1327">
        <v>2293.1999999999998</v>
      </c>
      <c r="BX243" s="1319">
        <v>1583.91</v>
      </c>
      <c r="BY243" s="1319">
        <v>1416.69</v>
      </c>
      <c r="BZ243" s="1319">
        <v>1459.11</v>
      </c>
      <c r="CA243" s="1319">
        <v>1722.06</v>
      </c>
      <c r="CB243" s="1319"/>
      <c r="CC243" s="1319"/>
      <c r="CD243" s="1339"/>
      <c r="CE243" s="1339"/>
      <c r="CF243" s="1339"/>
      <c r="CG243" s="1339"/>
      <c r="CH243" s="1339"/>
      <c r="CI243" s="1270">
        <f t="shared" si="278"/>
        <v>8474.9699999999993</v>
      </c>
      <c r="CJ243" s="1333"/>
      <c r="CK243" s="1333"/>
      <c r="CL243" s="1333"/>
    </row>
    <row r="244" spans="1:90" ht="18" customHeight="1">
      <c r="A244" s="1198">
        <v>103</v>
      </c>
      <c r="B244" s="1198" t="s">
        <v>292</v>
      </c>
      <c r="C244" s="1198" t="s">
        <v>92</v>
      </c>
      <c r="D244" s="1198"/>
      <c r="E244" s="1206"/>
      <c r="F244" s="1457" t="s">
        <v>299</v>
      </c>
      <c r="G244" s="1209">
        <v>46004</v>
      </c>
      <c r="H244" s="1209">
        <v>46368</v>
      </c>
      <c r="I244" s="1266"/>
      <c r="J244" s="1400">
        <v>0</v>
      </c>
      <c r="K244" s="1267">
        <v>1280</v>
      </c>
      <c r="L244" s="1268">
        <v>13.75</v>
      </c>
      <c r="M244" s="1269">
        <v>2</v>
      </c>
      <c r="N244" s="1270">
        <v>19.6875</v>
      </c>
      <c r="O244" s="1259">
        <f t="shared" si="341"/>
        <v>17600</v>
      </c>
      <c r="P244" s="1259">
        <f t="shared" si="342"/>
        <v>2560</v>
      </c>
      <c r="Q244" s="1259">
        <f t="shared" si="265"/>
        <v>20160</v>
      </c>
      <c r="R244" s="1259">
        <f>IF(AND(MONTH(R$4)=MONTH($H244),YEAR(R$4)=YEAR($H244)),#REF!,IF(AND(MONTH(R$4)=MONTH($G244),YEAR(R$4)=YEAR($G244)),#REF!,IF(AND(R$4&lt;($H244+1),(R$4+1)&gt;$G244),$O244,0)))</f>
        <v>0</v>
      </c>
      <c r="S244" s="1259">
        <v>0</v>
      </c>
      <c r="T244" s="1259">
        <f t="shared" si="266"/>
        <v>0</v>
      </c>
      <c r="U244" s="1259">
        <v>0</v>
      </c>
      <c r="V244" s="1301">
        <f>IF(AND(MONTH(V$4)=MONTH($H244),YEAR(V$4)=YEAR($H244)),#REF!,IF(AND(MONTH(V$4)=MONTH($G244),YEAR(V$4)=YEAR($G244)),#REF!,IF(AND(V$4&lt;($H244+1),(V$4+1)&gt;$G244),$O244,0)))</f>
        <v>0</v>
      </c>
      <c r="W244" s="1301">
        <v>0</v>
      </c>
      <c r="X244" s="1301">
        <f t="shared" si="267"/>
        <v>0</v>
      </c>
      <c r="Y244" s="1301">
        <v>0</v>
      </c>
      <c r="Z244" s="1301">
        <f>IF(AND(MONTH(Z$4)=MONTH($H244),YEAR(Z$4)=YEAR($H244)),#REF!,IF(AND(MONTH(Z$4)=MONTH($G244),YEAR(Z$4)=YEAR($G244)),#REF!,IF(AND(Z$4&lt;($H244+1),(Z$4+1)&gt;$G244),$O244,0)))</f>
        <v>0</v>
      </c>
      <c r="AA244" s="1301">
        <v>0</v>
      </c>
      <c r="AB244" s="1301">
        <f t="shared" si="268"/>
        <v>0</v>
      </c>
      <c r="AC244" s="1301">
        <v>0</v>
      </c>
      <c r="AD244" s="1301">
        <f>IF(AND(MONTH(AD$4)=MONTH($H244),YEAR(AD$4)=YEAR($H244)),#REF!,IF(AND(MONTH(AD$4)=MONTH($G244),YEAR(AD$4)=YEAR($G244)),#REF!,IF(AND(AD$4&lt;($H244+1),(AD$4+1)&gt;$G244),$O244,0)))</f>
        <v>0</v>
      </c>
      <c r="AE244" s="1301">
        <v>0</v>
      </c>
      <c r="AF244" s="1301">
        <f t="shared" si="269"/>
        <v>0</v>
      </c>
      <c r="AG244" s="1301">
        <v>0</v>
      </c>
      <c r="AH244" s="1301">
        <f>IF(AND(MONTH(AH$4)=MONTH($H244),YEAR(AH$4)=YEAR($H244)),#REF!,IF(AND(MONTH(AH$4)=MONTH($G244),YEAR(AH$4)=YEAR($G244)),#REF!,IF(AND(AH$4&lt;($H244+1),(AH$4+1)&gt;$G244),$O244,0)))</f>
        <v>0</v>
      </c>
      <c r="AI244" s="1301">
        <v>0</v>
      </c>
      <c r="AJ244" s="1301">
        <f t="shared" si="270"/>
        <v>0</v>
      </c>
      <c r="AK244" s="1301">
        <v>0</v>
      </c>
      <c r="AL244" s="1313">
        <f>IF(AND(MONTH(AL$4)=MONTH($H244),YEAR(AL$4)=YEAR($H244)),#REF!,IF(AND(MONTH(AL$4)=MONTH($G244),YEAR(AL$4)=YEAR($G244)),#REF!,IF(AND(AL$4&lt;($H244+1),(AL$4+1)&gt;$G244),$O244,0)))</f>
        <v>0</v>
      </c>
      <c r="AM244" s="1313">
        <f>IF(AND(MONTH(AM$4)=MONTH($H244),YEAR(AM$4)=YEAR($H244)),#REF!,IF(AND(MONTH(AM$4)=MONTH($G244),YEAR(AM$4)=YEAR($G244)),#REF!,IF(AND(AM$4&lt;($H244+1),(AM$4+1)&gt;$G244),$O244,0)))</f>
        <v>0</v>
      </c>
      <c r="AN244" s="1313">
        <f>IF(AND(MONTH(AN$4)=MONTH($H244),YEAR(AN$4)=YEAR($H244)),#REF!,IF(AND(MONTH(AN$4)=MONTH($G244),YEAR(AN$4)=YEAR($G244)),#REF!,IF(AND(AN$4&lt;($H244+1),(AN$4+1)&gt;$G244),$O244,0)))</f>
        <v>0</v>
      </c>
      <c r="AO244" s="1313">
        <f>IF(AND(MONTH(AO$4)=MONTH($H244),YEAR(AO$4)=YEAR($H244)),#REF!,IF(AND(MONTH(AO$4)=MONTH($G244),YEAR(AO$4)=YEAR($G244)),#REF!,IF(AND(AO$4&lt;($H244+1),(AO$4+1)&gt;$G244),$O244,0)))</f>
        <v>0</v>
      </c>
      <c r="AP244" s="1313">
        <f>IF(AND(MONTH(AP$4)=MONTH($H244),YEAR(AP$4)=YEAR($H244)),#REF!,IF(AND(MONTH(AP$4)=MONTH($G244),YEAR(AP$4)=YEAR($G244)),#REF!,IF(AND(AP$4&lt;($H244+1),(AP$4+1)&gt;$G244),$O244,0)))</f>
        <v>0</v>
      </c>
      <c r="AQ244" s="1313">
        <f>IF(AND(MONTH(AQ$4)=MONTH($H244),YEAR(AQ$4)=YEAR($H244)),#REF!,IF(AND(MONTH(AQ$4)=MONTH($G244),YEAR(AQ$4)=YEAR($G244)),#REF!,IF(AND(AQ$4&lt;($H244+1),(AQ$4+1)&gt;$G244),$O244,0)))</f>
        <v>0</v>
      </c>
      <c r="AR244" s="1313">
        <f>IF(AND(MONTH(AR$4)=MONTH($H244),YEAR(AR$4)=YEAR($H244)),#REF!,IF(AND(MONTH(AR$4)=MONTH($G244),YEAR(AR$4)=YEAR($G244)),#REF!,IF(AND(AR$4&lt;($H244+1),(AR$4+1)&gt;$G244),$O244,0)))</f>
        <v>0</v>
      </c>
      <c r="AS244" s="1301">
        <f t="shared" si="271"/>
        <v>0</v>
      </c>
      <c r="AT244" s="1301">
        <f>IF(AND(MONTH(AT$4)=MONTH($H244),YEAR(AT$4)=YEAR($H244)),#REF!,IF(AND(MONTH(AT$4)=MONTH($G244),YEAR(AT$4)=YEAR($G244)),#REF!,IF(AND(AT$4&lt;($H244+1),(AT$4+1)&gt;$G244),$P244,0)))</f>
        <v>0</v>
      </c>
      <c r="AU244" s="1301">
        <v>0</v>
      </c>
      <c r="AV244" s="1301">
        <f t="shared" si="272"/>
        <v>0</v>
      </c>
      <c r="AW244" s="1301">
        <v>0</v>
      </c>
      <c r="AX244" s="1301">
        <f>IF(AND(MONTH(AX$4)=MONTH($H244),YEAR(AX$4)=YEAR($H244)),#REF!,IF(AND(MONTH(AX$4)=MONTH($G244),YEAR(AX$4)=YEAR($G244)),#REF!,IF(AND(AX$4&lt;($H244+1),(AX$4+1)&gt;$G244),$P244,0)))</f>
        <v>0</v>
      </c>
      <c r="AY244" s="1301">
        <v>0</v>
      </c>
      <c r="AZ244" s="1301">
        <f t="shared" si="273"/>
        <v>0</v>
      </c>
      <c r="BA244" s="1301">
        <v>0</v>
      </c>
      <c r="BB244" s="1301">
        <f>IF(AND(MONTH(BB$4)=MONTH($H244),YEAR(BB$4)=YEAR($H244)),#REF!,IF(AND(MONTH(BB$4)=MONTH($G244),YEAR(BB$4)=YEAR($G244)),#REF!,IF(AND(BB$4&lt;($H244+1),(BB$4+1)&gt;$G244),$P244,0)))</f>
        <v>0</v>
      </c>
      <c r="BC244" s="1301">
        <v>0</v>
      </c>
      <c r="BD244" s="1301">
        <f t="shared" si="274"/>
        <v>0</v>
      </c>
      <c r="BE244" s="1301">
        <v>0</v>
      </c>
      <c r="BF244" s="1301">
        <f>IF(AND(MONTH(BF$4)=MONTH($H244),YEAR(BF$4)=YEAR($H244)),#REF!,IF(AND(MONTH(BF$4)=MONTH($G244),YEAR(BF$4)=YEAR($G244)),#REF!,IF(AND(BF$4&lt;($H244+1),(BF$4+1)&gt;$G244),$P244,0)))</f>
        <v>0</v>
      </c>
      <c r="BG244" s="1301">
        <v>0</v>
      </c>
      <c r="BH244" s="1301">
        <f t="shared" si="275"/>
        <v>0</v>
      </c>
      <c r="BI244" s="1301">
        <v>0</v>
      </c>
      <c r="BJ244" s="1301">
        <f>IF(AND(MONTH(BJ$4)=MONTH($H244),YEAR(BJ$4)=YEAR($H244)),#REF!,IF(AND(MONTH(BJ$4)=MONTH($G244),YEAR(BJ$4)=YEAR($G244)),#REF!,IF(AND(BJ$4&lt;($H244+1),(BJ$4+1)&gt;$G244),$P244,0)))</f>
        <v>0</v>
      </c>
      <c r="BK244" s="1301">
        <v>0</v>
      </c>
      <c r="BL244" s="1301">
        <f t="shared" si="276"/>
        <v>0</v>
      </c>
      <c r="BM244" s="1301">
        <v>0</v>
      </c>
      <c r="BN244" s="1313">
        <f>IF(AND(MONTH(BN$4)=MONTH($H244),YEAR(BN$4)=YEAR($H244)),#REF!,IF(AND(MONTH(BN$4)=MONTH($G244),YEAR(BN$4)=YEAR($G244)),#REF!,IF(AND(BN$4&lt;($H244+1),(BN$4+1)&gt;$G244),$P244,0)))</f>
        <v>0</v>
      </c>
      <c r="BO244" s="1313">
        <f>IF(AND(MONTH(BO$4)=MONTH($H244),YEAR(BO$4)=YEAR($H244)),#REF!,IF(AND(MONTH(BO$4)=MONTH($G244),YEAR(BO$4)=YEAR($G244)),#REF!,IF(AND(BO$4&lt;($H244+1),(BO$4+1)&gt;$G244),$P244,0)))</f>
        <v>0</v>
      </c>
      <c r="BP244" s="1313">
        <f>IF(AND(MONTH(BP$4)=MONTH($H244),YEAR(BP$4)=YEAR($H244)),#REF!,IF(AND(MONTH(BP$4)=MONTH($G244),YEAR(BP$4)=YEAR($G244)),#REF!,IF(AND(BP$4&lt;($H244+1),(BP$4+1)&gt;$G244),$P244,0)))</f>
        <v>0</v>
      </c>
      <c r="BQ244" s="1313">
        <f>IF(AND(MONTH(BQ$4)=MONTH($H244),YEAR(BQ$4)=YEAR($H244)),#REF!,IF(AND(MONTH(BQ$4)=MONTH($G244),YEAR(BQ$4)=YEAR($G244)),#REF!,IF(AND(BQ$4&lt;($H244+1),(BQ$4+1)&gt;$G244),$P244,0)))</f>
        <v>0</v>
      </c>
      <c r="BR244" s="1313">
        <f>IF(AND(MONTH(BR$4)=MONTH($H244),YEAR(BR$4)=YEAR($H244)),#REF!,IF(AND(MONTH(BR$4)=MONTH($G244),YEAR(BR$4)=YEAR($G244)),#REF!,IF(AND(BR$4&lt;($H244+1),(BR$4+1)&gt;$G244),$P244,0)))</f>
        <v>0</v>
      </c>
      <c r="BS244" s="1313">
        <f>IF(AND(MONTH(BS$4)=MONTH($H244),YEAR(BS$4)=YEAR($H244)),#REF!,IF(AND(MONTH(BS$4)=MONTH($G244),YEAR(BS$4)=YEAR($G244)),#REF!,IF(AND(BS$4&lt;($H244+1),(BS$4+1)&gt;$G244),$P244,0)))</f>
        <v>0</v>
      </c>
      <c r="BT244" s="1313">
        <f>IF(AND(MONTH(BT$4)=MONTH($H244),YEAR(BT$4)=YEAR($H244)),#REF!,IF(AND(MONTH(BT$4)=MONTH($G244),YEAR(BT$4)=YEAR($G244)),#REF!,IF(AND(BT$4&lt;($H244+1),(BT$4+1)&gt;$G244),$P244,0)))</f>
        <v>0</v>
      </c>
      <c r="BU244" s="1331">
        <f t="shared" si="277"/>
        <v>0</v>
      </c>
      <c r="BV244" s="1332"/>
      <c r="BW244" s="1327"/>
      <c r="BX244" s="1319"/>
      <c r="BY244" s="1319"/>
      <c r="BZ244" s="1319"/>
      <c r="CA244" s="1319"/>
      <c r="CB244" s="1319"/>
      <c r="CC244" s="1319"/>
      <c r="CD244" s="1339"/>
      <c r="CE244" s="1339"/>
      <c r="CF244" s="1339"/>
      <c r="CG244" s="1339"/>
      <c r="CH244" s="1339"/>
      <c r="CI244" s="1270">
        <f t="shared" si="278"/>
        <v>0</v>
      </c>
      <c r="CJ244" s="1333"/>
      <c r="CK244" s="1333"/>
      <c r="CL244" s="1333"/>
    </row>
    <row r="245" spans="1:90" ht="18" customHeight="1">
      <c r="A245" s="1188">
        <v>104</v>
      </c>
      <c r="B245" s="1188" t="s">
        <v>292</v>
      </c>
      <c r="C245" s="1188" t="s">
        <v>92</v>
      </c>
      <c r="D245" s="1188"/>
      <c r="E245" s="1206" t="s">
        <v>300</v>
      </c>
      <c r="F245" s="1457" t="s">
        <v>301</v>
      </c>
      <c r="G245" s="1209">
        <v>44220</v>
      </c>
      <c r="H245" s="1209">
        <v>45314</v>
      </c>
      <c r="I245" s="1266"/>
      <c r="J245" s="1400">
        <v>1230</v>
      </c>
      <c r="K245" s="1267">
        <v>1230</v>
      </c>
      <c r="L245" s="1268">
        <v>10</v>
      </c>
      <c r="M245" s="1269">
        <v>2</v>
      </c>
      <c r="N245" s="1270">
        <v>15</v>
      </c>
      <c r="O245" s="1259">
        <f t="shared" si="341"/>
        <v>12300</v>
      </c>
      <c r="P245" s="1259">
        <f t="shared" si="342"/>
        <v>2460</v>
      </c>
      <c r="Q245" s="1259">
        <f t="shared" si="265"/>
        <v>14760</v>
      </c>
      <c r="R245" s="1259" t="e">
        <f>IF(AND(MONTH(R$4)=MONTH($H245),YEAR(R$4)=YEAR($H245)),#REF!,IF(AND(MONTH(R$4)=MONTH($G245),YEAR(R$4)=YEAR($G245)),#REF!,IF(AND(R$4&lt;($H245+1),(R$4+1)&gt;$G245),$O245,0)))</f>
        <v>#REF!</v>
      </c>
      <c r="S245" s="1259">
        <f>VLOOKUP(E245,'[1]MW-Rent 2023'!$E$11:$AS$247,16,FALSE)</f>
        <v>7300.65</v>
      </c>
      <c r="T245" s="1259" t="e">
        <f t="shared" si="266"/>
        <v>#REF!</v>
      </c>
      <c r="U245" s="1259">
        <f>VLOOKUP(E245,'[2]MW-Rent 2023'!$E$11:$DR$319,21,FALSE)</f>
        <v>10824</v>
      </c>
      <c r="V245" s="1301">
        <f>IF(AND(MONTH(V$4)=MONTH($H245),YEAR(V$4)=YEAR($H245)),#REF!,IF(AND(MONTH(V$4)=MONTH($G245),YEAR(V$4)=YEAR($G245)),#REF!,IF(AND(V$4&lt;($H245+1),(V$4+1)&gt;$G245),$O245,0)))</f>
        <v>0</v>
      </c>
      <c r="W245" s="1301">
        <f>VLOOKUP(E245,'[1]MW-Rent 2023'!$E$11:$AS$247,17,FALSE)</f>
        <v>0</v>
      </c>
      <c r="X245" s="1301">
        <f t="shared" si="267"/>
        <v>0</v>
      </c>
      <c r="Y245" s="1301">
        <f>VLOOKUP(E245,'[2]MW-Rent 2023'!$E$11:$DR$319,25,FALSE)</f>
        <v>9840</v>
      </c>
      <c r="Z245" s="1301">
        <f>IF(AND(MONTH(Z$4)=MONTH($H245),YEAR(Z$4)=YEAR($H245)),#REF!,IF(AND(MONTH(Z$4)=MONTH($G245),YEAR(Z$4)=YEAR($G245)),#REF!,IF(AND(Z$4&lt;($H245+1),(Z$4+1)&gt;$G245),$O245,0)))</f>
        <v>0</v>
      </c>
      <c r="AA245" s="1301">
        <f>VLOOKUP(E245,'[1]MW-Rent 2023'!$E$11:$AS$247,18,FALSE)</f>
        <v>0</v>
      </c>
      <c r="AB245" s="1301">
        <f t="shared" si="268"/>
        <v>0</v>
      </c>
      <c r="AC245" s="1301">
        <f>VLOOKUP(E245,'[2]MW-Rent 2023'!$E$11:$DR$319,29,FALSE)</f>
        <v>9840</v>
      </c>
      <c r="AD245" s="1301">
        <f>IF(AND(MONTH(AD$4)=MONTH($H245),YEAR(AD$4)=YEAR($H245)),#REF!,IF(AND(MONTH(AD$4)=MONTH($G245),YEAR(AD$4)=YEAR($G245)),#REF!,IF(AND(AD$4&lt;($H245+1),(AD$4+1)&gt;$G245),$O245,0)))</f>
        <v>0</v>
      </c>
      <c r="AE245" s="1301">
        <f>VLOOKUP(E245,'[1]MW-Rent 2023'!$E$11:$AS$247,19,FALSE)</f>
        <v>0</v>
      </c>
      <c r="AF245" s="1301">
        <f t="shared" si="269"/>
        <v>0</v>
      </c>
      <c r="AG245" s="1301">
        <f>VLOOKUP(E245,'[2]MW-Rent 2023'!$E$11:$DR$319,33,FALSE)</f>
        <v>9840</v>
      </c>
      <c r="AH245" s="1301">
        <f>IF(AND(MONTH(AH$4)=MONTH($H245),YEAR(AH$4)=YEAR($H245)),#REF!,IF(AND(MONTH(AH$4)=MONTH($G245),YEAR(AH$4)=YEAR($G245)),#REF!,IF(AND(AH$4&lt;($H245+1),(AH$4+1)&gt;$G245),$O245,0)))</f>
        <v>0</v>
      </c>
      <c r="AI245" s="1301">
        <f>VLOOKUP(E245,'[1]MW-Rent 2023'!$E$11:$AS$247,20,FALSE)</f>
        <v>0</v>
      </c>
      <c r="AJ245" s="1301">
        <f t="shared" si="270"/>
        <v>0</v>
      </c>
      <c r="AK245" s="1301">
        <f>VLOOKUP(E245,'[2]MW-Rent 2023'!$E$11:$DR$319,37,FALSE)</f>
        <v>9840</v>
      </c>
      <c r="AL245" s="1313">
        <f>IF(AND(MONTH(AL$4)=MONTH($H245),YEAR(AL$4)=YEAR($H245)),#REF!,IF(AND(MONTH(AL$4)=MONTH($G245),YEAR(AL$4)=YEAR($G245)),#REF!,IF(AND(AL$4&lt;($H245+1),(AL$4+1)&gt;$G245),$O245,0)))</f>
        <v>0</v>
      </c>
      <c r="AM245" s="1313">
        <f>IF(AND(MONTH(AM$4)=MONTH($H245),YEAR(AM$4)=YEAR($H245)),#REF!,IF(AND(MONTH(AM$4)=MONTH($G245),YEAR(AM$4)=YEAR($G245)),#REF!,IF(AND(AM$4&lt;($H245+1),(AM$4+1)&gt;$G245),$O245,0)))</f>
        <v>0</v>
      </c>
      <c r="AN245" s="1313">
        <f>IF(AND(MONTH(AN$4)=MONTH($H245),YEAR(AN$4)=YEAR($H245)),#REF!,IF(AND(MONTH(AN$4)=MONTH($G245),YEAR(AN$4)=YEAR($G245)),#REF!,IF(AND(AN$4&lt;($H245+1),(AN$4+1)&gt;$G245),$O245,0)))</f>
        <v>0</v>
      </c>
      <c r="AO245" s="1313">
        <f>IF(AND(MONTH(AO$4)=MONTH($H245),YEAR(AO$4)=YEAR($H245)),#REF!,IF(AND(MONTH(AO$4)=MONTH($G245),YEAR(AO$4)=YEAR($G245)),#REF!,IF(AND(AO$4&lt;($H245+1),(AO$4+1)&gt;$G245),$O245,0)))</f>
        <v>0</v>
      </c>
      <c r="AP245" s="1313">
        <f>IF(AND(MONTH(AP$4)=MONTH($H245),YEAR(AP$4)=YEAR($H245)),#REF!,IF(AND(MONTH(AP$4)=MONTH($G245),YEAR(AP$4)=YEAR($G245)),#REF!,IF(AND(AP$4&lt;($H245+1),(AP$4+1)&gt;$G245),$O245,0)))</f>
        <v>0</v>
      </c>
      <c r="AQ245" s="1313">
        <f>IF(AND(MONTH(AQ$4)=MONTH($H245),YEAR(AQ$4)=YEAR($H245)),#REF!,IF(AND(MONTH(AQ$4)=MONTH($G245),YEAR(AQ$4)=YEAR($G245)),#REF!,IF(AND(AQ$4&lt;($H245+1),(AQ$4+1)&gt;$G245),$O245,0)))</f>
        <v>0</v>
      </c>
      <c r="AR245" s="1313">
        <f>IF(AND(MONTH(AR$4)=MONTH($H245),YEAR(AR$4)=YEAR($H245)),#REF!,IF(AND(MONTH(AR$4)=MONTH($G245),YEAR(AR$4)=YEAR($G245)),#REF!,IF(AND(AR$4&lt;($H245+1),(AR$4+1)&gt;$G245),$O245,0)))</f>
        <v>0</v>
      </c>
      <c r="AS245" s="1301" t="e">
        <f t="shared" si="271"/>
        <v>#REF!</v>
      </c>
      <c r="AT245" s="1301" t="e">
        <f>IF(AND(MONTH(AT$4)=MONTH($H245),YEAR(AT$4)=YEAR($H245)),#REF!,IF(AND(MONTH(AT$4)=MONTH($G245),YEAR(AT$4)=YEAR($G245)),#REF!,IF(AND(AT$4&lt;($H245+1),(AT$4+1)&gt;$G245),$P245,0)))</f>
        <v>#REF!</v>
      </c>
      <c r="AU245" s="1301">
        <f>VLOOKUP(E245,'[1]MW-Rent 2023'!$E$11:$AS$247,29,FALSE)</f>
        <v>1825.16</v>
      </c>
      <c r="AV245" s="1301" t="e">
        <f t="shared" si="272"/>
        <v>#REF!</v>
      </c>
      <c r="AW245" s="1301">
        <f>VLOOKUP(E245,'[2]MW-Rent 2023'!$E$11:$DR$319,70,FALSE)</f>
        <v>1476</v>
      </c>
      <c r="AX245" s="1301">
        <f>IF(AND(MONTH(AX$4)=MONTH($H245),YEAR(AX$4)=YEAR($H245)),#REF!,IF(AND(MONTH(AX$4)=MONTH($G245),YEAR(AX$4)=YEAR($G245)),#REF!,IF(AND(AX$4&lt;($H245+1),(AX$4+1)&gt;$G245),$P245,0)))</f>
        <v>0</v>
      </c>
      <c r="AY245" s="1301">
        <f>VLOOKUP(E245,'[1]MW-Rent 2023'!$E$11:$AS$247,30,FALSE)</f>
        <v>0</v>
      </c>
      <c r="AZ245" s="1301">
        <f t="shared" si="273"/>
        <v>0</v>
      </c>
      <c r="BA245" s="1301">
        <f>VLOOKUP(E245,'[2]MW-Rent 2023'!$E$11:$DR$319,74,FALSE)</f>
        <v>2460</v>
      </c>
      <c r="BB245" s="1301">
        <f>IF(AND(MONTH(BB$4)=MONTH($H245),YEAR(BB$4)=YEAR($H245)),#REF!,IF(AND(MONTH(BB$4)=MONTH($G245),YEAR(BB$4)=YEAR($G245)),#REF!,IF(AND(BB$4&lt;($H245+1),(BB$4+1)&gt;$G245),$P245,0)))</f>
        <v>0</v>
      </c>
      <c r="BC245" s="1301">
        <f>VLOOKUP(E245,'[1]MW-Rent 2023'!$E$11:$AS$247,31,FALSE)</f>
        <v>0</v>
      </c>
      <c r="BD245" s="1301">
        <f t="shared" si="274"/>
        <v>0</v>
      </c>
      <c r="BE245" s="1301">
        <f>VLOOKUP(E245,'[2]MW-Rent 2023'!$E$11:$DR$319,78,FALSE)</f>
        <v>2460</v>
      </c>
      <c r="BF245" s="1301">
        <f>IF(AND(MONTH(BF$4)=MONTH($H245),YEAR(BF$4)=YEAR($H245)),#REF!,IF(AND(MONTH(BF$4)=MONTH($G245),YEAR(BF$4)=YEAR($G245)),#REF!,IF(AND(BF$4&lt;($H245+1),(BF$4+1)&gt;$G245),$P245,0)))</f>
        <v>0</v>
      </c>
      <c r="BG245" s="1301">
        <f>VLOOKUP(E245,'[1]MW-Rent 2023'!$E$11:$AS$247,32,FALSE)</f>
        <v>0</v>
      </c>
      <c r="BH245" s="1301">
        <f t="shared" si="275"/>
        <v>0</v>
      </c>
      <c r="BI245" s="1301">
        <f>VLOOKUP(E245,'[2]MW-Rent 2023'!$E$11:$DR$319,82,FALSE)</f>
        <v>2460</v>
      </c>
      <c r="BJ245" s="1301">
        <f>IF(AND(MONTH(BJ$4)=MONTH($H245),YEAR(BJ$4)=YEAR($H245)),#REF!,IF(AND(MONTH(BJ$4)=MONTH($G245),YEAR(BJ$4)=YEAR($G245)),#REF!,IF(AND(BJ$4&lt;($H245+1),(BJ$4+1)&gt;$G245),$P245,0)))</f>
        <v>0</v>
      </c>
      <c r="BK245" s="1301">
        <f>VLOOKUP(E245,'[1]MW-Rent 2023'!$E$11:$AS$247,33,FALSE)</f>
        <v>0</v>
      </c>
      <c r="BL245" s="1301">
        <f t="shared" si="276"/>
        <v>0</v>
      </c>
      <c r="BM245" s="1301">
        <f>VLOOKUP(E245,'[2]MW-Rent 2023'!$E$11:$DR$319,86,FALSE)</f>
        <v>2460</v>
      </c>
      <c r="BN245" s="1313">
        <f>IF(AND(MONTH(BN$4)=MONTH($H245),YEAR(BN$4)=YEAR($H245)),#REF!,IF(AND(MONTH(BN$4)=MONTH($G245),YEAR(BN$4)=YEAR($G245)),#REF!,IF(AND(BN$4&lt;($H245+1),(BN$4+1)&gt;$G245),$P245,0)))</f>
        <v>0</v>
      </c>
      <c r="BO245" s="1313">
        <f>IF(AND(MONTH(BO$4)=MONTH($H245),YEAR(BO$4)=YEAR($H245)),#REF!,IF(AND(MONTH(BO$4)=MONTH($G245),YEAR(BO$4)=YEAR($G245)),#REF!,IF(AND(BO$4&lt;($H245+1),(BO$4+1)&gt;$G245),$P245,0)))</f>
        <v>0</v>
      </c>
      <c r="BP245" s="1313">
        <f>IF(AND(MONTH(BP$4)=MONTH($H245),YEAR(BP$4)=YEAR($H245)),#REF!,IF(AND(MONTH(BP$4)=MONTH($G245),YEAR(BP$4)=YEAR($G245)),#REF!,IF(AND(BP$4&lt;($H245+1),(BP$4+1)&gt;$G245),$P245,0)))</f>
        <v>0</v>
      </c>
      <c r="BQ245" s="1313">
        <f>IF(AND(MONTH(BQ$4)=MONTH($H245),YEAR(BQ$4)=YEAR($H245)),#REF!,IF(AND(MONTH(BQ$4)=MONTH($G245),YEAR(BQ$4)=YEAR($G245)),#REF!,IF(AND(BQ$4&lt;($H245+1),(BQ$4+1)&gt;$G245),$P245,0)))</f>
        <v>0</v>
      </c>
      <c r="BR245" s="1313">
        <f>IF(AND(MONTH(BR$4)=MONTH($H245),YEAR(BR$4)=YEAR($H245)),#REF!,IF(AND(MONTH(BR$4)=MONTH($G245),YEAR(BR$4)=YEAR($G245)),#REF!,IF(AND(BR$4&lt;($H245+1),(BR$4+1)&gt;$G245),$P245,0)))</f>
        <v>0</v>
      </c>
      <c r="BS245" s="1313">
        <f>IF(AND(MONTH(BS$4)=MONTH($H245),YEAR(BS$4)=YEAR($H245)),#REF!,IF(AND(MONTH(BS$4)=MONTH($G245),YEAR(BS$4)=YEAR($G245)),#REF!,IF(AND(BS$4&lt;($H245+1),(BS$4+1)&gt;$G245),$P245,0)))</f>
        <v>0</v>
      </c>
      <c r="BT245" s="1313">
        <f>IF(AND(MONTH(BT$4)=MONTH($H245),YEAR(BT$4)=YEAR($H245)),#REF!,IF(AND(MONTH(BT$4)=MONTH($G245),YEAR(BT$4)=YEAR($G245)),#REF!,IF(AND(BT$4&lt;($H245+1),(BT$4+1)&gt;$G245),$P245,0)))</f>
        <v>0</v>
      </c>
      <c r="BU245" s="1331" t="e">
        <f t="shared" si="277"/>
        <v>#REF!</v>
      </c>
      <c r="BV245" s="1331"/>
      <c r="BW245" s="1327">
        <v>1970.84</v>
      </c>
      <c r="BX245" s="1319"/>
      <c r="BY245" s="1319"/>
      <c r="BZ245" s="1319"/>
      <c r="CA245" s="1319"/>
      <c r="CB245" s="1319"/>
      <c r="CC245" s="1319"/>
      <c r="CD245" s="1338"/>
      <c r="CE245" s="1338"/>
      <c r="CF245" s="1338"/>
      <c r="CG245" s="1338"/>
      <c r="CH245" s="1338"/>
      <c r="CI245" s="1270">
        <f t="shared" si="278"/>
        <v>1970.84</v>
      </c>
      <c r="CJ245" s="1333"/>
      <c r="CK245" s="1333"/>
      <c r="CL245" s="1333"/>
    </row>
    <row r="246" spans="1:90" s="1170" customFormat="1" ht="18" customHeight="1">
      <c r="A246" s="1206">
        <v>104</v>
      </c>
      <c r="B246" s="1206" t="s">
        <v>292</v>
      </c>
      <c r="C246" s="1206" t="s">
        <v>92</v>
      </c>
      <c r="D246" s="1206"/>
      <c r="E246" s="1212" t="s">
        <v>302</v>
      </c>
      <c r="F246" s="1458" t="s">
        <v>301</v>
      </c>
      <c r="G246" s="1214">
        <v>45315</v>
      </c>
      <c r="H246" s="1214">
        <v>46410</v>
      </c>
      <c r="I246" s="1271"/>
      <c r="J246" s="1272">
        <v>0</v>
      </c>
      <c r="K246" s="1272">
        <v>1230</v>
      </c>
      <c r="L246" s="1275">
        <v>11.625</v>
      </c>
      <c r="M246" s="1273">
        <v>2</v>
      </c>
      <c r="N246" s="1274">
        <v>17.03125</v>
      </c>
      <c r="O246" s="1259">
        <f t="shared" si="341"/>
        <v>14298.75</v>
      </c>
      <c r="P246" s="1259">
        <f t="shared" si="342"/>
        <v>2460</v>
      </c>
      <c r="Q246" s="1259">
        <f t="shared" si="265"/>
        <v>16758.75</v>
      </c>
      <c r="R246" s="1259" t="e">
        <f>IF(AND(MONTH(R$4)=MONTH($H246),YEAR(R$4)=YEAR($H246)),#REF!,IF(AND(MONTH(R$4)=MONTH($G246),YEAR(R$4)=YEAR($G246)),#REF!,IF(AND(R$4&lt;($H246+1),(R$4+1)&gt;$G246),$O246,0)))</f>
        <v>#REF!</v>
      </c>
      <c r="S246" s="1259">
        <v>2952</v>
      </c>
      <c r="T246" s="1259" t="e">
        <f t="shared" si="266"/>
        <v>#REF!</v>
      </c>
      <c r="U246" s="1259">
        <v>0</v>
      </c>
      <c r="V246" s="1301">
        <f>IF(AND(MONTH(V$4)=MONTH($H246),YEAR(V$4)=YEAR($H246)),#REF!,IF(AND(MONTH(V$4)=MONTH($G246),YEAR(V$4)=YEAR($G246)),#REF!,IF(AND(V$4&lt;($H246+1),(V$4+1)&gt;$G246),$O246,0)))</f>
        <v>14298.75</v>
      </c>
      <c r="W246" s="1301">
        <v>11439</v>
      </c>
      <c r="X246" s="1301">
        <f t="shared" si="267"/>
        <v>2859.75</v>
      </c>
      <c r="Y246" s="1301">
        <v>0</v>
      </c>
      <c r="Z246" s="1301">
        <f>IF(AND(MONTH(Z$4)=MONTH($H246),YEAR(Z$4)=YEAR($H246)),#REF!,IF(AND(MONTH(Z$4)=MONTH($G246),YEAR(Z$4)=YEAR($G246)),#REF!,IF(AND(Z$4&lt;($H246+1),(Z$4+1)&gt;$G246),$O246,0)))</f>
        <v>14298.75</v>
      </c>
      <c r="AA246" s="1301">
        <v>11439</v>
      </c>
      <c r="AB246" s="1301">
        <f t="shared" si="268"/>
        <v>2859.75</v>
      </c>
      <c r="AC246" s="1301">
        <v>0</v>
      </c>
      <c r="AD246" s="1301">
        <f>IF(AND(MONTH(AD$4)=MONTH($H246),YEAR(AD$4)=YEAR($H246)),#REF!,IF(AND(MONTH(AD$4)=MONTH($G246),YEAR(AD$4)=YEAR($G246)),#REF!,IF(AND(AD$4&lt;($H246+1),(AD$4+1)&gt;$G246),$O246,0)))</f>
        <v>14298.75</v>
      </c>
      <c r="AE246" s="1301">
        <v>11439</v>
      </c>
      <c r="AF246" s="1301">
        <f t="shared" si="269"/>
        <v>2859.75</v>
      </c>
      <c r="AG246" s="1301">
        <v>0</v>
      </c>
      <c r="AH246" s="1301">
        <f>IF(AND(MONTH(AH$4)=MONTH($H246),YEAR(AH$4)=YEAR($H246)),#REF!,IF(AND(MONTH(AH$4)=MONTH($G246),YEAR(AH$4)=YEAR($G246)),#REF!,IF(AND(AH$4&lt;($H246+1),(AH$4+1)&gt;$G246),$O246,0)))</f>
        <v>14298.75</v>
      </c>
      <c r="AI246" s="1301">
        <v>11439</v>
      </c>
      <c r="AJ246" s="1301">
        <f t="shared" si="270"/>
        <v>2859.75</v>
      </c>
      <c r="AK246" s="1301">
        <v>0</v>
      </c>
      <c r="AL246" s="1313">
        <f>IF(AND(MONTH(AL$4)=MONTH($H246),YEAR(AL$4)=YEAR($H246)),#REF!,IF(AND(MONTH(AL$4)=MONTH($G246),YEAR(AL$4)=YEAR($G246)),#REF!,IF(AND(AL$4&lt;($H246+1),(AL$4+1)&gt;$G246),$O246,0)))</f>
        <v>14298.75</v>
      </c>
      <c r="AM246" s="1313">
        <f>IF(AND(MONTH(AM$4)=MONTH($H246),YEAR(AM$4)=YEAR($H246)),#REF!,IF(AND(MONTH(AM$4)=MONTH($G246),YEAR(AM$4)=YEAR($G246)),#REF!,IF(AND(AM$4&lt;($H246+1),(AM$4+1)&gt;$G246),$O246,0)))</f>
        <v>14298.75</v>
      </c>
      <c r="AN246" s="1313">
        <f>IF(AND(MONTH(AN$4)=MONTH($H246),YEAR(AN$4)=YEAR($H246)),#REF!,IF(AND(MONTH(AN$4)=MONTH($G246),YEAR(AN$4)=YEAR($G246)),#REF!,IF(AND(AN$4&lt;($H246+1),(AN$4+1)&gt;$G246),$O246,0)))</f>
        <v>14298.75</v>
      </c>
      <c r="AO246" s="1313">
        <f>IF(AND(MONTH(AO$4)=MONTH($H246),YEAR(AO$4)=YEAR($H246)),#REF!,IF(AND(MONTH(AO$4)=MONTH($G246),YEAR(AO$4)=YEAR($G246)),#REF!,IF(AND(AO$4&lt;($H246+1),(AO$4+1)&gt;$G246),$O246,0)))</f>
        <v>14298.75</v>
      </c>
      <c r="AP246" s="1313">
        <f>IF(AND(MONTH(AP$4)=MONTH($H246),YEAR(AP$4)=YEAR($H246)),#REF!,IF(AND(MONTH(AP$4)=MONTH($G246),YEAR(AP$4)=YEAR($G246)),#REF!,IF(AND(AP$4&lt;($H246+1),(AP$4+1)&gt;$G246),$O246,0)))</f>
        <v>14298.75</v>
      </c>
      <c r="AQ246" s="1313">
        <f>IF(AND(MONTH(AQ$4)=MONTH($H246),YEAR(AQ$4)=YEAR($H246)),#REF!,IF(AND(MONTH(AQ$4)=MONTH($G246),YEAR(AQ$4)=YEAR($G246)),#REF!,IF(AND(AQ$4&lt;($H246+1),(AQ$4+1)&gt;$G246),$O246,0)))</f>
        <v>14298.75</v>
      </c>
      <c r="AR246" s="1313">
        <f>IF(AND(MONTH(AR$4)=MONTH($H246),YEAR(AR$4)=YEAR($H246)),#REF!,IF(AND(MONTH(AR$4)=MONTH($G246),YEAR(AR$4)=YEAR($G246)),#REF!,IF(AND(AR$4&lt;($H246+1),(AR$4+1)&gt;$G246),$O246,0)))</f>
        <v>14298.75</v>
      </c>
      <c r="AS246" s="1301" t="e">
        <f t="shared" si="271"/>
        <v>#REF!</v>
      </c>
      <c r="AT246" s="1301" t="e">
        <f>IF(AND(MONTH(AT$4)=MONTH($H246),YEAR(AT$4)=YEAR($H246)),#REF!,IF(AND(MONTH(AT$4)=MONTH($G246),YEAR(AT$4)=YEAR($G246)),#REF!,IF(AND(AT$4&lt;($H246+1),(AT$4+1)&gt;$G246),$P246,0)))</f>
        <v>#REF!</v>
      </c>
      <c r="AU246" s="1301">
        <v>634.84</v>
      </c>
      <c r="AV246" s="1301" t="e">
        <f t="shared" si="272"/>
        <v>#REF!</v>
      </c>
      <c r="AW246" s="1301">
        <v>0</v>
      </c>
      <c r="AX246" s="1301">
        <f>IF(AND(MONTH(AX$4)=MONTH($H246),YEAR(AX$4)=YEAR($H246)),#REF!,IF(AND(MONTH(AX$4)=MONTH($G246),YEAR(AX$4)=YEAR($G246)),#REF!,IF(AND(AX$4&lt;($H246+1),(AX$4+1)&gt;$G246),$P246,0)))</f>
        <v>2460</v>
      </c>
      <c r="AY246" s="1301">
        <v>2460</v>
      </c>
      <c r="AZ246" s="1301">
        <f t="shared" si="273"/>
        <v>0</v>
      </c>
      <c r="BA246" s="1301">
        <v>0</v>
      </c>
      <c r="BB246" s="1301">
        <f>IF(AND(MONTH(BB$4)=MONTH($H246),YEAR(BB$4)=YEAR($H246)),#REF!,IF(AND(MONTH(BB$4)=MONTH($G246),YEAR(BB$4)=YEAR($G246)),#REF!,IF(AND(BB$4&lt;($H246+1),(BB$4+1)&gt;$G246),$P246,0)))</f>
        <v>2460</v>
      </c>
      <c r="BC246" s="1301">
        <v>2460</v>
      </c>
      <c r="BD246" s="1301">
        <f t="shared" si="274"/>
        <v>0</v>
      </c>
      <c r="BE246" s="1301">
        <v>0</v>
      </c>
      <c r="BF246" s="1301">
        <f>IF(AND(MONTH(BF$4)=MONTH($H246),YEAR(BF$4)=YEAR($H246)),#REF!,IF(AND(MONTH(BF$4)=MONTH($G246),YEAR(BF$4)=YEAR($G246)),#REF!,IF(AND(BF$4&lt;($H246+1),(BF$4+1)&gt;$G246),$P246,0)))</f>
        <v>2460</v>
      </c>
      <c r="BG246" s="1301">
        <v>2460</v>
      </c>
      <c r="BH246" s="1301">
        <f t="shared" si="275"/>
        <v>0</v>
      </c>
      <c r="BI246" s="1301">
        <v>0</v>
      </c>
      <c r="BJ246" s="1301">
        <f>IF(AND(MONTH(BJ$4)=MONTH($H246),YEAR(BJ$4)=YEAR($H246)),#REF!,IF(AND(MONTH(BJ$4)=MONTH($G246),YEAR(BJ$4)=YEAR($G246)),#REF!,IF(AND(BJ$4&lt;($H246+1),(BJ$4+1)&gt;$G246),$P246,0)))</f>
        <v>2460</v>
      </c>
      <c r="BK246" s="1301">
        <v>2460</v>
      </c>
      <c r="BL246" s="1301">
        <f t="shared" si="276"/>
        <v>0</v>
      </c>
      <c r="BM246" s="1301">
        <v>0</v>
      </c>
      <c r="BN246" s="1313">
        <f>IF(AND(MONTH(BN$4)=MONTH($H246),YEAR(BN$4)=YEAR($H246)),#REF!,IF(AND(MONTH(BN$4)=MONTH($G246),YEAR(BN$4)=YEAR($G246)),#REF!,IF(AND(BN$4&lt;($H246+1),(BN$4+1)&gt;$G246),$P246,0)))</f>
        <v>2460</v>
      </c>
      <c r="BO246" s="1313">
        <f>IF(AND(MONTH(BO$4)=MONTH($H246),YEAR(BO$4)=YEAR($H246)),#REF!,IF(AND(MONTH(BO$4)=MONTH($G246),YEAR(BO$4)=YEAR($G246)),#REF!,IF(AND(BO$4&lt;($H246+1),(BO$4+1)&gt;$G246),$P246,0)))</f>
        <v>2460</v>
      </c>
      <c r="BP246" s="1313">
        <f>IF(AND(MONTH(BP$4)=MONTH($H246),YEAR(BP$4)=YEAR($H246)),#REF!,IF(AND(MONTH(BP$4)=MONTH($G246),YEAR(BP$4)=YEAR($G246)),#REF!,IF(AND(BP$4&lt;($H246+1),(BP$4+1)&gt;$G246),$P246,0)))</f>
        <v>2460</v>
      </c>
      <c r="BQ246" s="1313">
        <f>IF(AND(MONTH(BQ$4)=MONTH($H246),YEAR(BQ$4)=YEAR($H246)),#REF!,IF(AND(MONTH(BQ$4)=MONTH($G246),YEAR(BQ$4)=YEAR($G246)),#REF!,IF(AND(BQ$4&lt;($H246+1),(BQ$4+1)&gt;$G246),$P246,0)))</f>
        <v>2460</v>
      </c>
      <c r="BR246" s="1313">
        <f>IF(AND(MONTH(BR$4)=MONTH($H246),YEAR(BR$4)=YEAR($H246)),#REF!,IF(AND(MONTH(BR$4)=MONTH($G246),YEAR(BR$4)=YEAR($G246)),#REF!,IF(AND(BR$4&lt;($H246+1),(BR$4+1)&gt;$G246),$P246,0)))</f>
        <v>2460</v>
      </c>
      <c r="BS246" s="1313">
        <f>IF(AND(MONTH(BS$4)=MONTH($H246),YEAR(BS$4)=YEAR($H246)),#REF!,IF(AND(MONTH(BS$4)=MONTH($G246),YEAR(BS$4)=YEAR($G246)),#REF!,IF(AND(BS$4&lt;($H246+1),(BS$4+1)&gt;$G246),$P246,0)))</f>
        <v>2460</v>
      </c>
      <c r="BT246" s="1313">
        <f>IF(AND(MONTH(BT$4)=MONTH($H246),YEAR(BT$4)=YEAR($H246)),#REF!,IF(AND(MONTH(BT$4)=MONTH($G246),YEAR(BT$4)=YEAR($G246)),#REF!,IF(AND(BT$4&lt;($H246+1),(BT$4+1)&gt;$G246),$P246,0)))</f>
        <v>2460</v>
      </c>
      <c r="BU246" s="1301" t="e">
        <f t="shared" si="277"/>
        <v>#REF!</v>
      </c>
      <c r="BV246" s="1301"/>
      <c r="BW246" s="1327">
        <v>535.61</v>
      </c>
      <c r="BX246" s="1319">
        <v>0</v>
      </c>
      <c r="BY246" s="1319">
        <v>0</v>
      </c>
      <c r="BZ246" s="1319">
        <v>0</v>
      </c>
      <c r="CA246" s="1319">
        <v>0</v>
      </c>
      <c r="CB246" s="1319"/>
      <c r="CC246" s="1319"/>
      <c r="CD246" s="1319"/>
      <c r="CE246" s="1319"/>
      <c r="CF246" s="1319"/>
      <c r="CG246" s="1319"/>
      <c r="CH246" s="1319"/>
      <c r="CI246" s="1270">
        <f t="shared" si="278"/>
        <v>535.61</v>
      </c>
      <c r="CJ246" s="1333"/>
      <c r="CK246" s="1333"/>
      <c r="CL246" s="1333"/>
    </row>
    <row r="247" spans="1:90" ht="18" customHeight="1">
      <c r="A247" s="1188">
        <v>105</v>
      </c>
      <c r="B247" s="1188" t="s">
        <v>292</v>
      </c>
      <c r="C247" s="1188" t="s">
        <v>107</v>
      </c>
      <c r="D247" s="1188"/>
      <c r="E247" s="1206" t="s">
        <v>303</v>
      </c>
      <c r="F247" s="1457" t="s">
        <v>304</v>
      </c>
      <c r="G247" s="1209">
        <v>45112</v>
      </c>
      <c r="H247" s="1209">
        <v>45477</v>
      </c>
      <c r="I247" s="1266"/>
      <c r="J247" s="1400">
        <v>592</v>
      </c>
      <c r="K247" s="1400">
        <v>592</v>
      </c>
      <c r="L247" s="1268">
        <v>14.375</v>
      </c>
      <c r="M247" s="1269">
        <v>2</v>
      </c>
      <c r="N247" s="1270">
        <v>20.46875</v>
      </c>
      <c r="O247" s="1259">
        <f t="shared" si="341"/>
        <v>8510</v>
      </c>
      <c r="P247" s="1259">
        <f t="shared" si="342"/>
        <v>1184</v>
      </c>
      <c r="Q247" s="1259">
        <f t="shared" si="265"/>
        <v>9694</v>
      </c>
      <c r="R247" s="1259">
        <f>IF(AND(MONTH(R$4)=MONTH($H247),YEAR(R$4)=YEAR($H247)),#REF!,IF(AND(MONTH(R$4)=MONTH($G247),YEAR(R$4)=YEAR($G247)),#REF!,IF(AND(R$4&lt;($H247+1),(R$4+1)&gt;$G247),$O247,0)))</f>
        <v>8510</v>
      </c>
      <c r="S247" s="1259">
        <f>VLOOKUP(E247,'[1]MW-Rent 2023'!$E$11:$AS$247,16,FALSE)</f>
        <v>6808</v>
      </c>
      <c r="T247" s="1259">
        <f t="shared" si="266"/>
        <v>1702</v>
      </c>
      <c r="U247" s="1259">
        <f>VLOOKUP(E247,'[2]MW-Rent 2023'!$E$11:$DR$319,21,FALSE)</f>
        <v>6985.6</v>
      </c>
      <c r="V247" s="1301">
        <f>IF(AND(MONTH(V$4)=MONTH($H247),YEAR(V$4)=YEAR($H247)),#REF!,IF(AND(MONTH(V$4)=MONTH($G247),YEAR(V$4)=YEAR($G247)),#REF!,IF(AND(V$4&lt;($H247+1),(V$4+1)&gt;$G247),$O247,0)))</f>
        <v>8510</v>
      </c>
      <c r="W247" s="1301">
        <f>VLOOKUP(E247,'[1]MW-Rent 2023'!$E$11:$AS$247,17,FALSE)</f>
        <v>6808</v>
      </c>
      <c r="X247" s="1301">
        <f t="shared" si="267"/>
        <v>1702</v>
      </c>
      <c r="Y247" s="1301">
        <f>VLOOKUP(E247,'[2]MW-Rent 2023'!$E$11:$DR$319,25,FALSE)</f>
        <v>6512</v>
      </c>
      <c r="Z247" s="1301">
        <f>IF(AND(MONTH(Z$4)=MONTH($H247),YEAR(Z$4)=YEAR($H247)),#REF!,IF(AND(MONTH(Z$4)=MONTH($G247),YEAR(Z$4)=YEAR($G247)),#REF!,IF(AND(Z$4&lt;($H247+1),(Z$4+1)&gt;$G247),$O247,0)))</f>
        <v>8510</v>
      </c>
      <c r="AA247" s="1301">
        <f>VLOOKUP(E247,'[1]MW-Rent 2023'!$E$11:$AS$247,18,FALSE)</f>
        <v>6808</v>
      </c>
      <c r="AB247" s="1301">
        <f t="shared" si="268"/>
        <v>1702</v>
      </c>
      <c r="AC247" s="1301">
        <f>VLOOKUP(E247,'[2]MW-Rent 2023'!$E$11:$DR$319,29,FALSE)</f>
        <v>6512</v>
      </c>
      <c r="AD247" s="1301">
        <f>IF(AND(MONTH(AD$4)=MONTH($H247),YEAR(AD$4)=YEAR($H247)),#REF!,IF(AND(MONTH(AD$4)=MONTH($G247),YEAR(AD$4)=YEAR($G247)),#REF!,IF(AND(AD$4&lt;($H247+1),(AD$4+1)&gt;$G247),$O247,0)))</f>
        <v>8510</v>
      </c>
      <c r="AE247" s="1301">
        <f>VLOOKUP(E247,'[1]MW-Rent 2023'!$E$11:$AS$247,19,FALSE)</f>
        <v>6808</v>
      </c>
      <c r="AF247" s="1301">
        <f t="shared" si="269"/>
        <v>1702</v>
      </c>
      <c r="AG247" s="1301">
        <f>VLOOKUP(E247,'[2]MW-Rent 2023'!$E$11:$DR$319,33,FALSE)</f>
        <v>6512</v>
      </c>
      <c r="AH247" s="1301">
        <f>IF(AND(MONTH(AH$4)=MONTH($H247),YEAR(AH$4)=YEAR($H247)),#REF!,IF(AND(MONTH(AH$4)=MONTH($G247),YEAR(AH$4)=YEAR($G247)),#REF!,IF(AND(AH$4&lt;($H247+1),(AH$4+1)&gt;$G247),$O247,0)))</f>
        <v>8510</v>
      </c>
      <c r="AI247" s="1301">
        <f>VLOOKUP(E247,'[1]MW-Rent 2023'!$E$11:$AS$247,20,FALSE)</f>
        <v>6808</v>
      </c>
      <c r="AJ247" s="1301">
        <f t="shared" si="270"/>
        <v>1702</v>
      </c>
      <c r="AK247" s="1301">
        <f>VLOOKUP(E247,'[2]MW-Rent 2023'!$E$11:$DR$319,37,FALSE)</f>
        <v>6512</v>
      </c>
      <c r="AL247" s="1313">
        <f>IF(AND(MONTH(AL$4)=MONTH($H247),YEAR(AL$4)=YEAR($H247)),#REF!,IF(AND(MONTH(AL$4)=MONTH($G247),YEAR(AL$4)=YEAR($G247)),#REF!,IF(AND(AL$4&lt;($H247+1),(AL$4+1)&gt;$G247),$O247,0)))</f>
        <v>8510</v>
      </c>
      <c r="AM247" s="1313" t="e">
        <f>IF(AND(MONTH(AM$4)=MONTH($H247),YEAR(AM$4)=YEAR($H247)),#REF!,IF(AND(MONTH(AM$4)=MONTH($G247),YEAR(AM$4)=YEAR($G247)),#REF!,IF(AND(AM$4&lt;($H247+1),(AM$4+1)&gt;$G247),$O247,0)))</f>
        <v>#REF!</v>
      </c>
      <c r="AN247" s="1313">
        <f>IF(AND(MONTH(AN$4)=MONTH($H247),YEAR(AN$4)=YEAR($H247)),#REF!,IF(AND(MONTH(AN$4)=MONTH($G247),YEAR(AN$4)=YEAR($G247)),#REF!,IF(AND(AN$4&lt;($H247+1),(AN$4+1)&gt;$G247),$O247,0)))</f>
        <v>0</v>
      </c>
      <c r="AO247" s="1313">
        <f>IF(AND(MONTH(AO$4)=MONTH($H247),YEAR(AO$4)=YEAR($H247)),#REF!,IF(AND(MONTH(AO$4)=MONTH($G247),YEAR(AO$4)=YEAR($G247)),#REF!,IF(AND(AO$4&lt;($H247+1),(AO$4+1)&gt;$G247),$O247,0)))</f>
        <v>0</v>
      </c>
      <c r="AP247" s="1313">
        <f>IF(AND(MONTH(AP$4)=MONTH($H247),YEAR(AP$4)=YEAR($H247)),#REF!,IF(AND(MONTH(AP$4)=MONTH($G247),YEAR(AP$4)=YEAR($G247)),#REF!,IF(AND(AP$4&lt;($H247+1),(AP$4+1)&gt;$G247),$O247,0)))</f>
        <v>0</v>
      </c>
      <c r="AQ247" s="1313">
        <f>IF(AND(MONTH(AQ$4)=MONTH($H247),YEAR(AQ$4)=YEAR($H247)),#REF!,IF(AND(MONTH(AQ$4)=MONTH($G247),YEAR(AQ$4)=YEAR($G247)),#REF!,IF(AND(AQ$4&lt;($H247+1),(AQ$4+1)&gt;$G247),$O247,0)))</f>
        <v>0</v>
      </c>
      <c r="AR247" s="1313">
        <f>IF(AND(MONTH(AR$4)=MONTH($H247),YEAR(AR$4)=YEAR($H247)),#REF!,IF(AND(MONTH(AR$4)=MONTH($G247),YEAR(AR$4)=YEAR($G247)),#REF!,IF(AND(AR$4&lt;($H247+1),(AR$4+1)&gt;$G247),$O247,0)))</f>
        <v>0</v>
      </c>
      <c r="AS247" s="1301" t="e">
        <f t="shared" si="271"/>
        <v>#REF!</v>
      </c>
      <c r="AT247" s="1301">
        <f>IF(AND(MONTH(AT$4)=MONTH($H247),YEAR(AT$4)=YEAR($H247)),#REF!,IF(AND(MONTH(AT$4)=MONTH($G247),YEAR(AT$4)=YEAR($G247)),#REF!,IF(AND(AT$4&lt;($H247+1),(AT$4+1)&gt;$G247),$P247,0)))</f>
        <v>1184</v>
      </c>
      <c r="AU247" s="1301">
        <f>VLOOKUP(E247,'[1]MW-Rent 2023'!$E$11:$AS$247,29,FALSE)</f>
        <v>1184</v>
      </c>
      <c r="AV247" s="1301">
        <f t="shared" si="272"/>
        <v>0</v>
      </c>
      <c r="AW247" s="1301">
        <f>VLOOKUP(E247,'[2]MW-Rent 2023'!$E$11:$DR$319,70,FALSE)</f>
        <v>710.4</v>
      </c>
      <c r="AX247" s="1301">
        <f>IF(AND(MONTH(AX$4)=MONTH($H247),YEAR(AX$4)=YEAR($H247)),#REF!,IF(AND(MONTH(AX$4)=MONTH($G247),YEAR(AX$4)=YEAR($G247)),#REF!,IF(AND(AX$4&lt;($H247+1),(AX$4+1)&gt;$G247),$P247,0)))</f>
        <v>1184</v>
      </c>
      <c r="AY247" s="1301">
        <f>VLOOKUP(E247,'[1]MW-Rent 2023'!$E$11:$AS$247,30,FALSE)</f>
        <v>1184</v>
      </c>
      <c r="AZ247" s="1301">
        <f t="shared" si="273"/>
        <v>0</v>
      </c>
      <c r="BA247" s="1301">
        <f>VLOOKUP(E247,'[2]MW-Rent 2023'!$E$11:$DR$319,74,FALSE)</f>
        <v>1184</v>
      </c>
      <c r="BB247" s="1301">
        <f>IF(AND(MONTH(BB$4)=MONTH($H247),YEAR(BB$4)=YEAR($H247)),#REF!,IF(AND(MONTH(BB$4)=MONTH($G247),YEAR(BB$4)=YEAR($G247)),#REF!,IF(AND(BB$4&lt;($H247+1),(BB$4+1)&gt;$G247),$P247,0)))</f>
        <v>1184</v>
      </c>
      <c r="BC247" s="1301">
        <f>VLOOKUP(E247,'[1]MW-Rent 2023'!$E$11:$AS$247,31,FALSE)</f>
        <v>1184</v>
      </c>
      <c r="BD247" s="1301">
        <f t="shared" si="274"/>
        <v>0</v>
      </c>
      <c r="BE247" s="1301">
        <f>VLOOKUP(E247,'[2]MW-Rent 2023'!$E$11:$DR$319,78,FALSE)</f>
        <v>1184</v>
      </c>
      <c r="BF247" s="1301">
        <f>IF(AND(MONTH(BF$4)=MONTH($H247),YEAR(BF$4)=YEAR($H247)),#REF!,IF(AND(MONTH(BF$4)=MONTH($G247),YEAR(BF$4)=YEAR($G247)),#REF!,IF(AND(BF$4&lt;($H247+1),(BF$4+1)&gt;$G247),$P247,0)))</f>
        <v>1184</v>
      </c>
      <c r="BG247" s="1301">
        <f>VLOOKUP(E247,'[1]MW-Rent 2023'!$E$11:$AS$247,32,FALSE)</f>
        <v>1184</v>
      </c>
      <c r="BH247" s="1301">
        <f t="shared" si="275"/>
        <v>0</v>
      </c>
      <c r="BI247" s="1301">
        <f>VLOOKUP(E247,'[2]MW-Rent 2023'!$E$11:$DR$319,82,FALSE)</f>
        <v>1184</v>
      </c>
      <c r="BJ247" s="1301">
        <f>IF(AND(MONTH(BJ$4)=MONTH($H247),YEAR(BJ$4)=YEAR($H247)),#REF!,IF(AND(MONTH(BJ$4)=MONTH($G247),YEAR(BJ$4)=YEAR($G247)),#REF!,IF(AND(BJ$4&lt;($H247+1),(BJ$4+1)&gt;$G247),$P247,0)))</f>
        <v>1184</v>
      </c>
      <c r="BK247" s="1301">
        <f>VLOOKUP(E247,'[1]MW-Rent 2023'!$E$11:$AS$247,33,FALSE)</f>
        <v>1184</v>
      </c>
      <c r="BL247" s="1301">
        <f t="shared" si="276"/>
        <v>0</v>
      </c>
      <c r="BM247" s="1301">
        <f>VLOOKUP(E247,'[2]MW-Rent 2023'!$E$11:$DR$319,86,FALSE)</f>
        <v>1184</v>
      </c>
      <c r="BN247" s="1313">
        <f>IF(AND(MONTH(BN$4)=MONTH($H247),YEAR(BN$4)=YEAR($H247)),#REF!,IF(AND(MONTH(BN$4)=MONTH($G247),YEAR(BN$4)=YEAR($G247)),#REF!,IF(AND(BN$4&lt;($H247+1),(BN$4+1)&gt;$G247),$P247,0)))</f>
        <v>1184</v>
      </c>
      <c r="BO247" s="1313" t="e">
        <f>IF(AND(MONTH(BO$4)=MONTH($H247),YEAR(BO$4)=YEAR($H247)),#REF!,IF(AND(MONTH(BO$4)=MONTH($G247),YEAR(BO$4)=YEAR($G247)),#REF!,IF(AND(BO$4&lt;($H247+1),(BO$4+1)&gt;$G247),$P247,0)))</f>
        <v>#REF!</v>
      </c>
      <c r="BP247" s="1313">
        <f>IF(AND(MONTH(BP$4)=MONTH($H247),YEAR(BP$4)=YEAR($H247)),#REF!,IF(AND(MONTH(BP$4)=MONTH($G247),YEAR(BP$4)=YEAR($G247)),#REF!,IF(AND(BP$4&lt;($H247+1),(BP$4+1)&gt;$G247),$P247,0)))</f>
        <v>0</v>
      </c>
      <c r="BQ247" s="1313">
        <f>IF(AND(MONTH(BQ$4)=MONTH($H247),YEAR(BQ$4)=YEAR($H247)),#REF!,IF(AND(MONTH(BQ$4)=MONTH($G247),YEAR(BQ$4)=YEAR($G247)),#REF!,IF(AND(BQ$4&lt;($H247+1),(BQ$4+1)&gt;$G247),$P247,0)))</f>
        <v>0</v>
      </c>
      <c r="BR247" s="1313">
        <f>IF(AND(MONTH(BR$4)=MONTH($H247),YEAR(BR$4)=YEAR($H247)),#REF!,IF(AND(MONTH(BR$4)=MONTH($G247),YEAR(BR$4)=YEAR($G247)),#REF!,IF(AND(BR$4&lt;($H247+1),(BR$4+1)&gt;$G247),$P247,0)))</f>
        <v>0</v>
      </c>
      <c r="BS247" s="1313">
        <f>IF(AND(MONTH(BS$4)=MONTH($H247),YEAR(BS$4)=YEAR($H247)),#REF!,IF(AND(MONTH(BS$4)=MONTH($G247),YEAR(BS$4)=YEAR($G247)),#REF!,IF(AND(BS$4&lt;($H247+1),(BS$4+1)&gt;$G247),$P247,0)))</f>
        <v>0</v>
      </c>
      <c r="BT247" s="1313">
        <f>IF(AND(MONTH(BT$4)=MONTH($H247),YEAR(BT$4)=YEAR($H247)),#REF!,IF(AND(MONTH(BT$4)=MONTH($G247),YEAR(BT$4)=YEAR($G247)),#REF!,IF(AND(BT$4&lt;($H247+1),(BT$4+1)&gt;$G247),$P247,0)))</f>
        <v>0</v>
      </c>
      <c r="BU247" s="1331" t="e">
        <f t="shared" si="277"/>
        <v>#REF!</v>
      </c>
      <c r="BV247" s="1331"/>
      <c r="BW247" s="1327"/>
      <c r="BX247" s="1319"/>
      <c r="BY247" s="1319"/>
      <c r="BZ247" s="1319"/>
      <c r="CA247" s="1319"/>
      <c r="CB247" s="1319"/>
      <c r="CC247" s="1319"/>
      <c r="CD247" s="1338"/>
      <c r="CE247" s="1338"/>
      <c r="CF247" s="1338"/>
      <c r="CG247" s="1338"/>
      <c r="CH247" s="1338"/>
      <c r="CI247" s="1270">
        <f t="shared" si="278"/>
        <v>0</v>
      </c>
      <c r="CJ247" s="1333"/>
      <c r="CK247" s="1333"/>
      <c r="CL247" s="1333"/>
    </row>
    <row r="248" spans="1:90" ht="18" customHeight="1">
      <c r="A248" s="1188">
        <v>105</v>
      </c>
      <c r="B248" s="1188" t="s">
        <v>292</v>
      </c>
      <c r="C248" s="1188" t="s">
        <v>107</v>
      </c>
      <c r="D248" s="1188"/>
      <c r="E248" s="1206"/>
      <c r="F248" s="1457" t="s">
        <v>304</v>
      </c>
      <c r="G248" s="1209">
        <v>45478</v>
      </c>
      <c r="H248" s="1209">
        <v>45842</v>
      </c>
      <c r="I248" s="1266"/>
      <c r="J248" s="1400">
        <v>0</v>
      </c>
      <c r="K248" s="1400">
        <v>592</v>
      </c>
      <c r="L248" s="1268">
        <v>15</v>
      </c>
      <c r="M248" s="1269">
        <v>2</v>
      </c>
      <c r="N248" s="1270">
        <v>21.25</v>
      </c>
      <c r="O248" s="1259">
        <f t="shared" si="341"/>
        <v>8880</v>
      </c>
      <c r="P248" s="1259">
        <f t="shared" si="342"/>
        <v>1184</v>
      </c>
      <c r="Q248" s="1259">
        <f t="shared" ref="Q248:Q280" si="343">SUM(O248:P248)</f>
        <v>10064</v>
      </c>
      <c r="R248" s="1259">
        <f>IF(AND(MONTH(R$4)=MONTH($H248),YEAR(R$4)=YEAR($H248)),#REF!,IF(AND(MONTH(R$4)=MONTH($G248),YEAR(R$4)=YEAR($G248)),#REF!,IF(AND(R$4&lt;($H248+1),(R$4+1)&gt;$G248),$O248,0)))</f>
        <v>0</v>
      </c>
      <c r="S248" s="1259">
        <v>0</v>
      </c>
      <c r="T248" s="1259">
        <f t="shared" si="266"/>
        <v>0</v>
      </c>
      <c r="U248" s="1259">
        <v>0</v>
      </c>
      <c r="V248" s="1301">
        <f>IF(AND(MONTH(V$4)=MONTH($H248),YEAR(V$4)=YEAR($H248)),#REF!,IF(AND(MONTH(V$4)=MONTH($G248),YEAR(V$4)=YEAR($G248)),#REF!,IF(AND(V$4&lt;($H248+1),(V$4+1)&gt;$G248),$O248,0)))</f>
        <v>0</v>
      </c>
      <c r="W248" s="1301">
        <v>0</v>
      </c>
      <c r="X248" s="1301">
        <f t="shared" si="267"/>
        <v>0</v>
      </c>
      <c r="Y248" s="1301">
        <v>0</v>
      </c>
      <c r="Z248" s="1301">
        <f>IF(AND(MONTH(Z$4)=MONTH($H248),YEAR(Z$4)=YEAR($H248)),#REF!,IF(AND(MONTH(Z$4)=MONTH($G248),YEAR(Z$4)=YEAR($G248)),#REF!,IF(AND(Z$4&lt;($H248+1),(Z$4+1)&gt;$G248),$O248,0)))</f>
        <v>0</v>
      </c>
      <c r="AA248" s="1301">
        <v>0</v>
      </c>
      <c r="AB248" s="1301">
        <f t="shared" si="268"/>
        <v>0</v>
      </c>
      <c r="AC248" s="1301">
        <v>0</v>
      </c>
      <c r="AD248" s="1301">
        <f>IF(AND(MONTH(AD$4)=MONTH($H248),YEAR(AD$4)=YEAR($H248)),#REF!,IF(AND(MONTH(AD$4)=MONTH($G248),YEAR(AD$4)=YEAR($G248)),#REF!,IF(AND(AD$4&lt;($H248+1),(AD$4+1)&gt;$G248),$O248,0)))</f>
        <v>0</v>
      </c>
      <c r="AE248" s="1301">
        <v>0</v>
      </c>
      <c r="AF248" s="1301">
        <f t="shared" si="269"/>
        <v>0</v>
      </c>
      <c r="AG248" s="1301">
        <v>0</v>
      </c>
      <c r="AH248" s="1301">
        <f>IF(AND(MONTH(AH$4)=MONTH($H248),YEAR(AH$4)=YEAR($H248)),#REF!,IF(AND(MONTH(AH$4)=MONTH($G248),YEAR(AH$4)=YEAR($G248)),#REF!,IF(AND(AH$4&lt;($H248+1),(AH$4+1)&gt;$G248),$O248,0)))</f>
        <v>0</v>
      </c>
      <c r="AI248" s="1301">
        <v>0</v>
      </c>
      <c r="AJ248" s="1301">
        <f t="shared" si="270"/>
        <v>0</v>
      </c>
      <c r="AK248" s="1301">
        <v>0</v>
      </c>
      <c r="AL248" s="1313">
        <f>IF(AND(MONTH(AL$4)=MONTH($H248),YEAR(AL$4)=YEAR($H248)),#REF!,IF(AND(MONTH(AL$4)=MONTH($G248),YEAR(AL$4)=YEAR($G248)),#REF!,IF(AND(AL$4&lt;($H248+1),(AL$4+1)&gt;$G248),$O248,0)))</f>
        <v>0</v>
      </c>
      <c r="AM248" s="1313" t="e">
        <f>IF(AND(MONTH(AM$4)=MONTH($H248),YEAR(AM$4)=YEAR($H248)),#REF!,IF(AND(MONTH(AM$4)=MONTH($G248),YEAR(AM$4)=YEAR($G248)),#REF!,IF(AND(AM$4&lt;($H248+1),(AM$4+1)&gt;$G248),$O248,0)))</f>
        <v>#REF!</v>
      </c>
      <c r="AN248" s="1313">
        <f>IF(AND(MONTH(AN$4)=MONTH($H248),YEAR(AN$4)=YEAR($H248)),#REF!,IF(AND(MONTH(AN$4)=MONTH($G248),YEAR(AN$4)=YEAR($G248)),#REF!,IF(AND(AN$4&lt;($H248+1),(AN$4+1)&gt;$G248),$O248,0)))</f>
        <v>8880</v>
      </c>
      <c r="AO248" s="1313">
        <f>IF(AND(MONTH(AO$4)=MONTH($H248),YEAR(AO$4)=YEAR($H248)),#REF!,IF(AND(MONTH(AO$4)=MONTH($G248),YEAR(AO$4)=YEAR($G248)),#REF!,IF(AND(AO$4&lt;($H248+1),(AO$4+1)&gt;$G248),$O248,0)))</f>
        <v>8880</v>
      </c>
      <c r="AP248" s="1313">
        <f>IF(AND(MONTH(AP$4)=MONTH($H248),YEAR(AP$4)=YEAR($H248)),#REF!,IF(AND(MONTH(AP$4)=MONTH($G248),YEAR(AP$4)=YEAR($G248)),#REF!,IF(AND(AP$4&lt;($H248+1),(AP$4+1)&gt;$G248),$O248,0)))</f>
        <v>8880</v>
      </c>
      <c r="AQ248" s="1313">
        <f>IF(AND(MONTH(AQ$4)=MONTH($H248),YEAR(AQ$4)=YEAR($H248)),#REF!,IF(AND(MONTH(AQ$4)=MONTH($G248),YEAR(AQ$4)=YEAR($G248)),#REF!,IF(AND(AQ$4&lt;($H248+1),(AQ$4+1)&gt;$G248),$O248,0)))</f>
        <v>8880</v>
      </c>
      <c r="AR248" s="1313">
        <f>IF(AND(MONTH(AR$4)=MONTH($H248),YEAR(AR$4)=YEAR($H248)),#REF!,IF(AND(MONTH(AR$4)=MONTH($G248),YEAR(AR$4)=YEAR($G248)),#REF!,IF(AND(AR$4&lt;($H248+1),(AR$4+1)&gt;$G248),$O248,0)))</f>
        <v>8880</v>
      </c>
      <c r="AS248" s="1301" t="e">
        <f t="shared" si="271"/>
        <v>#REF!</v>
      </c>
      <c r="AT248" s="1301">
        <f>IF(AND(MONTH(AT$4)=MONTH($H248),YEAR(AT$4)=YEAR($H248)),#REF!,IF(AND(MONTH(AT$4)=MONTH($G248),YEAR(AT$4)=YEAR($G248)),#REF!,IF(AND(AT$4&lt;($H248+1),(AT$4+1)&gt;$G248),$P248,0)))</f>
        <v>0</v>
      </c>
      <c r="AU248" s="1301">
        <v>0</v>
      </c>
      <c r="AV248" s="1301">
        <f t="shared" si="272"/>
        <v>0</v>
      </c>
      <c r="AW248" s="1301">
        <v>0</v>
      </c>
      <c r="AX248" s="1301">
        <f>IF(AND(MONTH(AX$4)=MONTH($H248),YEAR(AX$4)=YEAR($H248)),#REF!,IF(AND(MONTH(AX$4)=MONTH($G248),YEAR(AX$4)=YEAR($G248)),#REF!,IF(AND(AX$4&lt;($H248+1),(AX$4+1)&gt;$G248),$P248,0)))</f>
        <v>0</v>
      </c>
      <c r="AY248" s="1301">
        <v>0</v>
      </c>
      <c r="AZ248" s="1301">
        <f t="shared" si="273"/>
        <v>0</v>
      </c>
      <c r="BA248" s="1301">
        <v>0</v>
      </c>
      <c r="BB248" s="1301">
        <f>IF(AND(MONTH(BB$4)=MONTH($H248),YEAR(BB$4)=YEAR($H248)),#REF!,IF(AND(MONTH(BB$4)=MONTH($G248),YEAR(BB$4)=YEAR($G248)),#REF!,IF(AND(BB$4&lt;($H248+1),(BB$4+1)&gt;$G248),$P248,0)))</f>
        <v>0</v>
      </c>
      <c r="BC248" s="1301">
        <v>0</v>
      </c>
      <c r="BD248" s="1301">
        <f t="shared" si="274"/>
        <v>0</v>
      </c>
      <c r="BE248" s="1301">
        <v>0</v>
      </c>
      <c r="BF248" s="1301">
        <f>IF(AND(MONTH(BF$4)=MONTH($H248),YEAR(BF$4)=YEAR($H248)),#REF!,IF(AND(MONTH(BF$4)=MONTH($G248),YEAR(BF$4)=YEAR($G248)),#REF!,IF(AND(BF$4&lt;($H248+1),(BF$4+1)&gt;$G248),$P248,0)))</f>
        <v>0</v>
      </c>
      <c r="BG248" s="1301">
        <v>0</v>
      </c>
      <c r="BH248" s="1301">
        <f t="shared" si="275"/>
        <v>0</v>
      </c>
      <c r="BI248" s="1301">
        <v>0</v>
      </c>
      <c r="BJ248" s="1301">
        <f>IF(AND(MONTH(BJ$4)=MONTH($H248),YEAR(BJ$4)=YEAR($H248)),#REF!,IF(AND(MONTH(BJ$4)=MONTH($G248),YEAR(BJ$4)=YEAR($G248)),#REF!,IF(AND(BJ$4&lt;($H248+1),(BJ$4+1)&gt;$G248),$P248,0)))</f>
        <v>0</v>
      </c>
      <c r="BK248" s="1301">
        <v>0</v>
      </c>
      <c r="BL248" s="1301">
        <f t="shared" si="276"/>
        <v>0</v>
      </c>
      <c r="BM248" s="1301">
        <v>0</v>
      </c>
      <c r="BN248" s="1313">
        <f>IF(AND(MONTH(BN$4)=MONTH($H248),YEAR(BN$4)=YEAR($H248)),#REF!,IF(AND(MONTH(BN$4)=MONTH($G248),YEAR(BN$4)=YEAR($G248)),#REF!,IF(AND(BN$4&lt;($H248+1),(BN$4+1)&gt;$G248),$P248,0)))</f>
        <v>0</v>
      </c>
      <c r="BO248" s="1313" t="e">
        <f>IF(AND(MONTH(BO$4)=MONTH($H248),YEAR(BO$4)=YEAR($H248)),#REF!,IF(AND(MONTH(BO$4)=MONTH($G248),YEAR(BO$4)=YEAR($G248)),#REF!,IF(AND(BO$4&lt;($H248+1),(BO$4+1)&gt;$G248),$P248,0)))</f>
        <v>#REF!</v>
      </c>
      <c r="BP248" s="1313">
        <f>IF(AND(MONTH(BP$4)=MONTH($H248),YEAR(BP$4)=YEAR($H248)),#REF!,IF(AND(MONTH(BP$4)=MONTH($G248),YEAR(BP$4)=YEAR($G248)),#REF!,IF(AND(BP$4&lt;($H248+1),(BP$4+1)&gt;$G248),$P248,0)))</f>
        <v>1184</v>
      </c>
      <c r="BQ248" s="1313">
        <f>IF(AND(MONTH(BQ$4)=MONTH($H248),YEAR(BQ$4)=YEAR($H248)),#REF!,IF(AND(MONTH(BQ$4)=MONTH($G248),YEAR(BQ$4)=YEAR($G248)),#REF!,IF(AND(BQ$4&lt;($H248+1),(BQ$4+1)&gt;$G248),$P248,0)))</f>
        <v>1184</v>
      </c>
      <c r="BR248" s="1313">
        <f>IF(AND(MONTH(BR$4)=MONTH($H248),YEAR(BR$4)=YEAR($H248)),#REF!,IF(AND(MONTH(BR$4)=MONTH($G248),YEAR(BR$4)=YEAR($G248)),#REF!,IF(AND(BR$4&lt;($H248+1),(BR$4+1)&gt;$G248),$P248,0)))</f>
        <v>1184</v>
      </c>
      <c r="BS248" s="1313">
        <f>IF(AND(MONTH(BS$4)=MONTH($H248),YEAR(BS$4)=YEAR($H248)),#REF!,IF(AND(MONTH(BS$4)=MONTH($G248),YEAR(BS$4)=YEAR($G248)),#REF!,IF(AND(BS$4&lt;($H248+1),(BS$4+1)&gt;$G248),$P248,0)))</f>
        <v>1184</v>
      </c>
      <c r="BT248" s="1313">
        <f>IF(AND(MONTH(BT$4)=MONTH($H248),YEAR(BT$4)=YEAR($H248)),#REF!,IF(AND(MONTH(BT$4)=MONTH($G248),YEAR(BT$4)=YEAR($G248)),#REF!,IF(AND(BT$4&lt;($H248+1),(BT$4+1)&gt;$G248),$P248,0)))</f>
        <v>1184</v>
      </c>
      <c r="BU248" s="1331" t="e">
        <f t="shared" si="277"/>
        <v>#REF!</v>
      </c>
      <c r="BV248" s="1331"/>
      <c r="BW248" s="1327"/>
      <c r="BX248" s="1319"/>
      <c r="BY248" s="1319"/>
      <c r="BZ248" s="1319"/>
      <c r="CA248" s="1319"/>
      <c r="CB248" s="1319"/>
      <c r="CC248" s="1319"/>
      <c r="CD248" s="1338"/>
      <c r="CE248" s="1338"/>
      <c r="CF248" s="1338"/>
      <c r="CG248" s="1338"/>
      <c r="CH248" s="1338"/>
      <c r="CI248" s="1270">
        <f t="shared" si="278"/>
        <v>0</v>
      </c>
      <c r="CJ248" s="1333"/>
      <c r="CK248" s="1333"/>
      <c r="CL248" s="1333"/>
    </row>
    <row r="249" spans="1:90" ht="18" customHeight="1">
      <c r="A249" s="1188">
        <v>106</v>
      </c>
      <c r="B249" s="1188" t="s">
        <v>292</v>
      </c>
      <c r="C249" s="1188" t="s">
        <v>124</v>
      </c>
      <c r="D249" s="1391"/>
      <c r="E249" s="1206" t="s">
        <v>305</v>
      </c>
      <c r="F249" s="1344" t="s">
        <v>306</v>
      </c>
      <c r="G249" s="1209">
        <v>45139</v>
      </c>
      <c r="H249" s="1209">
        <v>45504</v>
      </c>
      <c r="I249" s="1266"/>
      <c r="J249" s="1267">
        <v>549</v>
      </c>
      <c r="K249" s="1267">
        <v>549</v>
      </c>
      <c r="L249" s="1268">
        <v>14.75</v>
      </c>
      <c r="M249" s="1269">
        <v>2</v>
      </c>
      <c r="N249" s="1270">
        <v>20.9375</v>
      </c>
      <c r="O249" s="1259">
        <f t="shared" si="341"/>
        <v>8097.75</v>
      </c>
      <c r="P249" s="1259">
        <f t="shared" si="342"/>
        <v>1098</v>
      </c>
      <c r="Q249" s="1259">
        <f t="shared" si="343"/>
        <v>9195.75</v>
      </c>
      <c r="R249" s="1259">
        <f>IF(AND(MONTH(R$4)=MONTH($H249),YEAR(R$4)=YEAR($H249)),#REF!,IF(AND(MONTH(R$4)=MONTH($G249),YEAR(R$4)=YEAR($G249)),#REF!,IF(AND(R$4&lt;($H249+1),(R$4+1)&gt;$G249),$O249,0)))</f>
        <v>8097.75</v>
      </c>
      <c r="S249" s="1259">
        <f>VLOOKUP(E249,'[1]MW-Rent 2023'!$E$11:$AS$247,16,FALSE)</f>
        <v>6478.2</v>
      </c>
      <c r="T249" s="1259">
        <f t="shared" si="266"/>
        <v>1619.55</v>
      </c>
      <c r="U249" s="1259">
        <f>VLOOKUP(E249,'[2]MW-Rent 2023'!$E$11:$DR$319,21,FALSE)</f>
        <v>6642.9</v>
      </c>
      <c r="V249" s="1301">
        <f>IF(AND(MONTH(V$4)=MONTH($H249),YEAR(V$4)=YEAR($H249)),#REF!,IF(AND(MONTH(V$4)=MONTH($G249),YEAR(V$4)=YEAR($G249)),#REF!,IF(AND(V$4&lt;($H249+1),(V$4+1)&gt;$G249),$O249,0)))</f>
        <v>8097.75</v>
      </c>
      <c r="W249" s="1301">
        <f>VLOOKUP(E249,'[1]MW-Rent 2023'!$E$11:$AS$247,17,FALSE)</f>
        <v>6478.2</v>
      </c>
      <c r="X249" s="1301">
        <f t="shared" si="267"/>
        <v>1619.55</v>
      </c>
      <c r="Y249" s="1301">
        <f>VLOOKUP(E249,'[2]MW-Rent 2023'!$E$11:$DR$319,25,FALSE)</f>
        <v>6203.7</v>
      </c>
      <c r="Z249" s="1301">
        <f>IF(AND(MONTH(Z$4)=MONTH($H249),YEAR(Z$4)=YEAR($H249)),#REF!,IF(AND(MONTH(Z$4)=MONTH($G249),YEAR(Z$4)=YEAR($G249)),#REF!,IF(AND(Z$4&lt;($H249+1),(Z$4+1)&gt;$G249),$O249,0)))</f>
        <v>8097.75</v>
      </c>
      <c r="AA249" s="1301">
        <f>VLOOKUP(E249,'[1]MW-Rent 2023'!$E$11:$AS$247,18,FALSE)</f>
        <v>6478.2</v>
      </c>
      <c r="AB249" s="1301">
        <f t="shared" si="268"/>
        <v>1619.55</v>
      </c>
      <c r="AC249" s="1301">
        <f>VLOOKUP(E249,'[2]MW-Rent 2023'!$E$11:$DR$319,29,FALSE)</f>
        <v>6203.7</v>
      </c>
      <c r="AD249" s="1301">
        <f>IF(AND(MONTH(AD$4)=MONTH($H249),YEAR(AD$4)=YEAR($H249)),#REF!,IF(AND(MONTH(AD$4)=MONTH($G249),YEAR(AD$4)=YEAR($G249)),#REF!,IF(AND(AD$4&lt;($H249+1),(AD$4+1)&gt;$G249),$O249,0)))</f>
        <v>8097.75</v>
      </c>
      <c r="AE249" s="1301">
        <f>VLOOKUP(E249,'[1]MW-Rent 2023'!$E$11:$AS$247,19,FALSE)</f>
        <v>6478.2</v>
      </c>
      <c r="AF249" s="1301">
        <f t="shared" si="269"/>
        <v>1619.55</v>
      </c>
      <c r="AG249" s="1301">
        <f>VLOOKUP(E249,'[2]MW-Rent 2023'!$E$11:$DR$319,33,FALSE)</f>
        <v>6203.7</v>
      </c>
      <c r="AH249" s="1301">
        <f>IF(AND(MONTH(AH$4)=MONTH($H249),YEAR(AH$4)=YEAR($H249)),#REF!,IF(AND(MONTH(AH$4)=MONTH($G249),YEAR(AH$4)=YEAR($G249)),#REF!,IF(AND(AH$4&lt;($H249+1),(AH$4+1)&gt;$G249),$O249,0)))</f>
        <v>8097.75</v>
      </c>
      <c r="AI249" s="1301">
        <f>VLOOKUP(E249,'[1]MW-Rent 2023'!$E$11:$AS$247,20,FALSE)</f>
        <v>6478.2</v>
      </c>
      <c r="AJ249" s="1301">
        <f t="shared" si="270"/>
        <v>1619.55</v>
      </c>
      <c r="AK249" s="1301">
        <f>VLOOKUP(E249,'[2]MW-Rent 2023'!$E$11:$DR$319,37,FALSE)</f>
        <v>6203.7</v>
      </c>
      <c r="AL249" s="1313">
        <f>IF(AND(MONTH(AL$4)=MONTH($H249),YEAR(AL$4)=YEAR($H249)),#REF!,IF(AND(MONTH(AL$4)=MONTH($G249),YEAR(AL$4)=YEAR($G249)),#REF!,IF(AND(AL$4&lt;($H249+1),(AL$4+1)&gt;$G249),$O249,0)))</f>
        <v>8097.75</v>
      </c>
      <c r="AM249" s="1313" t="e">
        <f>IF(AND(MONTH(AM$4)=MONTH($H249),YEAR(AM$4)=YEAR($H249)),#REF!,IF(AND(MONTH(AM$4)=MONTH($G249),YEAR(AM$4)=YEAR($G249)),#REF!,IF(AND(AM$4&lt;($H249+1),(AM$4+1)&gt;$G249),$O249,0)))</f>
        <v>#REF!</v>
      </c>
      <c r="AN249" s="1313">
        <f>IF(AND(MONTH(AN$4)=MONTH($H249),YEAR(AN$4)=YEAR($H249)),#REF!,IF(AND(MONTH(AN$4)=MONTH($G249),YEAR(AN$4)=YEAR($G249)),#REF!,IF(AND(AN$4&lt;($H249+1),(AN$4+1)&gt;$G249),$O249,0)))</f>
        <v>0</v>
      </c>
      <c r="AO249" s="1313">
        <f>IF(AND(MONTH(AO$4)=MONTH($H249),YEAR(AO$4)=YEAR($H249)),#REF!,IF(AND(MONTH(AO$4)=MONTH($G249),YEAR(AO$4)=YEAR($G249)),#REF!,IF(AND(AO$4&lt;($H249+1),(AO$4+1)&gt;$G249),$O249,0)))</f>
        <v>0</v>
      </c>
      <c r="AP249" s="1313">
        <f>IF(AND(MONTH(AP$4)=MONTH($H249),YEAR(AP$4)=YEAR($H249)),#REF!,IF(AND(MONTH(AP$4)=MONTH($G249),YEAR(AP$4)=YEAR($G249)),#REF!,IF(AND(AP$4&lt;($H249+1),(AP$4+1)&gt;$G249),$O249,0)))</f>
        <v>0</v>
      </c>
      <c r="AQ249" s="1313">
        <f>IF(AND(MONTH(AQ$4)=MONTH($H249),YEAR(AQ$4)=YEAR($H249)),#REF!,IF(AND(MONTH(AQ$4)=MONTH($G249),YEAR(AQ$4)=YEAR($G249)),#REF!,IF(AND(AQ$4&lt;($H249+1),(AQ$4+1)&gt;$G249),$O249,0)))</f>
        <v>0</v>
      </c>
      <c r="AR249" s="1313">
        <f>IF(AND(MONTH(AR$4)=MONTH($H249),YEAR(AR$4)=YEAR($H249)),#REF!,IF(AND(MONTH(AR$4)=MONTH($G249),YEAR(AR$4)=YEAR($G249)),#REF!,IF(AND(AR$4&lt;($H249+1),(AR$4+1)&gt;$G249),$O249,0)))</f>
        <v>0</v>
      </c>
      <c r="AS249" s="1301" t="e">
        <f t="shared" si="271"/>
        <v>#REF!</v>
      </c>
      <c r="AT249" s="1301">
        <f>IF(AND(MONTH(AT$4)=MONTH($H249),YEAR(AT$4)=YEAR($H249)),#REF!,IF(AND(MONTH(AT$4)=MONTH($G249),YEAR(AT$4)=YEAR($G249)),#REF!,IF(AND(AT$4&lt;($H249+1),(AT$4+1)&gt;$G249),$P249,0)))</f>
        <v>1098</v>
      </c>
      <c r="AU249" s="1301">
        <f>VLOOKUP(E249,'[1]MW-Rent 2023'!$E$11:$AS$247,29,FALSE)</f>
        <v>1098</v>
      </c>
      <c r="AV249" s="1301">
        <f t="shared" si="272"/>
        <v>0</v>
      </c>
      <c r="AW249" s="1301">
        <f>VLOOKUP(E249,'[2]MW-Rent 2023'!$E$11:$DR$319,70,FALSE)</f>
        <v>658.8</v>
      </c>
      <c r="AX249" s="1301">
        <f>IF(AND(MONTH(AX$4)=MONTH($H249),YEAR(AX$4)=YEAR($H249)),#REF!,IF(AND(MONTH(AX$4)=MONTH($G249),YEAR(AX$4)=YEAR($G249)),#REF!,IF(AND(AX$4&lt;($H249+1),(AX$4+1)&gt;$G249),$P249,0)))</f>
        <v>1098</v>
      </c>
      <c r="AY249" s="1301">
        <f>VLOOKUP(E249,'[1]MW-Rent 2023'!$E$11:$AS$247,30,FALSE)</f>
        <v>1098</v>
      </c>
      <c r="AZ249" s="1301">
        <f t="shared" si="273"/>
        <v>0</v>
      </c>
      <c r="BA249" s="1301">
        <f>VLOOKUP(E249,'[2]MW-Rent 2023'!$E$11:$DR$319,74,FALSE)</f>
        <v>1098</v>
      </c>
      <c r="BB249" s="1301">
        <f>IF(AND(MONTH(BB$4)=MONTH($H249),YEAR(BB$4)=YEAR($H249)),#REF!,IF(AND(MONTH(BB$4)=MONTH($G249),YEAR(BB$4)=YEAR($G249)),#REF!,IF(AND(BB$4&lt;($H249+1),(BB$4+1)&gt;$G249),$P249,0)))</f>
        <v>1098</v>
      </c>
      <c r="BC249" s="1301">
        <f>VLOOKUP(E249,'[1]MW-Rent 2023'!$E$11:$AS$247,31,FALSE)</f>
        <v>1098</v>
      </c>
      <c r="BD249" s="1301">
        <f t="shared" si="274"/>
        <v>0</v>
      </c>
      <c r="BE249" s="1301">
        <f>VLOOKUP(E249,'[2]MW-Rent 2023'!$E$11:$DR$319,78,FALSE)</f>
        <v>1098</v>
      </c>
      <c r="BF249" s="1301">
        <f>IF(AND(MONTH(BF$4)=MONTH($H249),YEAR(BF$4)=YEAR($H249)),#REF!,IF(AND(MONTH(BF$4)=MONTH($G249),YEAR(BF$4)=YEAR($G249)),#REF!,IF(AND(BF$4&lt;($H249+1),(BF$4+1)&gt;$G249),$P249,0)))</f>
        <v>1098</v>
      </c>
      <c r="BG249" s="1301">
        <f>VLOOKUP(E249,'[1]MW-Rent 2023'!$E$11:$AS$247,32,FALSE)</f>
        <v>1098</v>
      </c>
      <c r="BH249" s="1301">
        <f t="shared" si="275"/>
        <v>0</v>
      </c>
      <c r="BI249" s="1301">
        <f>VLOOKUP(E249,'[2]MW-Rent 2023'!$E$11:$DR$319,82,FALSE)</f>
        <v>1098</v>
      </c>
      <c r="BJ249" s="1301">
        <f>IF(AND(MONTH(BJ$4)=MONTH($H249),YEAR(BJ$4)=YEAR($H249)),#REF!,IF(AND(MONTH(BJ$4)=MONTH($G249),YEAR(BJ$4)=YEAR($G249)),#REF!,IF(AND(BJ$4&lt;($H249+1),(BJ$4+1)&gt;$G249),$P249,0)))</f>
        <v>1098</v>
      </c>
      <c r="BK249" s="1301">
        <f>VLOOKUP(E249,'[1]MW-Rent 2023'!$E$11:$AS$247,33,FALSE)</f>
        <v>1098</v>
      </c>
      <c r="BL249" s="1301">
        <f t="shared" si="276"/>
        <v>0</v>
      </c>
      <c r="BM249" s="1301">
        <f>VLOOKUP(E249,'[2]MW-Rent 2023'!$E$11:$DR$319,86,FALSE)</f>
        <v>1098</v>
      </c>
      <c r="BN249" s="1313">
        <f>IF(AND(MONTH(BN$4)=MONTH($H249),YEAR(BN$4)=YEAR($H249)),#REF!,IF(AND(MONTH(BN$4)=MONTH($G249),YEAR(BN$4)=YEAR($G249)),#REF!,IF(AND(BN$4&lt;($H249+1),(BN$4+1)&gt;$G249),$P249,0)))</f>
        <v>1098</v>
      </c>
      <c r="BO249" s="1313" t="e">
        <f>IF(AND(MONTH(BO$4)=MONTH($H249),YEAR(BO$4)=YEAR($H249)),#REF!,IF(AND(MONTH(BO$4)=MONTH($G249),YEAR(BO$4)=YEAR($G249)),#REF!,IF(AND(BO$4&lt;($H249+1),(BO$4+1)&gt;$G249),$P249,0)))</f>
        <v>#REF!</v>
      </c>
      <c r="BP249" s="1313">
        <f>IF(AND(MONTH(BP$4)=MONTH($H249),YEAR(BP$4)=YEAR($H249)),#REF!,IF(AND(MONTH(BP$4)=MONTH($G249),YEAR(BP$4)=YEAR($G249)),#REF!,IF(AND(BP$4&lt;($H249+1),(BP$4+1)&gt;$G249),$P249,0)))</f>
        <v>0</v>
      </c>
      <c r="BQ249" s="1313">
        <f>IF(AND(MONTH(BQ$4)=MONTH($H249),YEAR(BQ$4)=YEAR($H249)),#REF!,IF(AND(MONTH(BQ$4)=MONTH($G249),YEAR(BQ$4)=YEAR($G249)),#REF!,IF(AND(BQ$4&lt;($H249+1),(BQ$4+1)&gt;$G249),$P249,0)))</f>
        <v>0</v>
      </c>
      <c r="BR249" s="1313">
        <f>IF(AND(MONTH(BR$4)=MONTH($H249),YEAR(BR$4)=YEAR($H249)),#REF!,IF(AND(MONTH(BR$4)=MONTH($G249),YEAR(BR$4)=YEAR($G249)),#REF!,IF(AND(BR$4&lt;($H249+1),(BR$4+1)&gt;$G249),$P249,0)))</f>
        <v>0</v>
      </c>
      <c r="BS249" s="1313">
        <f>IF(AND(MONTH(BS$4)=MONTH($H249),YEAR(BS$4)=YEAR($H249)),#REF!,IF(AND(MONTH(BS$4)=MONTH($G249),YEAR(BS$4)=YEAR($G249)),#REF!,IF(AND(BS$4&lt;($H249+1),(BS$4+1)&gt;$G249),$P249,0)))</f>
        <v>0</v>
      </c>
      <c r="BT249" s="1313">
        <f>IF(AND(MONTH(BT$4)=MONTH($H249),YEAR(BT$4)=YEAR($H249)),#REF!,IF(AND(MONTH(BT$4)=MONTH($G249),YEAR(BT$4)=YEAR($G249)),#REF!,IF(AND(BT$4&lt;($H249+1),(BT$4+1)&gt;$G249),$P249,0)))</f>
        <v>0</v>
      </c>
      <c r="BU249" s="1331" t="e">
        <f t="shared" si="277"/>
        <v>#REF!</v>
      </c>
      <c r="BV249" s="1331"/>
      <c r="BW249" s="1327"/>
      <c r="BX249" s="1319"/>
      <c r="BY249" s="1319"/>
      <c r="BZ249" s="1319"/>
      <c r="CA249" s="1319"/>
      <c r="CB249" s="1319"/>
      <c r="CC249" s="1319"/>
      <c r="CD249" s="1338"/>
      <c r="CE249" s="1338"/>
      <c r="CF249" s="1338"/>
      <c r="CG249" s="1338"/>
      <c r="CH249" s="1338"/>
      <c r="CI249" s="1270">
        <f t="shared" si="278"/>
        <v>0</v>
      </c>
      <c r="CJ249" s="1333"/>
      <c r="CK249" s="1333"/>
      <c r="CL249" s="1333"/>
    </row>
    <row r="250" spans="1:90" ht="18" customHeight="1">
      <c r="A250" s="1188">
        <v>106</v>
      </c>
      <c r="B250" s="1188" t="s">
        <v>292</v>
      </c>
      <c r="C250" s="1188" t="s">
        <v>124</v>
      </c>
      <c r="D250" s="1391"/>
      <c r="E250" s="1206"/>
      <c r="F250" s="1344" t="s">
        <v>306</v>
      </c>
      <c r="G250" s="1209">
        <v>45505</v>
      </c>
      <c r="H250" s="1209">
        <v>45869</v>
      </c>
      <c r="I250" s="1266"/>
      <c r="J250" s="1267">
        <v>0</v>
      </c>
      <c r="K250" s="1267">
        <v>549</v>
      </c>
      <c r="L250" s="1268">
        <v>15.375</v>
      </c>
      <c r="M250" s="1269">
        <v>2</v>
      </c>
      <c r="N250" s="1270">
        <v>21.71875</v>
      </c>
      <c r="O250" s="1259">
        <f t="shared" si="341"/>
        <v>8440.875</v>
      </c>
      <c r="P250" s="1259">
        <f t="shared" si="342"/>
        <v>1098</v>
      </c>
      <c r="Q250" s="1259">
        <f t="shared" si="343"/>
        <v>9538.875</v>
      </c>
      <c r="R250" s="1259">
        <f>IF(AND(MONTH(R$4)=MONTH($H250),YEAR(R$4)=YEAR($H250)),#REF!,IF(AND(MONTH(R$4)=MONTH($G250),YEAR(R$4)=YEAR($G250)),#REF!,IF(AND(R$4&lt;($H250+1),(R$4+1)&gt;$G250),$O250,0)))</f>
        <v>0</v>
      </c>
      <c r="S250" s="1259">
        <v>0</v>
      </c>
      <c r="T250" s="1259">
        <f t="shared" si="266"/>
        <v>0</v>
      </c>
      <c r="U250" s="1259">
        <v>0</v>
      </c>
      <c r="V250" s="1301">
        <f>IF(AND(MONTH(V$4)=MONTH($H250),YEAR(V$4)=YEAR($H250)),#REF!,IF(AND(MONTH(V$4)=MONTH($G250),YEAR(V$4)=YEAR($G250)),#REF!,IF(AND(V$4&lt;($H250+1),(V$4+1)&gt;$G250),$O250,0)))</f>
        <v>0</v>
      </c>
      <c r="W250" s="1301">
        <v>0</v>
      </c>
      <c r="X250" s="1301">
        <f t="shared" si="267"/>
        <v>0</v>
      </c>
      <c r="Y250" s="1301">
        <v>0</v>
      </c>
      <c r="Z250" s="1301">
        <f>IF(AND(MONTH(Z$4)=MONTH($H250),YEAR(Z$4)=YEAR($H250)),#REF!,IF(AND(MONTH(Z$4)=MONTH($G250),YEAR(Z$4)=YEAR($G250)),#REF!,IF(AND(Z$4&lt;($H250+1),(Z$4+1)&gt;$G250),$O250,0)))</f>
        <v>0</v>
      </c>
      <c r="AA250" s="1301">
        <v>0</v>
      </c>
      <c r="AB250" s="1301">
        <f t="shared" si="268"/>
        <v>0</v>
      </c>
      <c r="AC250" s="1301">
        <v>0</v>
      </c>
      <c r="AD250" s="1301">
        <f>IF(AND(MONTH(AD$4)=MONTH($H250),YEAR(AD$4)=YEAR($H250)),#REF!,IF(AND(MONTH(AD$4)=MONTH($G250),YEAR(AD$4)=YEAR($G250)),#REF!,IF(AND(AD$4&lt;($H250+1),(AD$4+1)&gt;$G250),$O250,0)))</f>
        <v>0</v>
      </c>
      <c r="AE250" s="1301">
        <v>0</v>
      </c>
      <c r="AF250" s="1301">
        <f t="shared" si="269"/>
        <v>0</v>
      </c>
      <c r="AG250" s="1301">
        <v>0</v>
      </c>
      <c r="AH250" s="1301">
        <f>IF(AND(MONTH(AH$4)=MONTH($H250),YEAR(AH$4)=YEAR($H250)),#REF!,IF(AND(MONTH(AH$4)=MONTH($G250),YEAR(AH$4)=YEAR($G250)),#REF!,IF(AND(AH$4&lt;($H250+1),(AH$4+1)&gt;$G250),$O250,0)))</f>
        <v>0</v>
      </c>
      <c r="AI250" s="1301">
        <v>0</v>
      </c>
      <c r="AJ250" s="1301">
        <f t="shared" si="270"/>
        <v>0</v>
      </c>
      <c r="AK250" s="1301">
        <v>0</v>
      </c>
      <c r="AL250" s="1313">
        <f>IF(AND(MONTH(AL$4)=MONTH($H250),YEAR(AL$4)=YEAR($H250)),#REF!,IF(AND(MONTH(AL$4)=MONTH($G250),YEAR(AL$4)=YEAR($G250)),#REF!,IF(AND(AL$4&lt;($H250+1),(AL$4+1)&gt;$G250),$O250,0)))</f>
        <v>0</v>
      </c>
      <c r="AM250" s="1313">
        <f>IF(AND(MONTH(AM$4)=MONTH($H250),YEAR(AM$4)=YEAR($H250)),#REF!,IF(AND(MONTH(AM$4)=MONTH($G250),YEAR(AM$4)=YEAR($G250)),#REF!,IF(AND(AM$4&lt;($H250+1),(AM$4+1)&gt;$G250),$O250,0)))</f>
        <v>0</v>
      </c>
      <c r="AN250" s="1313" t="e">
        <f>IF(AND(MONTH(AN$4)=MONTH($H250),YEAR(AN$4)=YEAR($H250)),#REF!,IF(AND(MONTH(AN$4)=MONTH($G250),YEAR(AN$4)=YEAR($G250)),#REF!,IF(AND(AN$4&lt;($H250+1),(AN$4+1)&gt;$G250),$O250,0)))</f>
        <v>#REF!</v>
      </c>
      <c r="AO250" s="1313">
        <f>IF(AND(MONTH(AO$4)=MONTH($H250),YEAR(AO$4)=YEAR($H250)),#REF!,IF(AND(MONTH(AO$4)=MONTH($G250),YEAR(AO$4)=YEAR($G250)),#REF!,IF(AND(AO$4&lt;($H250+1),(AO$4+1)&gt;$G250),$O250,0)))</f>
        <v>8440.875</v>
      </c>
      <c r="AP250" s="1313">
        <f>IF(AND(MONTH(AP$4)=MONTH($H250),YEAR(AP$4)=YEAR($H250)),#REF!,IF(AND(MONTH(AP$4)=MONTH($G250),YEAR(AP$4)=YEAR($G250)),#REF!,IF(AND(AP$4&lt;($H250+1),(AP$4+1)&gt;$G250),$O250,0)))</f>
        <v>8440.875</v>
      </c>
      <c r="AQ250" s="1313">
        <f>IF(AND(MONTH(AQ$4)=MONTH($H250),YEAR(AQ$4)=YEAR($H250)),#REF!,IF(AND(MONTH(AQ$4)=MONTH($G250),YEAR(AQ$4)=YEAR($G250)),#REF!,IF(AND(AQ$4&lt;($H250+1),(AQ$4+1)&gt;$G250),$O250,0)))</f>
        <v>8440.875</v>
      </c>
      <c r="AR250" s="1313">
        <f>IF(AND(MONTH(AR$4)=MONTH($H250),YEAR(AR$4)=YEAR($H250)),#REF!,IF(AND(MONTH(AR$4)=MONTH($G250),YEAR(AR$4)=YEAR($G250)),#REF!,IF(AND(AR$4&lt;($H250+1),(AR$4+1)&gt;$G250),$O250,0)))</f>
        <v>8440.875</v>
      </c>
      <c r="AS250" s="1301" t="e">
        <f t="shared" si="271"/>
        <v>#REF!</v>
      </c>
      <c r="AT250" s="1301">
        <f>IF(AND(MONTH(AT$4)=MONTH($H250),YEAR(AT$4)=YEAR($H250)),#REF!,IF(AND(MONTH(AT$4)=MONTH($G250),YEAR(AT$4)=YEAR($G250)),#REF!,IF(AND(AT$4&lt;($H250+1),(AT$4+1)&gt;$G250),$P250,0)))</f>
        <v>0</v>
      </c>
      <c r="AU250" s="1301">
        <v>0</v>
      </c>
      <c r="AV250" s="1301">
        <f t="shared" si="272"/>
        <v>0</v>
      </c>
      <c r="AW250" s="1301">
        <v>0</v>
      </c>
      <c r="AX250" s="1301">
        <f>IF(AND(MONTH(AX$4)=MONTH($H250),YEAR(AX$4)=YEAR($H250)),#REF!,IF(AND(MONTH(AX$4)=MONTH($G250),YEAR(AX$4)=YEAR($G250)),#REF!,IF(AND(AX$4&lt;($H250+1),(AX$4+1)&gt;$G250),$P250,0)))</f>
        <v>0</v>
      </c>
      <c r="AY250" s="1301">
        <v>0</v>
      </c>
      <c r="AZ250" s="1301">
        <f t="shared" si="273"/>
        <v>0</v>
      </c>
      <c r="BA250" s="1301">
        <v>0</v>
      </c>
      <c r="BB250" s="1301">
        <f>IF(AND(MONTH(BB$4)=MONTH($H250),YEAR(BB$4)=YEAR($H250)),#REF!,IF(AND(MONTH(BB$4)=MONTH($G250),YEAR(BB$4)=YEAR($G250)),#REF!,IF(AND(BB$4&lt;($H250+1),(BB$4+1)&gt;$G250),$P250,0)))</f>
        <v>0</v>
      </c>
      <c r="BC250" s="1301">
        <v>0</v>
      </c>
      <c r="BD250" s="1301">
        <f t="shared" si="274"/>
        <v>0</v>
      </c>
      <c r="BE250" s="1301">
        <v>0</v>
      </c>
      <c r="BF250" s="1301">
        <f>IF(AND(MONTH(BF$4)=MONTH($H250),YEAR(BF$4)=YEAR($H250)),#REF!,IF(AND(MONTH(BF$4)=MONTH($G250),YEAR(BF$4)=YEAR($G250)),#REF!,IF(AND(BF$4&lt;($H250+1),(BF$4+1)&gt;$G250),$P250,0)))</f>
        <v>0</v>
      </c>
      <c r="BG250" s="1301">
        <v>0</v>
      </c>
      <c r="BH250" s="1301">
        <f t="shared" si="275"/>
        <v>0</v>
      </c>
      <c r="BI250" s="1301">
        <v>0</v>
      </c>
      <c r="BJ250" s="1301">
        <f>IF(AND(MONTH(BJ$4)=MONTH($H250),YEAR(BJ$4)=YEAR($H250)),#REF!,IF(AND(MONTH(BJ$4)=MONTH($G250),YEAR(BJ$4)=YEAR($G250)),#REF!,IF(AND(BJ$4&lt;($H250+1),(BJ$4+1)&gt;$G250),$P250,0)))</f>
        <v>0</v>
      </c>
      <c r="BK250" s="1301">
        <v>0</v>
      </c>
      <c r="BL250" s="1301">
        <f t="shared" si="276"/>
        <v>0</v>
      </c>
      <c r="BM250" s="1301">
        <v>0</v>
      </c>
      <c r="BN250" s="1313">
        <f>IF(AND(MONTH(BN$4)=MONTH($H250),YEAR(BN$4)=YEAR($H250)),#REF!,IF(AND(MONTH(BN$4)=MONTH($G250),YEAR(BN$4)=YEAR($G250)),#REF!,IF(AND(BN$4&lt;($H250+1),(BN$4+1)&gt;$G250),$P250,0)))</f>
        <v>0</v>
      </c>
      <c r="BO250" s="1313">
        <f>IF(AND(MONTH(BO$4)=MONTH($H250),YEAR(BO$4)=YEAR($H250)),#REF!,IF(AND(MONTH(BO$4)=MONTH($G250),YEAR(BO$4)=YEAR($G250)),#REF!,IF(AND(BO$4&lt;($H250+1),(BO$4+1)&gt;$G250),$P250,0)))</f>
        <v>0</v>
      </c>
      <c r="BP250" s="1313" t="e">
        <f>IF(AND(MONTH(BP$4)=MONTH($H250),YEAR(BP$4)=YEAR($H250)),#REF!,IF(AND(MONTH(BP$4)=MONTH($G250),YEAR(BP$4)=YEAR($G250)),#REF!,IF(AND(BP$4&lt;($H250+1),(BP$4+1)&gt;$G250),$P250,0)))</f>
        <v>#REF!</v>
      </c>
      <c r="BQ250" s="1313">
        <f>IF(AND(MONTH(BQ$4)=MONTH($H250),YEAR(BQ$4)=YEAR($H250)),#REF!,IF(AND(MONTH(BQ$4)=MONTH($G250),YEAR(BQ$4)=YEAR($G250)),#REF!,IF(AND(BQ$4&lt;($H250+1),(BQ$4+1)&gt;$G250),$P250,0)))</f>
        <v>1098</v>
      </c>
      <c r="BR250" s="1313">
        <f>IF(AND(MONTH(BR$4)=MONTH($H250),YEAR(BR$4)=YEAR($H250)),#REF!,IF(AND(MONTH(BR$4)=MONTH($G250),YEAR(BR$4)=YEAR($G250)),#REF!,IF(AND(BR$4&lt;($H250+1),(BR$4+1)&gt;$G250),$P250,0)))</f>
        <v>1098</v>
      </c>
      <c r="BS250" s="1313">
        <f>IF(AND(MONTH(BS$4)=MONTH($H250),YEAR(BS$4)=YEAR($H250)),#REF!,IF(AND(MONTH(BS$4)=MONTH($G250),YEAR(BS$4)=YEAR($G250)),#REF!,IF(AND(BS$4&lt;($H250+1),(BS$4+1)&gt;$G250),$P250,0)))</f>
        <v>1098</v>
      </c>
      <c r="BT250" s="1313">
        <f>IF(AND(MONTH(BT$4)=MONTH($H250),YEAR(BT$4)=YEAR($H250)),#REF!,IF(AND(MONTH(BT$4)=MONTH($G250),YEAR(BT$4)=YEAR($G250)),#REF!,IF(AND(BT$4&lt;($H250+1),(BT$4+1)&gt;$G250),$P250,0)))</f>
        <v>1098</v>
      </c>
      <c r="BU250" s="1331" t="e">
        <f t="shared" si="277"/>
        <v>#REF!</v>
      </c>
      <c r="BV250" s="1331"/>
      <c r="BW250" s="1327"/>
      <c r="BX250" s="1319"/>
      <c r="BY250" s="1319"/>
      <c r="BZ250" s="1319"/>
      <c r="CA250" s="1319"/>
      <c r="CB250" s="1319"/>
      <c r="CC250" s="1319"/>
      <c r="CD250" s="1338"/>
      <c r="CE250" s="1338"/>
      <c r="CF250" s="1338"/>
      <c r="CG250" s="1338"/>
      <c r="CH250" s="1338"/>
      <c r="CI250" s="1270">
        <f t="shared" si="278"/>
        <v>0</v>
      </c>
      <c r="CJ250" s="1333"/>
      <c r="CK250" s="1333"/>
      <c r="CL250" s="1333"/>
    </row>
    <row r="251" spans="1:90" s="1170" customFormat="1" ht="18" customHeight="1">
      <c r="A251" s="1206">
        <v>107</v>
      </c>
      <c r="B251" s="1206" t="s">
        <v>292</v>
      </c>
      <c r="C251" s="1206" t="s">
        <v>92</v>
      </c>
      <c r="D251" s="1206"/>
      <c r="E251" s="1206" t="s">
        <v>307</v>
      </c>
      <c r="F251" s="1344" t="s">
        <v>308</v>
      </c>
      <c r="G251" s="1209">
        <v>45200</v>
      </c>
      <c r="H251" s="1209">
        <v>45565</v>
      </c>
      <c r="I251" s="1266"/>
      <c r="J251" s="1267">
        <v>462</v>
      </c>
      <c r="K251" s="1267">
        <v>462</v>
      </c>
      <c r="L251" s="1268">
        <v>13.5</v>
      </c>
      <c r="M251" s="1269">
        <v>2</v>
      </c>
      <c r="N251" s="1270">
        <v>19.375</v>
      </c>
      <c r="O251" s="1259">
        <f t="shared" si="341"/>
        <v>6237</v>
      </c>
      <c r="P251" s="1259">
        <f t="shared" si="342"/>
        <v>924</v>
      </c>
      <c r="Q251" s="1259">
        <f t="shared" si="343"/>
        <v>7161</v>
      </c>
      <c r="R251" s="1259">
        <f>IF(AND(MONTH(R$4)=MONTH($H251),YEAR(R$4)=YEAR($H251)),#REF!,IF(AND(MONTH(R$4)=MONTH($G251),YEAR(R$4)=YEAR($G251)),#REF!,IF(AND(R$4&lt;($H251+1),(R$4+1)&gt;$G251),$O251,0)))</f>
        <v>6237</v>
      </c>
      <c r="S251" s="1259">
        <f>VLOOKUP(E251,'[1]MW-Rent 2023'!$E$11:$AS$247,16,FALSE)</f>
        <v>4989.6000000000004</v>
      </c>
      <c r="T251" s="1259">
        <f t="shared" si="266"/>
        <v>1247.4000000000001</v>
      </c>
      <c r="U251" s="1259">
        <v>4851</v>
      </c>
      <c r="V251" s="1301">
        <f>IF(AND(MONTH(V$4)=MONTH($H251),YEAR(V$4)=YEAR($H251)),#REF!,IF(AND(MONTH(V$4)=MONTH($G251),YEAR(V$4)=YEAR($G251)),#REF!,IF(AND(V$4&lt;($H251+1),(V$4+1)&gt;$G251),$O251,0)))</f>
        <v>6237</v>
      </c>
      <c r="W251" s="1301">
        <f>VLOOKUP(E251,'[1]MW-Rent 2023'!$E$11:$AS$247,17,FALSE)</f>
        <v>4989.6000000000004</v>
      </c>
      <c r="X251" s="1301">
        <f t="shared" si="267"/>
        <v>1247.4000000000001</v>
      </c>
      <c r="Y251" s="1301">
        <v>4481.3999999999996</v>
      </c>
      <c r="Z251" s="1301">
        <f>IF(AND(MONTH(Z$4)=MONTH($H251),YEAR(Z$4)=YEAR($H251)),#REF!,IF(AND(MONTH(Z$4)=MONTH($G251),YEAR(Z$4)=YEAR($G251)),#REF!,IF(AND(Z$4&lt;($H251+1),(Z$4+1)&gt;$G251),$O251,0)))</f>
        <v>6237</v>
      </c>
      <c r="AA251" s="1301">
        <f>VLOOKUP(E251,'[1]MW-Rent 2023'!$E$11:$AS$247,18,FALSE)</f>
        <v>4989.6000000000004</v>
      </c>
      <c r="AB251" s="1301">
        <f t="shared" si="268"/>
        <v>1247.4000000000001</v>
      </c>
      <c r="AC251" s="1301">
        <v>4481.3999999999996</v>
      </c>
      <c r="AD251" s="1301">
        <f>IF(AND(MONTH(AD$4)=MONTH($H251),YEAR(AD$4)=YEAR($H251)),#REF!,IF(AND(MONTH(AD$4)=MONTH($G251),YEAR(AD$4)=YEAR($G251)),#REF!,IF(AND(AD$4&lt;($H251+1),(AD$4+1)&gt;$G251),$O251,0)))</f>
        <v>6237</v>
      </c>
      <c r="AE251" s="1301">
        <f>VLOOKUP(E251,'[1]MW-Rent 2023'!$E$11:$AS$247,19,FALSE)</f>
        <v>4989.6000000000004</v>
      </c>
      <c r="AF251" s="1301">
        <f t="shared" si="269"/>
        <v>1247.4000000000001</v>
      </c>
      <c r="AG251" s="1301">
        <v>4481.3999999999996</v>
      </c>
      <c r="AH251" s="1301">
        <f>IF(AND(MONTH(AH$4)=MONTH($H251),YEAR(AH$4)=YEAR($H251)),#REF!,IF(AND(MONTH(AH$4)=MONTH($G251),YEAR(AH$4)=YEAR($G251)),#REF!,IF(AND(AH$4&lt;($H251+1),(AH$4+1)&gt;$G251),$O251,0)))</f>
        <v>6237</v>
      </c>
      <c r="AI251" s="1301">
        <f>VLOOKUP(E251,'[1]MW-Rent 2023'!$E$11:$AS$247,20,FALSE)</f>
        <v>4989.6000000000004</v>
      </c>
      <c r="AJ251" s="1301">
        <f t="shared" si="270"/>
        <v>1247.4000000000001</v>
      </c>
      <c r="AK251" s="1301">
        <v>4481.3999999999996</v>
      </c>
      <c r="AL251" s="1313">
        <f>IF(AND(MONTH(AL$4)=MONTH($H251),YEAR(AL$4)=YEAR($H251)),#REF!,IF(AND(MONTH(AL$4)=MONTH($G251),YEAR(AL$4)=YEAR($G251)),#REF!,IF(AND(AL$4&lt;($H251+1),(AL$4+1)&gt;$G251),$O251,0)))</f>
        <v>6237</v>
      </c>
      <c r="AM251" s="1313">
        <f>IF(AND(MONTH(AM$4)=MONTH($H251),YEAR(AM$4)=YEAR($H251)),#REF!,IF(AND(MONTH(AM$4)=MONTH($G251),YEAR(AM$4)=YEAR($G251)),#REF!,IF(AND(AM$4&lt;($H251+1),(AM$4+1)&gt;$G251),$O251,0)))</f>
        <v>6237</v>
      </c>
      <c r="AN251" s="1313">
        <f>IF(AND(MONTH(AN$4)=MONTH($H251),YEAR(AN$4)=YEAR($H251)),#REF!,IF(AND(MONTH(AN$4)=MONTH($G251),YEAR(AN$4)=YEAR($G251)),#REF!,IF(AND(AN$4&lt;($H251+1),(AN$4+1)&gt;$G251),$O251,0)))</f>
        <v>6237</v>
      </c>
      <c r="AO251" s="1313" t="e">
        <f>IF(AND(MONTH(AO$4)=MONTH($H251),YEAR(AO$4)=YEAR($H251)),#REF!,IF(AND(MONTH(AO$4)=MONTH($G251),YEAR(AO$4)=YEAR($G251)),#REF!,IF(AND(AO$4&lt;($H251+1),(AO$4+1)&gt;$G251),$O251,0)))</f>
        <v>#REF!</v>
      </c>
      <c r="AP251" s="1313">
        <f>IF(AND(MONTH(AP$4)=MONTH($H251),YEAR(AP$4)=YEAR($H251)),#REF!,IF(AND(MONTH(AP$4)=MONTH($G251),YEAR(AP$4)=YEAR($G251)),#REF!,IF(AND(AP$4&lt;($H251+1),(AP$4+1)&gt;$G251),$O251,0)))</f>
        <v>0</v>
      </c>
      <c r="AQ251" s="1313">
        <f>IF(AND(MONTH(AQ$4)=MONTH($H251),YEAR(AQ$4)=YEAR($H251)),#REF!,IF(AND(MONTH(AQ$4)=MONTH($G251),YEAR(AQ$4)=YEAR($G251)),#REF!,IF(AND(AQ$4&lt;($H251+1),(AQ$4+1)&gt;$G251),$O251,0)))</f>
        <v>0</v>
      </c>
      <c r="AR251" s="1313">
        <f>IF(AND(MONTH(AR$4)=MONTH($H251),YEAR(AR$4)=YEAR($H251)),#REF!,IF(AND(MONTH(AR$4)=MONTH($G251),YEAR(AR$4)=YEAR($G251)),#REF!,IF(AND(AR$4&lt;($H251+1),(AR$4+1)&gt;$G251),$O251,0)))</f>
        <v>0</v>
      </c>
      <c r="AS251" s="1301" t="e">
        <f t="shared" si="271"/>
        <v>#REF!</v>
      </c>
      <c r="AT251" s="1301">
        <f>IF(AND(MONTH(AT$4)=MONTH($H251),YEAR(AT$4)=YEAR($H251)),#REF!,IF(AND(MONTH(AT$4)=MONTH($G251),YEAR(AT$4)=YEAR($G251)),#REF!,IF(AND(AT$4&lt;($H251+1),(AT$4+1)&gt;$G251),$P251,0)))</f>
        <v>924</v>
      </c>
      <c r="AU251" s="1301">
        <f>VLOOKUP(E251,'[1]MW-Rent 2023'!$E$11:$AS$247,29,FALSE)</f>
        <v>924</v>
      </c>
      <c r="AV251" s="1301">
        <f t="shared" si="272"/>
        <v>0</v>
      </c>
      <c r="AW251" s="1301">
        <v>554.4</v>
      </c>
      <c r="AX251" s="1301">
        <f>IF(AND(MONTH(AX$4)=MONTH($H251),YEAR(AX$4)=YEAR($H251)),#REF!,IF(AND(MONTH(AX$4)=MONTH($G251),YEAR(AX$4)=YEAR($G251)),#REF!,IF(AND(AX$4&lt;($H251+1),(AX$4+1)&gt;$G251),$P251,0)))</f>
        <v>924</v>
      </c>
      <c r="AY251" s="1301">
        <f>VLOOKUP(E251,'[1]MW-Rent 2023'!$E$11:$AS$247,30,FALSE)</f>
        <v>924</v>
      </c>
      <c r="AZ251" s="1301">
        <f t="shared" si="273"/>
        <v>0</v>
      </c>
      <c r="BA251" s="1301">
        <v>924</v>
      </c>
      <c r="BB251" s="1301">
        <f>IF(AND(MONTH(BB$4)=MONTH($H251),YEAR(BB$4)=YEAR($H251)),#REF!,IF(AND(MONTH(BB$4)=MONTH($G251),YEAR(BB$4)=YEAR($G251)),#REF!,IF(AND(BB$4&lt;($H251+1),(BB$4+1)&gt;$G251),$P251,0)))</f>
        <v>924</v>
      </c>
      <c r="BC251" s="1301">
        <f>VLOOKUP(E251,'[1]MW-Rent 2023'!$E$11:$AS$247,31,FALSE)</f>
        <v>924</v>
      </c>
      <c r="BD251" s="1301">
        <f t="shared" si="274"/>
        <v>0</v>
      </c>
      <c r="BE251" s="1301">
        <v>924</v>
      </c>
      <c r="BF251" s="1301">
        <f>IF(AND(MONTH(BF$4)=MONTH($H251),YEAR(BF$4)=YEAR($H251)),#REF!,IF(AND(MONTH(BF$4)=MONTH($G251),YEAR(BF$4)=YEAR($G251)),#REF!,IF(AND(BF$4&lt;($H251+1),(BF$4+1)&gt;$G251),$P251,0)))</f>
        <v>924</v>
      </c>
      <c r="BG251" s="1301">
        <f>VLOOKUP(E251,'[1]MW-Rent 2023'!$E$11:$AS$247,32,FALSE)</f>
        <v>924</v>
      </c>
      <c r="BH251" s="1301">
        <f t="shared" si="275"/>
        <v>0</v>
      </c>
      <c r="BI251" s="1301">
        <v>924</v>
      </c>
      <c r="BJ251" s="1301">
        <f>IF(AND(MONTH(BJ$4)=MONTH($H251),YEAR(BJ$4)=YEAR($H251)),#REF!,IF(AND(MONTH(BJ$4)=MONTH($G251),YEAR(BJ$4)=YEAR($G251)),#REF!,IF(AND(BJ$4&lt;($H251+1),(BJ$4+1)&gt;$G251),$P251,0)))</f>
        <v>924</v>
      </c>
      <c r="BK251" s="1301">
        <f>VLOOKUP(E251,'[1]MW-Rent 2023'!$E$11:$AS$247,33,FALSE)</f>
        <v>924</v>
      </c>
      <c r="BL251" s="1301">
        <f t="shared" si="276"/>
        <v>0</v>
      </c>
      <c r="BM251" s="1301">
        <v>924</v>
      </c>
      <c r="BN251" s="1313">
        <f>IF(AND(MONTH(BN$4)=MONTH($H251),YEAR(BN$4)=YEAR($H251)),#REF!,IF(AND(MONTH(BN$4)=MONTH($G251),YEAR(BN$4)=YEAR($G251)),#REF!,IF(AND(BN$4&lt;($H251+1),(BN$4+1)&gt;$G251),$P251,0)))</f>
        <v>924</v>
      </c>
      <c r="BO251" s="1313">
        <f>IF(AND(MONTH(BO$4)=MONTH($H251),YEAR(BO$4)=YEAR($H251)),#REF!,IF(AND(MONTH(BO$4)=MONTH($G251),YEAR(BO$4)=YEAR($G251)),#REF!,IF(AND(BO$4&lt;($H251+1),(BO$4+1)&gt;$G251),$P251,0)))</f>
        <v>924</v>
      </c>
      <c r="BP251" s="1313">
        <f>IF(AND(MONTH(BP$4)=MONTH($H251),YEAR(BP$4)=YEAR($H251)),#REF!,IF(AND(MONTH(BP$4)=MONTH($G251),YEAR(BP$4)=YEAR($G251)),#REF!,IF(AND(BP$4&lt;($H251+1),(BP$4+1)&gt;$G251),$P251,0)))</f>
        <v>924</v>
      </c>
      <c r="BQ251" s="1313" t="e">
        <f>IF(AND(MONTH(BQ$4)=MONTH($H251),YEAR(BQ$4)=YEAR($H251)),#REF!,IF(AND(MONTH(BQ$4)=MONTH($G251),YEAR(BQ$4)=YEAR($G251)),#REF!,IF(AND(BQ$4&lt;($H251+1),(BQ$4+1)&gt;$G251),$P251,0)))</f>
        <v>#REF!</v>
      </c>
      <c r="BR251" s="1313">
        <f>IF(AND(MONTH(BR$4)=MONTH($H251),YEAR(BR$4)=YEAR($H251)),#REF!,IF(AND(MONTH(BR$4)=MONTH($G251),YEAR(BR$4)=YEAR($G251)),#REF!,IF(AND(BR$4&lt;($H251+1),(BR$4+1)&gt;$G251),$P251,0)))</f>
        <v>0</v>
      </c>
      <c r="BS251" s="1313">
        <f>IF(AND(MONTH(BS$4)=MONTH($H251),YEAR(BS$4)=YEAR($H251)),#REF!,IF(AND(MONTH(BS$4)=MONTH($G251),YEAR(BS$4)=YEAR($G251)),#REF!,IF(AND(BS$4&lt;($H251+1),(BS$4+1)&gt;$G251),$P251,0)))</f>
        <v>0</v>
      </c>
      <c r="BT251" s="1313">
        <f>IF(AND(MONTH(BT$4)=MONTH($H251),YEAR(BT$4)=YEAR($H251)),#REF!,IF(AND(MONTH(BT$4)=MONTH($G251),YEAR(BT$4)=YEAR($G251)),#REF!,IF(AND(BT$4&lt;($H251+1),(BT$4+1)&gt;$G251),$P251,0)))</f>
        <v>0</v>
      </c>
      <c r="BU251" s="1301" t="e">
        <f t="shared" si="277"/>
        <v>#REF!</v>
      </c>
      <c r="BV251" s="1301"/>
      <c r="BW251" s="1327">
        <v>112.12</v>
      </c>
      <c r="BX251" s="1319">
        <v>70.27</v>
      </c>
      <c r="BY251" s="1319">
        <v>15.55</v>
      </c>
      <c r="BZ251" s="1319">
        <v>13.32</v>
      </c>
      <c r="CA251" s="1319">
        <v>85.06</v>
      </c>
      <c r="CB251" s="1319"/>
      <c r="CC251" s="1319"/>
      <c r="CD251" s="1319"/>
      <c r="CE251" s="1319"/>
      <c r="CF251" s="1319"/>
      <c r="CG251" s="1319"/>
      <c r="CH251" s="1319"/>
      <c r="CI251" s="1270">
        <f t="shared" si="278"/>
        <v>296.32</v>
      </c>
      <c r="CJ251" s="1333"/>
      <c r="CK251" s="1333"/>
      <c r="CL251" s="1333"/>
    </row>
    <row r="252" spans="1:90" s="1170" customFormat="1" ht="18" customHeight="1">
      <c r="A252" s="1206">
        <v>107</v>
      </c>
      <c r="B252" s="1206" t="s">
        <v>292</v>
      </c>
      <c r="C252" s="1206" t="s">
        <v>92</v>
      </c>
      <c r="D252" s="1206"/>
      <c r="E252" s="1206"/>
      <c r="F252" s="1344" t="s">
        <v>308</v>
      </c>
      <c r="G252" s="1209">
        <v>45566</v>
      </c>
      <c r="H252" s="1209">
        <v>45930</v>
      </c>
      <c r="I252" s="1266"/>
      <c r="J252" s="1267">
        <v>0</v>
      </c>
      <c r="K252" s="1267">
        <v>462</v>
      </c>
      <c r="L252" s="1268">
        <v>13.625</v>
      </c>
      <c r="M252" s="1269">
        <v>2</v>
      </c>
      <c r="N252" s="1270">
        <v>19.53125</v>
      </c>
      <c r="O252" s="1259">
        <f t="shared" si="341"/>
        <v>6294.75</v>
      </c>
      <c r="P252" s="1259">
        <f t="shared" si="342"/>
        <v>924</v>
      </c>
      <c r="Q252" s="1259">
        <f t="shared" si="343"/>
        <v>7218.75</v>
      </c>
      <c r="R252" s="1259">
        <f>IF(AND(MONTH(R$4)=MONTH($H252),YEAR(R$4)=YEAR($H252)),#REF!,IF(AND(MONTH(R$4)=MONTH($G252),YEAR(R$4)=YEAR($G252)),#REF!,IF(AND(R$4&lt;($H252+1),(R$4+1)&gt;$G252),$O252,0)))</f>
        <v>0</v>
      </c>
      <c r="S252" s="1259">
        <v>0</v>
      </c>
      <c r="T252" s="1259">
        <f t="shared" si="266"/>
        <v>0</v>
      </c>
      <c r="U252" s="1259">
        <v>0</v>
      </c>
      <c r="V252" s="1301">
        <f>IF(AND(MONTH(V$4)=MONTH($H252),YEAR(V$4)=YEAR($H252)),#REF!,IF(AND(MONTH(V$4)=MONTH($G252),YEAR(V$4)=YEAR($G252)),#REF!,IF(AND(V$4&lt;($H252+1),(V$4+1)&gt;$G252),$O252,0)))</f>
        <v>0</v>
      </c>
      <c r="W252" s="1301">
        <v>0</v>
      </c>
      <c r="X252" s="1301">
        <f t="shared" si="267"/>
        <v>0</v>
      </c>
      <c r="Y252" s="1301">
        <v>0</v>
      </c>
      <c r="Z252" s="1301">
        <f>IF(AND(MONTH(Z$4)=MONTH($H252),YEAR(Z$4)=YEAR($H252)),#REF!,IF(AND(MONTH(Z$4)=MONTH($G252),YEAR(Z$4)=YEAR($G252)),#REF!,IF(AND(Z$4&lt;($H252+1),(Z$4+1)&gt;$G252),$O252,0)))</f>
        <v>0</v>
      </c>
      <c r="AA252" s="1301">
        <v>0</v>
      </c>
      <c r="AB252" s="1301">
        <f t="shared" si="268"/>
        <v>0</v>
      </c>
      <c r="AC252" s="1301">
        <v>0</v>
      </c>
      <c r="AD252" s="1301">
        <f>IF(AND(MONTH(AD$4)=MONTH($H252),YEAR(AD$4)=YEAR($H252)),#REF!,IF(AND(MONTH(AD$4)=MONTH($G252),YEAR(AD$4)=YEAR($G252)),#REF!,IF(AND(AD$4&lt;($H252+1),(AD$4+1)&gt;$G252),$O252,0)))</f>
        <v>0</v>
      </c>
      <c r="AE252" s="1301">
        <v>0</v>
      </c>
      <c r="AF252" s="1301">
        <f t="shared" si="269"/>
        <v>0</v>
      </c>
      <c r="AG252" s="1301">
        <v>0</v>
      </c>
      <c r="AH252" s="1301">
        <f>IF(AND(MONTH(AH$4)=MONTH($H252),YEAR(AH$4)=YEAR($H252)),#REF!,IF(AND(MONTH(AH$4)=MONTH($G252),YEAR(AH$4)=YEAR($G252)),#REF!,IF(AND(AH$4&lt;($H252+1),(AH$4+1)&gt;$G252),$O252,0)))</f>
        <v>0</v>
      </c>
      <c r="AI252" s="1301">
        <v>0</v>
      </c>
      <c r="AJ252" s="1301">
        <f t="shared" si="270"/>
        <v>0</v>
      </c>
      <c r="AK252" s="1301">
        <v>0</v>
      </c>
      <c r="AL252" s="1313">
        <f>IF(AND(MONTH(AL$4)=MONTH($H252),YEAR(AL$4)=YEAR($H252)),#REF!,IF(AND(MONTH(AL$4)=MONTH($G252),YEAR(AL$4)=YEAR($G252)),#REF!,IF(AND(AL$4&lt;($H252+1),(AL$4+1)&gt;$G252),$O252,0)))</f>
        <v>0</v>
      </c>
      <c r="AM252" s="1313">
        <f>IF(AND(MONTH(AM$4)=MONTH($H252),YEAR(AM$4)=YEAR($H252)),#REF!,IF(AND(MONTH(AM$4)=MONTH($G252),YEAR(AM$4)=YEAR($G252)),#REF!,IF(AND(AM$4&lt;($H252+1),(AM$4+1)&gt;$G252),$O252,0)))</f>
        <v>0</v>
      </c>
      <c r="AN252" s="1313">
        <f>IF(AND(MONTH(AN$4)=MONTH($H252),YEAR(AN$4)=YEAR($H252)),#REF!,IF(AND(MONTH(AN$4)=MONTH($G252),YEAR(AN$4)=YEAR($G252)),#REF!,IF(AND(AN$4&lt;($H252+1),(AN$4+1)&gt;$G252),$O252,0)))</f>
        <v>0</v>
      </c>
      <c r="AO252" s="1313">
        <f>IF(AND(MONTH(AO$4)=MONTH($H252),YEAR(AO$4)=YEAR($H252)),#REF!,IF(AND(MONTH(AO$4)=MONTH($G252),YEAR(AO$4)=YEAR($G252)),#REF!,IF(AND(AO$4&lt;($H252+1),(AO$4+1)&gt;$G252),$O252,0)))</f>
        <v>0</v>
      </c>
      <c r="AP252" s="1313" t="e">
        <f>IF(AND(MONTH(AP$4)=MONTH($H252),YEAR(AP$4)=YEAR($H252)),#REF!,IF(AND(MONTH(AP$4)=MONTH($G252),YEAR(AP$4)=YEAR($G252)),#REF!,IF(AND(AP$4&lt;($H252+1),(AP$4+1)&gt;$G252),$O252,0)))</f>
        <v>#REF!</v>
      </c>
      <c r="AQ252" s="1313">
        <f>IF(AND(MONTH(AQ$4)=MONTH($H252),YEAR(AQ$4)=YEAR($H252)),#REF!,IF(AND(MONTH(AQ$4)=MONTH($G252),YEAR(AQ$4)=YEAR($G252)),#REF!,IF(AND(AQ$4&lt;($H252+1),(AQ$4+1)&gt;$G252),$O252,0)))</f>
        <v>6294.75</v>
      </c>
      <c r="AR252" s="1313">
        <f>IF(AND(MONTH(AR$4)=MONTH($H252),YEAR(AR$4)=YEAR($H252)),#REF!,IF(AND(MONTH(AR$4)=MONTH($G252),YEAR(AR$4)=YEAR($G252)),#REF!,IF(AND(AR$4&lt;($H252+1),(AR$4+1)&gt;$G252),$O252,0)))</f>
        <v>6294.75</v>
      </c>
      <c r="AS252" s="1301" t="e">
        <f t="shared" si="271"/>
        <v>#REF!</v>
      </c>
      <c r="AT252" s="1301">
        <f>IF(AND(MONTH(AT$4)=MONTH($H252),YEAR(AT$4)=YEAR($H252)),#REF!,IF(AND(MONTH(AT$4)=MONTH($G252),YEAR(AT$4)=YEAR($G252)),#REF!,IF(AND(AT$4&lt;($H252+1),(AT$4+1)&gt;$G252),$P252,0)))</f>
        <v>0</v>
      </c>
      <c r="AU252" s="1301">
        <v>0</v>
      </c>
      <c r="AV252" s="1301">
        <f t="shared" si="272"/>
        <v>0</v>
      </c>
      <c r="AW252" s="1301">
        <v>0</v>
      </c>
      <c r="AX252" s="1301">
        <f>IF(AND(MONTH(AX$4)=MONTH($H252),YEAR(AX$4)=YEAR($H252)),#REF!,IF(AND(MONTH(AX$4)=MONTH($G252),YEAR(AX$4)=YEAR($G252)),#REF!,IF(AND(AX$4&lt;($H252+1),(AX$4+1)&gt;$G252),$P252,0)))</f>
        <v>0</v>
      </c>
      <c r="AY252" s="1301">
        <v>0</v>
      </c>
      <c r="AZ252" s="1301">
        <f t="shared" si="273"/>
        <v>0</v>
      </c>
      <c r="BA252" s="1301">
        <v>0</v>
      </c>
      <c r="BB252" s="1301">
        <f>IF(AND(MONTH(BB$4)=MONTH($H252),YEAR(BB$4)=YEAR($H252)),#REF!,IF(AND(MONTH(BB$4)=MONTH($G252),YEAR(BB$4)=YEAR($G252)),#REF!,IF(AND(BB$4&lt;($H252+1),(BB$4+1)&gt;$G252),$P252,0)))</f>
        <v>0</v>
      </c>
      <c r="BC252" s="1301">
        <v>0</v>
      </c>
      <c r="BD252" s="1301">
        <f t="shared" si="274"/>
        <v>0</v>
      </c>
      <c r="BE252" s="1301">
        <v>0</v>
      </c>
      <c r="BF252" s="1301">
        <f>IF(AND(MONTH(BF$4)=MONTH($H252),YEAR(BF$4)=YEAR($H252)),#REF!,IF(AND(MONTH(BF$4)=MONTH($G252),YEAR(BF$4)=YEAR($G252)),#REF!,IF(AND(BF$4&lt;($H252+1),(BF$4+1)&gt;$G252),$P252,0)))</f>
        <v>0</v>
      </c>
      <c r="BG252" s="1301">
        <v>0</v>
      </c>
      <c r="BH252" s="1301">
        <f t="shared" si="275"/>
        <v>0</v>
      </c>
      <c r="BI252" s="1301">
        <v>0</v>
      </c>
      <c r="BJ252" s="1301">
        <f>IF(AND(MONTH(BJ$4)=MONTH($H252),YEAR(BJ$4)=YEAR($H252)),#REF!,IF(AND(MONTH(BJ$4)=MONTH($G252),YEAR(BJ$4)=YEAR($G252)),#REF!,IF(AND(BJ$4&lt;($H252+1),(BJ$4+1)&gt;$G252),$P252,0)))</f>
        <v>0</v>
      </c>
      <c r="BK252" s="1301">
        <v>0</v>
      </c>
      <c r="BL252" s="1301">
        <f t="shared" si="276"/>
        <v>0</v>
      </c>
      <c r="BM252" s="1301">
        <v>0</v>
      </c>
      <c r="BN252" s="1313">
        <f>IF(AND(MONTH(BN$4)=MONTH($H252),YEAR(BN$4)=YEAR($H252)),#REF!,IF(AND(MONTH(BN$4)=MONTH($G252),YEAR(BN$4)=YEAR($G252)),#REF!,IF(AND(BN$4&lt;($H252+1),(BN$4+1)&gt;$G252),$P252,0)))</f>
        <v>0</v>
      </c>
      <c r="BO252" s="1313">
        <f>IF(AND(MONTH(BO$4)=MONTH($H252),YEAR(BO$4)=YEAR($H252)),#REF!,IF(AND(MONTH(BO$4)=MONTH($G252),YEAR(BO$4)=YEAR($G252)),#REF!,IF(AND(BO$4&lt;($H252+1),(BO$4+1)&gt;$G252),$P252,0)))</f>
        <v>0</v>
      </c>
      <c r="BP252" s="1313">
        <f>IF(AND(MONTH(BP$4)=MONTH($H252),YEAR(BP$4)=YEAR($H252)),#REF!,IF(AND(MONTH(BP$4)=MONTH($G252),YEAR(BP$4)=YEAR($G252)),#REF!,IF(AND(BP$4&lt;($H252+1),(BP$4+1)&gt;$G252),$P252,0)))</f>
        <v>0</v>
      </c>
      <c r="BQ252" s="1313">
        <f>IF(AND(MONTH(BQ$4)=MONTH($H252),YEAR(BQ$4)=YEAR($H252)),#REF!,IF(AND(MONTH(BQ$4)=MONTH($G252),YEAR(BQ$4)=YEAR($G252)),#REF!,IF(AND(BQ$4&lt;($H252+1),(BQ$4+1)&gt;$G252),$P252,0)))</f>
        <v>0</v>
      </c>
      <c r="BR252" s="1313" t="e">
        <f>IF(AND(MONTH(BR$4)=MONTH($H252),YEAR(BR$4)=YEAR($H252)),#REF!,IF(AND(MONTH(BR$4)=MONTH($G252),YEAR(BR$4)=YEAR($G252)),#REF!,IF(AND(BR$4&lt;($H252+1),(BR$4+1)&gt;$G252),$P252,0)))</f>
        <v>#REF!</v>
      </c>
      <c r="BS252" s="1313">
        <f>IF(AND(MONTH(BS$4)=MONTH($H252),YEAR(BS$4)=YEAR($H252)),#REF!,IF(AND(MONTH(BS$4)=MONTH($G252),YEAR(BS$4)=YEAR($G252)),#REF!,IF(AND(BS$4&lt;($H252+1),(BS$4+1)&gt;$G252),$P252,0)))</f>
        <v>924</v>
      </c>
      <c r="BT252" s="1313">
        <f>IF(AND(MONTH(BT$4)=MONTH($H252),YEAR(BT$4)=YEAR($H252)),#REF!,IF(AND(MONTH(BT$4)=MONTH($G252),YEAR(BT$4)=YEAR($G252)),#REF!,IF(AND(BT$4&lt;($H252+1),(BT$4+1)&gt;$G252),$P252,0)))</f>
        <v>924</v>
      </c>
      <c r="BU252" s="1301" t="e">
        <f t="shared" si="277"/>
        <v>#REF!</v>
      </c>
      <c r="BV252" s="1301"/>
      <c r="BW252" s="1327"/>
      <c r="BX252" s="1319"/>
      <c r="BY252" s="1319"/>
      <c r="BZ252" s="1319"/>
      <c r="CA252" s="1319"/>
      <c r="CB252" s="1319"/>
      <c r="CC252" s="1319"/>
      <c r="CD252" s="1319"/>
      <c r="CE252" s="1319"/>
      <c r="CF252" s="1319"/>
      <c r="CG252" s="1319"/>
      <c r="CH252" s="1319"/>
      <c r="CI252" s="1270">
        <f t="shared" si="278"/>
        <v>0</v>
      </c>
      <c r="CJ252" s="1333"/>
      <c r="CK252" s="1333"/>
      <c r="CL252" s="1333"/>
    </row>
    <row r="253" spans="1:90" s="1170" customFormat="1" ht="18" customHeight="1">
      <c r="A253" s="1206">
        <v>107</v>
      </c>
      <c r="B253" s="1206" t="s">
        <v>292</v>
      </c>
      <c r="C253" s="1206" t="s">
        <v>92</v>
      </c>
      <c r="D253" s="1206"/>
      <c r="E253" s="1206"/>
      <c r="F253" s="1344" t="s">
        <v>308</v>
      </c>
      <c r="G253" s="1209">
        <v>45931</v>
      </c>
      <c r="H253" s="1209">
        <v>46295</v>
      </c>
      <c r="I253" s="1266"/>
      <c r="J253" s="1267">
        <v>0</v>
      </c>
      <c r="K253" s="1267">
        <v>462</v>
      </c>
      <c r="L253" s="1268">
        <v>13.75</v>
      </c>
      <c r="M253" s="1269">
        <v>2</v>
      </c>
      <c r="N253" s="1270">
        <v>19.6875</v>
      </c>
      <c r="O253" s="1259">
        <f t="shared" si="341"/>
        <v>6352.5</v>
      </c>
      <c r="P253" s="1259">
        <f t="shared" si="342"/>
        <v>924</v>
      </c>
      <c r="Q253" s="1259">
        <f t="shared" si="343"/>
        <v>7276.5</v>
      </c>
      <c r="R253" s="1259">
        <f>IF(AND(MONTH(R$4)=MONTH($H253),YEAR(R$4)=YEAR($H253)),#REF!,IF(AND(MONTH(R$4)=MONTH($G253),YEAR(R$4)=YEAR($G253)),#REF!,IF(AND(R$4&lt;($H253+1),(R$4+1)&gt;$G253),$O253,0)))</f>
        <v>0</v>
      </c>
      <c r="S253" s="1259">
        <v>0</v>
      </c>
      <c r="T253" s="1259">
        <f t="shared" si="266"/>
        <v>0</v>
      </c>
      <c r="U253" s="1259">
        <v>0</v>
      </c>
      <c r="V253" s="1301">
        <f>IF(AND(MONTH(V$4)=MONTH($H253),YEAR(V$4)=YEAR($H253)),#REF!,IF(AND(MONTH(V$4)=MONTH($G253),YEAR(V$4)=YEAR($G253)),#REF!,IF(AND(V$4&lt;($H253+1),(V$4+1)&gt;$G253),$O253,0)))</f>
        <v>0</v>
      </c>
      <c r="W253" s="1301">
        <v>0</v>
      </c>
      <c r="X253" s="1301">
        <f t="shared" si="267"/>
        <v>0</v>
      </c>
      <c r="Y253" s="1301">
        <v>0</v>
      </c>
      <c r="Z253" s="1301">
        <f>IF(AND(MONTH(Z$4)=MONTH($H253),YEAR(Z$4)=YEAR($H253)),#REF!,IF(AND(MONTH(Z$4)=MONTH($G253),YEAR(Z$4)=YEAR($G253)),#REF!,IF(AND(Z$4&lt;($H253+1),(Z$4+1)&gt;$G253),$O253,0)))</f>
        <v>0</v>
      </c>
      <c r="AA253" s="1301">
        <v>0</v>
      </c>
      <c r="AB253" s="1301">
        <f t="shared" si="268"/>
        <v>0</v>
      </c>
      <c r="AC253" s="1301">
        <v>0</v>
      </c>
      <c r="AD253" s="1301">
        <f>IF(AND(MONTH(AD$4)=MONTH($H253),YEAR(AD$4)=YEAR($H253)),#REF!,IF(AND(MONTH(AD$4)=MONTH($G253),YEAR(AD$4)=YEAR($G253)),#REF!,IF(AND(AD$4&lt;($H253+1),(AD$4+1)&gt;$G253),$O253,0)))</f>
        <v>0</v>
      </c>
      <c r="AE253" s="1301">
        <v>0</v>
      </c>
      <c r="AF253" s="1301">
        <f t="shared" si="269"/>
        <v>0</v>
      </c>
      <c r="AG253" s="1301">
        <v>0</v>
      </c>
      <c r="AH253" s="1301">
        <f>IF(AND(MONTH(AH$4)=MONTH($H253),YEAR(AH$4)=YEAR($H253)),#REF!,IF(AND(MONTH(AH$4)=MONTH($G253),YEAR(AH$4)=YEAR($G253)),#REF!,IF(AND(AH$4&lt;($H253+1),(AH$4+1)&gt;$G253),$O253,0)))</f>
        <v>0</v>
      </c>
      <c r="AI253" s="1301">
        <v>0</v>
      </c>
      <c r="AJ253" s="1301">
        <f t="shared" si="270"/>
        <v>0</v>
      </c>
      <c r="AK253" s="1301">
        <v>0</v>
      </c>
      <c r="AL253" s="1313">
        <f>IF(AND(MONTH(AL$4)=MONTH($H253),YEAR(AL$4)=YEAR($H253)),#REF!,IF(AND(MONTH(AL$4)=MONTH($G253),YEAR(AL$4)=YEAR($G253)),#REF!,IF(AND(AL$4&lt;($H253+1),(AL$4+1)&gt;$G253),$O253,0)))</f>
        <v>0</v>
      </c>
      <c r="AM253" s="1313">
        <f>IF(AND(MONTH(AM$4)=MONTH($H253),YEAR(AM$4)=YEAR($H253)),#REF!,IF(AND(MONTH(AM$4)=MONTH($G253),YEAR(AM$4)=YEAR($G253)),#REF!,IF(AND(AM$4&lt;($H253+1),(AM$4+1)&gt;$G253),$O253,0)))</f>
        <v>0</v>
      </c>
      <c r="AN253" s="1313">
        <f>IF(AND(MONTH(AN$4)=MONTH($H253),YEAR(AN$4)=YEAR($H253)),#REF!,IF(AND(MONTH(AN$4)=MONTH($G253),YEAR(AN$4)=YEAR($G253)),#REF!,IF(AND(AN$4&lt;($H253+1),(AN$4+1)&gt;$G253),$O253,0)))</f>
        <v>0</v>
      </c>
      <c r="AO253" s="1313">
        <f>IF(AND(MONTH(AO$4)=MONTH($H253),YEAR(AO$4)=YEAR($H253)),#REF!,IF(AND(MONTH(AO$4)=MONTH($G253),YEAR(AO$4)=YEAR($G253)),#REF!,IF(AND(AO$4&lt;($H253+1),(AO$4+1)&gt;$G253),$O253,0)))</f>
        <v>0</v>
      </c>
      <c r="AP253" s="1313">
        <f>IF(AND(MONTH(AP$4)=MONTH($H253),YEAR(AP$4)=YEAR($H253)),#REF!,IF(AND(MONTH(AP$4)=MONTH($G253),YEAR(AP$4)=YEAR($G253)),#REF!,IF(AND(AP$4&lt;($H253+1),(AP$4+1)&gt;$G253),$O253,0)))</f>
        <v>0</v>
      </c>
      <c r="AQ253" s="1313">
        <f>IF(AND(MONTH(AQ$4)=MONTH($H253),YEAR(AQ$4)=YEAR($H253)),#REF!,IF(AND(MONTH(AQ$4)=MONTH($G253),YEAR(AQ$4)=YEAR($G253)),#REF!,IF(AND(AQ$4&lt;($H253+1),(AQ$4+1)&gt;$G253),$O253,0)))</f>
        <v>0</v>
      </c>
      <c r="AR253" s="1313">
        <f>IF(AND(MONTH(AR$4)=MONTH($H253),YEAR(AR$4)=YEAR($H253)),#REF!,IF(AND(MONTH(AR$4)=MONTH($G253),YEAR(AR$4)=YEAR($G253)),#REF!,IF(AND(AR$4&lt;($H253+1),(AR$4+1)&gt;$G253),$O253,0)))</f>
        <v>0</v>
      </c>
      <c r="AS253" s="1301">
        <f t="shared" si="271"/>
        <v>0</v>
      </c>
      <c r="AT253" s="1301">
        <f>IF(AND(MONTH(AT$4)=MONTH($H253),YEAR(AT$4)=YEAR($H253)),#REF!,IF(AND(MONTH(AT$4)=MONTH($G253),YEAR(AT$4)=YEAR($G253)),#REF!,IF(AND(AT$4&lt;($H253+1),(AT$4+1)&gt;$G253),$P253,0)))</f>
        <v>0</v>
      </c>
      <c r="AU253" s="1301">
        <v>0</v>
      </c>
      <c r="AV253" s="1301">
        <f t="shared" si="272"/>
        <v>0</v>
      </c>
      <c r="AW253" s="1301">
        <v>0</v>
      </c>
      <c r="AX253" s="1301">
        <f>IF(AND(MONTH(AX$4)=MONTH($H253),YEAR(AX$4)=YEAR($H253)),#REF!,IF(AND(MONTH(AX$4)=MONTH($G253),YEAR(AX$4)=YEAR($G253)),#REF!,IF(AND(AX$4&lt;($H253+1),(AX$4+1)&gt;$G253),$P253,0)))</f>
        <v>0</v>
      </c>
      <c r="AY253" s="1301">
        <v>0</v>
      </c>
      <c r="AZ253" s="1301">
        <f t="shared" si="273"/>
        <v>0</v>
      </c>
      <c r="BA253" s="1301">
        <v>0</v>
      </c>
      <c r="BB253" s="1301">
        <f>IF(AND(MONTH(BB$4)=MONTH($H253),YEAR(BB$4)=YEAR($H253)),#REF!,IF(AND(MONTH(BB$4)=MONTH($G253),YEAR(BB$4)=YEAR($G253)),#REF!,IF(AND(BB$4&lt;($H253+1),(BB$4+1)&gt;$G253),$P253,0)))</f>
        <v>0</v>
      </c>
      <c r="BC253" s="1301">
        <v>0</v>
      </c>
      <c r="BD253" s="1301">
        <f t="shared" si="274"/>
        <v>0</v>
      </c>
      <c r="BE253" s="1301">
        <v>0</v>
      </c>
      <c r="BF253" s="1301">
        <f>IF(AND(MONTH(BF$4)=MONTH($H253),YEAR(BF$4)=YEAR($H253)),#REF!,IF(AND(MONTH(BF$4)=MONTH($G253),YEAR(BF$4)=YEAR($G253)),#REF!,IF(AND(BF$4&lt;($H253+1),(BF$4+1)&gt;$G253),$P253,0)))</f>
        <v>0</v>
      </c>
      <c r="BG253" s="1301">
        <v>0</v>
      </c>
      <c r="BH253" s="1301">
        <f t="shared" si="275"/>
        <v>0</v>
      </c>
      <c r="BI253" s="1301">
        <v>0</v>
      </c>
      <c r="BJ253" s="1301">
        <f>IF(AND(MONTH(BJ$4)=MONTH($H253),YEAR(BJ$4)=YEAR($H253)),#REF!,IF(AND(MONTH(BJ$4)=MONTH($G253),YEAR(BJ$4)=YEAR($G253)),#REF!,IF(AND(BJ$4&lt;($H253+1),(BJ$4+1)&gt;$G253),$P253,0)))</f>
        <v>0</v>
      </c>
      <c r="BK253" s="1301">
        <v>0</v>
      </c>
      <c r="BL253" s="1301">
        <f t="shared" si="276"/>
        <v>0</v>
      </c>
      <c r="BM253" s="1301">
        <v>0</v>
      </c>
      <c r="BN253" s="1313">
        <f>IF(AND(MONTH(BN$4)=MONTH($H253),YEAR(BN$4)=YEAR($H253)),#REF!,IF(AND(MONTH(BN$4)=MONTH($G253),YEAR(BN$4)=YEAR($G253)),#REF!,IF(AND(BN$4&lt;($H253+1),(BN$4+1)&gt;$G253),$P253,0)))</f>
        <v>0</v>
      </c>
      <c r="BO253" s="1313">
        <f>IF(AND(MONTH(BO$4)=MONTH($H253),YEAR(BO$4)=YEAR($H253)),#REF!,IF(AND(MONTH(BO$4)=MONTH($G253),YEAR(BO$4)=YEAR($G253)),#REF!,IF(AND(BO$4&lt;($H253+1),(BO$4+1)&gt;$G253),$P253,0)))</f>
        <v>0</v>
      </c>
      <c r="BP253" s="1313">
        <f>IF(AND(MONTH(BP$4)=MONTH($H253),YEAR(BP$4)=YEAR($H253)),#REF!,IF(AND(MONTH(BP$4)=MONTH($G253),YEAR(BP$4)=YEAR($G253)),#REF!,IF(AND(BP$4&lt;($H253+1),(BP$4+1)&gt;$G253),$P253,0)))</f>
        <v>0</v>
      </c>
      <c r="BQ253" s="1313">
        <f>IF(AND(MONTH(BQ$4)=MONTH($H253),YEAR(BQ$4)=YEAR($H253)),#REF!,IF(AND(MONTH(BQ$4)=MONTH($G253),YEAR(BQ$4)=YEAR($G253)),#REF!,IF(AND(BQ$4&lt;($H253+1),(BQ$4+1)&gt;$G253),$P253,0)))</f>
        <v>0</v>
      </c>
      <c r="BR253" s="1313">
        <f>IF(AND(MONTH(BR$4)=MONTH($H253),YEAR(BR$4)=YEAR($H253)),#REF!,IF(AND(MONTH(BR$4)=MONTH($G253),YEAR(BR$4)=YEAR($G253)),#REF!,IF(AND(BR$4&lt;($H253+1),(BR$4+1)&gt;$G253),$P253,0)))</f>
        <v>0</v>
      </c>
      <c r="BS253" s="1313">
        <f>IF(AND(MONTH(BS$4)=MONTH($H253),YEAR(BS$4)=YEAR($H253)),#REF!,IF(AND(MONTH(BS$4)=MONTH($G253),YEAR(BS$4)=YEAR($G253)),#REF!,IF(AND(BS$4&lt;($H253+1),(BS$4+1)&gt;$G253),$P253,0)))</f>
        <v>0</v>
      </c>
      <c r="BT253" s="1313">
        <f>IF(AND(MONTH(BT$4)=MONTH($H253),YEAR(BT$4)=YEAR($H253)),#REF!,IF(AND(MONTH(BT$4)=MONTH($G253),YEAR(BT$4)=YEAR($G253)),#REF!,IF(AND(BT$4&lt;($H253+1),(BT$4+1)&gt;$G253),$P253,0)))</f>
        <v>0</v>
      </c>
      <c r="BU253" s="1301">
        <f t="shared" si="277"/>
        <v>0</v>
      </c>
      <c r="BV253" s="1301"/>
      <c r="BW253" s="1327"/>
      <c r="BX253" s="1319"/>
      <c r="BY253" s="1319"/>
      <c r="BZ253" s="1319"/>
      <c r="CA253" s="1319"/>
      <c r="CB253" s="1319"/>
      <c r="CC253" s="1319"/>
      <c r="CD253" s="1319"/>
      <c r="CE253" s="1319"/>
      <c r="CF253" s="1319"/>
      <c r="CG253" s="1319"/>
      <c r="CH253" s="1319"/>
      <c r="CI253" s="1270">
        <f t="shared" si="278"/>
        <v>0</v>
      </c>
      <c r="CJ253" s="1333"/>
      <c r="CK253" s="1333"/>
      <c r="CL253" s="1333"/>
    </row>
    <row r="254" spans="1:90" ht="18" customHeight="1">
      <c r="A254" s="1392">
        <v>108</v>
      </c>
      <c r="B254" s="1392" t="s">
        <v>292</v>
      </c>
      <c r="C254" s="1392" t="s">
        <v>107</v>
      </c>
      <c r="D254" s="1392"/>
      <c r="E254" s="1206" t="s">
        <v>309</v>
      </c>
      <c r="F254" s="1344" t="s">
        <v>310</v>
      </c>
      <c r="G254" s="1209">
        <v>45200</v>
      </c>
      <c r="H254" s="1209">
        <v>45565</v>
      </c>
      <c r="I254" s="1266"/>
      <c r="J254" s="1267">
        <v>1238</v>
      </c>
      <c r="K254" s="1267">
        <v>1238</v>
      </c>
      <c r="L254" s="1268">
        <v>13.75</v>
      </c>
      <c r="M254" s="1269">
        <v>2</v>
      </c>
      <c r="N254" s="1270">
        <v>19.6875</v>
      </c>
      <c r="O254" s="1259">
        <f t="shared" si="341"/>
        <v>17022.5</v>
      </c>
      <c r="P254" s="1259">
        <f t="shared" si="342"/>
        <v>2476</v>
      </c>
      <c r="Q254" s="1259">
        <f t="shared" si="343"/>
        <v>19498.5</v>
      </c>
      <c r="R254" s="1259">
        <f>IF(AND(MONTH(R$4)=MONTH($H254),YEAR(R$4)=YEAR($H254)),#REF!,IF(AND(MONTH(R$4)=MONTH($G254),YEAR(R$4)=YEAR($G254)),#REF!,IF(AND(R$4&lt;($H254+1),(R$4+1)&gt;$G254),$O254,0)))</f>
        <v>17022.5</v>
      </c>
      <c r="S254" s="1259">
        <f>VLOOKUP(E254,'[1]MW-Rent 2023'!$E$11:$AS$247,16,FALSE)</f>
        <v>13618</v>
      </c>
      <c r="T254" s="1259">
        <f t="shared" si="266"/>
        <v>3404.5</v>
      </c>
      <c r="U254" s="1259">
        <f>VLOOKUP(E254,'[2]MW-Rent 2023'!$E$11:$DR$319,21,FALSE)</f>
        <v>13679.9</v>
      </c>
      <c r="V254" s="1301">
        <f>IF(AND(MONTH(V$4)=MONTH($H254),YEAR(V$4)=YEAR($H254)),#REF!,IF(AND(MONTH(V$4)=MONTH($G254),YEAR(V$4)=YEAR($G254)),#REF!,IF(AND(V$4&lt;($H254+1),(V$4+1)&gt;$G254),$O254,0)))</f>
        <v>17022.5</v>
      </c>
      <c r="W254" s="1301">
        <f>VLOOKUP(E254,'[1]MW-Rent 2023'!$E$11:$AS$247,17,FALSE)</f>
        <v>13618</v>
      </c>
      <c r="X254" s="1301">
        <f t="shared" si="267"/>
        <v>3404.5</v>
      </c>
      <c r="Y254" s="1301">
        <f>VLOOKUP(E254,'[2]MW-Rent 2023'!$E$11:$DR$319,25,FALSE)</f>
        <v>12689.5</v>
      </c>
      <c r="Z254" s="1301">
        <f>IF(AND(MONTH(Z$4)=MONTH($H254),YEAR(Z$4)=YEAR($H254)),#REF!,IF(AND(MONTH(Z$4)=MONTH($G254),YEAR(Z$4)=YEAR($G254)),#REF!,IF(AND(Z$4&lt;($H254+1),(Z$4+1)&gt;$G254),$O254,0)))</f>
        <v>17022.5</v>
      </c>
      <c r="AA254" s="1301">
        <f>VLOOKUP(E254,'[1]MW-Rent 2023'!$E$11:$AS$247,18,FALSE)</f>
        <v>13618</v>
      </c>
      <c r="AB254" s="1301">
        <f t="shared" si="268"/>
        <v>3404.5</v>
      </c>
      <c r="AC254" s="1301">
        <f>VLOOKUP(E254,'[2]MW-Rent 2023'!$E$11:$DR$319,29,FALSE)</f>
        <v>12689.5</v>
      </c>
      <c r="AD254" s="1301">
        <f>IF(AND(MONTH(AD$4)=MONTH($H254),YEAR(AD$4)=YEAR($H254)),#REF!,IF(AND(MONTH(AD$4)=MONTH($G254),YEAR(AD$4)=YEAR($G254)),#REF!,IF(AND(AD$4&lt;($H254+1),(AD$4+1)&gt;$G254),$O254,0)))</f>
        <v>17022.5</v>
      </c>
      <c r="AE254" s="1301">
        <f>VLOOKUP(E254,'[1]MW-Rent 2023'!$E$11:$AS$247,19,FALSE)</f>
        <v>13618</v>
      </c>
      <c r="AF254" s="1301">
        <f t="shared" si="269"/>
        <v>3404.5</v>
      </c>
      <c r="AG254" s="1301">
        <f>VLOOKUP(E254,'[2]MW-Rent 2023'!$E$11:$DR$319,33,FALSE)</f>
        <v>12689.5</v>
      </c>
      <c r="AH254" s="1301">
        <f>IF(AND(MONTH(AH$4)=MONTH($H254),YEAR(AH$4)=YEAR($H254)),#REF!,IF(AND(MONTH(AH$4)=MONTH($G254),YEAR(AH$4)=YEAR($G254)),#REF!,IF(AND(AH$4&lt;($H254+1),(AH$4+1)&gt;$G254),$O254,0)))</f>
        <v>17022.5</v>
      </c>
      <c r="AI254" s="1301">
        <f>VLOOKUP(E254,'[1]MW-Rent 2023'!$E$11:$AS$247,20,FALSE)</f>
        <v>13618</v>
      </c>
      <c r="AJ254" s="1301">
        <f t="shared" si="270"/>
        <v>3404.5</v>
      </c>
      <c r="AK254" s="1301">
        <f>VLOOKUP(E254,'[2]MW-Rent 2023'!$E$11:$DR$319,37,FALSE)</f>
        <v>12689.5</v>
      </c>
      <c r="AL254" s="1313">
        <f>IF(AND(MONTH(AL$4)=MONTH($H254),YEAR(AL$4)=YEAR($H254)),#REF!,IF(AND(MONTH(AL$4)=MONTH($G254),YEAR(AL$4)=YEAR($G254)),#REF!,IF(AND(AL$4&lt;($H254+1),(AL$4+1)&gt;$G254),$O254,0)))</f>
        <v>17022.5</v>
      </c>
      <c r="AM254" s="1313">
        <f>IF(AND(MONTH(AM$4)=MONTH($H254),YEAR(AM$4)=YEAR($H254)),#REF!,IF(AND(MONTH(AM$4)=MONTH($G254),YEAR(AM$4)=YEAR($G254)),#REF!,IF(AND(AM$4&lt;($H254+1),(AM$4+1)&gt;$G254),$O254,0)))</f>
        <v>17022.5</v>
      </c>
      <c r="AN254" s="1313">
        <f>IF(AND(MONTH(AN$4)=MONTH($H254),YEAR(AN$4)=YEAR($H254)),#REF!,IF(AND(MONTH(AN$4)=MONTH($G254),YEAR(AN$4)=YEAR($G254)),#REF!,IF(AND(AN$4&lt;($H254+1),(AN$4+1)&gt;$G254),$O254,0)))</f>
        <v>17022.5</v>
      </c>
      <c r="AO254" s="1313" t="e">
        <f>IF(AND(MONTH(AO$4)=MONTH($H254),YEAR(AO$4)=YEAR($H254)),#REF!,IF(AND(MONTH(AO$4)=MONTH($G254),YEAR(AO$4)=YEAR($G254)),#REF!,IF(AND(AO$4&lt;($H254+1),(AO$4+1)&gt;$G254),$O254,0)))</f>
        <v>#REF!</v>
      </c>
      <c r="AP254" s="1313">
        <f>IF(AND(MONTH(AP$4)=MONTH($H254),YEAR(AP$4)=YEAR($H254)),#REF!,IF(AND(MONTH(AP$4)=MONTH($G254),YEAR(AP$4)=YEAR($G254)),#REF!,IF(AND(AP$4&lt;($H254+1),(AP$4+1)&gt;$G254),$O254,0)))</f>
        <v>0</v>
      </c>
      <c r="AQ254" s="1313">
        <f>IF(AND(MONTH(AQ$4)=MONTH($H254),YEAR(AQ$4)=YEAR($H254)),#REF!,IF(AND(MONTH(AQ$4)=MONTH($G254),YEAR(AQ$4)=YEAR($G254)),#REF!,IF(AND(AQ$4&lt;($H254+1),(AQ$4+1)&gt;$G254),$O254,0)))</f>
        <v>0</v>
      </c>
      <c r="AR254" s="1313">
        <f>IF(AND(MONTH(AR$4)=MONTH($H254),YEAR(AR$4)=YEAR($H254)),#REF!,IF(AND(MONTH(AR$4)=MONTH($G254),YEAR(AR$4)=YEAR($G254)),#REF!,IF(AND(AR$4&lt;($H254+1),(AR$4+1)&gt;$G254),$O254,0)))</f>
        <v>0</v>
      </c>
      <c r="AS254" s="1301" t="e">
        <f t="shared" si="271"/>
        <v>#REF!</v>
      </c>
      <c r="AT254" s="1301">
        <f>IF(AND(MONTH(AT$4)=MONTH($H254),YEAR(AT$4)=YEAR($H254)),#REF!,IF(AND(MONTH(AT$4)=MONTH($G254),YEAR(AT$4)=YEAR($G254)),#REF!,IF(AND(AT$4&lt;($H254+1),(AT$4+1)&gt;$G254),$P254,0)))</f>
        <v>2476</v>
      </c>
      <c r="AU254" s="1301">
        <f>VLOOKUP(E254,'[1]MW-Rent 2023'!$E$11:$AS$247,29,FALSE)</f>
        <v>2476</v>
      </c>
      <c r="AV254" s="1301">
        <f t="shared" si="272"/>
        <v>0</v>
      </c>
      <c r="AW254" s="1301">
        <f>VLOOKUP(E254,'[2]MW-Rent 2023'!$E$11:$DR$319,70,FALSE)</f>
        <v>1485.6</v>
      </c>
      <c r="AX254" s="1301">
        <f>IF(AND(MONTH(AX$4)=MONTH($H254),YEAR(AX$4)=YEAR($H254)),#REF!,IF(AND(MONTH(AX$4)=MONTH($G254),YEAR(AX$4)=YEAR($G254)),#REF!,IF(AND(AX$4&lt;($H254+1),(AX$4+1)&gt;$G254),$P254,0)))</f>
        <v>2476</v>
      </c>
      <c r="AY254" s="1301">
        <f>VLOOKUP(E254,'[1]MW-Rent 2023'!$E$11:$AS$247,30,FALSE)</f>
        <v>2476</v>
      </c>
      <c r="AZ254" s="1301">
        <f t="shared" si="273"/>
        <v>0</v>
      </c>
      <c r="BA254" s="1301">
        <f>VLOOKUP(E254,'[2]MW-Rent 2023'!$E$11:$DR$319,74,FALSE)</f>
        <v>2476</v>
      </c>
      <c r="BB254" s="1301">
        <f>IF(AND(MONTH(BB$4)=MONTH($H254),YEAR(BB$4)=YEAR($H254)),#REF!,IF(AND(MONTH(BB$4)=MONTH($G254),YEAR(BB$4)=YEAR($G254)),#REF!,IF(AND(BB$4&lt;($H254+1),(BB$4+1)&gt;$G254),$P254,0)))</f>
        <v>2476</v>
      </c>
      <c r="BC254" s="1301">
        <f>VLOOKUP(E254,'[1]MW-Rent 2023'!$E$11:$AS$247,31,FALSE)</f>
        <v>2476</v>
      </c>
      <c r="BD254" s="1301">
        <f t="shared" si="274"/>
        <v>0</v>
      </c>
      <c r="BE254" s="1301">
        <f>VLOOKUP(E254,'[2]MW-Rent 2023'!$E$11:$DR$319,78,FALSE)</f>
        <v>2476</v>
      </c>
      <c r="BF254" s="1301">
        <f>IF(AND(MONTH(BF$4)=MONTH($H254),YEAR(BF$4)=YEAR($H254)),#REF!,IF(AND(MONTH(BF$4)=MONTH($G254),YEAR(BF$4)=YEAR($G254)),#REF!,IF(AND(BF$4&lt;($H254+1),(BF$4+1)&gt;$G254),$P254,0)))</f>
        <v>2476</v>
      </c>
      <c r="BG254" s="1301">
        <f>VLOOKUP(E254,'[1]MW-Rent 2023'!$E$11:$AS$247,32,FALSE)</f>
        <v>2476</v>
      </c>
      <c r="BH254" s="1301">
        <f t="shared" si="275"/>
        <v>0</v>
      </c>
      <c r="BI254" s="1301">
        <f>VLOOKUP(E254,'[2]MW-Rent 2023'!$E$11:$DR$319,82,FALSE)</f>
        <v>2476</v>
      </c>
      <c r="BJ254" s="1301">
        <f>IF(AND(MONTH(BJ$4)=MONTH($H254),YEAR(BJ$4)=YEAR($H254)),#REF!,IF(AND(MONTH(BJ$4)=MONTH($G254),YEAR(BJ$4)=YEAR($G254)),#REF!,IF(AND(BJ$4&lt;($H254+1),(BJ$4+1)&gt;$G254),$P254,0)))</f>
        <v>2476</v>
      </c>
      <c r="BK254" s="1301">
        <f>VLOOKUP(E254,'[1]MW-Rent 2023'!$E$11:$AS$247,33,FALSE)</f>
        <v>2476</v>
      </c>
      <c r="BL254" s="1301">
        <f t="shared" si="276"/>
        <v>0</v>
      </c>
      <c r="BM254" s="1301">
        <f>VLOOKUP(E254,'[2]MW-Rent 2023'!$E$11:$DR$319,86,FALSE)</f>
        <v>2476</v>
      </c>
      <c r="BN254" s="1313">
        <f>IF(AND(MONTH(BN$4)=MONTH($H254),YEAR(BN$4)=YEAR($H254)),#REF!,IF(AND(MONTH(BN$4)=MONTH($G254),YEAR(BN$4)=YEAR($G254)),#REF!,IF(AND(BN$4&lt;($H254+1),(BN$4+1)&gt;$G254),$P254,0)))</f>
        <v>2476</v>
      </c>
      <c r="BO254" s="1313">
        <f>IF(AND(MONTH(BO$4)=MONTH($H254),YEAR(BO$4)=YEAR($H254)),#REF!,IF(AND(MONTH(BO$4)=MONTH($G254),YEAR(BO$4)=YEAR($G254)),#REF!,IF(AND(BO$4&lt;($H254+1),(BO$4+1)&gt;$G254),$P254,0)))</f>
        <v>2476</v>
      </c>
      <c r="BP254" s="1313">
        <f>IF(AND(MONTH(BP$4)=MONTH($H254),YEAR(BP$4)=YEAR($H254)),#REF!,IF(AND(MONTH(BP$4)=MONTH($G254),YEAR(BP$4)=YEAR($G254)),#REF!,IF(AND(BP$4&lt;($H254+1),(BP$4+1)&gt;$G254),$P254,0)))</f>
        <v>2476</v>
      </c>
      <c r="BQ254" s="1313" t="e">
        <f>IF(AND(MONTH(BQ$4)=MONTH($H254),YEAR(BQ$4)=YEAR($H254)),#REF!,IF(AND(MONTH(BQ$4)=MONTH($G254),YEAR(BQ$4)=YEAR($G254)),#REF!,IF(AND(BQ$4&lt;($H254+1),(BQ$4+1)&gt;$G254),$P254,0)))</f>
        <v>#REF!</v>
      </c>
      <c r="BR254" s="1313">
        <f>IF(AND(MONTH(BR$4)=MONTH($H254),YEAR(BR$4)=YEAR($H254)),#REF!,IF(AND(MONTH(BR$4)=MONTH($G254),YEAR(BR$4)=YEAR($G254)),#REF!,IF(AND(BR$4&lt;($H254+1),(BR$4+1)&gt;$G254),$P254,0)))</f>
        <v>0</v>
      </c>
      <c r="BS254" s="1313">
        <f>IF(AND(MONTH(BS$4)=MONTH($H254),YEAR(BS$4)=YEAR($H254)),#REF!,IF(AND(MONTH(BS$4)=MONTH($G254),YEAR(BS$4)=YEAR($G254)),#REF!,IF(AND(BS$4&lt;($H254+1),(BS$4+1)&gt;$G254),$P254,0)))</f>
        <v>0</v>
      </c>
      <c r="BT254" s="1313">
        <f>IF(AND(MONTH(BT$4)=MONTH($H254),YEAR(BT$4)=YEAR($H254)),#REF!,IF(AND(MONTH(BT$4)=MONTH($G254),YEAR(BT$4)=YEAR($G254)),#REF!,IF(AND(BT$4&lt;($H254+1),(BT$4+1)&gt;$G254),$P254,0)))</f>
        <v>0</v>
      </c>
      <c r="BU254" s="1331" t="e">
        <f t="shared" si="277"/>
        <v>#REF!</v>
      </c>
      <c r="BV254" s="1331"/>
      <c r="BW254" s="1327"/>
      <c r="BX254" s="1319"/>
      <c r="BY254" s="1319"/>
      <c r="BZ254" s="1319"/>
      <c r="CA254" s="1319"/>
      <c r="CB254" s="1319"/>
      <c r="CC254" s="1319"/>
      <c r="CD254" s="1338"/>
      <c r="CE254" s="1338"/>
      <c r="CF254" s="1338"/>
      <c r="CG254" s="1338"/>
      <c r="CH254" s="1338"/>
      <c r="CI254" s="1270">
        <f t="shared" si="278"/>
        <v>0</v>
      </c>
      <c r="CJ254" s="1333"/>
      <c r="CK254" s="1333"/>
      <c r="CL254" s="1333"/>
    </row>
    <row r="255" spans="1:90" ht="18" customHeight="1">
      <c r="A255" s="1392">
        <v>108</v>
      </c>
      <c r="B255" s="1392" t="s">
        <v>292</v>
      </c>
      <c r="C255" s="1392" t="s">
        <v>107</v>
      </c>
      <c r="D255" s="1392"/>
      <c r="E255" s="1206"/>
      <c r="F255" s="1344" t="s">
        <v>310</v>
      </c>
      <c r="G255" s="1209">
        <v>45566</v>
      </c>
      <c r="H255" s="1209">
        <v>45930</v>
      </c>
      <c r="I255" s="1266"/>
      <c r="J255" s="1267">
        <v>0</v>
      </c>
      <c r="K255" s="1267">
        <v>1238</v>
      </c>
      <c r="L255" s="1268">
        <v>14.25</v>
      </c>
      <c r="M255" s="1269">
        <v>2</v>
      </c>
      <c r="N255" s="1270">
        <v>20.3125</v>
      </c>
      <c r="O255" s="1259">
        <f t="shared" si="341"/>
        <v>17641.5</v>
      </c>
      <c r="P255" s="1259">
        <f t="shared" si="342"/>
        <v>2476</v>
      </c>
      <c r="Q255" s="1259">
        <f t="shared" si="343"/>
        <v>20117.5</v>
      </c>
      <c r="R255" s="1259">
        <f>IF(AND(MONTH(R$4)=MONTH($H255),YEAR(R$4)=YEAR($H255)),#REF!,IF(AND(MONTH(R$4)=MONTH($G255),YEAR(R$4)=YEAR($G255)),#REF!,IF(AND(R$4&lt;($H255+1),(R$4+1)&gt;$G255),$O255,0)))</f>
        <v>0</v>
      </c>
      <c r="S255" s="1259">
        <v>0</v>
      </c>
      <c r="T255" s="1259">
        <f t="shared" si="266"/>
        <v>0</v>
      </c>
      <c r="U255" s="1259">
        <v>0</v>
      </c>
      <c r="V255" s="1301">
        <f>IF(AND(MONTH(V$4)=MONTH($H255),YEAR(V$4)=YEAR($H255)),#REF!,IF(AND(MONTH(V$4)=MONTH($G255),YEAR(V$4)=YEAR($G255)),#REF!,IF(AND(V$4&lt;($H255+1),(V$4+1)&gt;$G255),$O255,0)))</f>
        <v>0</v>
      </c>
      <c r="W255" s="1301">
        <v>0</v>
      </c>
      <c r="X255" s="1301">
        <f t="shared" si="267"/>
        <v>0</v>
      </c>
      <c r="Y255" s="1301">
        <v>0</v>
      </c>
      <c r="Z255" s="1301">
        <f>IF(AND(MONTH(Z$4)=MONTH($H255),YEAR(Z$4)=YEAR($H255)),#REF!,IF(AND(MONTH(Z$4)=MONTH($G255),YEAR(Z$4)=YEAR($G255)),#REF!,IF(AND(Z$4&lt;($H255+1),(Z$4+1)&gt;$G255),$O255,0)))</f>
        <v>0</v>
      </c>
      <c r="AA255" s="1301">
        <v>0</v>
      </c>
      <c r="AB255" s="1301">
        <f t="shared" si="268"/>
        <v>0</v>
      </c>
      <c r="AC255" s="1301">
        <v>0</v>
      </c>
      <c r="AD255" s="1301">
        <f>IF(AND(MONTH(AD$4)=MONTH($H255),YEAR(AD$4)=YEAR($H255)),#REF!,IF(AND(MONTH(AD$4)=MONTH($G255),YEAR(AD$4)=YEAR($G255)),#REF!,IF(AND(AD$4&lt;($H255+1),(AD$4+1)&gt;$G255),$O255,0)))</f>
        <v>0</v>
      </c>
      <c r="AE255" s="1301">
        <v>0</v>
      </c>
      <c r="AF255" s="1301">
        <f t="shared" si="269"/>
        <v>0</v>
      </c>
      <c r="AG255" s="1301">
        <v>0</v>
      </c>
      <c r="AH255" s="1301">
        <f>IF(AND(MONTH(AH$4)=MONTH($H255),YEAR(AH$4)=YEAR($H255)),#REF!,IF(AND(MONTH(AH$4)=MONTH($G255),YEAR(AH$4)=YEAR($G255)),#REF!,IF(AND(AH$4&lt;($H255+1),(AH$4+1)&gt;$G255),$O255,0)))</f>
        <v>0</v>
      </c>
      <c r="AI255" s="1301">
        <v>0</v>
      </c>
      <c r="AJ255" s="1301">
        <f t="shared" si="270"/>
        <v>0</v>
      </c>
      <c r="AK255" s="1301">
        <v>0</v>
      </c>
      <c r="AL255" s="1313">
        <f>IF(AND(MONTH(AL$4)=MONTH($H255),YEAR(AL$4)=YEAR($H255)),#REF!,IF(AND(MONTH(AL$4)=MONTH($G255),YEAR(AL$4)=YEAR($G255)),#REF!,IF(AND(AL$4&lt;($H255+1),(AL$4+1)&gt;$G255),$O255,0)))</f>
        <v>0</v>
      </c>
      <c r="AM255" s="1313">
        <f>IF(AND(MONTH(AM$4)=MONTH($H255),YEAR(AM$4)=YEAR($H255)),#REF!,IF(AND(MONTH(AM$4)=MONTH($G255),YEAR(AM$4)=YEAR($G255)),#REF!,IF(AND(AM$4&lt;($H255+1),(AM$4+1)&gt;$G255),$O255,0)))</f>
        <v>0</v>
      </c>
      <c r="AN255" s="1313">
        <f>IF(AND(MONTH(AN$4)=MONTH($H255),YEAR(AN$4)=YEAR($H255)),#REF!,IF(AND(MONTH(AN$4)=MONTH($G255),YEAR(AN$4)=YEAR($G255)),#REF!,IF(AND(AN$4&lt;($H255+1),(AN$4+1)&gt;$G255),$O255,0)))</f>
        <v>0</v>
      </c>
      <c r="AO255" s="1313">
        <f>IF(AND(MONTH(AO$4)=MONTH($H255),YEAR(AO$4)=YEAR($H255)),#REF!,IF(AND(MONTH(AO$4)=MONTH($G255),YEAR(AO$4)=YEAR($G255)),#REF!,IF(AND(AO$4&lt;($H255+1),(AO$4+1)&gt;$G255),$O255,0)))</f>
        <v>0</v>
      </c>
      <c r="AP255" s="1313" t="e">
        <f>IF(AND(MONTH(AP$4)=MONTH($H255),YEAR(AP$4)=YEAR($H255)),#REF!,IF(AND(MONTH(AP$4)=MONTH($G255),YEAR(AP$4)=YEAR($G255)),#REF!,IF(AND(AP$4&lt;($H255+1),(AP$4+1)&gt;$G255),$O255,0)))</f>
        <v>#REF!</v>
      </c>
      <c r="AQ255" s="1313">
        <f>IF(AND(MONTH(AQ$4)=MONTH($H255),YEAR(AQ$4)=YEAR($H255)),#REF!,IF(AND(MONTH(AQ$4)=MONTH($G255),YEAR(AQ$4)=YEAR($G255)),#REF!,IF(AND(AQ$4&lt;($H255+1),(AQ$4+1)&gt;$G255),$O255,0)))</f>
        <v>17641.5</v>
      </c>
      <c r="AR255" s="1313">
        <f>IF(AND(MONTH(AR$4)=MONTH($H255),YEAR(AR$4)=YEAR($H255)),#REF!,IF(AND(MONTH(AR$4)=MONTH($G255),YEAR(AR$4)=YEAR($G255)),#REF!,IF(AND(AR$4&lt;($H255+1),(AR$4+1)&gt;$G255),$O255,0)))</f>
        <v>17641.5</v>
      </c>
      <c r="AS255" s="1301" t="e">
        <f t="shared" si="271"/>
        <v>#REF!</v>
      </c>
      <c r="AT255" s="1301">
        <f>IF(AND(MONTH(AT$4)=MONTH($H255),YEAR(AT$4)=YEAR($H255)),#REF!,IF(AND(MONTH(AT$4)=MONTH($G255),YEAR(AT$4)=YEAR($G255)),#REF!,IF(AND(AT$4&lt;($H255+1),(AT$4+1)&gt;$G255),$P255,0)))</f>
        <v>0</v>
      </c>
      <c r="AU255" s="1301">
        <v>0</v>
      </c>
      <c r="AV255" s="1301">
        <f t="shared" si="272"/>
        <v>0</v>
      </c>
      <c r="AW255" s="1301">
        <v>0</v>
      </c>
      <c r="AX255" s="1301">
        <f>IF(AND(MONTH(AX$4)=MONTH($H255),YEAR(AX$4)=YEAR($H255)),#REF!,IF(AND(MONTH(AX$4)=MONTH($G255),YEAR(AX$4)=YEAR($G255)),#REF!,IF(AND(AX$4&lt;($H255+1),(AX$4+1)&gt;$G255),$P255,0)))</f>
        <v>0</v>
      </c>
      <c r="AY255" s="1301">
        <v>0</v>
      </c>
      <c r="AZ255" s="1301">
        <f t="shared" si="273"/>
        <v>0</v>
      </c>
      <c r="BA255" s="1301">
        <v>0</v>
      </c>
      <c r="BB255" s="1301">
        <f>IF(AND(MONTH(BB$4)=MONTH($H255),YEAR(BB$4)=YEAR($H255)),#REF!,IF(AND(MONTH(BB$4)=MONTH($G255),YEAR(BB$4)=YEAR($G255)),#REF!,IF(AND(BB$4&lt;($H255+1),(BB$4+1)&gt;$G255),$P255,0)))</f>
        <v>0</v>
      </c>
      <c r="BC255" s="1301">
        <v>0</v>
      </c>
      <c r="BD255" s="1301">
        <f t="shared" si="274"/>
        <v>0</v>
      </c>
      <c r="BE255" s="1301">
        <v>0</v>
      </c>
      <c r="BF255" s="1301">
        <f>IF(AND(MONTH(BF$4)=MONTH($H255),YEAR(BF$4)=YEAR($H255)),#REF!,IF(AND(MONTH(BF$4)=MONTH($G255),YEAR(BF$4)=YEAR($G255)),#REF!,IF(AND(BF$4&lt;($H255+1),(BF$4+1)&gt;$G255),$P255,0)))</f>
        <v>0</v>
      </c>
      <c r="BG255" s="1301">
        <v>0</v>
      </c>
      <c r="BH255" s="1301">
        <f t="shared" si="275"/>
        <v>0</v>
      </c>
      <c r="BI255" s="1301">
        <v>0</v>
      </c>
      <c r="BJ255" s="1301">
        <f>IF(AND(MONTH(BJ$4)=MONTH($H255),YEAR(BJ$4)=YEAR($H255)),#REF!,IF(AND(MONTH(BJ$4)=MONTH($G255),YEAR(BJ$4)=YEAR($G255)),#REF!,IF(AND(BJ$4&lt;($H255+1),(BJ$4+1)&gt;$G255),$P255,0)))</f>
        <v>0</v>
      </c>
      <c r="BK255" s="1301">
        <v>0</v>
      </c>
      <c r="BL255" s="1301">
        <f t="shared" si="276"/>
        <v>0</v>
      </c>
      <c r="BM255" s="1301">
        <v>0</v>
      </c>
      <c r="BN255" s="1313">
        <f>IF(AND(MONTH(BN$4)=MONTH($H255),YEAR(BN$4)=YEAR($H255)),#REF!,IF(AND(MONTH(BN$4)=MONTH($G255),YEAR(BN$4)=YEAR($G255)),#REF!,IF(AND(BN$4&lt;($H255+1),(BN$4+1)&gt;$G255),$P255,0)))</f>
        <v>0</v>
      </c>
      <c r="BO255" s="1313">
        <f>IF(AND(MONTH(BO$4)=MONTH($H255),YEAR(BO$4)=YEAR($H255)),#REF!,IF(AND(MONTH(BO$4)=MONTH($G255),YEAR(BO$4)=YEAR($G255)),#REF!,IF(AND(BO$4&lt;($H255+1),(BO$4+1)&gt;$G255),$P255,0)))</f>
        <v>0</v>
      </c>
      <c r="BP255" s="1313">
        <f>IF(AND(MONTH(BP$4)=MONTH($H255),YEAR(BP$4)=YEAR($H255)),#REF!,IF(AND(MONTH(BP$4)=MONTH($G255),YEAR(BP$4)=YEAR($G255)),#REF!,IF(AND(BP$4&lt;($H255+1),(BP$4+1)&gt;$G255),$P255,0)))</f>
        <v>0</v>
      </c>
      <c r="BQ255" s="1313">
        <f>IF(AND(MONTH(BQ$4)=MONTH($H255),YEAR(BQ$4)=YEAR($H255)),#REF!,IF(AND(MONTH(BQ$4)=MONTH($G255),YEAR(BQ$4)=YEAR($G255)),#REF!,IF(AND(BQ$4&lt;($H255+1),(BQ$4+1)&gt;$G255),$P255,0)))</f>
        <v>0</v>
      </c>
      <c r="BR255" s="1313" t="e">
        <f>IF(AND(MONTH(BR$4)=MONTH($H255),YEAR(BR$4)=YEAR($H255)),#REF!,IF(AND(MONTH(BR$4)=MONTH($G255),YEAR(BR$4)=YEAR($G255)),#REF!,IF(AND(BR$4&lt;($H255+1),(BR$4+1)&gt;$G255),$P255,0)))</f>
        <v>#REF!</v>
      </c>
      <c r="BS255" s="1313">
        <f>IF(AND(MONTH(BS$4)=MONTH($H255),YEAR(BS$4)=YEAR($H255)),#REF!,IF(AND(MONTH(BS$4)=MONTH($G255),YEAR(BS$4)=YEAR($G255)),#REF!,IF(AND(BS$4&lt;($H255+1),(BS$4+1)&gt;$G255),$P255,0)))</f>
        <v>2476</v>
      </c>
      <c r="BT255" s="1313">
        <f>IF(AND(MONTH(BT$4)=MONTH($H255),YEAR(BT$4)=YEAR($H255)),#REF!,IF(AND(MONTH(BT$4)=MONTH($G255),YEAR(BT$4)=YEAR($G255)),#REF!,IF(AND(BT$4&lt;($H255+1),(BT$4+1)&gt;$G255),$P255,0)))</f>
        <v>2476</v>
      </c>
      <c r="BU255" s="1331" t="e">
        <f t="shared" si="277"/>
        <v>#REF!</v>
      </c>
      <c r="BV255" s="1331"/>
      <c r="BW255" s="1327"/>
      <c r="BX255" s="1319"/>
      <c r="BY255" s="1319"/>
      <c r="BZ255" s="1319"/>
      <c r="CA255" s="1319"/>
      <c r="CB255" s="1319"/>
      <c r="CC255" s="1319"/>
      <c r="CD255" s="1338"/>
      <c r="CE255" s="1338"/>
      <c r="CF255" s="1338"/>
      <c r="CG255" s="1338"/>
      <c r="CH255" s="1338"/>
      <c r="CI255" s="1270">
        <f t="shared" si="278"/>
        <v>0</v>
      </c>
      <c r="CJ255" s="1333"/>
      <c r="CK255" s="1333"/>
      <c r="CL255" s="1333"/>
    </row>
    <row r="256" spans="1:90" ht="18" customHeight="1">
      <c r="A256" s="1392">
        <v>108</v>
      </c>
      <c r="B256" s="1392" t="s">
        <v>292</v>
      </c>
      <c r="C256" s="1392" t="s">
        <v>107</v>
      </c>
      <c r="D256" s="1392"/>
      <c r="E256" s="1206"/>
      <c r="F256" s="1344" t="s">
        <v>310</v>
      </c>
      <c r="G256" s="1209">
        <v>45931</v>
      </c>
      <c r="H256" s="1209">
        <v>46295</v>
      </c>
      <c r="I256" s="1266"/>
      <c r="J256" s="1267">
        <v>0</v>
      </c>
      <c r="K256" s="1267">
        <v>1238</v>
      </c>
      <c r="L256" s="1268">
        <v>14.75</v>
      </c>
      <c r="M256" s="1269">
        <v>2</v>
      </c>
      <c r="N256" s="1270">
        <v>20.9375</v>
      </c>
      <c r="O256" s="1259">
        <f t="shared" si="341"/>
        <v>18260.5</v>
      </c>
      <c r="P256" s="1259">
        <f t="shared" si="342"/>
        <v>2476</v>
      </c>
      <c r="Q256" s="1259">
        <f t="shared" si="343"/>
        <v>20736.5</v>
      </c>
      <c r="R256" s="1259">
        <f>IF(AND(MONTH(R$4)=MONTH($H256),YEAR(R$4)=YEAR($H256)),#REF!,IF(AND(MONTH(R$4)=MONTH($G256),YEAR(R$4)=YEAR($G256)),#REF!,IF(AND(R$4&lt;($H256+1),(R$4+1)&gt;$G256),$O256,0)))</f>
        <v>0</v>
      </c>
      <c r="S256" s="1259">
        <v>0</v>
      </c>
      <c r="T256" s="1259">
        <f t="shared" si="266"/>
        <v>0</v>
      </c>
      <c r="U256" s="1259">
        <v>0</v>
      </c>
      <c r="V256" s="1301">
        <f>IF(AND(MONTH(V$4)=MONTH($H256),YEAR(V$4)=YEAR($H256)),#REF!,IF(AND(MONTH(V$4)=MONTH($G256),YEAR(V$4)=YEAR($G256)),#REF!,IF(AND(V$4&lt;($H256+1),(V$4+1)&gt;$G256),$O256,0)))</f>
        <v>0</v>
      </c>
      <c r="W256" s="1301">
        <v>0</v>
      </c>
      <c r="X256" s="1301">
        <f t="shared" si="267"/>
        <v>0</v>
      </c>
      <c r="Y256" s="1301">
        <v>0</v>
      </c>
      <c r="Z256" s="1301">
        <f>IF(AND(MONTH(Z$4)=MONTH($H256),YEAR(Z$4)=YEAR($H256)),#REF!,IF(AND(MONTH(Z$4)=MONTH($G256),YEAR(Z$4)=YEAR($G256)),#REF!,IF(AND(Z$4&lt;($H256+1),(Z$4+1)&gt;$G256),$O256,0)))</f>
        <v>0</v>
      </c>
      <c r="AA256" s="1301">
        <v>0</v>
      </c>
      <c r="AB256" s="1301">
        <f t="shared" si="268"/>
        <v>0</v>
      </c>
      <c r="AC256" s="1301">
        <v>0</v>
      </c>
      <c r="AD256" s="1301">
        <f>IF(AND(MONTH(AD$4)=MONTH($H256),YEAR(AD$4)=YEAR($H256)),#REF!,IF(AND(MONTH(AD$4)=MONTH($G256),YEAR(AD$4)=YEAR($G256)),#REF!,IF(AND(AD$4&lt;($H256+1),(AD$4+1)&gt;$G256),$O256,0)))</f>
        <v>0</v>
      </c>
      <c r="AE256" s="1301">
        <v>0</v>
      </c>
      <c r="AF256" s="1301">
        <f t="shared" si="269"/>
        <v>0</v>
      </c>
      <c r="AG256" s="1301">
        <v>0</v>
      </c>
      <c r="AH256" s="1301">
        <f>IF(AND(MONTH(AH$4)=MONTH($H256),YEAR(AH$4)=YEAR($H256)),#REF!,IF(AND(MONTH(AH$4)=MONTH($G256),YEAR(AH$4)=YEAR($G256)),#REF!,IF(AND(AH$4&lt;($H256+1),(AH$4+1)&gt;$G256),$O256,0)))</f>
        <v>0</v>
      </c>
      <c r="AI256" s="1301">
        <v>0</v>
      </c>
      <c r="AJ256" s="1301">
        <f t="shared" si="270"/>
        <v>0</v>
      </c>
      <c r="AK256" s="1301">
        <v>0</v>
      </c>
      <c r="AL256" s="1313">
        <f>IF(AND(MONTH(AL$4)=MONTH($H256),YEAR(AL$4)=YEAR($H256)),#REF!,IF(AND(MONTH(AL$4)=MONTH($G256),YEAR(AL$4)=YEAR($G256)),#REF!,IF(AND(AL$4&lt;($H256+1),(AL$4+1)&gt;$G256),$O256,0)))</f>
        <v>0</v>
      </c>
      <c r="AM256" s="1313">
        <f>IF(AND(MONTH(AM$4)=MONTH($H256),YEAR(AM$4)=YEAR($H256)),#REF!,IF(AND(MONTH(AM$4)=MONTH($G256),YEAR(AM$4)=YEAR($G256)),#REF!,IF(AND(AM$4&lt;($H256+1),(AM$4+1)&gt;$G256),$O256,0)))</f>
        <v>0</v>
      </c>
      <c r="AN256" s="1313">
        <f>IF(AND(MONTH(AN$4)=MONTH($H256),YEAR(AN$4)=YEAR($H256)),#REF!,IF(AND(MONTH(AN$4)=MONTH($G256),YEAR(AN$4)=YEAR($G256)),#REF!,IF(AND(AN$4&lt;($H256+1),(AN$4+1)&gt;$G256),$O256,0)))</f>
        <v>0</v>
      </c>
      <c r="AO256" s="1313">
        <f>IF(AND(MONTH(AO$4)=MONTH($H256),YEAR(AO$4)=YEAR($H256)),#REF!,IF(AND(MONTH(AO$4)=MONTH($G256),YEAR(AO$4)=YEAR($G256)),#REF!,IF(AND(AO$4&lt;($H256+1),(AO$4+1)&gt;$G256),$O256,0)))</f>
        <v>0</v>
      </c>
      <c r="AP256" s="1313">
        <f>IF(AND(MONTH(AP$4)=MONTH($H256),YEAR(AP$4)=YEAR($H256)),#REF!,IF(AND(MONTH(AP$4)=MONTH($G256),YEAR(AP$4)=YEAR($G256)),#REF!,IF(AND(AP$4&lt;($H256+1),(AP$4+1)&gt;$G256),$O256,0)))</f>
        <v>0</v>
      </c>
      <c r="AQ256" s="1313">
        <f>IF(AND(MONTH(AQ$4)=MONTH($H256),YEAR(AQ$4)=YEAR($H256)),#REF!,IF(AND(MONTH(AQ$4)=MONTH($G256),YEAR(AQ$4)=YEAR($G256)),#REF!,IF(AND(AQ$4&lt;($H256+1),(AQ$4+1)&gt;$G256),$O256,0)))</f>
        <v>0</v>
      </c>
      <c r="AR256" s="1313">
        <f>IF(AND(MONTH(AR$4)=MONTH($H256),YEAR(AR$4)=YEAR($H256)),#REF!,IF(AND(MONTH(AR$4)=MONTH($G256),YEAR(AR$4)=YEAR($G256)),#REF!,IF(AND(AR$4&lt;($H256+1),(AR$4+1)&gt;$G256),$O256,0)))</f>
        <v>0</v>
      </c>
      <c r="AS256" s="1301">
        <f t="shared" si="271"/>
        <v>0</v>
      </c>
      <c r="AT256" s="1301">
        <f>IF(AND(MONTH(AT$4)=MONTH($H256),YEAR(AT$4)=YEAR($H256)),#REF!,IF(AND(MONTH(AT$4)=MONTH($G256),YEAR(AT$4)=YEAR($G256)),#REF!,IF(AND(AT$4&lt;($H256+1),(AT$4+1)&gt;$G256),$P256,0)))</f>
        <v>0</v>
      </c>
      <c r="AU256" s="1301">
        <v>0</v>
      </c>
      <c r="AV256" s="1301">
        <f t="shared" si="272"/>
        <v>0</v>
      </c>
      <c r="AW256" s="1301">
        <v>0</v>
      </c>
      <c r="AX256" s="1301">
        <f>IF(AND(MONTH(AX$4)=MONTH($H256),YEAR(AX$4)=YEAR($H256)),#REF!,IF(AND(MONTH(AX$4)=MONTH($G256),YEAR(AX$4)=YEAR($G256)),#REF!,IF(AND(AX$4&lt;($H256+1),(AX$4+1)&gt;$G256),$P256,0)))</f>
        <v>0</v>
      </c>
      <c r="AY256" s="1301">
        <v>0</v>
      </c>
      <c r="AZ256" s="1301">
        <f t="shared" si="273"/>
        <v>0</v>
      </c>
      <c r="BA256" s="1301">
        <v>0</v>
      </c>
      <c r="BB256" s="1301">
        <f>IF(AND(MONTH(BB$4)=MONTH($H256),YEAR(BB$4)=YEAR($H256)),#REF!,IF(AND(MONTH(BB$4)=MONTH($G256),YEAR(BB$4)=YEAR($G256)),#REF!,IF(AND(BB$4&lt;($H256+1),(BB$4+1)&gt;$G256),$P256,0)))</f>
        <v>0</v>
      </c>
      <c r="BC256" s="1301">
        <v>0</v>
      </c>
      <c r="BD256" s="1301">
        <f t="shared" si="274"/>
        <v>0</v>
      </c>
      <c r="BE256" s="1301">
        <v>0</v>
      </c>
      <c r="BF256" s="1301">
        <f>IF(AND(MONTH(BF$4)=MONTH($H256),YEAR(BF$4)=YEAR($H256)),#REF!,IF(AND(MONTH(BF$4)=MONTH($G256),YEAR(BF$4)=YEAR($G256)),#REF!,IF(AND(BF$4&lt;($H256+1),(BF$4+1)&gt;$G256),$P256,0)))</f>
        <v>0</v>
      </c>
      <c r="BG256" s="1301">
        <v>0</v>
      </c>
      <c r="BH256" s="1301">
        <f t="shared" si="275"/>
        <v>0</v>
      </c>
      <c r="BI256" s="1301">
        <v>0</v>
      </c>
      <c r="BJ256" s="1301">
        <f>IF(AND(MONTH(BJ$4)=MONTH($H256),YEAR(BJ$4)=YEAR($H256)),#REF!,IF(AND(MONTH(BJ$4)=MONTH($G256),YEAR(BJ$4)=YEAR($G256)),#REF!,IF(AND(BJ$4&lt;($H256+1),(BJ$4+1)&gt;$G256),$P256,0)))</f>
        <v>0</v>
      </c>
      <c r="BK256" s="1301">
        <v>0</v>
      </c>
      <c r="BL256" s="1301">
        <f t="shared" si="276"/>
        <v>0</v>
      </c>
      <c r="BM256" s="1301">
        <v>0</v>
      </c>
      <c r="BN256" s="1313">
        <f>IF(AND(MONTH(BN$4)=MONTH($H256),YEAR(BN$4)=YEAR($H256)),#REF!,IF(AND(MONTH(BN$4)=MONTH($G256),YEAR(BN$4)=YEAR($G256)),#REF!,IF(AND(BN$4&lt;($H256+1),(BN$4+1)&gt;$G256),$P256,0)))</f>
        <v>0</v>
      </c>
      <c r="BO256" s="1313">
        <f>IF(AND(MONTH(BO$4)=MONTH($H256),YEAR(BO$4)=YEAR($H256)),#REF!,IF(AND(MONTH(BO$4)=MONTH($G256),YEAR(BO$4)=YEAR($G256)),#REF!,IF(AND(BO$4&lt;($H256+1),(BO$4+1)&gt;$G256),$P256,0)))</f>
        <v>0</v>
      </c>
      <c r="BP256" s="1313">
        <f>IF(AND(MONTH(BP$4)=MONTH($H256),YEAR(BP$4)=YEAR($H256)),#REF!,IF(AND(MONTH(BP$4)=MONTH($G256),YEAR(BP$4)=YEAR($G256)),#REF!,IF(AND(BP$4&lt;($H256+1),(BP$4+1)&gt;$G256),$P256,0)))</f>
        <v>0</v>
      </c>
      <c r="BQ256" s="1313">
        <f>IF(AND(MONTH(BQ$4)=MONTH($H256),YEAR(BQ$4)=YEAR($H256)),#REF!,IF(AND(MONTH(BQ$4)=MONTH($G256),YEAR(BQ$4)=YEAR($G256)),#REF!,IF(AND(BQ$4&lt;($H256+1),(BQ$4+1)&gt;$G256),$P256,0)))</f>
        <v>0</v>
      </c>
      <c r="BR256" s="1313">
        <f>IF(AND(MONTH(BR$4)=MONTH($H256),YEAR(BR$4)=YEAR($H256)),#REF!,IF(AND(MONTH(BR$4)=MONTH($G256),YEAR(BR$4)=YEAR($G256)),#REF!,IF(AND(BR$4&lt;($H256+1),(BR$4+1)&gt;$G256),$P256,0)))</f>
        <v>0</v>
      </c>
      <c r="BS256" s="1313">
        <f>IF(AND(MONTH(BS$4)=MONTH($H256),YEAR(BS$4)=YEAR($H256)),#REF!,IF(AND(MONTH(BS$4)=MONTH($G256),YEAR(BS$4)=YEAR($G256)),#REF!,IF(AND(BS$4&lt;($H256+1),(BS$4+1)&gt;$G256),$P256,0)))</f>
        <v>0</v>
      </c>
      <c r="BT256" s="1313">
        <f>IF(AND(MONTH(BT$4)=MONTH($H256),YEAR(BT$4)=YEAR($H256)),#REF!,IF(AND(MONTH(BT$4)=MONTH($G256),YEAR(BT$4)=YEAR($G256)),#REF!,IF(AND(BT$4&lt;($H256+1),(BT$4+1)&gt;$G256),$P256,0)))</f>
        <v>0</v>
      </c>
      <c r="BU256" s="1331">
        <f t="shared" si="277"/>
        <v>0</v>
      </c>
      <c r="BV256" s="1331"/>
      <c r="BW256" s="1327"/>
      <c r="BX256" s="1319"/>
      <c r="BY256" s="1319"/>
      <c r="BZ256" s="1319"/>
      <c r="CA256" s="1319"/>
      <c r="CB256" s="1319"/>
      <c r="CC256" s="1319"/>
      <c r="CD256" s="1338"/>
      <c r="CE256" s="1338"/>
      <c r="CF256" s="1338"/>
      <c r="CG256" s="1338"/>
      <c r="CH256" s="1338"/>
      <c r="CI256" s="1270">
        <f t="shared" si="278"/>
        <v>0</v>
      </c>
      <c r="CJ256" s="1333"/>
      <c r="CK256" s="1333"/>
      <c r="CL256" s="1333"/>
    </row>
    <row r="257" spans="1:90" ht="18" customHeight="1">
      <c r="A257" s="1188">
        <v>112</v>
      </c>
      <c r="B257" s="1188" t="s">
        <v>292</v>
      </c>
      <c r="C257" s="1188" t="s">
        <v>107</v>
      </c>
      <c r="D257" s="1188"/>
      <c r="E257" s="1206" t="s">
        <v>311</v>
      </c>
      <c r="F257" s="1344" t="s">
        <v>312</v>
      </c>
      <c r="G257" s="1209">
        <v>45184</v>
      </c>
      <c r="H257" s="1209">
        <v>45549</v>
      </c>
      <c r="I257" s="1266"/>
      <c r="J257" s="1267">
        <v>1544</v>
      </c>
      <c r="K257" s="1267">
        <v>1544</v>
      </c>
      <c r="L257" s="1268">
        <v>8.875</v>
      </c>
      <c r="M257" s="1269">
        <v>2</v>
      </c>
      <c r="N257" s="1270">
        <v>13.59375</v>
      </c>
      <c r="O257" s="1259">
        <f t="shared" si="341"/>
        <v>13703</v>
      </c>
      <c r="P257" s="1259">
        <f t="shared" si="342"/>
        <v>3088</v>
      </c>
      <c r="Q257" s="1259">
        <f t="shared" si="343"/>
        <v>16791</v>
      </c>
      <c r="R257" s="1259">
        <f>IF(AND(MONTH(R$4)=MONTH($H257),YEAR(R$4)=YEAR($H257)),#REF!,IF(AND(MONTH(R$4)=MONTH($G257),YEAR(R$4)=YEAR($G257)),#REF!,IF(AND(R$4&lt;($H257+1),(R$4+1)&gt;$G257),$O257,0)))</f>
        <v>13703</v>
      </c>
      <c r="S257" s="1259">
        <f>VLOOKUP(E257,'[1]MW-Rent 2023'!$E$11:$AS$247,16,FALSE)</f>
        <v>10962.4</v>
      </c>
      <c r="T257" s="1259">
        <f t="shared" si="266"/>
        <v>2740.6</v>
      </c>
      <c r="U257" s="1259">
        <f>VLOOKUP(E257,'[2]MW-Rent 2023'!$E$11:$DR$319,21,FALSE)</f>
        <v>12043.2</v>
      </c>
      <c r="V257" s="1301">
        <f>IF(AND(MONTH(V$4)=MONTH($H257),YEAR(V$4)=YEAR($H257)),#REF!,IF(AND(MONTH(V$4)=MONTH($G257),YEAR(V$4)=YEAR($G257)),#REF!,IF(AND(V$4&lt;($H257+1),(V$4+1)&gt;$G257),$O257,0)))</f>
        <v>13703</v>
      </c>
      <c r="W257" s="1301">
        <f>VLOOKUP(E257,'[1]MW-Rent 2023'!$E$11:$AS$247,17,FALSE)</f>
        <v>10962.4</v>
      </c>
      <c r="X257" s="1301">
        <f t="shared" si="267"/>
        <v>2740.6</v>
      </c>
      <c r="Y257" s="1301">
        <f>VLOOKUP(E257,'[2]MW-Rent 2023'!$E$11:$DR$319,25,FALSE)</f>
        <v>10808</v>
      </c>
      <c r="Z257" s="1301">
        <f>IF(AND(MONTH(Z$4)=MONTH($H257),YEAR(Z$4)=YEAR($H257)),#REF!,IF(AND(MONTH(Z$4)=MONTH($G257),YEAR(Z$4)=YEAR($G257)),#REF!,IF(AND(Z$4&lt;($H257+1),(Z$4+1)&gt;$G257),$O257,0)))</f>
        <v>13703</v>
      </c>
      <c r="AA257" s="1301">
        <f>VLOOKUP(E257,'[1]MW-Rent 2023'!$E$11:$AS$247,18,FALSE)</f>
        <v>10962.4</v>
      </c>
      <c r="AB257" s="1301">
        <f t="shared" si="268"/>
        <v>2740.6</v>
      </c>
      <c r="AC257" s="1301">
        <f>VLOOKUP(E257,'[2]MW-Rent 2023'!$E$11:$DR$319,29,FALSE)</f>
        <v>10808</v>
      </c>
      <c r="AD257" s="1301">
        <f>IF(AND(MONTH(AD$4)=MONTH($H257),YEAR(AD$4)=YEAR($H257)),#REF!,IF(AND(MONTH(AD$4)=MONTH($G257),YEAR(AD$4)=YEAR($G257)),#REF!,IF(AND(AD$4&lt;($H257+1),(AD$4+1)&gt;$G257),$O257,0)))</f>
        <v>13703</v>
      </c>
      <c r="AE257" s="1301">
        <f>VLOOKUP(E257,'[1]MW-Rent 2023'!$E$11:$AS$247,19,FALSE)</f>
        <v>10962.4</v>
      </c>
      <c r="AF257" s="1301">
        <f t="shared" si="269"/>
        <v>2740.6</v>
      </c>
      <c r="AG257" s="1301">
        <f>VLOOKUP(E257,'[2]MW-Rent 2023'!$E$11:$DR$319,33,FALSE)</f>
        <v>10808</v>
      </c>
      <c r="AH257" s="1301">
        <f>IF(AND(MONTH(AH$4)=MONTH($H257),YEAR(AH$4)=YEAR($H257)),#REF!,IF(AND(MONTH(AH$4)=MONTH($G257),YEAR(AH$4)=YEAR($G257)),#REF!,IF(AND(AH$4&lt;($H257+1),(AH$4+1)&gt;$G257),$O257,0)))</f>
        <v>13703</v>
      </c>
      <c r="AI257" s="1301">
        <f>VLOOKUP(E257,'[1]MW-Rent 2023'!$E$11:$AS$247,20,FALSE)</f>
        <v>10962.4</v>
      </c>
      <c r="AJ257" s="1301">
        <f t="shared" si="270"/>
        <v>2740.6</v>
      </c>
      <c r="AK257" s="1301">
        <f>VLOOKUP(E257,'[2]MW-Rent 2023'!$E$11:$DR$319,37,FALSE)</f>
        <v>10808</v>
      </c>
      <c r="AL257" s="1313">
        <f>IF(AND(MONTH(AL$4)=MONTH($H257),YEAR(AL$4)=YEAR($H257)),#REF!,IF(AND(MONTH(AL$4)=MONTH($G257),YEAR(AL$4)=YEAR($G257)),#REF!,IF(AND(AL$4&lt;($H257+1),(AL$4+1)&gt;$G257),$O257,0)))</f>
        <v>13703</v>
      </c>
      <c r="AM257" s="1313">
        <f>IF(AND(MONTH(AM$4)=MONTH($H257),YEAR(AM$4)=YEAR($H257)),#REF!,IF(AND(MONTH(AM$4)=MONTH($G257),YEAR(AM$4)=YEAR($G257)),#REF!,IF(AND(AM$4&lt;($H257+1),(AM$4+1)&gt;$G257),$O257,0)))</f>
        <v>13703</v>
      </c>
      <c r="AN257" s="1313">
        <f>IF(AND(MONTH(AN$4)=MONTH($H257),YEAR(AN$4)=YEAR($H257)),#REF!,IF(AND(MONTH(AN$4)=MONTH($G257),YEAR(AN$4)=YEAR($G257)),#REF!,IF(AND(AN$4&lt;($H257+1),(AN$4+1)&gt;$G257),$O257,0)))</f>
        <v>13703</v>
      </c>
      <c r="AO257" s="1313" t="e">
        <f>IF(AND(MONTH(AO$4)=MONTH($H257),YEAR(AO$4)=YEAR($H257)),#REF!,IF(AND(MONTH(AO$4)=MONTH($G257),YEAR(AO$4)=YEAR($G257)),#REF!,IF(AND(AO$4&lt;($H257+1),(AO$4+1)&gt;$G257),$O257,0)))</f>
        <v>#REF!</v>
      </c>
      <c r="AP257" s="1313">
        <f>IF(AND(MONTH(AP$4)=MONTH($H257),YEAR(AP$4)=YEAR($H257)),#REF!,IF(AND(MONTH(AP$4)=MONTH($G257),YEAR(AP$4)=YEAR($G257)),#REF!,IF(AND(AP$4&lt;($H257+1),(AP$4+1)&gt;$G257),$O257,0)))</f>
        <v>0</v>
      </c>
      <c r="AQ257" s="1313">
        <f>IF(AND(MONTH(AQ$4)=MONTH($H257),YEAR(AQ$4)=YEAR($H257)),#REF!,IF(AND(MONTH(AQ$4)=MONTH($G257),YEAR(AQ$4)=YEAR($G257)),#REF!,IF(AND(AQ$4&lt;($H257+1),(AQ$4+1)&gt;$G257),$O257,0)))</f>
        <v>0</v>
      </c>
      <c r="AR257" s="1313">
        <f>IF(AND(MONTH(AR$4)=MONTH($H257),YEAR(AR$4)=YEAR($H257)),#REF!,IF(AND(MONTH(AR$4)=MONTH($G257),YEAR(AR$4)=YEAR($G257)),#REF!,IF(AND(AR$4&lt;($H257+1),(AR$4+1)&gt;$G257),$O257,0)))</f>
        <v>0</v>
      </c>
      <c r="AS257" s="1301" t="e">
        <f t="shared" si="271"/>
        <v>#REF!</v>
      </c>
      <c r="AT257" s="1301">
        <f>IF(AND(MONTH(AT$4)=MONTH($H257),YEAR(AT$4)=YEAR($H257)),#REF!,IF(AND(MONTH(AT$4)=MONTH($G257),YEAR(AT$4)=YEAR($G257)),#REF!,IF(AND(AT$4&lt;($H257+1),(AT$4+1)&gt;$G257),$P257,0)))</f>
        <v>3088</v>
      </c>
      <c r="AU257" s="1301">
        <f>VLOOKUP(E257,'[1]MW-Rent 2023'!$E$11:$AS$247,29,FALSE)</f>
        <v>3088</v>
      </c>
      <c r="AV257" s="1301">
        <f t="shared" si="272"/>
        <v>0</v>
      </c>
      <c r="AW257" s="1301">
        <f>VLOOKUP(E257,'[2]MW-Rent 2023'!$E$11:$DR$319,70,FALSE)</f>
        <v>1852.8</v>
      </c>
      <c r="AX257" s="1301">
        <f>IF(AND(MONTH(AX$4)=MONTH($H257),YEAR(AX$4)=YEAR($H257)),#REF!,IF(AND(MONTH(AX$4)=MONTH($G257),YEAR(AX$4)=YEAR($G257)),#REF!,IF(AND(AX$4&lt;($H257+1),(AX$4+1)&gt;$G257),$P257,0)))</f>
        <v>3088</v>
      </c>
      <c r="AY257" s="1301">
        <f>VLOOKUP(E257,'[1]MW-Rent 2023'!$E$11:$AS$247,30,FALSE)</f>
        <v>3088</v>
      </c>
      <c r="AZ257" s="1301">
        <f t="shared" si="273"/>
        <v>0</v>
      </c>
      <c r="BA257" s="1301">
        <f>VLOOKUP(E257,'[2]MW-Rent 2023'!$E$11:$DR$319,74,FALSE)</f>
        <v>3088</v>
      </c>
      <c r="BB257" s="1301">
        <f>IF(AND(MONTH(BB$4)=MONTH($H257),YEAR(BB$4)=YEAR($H257)),#REF!,IF(AND(MONTH(BB$4)=MONTH($G257),YEAR(BB$4)=YEAR($G257)),#REF!,IF(AND(BB$4&lt;($H257+1),(BB$4+1)&gt;$G257),$P257,0)))</f>
        <v>3088</v>
      </c>
      <c r="BC257" s="1301">
        <f>VLOOKUP(E257,'[1]MW-Rent 2023'!$E$11:$AS$247,31,FALSE)</f>
        <v>3088</v>
      </c>
      <c r="BD257" s="1301">
        <f t="shared" si="274"/>
        <v>0</v>
      </c>
      <c r="BE257" s="1301">
        <f>VLOOKUP(E257,'[2]MW-Rent 2023'!$E$11:$DR$319,78,FALSE)</f>
        <v>3088</v>
      </c>
      <c r="BF257" s="1301">
        <f>IF(AND(MONTH(BF$4)=MONTH($H257),YEAR(BF$4)=YEAR($H257)),#REF!,IF(AND(MONTH(BF$4)=MONTH($G257),YEAR(BF$4)=YEAR($G257)),#REF!,IF(AND(BF$4&lt;($H257+1),(BF$4+1)&gt;$G257),$P257,0)))</f>
        <v>3088</v>
      </c>
      <c r="BG257" s="1301">
        <f>VLOOKUP(E257,'[1]MW-Rent 2023'!$E$11:$AS$247,32,FALSE)</f>
        <v>3088</v>
      </c>
      <c r="BH257" s="1301">
        <f t="shared" si="275"/>
        <v>0</v>
      </c>
      <c r="BI257" s="1301">
        <f>VLOOKUP(E257,'[2]MW-Rent 2023'!$E$11:$DR$319,82,FALSE)</f>
        <v>3088</v>
      </c>
      <c r="BJ257" s="1301">
        <f>IF(AND(MONTH(BJ$4)=MONTH($H257),YEAR(BJ$4)=YEAR($H257)),#REF!,IF(AND(MONTH(BJ$4)=MONTH($G257),YEAR(BJ$4)=YEAR($G257)),#REF!,IF(AND(BJ$4&lt;($H257+1),(BJ$4+1)&gt;$G257),$P257,0)))</f>
        <v>3088</v>
      </c>
      <c r="BK257" s="1301">
        <f>VLOOKUP(E257,'[1]MW-Rent 2023'!$E$11:$AS$247,33,FALSE)</f>
        <v>3088</v>
      </c>
      <c r="BL257" s="1301">
        <f t="shared" si="276"/>
        <v>0</v>
      </c>
      <c r="BM257" s="1301">
        <f>VLOOKUP(E257,'[2]MW-Rent 2023'!$E$11:$DR$319,86,FALSE)</f>
        <v>3088</v>
      </c>
      <c r="BN257" s="1313">
        <f>IF(AND(MONTH(BN$4)=MONTH($H257),YEAR(BN$4)=YEAR($H257)),#REF!,IF(AND(MONTH(BN$4)=MONTH($G257),YEAR(BN$4)=YEAR($G257)),#REF!,IF(AND(BN$4&lt;($H257+1),(BN$4+1)&gt;$G257),$P257,0)))</f>
        <v>3088</v>
      </c>
      <c r="BO257" s="1313">
        <f>IF(AND(MONTH(BO$4)=MONTH($H257),YEAR(BO$4)=YEAR($H257)),#REF!,IF(AND(MONTH(BO$4)=MONTH($G257),YEAR(BO$4)=YEAR($G257)),#REF!,IF(AND(BO$4&lt;($H257+1),(BO$4+1)&gt;$G257),$P257,0)))</f>
        <v>3088</v>
      </c>
      <c r="BP257" s="1313">
        <f>IF(AND(MONTH(BP$4)=MONTH($H257),YEAR(BP$4)=YEAR($H257)),#REF!,IF(AND(MONTH(BP$4)=MONTH($G257),YEAR(BP$4)=YEAR($G257)),#REF!,IF(AND(BP$4&lt;($H257+1),(BP$4+1)&gt;$G257),$P257,0)))</f>
        <v>3088</v>
      </c>
      <c r="BQ257" s="1313" t="e">
        <f>IF(AND(MONTH(BQ$4)=MONTH($H257),YEAR(BQ$4)=YEAR($H257)),#REF!,IF(AND(MONTH(BQ$4)=MONTH($G257),YEAR(BQ$4)=YEAR($G257)),#REF!,IF(AND(BQ$4&lt;($H257+1),(BQ$4+1)&gt;$G257),$P257,0)))</f>
        <v>#REF!</v>
      </c>
      <c r="BR257" s="1313">
        <f>IF(AND(MONTH(BR$4)=MONTH($H257),YEAR(BR$4)=YEAR($H257)),#REF!,IF(AND(MONTH(BR$4)=MONTH($G257),YEAR(BR$4)=YEAR($G257)),#REF!,IF(AND(BR$4&lt;($H257+1),(BR$4+1)&gt;$G257),$P257,0)))</f>
        <v>0</v>
      </c>
      <c r="BS257" s="1313">
        <f>IF(AND(MONTH(BS$4)=MONTH($H257),YEAR(BS$4)=YEAR($H257)),#REF!,IF(AND(MONTH(BS$4)=MONTH($G257),YEAR(BS$4)=YEAR($G257)),#REF!,IF(AND(BS$4&lt;($H257+1),(BS$4+1)&gt;$G257),$P257,0)))</f>
        <v>0</v>
      </c>
      <c r="BT257" s="1313">
        <f>IF(AND(MONTH(BT$4)=MONTH($H257),YEAR(BT$4)=YEAR($H257)),#REF!,IF(AND(MONTH(BT$4)=MONTH($G257),YEAR(BT$4)=YEAR($G257)),#REF!,IF(AND(BT$4&lt;($H257+1),(BT$4+1)&gt;$G257),$P257,0)))</f>
        <v>0</v>
      </c>
      <c r="BU257" s="1331" t="e">
        <f t="shared" si="277"/>
        <v>#REF!</v>
      </c>
      <c r="BV257" s="1331"/>
      <c r="BW257" s="1327">
        <v>382.27</v>
      </c>
      <c r="BX257" s="1319">
        <v>159.38</v>
      </c>
      <c r="BY257" s="1319">
        <v>130.75</v>
      </c>
      <c r="BZ257" s="1319">
        <v>150.36000000000001</v>
      </c>
      <c r="CA257" s="1319">
        <v>171.85</v>
      </c>
      <c r="CB257" s="1319"/>
      <c r="CC257" s="1319"/>
      <c r="CD257" s="1338"/>
      <c r="CE257" s="1338"/>
      <c r="CF257" s="1338"/>
      <c r="CG257" s="1338"/>
      <c r="CH257" s="1338"/>
      <c r="CI257" s="1270">
        <f t="shared" si="278"/>
        <v>994.61</v>
      </c>
      <c r="CJ257" s="1333"/>
      <c r="CK257" s="1333"/>
      <c r="CL257" s="1333"/>
    </row>
    <row r="258" spans="1:90" ht="18" customHeight="1">
      <c r="A258" s="1188">
        <v>112</v>
      </c>
      <c r="B258" s="1188" t="s">
        <v>292</v>
      </c>
      <c r="C258" s="1188" t="s">
        <v>107</v>
      </c>
      <c r="D258" s="1188"/>
      <c r="E258" s="1206"/>
      <c r="F258" s="1344" t="s">
        <v>312</v>
      </c>
      <c r="G258" s="1209">
        <v>45550</v>
      </c>
      <c r="H258" s="1209">
        <v>45914</v>
      </c>
      <c r="I258" s="1266"/>
      <c r="J258" s="1267">
        <v>0</v>
      </c>
      <c r="K258" s="1267">
        <v>1544</v>
      </c>
      <c r="L258" s="1268">
        <v>9</v>
      </c>
      <c r="M258" s="1269">
        <v>2</v>
      </c>
      <c r="N258" s="1270">
        <v>13.75</v>
      </c>
      <c r="O258" s="1259">
        <f t="shared" si="341"/>
        <v>13896</v>
      </c>
      <c r="P258" s="1259">
        <f t="shared" si="342"/>
        <v>3088</v>
      </c>
      <c r="Q258" s="1259">
        <f t="shared" si="343"/>
        <v>16984</v>
      </c>
      <c r="R258" s="1259">
        <f>IF(AND(MONTH(R$4)=MONTH($H258),YEAR(R$4)=YEAR($H258)),#REF!,IF(AND(MONTH(R$4)=MONTH($G258),YEAR(R$4)=YEAR($G258)),#REF!,IF(AND(R$4&lt;($H258+1),(R$4+1)&gt;$G258),$O258,0)))</f>
        <v>0</v>
      </c>
      <c r="S258" s="1259">
        <v>0</v>
      </c>
      <c r="T258" s="1259">
        <f t="shared" si="266"/>
        <v>0</v>
      </c>
      <c r="U258" s="1259">
        <v>0</v>
      </c>
      <c r="V258" s="1301">
        <f>IF(AND(MONTH(V$4)=MONTH($H258),YEAR(V$4)=YEAR($H258)),#REF!,IF(AND(MONTH(V$4)=MONTH($G258),YEAR(V$4)=YEAR($G258)),#REF!,IF(AND(V$4&lt;($H258+1),(V$4+1)&gt;$G258),$O258,0)))</f>
        <v>0</v>
      </c>
      <c r="W258" s="1301">
        <v>0</v>
      </c>
      <c r="X258" s="1301">
        <f t="shared" si="267"/>
        <v>0</v>
      </c>
      <c r="Y258" s="1301">
        <v>0</v>
      </c>
      <c r="Z258" s="1301">
        <f>IF(AND(MONTH(Z$4)=MONTH($H258),YEAR(Z$4)=YEAR($H258)),#REF!,IF(AND(MONTH(Z$4)=MONTH($G258),YEAR(Z$4)=YEAR($G258)),#REF!,IF(AND(Z$4&lt;($H258+1),(Z$4+1)&gt;$G258),$O258,0)))</f>
        <v>0</v>
      </c>
      <c r="AA258" s="1301">
        <v>0</v>
      </c>
      <c r="AB258" s="1301">
        <f t="shared" si="268"/>
        <v>0</v>
      </c>
      <c r="AC258" s="1301">
        <v>0</v>
      </c>
      <c r="AD258" s="1301">
        <f>IF(AND(MONTH(AD$4)=MONTH($H258),YEAR(AD$4)=YEAR($H258)),#REF!,IF(AND(MONTH(AD$4)=MONTH($G258),YEAR(AD$4)=YEAR($G258)),#REF!,IF(AND(AD$4&lt;($H258+1),(AD$4+1)&gt;$G258),$O258,0)))</f>
        <v>0</v>
      </c>
      <c r="AE258" s="1301">
        <v>0</v>
      </c>
      <c r="AF258" s="1301">
        <f t="shared" si="269"/>
        <v>0</v>
      </c>
      <c r="AG258" s="1301">
        <v>0</v>
      </c>
      <c r="AH258" s="1301">
        <f>IF(AND(MONTH(AH$4)=MONTH($H258),YEAR(AH$4)=YEAR($H258)),#REF!,IF(AND(MONTH(AH$4)=MONTH($G258),YEAR(AH$4)=YEAR($G258)),#REF!,IF(AND(AH$4&lt;($H258+1),(AH$4+1)&gt;$G258),$O258,0)))</f>
        <v>0</v>
      </c>
      <c r="AI258" s="1301">
        <v>0</v>
      </c>
      <c r="AJ258" s="1301">
        <f t="shared" si="270"/>
        <v>0</v>
      </c>
      <c r="AK258" s="1301">
        <v>0</v>
      </c>
      <c r="AL258" s="1313">
        <f>IF(AND(MONTH(AL$4)=MONTH($H258),YEAR(AL$4)=YEAR($H258)),#REF!,IF(AND(MONTH(AL$4)=MONTH($G258),YEAR(AL$4)=YEAR($G258)),#REF!,IF(AND(AL$4&lt;($H258+1),(AL$4+1)&gt;$G258),$O258,0)))</f>
        <v>0</v>
      </c>
      <c r="AM258" s="1313">
        <f>IF(AND(MONTH(AM$4)=MONTH($H258),YEAR(AM$4)=YEAR($H258)),#REF!,IF(AND(MONTH(AM$4)=MONTH($G258),YEAR(AM$4)=YEAR($G258)),#REF!,IF(AND(AM$4&lt;($H258+1),(AM$4+1)&gt;$G258),$O258,0)))</f>
        <v>0</v>
      </c>
      <c r="AN258" s="1313">
        <f>IF(AND(MONTH(AN$4)=MONTH($H258),YEAR(AN$4)=YEAR($H258)),#REF!,IF(AND(MONTH(AN$4)=MONTH($G258),YEAR(AN$4)=YEAR($G258)),#REF!,IF(AND(AN$4&lt;($H258+1),(AN$4+1)&gt;$G258),$O258,0)))</f>
        <v>0</v>
      </c>
      <c r="AO258" s="1313" t="e">
        <f>IF(AND(MONTH(AO$4)=MONTH($H258),YEAR(AO$4)=YEAR($H258)),#REF!,IF(AND(MONTH(AO$4)=MONTH($G258),YEAR(AO$4)=YEAR($G258)),#REF!,IF(AND(AO$4&lt;($H258+1),(AO$4+1)&gt;$G258),$O258,0)))</f>
        <v>#REF!</v>
      </c>
      <c r="AP258" s="1313">
        <f>IF(AND(MONTH(AP$4)=MONTH($H258),YEAR(AP$4)=YEAR($H258)),#REF!,IF(AND(MONTH(AP$4)=MONTH($G258),YEAR(AP$4)=YEAR($G258)),#REF!,IF(AND(AP$4&lt;($H258+1),(AP$4+1)&gt;$G258),$O258,0)))</f>
        <v>13896</v>
      </c>
      <c r="AQ258" s="1313">
        <f>IF(AND(MONTH(AQ$4)=MONTH($H258),YEAR(AQ$4)=YEAR($H258)),#REF!,IF(AND(MONTH(AQ$4)=MONTH($G258),YEAR(AQ$4)=YEAR($G258)),#REF!,IF(AND(AQ$4&lt;($H258+1),(AQ$4+1)&gt;$G258),$O258,0)))</f>
        <v>13896</v>
      </c>
      <c r="AR258" s="1313">
        <f>IF(AND(MONTH(AR$4)=MONTH($H258),YEAR(AR$4)=YEAR($H258)),#REF!,IF(AND(MONTH(AR$4)=MONTH($G258),YEAR(AR$4)=YEAR($G258)),#REF!,IF(AND(AR$4&lt;($H258+1),(AR$4+1)&gt;$G258),$O258,0)))</f>
        <v>13896</v>
      </c>
      <c r="AS258" s="1301" t="e">
        <f t="shared" ref="AS258:AS280" si="344">R258+V258+Z258+AD258+AH258+AL258+AM258+AN258+AO258+AP258+AQ258+AR258</f>
        <v>#REF!</v>
      </c>
      <c r="AT258" s="1301">
        <f>IF(AND(MONTH(AT$4)=MONTH($H258),YEAR(AT$4)=YEAR($H258)),#REF!,IF(AND(MONTH(AT$4)=MONTH($G258),YEAR(AT$4)=YEAR($G258)),#REF!,IF(AND(AT$4&lt;($H258+1),(AT$4+1)&gt;$G258),$P258,0)))</f>
        <v>0</v>
      </c>
      <c r="AU258" s="1301">
        <v>0</v>
      </c>
      <c r="AV258" s="1301">
        <f t="shared" si="272"/>
        <v>0</v>
      </c>
      <c r="AW258" s="1301">
        <v>0</v>
      </c>
      <c r="AX258" s="1301">
        <f>IF(AND(MONTH(AX$4)=MONTH($H258),YEAR(AX$4)=YEAR($H258)),#REF!,IF(AND(MONTH(AX$4)=MONTH($G258),YEAR(AX$4)=YEAR($G258)),#REF!,IF(AND(AX$4&lt;($H258+1),(AX$4+1)&gt;$G258),$P258,0)))</f>
        <v>0</v>
      </c>
      <c r="AY258" s="1301">
        <v>0</v>
      </c>
      <c r="AZ258" s="1301">
        <f t="shared" si="273"/>
        <v>0</v>
      </c>
      <c r="BA258" s="1301">
        <v>0</v>
      </c>
      <c r="BB258" s="1301">
        <f>IF(AND(MONTH(BB$4)=MONTH($H258),YEAR(BB$4)=YEAR($H258)),#REF!,IF(AND(MONTH(BB$4)=MONTH($G258),YEAR(BB$4)=YEAR($G258)),#REF!,IF(AND(BB$4&lt;($H258+1),(BB$4+1)&gt;$G258),$P258,0)))</f>
        <v>0</v>
      </c>
      <c r="BC258" s="1301">
        <v>0</v>
      </c>
      <c r="BD258" s="1301">
        <f t="shared" si="274"/>
        <v>0</v>
      </c>
      <c r="BE258" s="1301">
        <v>0</v>
      </c>
      <c r="BF258" s="1301">
        <f>IF(AND(MONTH(BF$4)=MONTH($H258),YEAR(BF$4)=YEAR($H258)),#REF!,IF(AND(MONTH(BF$4)=MONTH($G258),YEAR(BF$4)=YEAR($G258)),#REF!,IF(AND(BF$4&lt;($H258+1),(BF$4+1)&gt;$G258),$P258,0)))</f>
        <v>0</v>
      </c>
      <c r="BG258" s="1301">
        <v>0</v>
      </c>
      <c r="BH258" s="1301">
        <f t="shared" si="275"/>
        <v>0</v>
      </c>
      <c r="BI258" s="1301">
        <v>0</v>
      </c>
      <c r="BJ258" s="1301">
        <f>IF(AND(MONTH(BJ$4)=MONTH($H258),YEAR(BJ$4)=YEAR($H258)),#REF!,IF(AND(MONTH(BJ$4)=MONTH($G258),YEAR(BJ$4)=YEAR($G258)),#REF!,IF(AND(BJ$4&lt;($H258+1),(BJ$4+1)&gt;$G258),$P258,0)))</f>
        <v>0</v>
      </c>
      <c r="BK258" s="1301">
        <v>0</v>
      </c>
      <c r="BL258" s="1301">
        <f t="shared" si="276"/>
        <v>0</v>
      </c>
      <c r="BM258" s="1301">
        <v>0</v>
      </c>
      <c r="BN258" s="1313">
        <f>IF(AND(MONTH(BN$4)=MONTH($H258),YEAR(BN$4)=YEAR($H258)),#REF!,IF(AND(MONTH(BN$4)=MONTH($G258),YEAR(BN$4)=YEAR($G258)),#REF!,IF(AND(BN$4&lt;($H258+1),(BN$4+1)&gt;$G258),$P258,0)))</f>
        <v>0</v>
      </c>
      <c r="BO258" s="1313">
        <f>IF(AND(MONTH(BO$4)=MONTH($H258),YEAR(BO$4)=YEAR($H258)),#REF!,IF(AND(MONTH(BO$4)=MONTH($G258),YEAR(BO$4)=YEAR($G258)),#REF!,IF(AND(BO$4&lt;($H258+1),(BO$4+1)&gt;$G258),$P258,0)))</f>
        <v>0</v>
      </c>
      <c r="BP258" s="1313">
        <f>IF(AND(MONTH(BP$4)=MONTH($H258),YEAR(BP$4)=YEAR($H258)),#REF!,IF(AND(MONTH(BP$4)=MONTH($G258),YEAR(BP$4)=YEAR($G258)),#REF!,IF(AND(BP$4&lt;($H258+1),(BP$4+1)&gt;$G258),$P258,0)))</f>
        <v>0</v>
      </c>
      <c r="BQ258" s="1313" t="e">
        <f>IF(AND(MONTH(BQ$4)=MONTH($H258),YEAR(BQ$4)=YEAR($H258)),#REF!,IF(AND(MONTH(BQ$4)=MONTH($G258),YEAR(BQ$4)=YEAR($G258)),#REF!,IF(AND(BQ$4&lt;($H258+1),(BQ$4+1)&gt;$G258),$P258,0)))</f>
        <v>#REF!</v>
      </c>
      <c r="BR258" s="1313">
        <f>IF(AND(MONTH(BR$4)=MONTH($H258),YEAR(BR$4)=YEAR($H258)),#REF!,IF(AND(MONTH(BR$4)=MONTH($G258),YEAR(BR$4)=YEAR($G258)),#REF!,IF(AND(BR$4&lt;($H258+1),(BR$4+1)&gt;$G258),$P258,0)))</f>
        <v>3088</v>
      </c>
      <c r="BS258" s="1313">
        <f>IF(AND(MONTH(BS$4)=MONTH($H258),YEAR(BS$4)=YEAR($H258)),#REF!,IF(AND(MONTH(BS$4)=MONTH($G258),YEAR(BS$4)=YEAR($G258)),#REF!,IF(AND(BS$4&lt;($H258+1),(BS$4+1)&gt;$G258),$P258,0)))</f>
        <v>3088</v>
      </c>
      <c r="BT258" s="1313">
        <f>IF(AND(MONTH(BT$4)=MONTH($H258),YEAR(BT$4)=YEAR($H258)),#REF!,IF(AND(MONTH(BT$4)=MONTH($G258),YEAR(BT$4)=YEAR($G258)),#REF!,IF(AND(BT$4&lt;($H258+1),(BT$4+1)&gt;$G258),$P258,0)))</f>
        <v>3088</v>
      </c>
      <c r="BU258" s="1331" t="e">
        <f t="shared" ref="BU258:BU280" si="345">AT258+AX258+BB258+BF258+BJ258+BN258+BO258+BP258+BQ258+BR258+BS258+BT258</f>
        <v>#REF!</v>
      </c>
      <c r="BV258" s="1331"/>
      <c r="BW258" s="1327"/>
      <c r="BX258" s="1319"/>
      <c r="BY258" s="1319"/>
      <c r="BZ258" s="1319"/>
      <c r="CA258" s="1319"/>
      <c r="CB258" s="1319"/>
      <c r="CC258" s="1319"/>
      <c r="CD258" s="1338"/>
      <c r="CE258" s="1338"/>
      <c r="CF258" s="1338"/>
      <c r="CG258" s="1338"/>
      <c r="CH258" s="1338"/>
      <c r="CI258" s="1270">
        <f t="shared" si="278"/>
        <v>0</v>
      </c>
      <c r="CJ258" s="1333"/>
      <c r="CK258" s="1333"/>
      <c r="CL258" s="1333"/>
    </row>
    <row r="259" spans="1:90" ht="18" customHeight="1">
      <c r="A259" s="1198">
        <v>113</v>
      </c>
      <c r="B259" s="1198" t="s">
        <v>292</v>
      </c>
      <c r="C259" s="1198" t="s">
        <v>107</v>
      </c>
      <c r="D259" s="1198"/>
      <c r="E259" s="1206" t="s">
        <v>313</v>
      </c>
      <c r="F259" s="1344" t="s">
        <v>314</v>
      </c>
      <c r="G259" s="1209">
        <v>45122</v>
      </c>
      <c r="H259" s="1209">
        <v>45487</v>
      </c>
      <c r="I259" s="1266"/>
      <c r="J259" s="1267">
        <v>3452</v>
      </c>
      <c r="K259" s="1267">
        <v>3452</v>
      </c>
      <c r="L259" s="1268">
        <v>8.125</v>
      </c>
      <c r="M259" s="1269">
        <v>2</v>
      </c>
      <c r="N259" s="1270">
        <v>12.65625</v>
      </c>
      <c r="O259" s="1259">
        <f t="shared" si="341"/>
        <v>28047.5</v>
      </c>
      <c r="P259" s="1259">
        <f t="shared" si="342"/>
        <v>6904</v>
      </c>
      <c r="Q259" s="1259">
        <f t="shared" si="343"/>
        <v>34951.5</v>
      </c>
      <c r="R259" s="1259">
        <f>IF(AND(MONTH(R$4)=MONTH($H259),YEAR(R$4)=YEAR($H259)),#REF!,IF(AND(MONTH(R$4)=MONTH($G259),YEAR(R$4)=YEAR($G259)),#REF!,IF(AND(R$4&lt;($H259+1),(R$4+1)&gt;$G259),$O259,0)))</f>
        <v>28047.5</v>
      </c>
      <c r="S259" s="1259">
        <f>VLOOKUP(E259,'[1]MW-Rent 2023'!$E$11:$AS$247,16,FALSE)</f>
        <v>22438</v>
      </c>
      <c r="T259" s="1259">
        <f t="shared" si="266"/>
        <v>5609.5</v>
      </c>
      <c r="U259" s="1259">
        <v>23473.599999999999</v>
      </c>
      <c r="V259" s="1301">
        <f>IF(AND(MONTH(V$4)=MONTH($H259),YEAR(V$4)=YEAR($H259)),#REF!,IF(AND(MONTH(V$4)=MONTH($G259),YEAR(V$4)=YEAR($G259)),#REF!,IF(AND(V$4&lt;($H259+1),(V$4+1)&gt;$G259),$O259,0)))</f>
        <v>28047.5</v>
      </c>
      <c r="W259" s="1301">
        <f>VLOOKUP(E259,'[1]MW-Rent 2023'!$E$11:$AS$247,17,FALSE)</f>
        <v>22438</v>
      </c>
      <c r="X259" s="1301">
        <f t="shared" si="267"/>
        <v>5609.5</v>
      </c>
      <c r="Y259" s="1301">
        <v>20712</v>
      </c>
      <c r="Z259" s="1301">
        <f>IF(AND(MONTH(Z$4)=MONTH($H259),YEAR(Z$4)=YEAR($H259)),#REF!,IF(AND(MONTH(Z$4)=MONTH($G259),YEAR(Z$4)=YEAR($G259)),#REF!,IF(AND(Z$4&lt;($H259+1),(Z$4+1)&gt;$G259),$O259,0)))</f>
        <v>28047.5</v>
      </c>
      <c r="AA259" s="1301">
        <f>VLOOKUP(E259,'[1]MW-Rent 2023'!$E$11:$AS$247,18,FALSE)</f>
        <v>22438</v>
      </c>
      <c r="AB259" s="1301">
        <f t="shared" si="268"/>
        <v>5609.5</v>
      </c>
      <c r="AC259" s="1301">
        <v>20712</v>
      </c>
      <c r="AD259" s="1301">
        <f>IF(AND(MONTH(AD$4)=MONTH($H259),YEAR(AD$4)=YEAR($H259)),#REF!,IF(AND(MONTH(AD$4)=MONTH($G259),YEAR(AD$4)=YEAR($G259)),#REF!,IF(AND(AD$4&lt;($H259+1),(AD$4+1)&gt;$G259),$O259,0)))</f>
        <v>28047.5</v>
      </c>
      <c r="AE259" s="1301">
        <f>VLOOKUP(E259,'[1]MW-Rent 2023'!$E$11:$AS$247,19,FALSE)</f>
        <v>22438</v>
      </c>
      <c r="AF259" s="1301">
        <f t="shared" si="269"/>
        <v>5609.5</v>
      </c>
      <c r="AG259" s="1301">
        <v>20712</v>
      </c>
      <c r="AH259" s="1301">
        <f>IF(AND(MONTH(AH$4)=MONTH($H259),YEAR(AH$4)=YEAR($H259)),#REF!,IF(AND(MONTH(AH$4)=MONTH($G259),YEAR(AH$4)=YEAR($G259)),#REF!,IF(AND(AH$4&lt;($H259+1),(AH$4+1)&gt;$G259),$O259,0)))</f>
        <v>28047.5</v>
      </c>
      <c r="AI259" s="1301">
        <f>VLOOKUP(E259,'[1]MW-Rent 2023'!$E$11:$AS$247,20,FALSE)</f>
        <v>22438</v>
      </c>
      <c r="AJ259" s="1301">
        <f t="shared" si="270"/>
        <v>5609.5</v>
      </c>
      <c r="AK259" s="1301">
        <v>20712</v>
      </c>
      <c r="AL259" s="1313">
        <f>IF(AND(MONTH(AL$4)=MONTH($H259),YEAR(AL$4)=YEAR($H259)),#REF!,IF(AND(MONTH(AL$4)=MONTH($G259),YEAR(AL$4)=YEAR($G259)),#REF!,IF(AND(AL$4&lt;($H259+1),(AL$4+1)&gt;$G259),$O259,0)))</f>
        <v>28047.5</v>
      </c>
      <c r="AM259" s="1313" t="e">
        <f>IF(AND(MONTH(AM$4)=MONTH($H259),YEAR(AM$4)=YEAR($H259)),#REF!,IF(AND(MONTH(AM$4)=MONTH($G259),YEAR(AM$4)=YEAR($G259)),#REF!,IF(AND(AM$4&lt;($H259+1),(AM$4+1)&gt;$G259),$O259,0)))</f>
        <v>#REF!</v>
      </c>
      <c r="AN259" s="1313">
        <f>IF(AND(MONTH(AN$4)=MONTH($H259),YEAR(AN$4)=YEAR($H259)),#REF!,IF(AND(MONTH(AN$4)=MONTH($G259),YEAR(AN$4)=YEAR($G259)),#REF!,IF(AND(AN$4&lt;($H259+1),(AN$4+1)&gt;$G259),$O259,0)))</f>
        <v>0</v>
      </c>
      <c r="AO259" s="1313">
        <f>IF(AND(MONTH(AO$4)=MONTH($H259),YEAR(AO$4)=YEAR($H259)),#REF!,IF(AND(MONTH(AO$4)=MONTH($G259),YEAR(AO$4)=YEAR($G259)),#REF!,IF(AND(AO$4&lt;($H259+1),(AO$4+1)&gt;$G259),$O259,0)))</f>
        <v>0</v>
      </c>
      <c r="AP259" s="1313">
        <f>IF(AND(MONTH(AP$4)=MONTH($H259),YEAR(AP$4)=YEAR($H259)),#REF!,IF(AND(MONTH(AP$4)=MONTH($G259),YEAR(AP$4)=YEAR($G259)),#REF!,IF(AND(AP$4&lt;($H259+1),(AP$4+1)&gt;$G259),$O259,0)))</f>
        <v>0</v>
      </c>
      <c r="AQ259" s="1313">
        <f>IF(AND(MONTH(AQ$4)=MONTH($H259),YEAR(AQ$4)=YEAR($H259)),#REF!,IF(AND(MONTH(AQ$4)=MONTH($G259),YEAR(AQ$4)=YEAR($G259)),#REF!,IF(AND(AQ$4&lt;($H259+1),(AQ$4+1)&gt;$G259),$O259,0)))</f>
        <v>0</v>
      </c>
      <c r="AR259" s="1313">
        <f>IF(AND(MONTH(AR$4)=MONTH($H259),YEAR(AR$4)=YEAR($H259)),#REF!,IF(AND(MONTH(AR$4)=MONTH($G259),YEAR(AR$4)=YEAR($G259)),#REF!,IF(AND(AR$4&lt;($H259+1),(AR$4+1)&gt;$G259),$O259,0)))</f>
        <v>0</v>
      </c>
      <c r="AS259" s="1301" t="e">
        <f t="shared" si="344"/>
        <v>#REF!</v>
      </c>
      <c r="AT259" s="1301">
        <f>IF(AND(MONTH(AT$4)=MONTH($H259),YEAR(AT$4)=YEAR($H259)),#REF!,IF(AND(MONTH(AT$4)=MONTH($G259),YEAR(AT$4)=YEAR($G259)),#REF!,IF(AND(AT$4&lt;($H259+1),(AT$4+1)&gt;$G259),$P259,0)))</f>
        <v>6904</v>
      </c>
      <c r="AU259" s="1301">
        <f>VLOOKUP(E259,'[1]MW-Rent 2023'!$E$11:$AS$247,29,FALSE)</f>
        <v>6904</v>
      </c>
      <c r="AV259" s="1301">
        <f t="shared" si="272"/>
        <v>0</v>
      </c>
      <c r="AW259" s="1301">
        <v>4142.3999999999996</v>
      </c>
      <c r="AX259" s="1301">
        <f>IF(AND(MONTH(AX$4)=MONTH($H259),YEAR(AX$4)=YEAR($H259)),#REF!,IF(AND(MONTH(AX$4)=MONTH($G259),YEAR(AX$4)=YEAR($G259)),#REF!,IF(AND(AX$4&lt;($H259+1),(AX$4+1)&gt;$G259),$P259,0)))</f>
        <v>6904</v>
      </c>
      <c r="AY259" s="1301">
        <f>VLOOKUP(E259,'[1]MW-Rent 2023'!$E$11:$AS$247,30,FALSE)</f>
        <v>6904</v>
      </c>
      <c r="AZ259" s="1301">
        <f t="shared" si="273"/>
        <v>0</v>
      </c>
      <c r="BA259" s="1301">
        <v>6904</v>
      </c>
      <c r="BB259" s="1301">
        <f>IF(AND(MONTH(BB$4)=MONTH($H259),YEAR(BB$4)=YEAR($H259)),#REF!,IF(AND(MONTH(BB$4)=MONTH($G259),YEAR(BB$4)=YEAR($G259)),#REF!,IF(AND(BB$4&lt;($H259+1),(BB$4+1)&gt;$G259),$P259,0)))</f>
        <v>6904</v>
      </c>
      <c r="BC259" s="1301">
        <f>VLOOKUP(E259,'[1]MW-Rent 2023'!$E$11:$AS$247,31,FALSE)</f>
        <v>6904</v>
      </c>
      <c r="BD259" s="1301">
        <f t="shared" si="274"/>
        <v>0</v>
      </c>
      <c r="BE259" s="1301">
        <v>6904</v>
      </c>
      <c r="BF259" s="1301">
        <f>IF(AND(MONTH(BF$4)=MONTH($H259),YEAR(BF$4)=YEAR($H259)),#REF!,IF(AND(MONTH(BF$4)=MONTH($G259),YEAR(BF$4)=YEAR($G259)),#REF!,IF(AND(BF$4&lt;($H259+1),(BF$4+1)&gt;$G259),$P259,0)))</f>
        <v>6904</v>
      </c>
      <c r="BG259" s="1301">
        <f>VLOOKUP(E259,'[1]MW-Rent 2023'!$E$11:$AS$247,32,FALSE)</f>
        <v>6904</v>
      </c>
      <c r="BH259" s="1301">
        <f t="shared" si="275"/>
        <v>0</v>
      </c>
      <c r="BI259" s="1301">
        <v>6904</v>
      </c>
      <c r="BJ259" s="1301">
        <f>IF(AND(MONTH(BJ$4)=MONTH($H259),YEAR(BJ$4)=YEAR($H259)),#REF!,IF(AND(MONTH(BJ$4)=MONTH($G259),YEAR(BJ$4)=YEAR($G259)),#REF!,IF(AND(BJ$4&lt;($H259+1),(BJ$4+1)&gt;$G259),$P259,0)))</f>
        <v>6904</v>
      </c>
      <c r="BK259" s="1301">
        <f>VLOOKUP(E259,'[1]MW-Rent 2023'!$E$11:$AS$247,33,FALSE)</f>
        <v>6904</v>
      </c>
      <c r="BL259" s="1301">
        <f t="shared" si="276"/>
        <v>0</v>
      </c>
      <c r="BM259" s="1301">
        <v>6904</v>
      </c>
      <c r="BN259" s="1313">
        <f>IF(AND(MONTH(BN$4)=MONTH($H259),YEAR(BN$4)=YEAR($H259)),#REF!,IF(AND(MONTH(BN$4)=MONTH($G259),YEAR(BN$4)=YEAR($G259)),#REF!,IF(AND(BN$4&lt;($H259+1),(BN$4+1)&gt;$G259),$P259,0)))</f>
        <v>6904</v>
      </c>
      <c r="BO259" s="1313" t="e">
        <f>IF(AND(MONTH(BO$4)=MONTH($H259),YEAR(BO$4)=YEAR($H259)),#REF!,IF(AND(MONTH(BO$4)=MONTH($G259),YEAR(BO$4)=YEAR($G259)),#REF!,IF(AND(BO$4&lt;($H259+1),(BO$4+1)&gt;$G259),$P259,0)))</f>
        <v>#REF!</v>
      </c>
      <c r="BP259" s="1313">
        <f>IF(AND(MONTH(BP$4)=MONTH($H259),YEAR(BP$4)=YEAR($H259)),#REF!,IF(AND(MONTH(BP$4)=MONTH($G259),YEAR(BP$4)=YEAR($G259)),#REF!,IF(AND(BP$4&lt;($H259+1),(BP$4+1)&gt;$G259),$P259,0)))</f>
        <v>0</v>
      </c>
      <c r="BQ259" s="1313">
        <f>IF(AND(MONTH(BQ$4)=MONTH($H259),YEAR(BQ$4)=YEAR($H259)),#REF!,IF(AND(MONTH(BQ$4)=MONTH($G259),YEAR(BQ$4)=YEAR($G259)),#REF!,IF(AND(BQ$4&lt;($H259+1),(BQ$4+1)&gt;$G259),$P259,0)))</f>
        <v>0</v>
      </c>
      <c r="BR259" s="1313">
        <f>IF(AND(MONTH(BR$4)=MONTH($H259),YEAR(BR$4)=YEAR($H259)),#REF!,IF(AND(MONTH(BR$4)=MONTH($G259),YEAR(BR$4)=YEAR($G259)),#REF!,IF(AND(BR$4&lt;($H259+1),(BR$4+1)&gt;$G259),$P259,0)))</f>
        <v>0</v>
      </c>
      <c r="BS259" s="1313">
        <f>IF(AND(MONTH(BS$4)=MONTH($H259),YEAR(BS$4)=YEAR($H259)),#REF!,IF(AND(MONTH(BS$4)=MONTH($G259),YEAR(BS$4)=YEAR($G259)),#REF!,IF(AND(BS$4&lt;($H259+1),(BS$4+1)&gt;$G259),$P259,0)))</f>
        <v>0</v>
      </c>
      <c r="BT259" s="1313">
        <f>IF(AND(MONTH(BT$4)=MONTH($H259),YEAR(BT$4)=YEAR($H259)),#REF!,IF(AND(MONTH(BT$4)=MONTH($G259),YEAR(BT$4)=YEAR($G259)),#REF!,IF(AND(BT$4&lt;($H259+1),(BT$4+1)&gt;$G259),$P259,0)))</f>
        <v>0</v>
      </c>
      <c r="BU259" s="1331" t="e">
        <f t="shared" si="345"/>
        <v>#REF!</v>
      </c>
      <c r="BV259" s="1332"/>
      <c r="BW259" s="1327"/>
      <c r="BX259" s="1319"/>
      <c r="BY259" s="1319"/>
      <c r="BZ259" s="1319"/>
      <c r="CA259" s="1319"/>
      <c r="CB259" s="1319"/>
      <c r="CC259" s="1319"/>
      <c r="CD259" s="1339"/>
      <c r="CE259" s="1339"/>
      <c r="CF259" s="1339"/>
      <c r="CG259" s="1339"/>
      <c r="CH259" s="1339"/>
      <c r="CI259" s="1270">
        <f t="shared" si="278"/>
        <v>0</v>
      </c>
      <c r="CJ259" s="1333"/>
      <c r="CK259" s="1333"/>
      <c r="CL259" s="1333"/>
    </row>
    <row r="260" spans="1:90" ht="18" customHeight="1">
      <c r="A260" s="1198">
        <v>113</v>
      </c>
      <c r="B260" s="1198" t="s">
        <v>292</v>
      </c>
      <c r="C260" s="1198" t="s">
        <v>107</v>
      </c>
      <c r="D260" s="1198"/>
      <c r="E260" s="1206"/>
      <c r="F260" s="1344" t="s">
        <v>314</v>
      </c>
      <c r="G260" s="1209">
        <v>45488</v>
      </c>
      <c r="H260" s="1209">
        <v>45852</v>
      </c>
      <c r="I260" s="1266"/>
      <c r="J260" s="1267">
        <v>0</v>
      </c>
      <c r="K260" s="1267">
        <v>3452</v>
      </c>
      <c r="L260" s="1268">
        <v>8.5</v>
      </c>
      <c r="M260" s="1269">
        <v>2</v>
      </c>
      <c r="N260" s="1270">
        <v>13.125</v>
      </c>
      <c r="O260" s="1259">
        <f t="shared" si="341"/>
        <v>29342</v>
      </c>
      <c r="P260" s="1259">
        <f t="shared" si="342"/>
        <v>6904</v>
      </c>
      <c r="Q260" s="1259">
        <f t="shared" si="343"/>
        <v>36246</v>
      </c>
      <c r="R260" s="1259">
        <f>IF(AND(MONTH(R$4)=MONTH($H260),YEAR(R$4)=YEAR($H260)),#REF!,IF(AND(MONTH(R$4)=MONTH($G260),YEAR(R$4)=YEAR($G260)),#REF!,IF(AND(R$4&lt;($H260+1),(R$4+1)&gt;$G260),$O260,0)))</f>
        <v>0</v>
      </c>
      <c r="S260" s="1259">
        <v>0</v>
      </c>
      <c r="T260" s="1259">
        <f t="shared" si="266"/>
        <v>0</v>
      </c>
      <c r="U260" s="1259">
        <v>0</v>
      </c>
      <c r="V260" s="1301">
        <f>IF(AND(MONTH(V$4)=MONTH($H260),YEAR(V$4)=YEAR($H260)),#REF!,IF(AND(MONTH(V$4)=MONTH($G260),YEAR(V$4)=YEAR($G260)),#REF!,IF(AND(V$4&lt;($H260+1),(V$4+1)&gt;$G260),$O260,0)))</f>
        <v>0</v>
      </c>
      <c r="W260" s="1301">
        <v>0</v>
      </c>
      <c r="X260" s="1301">
        <f t="shared" si="267"/>
        <v>0</v>
      </c>
      <c r="Y260" s="1301">
        <v>0</v>
      </c>
      <c r="Z260" s="1301">
        <f>IF(AND(MONTH(Z$4)=MONTH($H260),YEAR(Z$4)=YEAR($H260)),#REF!,IF(AND(MONTH(Z$4)=MONTH($G260),YEAR(Z$4)=YEAR($G260)),#REF!,IF(AND(Z$4&lt;($H260+1),(Z$4+1)&gt;$G260),$O260,0)))</f>
        <v>0</v>
      </c>
      <c r="AA260" s="1301">
        <v>0</v>
      </c>
      <c r="AB260" s="1301">
        <f t="shared" si="268"/>
        <v>0</v>
      </c>
      <c r="AC260" s="1301">
        <v>0</v>
      </c>
      <c r="AD260" s="1301">
        <f>IF(AND(MONTH(AD$4)=MONTH($H260),YEAR(AD$4)=YEAR($H260)),#REF!,IF(AND(MONTH(AD$4)=MONTH($G260),YEAR(AD$4)=YEAR($G260)),#REF!,IF(AND(AD$4&lt;($H260+1),(AD$4+1)&gt;$G260),$O260,0)))</f>
        <v>0</v>
      </c>
      <c r="AE260" s="1301">
        <v>0</v>
      </c>
      <c r="AF260" s="1301">
        <f t="shared" si="269"/>
        <v>0</v>
      </c>
      <c r="AG260" s="1301">
        <v>0</v>
      </c>
      <c r="AH260" s="1301">
        <f>IF(AND(MONTH(AH$4)=MONTH($H260),YEAR(AH$4)=YEAR($H260)),#REF!,IF(AND(MONTH(AH$4)=MONTH($G260),YEAR(AH$4)=YEAR($G260)),#REF!,IF(AND(AH$4&lt;($H260+1),(AH$4+1)&gt;$G260),$O260,0)))</f>
        <v>0</v>
      </c>
      <c r="AI260" s="1301">
        <v>0</v>
      </c>
      <c r="AJ260" s="1301">
        <f t="shared" si="270"/>
        <v>0</v>
      </c>
      <c r="AK260" s="1301">
        <v>0</v>
      </c>
      <c r="AL260" s="1313">
        <f>IF(AND(MONTH(AL$4)=MONTH($H260),YEAR(AL$4)=YEAR($H260)),#REF!,IF(AND(MONTH(AL$4)=MONTH($G260),YEAR(AL$4)=YEAR($G260)),#REF!,IF(AND(AL$4&lt;($H260+1),(AL$4+1)&gt;$G260),$O260,0)))</f>
        <v>0</v>
      </c>
      <c r="AM260" s="1313" t="e">
        <f>IF(AND(MONTH(AM$4)=MONTH($H260),YEAR(AM$4)=YEAR($H260)),#REF!,IF(AND(MONTH(AM$4)=MONTH($G260),YEAR(AM$4)=YEAR($G260)),#REF!,IF(AND(AM$4&lt;($H260+1),(AM$4+1)&gt;$G260),$O260,0)))</f>
        <v>#REF!</v>
      </c>
      <c r="AN260" s="1313">
        <f>IF(AND(MONTH(AN$4)=MONTH($H260),YEAR(AN$4)=YEAR($H260)),#REF!,IF(AND(MONTH(AN$4)=MONTH($G260),YEAR(AN$4)=YEAR($G260)),#REF!,IF(AND(AN$4&lt;($H260+1),(AN$4+1)&gt;$G260),$O260,0)))</f>
        <v>29342</v>
      </c>
      <c r="AO260" s="1313">
        <f>IF(AND(MONTH(AO$4)=MONTH($H260),YEAR(AO$4)=YEAR($H260)),#REF!,IF(AND(MONTH(AO$4)=MONTH($G260),YEAR(AO$4)=YEAR($G260)),#REF!,IF(AND(AO$4&lt;($H260+1),(AO$4+1)&gt;$G260),$O260,0)))</f>
        <v>29342</v>
      </c>
      <c r="AP260" s="1313">
        <f>IF(AND(MONTH(AP$4)=MONTH($H260),YEAR(AP$4)=YEAR($H260)),#REF!,IF(AND(MONTH(AP$4)=MONTH($G260),YEAR(AP$4)=YEAR($G260)),#REF!,IF(AND(AP$4&lt;($H260+1),(AP$4+1)&gt;$G260),$O260,0)))</f>
        <v>29342</v>
      </c>
      <c r="AQ260" s="1313">
        <f>IF(AND(MONTH(AQ$4)=MONTH($H260),YEAR(AQ$4)=YEAR($H260)),#REF!,IF(AND(MONTH(AQ$4)=MONTH($G260),YEAR(AQ$4)=YEAR($G260)),#REF!,IF(AND(AQ$4&lt;($H260+1),(AQ$4+1)&gt;$G260),$O260,0)))</f>
        <v>29342</v>
      </c>
      <c r="AR260" s="1313">
        <f>IF(AND(MONTH(AR$4)=MONTH($H260),YEAR(AR$4)=YEAR($H260)),#REF!,IF(AND(MONTH(AR$4)=MONTH($G260),YEAR(AR$4)=YEAR($G260)),#REF!,IF(AND(AR$4&lt;($H260+1),(AR$4+1)&gt;$G260),$O260,0)))</f>
        <v>29342</v>
      </c>
      <c r="AS260" s="1301" t="e">
        <f t="shared" si="344"/>
        <v>#REF!</v>
      </c>
      <c r="AT260" s="1301">
        <f>IF(AND(MONTH(AT$4)=MONTH($H260),YEAR(AT$4)=YEAR($H260)),#REF!,IF(AND(MONTH(AT$4)=MONTH($G260),YEAR(AT$4)=YEAR($G260)),#REF!,IF(AND(AT$4&lt;($H260+1),(AT$4+1)&gt;$G260),$P260,0)))</f>
        <v>0</v>
      </c>
      <c r="AU260" s="1301">
        <v>0</v>
      </c>
      <c r="AV260" s="1301">
        <f t="shared" si="272"/>
        <v>0</v>
      </c>
      <c r="AW260" s="1301">
        <v>0</v>
      </c>
      <c r="AX260" s="1301">
        <f>IF(AND(MONTH(AX$4)=MONTH($H260),YEAR(AX$4)=YEAR($H260)),#REF!,IF(AND(MONTH(AX$4)=MONTH($G260),YEAR(AX$4)=YEAR($G260)),#REF!,IF(AND(AX$4&lt;($H260+1),(AX$4+1)&gt;$G260),$P260,0)))</f>
        <v>0</v>
      </c>
      <c r="AY260" s="1301">
        <v>0</v>
      </c>
      <c r="AZ260" s="1301">
        <f t="shared" si="273"/>
        <v>0</v>
      </c>
      <c r="BA260" s="1301">
        <v>0</v>
      </c>
      <c r="BB260" s="1301">
        <f>IF(AND(MONTH(BB$4)=MONTH($H260),YEAR(BB$4)=YEAR($H260)),#REF!,IF(AND(MONTH(BB$4)=MONTH($G260),YEAR(BB$4)=YEAR($G260)),#REF!,IF(AND(BB$4&lt;($H260+1),(BB$4+1)&gt;$G260),$P260,0)))</f>
        <v>0</v>
      </c>
      <c r="BC260" s="1301">
        <v>0</v>
      </c>
      <c r="BD260" s="1301">
        <f t="shared" si="274"/>
        <v>0</v>
      </c>
      <c r="BE260" s="1301">
        <v>0</v>
      </c>
      <c r="BF260" s="1301">
        <f>IF(AND(MONTH(BF$4)=MONTH($H260),YEAR(BF$4)=YEAR($H260)),#REF!,IF(AND(MONTH(BF$4)=MONTH($G260),YEAR(BF$4)=YEAR($G260)),#REF!,IF(AND(BF$4&lt;($H260+1),(BF$4+1)&gt;$G260),$P260,0)))</f>
        <v>0</v>
      </c>
      <c r="BG260" s="1301">
        <v>0</v>
      </c>
      <c r="BH260" s="1301">
        <f t="shared" si="275"/>
        <v>0</v>
      </c>
      <c r="BI260" s="1301">
        <v>0</v>
      </c>
      <c r="BJ260" s="1301">
        <f>IF(AND(MONTH(BJ$4)=MONTH($H260),YEAR(BJ$4)=YEAR($H260)),#REF!,IF(AND(MONTH(BJ$4)=MONTH($G260),YEAR(BJ$4)=YEAR($G260)),#REF!,IF(AND(BJ$4&lt;($H260+1),(BJ$4+1)&gt;$G260),$P260,0)))</f>
        <v>0</v>
      </c>
      <c r="BK260" s="1301">
        <v>0</v>
      </c>
      <c r="BL260" s="1301">
        <f t="shared" si="276"/>
        <v>0</v>
      </c>
      <c r="BM260" s="1301">
        <v>0</v>
      </c>
      <c r="BN260" s="1313">
        <f>IF(AND(MONTH(BN$4)=MONTH($H260),YEAR(BN$4)=YEAR($H260)),#REF!,IF(AND(MONTH(BN$4)=MONTH($G260),YEAR(BN$4)=YEAR($G260)),#REF!,IF(AND(BN$4&lt;($H260+1),(BN$4+1)&gt;$G260),$P260,0)))</f>
        <v>0</v>
      </c>
      <c r="BO260" s="1313" t="e">
        <f>IF(AND(MONTH(BO$4)=MONTH($H260),YEAR(BO$4)=YEAR($H260)),#REF!,IF(AND(MONTH(BO$4)=MONTH($G260),YEAR(BO$4)=YEAR($G260)),#REF!,IF(AND(BO$4&lt;($H260+1),(BO$4+1)&gt;$G260),$P260,0)))</f>
        <v>#REF!</v>
      </c>
      <c r="BP260" s="1313">
        <f>IF(AND(MONTH(BP$4)=MONTH($H260),YEAR(BP$4)=YEAR($H260)),#REF!,IF(AND(MONTH(BP$4)=MONTH($G260),YEAR(BP$4)=YEAR($G260)),#REF!,IF(AND(BP$4&lt;($H260+1),(BP$4+1)&gt;$G260),$P260,0)))</f>
        <v>6904</v>
      </c>
      <c r="BQ260" s="1313">
        <f>IF(AND(MONTH(BQ$4)=MONTH($H260),YEAR(BQ$4)=YEAR($H260)),#REF!,IF(AND(MONTH(BQ$4)=MONTH($G260),YEAR(BQ$4)=YEAR($G260)),#REF!,IF(AND(BQ$4&lt;($H260+1),(BQ$4+1)&gt;$G260),$P260,0)))</f>
        <v>6904</v>
      </c>
      <c r="BR260" s="1313">
        <f>IF(AND(MONTH(BR$4)=MONTH($H260),YEAR(BR$4)=YEAR($H260)),#REF!,IF(AND(MONTH(BR$4)=MONTH($G260),YEAR(BR$4)=YEAR($G260)),#REF!,IF(AND(BR$4&lt;($H260+1),(BR$4+1)&gt;$G260),$P260,0)))</f>
        <v>6904</v>
      </c>
      <c r="BS260" s="1313">
        <f>IF(AND(MONTH(BS$4)=MONTH($H260),YEAR(BS$4)=YEAR($H260)),#REF!,IF(AND(MONTH(BS$4)=MONTH($G260),YEAR(BS$4)=YEAR($G260)),#REF!,IF(AND(BS$4&lt;($H260+1),(BS$4+1)&gt;$G260),$P260,0)))</f>
        <v>6904</v>
      </c>
      <c r="BT260" s="1313">
        <f>IF(AND(MONTH(BT$4)=MONTH($H260),YEAR(BT$4)=YEAR($H260)),#REF!,IF(AND(MONTH(BT$4)=MONTH($G260),YEAR(BT$4)=YEAR($G260)),#REF!,IF(AND(BT$4&lt;($H260+1),(BT$4+1)&gt;$G260),$P260,0)))</f>
        <v>6904</v>
      </c>
      <c r="BU260" s="1331" t="e">
        <f t="shared" si="345"/>
        <v>#REF!</v>
      </c>
      <c r="BV260" s="1332"/>
      <c r="BW260" s="1327"/>
      <c r="BX260" s="1319"/>
      <c r="BY260" s="1319"/>
      <c r="BZ260" s="1319"/>
      <c r="CA260" s="1319"/>
      <c r="CB260" s="1319"/>
      <c r="CC260" s="1319"/>
      <c r="CD260" s="1339"/>
      <c r="CE260" s="1339"/>
      <c r="CF260" s="1339"/>
      <c r="CG260" s="1339"/>
      <c r="CH260" s="1339"/>
      <c r="CI260" s="1270">
        <f t="shared" si="278"/>
        <v>0</v>
      </c>
      <c r="CJ260" s="1333"/>
      <c r="CK260" s="1333"/>
      <c r="CL260" s="1333"/>
    </row>
    <row r="261" spans="1:90" ht="18" customHeight="1">
      <c r="A261" s="1198">
        <v>113</v>
      </c>
      <c r="B261" s="1198" t="s">
        <v>292</v>
      </c>
      <c r="C261" s="1198" t="s">
        <v>107</v>
      </c>
      <c r="D261" s="1198"/>
      <c r="E261" s="1206"/>
      <c r="F261" s="1344" t="s">
        <v>314</v>
      </c>
      <c r="G261" s="1209">
        <v>45853</v>
      </c>
      <c r="H261" s="1209">
        <v>46217</v>
      </c>
      <c r="I261" s="1266"/>
      <c r="J261" s="1267">
        <v>0</v>
      </c>
      <c r="K261" s="1267">
        <v>3452</v>
      </c>
      <c r="L261" s="1268">
        <v>8.875</v>
      </c>
      <c r="M261" s="1269">
        <v>2</v>
      </c>
      <c r="N261" s="1270">
        <v>13.59375</v>
      </c>
      <c r="O261" s="1259">
        <f t="shared" si="341"/>
        <v>30636.5</v>
      </c>
      <c r="P261" s="1259">
        <f t="shared" si="342"/>
        <v>6904</v>
      </c>
      <c r="Q261" s="1259">
        <f t="shared" si="343"/>
        <v>37540.5</v>
      </c>
      <c r="R261" s="1259">
        <f>IF(AND(MONTH(R$4)=MONTH($H261),YEAR(R$4)=YEAR($H261)),#REF!,IF(AND(MONTH(R$4)=MONTH($G261),YEAR(R$4)=YEAR($G261)),#REF!,IF(AND(R$4&lt;($H261+1),(R$4+1)&gt;$G261),$O261,0)))</f>
        <v>0</v>
      </c>
      <c r="S261" s="1259">
        <v>0</v>
      </c>
      <c r="T261" s="1259">
        <f t="shared" si="266"/>
        <v>0</v>
      </c>
      <c r="U261" s="1259">
        <v>0</v>
      </c>
      <c r="V261" s="1301">
        <f>IF(AND(MONTH(V$4)=MONTH($H261),YEAR(V$4)=YEAR($H261)),#REF!,IF(AND(MONTH(V$4)=MONTH($G261),YEAR(V$4)=YEAR($G261)),#REF!,IF(AND(V$4&lt;($H261+1),(V$4+1)&gt;$G261),$O261,0)))</f>
        <v>0</v>
      </c>
      <c r="W261" s="1301">
        <v>0</v>
      </c>
      <c r="X261" s="1301">
        <f t="shared" si="267"/>
        <v>0</v>
      </c>
      <c r="Y261" s="1301">
        <v>0</v>
      </c>
      <c r="Z261" s="1301">
        <f>IF(AND(MONTH(Z$4)=MONTH($H261),YEAR(Z$4)=YEAR($H261)),#REF!,IF(AND(MONTH(Z$4)=MONTH($G261),YEAR(Z$4)=YEAR($G261)),#REF!,IF(AND(Z$4&lt;($H261+1),(Z$4+1)&gt;$G261),$O261,0)))</f>
        <v>0</v>
      </c>
      <c r="AA261" s="1301">
        <v>0</v>
      </c>
      <c r="AB261" s="1301">
        <f t="shared" si="268"/>
        <v>0</v>
      </c>
      <c r="AC261" s="1301">
        <v>0</v>
      </c>
      <c r="AD261" s="1301">
        <f>IF(AND(MONTH(AD$4)=MONTH($H261),YEAR(AD$4)=YEAR($H261)),#REF!,IF(AND(MONTH(AD$4)=MONTH($G261),YEAR(AD$4)=YEAR($G261)),#REF!,IF(AND(AD$4&lt;($H261+1),(AD$4+1)&gt;$G261),$O261,0)))</f>
        <v>0</v>
      </c>
      <c r="AE261" s="1301">
        <v>0</v>
      </c>
      <c r="AF261" s="1301">
        <f t="shared" si="269"/>
        <v>0</v>
      </c>
      <c r="AG261" s="1301">
        <v>0</v>
      </c>
      <c r="AH261" s="1301">
        <f>IF(AND(MONTH(AH$4)=MONTH($H261),YEAR(AH$4)=YEAR($H261)),#REF!,IF(AND(MONTH(AH$4)=MONTH($G261),YEAR(AH$4)=YEAR($G261)),#REF!,IF(AND(AH$4&lt;($H261+1),(AH$4+1)&gt;$G261),$O261,0)))</f>
        <v>0</v>
      </c>
      <c r="AI261" s="1301">
        <v>0</v>
      </c>
      <c r="AJ261" s="1301">
        <f t="shared" si="270"/>
        <v>0</v>
      </c>
      <c r="AK261" s="1301">
        <v>0</v>
      </c>
      <c r="AL261" s="1313">
        <f>IF(AND(MONTH(AL$4)=MONTH($H261),YEAR(AL$4)=YEAR($H261)),#REF!,IF(AND(MONTH(AL$4)=MONTH($G261),YEAR(AL$4)=YEAR($G261)),#REF!,IF(AND(AL$4&lt;($H261+1),(AL$4+1)&gt;$G261),$O261,0)))</f>
        <v>0</v>
      </c>
      <c r="AM261" s="1313">
        <f>IF(AND(MONTH(AM$4)=MONTH($H261),YEAR(AM$4)=YEAR($H261)),#REF!,IF(AND(MONTH(AM$4)=MONTH($G261),YEAR(AM$4)=YEAR($G261)),#REF!,IF(AND(AM$4&lt;($H261+1),(AM$4+1)&gt;$G261),$O261,0)))</f>
        <v>0</v>
      </c>
      <c r="AN261" s="1313">
        <f>IF(AND(MONTH(AN$4)=MONTH($H261),YEAR(AN$4)=YEAR($H261)),#REF!,IF(AND(MONTH(AN$4)=MONTH($G261),YEAR(AN$4)=YEAR($G261)),#REF!,IF(AND(AN$4&lt;($H261+1),(AN$4+1)&gt;$G261),$O261,0)))</f>
        <v>0</v>
      </c>
      <c r="AO261" s="1313">
        <f>IF(AND(MONTH(AO$4)=MONTH($H261),YEAR(AO$4)=YEAR($H261)),#REF!,IF(AND(MONTH(AO$4)=MONTH($G261),YEAR(AO$4)=YEAR($G261)),#REF!,IF(AND(AO$4&lt;($H261+1),(AO$4+1)&gt;$G261),$O261,0)))</f>
        <v>0</v>
      </c>
      <c r="AP261" s="1313">
        <f>IF(AND(MONTH(AP$4)=MONTH($H261),YEAR(AP$4)=YEAR($H261)),#REF!,IF(AND(MONTH(AP$4)=MONTH($G261),YEAR(AP$4)=YEAR($G261)),#REF!,IF(AND(AP$4&lt;($H261+1),(AP$4+1)&gt;$G261),$O261,0)))</f>
        <v>0</v>
      </c>
      <c r="AQ261" s="1313">
        <f>IF(AND(MONTH(AQ$4)=MONTH($H261),YEAR(AQ$4)=YEAR($H261)),#REF!,IF(AND(MONTH(AQ$4)=MONTH($G261),YEAR(AQ$4)=YEAR($G261)),#REF!,IF(AND(AQ$4&lt;($H261+1),(AQ$4+1)&gt;$G261),$O261,0)))</f>
        <v>0</v>
      </c>
      <c r="AR261" s="1313">
        <f>IF(AND(MONTH(AR$4)=MONTH($H261),YEAR(AR$4)=YEAR($H261)),#REF!,IF(AND(MONTH(AR$4)=MONTH($G261),YEAR(AR$4)=YEAR($G261)),#REF!,IF(AND(AR$4&lt;($H261+1),(AR$4+1)&gt;$G261),$O261,0)))</f>
        <v>0</v>
      </c>
      <c r="AS261" s="1301">
        <f t="shared" si="344"/>
        <v>0</v>
      </c>
      <c r="AT261" s="1301">
        <f>IF(AND(MONTH(AT$4)=MONTH($H261),YEAR(AT$4)=YEAR($H261)),#REF!,IF(AND(MONTH(AT$4)=MONTH($G261),YEAR(AT$4)=YEAR($G261)),#REF!,IF(AND(AT$4&lt;($H261+1),(AT$4+1)&gt;$G261),$P261,0)))</f>
        <v>0</v>
      </c>
      <c r="AU261" s="1301">
        <v>0</v>
      </c>
      <c r="AV261" s="1301">
        <f t="shared" si="272"/>
        <v>0</v>
      </c>
      <c r="AW261" s="1301">
        <v>0</v>
      </c>
      <c r="AX261" s="1301">
        <f>IF(AND(MONTH(AX$4)=MONTH($H261),YEAR(AX$4)=YEAR($H261)),#REF!,IF(AND(MONTH(AX$4)=MONTH($G261),YEAR(AX$4)=YEAR($G261)),#REF!,IF(AND(AX$4&lt;($H261+1),(AX$4+1)&gt;$G261),$P261,0)))</f>
        <v>0</v>
      </c>
      <c r="AY261" s="1301">
        <v>0</v>
      </c>
      <c r="AZ261" s="1301">
        <f t="shared" si="273"/>
        <v>0</v>
      </c>
      <c r="BA261" s="1301">
        <v>0</v>
      </c>
      <c r="BB261" s="1301">
        <f>IF(AND(MONTH(BB$4)=MONTH($H261),YEAR(BB$4)=YEAR($H261)),#REF!,IF(AND(MONTH(BB$4)=MONTH($G261),YEAR(BB$4)=YEAR($G261)),#REF!,IF(AND(BB$4&lt;($H261+1),(BB$4+1)&gt;$G261),$P261,0)))</f>
        <v>0</v>
      </c>
      <c r="BC261" s="1301">
        <v>0</v>
      </c>
      <c r="BD261" s="1301">
        <f t="shared" si="274"/>
        <v>0</v>
      </c>
      <c r="BE261" s="1301">
        <v>0</v>
      </c>
      <c r="BF261" s="1301">
        <f>IF(AND(MONTH(BF$4)=MONTH($H261),YEAR(BF$4)=YEAR($H261)),#REF!,IF(AND(MONTH(BF$4)=MONTH($G261),YEAR(BF$4)=YEAR($G261)),#REF!,IF(AND(BF$4&lt;($H261+1),(BF$4+1)&gt;$G261),$P261,0)))</f>
        <v>0</v>
      </c>
      <c r="BG261" s="1301">
        <v>0</v>
      </c>
      <c r="BH261" s="1301">
        <f t="shared" si="275"/>
        <v>0</v>
      </c>
      <c r="BI261" s="1301">
        <v>0</v>
      </c>
      <c r="BJ261" s="1301">
        <f>IF(AND(MONTH(BJ$4)=MONTH($H261),YEAR(BJ$4)=YEAR($H261)),#REF!,IF(AND(MONTH(BJ$4)=MONTH($G261),YEAR(BJ$4)=YEAR($G261)),#REF!,IF(AND(BJ$4&lt;($H261+1),(BJ$4+1)&gt;$G261),$P261,0)))</f>
        <v>0</v>
      </c>
      <c r="BK261" s="1301">
        <v>0</v>
      </c>
      <c r="BL261" s="1301">
        <f t="shared" si="276"/>
        <v>0</v>
      </c>
      <c r="BM261" s="1301">
        <v>0</v>
      </c>
      <c r="BN261" s="1313">
        <f>IF(AND(MONTH(BN$4)=MONTH($H261),YEAR(BN$4)=YEAR($H261)),#REF!,IF(AND(MONTH(BN$4)=MONTH($G261),YEAR(BN$4)=YEAR($G261)),#REF!,IF(AND(BN$4&lt;($H261+1),(BN$4+1)&gt;$G261),$P261,0)))</f>
        <v>0</v>
      </c>
      <c r="BO261" s="1313">
        <f>IF(AND(MONTH(BO$4)=MONTH($H261),YEAR(BO$4)=YEAR($H261)),#REF!,IF(AND(MONTH(BO$4)=MONTH($G261),YEAR(BO$4)=YEAR($G261)),#REF!,IF(AND(BO$4&lt;($H261+1),(BO$4+1)&gt;$G261),$P261,0)))</f>
        <v>0</v>
      </c>
      <c r="BP261" s="1313">
        <f>IF(AND(MONTH(BP$4)=MONTH($H261),YEAR(BP$4)=YEAR($H261)),#REF!,IF(AND(MONTH(BP$4)=MONTH($G261),YEAR(BP$4)=YEAR($G261)),#REF!,IF(AND(BP$4&lt;($H261+1),(BP$4+1)&gt;$G261),$P261,0)))</f>
        <v>0</v>
      </c>
      <c r="BQ261" s="1313">
        <f>IF(AND(MONTH(BQ$4)=MONTH($H261),YEAR(BQ$4)=YEAR($H261)),#REF!,IF(AND(MONTH(BQ$4)=MONTH($G261),YEAR(BQ$4)=YEAR($G261)),#REF!,IF(AND(BQ$4&lt;($H261+1),(BQ$4+1)&gt;$G261),$P261,0)))</f>
        <v>0</v>
      </c>
      <c r="BR261" s="1313">
        <f>IF(AND(MONTH(BR$4)=MONTH($H261),YEAR(BR$4)=YEAR($H261)),#REF!,IF(AND(MONTH(BR$4)=MONTH($G261),YEAR(BR$4)=YEAR($G261)),#REF!,IF(AND(BR$4&lt;($H261+1),(BR$4+1)&gt;$G261),$P261,0)))</f>
        <v>0</v>
      </c>
      <c r="BS261" s="1313">
        <f>IF(AND(MONTH(BS$4)=MONTH($H261),YEAR(BS$4)=YEAR($H261)),#REF!,IF(AND(MONTH(BS$4)=MONTH($G261),YEAR(BS$4)=YEAR($G261)),#REF!,IF(AND(BS$4&lt;($H261+1),(BS$4+1)&gt;$G261),$P261,0)))</f>
        <v>0</v>
      </c>
      <c r="BT261" s="1313">
        <f>IF(AND(MONTH(BT$4)=MONTH($H261),YEAR(BT$4)=YEAR($H261)),#REF!,IF(AND(MONTH(BT$4)=MONTH($G261),YEAR(BT$4)=YEAR($G261)),#REF!,IF(AND(BT$4&lt;($H261+1),(BT$4+1)&gt;$G261),$P261,0)))</f>
        <v>0</v>
      </c>
      <c r="BU261" s="1331">
        <f t="shared" si="345"/>
        <v>0</v>
      </c>
      <c r="BV261" s="1332"/>
      <c r="BW261" s="1327"/>
      <c r="BX261" s="1319"/>
      <c r="BY261" s="1319"/>
      <c r="BZ261" s="1319"/>
      <c r="CA261" s="1319"/>
      <c r="CB261" s="1319"/>
      <c r="CC261" s="1319"/>
      <c r="CD261" s="1339"/>
      <c r="CE261" s="1339"/>
      <c r="CF261" s="1339"/>
      <c r="CG261" s="1339"/>
      <c r="CH261" s="1339"/>
      <c r="CI261" s="1270">
        <f t="shared" si="278"/>
        <v>0</v>
      </c>
      <c r="CJ261" s="1333"/>
      <c r="CK261" s="1333"/>
      <c r="CL261" s="1333"/>
    </row>
    <row r="262" spans="1:90" ht="18" customHeight="1">
      <c r="A262" s="1188">
        <v>115</v>
      </c>
      <c r="B262" s="1188" t="s">
        <v>292</v>
      </c>
      <c r="C262" s="1188" t="s">
        <v>107</v>
      </c>
      <c r="D262" s="1188"/>
      <c r="E262" s="1206" t="s">
        <v>315</v>
      </c>
      <c r="F262" s="1344" t="s">
        <v>316</v>
      </c>
      <c r="G262" s="1209">
        <v>45109</v>
      </c>
      <c r="H262" s="1209">
        <v>45474</v>
      </c>
      <c r="I262" s="1266"/>
      <c r="J262" s="1267">
        <v>571</v>
      </c>
      <c r="K262" s="1267">
        <v>571</v>
      </c>
      <c r="L262" s="1268">
        <v>8.75</v>
      </c>
      <c r="M262" s="1269">
        <v>2</v>
      </c>
      <c r="N262" s="1270">
        <v>13.4375</v>
      </c>
      <c r="O262" s="1259">
        <f t="shared" si="341"/>
        <v>4996.25</v>
      </c>
      <c r="P262" s="1259">
        <f t="shared" si="342"/>
        <v>1142</v>
      </c>
      <c r="Q262" s="1259">
        <f t="shared" si="343"/>
        <v>6138.25</v>
      </c>
      <c r="R262" s="1259">
        <f>IF(AND(MONTH(R$4)=MONTH($H262),YEAR(R$4)=YEAR($H262)),#REF!,IF(AND(MONTH(R$4)=MONTH($G262),YEAR(R$4)=YEAR($G262)),#REF!,IF(AND(R$4&lt;($H262+1),(R$4+1)&gt;$G262),$O262,0)))</f>
        <v>4996.25</v>
      </c>
      <c r="S262" s="1259">
        <f>VLOOKUP(E262,'[1]MW-Rent 2023'!$E$11:$AS$247,16,FALSE)</f>
        <v>3997</v>
      </c>
      <c r="T262" s="1259">
        <f t="shared" si="266"/>
        <v>999.25</v>
      </c>
      <c r="U262" s="1259">
        <f>VLOOKUP(E262,'[2]MW-Rent 2023'!$E$11:$DR$319,21,FALSE)</f>
        <v>3882.8</v>
      </c>
      <c r="V262" s="1301">
        <f>IF(AND(MONTH(V$4)=MONTH($H262),YEAR(V$4)=YEAR($H262)),#REF!,IF(AND(MONTH(V$4)=MONTH($G262),YEAR(V$4)=YEAR($G262)),#REF!,IF(AND(V$4&lt;($H262+1),(V$4+1)&gt;$G262),$O262,0)))</f>
        <v>4996.25</v>
      </c>
      <c r="W262" s="1301">
        <f>VLOOKUP(E262,'[1]MW-Rent 2023'!$E$11:$AS$247,17,FALSE)</f>
        <v>3997</v>
      </c>
      <c r="X262" s="1301">
        <f t="shared" si="267"/>
        <v>999.25</v>
      </c>
      <c r="Y262" s="1301">
        <f>VLOOKUP(E262,'[2]MW-Rent 2023'!$E$11:$DR$319,25,FALSE)</f>
        <v>3426</v>
      </c>
      <c r="Z262" s="1301">
        <f>IF(AND(MONTH(Z$4)=MONTH($H262),YEAR(Z$4)=YEAR($H262)),#REF!,IF(AND(MONTH(Z$4)=MONTH($G262),YEAR(Z$4)=YEAR($G262)),#REF!,IF(AND(Z$4&lt;($H262+1),(Z$4+1)&gt;$G262),$O262,0)))</f>
        <v>4996.25</v>
      </c>
      <c r="AA262" s="1301">
        <f>VLOOKUP(E262,'[1]MW-Rent 2023'!$E$11:$AS$247,18,FALSE)</f>
        <v>3997</v>
      </c>
      <c r="AB262" s="1301">
        <f t="shared" si="268"/>
        <v>999.25</v>
      </c>
      <c r="AC262" s="1301">
        <f>VLOOKUP(E262,'[2]MW-Rent 2023'!$E$11:$DR$319,29,FALSE)</f>
        <v>3426</v>
      </c>
      <c r="AD262" s="1301">
        <f>IF(AND(MONTH(AD$4)=MONTH($H262),YEAR(AD$4)=YEAR($H262)),#REF!,IF(AND(MONTH(AD$4)=MONTH($G262),YEAR(AD$4)=YEAR($G262)),#REF!,IF(AND(AD$4&lt;($H262+1),(AD$4+1)&gt;$G262),$O262,0)))</f>
        <v>4996.25</v>
      </c>
      <c r="AE262" s="1301">
        <f>VLOOKUP(E262,'[1]MW-Rent 2023'!$E$11:$AS$247,19,FALSE)</f>
        <v>3997</v>
      </c>
      <c r="AF262" s="1301">
        <f t="shared" si="269"/>
        <v>999.25</v>
      </c>
      <c r="AG262" s="1301">
        <f>VLOOKUP(E262,'[2]MW-Rent 2023'!$E$11:$DR$319,33,FALSE)</f>
        <v>3426</v>
      </c>
      <c r="AH262" s="1301">
        <f>IF(AND(MONTH(AH$4)=MONTH($H262),YEAR(AH$4)=YEAR($H262)),#REF!,IF(AND(MONTH(AH$4)=MONTH($G262),YEAR(AH$4)=YEAR($G262)),#REF!,IF(AND(AH$4&lt;($H262+1),(AH$4+1)&gt;$G262),$O262,0)))</f>
        <v>4996.25</v>
      </c>
      <c r="AI262" s="1301">
        <f>VLOOKUP(E262,'[1]MW-Rent 2023'!$E$11:$AS$247,20,FALSE)</f>
        <v>3997</v>
      </c>
      <c r="AJ262" s="1301">
        <f t="shared" si="270"/>
        <v>999.25</v>
      </c>
      <c r="AK262" s="1301">
        <f>VLOOKUP(E262,'[2]MW-Rent 2023'!$E$11:$DR$319,37,FALSE)</f>
        <v>3426</v>
      </c>
      <c r="AL262" s="1313">
        <f>IF(AND(MONTH(AL$4)=MONTH($H262),YEAR(AL$4)=YEAR($H262)),#REF!,IF(AND(MONTH(AL$4)=MONTH($G262),YEAR(AL$4)=YEAR($G262)),#REF!,IF(AND(AL$4&lt;($H262+1),(AL$4+1)&gt;$G262),$O262,0)))</f>
        <v>4996.25</v>
      </c>
      <c r="AM262" s="1313" t="e">
        <f>IF(AND(MONTH(AM$4)=MONTH($H262),YEAR(AM$4)=YEAR($H262)),#REF!,IF(AND(MONTH(AM$4)=MONTH($G262),YEAR(AM$4)=YEAR($G262)),#REF!,IF(AND(AM$4&lt;($H262+1),(AM$4+1)&gt;$G262),$O262,0)))</f>
        <v>#REF!</v>
      </c>
      <c r="AN262" s="1313">
        <f>IF(AND(MONTH(AN$4)=MONTH($H262),YEAR(AN$4)=YEAR($H262)),#REF!,IF(AND(MONTH(AN$4)=MONTH($G262),YEAR(AN$4)=YEAR($G262)),#REF!,IF(AND(AN$4&lt;($H262+1),(AN$4+1)&gt;$G262),$O262,0)))</f>
        <v>0</v>
      </c>
      <c r="AO262" s="1313">
        <f>IF(AND(MONTH(AO$4)=MONTH($H262),YEAR(AO$4)=YEAR($H262)),#REF!,IF(AND(MONTH(AO$4)=MONTH($G262),YEAR(AO$4)=YEAR($G262)),#REF!,IF(AND(AO$4&lt;($H262+1),(AO$4+1)&gt;$G262),$O262,0)))</f>
        <v>0</v>
      </c>
      <c r="AP262" s="1313">
        <f>IF(AND(MONTH(AP$4)=MONTH($H262),YEAR(AP$4)=YEAR($H262)),#REF!,IF(AND(MONTH(AP$4)=MONTH($G262),YEAR(AP$4)=YEAR($G262)),#REF!,IF(AND(AP$4&lt;($H262+1),(AP$4+1)&gt;$G262),$O262,0)))</f>
        <v>0</v>
      </c>
      <c r="AQ262" s="1313">
        <f>IF(AND(MONTH(AQ$4)=MONTH($H262),YEAR(AQ$4)=YEAR($H262)),#REF!,IF(AND(MONTH(AQ$4)=MONTH($G262),YEAR(AQ$4)=YEAR($G262)),#REF!,IF(AND(AQ$4&lt;($H262+1),(AQ$4+1)&gt;$G262),$O262,0)))</f>
        <v>0</v>
      </c>
      <c r="AR262" s="1313">
        <f>IF(AND(MONTH(AR$4)=MONTH($H262),YEAR(AR$4)=YEAR($H262)),#REF!,IF(AND(MONTH(AR$4)=MONTH($G262),YEAR(AR$4)=YEAR($G262)),#REF!,IF(AND(AR$4&lt;($H262+1),(AR$4+1)&gt;$G262),$O262,0)))</f>
        <v>0</v>
      </c>
      <c r="AS262" s="1301" t="e">
        <f t="shared" si="344"/>
        <v>#REF!</v>
      </c>
      <c r="AT262" s="1301">
        <f>IF(AND(MONTH(AT$4)=MONTH($H262),YEAR(AT$4)=YEAR($H262)),#REF!,IF(AND(MONTH(AT$4)=MONTH($G262),YEAR(AT$4)=YEAR($G262)),#REF!,IF(AND(AT$4&lt;($H262+1),(AT$4+1)&gt;$G262),$P262,0)))</f>
        <v>1142</v>
      </c>
      <c r="AU262" s="1301">
        <f>VLOOKUP(E262,'[1]MW-Rent 2023'!$E$11:$AS$247,29,FALSE)</f>
        <v>1142</v>
      </c>
      <c r="AV262" s="1301">
        <f t="shared" si="272"/>
        <v>0</v>
      </c>
      <c r="AW262" s="1301">
        <f>VLOOKUP(E262,'[2]MW-Rent 2023'!$E$11:$DR$319,70,FALSE)</f>
        <v>685.2</v>
      </c>
      <c r="AX262" s="1301">
        <f>IF(AND(MONTH(AX$4)=MONTH($H262),YEAR(AX$4)=YEAR($H262)),#REF!,IF(AND(MONTH(AX$4)=MONTH($G262),YEAR(AX$4)=YEAR($G262)),#REF!,IF(AND(AX$4&lt;($H262+1),(AX$4+1)&gt;$G262),$P262,0)))</f>
        <v>1142</v>
      </c>
      <c r="AY262" s="1301">
        <f>VLOOKUP(E262,'[1]MW-Rent 2023'!$E$11:$AS$247,30,FALSE)</f>
        <v>1142</v>
      </c>
      <c r="AZ262" s="1301">
        <f t="shared" si="273"/>
        <v>0</v>
      </c>
      <c r="BA262" s="1301">
        <f>VLOOKUP(E262,'[2]MW-Rent 2023'!$E$11:$DR$319,74,FALSE)</f>
        <v>1142</v>
      </c>
      <c r="BB262" s="1301">
        <f>IF(AND(MONTH(BB$4)=MONTH($H262),YEAR(BB$4)=YEAR($H262)),#REF!,IF(AND(MONTH(BB$4)=MONTH($G262),YEAR(BB$4)=YEAR($G262)),#REF!,IF(AND(BB$4&lt;($H262+1),(BB$4+1)&gt;$G262),$P262,0)))</f>
        <v>1142</v>
      </c>
      <c r="BC262" s="1301">
        <f>VLOOKUP(E262,'[1]MW-Rent 2023'!$E$11:$AS$247,31,FALSE)</f>
        <v>1142</v>
      </c>
      <c r="BD262" s="1301">
        <f t="shared" si="274"/>
        <v>0</v>
      </c>
      <c r="BE262" s="1301">
        <f>VLOOKUP(E262,'[2]MW-Rent 2023'!$E$11:$DR$319,78,FALSE)</f>
        <v>1142</v>
      </c>
      <c r="BF262" s="1301">
        <f>IF(AND(MONTH(BF$4)=MONTH($H262),YEAR(BF$4)=YEAR($H262)),#REF!,IF(AND(MONTH(BF$4)=MONTH($G262),YEAR(BF$4)=YEAR($G262)),#REF!,IF(AND(BF$4&lt;($H262+1),(BF$4+1)&gt;$G262),$P262,0)))</f>
        <v>1142</v>
      </c>
      <c r="BG262" s="1301">
        <f>VLOOKUP(E262,'[1]MW-Rent 2023'!$E$11:$AS$247,32,FALSE)</f>
        <v>1142</v>
      </c>
      <c r="BH262" s="1301">
        <f t="shared" si="275"/>
        <v>0</v>
      </c>
      <c r="BI262" s="1301">
        <f>VLOOKUP(E262,'[2]MW-Rent 2023'!$E$11:$DR$319,82,FALSE)</f>
        <v>1142</v>
      </c>
      <c r="BJ262" s="1301">
        <f>IF(AND(MONTH(BJ$4)=MONTH($H262),YEAR(BJ$4)=YEAR($H262)),#REF!,IF(AND(MONTH(BJ$4)=MONTH($G262),YEAR(BJ$4)=YEAR($G262)),#REF!,IF(AND(BJ$4&lt;($H262+1),(BJ$4+1)&gt;$G262),$P262,0)))</f>
        <v>1142</v>
      </c>
      <c r="BK262" s="1301">
        <f>VLOOKUP(E262,'[1]MW-Rent 2023'!$E$11:$AS$247,33,FALSE)</f>
        <v>1142</v>
      </c>
      <c r="BL262" s="1301">
        <f t="shared" si="276"/>
        <v>0</v>
      </c>
      <c r="BM262" s="1301">
        <f>VLOOKUP(E262,'[2]MW-Rent 2023'!$E$11:$DR$319,86,FALSE)</f>
        <v>1142</v>
      </c>
      <c r="BN262" s="1313">
        <f>IF(AND(MONTH(BN$4)=MONTH($H262),YEAR(BN$4)=YEAR($H262)),#REF!,IF(AND(MONTH(BN$4)=MONTH($G262),YEAR(BN$4)=YEAR($G262)),#REF!,IF(AND(BN$4&lt;($H262+1),(BN$4+1)&gt;$G262),$P262,0)))</f>
        <v>1142</v>
      </c>
      <c r="BO262" s="1313" t="e">
        <f>IF(AND(MONTH(BO$4)=MONTH($H262),YEAR(BO$4)=YEAR($H262)),#REF!,IF(AND(MONTH(BO$4)=MONTH($G262),YEAR(BO$4)=YEAR($G262)),#REF!,IF(AND(BO$4&lt;($H262+1),(BO$4+1)&gt;$G262),$P262,0)))</f>
        <v>#REF!</v>
      </c>
      <c r="BP262" s="1313">
        <f>IF(AND(MONTH(BP$4)=MONTH($H262),YEAR(BP$4)=YEAR($H262)),#REF!,IF(AND(MONTH(BP$4)=MONTH($G262),YEAR(BP$4)=YEAR($G262)),#REF!,IF(AND(BP$4&lt;($H262+1),(BP$4+1)&gt;$G262),$P262,0)))</f>
        <v>0</v>
      </c>
      <c r="BQ262" s="1313">
        <f>IF(AND(MONTH(BQ$4)=MONTH($H262),YEAR(BQ$4)=YEAR($H262)),#REF!,IF(AND(MONTH(BQ$4)=MONTH($G262),YEAR(BQ$4)=YEAR($G262)),#REF!,IF(AND(BQ$4&lt;($H262+1),(BQ$4+1)&gt;$G262),$P262,0)))</f>
        <v>0</v>
      </c>
      <c r="BR262" s="1313">
        <f>IF(AND(MONTH(BR$4)=MONTH($H262),YEAR(BR$4)=YEAR($H262)),#REF!,IF(AND(MONTH(BR$4)=MONTH($G262),YEAR(BR$4)=YEAR($G262)),#REF!,IF(AND(BR$4&lt;($H262+1),(BR$4+1)&gt;$G262),$P262,0)))</f>
        <v>0</v>
      </c>
      <c r="BS262" s="1313">
        <f>IF(AND(MONTH(BS$4)=MONTH($H262),YEAR(BS$4)=YEAR($H262)),#REF!,IF(AND(MONTH(BS$4)=MONTH($G262),YEAR(BS$4)=YEAR($G262)),#REF!,IF(AND(BS$4&lt;($H262+1),(BS$4+1)&gt;$G262),$P262,0)))</f>
        <v>0</v>
      </c>
      <c r="BT262" s="1313">
        <f>IF(AND(MONTH(BT$4)=MONTH($H262),YEAR(BT$4)=YEAR($H262)),#REF!,IF(AND(MONTH(BT$4)=MONTH($G262),YEAR(BT$4)=YEAR($G262)),#REF!,IF(AND(BT$4&lt;($H262+1),(BT$4+1)&gt;$G262),$P262,0)))</f>
        <v>0</v>
      </c>
      <c r="BU262" s="1331" t="e">
        <f t="shared" si="345"/>
        <v>#REF!</v>
      </c>
      <c r="BV262" s="1331"/>
      <c r="BW262" s="1327">
        <v>0</v>
      </c>
      <c r="BX262" s="1319">
        <v>0</v>
      </c>
      <c r="BY262" s="1319">
        <v>0</v>
      </c>
      <c r="BZ262" s="1319">
        <v>0</v>
      </c>
      <c r="CA262" s="1319">
        <v>0</v>
      </c>
      <c r="CB262" s="1319"/>
      <c r="CC262" s="1319"/>
      <c r="CD262" s="1338"/>
      <c r="CE262" s="1338"/>
      <c r="CF262" s="1338"/>
      <c r="CG262" s="1338"/>
      <c r="CH262" s="1338"/>
      <c r="CI262" s="1270">
        <f t="shared" si="278"/>
        <v>0</v>
      </c>
      <c r="CJ262" s="1333"/>
      <c r="CK262" s="1333"/>
      <c r="CL262" s="1333"/>
    </row>
    <row r="263" spans="1:90" ht="18" customHeight="1">
      <c r="A263" s="1188">
        <v>115</v>
      </c>
      <c r="B263" s="1188" t="s">
        <v>292</v>
      </c>
      <c r="C263" s="1188" t="s">
        <v>107</v>
      </c>
      <c r="D263" s="1188"/>
      <c r="E263" s="1206"/>
      <c r="F263" s="1344" t="s">
        <v>316</v>
      </c>
      <c r="G263" s="1209">
        <v>45475</v>
      </c>
      <c r="H263" s="1209">
        <v>45839</v>
      </c>
      <c r="I263" s="1266"/>
      <c r="J263" s="1267">
        <v>0</v>
      </c>
      <c r="K263" s="1267">
        <v>571</v>
      </c>
      <c r="L263" s="1268">
        <v>10</v>
      </c>
      <c r="M263" s="1269">
        <v>2</v>
      </c>
      <c r="N263" s="1270">
        <v>15</v>
      </c>
      <c r="O263" s="1259">
        <f t="shared" si="341"/>
        <v>5710</v>
      </c>
      <c r="P263" s="1259">
        <f t="shared" si="342"/>
        <v>1142</v>
      </c>
      <c r="Q263" s="1259">
        <f t="shared" si="343"/>
        <v>6852</v>
      </c>
      <c r="R263" s="1259">
        <f>IF(AND(MONTH(R$4)=MONTH($H263),YEAR(R$4)=YEAR($H263)),#REF!,IF(AND(MONTH(R$4)=MONTH($G263),YEAR(R$4)=YEAR($G263)),#REF!,IF(AND(R$4&lt;($H263+1),(R$4+1)&gt;$G263),$O263,0)))</f>
        <v>0</v>
      </c>
      <c r="S263" s="1259">
        <v>0</v>
      </c>
      <c r="T263" s="1259">
        <f t="shared" si="266"/>
        <v>0</v>
      </c>
      <c r="U263" s="1259">
        <v>0</v>
      </c>
      <c r="V263" s="1301">
        <f>IF(AND(MONTH(V$4)=MONTH($H263),YEAR(V$4)=YEAR($H263)),#REF!,IF(AND(MONTH(V$4)=MONTH($G263),YEAR(V$4)=YEAR($G263)),#REF!,IF(AND(V$4&lt;($H263+1),(V$4+1)&gt;$G263),$O263,0)))</f>
        <v>0</v>
      </c>
      <c r="W263" s="1301">
        <v>0</v>
      </c>
      <c r="X263" s="1301">
        <f t="shared" si="267"/>
        <v>0</v>
      </c>
      <c r="Y263" s="1301">
        <v>0</v>
      </c>
      <c r="Z263" s="1301">
        <f>IF(AND(MONTH(Z$4)=MONTH($H263),YEAR(Z$4)=YEAR($H263)),#REF!,IF(AND(MONTH(Z$4)=MONTH($G263),YEAR(Z$4)=YEAR($G263)),#REF!,IF(AND(Z$4&lt;($H263+1),(Z$4+1)&gt;$G263),$O263,0)))</f>
        <v>0</v>
      </c>
      <c r="AA263" s="1301">
        <v>0</v>
      </c>
      <c r="AB263" s="1301">
        <f t="shared" si="268"/>
        <v>0</v>
      </c>
      <c r="AC263" s="1301">
        <v>0</v>
      </c>
      <c r="AD263" s="1301">
        <f>IF(AND(MONTH(AD$4)=MONTH($H263),YEAR(AD$4)=YEAR($H263)),#REF!,IF(AND(MONTH(AD$4)=MONTH($G263),YEAR(AD$4)=YEAR($G263)),#REF!,IF(AND(AD$4&lt;($H263+1),(AD$4+1)&gt;$G263),$O263,0)))</f>
        <v>0</v>
      </c>
      <c r="AE263" s="1301">
        <v>0</v>
      </c>
      <c r="AF263" s="1301">
        <f t="shared" si="269"/>
        <v>0</v>
      </c>
      <c r="AG263" s="1301">
        <v>0</v>
      </c>
      <c r="AH263" s="1301">
        <f>IF(AND(MONTH(AH$4)=MONTH($H263),YEAR(AH$4)=YEAR($H263)),#REF!,IF(AND(MONTH(AH$4)=MONTH($G263),YEAR(AH$4)=YEAR($G263)),#REF!,IF(AND(AH$4&lt;($H263+1),(AH$4+1)&gt;$G263),$O263,0)))</f>
        <v>0</v>
      </c>
      <c r="AI263" s="1301">
        <v>0</v>
      </c>
      <c r="AJ263" s="1301">
        <f t="shared" si="270"/>
        <v>0</v>
      </c>
      <c r="AK263" s="1301">
        <v>0</v>
      </c>
      <c r="AL263" s="1313">
        <f>IF(AND(MONTH(AL$4)=MONTH($H263),YEAR(AL$4)=YEAR($H263)),#REF!,IF(AND(MONTH(AL$4)=MONTH($G263),YEAR(AL$4)=YEAR($G263)),#REF!,IF(AND(AL$4&lt;($H263+1),(AL$4+1)&gt;$G263),$O263,0)))</f>
        <v>0</v>
      </c>
      <c r="AM263" s="1313" t="e">
        <f>IF(AND(MONTH(AM$4)=MONTH($H263),YEAR(AM$4)=YEAR($H263)),#REF!,IF(AND(MONTH(AM$4)=MONTH($G263),YEAR(AM$4)=YEAR($G263)),#REF!,IF(AND(AM$4&lt;($H263+1),(AM$4+1)&gt;$G263),$O263,0)))</f>
        <v>#REF!</v>
      </c>
      <c r="AN263" s="1313">
        <f>IF(AND(MONTH(AN$4)=MONTH($H263),YEAR(AN$4)=YEAR($H263)),#REF!,IF(AND(MONTH(AN$4)=MONTH($G263),YEAR(AN$4)=YEAR($G263)),#REF!,IF(AND(AN$4&lt;($H263+1),(AN$4+1)&gt;$G263),$O263,0)))</f>
        <v>5710</v>
      </c>
      <c r="AO263" s="1313">
        <f>IF(AND(MONTH(AO$4)=MONTH($H263),YEAR(AO$4)=YEAR($H263)),#REF!,IF(AND(MONTH(AO$4)=MONTH($G263),YEAR(AO$4)=YEAR($G263)),#REF!,IF(AND(AO$4&lt;($H263+1),(AO$4+1)&gt;$G263),$O263,0)))</f>
        <v>5710</v>
      </c>
      <c r="AP263" s="1313">
        <f>IF(AND(MONTH(AP$4)=MONTH($H263),YEAR(AP$4)=YEAR($H263)),#REF!,IF(AND(MONTH(AP$4)=MONTH($G263),YEAR(AP$4)=YEAR($G263)),#REF!,IF(AND(AP$4&lt;($H263+1),(AP$4+1)&gt;$G263),$O263,0)))</f>
        <v>5710</v>
      </c>
      <c r="AQ263" s="1313">
        <f>IF(AND(MONTH(AQ$4)=MONTH($H263),YEAR(AQ$4)=YEAR($H263)),#REF!,IF(AND(MONTH(AQ$4)=MONTH($G263),YEAR(AQ$4)=YEAR($G263)),#REF!,IF(AND(AQ$4&lt;($H263+1),(AQ$4+1)&gt;$G263),$O263,0)))</f>
        <v>5710</v>
      </c>
      <c r="AR263" s="1313">
        <f>IF(AND(MONTH(AR$4)=MONTH($H263),YEAR(AR$4)=YEAR($H263)),#REF!,IF(AND(MONTH(AR$4)=MONTH($G263),YEAR(AR$4)=YEAR($G263)),#REF!,IF(AND(AR$4&lt;($H263+1),(AR$4+1)&gt;$G263),$O263,0)))</f>
        <v>5710</v>
      </c>
      <c r="AS263" s="1301" t="e">
        <f t="shared" si="344"/>
        <v>#REF!</v>
      </c>
      <c r="AT263" s="1301">
        <f>IF(AND(MONTH(AT$4)=MONTH($H263),YEAR(AT$4)=YEAR($H263)),#REF!,IF(AND(MONTH(AT$4)=MONTH($G263),YEAR(AT$4)=YEAR($G263)),#REF!,IF(AND(AT$4&lt;($H263+1),(AT$4+1)&gt;$G263),$P263,0)))</f>
        <v>0</v>
      </c>
      <c r="AU263" s="1301">
        <v>0</v>
      </c>
      <c r="AV263" s="1301">
        <f t="shared" si="272"/>
        <v>0</v>
      </c>
      <c r="AW263" s="1301">
        <v>0</v>
      </c>
      <c r="AX263" s="1301">
        <f>IF(AND(MONTH(AX$4)=MONTH($H263),YEAR(AX$4)=YEAR($H263)),#REF!,IF(AND(MONTH(AX$4)=MONTH($G263),YEAR(AX$4)=YEAR($G263)),#REF!,IF(AND(AX$4&lt;($H263+1),(AX$4+1)&gt;$G263),$P263,0)))</f>
        <v>0</v>
      </c>
      <c r="AY263" s="1301">
        <v>0</v>
      </c>
      <c r="AZ263" s="1301">
        <f t="shared" si="273"/>
        <v>0</v>
      </c>
      <c r="BA263" s="1301">
        <v>0</v>
      </c>
      <c r="BB263" s="1301">
        <f>IF(AND(MONTH(BB$4)=MONTH($H263),YEAR(BB$4)=YEAR($H263)),#REF!,IF(AND(MONTH(BB$4)=MONTH($G263),YEAR(BB$4)=YEAR($G263)),#REF!,IF(AND(BB$4&lt;($H263+1),(BB$4+1)&gt;$G263),$P263,0)))</f>
        <v>0</v>
      </c>
      <c r="BC263" s="1301">
        <v>0</v>
      </c>
      <c r="BD263" s="1301">
        <f t="shared" si="274"/>
        <v>0</v>
      </c>
      <c r="BE263" s="1301">
        <v>0</v>
      </c>
      <c r="BF263" s="1301">
        <f>IF(AND(MONTH(BF$4)=MONTH($H263),YEAR(BF$4)=YEAR($H263)),#REF!,IF(AND(MONTH(BF$4)=MONTH($G263),YEAR(BF$4)=YEAR($G263)),#REF!,IF(AND(BF$4&lt;($H263+1),(BF$4+1)&gt;$G263),$P263,0)))</f>
        <v>0</v>
      </c>
      <c r="BG263" s="1301">
        <v>0</v>
      </c>
      <c r="BH263" s="1301">
        <f t="shared" si="275"/>
        <v>0</v>
      </c>
      <c r="BI263" s="1301">
        <v>0</v>
      </c>
      <c r="BJ263" s="1301">
        <f>IF(AND(MONTH(BJ$4)=MONTH($H263),YEAR(BJ$4)=YEAR($H263)),#REF!,IF(AND(MONTH(BJ$4)=MONTH($G263),YEAR(BJ$4)=YEAR($G263)),#REF!,IF(AND(BJ$4&lt;($H263+1),(BJ$4+1)&gt;$G263),$P263,0)))</f>
        <v>0</v>
      </c>
      <c r="BK263" s="1301">
        <v>0</v>
      </c>
      <c r="BL263" s="1301">
        <f t="shared" si="276"/>
        <v>0</v>
      </c>
      <c r="BM263" s="1301">
        <v>0</v>
      </c>
      <c r="BN263" s="1313">
        <f>IF(AND(MONTH(BN$4)=MONTH($H263),YEAR(BN$4)=YEAR($H263)),#REF!,IF(AND(MONTH(BN$4)=MONTH($G263),YEAR(BN$4)=YEAR($G263)),#REF!,IF(AND(BN$4&lt;($H263+1),(BN$4+1)&gt;$G263),$P263,0)))</f>
        <v>0</v>
      </c>
      <c r="BO263" s="1313" t="e">
        <f>IF(AND(MONTH(BO$4)=MONTH($H263),YEAR(BO$4)=YEAR($H263)),#REF!,IF(AND(MONTH(BO$4)=MONTH($G263),YEAR(BO$4)=YEAR($G263)),#REF!,IF(AND(BO$4&lt;($H263+1),(BO$4+1)&gt;$G263),$P263,0)))</f>
        <v>#REF!</v>
      </c>
      <c r="BP263" s="1313">
        <f>IF(AND(MONTH(BP$4)=MONTH($H263),YEAR(BP$4)=YEAR($H263)),#REF!,IF(AND(MONTH(BP$4)=MONTH($G263),YEAR(BP$4)=YEAR($G263)),#REF!,IF(AND(BP$4&lt;($H263+1),(BP$4+1)&gt;$G263),$P263,0)))</f>
        <v>1142</v>
      </c>
      <c r="BQ263" s="1313">
        <f>IF(AND(MONTH(BQ$4)=MONTH($H263),YEAR(BQ$4)=YEAR($H263)),#REF!,IF(AND(MONTH(BQ$4)=MONTH($G263),YEAR(BQ$4)=YEAR($G263)),#REF!,IF(AND(BQ$4&lt;($H263+1),(BQ$4+1)&gt;$G263),$P263,0)))</f>
        <v>1142</v>
      </c>
      <c r="BR263" s="1313">
        <f>IF(AND(MONTH(BR$4)=MONTH($H263),YEAR(BR$4)=YEAR($H263)),#REF!,IF(AND(MONTH(BR$4)=MONTH($G263),YEAR(BR$4)=YEAR($G263)),#REF!,IF(AND(BR$4&lt;($H263+1),(BR$4+1)&gt;$G263),$P263,0)))</f>
        <v>1142</v>
      </c>
      <c r="BS263" s="1313">
        <f>IF(AND(MONTH(BS$4)=MONTH($H263),YEAR(BS$4)=YEAR($H263)),#REF!,IF(AND(MONTH(BS$4)=MONTH($G263),YEAR(BS$4)=YEAR($G263)),#REF!,IF(AND(BS$4&lt;($H263+1),(BS$4+1)&gt;$G263),$P263,0)))</f>
        <v>1142</v>
      </c>
      <c r="BT263" s="1313">
        <f>IF(AND(MONTH(BT$4)=MONTH($H263),YEAR(BT$4)=YEAR($H263)),#REF!,IF(AND(MONTH(BT$4)=MONTH($G263),YEAR(BT$4)=YEAR($G263)),#REF!,IF(AND(BT$4&lt;($H263+1),(BT$4+1)&gt;$G263),$P263,0)))</f>
        <v>1142</v>
      </c>
      <c r="BU263" s="1331" t="e">
        <f t="shared" si="345"/>
        <v>#REF!</v>
      </c>
      <c r="BV263" s="1331"/>
      <c r="BW263" s="1327"/>
      <c r="BX263" s="1319"/>
      <c r="BY263" s="1319"/>
      <c r="BZ263" s="1319"/>
      <c r="CA263" s="1319"/>
      <c r="CB263" s="1319"/>
      <c r="CC263" s="1319"/>
      <c r="CD263" s="1338"/>
      <c r="CE263" s="1338"/>
      <c r="CF263" s="1338"/>
      <c r="CG263" s="1338"/>
      <c r="CH263" s="1338"/>
      <c r="CI263" s="1270">
        <f t="shared" si="278"/>
        <v>0</v>
      </c>
      <c r="CJ263" s="1333"/>
      <c r="CK263" s="1333"/>
      <c r="CL263" s="1333"/>
    </row>
    <row r="264" spans="1:90" ht="18" customHeight="1">
      <c r="A264" s="1188">
        <v>116</v>
      </c>
      <c r="B264" s="1188" t="s">
        <v>292</v>
      </c>
      <c r="C264" s="1188" t="s">
        <v>92</v>
      </c>
      <c r="D264" s="1188"/>
      <c r="E264" s="1188"/>
      <c r="F264" s="1345" t="s">
        <v>317</v>
      </c>
      <c r="G264" s="1197">
        <v>45108</v>
      </c>
      <c r="H264" s="1197">
        <v>45473</v>
      </c>
      <c r="I264" s="1256"/>
      <c r="J264" s="1257">
        <v>0</v>
      </c>
      <c r="K264" s="1257">
        <v>2085</v>
      </c>
      <c r="L264" s="1260">
        <v>8.2874999999999996</v>
      </c>
      <c r="M264" s="1258">
        <v>2</v>
      </c>
      <c r="N264" s="1249">
        <v>12.859375</v>
      </c>
      <c r="O264" s="1259">
        <f t="shared" si="341"/>
        <v>17279.4375</v>
      </c>
      <c r="P264" s="1259">
        <f t="shared" si="342"/>
        <v>4170</v>
      </c>
      <c r="Q264" s="1259">
        <f t="shared" si="343"/>
        <v>21449.4375</v>
      </c>
      <c r="R264" s="1259">
        <f>IF(AND(MONTH(R$4)=MONTH($H264),YEAR(R$4)=YEAR($H264)),#REF!,IF(AND(MONTH(R$4)=MONTH($G264),YEAR(R$4)=YEAR($G264)),#REF!,IF(AND(R$4&lt;($H264+1),(R$4+1)&gt;$G264),$O264,0)))</f>
        <v>17279.4375</v>
      </c>
      <c r="S264" s="1259">
        <v>13823.55</v>
      </c>
      <c r="T264" s="1259">
        <f t="shared" si="266"/>
        <v>3455.8874999999998</v>
      </c>
      <c r="U264" s="1259">
        <v>15284</v>
      </c>
      <c r="V264" s="1301">
        <f>IF(AND(MONTH(V$4)=MONTH($H264),YEAR(V$4)=YEAR($H264)),#REF!,IF(AND(MONTH(V$4)=MONTH($G264),YEAR(V$4)=YEAR($G264)),#REF!,IF(AND(V$4&lt;($H264+1),(V$4+1)&gt;$G264),$O264,0)))</f>
        <v>17279.4375</v>
      </c>
      <c r="W264" s="1301">
        <v>13823.55</v>
      </c>
      <c r="X264" s="1301">
        <f t="shared" si="267"/>
        <v>3455.8874999999998</v>
      </c>
      <c r="Y264" s="1301">
        <v>13615.05</v>
      </c>
      <c r="Z264" s="1301">
        <f>IF(AND(MONTH(Z$4)=MONTH($H264),YEAR(Z$4)=YEAR($H264)),#REF!,IF(AND(MONTH(Z$4)=MONTH($G264),YEAR(Z$4)=YEAR($G264)),#REF!,IF(AND(Z$4&lt;($H264+1),(Z$4+1)&gt;$G264),$O264,0)))</f>
        <v>17279.4375</v>
      </c>
      <c r="AA264" s="1301">
        <v>0</v>
      </c>
      <c r="AB264" s="1301">
        <f t="shared" si="268"/>
        <v>17279.4375</v>
      </c>
      <c r="AC264" s="1301">
        <v>0</v>
      </c>
      <c r="AD264" s="1301">
        <f>IF(AND(MONTH(AD$4)=MONTH($H264),YEAR(AD$4)=YEAR($H264)),#REF!,IF(AND(MONTH(AD$4)=MONTH($G264),YEAR(AD$4)=YEAR($G264)),#REF!,IF(AND(AD$4&lt;($H264+1),(AD$4+1)&gt;$G264),$O264,0)))</f>
        <v>17279.4375</v>
      </c>
      <c r="AE264" s="1301">
        <v>0</v>
      </c>
      <c r="AF264" s="1301">
        <f t="shared" si="269"/>
        <v>17279.4375</v>
      </c>
      <c r="AG264" s="1301">
        <v>0</v>
      </c>
      <c r="AH264" s="1301">
        <f>IF(AND(MONTH(AH$4)=MONTH($H264),YEAR(AH$4)=YEAR($H264)),#REF!,IF(AND(MONTH(AH$4)=MONTH($G264),YEAR(AH$4)=YEAR($G264)),#REF!,IF(AND(AH$4&lt;($H264+1),(AH$4+1)&gt;$G264),$O264,0)))</f>
        <v>17279.4375</v>
      </c>
      <c r="AI264" s="1301">
        <v>0</v>
      </c>
      <c r="AJ264" s="1301">
        <f t="shared" si="270"/>
        <v>17279.4375</v>
      </c>
      <c r="AK264" s="1301">
        <v>0</v>
      </c>
      <c r="AL264" s="1313" t="e">
        <f>IF(AND(MONTH(AL$4)=MONTH($H264),YEAR(AL$4)=YEAR($H264)),#REF!,IF(AND(MONTH(AL$4)=MONTH($G264),YEAR(AL$4)=YEAR($G264)),#REF!,IF(AND(AL$4&lt;($H264+1),(AL$4+1)&gt;$G264),$O264,0)))</f>
        <v>#REF!</v>
      </c>
      <c r="AM264" s="1313">
        <f>IF(AND(MONTH(AM$4)=MONTH($H264),YEAR(AM$4)=YEAR($H264)),#REF!,IF(AND(MONTH(AM$4)=MONTH($G264),YEAR(AM$4)=YEAR($G264)),#REF!,IF(AND(AM$4&lt;($H264+1),(AM$4+1)&gt;$G264),$O264,0)))</f>
        <v>0</v>
      </c>
      <c r="AN264" s="1313">
        <f>IF(AND(MONTH(AN$4)=MONTH($H264),YEAR(AN$4)=YEAR($H264)),#REF!,IF(AND(MONTH(AN$4)=MONTH($G264),YEAR(AN$4)=YEAR($G264)),#REF!,IF(AND(AN$4&lt;($H264+1),(AN$4+1)&gt;$G264),$O264,0)))</f>
        <v>0</v>
      </c>
      <c r="AO264" s="1313">
        <f>IF(AND(MONTH(AO$4)=MONTH($H264),YEAR(AO$4)=YEAR($H264)),#REF!,IF(AND(MONTH(AO$4)=MONTH($G264),YEAR(AO$4)=YEAR($G264)),#REF!,IF(AND(AO$4&lt;($H264+1),(AO$4+1)&gt;$G264),$O264,0)))</f>
        <v>0</v>
      </c>
      <c r="AP264" s="1313">
        <f>IF(AND(MONTH(AP$4)=MONTH($H264),YEAR(AP$4)=YEAR($H264)),#REF!,IF(AND(MONTH(AP$4)=MONTH($G264),YEAR(AP$4)=YEAR($G264)),#REF!,IF(AND(AP$4&lt;($H264+1),(AP$4+1)&gt;$G264),$O264,0)))</f>
        <v>0</v>
      </c>
      <c r="AQ264" s="1313">
        <f>IF(AND(MONTH(AQ$4)=MONTH($H264),YEAR(AQ$4)=YEAR($H264)),#REF!,IF(AND(MONTH(AQ$4)=MONTH($G264),YEAR(AQ$4)=YEAR($G264)),#REF!,IF(AND(AQ$4&lt;($H264+1),(AQ$4+1)&gt;$G264),$O264,0)))</f>
        <v>0</v>
      </c>
      <c r="AR264" s="1313">
        <f>IF(AND(MONTH(AR$4)=MONTH($H264),YEAR(AR$4)=YEAR($H264)),#REF!,IF(AND(MONTH(AR$4)=MONTH($G264),YEAR(AR$4)=YEAR($G264)),#REF!,IF(AND(AR$4&lt;($H264+1),(AR$4+1)&gt;$G264),$O264,0)))</f>
        <v>0</v>
      </c>
      <c r="AS264" s="1301" t="e">
        <f t="shared" si="344"/>
        <v>#REF!</v>
      </c>
      <c r="AT264" s="1301">
        <f>IF(AND(MONTH(AT$4)=MONTH($H264),YEAR(AT$4)=YEAR($H264)),#REF!,IF(AND(MONTH(AT$4)=MONTH($G264),YEAR(AT$4)=YEAR($G264)),#REF!,IF(AND(AT$4&lt;($H264+1),(AT$4+1)&gt;$G264),$P264,0)))</f>
        <v>4170</v>
      </c>
      <c r="AU264" s="1301">
        <v>4170</v>
      </c>
      <c r="AV264" s="1301">
        <f t="shared" si="272"/>
        <v>0</v>
      </c>
      <c r="AW264" s="1301">
        <v>2502</v>
      </c>
      <c r="AX264" s="1301">
        <f>IF(AND(MONTH(AX$4)=MONTH($H264),YEAR(AX$4)=YEAR($H264)),#REF!,IF(AND(MONTH(AX$4)=MONTH($G264),YEAR(AX$4)=YEAR($G264)),#REF!,IF(AND(AX$4&lt;($H264+1),(AX$4+1)&gt;$G264),$P264,0)))</f>
        <v>4170</v>
      </c>
      <c r="AY264" s="1301">
        <v>4170</v>
      </c>
      <c r="AZ264" s="1301">
        <f t="shared" si="273"/>
        <v>0</v>
      </c>
      <c r="BA264" s="1301">
        <v>4170</v>
      </c>
      <c r="BB264" s="1301">
        <f>IF(AND(MONTH(BB$4)=MONTH($H264),YEAR(BB$4)=YEAR($H264)),#REF!,IF(AND(MONTH(BB$4)=MONTH($G264),YEAR(BB$4)=YEAR($G264)),#REF!,IF(AND(BB$4&lt;($H264+1),(BB$4+1)&gt;$G264),$P264,0)))</f>
        <v>4170</v>
      </c>
      <c r="BC264" s="1301">
        <v>0</v>
      </c>
      <c r="BD264" s="1301">
        <f t="shared" si="274"/>
        <v>4170</v>
      </c>
      <c r="BE264" s="1301">
        <v>0</v>
      </c>
      <c r="BF264" s="1301">
        <f>IF(AND(MONTH(BF$4)=MONTH($H264),YEAR(BF$4)=YEAR($H264)),#REF!,IF(AND(MONTH(BF$4)=MONTH($G264),YEAR(BF$4)=YEAR($G264)),#REF!,IF(AND(BF$4&lt;($H264+1),(BF$4+1)&gt;$G264),$P264,0)))</f>
        <v>4170</v>
      </c>
      <c r="BG264" s="1301">
        <v>0</v>
      </c>
      <c r="BH264" s="1301">
        <f t="shared" si="275"/>
        <v>4170</v>
      </c>
      <c r="BI264" s="1301">
        <v>0</v>
      </c>
      <c r="BJ264" s="1301">
        <f>IF(AND(MONTH(BJ$4)=MONTH($H264),YEAR(BJ$4)=YEAR($H264)),#REF!,IF(AND(MONTH(BJ$4)=MONTH($G264),YEAR(BJ$4)=YEAR($G264)),#REF!,IF(AND(BJ$4&lt;($H264+1),(BJ$4+1)&gt;$G264),$P264,0)))</f>
        <v>4170</v>
      </c>
      <c r="BK264" s="1301">
        <v>0</v>
      </c>
      <c r="BL264" s="1301">
        <f t="shared" si="276"/>
        <v>4170</v>
      </c>
      <c r="BM264" s="1301">
        <v>0</v>
      </c>
      <c r="BN264" s="1313" t="e">
        <f>IF(AND(MONTH(BN$4)=MONTH($H264),YEAR(BN$4)=YEAR($H264)),#REF!,IF(AND(MONTH(BN$4)=MONTH($G264),YEAR(BN$4)=YEAR($G264)),#REF!,IF(AND(BN$4&lt;($H264+1),(BN$4+1)&gt;$G264),$P264,0)))</f>
        <v>#REF!</v>
      </c>
      <c r="BO264" s="1313">
        <f>IF(AND(MONTH(BO$4)=MONTH($H264),YEAR(BO$4)=YEAR($H264)),#REF!,IF(AND(MONTH(BO$4)=MONTH($G264),YEAR(BO$4)=YEAR($G264)),#REF!,IF(AND(BO$4&lt;($H264+1),(BO$4+1)&gt;$G264),$P264,0)))</f>
        <v>0</v>
      </c>
      <c r="BP264" s="1313">
        <f>IF(AND(MONTH(BP$4)=MONTH($H264),YEAR(BP$4)=YEAR($H264)),#REF!,IF(AND(MONTH(BP$4)=MONTH($G264),YEAR(BP$4)=YEAR($G264)),#REF!,IF(AND(BP$4&lt;($H264+1),(BP$4+1)&gt;$G264),$P264,0)))</f>
        <v>0</v>
      </c>
      <c r="BQ264" s="1313">
        <f>IF(AND(MONTH(BQ$4)=MONTH($H264),YEAR(BQ$4)=YEAR($H264)),#REF!,IF(AND(MONTH(BQ$4)=MONTH($G264),YEAR(BQ$4)=YEAR($G264)),#REF!,IF(AND(BQ$4&lt;($H264+1),(BQ$4+1)&gt;$G264),$P264,0)))</f>
        <v>0</v>
      </c>
      <c r="BR264" s="1313">
        <f>IF(AND(MONTH(BR$4)=MONTH($H264),YEAR(BR$4)=YEAR($H264)),#REF!,IF(AND(MONTH(BR$4)=MONTH($G264),YEAR(BR$4)=YEAR($G264)),#REF!,IF(AND(BR$4&lt;($H264+1),(BR$4+1)&gt;$G264),$P264,0)))</f>
        <v>0</v>
      </c>
      <c r="BS264" s="1313">
        <f>IF(AND(MONTH(BS$4)=MONTH($H264),YEAR(BS$4)=YEAR($H264)),#REF!,IF(AND(MONTH(BS$4)=MONTH($G264),YEAR(BS$4)=YEAR($G264)),#REF!,IF(AND(BS$4&lt;($H264+1),(BS$4+1)&gt;$G264),$P264,0)))</f>
        <v>0</v>
      </c>
      <c r="BT264" s="1313">
        <f>IF(AND(MONTH(BT$4)=MONTH($H264),YEAR(BT$4)=YEAR($H264)),#REF!,IF(AND(MONTH(BT$4)=MONTH($G264),YEAR(BT$4)=YEAR($G264)),#REF!,IF(AND(BT$4&lt;($H264+1),(BT$4+1)&gt;$G264),$P264,0)))</f>
        <v>0</v>
      </c>
      <c r="BU264" s="1331" t="e">
        <f t="shared" si="345"/>
        <v>#REF!</v>
      </c>
      <c r="BV264" s="1331"/>
      <c r="BW264" s="1327">
        <v>0</v>
      </c>
      <c r="BX264" s="1319">
        <v>0</v>
      </c>
      <c r="BY264" s="1319">
        <v>0</v>
      </c>
      <c r="BZ264" s="1319">
        <v>0</v>
      </c>
      <c r="CA264" s="1319">
        <v>0</v>
      </c>
      <c r="CB264" s="1319"/>
      <c r="CC264" s="1319"/>
      <c r="CD264" s="1338"/>
      <c r="CE264" s="1338"/>
      <c r="CF264" s="1338"/>
      <c r="CG264" s="1338"/>
      <c r="CH264" s="1338"/>
      <c r="CI264" s="1270">
        <f t="shared" si="278"/>
        <v>0</v>
      </c>
      <c r="CJ264" s="1333"/>
      <c r="CK264" s="1333"/>
      <c r="CL264" s="1333"/>
    </row>
    <row r="265" spans="1:90" s="1170" customFormat="1" ht="18" customHeight="1">
      <c r="A265" s="1206">
        <v>116</v>
      </c>
      <c r="B265" s="1206" t="s">
        <v>292</v>
      </c>
      <c r="C265" s="1206" t="s">
        <v>92</v>
      </c>
      <c r="D265" s="1206"/>
      <c r="E265" s="1212" t="s">
        <v>318</v>
      </c>
      <c r="F265" s="1390" t="s">
        <v>317</v>
      </c>
      <c r="G265" s="1214">
        <v>45474</v>
      </c>
      <c r="H265" s="1214">
        <v>45838</v>
      </c>
      <c r="I265" s="1271"/>
      <c r="J265" s="1272">
        <v>2085</v>
      </c>
      <c r="K265" s="1272">
        <v>2085</v>
      </c>
      <c r="L265" s="1275">
        <v>8.7874999999999996</v>
      </c>
      <c r="M265" s="1273">
        <v>2</v>
      </c>
      <c r="N265" s="1274">
        <v>13.484375</v>
      </c>
      <c r="O265" s="1259">
        <f t="shared" si="341"/>
        <v>18321.9375</v>
      </c>
      <c r="P265" s="1259">
        <f t="shared" si="342"/>
        <v>4170</v>
      </c>
      <c r="Q265" s="1259">
        <f t="shared" si="343"/>
        <v>22491.9375</v>
      </c>
      <c r="R265" s="1259">
        <f>IF(AND(MONTH(R$4)=MONTH($H265),YEAR(R$4)=YEAR($H265)),#REF!,IF(AND(MONTH(R$4)=MONTH($G265),YEAR(R$4)=YEAR($G265)),#REF!,IF(AND(R$4&lt;($H265+1),(R$4+1)&gt;$G265),$O265,0)))</f>
        <v>0</v>
      </c>
      <c r="S265" s="1259">
        <v>0</v>
      </c>
      <c r="T265" s="1259">
        <f t="shared" si="266"/>
        <v>0</v>
      </c>
      <c r="U265" s="1259">
        <v>0</v>
      </c>
      <c r="V265" s="1301">
        <f>IF(AND(MONTH(V$4)=MONTH($H265),YEAR(V$4)=YEAR($H265)),#REF!,IF(AND(MONTH(V$4)=MONTH($G265),YEAR(V$4)=YEAR($G265)),#REF!,IF(AND(V$4&lt;($H265+1),(V$4+1)&gt;$G265),$O265,0)))</f>
        <v>0</v>
      </c>
      <c r="W265" s="1301">
        <v>0</v>
      </c>
      <c r="X265" s="1301">
        <f t="shared" si="267"/>
        <v>0</v>
      </c>
      <c r="Y265" s="1301">
        <v>0</v>
      </c>
      <c r="Z265" s="1301">
        <f>IF(AND(MONTH(Z$4)=MONTH($H265),YEAR(Z$4)=YEAR($H265)),#REF!,IF(AND(MONTH(Z$4)=MONTH($G265),YEAR(Z$4)=YEAR($G265)),#REF!,IF(AND(Z$4&lt;($H265+1),(Z$4+1)&gt;$G265),$O265,0)))</f>
        <v>0</v>
      </c>
      <c r="AA265" s="1301">
        <f>VLOOKUP(E265,'[1]MW-Rent 2023'!$E$11:$AS$247,18,FALSE)</f>
        <v>13823.55</v>
      </c>
      <c r="AB265" s="1301">
        <f t="shared" si="268"/>
        <v>-13823.55</v>
      </c>
      <c r="AC265" s="1301">
        <f>VLOOKUP(E265,'[2]MW-Rent 2023'!$E$11:$DR$319,29,FALSE)</f>
        <v>13615.05</v>
      </c>
      <c r="AD265" s="1301">
        <f>IF(AND(MONTH(AD$4)=MONTH($H265),YEAR(AD$4)=YEAR($H265)),#REF!,IF(AND(MONTH(AD$4)=MONTH($G265),YEAR(AD$4)=YEAR($G265)),#REF!,IF(AND(AD$4&lt;($H265+1),(AD$4+1)&gt;$G265),$O265,0)))</f>
        <v>0</v>
      </c>
      <c r="AE265" s="1301">
        <f>VLOOKUP(E265,'[1]MW-Rent 2023'!$E$11:$AS$247,19,FALSE)</f>
        <v>13823.55</v>
      </c>
      <c r="AF265" s="1301">
        <f t="shared" si="269"/>
        <v>-13823.55</v>
      </c>
      <c r="AG265" s="1301">
        <f>VLOOKUP(E265,'[2]MW-Rent 2023'!$E$11:$DR$319,33,FALSE)</f>
        <v>13615.05</v>
      </c>
      <c r="AH265" s="1301">
        <f>IF(AND(MONTH(AH$4)=MONTH($H265),YEAR(AH$4)=YEAR($H265)),#REF!,IF(AND(MONTH(AH$4)=MONTH($G265),YEAR(AH$4)=YEAR($G265)),#REF!,IF(AND(AH$4&lt;($H265+1),(AH$4+1)&gt;$G265),$O265,0)))</f>
        <v>0</v>
      </c>
      <c r="AI265" s="1301">
        <f>VLOOKUP(E265,'[1]MW-Rent 2023'!$E$11:$AS$247,20,FALSE)</f>
        <v>13823.55</v>
      </c>
      <c r="AJ265" s="1301">
        <f t="shared" si="270"/>
        <v>-13823.55</v>
      </c>
      <c r="AK265" s="1301">
        <f>VLOOKUP(E265,'[2]MW-Rent 2023'!$E$11:$DR$319,37,FALSE)</f>
        <v>13615.05</v>
      </c>
      <c r="AL265" s="1313">
        <f>IF(AND(MONTH(AL$4)=MONTH($H265),YEAR(AL$4)=YEAR($H265)),#REF!,IF(AND(MONTH(AL$4)=MONTH($G265),YEAR(AL$4)=YEAR($G265)),#REF!,IF(AND(AL$4&lt;($H265+1),(AL$4+1)&gt;$G265),$O265,0)))</f>
        <v>0</v>
      </c>
      <c r="AM265" s="1313" t="e">
        <f>IF(AND(MONTH(AM$4)=MONTH($H265),YEAR(AM$4)=YEAR($H265)),#REF!,IF(AND(MONTH(AM$4)=MONTH($G265),YEAR(AM$4)=YEAR($G265)),#REF!,IF(AND(AM$4&lt;($H265+1),(AM$4+1)&gt;$G265),$O265,0)))</f>
        <v>#REF!</v>
      </c>
      <c r="AN265" s="1313">
        <f>IF(AND(MONTH(AN$4)=MONTH($H265),YEAR(AN$4)=YEAR($H265)),#REF!,IF(AND(MONTH(AN$4)=MONTH($G265),YEAR(AN$4)=YEAR($G265)),#REF!,IF(AND(AN$4&lt;($H265+1),(AN$4+1)&gt;$G265),$O265,0)))</f>
        <v>18321.9375</v>
      </c>
      <c r="AO265" s="1313">
        <f>IF(AND(MONTH(AO$4)=MONTH($H265),YEAR(AO$4)=YEAR($H265)),#REF!,IF(AND(MONTH(AO$4)=MONTH($G265),YEAR(AO$4)=YEAR($G265)),#REF!,IF(AND(AO$4&lt;($H265+1),(AO$4+1)&gt;$G265),$O265,0)))</f>
        <v>18321.9375</v>
      </c>
      <c r="AP265" s="1313">
        <f>IF(AND(MONTH(AP$4)=MONTH($H265),YEAR(AP$4)=YEAR($H265)),#REF!,IF(AND(MONTH(AP$4)=MONTH($G265),YEAR(AP$4)=YEAR($G265)),#REF!,IF(AND(AP$4&lt;($H265+1),(AP$4+1)&gt;$G265),$O265,0)))</f>
        <v>18321.9375</v>
      </c>
      <c r="AQ265" s="1313">
        <f>IF(AND(MONTH(AQ$4)=MONTH($H265),YEAR(AQ$4)=YEAR($H265)),#REF!,IF(AND(MONTH(AQ$4)=MONTH($G265),YEAR(AQ$4)=YEAR($G265)),#REF!,IF(AND(AQ$4&lt;($H265+1),(AQ$4+1)&gt;$G265),$O265,0)))</f>
        <v>18321.9375</v>
      </c>
      <c r="AR265" s="1313">
        <f>IF(AND(MONTH(AR$4)=MONTH($H265),YEAR(AR$4)=YEAR($H265)),#REF!,IF(AND(MONTH(AR$4)=MONTH($G265),YEAR(AR$4)=YEAR($G265)),#REF!,IF(AND(AR$4&lt;($H265+1),(AR$4+1)&gt;$G265),$O265,0)))</f>
        <v>18321.9375</v>
      </c>
      <c r="AS265" s="1301" t="e">
        <f t="shared" si="344"/>
        <v>#REF!</v>
      </c>
      <c r="AT265" s="1301">
        <f>IF(AND(MONTH(AT$4)=MONTH($H265),YEAR(AT$4)=YEAR($H265)),#REF!,IF(AND(MONTH(AT$4)=MONTH($G265),YEAR(AT$4)=YEAR($G265)),#REF!,IF(AND(AT$4&lt;($H265+1),(AT$4+1)&gt;$G265),$P265,0)))</f>
        <v>0</v>
      </c>
      <c r="AU265" s="1301">
        <v>0</v>
      </c>
      <c r="AV265" s="1301">
        <f t="shared" si="272"/>
        <v>0</v>
      </c>
      <c r="AW265" s="1301">
        <v>0</v>
      </c>
      <c r="AX265" s="1301">
        <f>IF(AND(MONTH(AX$4)=MONTH($H265),YEAR(AX$4)=YEAR($H265)),#REF!,IF(AND(MONTH(AX$4)=MONTH($G265),YEAR(AX$4)=YEAR($G265)),#REF!,IF(AND(AX$4&lt;($H265+1),(AX$4+1)&gt;$G265),$P265,0)))</f>
        <v>0</v>
      </c>
      <c r="AY265" s="1301">
        <v>0</v>
      </c>
      <c r="AZ265" s="1301">
        <f t="shared" si="273"/>
        <v>0</v>
      </c>
      <c r="BA265" s="1301">
        <v>0</v>
      </c>
      <c r="BB265" s="1301">
        <f>IF(AND(MONTH(BB$4)=MONTH($H265),YEAR(BB$4)=YEAR($H265)),#REF!,IF(AND(MONTH(BB$4)=MONTH($G265),YEAR(BB$4)=YEAR($G265)),#REF!,IF(AND(BB$4&lt;($H265+1),(BB$4+1)&gt;$G265),$P265,0)))</f>
        <v>0</v>
      </c>
      <c r="BC265" s="1301">
        <f>VLOOKUP(E265,'[1]MW-Rent 2023'!$E$11:$AS$247,31,FALSE)</f>
        <v>4170</v>
      </c>
      <c r="BD265" s="1301">
        <f t="shared" si="274"/>
        <v>-4170</v>
      </c>
      <c r="BE265" s="1301">
        <f>VLOOKUP(E265,'[2]MW-Rent 2023'!$E$11:$DR$319,78,FALSE)</f>
        <v>4170</v>
      </c>
      <c r="BF265" s="1301">
        <f>IF(AND(MONTH(BF$4)=MONTH($H265),YEAR(BF$4)=YEAR($H265)),#REF!,IF(AND(MONTH(BF$4)=MONTH($G265),YEAR(BF$4)=YEAR($G265)),#REF!,IF(AND(BF$4&lt;($H265+1),(BF$4+1)&gt;$G265),$P265,0)))</f>
        <v>0</v>
      </c>
      <c r="BG265" s="1301">
        <f>VLOOKUP(E265,'[1]MW-Rent 2023'!$E$11:$AS$247,32,FALSE)</f>
        <v>4170</v>
      </c>
      <c r="BH265" s="1301">
        <f t="shared" si="275"/>
        <v>-4170</v>
      </c>
      <c r="BI265" s="1301">
        <f>VLOOKUP(E265,'[2]MW-Rent 2023'!$E$11:$DR$319,82,FALSE)</f>
        <v>4170</v>
      </c>
      <c r="BJ265" s="1301">
        <f>IF(AND(MONTH(BJ$4)=MONTH($H265),YEAR(BJ$4)=YEAR($H265)),#REF!,IF(AND(MONTH(BJ$4)=MONTH($G265),YEAR(BJ$4)=YEAR($G265)),#REF!,IF(AND(BJ$4&lt;($H265+1),(BJ$4+1)&gt;$G265),$P265,0)))</f>
        <v>0</v>
      </c>
      <c r="BK265" s="1301">
        <f>VLOOKUP(E265,'[1]MW-Rent 2023'!$E$11:$AS$247,33,FALSE)</f>
        <v>4170</v>
      </c>
      <c r="BL265" s="1301">
        <f t="shared" si="276"/>
        <v>-4170</v>
      </c>
      <c r="BM265" s="1301">
        <f>VLOOKUP(E265,'[2]MW-Rent 2023'!$E$11:$DR$319,86,FALSE)</f>
        <v>4170</v>
      </c>
      <c r="BN265" s="1313">
        <f>IF(AND(MONTH(BN$4)=MONTH($H265),YEAR(BN$4)=YEAR($H265)),#REF!,IF(AND(MONTH(BN$4)=MONTH($G265),YEAR(BN$4)=YEAR($G265)),#REF!,IF(AND(BN$4&lt;($H265+1),(BN$4+1)&gt;$G265),$P265,0)))</f>
        <v>0</v>
      </c>
      <c r="BO265" s="1313" t="e">
        <f>IF(AND(MONTH(BO$4)=MONTH($H265),YEAR(BO$4)=YEAR($H265)),#REF!,IF(AND(MONTH(BO$4)=MONTH($G265),YEAR(BO$4)=YEAR($G265)),#REF!,IF(AND(BO$4&lt;($H265+1),(BO$4+1)&gt;$G265),$P265,0)))</f>
        <v>#REF!</v>
      </c>
      <c r="BP265" s="1313">
        <f>IF(AND(MONTH(BP$4)=MONTH($H265),YEAR(BP$4)=YEAR($H265)),#REF!,IF(AND(MONTH(BP$4)=MONTH($G265),YEAR(BP$4)=YEAR($G265)),#REF!,IF(AND(BP$4&lt;($H265+1),(BP$4+1)&gt;$G265),$P265,0)))</f>
        <v>4170</v>
      </c>
      <c r="BQ265" s="1313">
        <f>IF(AND(MONTH(BQ$4)=MONTH($H265),YEAR(BQ$4)=YEAR($H265)),#REF!,IF(AND(MONTH(BQ$4)=MONTH($G265),YEAR(BQ$4)=YEAR($G265)),#REF!,IF(AND(BQ$4&lt;($H265+1),(BQ$4+1)&gt;$G265),$P265,0)))</f>
        <v>4170</v>
      </c>
      <c r="BR265" s="1313">
        <f>IF(AND(MONTH(BR$4)=MONTH($H265),YEAR(BR$4)=YEAR($H265)),#REF!,IF(AND(MONTH(BR$4)=MONTH($G265),YEAR(BR$4)=YEAR($G265)),#REF!,IF(AND(BR$4&lt;($H265+1),(BR$4+1)&gt;$G265),$P265,0)))</f>
        <v>4170</v>
      </c>
      <c r="BS265" s="1313">
        <f>IF(AND(MONTH(BS$4)=MONTH($H265),YEAR(BS$4)=YEAR($H265)),#REF!,IF(AND(MONTH(BS$4)=MONTH($G265),YEAR(BS$4)=YEAR($G265)),#REF!,IF(AND(BS$4&lt;($H265+1),(BS$4+1)&gt;$G265),$P265,0)))</f>
        <v>4170</v>
      </c>
      <c r="BT265" s="1313">
        <f>IF(AND(MONTH(BT$4)=MONTH($H265),YEAR(BT$4)=YEAR($H265)),#REF!,IF(AND(MONTH(BT$4)=MONTH($G265),YEAR(BT$4)=YEAR($G265)),#REF!,IF(AND(BT$4&lt;($H265+1),(BT$4+1)&gt;$G265),$P265,0)))</f>
        <v>4170</v>
      </c>
      <c r="BU265" s="1301" t="e">
        <f t="shared" si="345"/>
        <v>#REF!</v>
      </c>
      <c r="BV265" s="1301"/>
      <c r="BW265" s="1327"/>
      <c r="BX265" s="1319"/>
      <c r="BY265" s="1319"/>
      <c r="BZ265" s="1319"/>
      <c r="CA265" s="1319"/>
      <c r="CB265" s="1319"/>
      <c r="CC265" s="1319"/>
      <c r="CD265" s="1319"/>
      <c r="CE265" s="1319"/>
      <c r="CF265" s="1319"/>
      <c r="CG265" s="1319"/>
      <c r="CH265" s="1319"/>
      <c r="CI265" s="1270">
        <f t="shared" si="278"/>
        <v>0</v>
      </c>
      <c r="CJ265" s="1333"/>
      <c r="CK265" s="1333"/>
      <c r="CL265" s="1333"/>
    </row>
    <row r="266" spans="1:90" s="1170" customFormat="1" ht="18" customHeight="1">
      <c r="A266" s="1206">
        <v>116</v>
      </c>
      <c r="B266" s="1206" t="s">
        <v>292</v>
      </c>
      <c r="C266" s="1206" t="s">
        <v>92</v>
      </c>
      <c r="D266" s="1206"/>
      <c r="E266" s="1212"/>
      <c r="F266" s="1390" t="s">
        <v>317</v>
      </c>
      <c r="G266" s="1214">
        <v>45839</v>
      </c>
      <c r="H266" s="1214">
        <v>46203</v>
      </c>
      <c r="I266" s="1271"/>
      <c r="J266" s="1272" t="s">
        <v>87</v>
      </c>
      <c r="K266" s="1272">
        <v>2085</v>
      </c>
      <c r="L266" s="1275">
        <v>8.9124999999999996</v>
      </c>
      <c r="M266" s="1273">
        <v>2</v>
      </c>
      <c r="N266" s="1274">
        <v>13.640625</v>
      </c>
      <c r="O266" s="1259">
        <f t="shared" si="341"/>
        <v>18582.5625</v>
      </c>
      <c r="P266" s="1259">
        <f t="shared" si="342"/>
        <v>4170</v>
      </c>
      <c r="Q266" s="1259">
        <f t="shared" ref="Q266:Q267" si="346">SUM(O266:P266)</f>
        <v>22752.5625</v>
      </c>
      <c r="R266" s="1259">
        <f>IF(AND(MONTH(R$4)=MONTH($H266),YEAR(R$4)=YEAR($H266)),#REF!,IF(AND(MONTH(R$4)=MONTH($G266),YEAR(R$4)=YEAR($G266)),#REF!,IF(AND(R$4&lt;($H266+1),(R$4+1)&gt;$G266),$O266,0)))</f>
        <v>0</v>
      </c>
      <c r="S266" s="1259">
        <v>0</v>
      </c>
      <c r="T266" s="1259">
        <f t="shared" ref="T266:T267" si="347">R266-S266</f>
        <v>0</v>
      </c>
      <c r="U266" s="1259">
        <v>0</v>
      </c>
      <c r="V266" s="1301">
        <f>IF(AND(MONTH(V$4)=MONTH($H266),YEAR(V$4)=YEAR($H266)),#REF!,IF(AND(MONTH(V$4)=MONTH($G266),YEAR(V$4)=YEAR($G266)),#REF!,IF(AND(V$4&lt;($H266+1),(V$4+1)&gt;$G266),$O266,0)))</f>
        <v>0</v>
      </c>
      <c r="W266" s="1301">
        <v>0</v>
      </c>
      <c r="X266" s="1301">
        <f t="shared" ref="X266:X267" si="348">V266-W266</f>
        <v>0</v>
      </c>
      <c r="Y266" s="1301">
        <v>0</v>
      </c>
      <c r="Z266" s="1301">
        <f>IF(AND(MONTH(Z$4)=MONTH($H266),YEAR(Z$4)=YEAR($H266)),#REF!,IF(AND(MONTH(Z$4)=MONTH($G266),YEAR(Z$4)=YEAR($G266)),#REF!,IF(AND(Z$4&lt;($H266+1),(Z$4+1)&gt;$G266),$O266,0)))</f>
        <v>0</v>
      </c>
      <c r="AA266" s="1301">
        <v>0</v>
      </c>
      <c r="AB266" s="1301">
        <f t="shared" si="268"/>
        <v>0</v>
      </c>
      <c r="AC266" s="1301">
        <v>0</v>
      </c>
      <c r="AD266" s="1301">
        <f>IF(AND(MONTH(AD$4)=MONTH($H266),YEAR(AD$4)=YEAR($H266)),#REF!,IF(AND(MONTH(AD$4)=MONTH($G266),YEAR(AD$4)=YEAR($G266)),#REF!,IF(AND(AD$4&lt;($H266+1),(AD$4+1)&gt;$G266),$O266,0)))</f>
        <v>0</v>
      </c>
      <c r="AE266" s="1301">
        <v>0</v>
      </c>
      <c r="AF266" s="1301">
        <f t="shared" si="269"/>
        <v>0</v>
      </c>
      <c r="AG266" s="1301">
        <v>0</v>
      </c>
      <c r="AH266" s="1301">
        <f>IF(AND(MONTH(AH$4)=MONTH($H266),YEAR(AH$4)=YEAR($H266)),#REF!,IF(AND(MONTH(AH$4)=MONTH($G266),YEAR(AH$4)=YEAR($G266)),#REF!,IF(AND(AH$4&lt;($H266+1),(AH$4+1)&gt;$G266),$O266,0)))</f>
        <v>0</v>
      </c>
      <c r="AI266" s="1301">
        <v>0</v>
      </c>
      <c r="AJ266" s="1301">
        <f t="shared" si="270"/>
        <v>0</v>
      </c>
      <c r="AK266" s="1301">
        <v>0</v>
      </c>
      <c r="AL266" s="1313">
        <f>IF(AND(MONTH(AL$4)=MONTH($H266),YEAR(AL$4)=YEAR($H266)),#REF!,IF(AND(MONTH(AL$4)=MONTH($G266),YEAR(AL$4)=YEAR($G266)),#REF!,IF(AND(AL$4&lt;($H266+1),(AL$4+1)&gt;$G266),$O266,0)))</f>
        <v>0</v>
      </c>
      <c r="AM266" s="1313">
        <f>IF(AND(MONTH(AM$4)=MONTH($H266),YEAR(AM$4)=YEAR($H266)),#REF!,IF(AND(MONTH(AM$4)=MONTH($G266),YEAR(AM$4)=YEAR($G266)),#REF!,IF(AND(AM$4&lt;($H266+1),(AM$4+1)&gt;$G266),$O266,0)))</f>
        <v>0</v>
      </c>
      <c r="AN266" s="1313">
        <f>IF(AND(MONTH(AN$4)=MONTH($H266),YEAR(AN$4)=YEAR($H266)),#REF!,IF(AND(MONTH(AN$4)=MONTH($G266),YEAR(AN$4)=YEAR($G266)),#REF!,IF(AND(AN$4&lt;($H266+1),(AN$4+1)&gt;$G266),$O266,0)))</f>
        <v>0</v>
      </c>
      <c r="AO266" s="1313">
        <f>IF(AND(MONTH(AO$4)=MONTH($H266),YEAR(AO$4)=YEAR($H266)),#REF!,IF(AND(MONTH(AO$4)=MONTH($G266),YEAR(AO$4)=YEAR($G266)),#REF!,IF(AND(AO$4&lt;($H266+1),(AO$4+1)&gt;$G266),$O266,0)))</f>
        <v>0</v>
      </c>
      <c r="AP266" s="1313">
        <f>IF(AND(MONTH(AP$4)=MONTH($H266),YEAR(AP$4)=YEAR($H266)),#REF!,IF(AND(MONTH(AP$4)=MONTH($G266),YEAR(AP$4)=YEAR($G266)),#REF!,IF(AND(AP$4&lt;($H266+1),(AP$4+1)&gt;$G266),$O266,0)))</f>
        <v>0</v>
      </c>
      <c r="AQ266" s="1313">
        <f>IF(AND(MONTH(AQ$4)=MONTH($H266),YEAR(AQ$4)=YEAR($H266)),#REF!,IF(AND(MONTH(AQ$4)=MONTH($G266),YEAR(AQ$4)=YEAR($G266)),#REF!,IF(AND(AQ$4&lt;($H266+1),(AQ$4+1)&gt;$G266),$O266,0)))</f>
        <v>0</v>
      </c>
      <c r="AR266" s="1313">
        <f>IF(AND(MONTH(AR$4)=MONTH($H266),YEAR(AR$4)=YEAR($H266)),#REF!,IF(AND(MONTH(AR$4)=MONTH($G266),YEAR(AR$4)=YEAR($G266)),#REF!,IF(AND(AR$4&lt;($H266+1),(AR$4+1)&gt;$G266),$O266,0)))</f>
        <v>0</v>
      </c>
      <c r="AS266" s="1301">
        <f t="shared" ref="AS266:AS267" si="349">R266+V266+Z266+AD266+AH266+AL266+AM266+AN266+AO266+AP266+AQ266+AR266</f>
        <v>0</v>
      </c>
      <c r="AT266" s="1301">
        <f>IF(AND(MONTH(AT$4)=MONTH($H266),YEAR(AT$4)=YEAR($H266)),#REF!,IF(AND(MONTH(AT$4)=MONTH($G266),YEAR(AT$4)=YEAR($G266)),#REF!,IF(AND(AT$4&lt;($H266+1),(AT$4+1)&gt;$G266),$P266,0)))</f>
        <v>0</v>
      </c>
      <c r="AU266" s="1301">
        <v>0</v>
      </c>
      <c r="AV266" s="1301">
        <f t="shared" ref="AV266:AV267" si="350">AT266-AU266</f>
        <v>0</v>
      </c>
      <c r="AW266" s="1301">
        <v>0</v>
      </c>
      <c r="AX266" s="1301">
        <f>IF(AND(MONTH(AX$4)=MONTH($H266),YEAR(AX$4)=YEAR($H266)),#REF!,IF(AND(MONTH(AX$4)=MONTH($G266),YEAR(AX$4)=YEAR($G266)),#REF!,IF(AND(AX$4&lt;($H266+1),(AX$4+1)&gt;$G266),$P266,0)))</f>
        <v>0</v>
      </c>
      <c r="AY266" s="1301">
        <v>0</v>
      </c>
      <c r="AZ266" s="1301">
        <f t="shared" ref="AZ266:AZ267" si="351">AX266-AY266</f>
        <v>0</v>
      </c>
      <c r="BA266" s="1301">
        <v>0</v>
      </c>
      <c r="BB266" s="1301">
        <f>IF(AND(MONTH(BB$4)=MONTH($H266),YEAR(BB$4)=YEAR($H266)),#REF!,IF(AND(MONTH(BB$4)=MONTH($G266),YEAR(BB$4)=YEAR($G266)),#REF!,IF(AND(BB$4&lt;($H266+1),(BB$4+1)&gt;$G266),$P266,0)))</f>
        <v>0</v>
      </c>
      <c r="BC266" s="1301">
        <v>0</v>
      </c>
      <c r="BD266" s="1301">
        <f t="shared" si="274"/>
        <v>0</v>
      </c>
      <c r="BE266" s="1301">
        <v>0</v>
      </c>
      <c r="BF266" s="1301">
        <f>IF(AND(MONTH(BF$4)=MONTH($H266),YEAR(BF$4)=YEAR($H266)),#REF!,IF(AND(MONTH(BF$4)=MONTH($G266),YEAR(BF$4)=YEAR($G266)),#REF!,IF(AND(BF$4&lt;($H266+1),(BF$4+1)&gt;$G266),$P266,0)))</f>
        <v>0</v>
      </c>
      <c r="BG266" s="1301">
        <v>0</v>
      </c>
      <c r="BH266" s="1301">
        <f t="shared" si="275"/>
        <v>0</v>
      </c>
      <c r="BI266" s="1301">
        <v>0</v>
      </c>
      <c r="BJ266" s="1301">
        <f>IF(AND(MONTH(BJ$4)=MONTH($H266),YEAR(BJ$4)=YEAR($H266)),#REF!,IF(AND(MONTH(BJ$4)=MONTH($G266),YEAR(BJ$4)=YEAR($G266)),#REF!,IF(AND(BJ$4&lt;($H266+1),(BJ$4+1)&gt;$G266),$P266,0)))</f>
        <v>0</v>
      </c>
      <c r="BK266" s="1301">
        <v>0</v>
      </c>
      <c r="BL266" s="1301">
        <f t="shared" si="276"/>
        <v>0</v>
      </c>
      <c r="BM266" s="1301">
        <v>0</v>
      </c>
      <c r="BN266" s="1313">
        <f>IF(AND(MONTH(BN$4)=MONTH($H266),YEAR(BN$4)=YEAR($H266)),#REF!,IF(AND(MONTH(BN$4)=MONTH($G266),YEAR(BN$4)=YEAR($G266)),#REF!,IF(AND(BN$4&lt;($H266+1),(BN$4+1)&gt;$G266),$P266,0)))</f>
        <v>0</v>
      </c>
      <c r="BO266" s="1313">
        <f>IF(AND(MONTH(BO$4)=MONTH($H266),YEAR(BO$4)=YEAR($H266)),#REF!,IF(AND(MONTH(BO$4)=MONTH($G266),YEAR(BO$4)=YEAR($G266)),#REF!,IF(AND(BO$4&lt;($H266+1),(BO$4+1)&gt;$G266),$P266,0)))</f>
        <v>0</v>
      </c>
      <c r="BP266" s="1313">
        <f>IF(AND(MONTH(BP$4)=MONTH($H266),YEAR(BP$4)=YEAR($H266)),#REF!,IF(AND(MONTH(BP$4)=MONTH($G266),YEAR(BP$4)=YEAR($G266)),#REF!,IF(AND(BP$4&lt;($H266+1),(BP$4+1)&gt;$G266),$P266,0)))</f>
        <v>0</v>
      </c>
      <c r="BQ266" s="1313">
        <f>IF(AND(MONTH(BQ$4)=MONTH($H266),YEAR(BQ$4)=YEAR($H266)),#REF!,IF(AND(MONTH(BQ$4)=MONTH($G266),YEAR(BQ$4)=YEAR($G266)),#REF!,IF(AND(BQ$4&lt;($H266+1),(BQ$4+1)&gt;$G266),$P266,0)))</f>
        <v>0</v>
      </c>
      <c r="BR266" s="1313">
        <f>IF(AND(MONTH(BR$4)=MONTH($H266),YEAR(BR$4)=YEAR($H266)),#REF!,IF(AND(MONTH(BR$4)=MONTH($G266),YEAR(BR$4)=YEAR($G266)),#REF!,IF(AND(BR$4&lt;($H266+1),(BR$4+1)&gt;$G266),$P266,0)))</f>
        <v>0</v>
      </c>
      <c r="BS266" s="1313">
        <f>IF(AND(MONTH(BS$4)=MONTH($H266),YEAR(BS$4)=YEAR($H266)),#REF!,IF(AND(MONTH(BS$4)=MONTH($G266),YEAR(BS$4)=YEAR($G266)),#REF!,IF(AND(BS$4&lt;($H266+1),(BS$4+1)&gt;$G266),$P266,0)))</f>
        <v>0</v>
      </c>
      <c r="BT266" s="1313">
        <f>IF(AND(MONTH(BT$4)=MONTH($H266),YEAR(BT$4)=YEAR($H266)),#REF!,IF(AND(MONTH(BT$4)=MONTH($G266),YEAR(BT$4)=YEAR($G266)),#REF!,IF(AND(BT$4&lt;($H266+1),(BT$4+1)&gt;$G266),$P266,0)))</f>
        <v>0</v>
      </c>
      <c r="BU266" s="1301">
        <f t="shared" ref="BU266:BU267" si="352">AT266+AX266+BB266+BF266+BJ266+BN266+BO266+BP266+BQ266+BR266+BS266+BT266</f>
        <v>0</v>
      </c>
      <c r="BV266" s="1301"/>
      <c r="BW266" s="1327"/>
      <c r="BX266" s="1319"/>
      <c r="BY266" s="1319"/>
      <c r="BZ266" s="1319"/>
      <c r="CA266" s="1319"/>
      <c r="CB266" s="1319"/>
      <c r="CC266" s="1319"/>
      <c r="CD266" s="1319"/>
      <c r="CE266" s="1319"/>
      <c r="CF266" s="1319"/>
      <c r="CG266" s="1319"/>
      <c r="CH266" s="1319"/>
      <c r="CI266" s="1270">
        <f t="shared" ref="CI266:CI267" si="353">SUM(BW266:CH266)</f>
        <v>0</v>
      </c>
      <c r="CJ266" s="1333"/>
      <c r="CK266" s="1333"/>
      <c r="CL266" s="1333"/>
    </row>
    <row r="267" spans="1:90" s="1170" customFormat="1" ht="18" customHeight="1">
      <c r="A267" s="1206">
        <v>116</v>
      </c>
      <c r="B267" s="1206" t="s">
        <v>292</v>
      </c>
      <c r="C267" s="1206" t="s">
        <v>92</v>
      </c>
      <c r="D267" s="1206"/>
      <c r="E267" s="1212"/>
      <c r="F267" s="1390" t="s">
        <v>317</v>
      </c>
      <c r="G267" s="1214">
        <v>46204</v>
      </c>
      <c r="H267" s="1214">
        <v>46568</v>
      </c>
      <c r="I267" s="1271"/>
      <c r="J267" s="1272" t="s">
        <v>87</v>
      </c>
      <c r="K267" s="1272">
        <v>2085</v>
      </c>
      <c r="L267" s="1275">
        <v>9.0374999999999996</v>
      </c>
      <c r="M267" s="1273">
        <v>2</v>
      </c>
      <c r="N267" s="1274">
        <v>13.796875</v>
      </c>
      <c r="O267" s="1259">
        <f t="shared" si="341"/>
        <v>18843.1875</v>
      </c>
      <c r="P267" s="1259">
        <f t="shared" si="342"/>
        <v>4170</v>
      </c>
      <c r="Q267" s="1259">
        <f t="shared" si="346"/>
        <v>23013.1875</v>
      </c>
      <c r="R267" s="1259">
        <f>IF(AND(MONTH(R$4)=MONTH($H267),YEAR(R$4)=YEAR($H267)),#REF!,IF(AND(MONTH(R$4)=MONTH($G267),YEAR(R$4)=YEAR($G267)),#REF!,IF(AND(R$4&lt;($H267+1),(R$4+1)&gt;$G267),$O267,0)))</f>
        <v>0</v>
      </c>
      <c r="S267" s="1259">
        <v>0</v>
      </c>
      <c r="T267" s="1259">
        <f t="shared" si="347"/>
        <v>0</v>
      </c>
      <c r="U267" s="1259">
        <v>0</v>
      </c>
      <c r="V267" s="1301">
        <f>IF(AND(MONTH(V$4)=MONTH($H267),YEAR(V$4)=YEAR($H267)),#REF!,IF(AND(MONTH(V$4)=MONTH($G267),YEAR(V$4)=YEAR($G267)),#REF!,IF(AND(V$4&lt;($H267+1),(V$4+1)&gt;$G267),$O267,0)))</f>
        <v>0</v>
      </c>
      <c r="W267" s="1301">
        <v>0</v>
      </c>
      <c r="X267" s="1301">
        <f t="shared" si="348"/>
        <v>0</v>
      </c>
      <c r="Y267" s="1301">
        <v>0</v>
      </c>
      <c r="Z267" s="1301">
        <f>IF(AND(MONTH(Z$4)=MONTH($H267),YEAR(Z$4)=YEAR($H267)),#REF!,IF(AND(MONTH(Z$4)=MONTH($G267),YEAR(Z$4)=YEAR($G267)),#REF!,IF(AND(Z$4&lt;($H267+1),(Z$4+1)&gt;$G267),$O267,0)))</f>
        <v>0</v>
      </c>
      <c r="AA267" s="1301">
        <v>0</v>
      </c>
      <c r="AB267" s="1301">
        <f t="shared" si="268"/>
        <v>0</v>
      </c>
      <c r="AC267" s="1301">
        <v>0</v>
      </c>
      <c r="AD267" s="1301">
        <f>IF(AND(MONTH(AD$4)=MONTH($H267),YEAR(AD$4)=YEAR($H267)),#REF!,IF(AND(MONTH(AD$4)=MONTH($G267),YEAR(AD$4)=YEAR($G267)),#REF!,IF(AND(AD$4&lt;($H267+1),(AD$4+1)&gt;$G267),$O267,0)))</f>
        <v>0</v>
      </c>
      <c r="AE267" s="1301">
        <v>0</v>
      </c>
      <c r="AF267" s="1301">
        <f t="shared" si="269"/>
        <v>0</v>
      </c>
      <c r="AG267" s="1301">
        <v>0</v>
      </c>
      <c r="AH267" s="1301">
        <f>IF(AND(MONTH(AH$4)=MONTH($H267),YEAR(AH$4)=YEAR($H267)),#REF!,IF(AND(MONTH(AH$4)=MONTH($G267),YEAR(AH$4)=YEAR($G267)),#REF!,IF(AND(AH$4&lt;($H267+1),(AH$4+1)&gt;$G267),$O267,0)))</f>
        <v>0</v>
      </c>
      <c r="AI267" s="1301">
        <v>0</v>
      </c>
      <c r="AJ267" s="1301">
        <f t="shared" si="270"/>
        <v>0</v>
      </c>
      <c r="AK267" s="1301">
        <v>0</v>
      </c>
      <c r="AL267" s="1313">
        <f>IF(AND(MONTH(AL$4)=MONTH($H267),YEAR(AL$4)=YEAR($H267)),#REF!,IF(AND(MONTH(AL$4)=MONTH($G267),YEAR(AL$4)=YEAR($G267)),#REF!,IF(AND(AL$4&lt;($H267+1),(AL$4+1)&gt;$G267),$O267,0)))</f>
        <v>0</v>
      </c>
      <c r="AM267" s="1313">
        <f>IF(AND(MONTH(AM$4)=MONTH($H267),YEAR(AM$4)=YEAR($H267)),#REF!,IF(AND(MONTH(AM$4)=MONTH($G267),YEAR(AM$4)=YEAR($G267)),#REF!,IF(AND(AM$4&lt;($H267+1),(AM$4+1)&gt;$G267),$O267,0)))</f>
        <v>0</v>
      </c>
      <c r="AN267" s="1313">
        <f>IF(AND(MONTH(AN$4)=MONTH($H267),YEAR(AN$4)=YEAR($H267)),#REF!,IF(AND(MONTH(AN$4)=MONTH($G267),YEAR(AN$4)=YEAR($G267)),#REF!,IF(AND(AN$4&lt;($H267+1),(AN$4+1)&gt;$G267),$O267,0)))</f>
        <v>0</v>
      </c>
      <c r="AO267" s="1313">
        <f>IF(AND(MONTH(AO$4)=MONTH($H267),YEAR(AO$4)=YEAR($H267)),#REF!,IF(AND(MONTH(AO$4)=MONTH($G267),YEAR(AO$4)=YEAR($G267)),#REF!,IF(AND(AO$4&lt;($H267+1),(AO$4+1)&gt;$G267),$O267,0)))</f>
        <v>0</v>
      </c>
      <c r="AP267" s="1313">
        <f>IF(AND(MONTH(AP$4)=MONTH($H267),YEAR(AP$4)=YEAR($H267)),#REF!,IF(AND(MONTH(AP$4)=MONTH($G267),YEAR(AP$4)=YEAR($G267)),#REF!,IF(AND(AP$4&lt;($H267+1),(AP$4+1)&gt;$G267),$O267,0)))</f>
        <v>0</v>
      </c>
      <c r="AQ267" s="1313">
        <f>IF(AND(MONTH(AQ$4)=MONTH($H267),YEAR(AQ$4)=YEAR($H267)),#REF!,IF(AND(MONTH(AQ$4)=MONTH($G267),YEAR(AQ$4)=YEAR($G267)),#REF!,IF(AND(AQ$4&lt;($H267+1),(AQ$4+1)&gt;$G267),$O267,0)))</f>
        <v>0</v>
      </c>
      <c r="AR267" s="1313">
        <f>IF(AND(MONTH(AR$4)=MONTH($H267),YEAR(AR$4)=YEAR($H267)),#REF!,IF(AND(MONTH(AR$4)=MONTH($G267),YEAR(AR$4)=YEAR($G267)),#REF!,IF(AND(AR$4&lt;($H267+1),(AR$4+1)&gt;$G267),$O267,0)))</f>
        <v>0</v>
      </c>
      <c r="AS267" s="1301">
        <f t="shared" si="349"/>
        <v>0</v>
      </c>
      <c r="AT267" s="1301">
        <f>IF(AND(MONTH(AT$4)=MONTH($H267),YEAR(AT$4)=YEAR($H267)),#REF!,IF(AND(MONTH(AT$4)=MONTH($G267),YEAR(AT$4)=YEAR($G267)),#REF!,IF(AND(AT$4&lt;($H267+1),(AT$4+1)&gt;$G267),$P267,0)))</f>
        <v>0</v>
      </c>
      <c r="AU267" s="1301">
        <v>0</v>
      </c>
      <c r="AV267" s="1301">
        <f t="shared" si="350"/>
        <v>0</v>
      </c>
      <c r="AW267" s="1301">
        <v>0</v>
      </c>
      <c r="AX267" s="1301">
        <f>IF(AND(MONTH(AX$4)=MONTH($H267),YEAR(AX$4)=YEAR($H267)),#REF!,IF(AND(MONTH(AX$4)=MONTH($G267),YEAR(AX$4)=YEAR($G267)),#REF!,IF(AND(AX$4&lt;($H267+1),(AX$4+1)&gt;$G267),$P267,0)))</f>
        <v>0</v>
      </c>
      <c r="AY267" s="1301">
        <v>0</v>
      </c>
      <c r="AZ267" s="1301">
        <f t="shared" si="351"/>
        <v>0</v>
      </c>
      <c r="BA267" s="1301">
        <v>0</v>
      </c>
      <c r="BB267" s="1301">
        <f>IF(AND(MONTH(BB$4)=MONTH($H267),YEAR(BB$4)=YEAR($H267)),#REF!,IF(AND(MONTH(BB$4)=MONTH($G267),YEAR(BB$4)=YEAR($G267)),#REF!,IF(AND(BB$4&lt;($H267+1),(BB$4+1)&gt;$G267),$P267,0)))</f>
        <v>0</v>
      </c>
      <c r="BC267" s="1301">
        <v>0</v>
      </c>
      <c r="BD267" s="1301">
        <f t="shared" si="274"/>
        <v>0</v>
      </c>
      <c r="BE267" s="1301">
        <v>0</v>
      </c>
      <c r="BF267" s="1301">
        <f>IF(AND(MONTH(BF$4)=MONTH($H267),YEAR(BF$4)=YEAR($H267)),#REF!,IF(AND(MONTH(BF$4)=MONTH($G267),YEAR(BF$4)=YEAR($G267)),#REF!,IF(AND(BF$4&lt;($H267+1),(BF$4+1)&gt;$G267),$P267,0)))</f>
        <v>0</v>
      </c>
      <c r="BG267" s="1301">
        <v>0</v>
      </c>
      <c r="BH267" s="1301">
        <f t="shared" si="275"/>
        <v>0</v>
      </c>
      <c r="BI267" s="1301">
        <v>0</v>
      </c>
      <c r="BJ267" s="1301">
        <f>IF(AND(MONTH(BJ$4)=MONTH($H267),YEAR(BJ$4)=YEAR($H267)),#REF!,IF(AND(MONTH(BJ$4)=MONTH($G267),YEAR(BJ$4)=YEAR($G267)),#REF!,IF(AND(BJ$4&lt;($H267+1),(BJ$4+1)&gt;$G267),$P267,0)))</f>
        <v>0</v>
      </c>
      <c r="BK267" s="1301">
        <v>0</v>
      </c>
      <c r="BL267" s="1301">
        <f t="shared" si="276"/>
        <v>0</v>
      </c>
      <c r="BM267" s="1301">
        <v>0</v>
      </c>
      <c r="BN267" s="1313">
        <f>IF(AND(MONTH(BN$4)=MONTH($H267),YEAR(BN$4)=YEAR($H267)),#REF!,IF(AND(MONTH(BN$4)=MONTH($G267),YEAR(BN$4)=YEAR($G267)),#REF!,IF(AND(BN$4&lt;($H267+1),(BN$4+1)&gt;$G267),$P267,0)))</f>
        <v>0</v>
      </c>
      <c r="BO267" s="1313">
        <f>IF(AND(MONTH(BO$4)=MONTH($H267),YEAR(BO$4)=YEAR($H267)),#REF!,IF(AND(MONTH(BO$4)=MONTH($G267),YEAR(BO$4)=YEAR($G267)),#REF!,IF(AND(BO$4&lt;($H267+1),(BO$4+1)&gt;$G267),$P267,0)))</f>
        <v>0</v>
      </c>
      <c r="BP267" s="1313">
        <f>IF(AND(MONTH(BP$4)=MONTH($H267),YEAR(BP$4)=YEAR($H267)),#REF!,IF(AND(MONTH(BP$4)=MONTH($G267),YEAR(BP$4)=YEAR($G267)),#REF!,IF(AND(BP$4&lt;($H267+1),(BP$4+1)&gt;$G267),$P267,0)))</f>
        <v>0</v>
      </c>
      <c r="BQ267" s="1313">
        <f>IF(AND(MONTH(BQ$4)=MONTH($H267),YEAR(BQ$4)=YEAR($H267)),#REF!,IF(AND(MONTH(BQ$4)=MONTH($G267),YEAR(BQ$4)=YEAR($G267)),#REF!,IF(AND(BQ$4&lt;($H267+1),(BQ$4+1)&gt;$G267),$P267,0)))</f>
        <v>0</v>
      </c>
      <c r="BR267" s="1313">
        <f>IF(AND(MONTH(BR$4)=MONTH($H267),YEAR(BR$4)=YEAR($H267)),#REF!,IF(AND(MONTH(BR$4)=MONTH($G267),YEAR(BR$4)=YEAR($G267)),#REF!,IF(AND(BR$4&lt;($H267+1),(BR$4+1)&gt;$G267),$P267,0)))</f>
        <v>0</v>
      </c>
      <c r="BS267" s="1313">
        <f>IF(AND(MONTH(BS$4)=MONTH($H267),YEAR(BS$4)=YEAR($H267)),#REF!,IF(AND(MONTH(BS$4)=MONTH($G267),YEAR(BS$4)=YEAR($G267)),#REF!,IF(AND(BS$4&lt;($H267+1),(BS$4+1)&gt;$G267),$P267,0)))</f>
        <v>0</v>
      </c>
      <c r="BT267" s="1313">
        <f>IF(AND(MONTH(BT$4)=MONTH($H267),YEAR(BT$4)=YEAR($H267)),#REF!,IF(AND(MONTH(BT$4)=MONTH($G267),YEAR(BT$4)=YEAR($G267)),#REF!,IF(AND(BT$4&lt;($H267+1),(BT$4+1)&gt;$G267),$P267,0)))</f>
        <v>0</v>
      </c>
      <c r="BU267" s="1301">
        <f t="shared" si="352"/>
        <v>0</v>
      </c>
      <c r="BV267" s="1301"/>
      <c r="BW267" s="1327"/>
      <c r="BX267" s="1319"/>
      <c r="BY267" s="1319"/>
      <c r="BZ267" s="1319"/>
      <c r="CA267" s="1319"/>
      <c r="CB267" s="1319"/>
      <c r="CC267" s="1319"/>
      <c r="CD267" s="1319"/>
      <c r="CE267" s="1319"/>
      <c r="CF267" s="1319"/>
      <c r="CG267" s="1319"/>
      <c r="CH267" s="1319"/>
      <c r="CI267" s="1270">
        <f t="shared" si="353"/>
        <v>0</v>
      </c>
      <c r="CJ267" s="1333"/>
      <c r="CK267" s="1333"/>
      <c r="CL267" s="1333"/>
    </row>
    <row r="268" spans="1:90" ht="18" customHeight="1">
      <c r="A268" s="1188" t="s">
        <v>319</v>
      </c>
      <c r="B268" s="1188" t="s">
        <v>292</v>
      </c>
      <c r="C268" s="1188" t="s">
        <v>56</v>
      </c>
      <c r="D268" s="1188"/>
      <c r="E268" s="1195" t="s">
        <v>320</v>
      </c>
      <c r="F268" s="1345" t="s">
        <v>321</v>
      </c>
      <c r="G268" s="1197">
        <v>44531</v>
      </c>
      <c r="H268" s="1197">
        <v>45626</v>
      </c>
      <c r="I268" s="1256"/>
      <c r="J268" s="1257">
        <v>504</v>
      </c>
      <c r="K268" s="1257">
        <v>504</v>
      </c>
      <c r="L268" s="1260">
        <v>3.75</v>
      </c>
      <c r="M268" s="1258">
        <v>0</v>
      </c>
      <c r="N268" s="1249">
        <v>4.6875</v>
      </c>
      <c r="O268" s="1259">
        <f t="shared" si="341"/>
        <v>1890</v>
      </c>
      <c r="P268" s="1259">
        <f t="shared" si="342"/>
        <v>0</v>
      </c>
      <c r="Q268" s="1259">
        <f t="shared" si="343"/>
        <v>1890</v>
      </c>
      <c r="R268" s="1259">
        <f>IF(AND(MONTH(R$4)=MONTH($H268),YEAR(R$4)=YEAR($H268)),#REF!,IF(AND(MONTH(R$4)=MONTH($G268),YEAR(R$4)=YEAR($G268)),#REF!,IF(AND(R$4&lt;($H268+1),(R$4+1)&gt;$G268),$O268,0)))</f>
        <v>1890</v>
      </c>
      <c r="S268" s="1259">
        <f>VLOOKUP(E268,'[1]MW-Rent 2023'!$E$11:$AS$247,16,FALSE)</f>
        <v>1512</v>
      </c>
      <c r="T268" s="1259">
        <f t="shared" si="266"/>
        <v>378</v>
      </c>
      <c r="U268" s="1259">
        <f>VLOOKUP(E268,'[2]MW-Rent 2023'!$E$11:$DR$319,21,FALSE)</f>
        <v>1512</v>
      </c>
      <c r="V268" s="1301">
        <f>IF(AND(MONTH(V$4)=MONTH($H268),YEAR(V$4)=YEAR($H268)),#REF!,IF(AND(MONTH(V$4)=MONTH($G268),YEAR(V$4)=YEAR($G268)),#REF!,IF(AND(V$4&lt;($H268+1),(V$4+1)&gt;$G268),$O268,0)))</f>
        <v>1890</v>
      </c>
      <c r="W268" s="1301">
        <f>VLOOKUP(E268,'[1]MW-Rent 2023'!$E$11:$AS$247,17,FALSE)</f>
        <v>1512</v>
      </c>
      <c r="X268" s="1301">
        <f t="shared" si="267"/>
        <v>378</v>
      </c>
      <c r="Y268" s="1301">
        <f>VLOOKUP(E268,'[2]MW-Rent 2023'!$E$11:$DR$319,25,FALSE)</f>
        <v>1512</v>
      </c>
      <c r="Z268" s="1301">
        <f>IF(AND(MONTH(Z$4)=MONTH($H268),YEAR(Z$4)=YEAR($H268)),#REF!,IF(AND(MONTH(Z$4)=MONTH($G268),YEAR(Z$4)=YEAR($G268)),#REF!,IF(AND(Z$4&lt;($H268+1),(Z$4+1)&gt;$G268),$O268,0)))</f>
        <v>1890</v>
      </c>
      <c r="AA268" s="1301">
        <f>VLOOKUP(E268,'[1]MW-Rent 2023'!$E$11:$AS$247,18,FALSE)</f>
        <v>1512</v>
      </c>
      <c r="AB268" s="1301">
        <f t="shared" si="268"/>
        <v>378</v>
      </c>
      <c r="AC268" s="1301">
        <f>VLOOKUP(E268,'[2]MW-Rent 2023'!$E$11:$DR$319,29,FALSE)</f>
        <v>1512</v>
      </c>
      <c r="AD268" s="1301">
        <f>IF(AND(MONTH(AD$4)=MONTH($H268),YEAR(AD$4)=YEAR($H268)),#REF!,IF(AND(MONTH(AD$4)=MONTH($G268),YEAR(AD$4)=YEAR($G268)),#REF!,IF(AND(AD$4&lt;($H268+1),(AD$4+1)&gt;$G268),$O268,0)))</f>
        <v>1890</v>
      </c>
      <c r="AE268" s="1301">
        <f>VLOOKUP(E268,'[1]MW-Rent 2023'!$E$11:$AS$247,19,FALSE)</f>
        <v>1512</v>
      </c>
      <c r="AF268" s="1301">
        <f t="shared" si="269"/>
        <v>378</v>
      </c>
      <c r="AG268" s="1301">
        <f>VLOOKUP(E268,'[2]MW-Rent 2023'!$E$11:$DR$319,33,FALSE)</f>
        <v>1512</v>
      </c>
      <c r="AH268" s="1301">
        <f>IF(AND(MONTH(AH$4)=MONTH($H268),YEAR(AH$4)=YEAR($H268)),#REF!,IF(AND(MONTH(AH$4)=MONTH($G268),YEAR(AH$4)=YEAR($G268)),#REF!,IF(AND(AH$4&lt;($H268+1),(AH$4+1)&gt;$G268),$O268,0)))</f>
        <v>1890</v>
      </c>
      <c r="AI268" s="1301">
        <f>VLOOKUP(E268,'[1]MW-Rent 2023'!$E$11:$AS$247,20,FALSE)</f>
        <v>1512</v>
      </c>
      <c r="AJ268" s="1301">
        <f t="shared" si="270"/>
        <v>378</v>
      </c>
      <c r="AK268" s="1301">
        <f>VLOOKUP(E268,'[2]MW-Rent 2023'!$E$11:$DR$319,37,FALSE)</f>
        <v>1512</v>
      </c>
      <c r="AL268" s="1313">
        <f>IF(AND(MONTH(AL$4)=MONTH($H268),YEAR(AL$4)=YEAR($H268)),#REF!,IF(AND(MONTH(AL$4)=MONTH($G268),YEAR(AL$4)=YEAR($G268)),#REF!,IF(AND(AL$4&lt;($H268+1),(AL$4+1)&gt;$G268),$O268,0)))</f>
        <v>1890</v>
      </c>
      <c r="AM268" s="1313">
        <f>IF(AND(MONTH(AM$4)=MONTH($H268),YEAR(AM$4)=YEAR($H268)),#REF!,IF(AND(MONTH(AM$4)=MONTH($G268),YEAR(AM$4)=YEAR($G268)),#REF!,IF(AND(AM$4&lt;($H268+1),(AM$4+1)&gt;$G268),$O268,0)))</f>
        <v>1890</v>
      </c>
      <c r="AN268" s="1313">
        <f>IF(AND(MONTH(AN$4)=MONTH($H268),YEAR(AN$4)=YEAR($H268)),#REF!,IF(AND(MONTH(AN$4)=MONTH($G268),YEAR(AN$4)=YEAR($G268)),#REF!,IF(AND(AN$4&lt;($H268+1),(AN$4+1)&gt;$G268),$O268,0)))</f>
        <v>1890</v>
      </c>
      <c r="AO268" s="1313">
        <f>IF(AND(MONTH(AO$4)=MONTH($H268),YEAR(AO$4)=YEAR($H268)),#REF!,IF(AND(MONTH(AO$4)=MONTH($G268),YEAR(AO$4)=YEAR($G268)),#REF!,IF(AND(AO$4&lt;($H268+1),(AO$4+1)&gt;$G268),$O268,0)))</f>
        <v>1890</v>
      </c>
      <c r="AP268" s="1313">
        <f>IF(AND(MONTH(AP$4)=MONTH($H268),YEAR(AP$4)=YEAR($H268)),#REF!,IF(AND(MONTH(AP$4)=MONTH($G268),YEAR(AP$4)=YEAR($G268)),#REF!,IF(AND(AP$4&lt;($H268+1),(AP$4+1)&gt;$G268),$O268,0)))</f>
        <v>1890</v>
      </c>
      <c r="AQ268" s="1313" t="e">
        <f>IF(AND(MONTH(AQ$4)=MONTH($H268),YEAR(AQ$4)=YEAR($H268)),#REF!,IF(AND(MONTH(AQ$4)=MONTH($G268),YEAR(AQ$4)=YEAR($G268)),#REF!,IF(AND(AQ$4&lt;($H268+1),(AQ$4+1)&gt;$G268),$O268,0)))</f>
        <v>#REF!</v>
      </c>
      <c r="AR268" s="1313">
        <f>IF(AND(MONTH(AR$4)=MONTH($H268),YEAR(AR$4)=YEAR($H268)),#REF!,IF(AND(MONTH(AR$4)=MONTH($G268),YEAR(AR$4)=YEAR($G268)),#REF!,IF(AND(AR$4&lt;($H268+1),(AR$4+1)&gt;$G268),$O268,0)))</f>
        <v>0</v>
      </c>
      <c r="AS268" s="1301" t="e">
        <f t="shared" si="344"/>
        <v>#REF!</v>
      </c>
      <c r="AT268" s="1301">
        <f>IF(AND(MONTH(AT$4)=MONTH($H268),YEAR(AT$4)=YEAR($H268)),#REF!,IF(AND(MONTH(AT$4)=MONTH($G268),YEAR(AT$4)=YEAR($G268)),#REF!,IF(AND(AT$4&lt;($H268+1),(AT$4+1)&gt;$G268),$P268,0)))</f>
        <v>0</v>
      </c>
      <c r="AU268" s="1301">
        <f>VLOOKUP(E268,'[1]MW-Rent 2023'!$E$11:$AS$247,29,FALSE)</f>
        <v>0</v>
      </c>
      <c r="AV268" s="1301">
        <f t="shared" si="272"/>
        <v>0</v>
      </c>
      <c r="AW268" s="1301">
        <f>VLOOKUP(E268,'[2]MW-Rent 2023'!$E$11:$DR$319,70,FALSE)</f>
        <v>0</v>
      </c>
      <c r="AX268" s="1301">
        <f>IF(AND(MONTH(AX$4)=MONTH($H268),YEAR(AX$4)=YEAR($H268)),#REF!,IF(AND(MONTH(AX$4)=MONTH($G268),YEAR(AX$4)=YEAR($G268)),#REF!,IF(AND(AX$4&lt;($H268+1),(AX$4+1)&gt;$G268),$P268,0)))</f>
        <v>0</v>
      </c>
      <c r="AY268" s="1301">
        <f>VLOOKUP(E268,'[1]MW-Rent 2023'!$E$11:$AS$247,30,FALSE)</f>
        <v>0</v>
      </c>
      <c r="AZ268" s="1301">
        <f t="shared" si="273"/>
        <v>0</v>
      </c>
      <c r="BA268" s="1301">
        <f>VLOOKUP(E268,'[2]MW-Rent 2023'!$E$11:$DR$319,74,FALSE)</f>
        <v>0</v>
      </c>
      <c r="BB268" s="1301">
        <f>IF(AND(MONTH(BB$4)=MONTH($H268),YEAR(BB$4)=YEAR($H268)),#REF!,IF(AND(MONTH(BB$4)=MONTH($G268),YEAR(BB$4)=YEAR($G268)),#REF!,IF(AND(BB$4&lt;($H268+1),(BB$4+1)&gt;$G268),$P268,0)))</f>
        <v>0</v>
      </c>
      <c r="BC268" s="1301">
        <f>VLOOKUP(E268,'[1]MW-Rent 2023'!$E$11:$AS$247,31,FALSE)</f>
        <v>0</v>
      </c>
      <c r="BD268" s="1301">
        <f t="shared" si="274"/>
        <v>0</v>
      </c>
      <c r="BE268" s="1301">
        <f>VLOOKUP(E268,'[2]MW-Rent 2023'!$E$11:$DR$319,78,FALSE)</f>
        <v>0</v>
      </c>
      <c r="BF268" s="1301">
        <f>IF(AND(MONTH(BF$4)=MONTH($H268),YEAR(BF$4)=YEAR($H268)),#REF!,IF(AND(MONTH(BF$4)=MONTH($G268),YEAR(BF$4)=YEAR($G268)),#REF!,IF(AND(BF$4&lt;($H268+1),(BF$4+1)&gt;$G268),$P268,0)))</f>
        <v>0</v>
      </c>
      <c r="BG268" s="1301">
        <f>VLOOKUP(E268,'[1]MW-Rent 2023'!$E$11:$AS$247,32,FALSE)</f>
        <v>0</v>
      </c>
      <c r="BH268" s="1301">
        <f t="shared" si="275"/>
        <v>0</v>
      </c>
      <c r="BI268" s="1301">
        <f>VLOOKUP(E268,'[2]MW-Rent 2023'!$E$11:$DR$319,82,FALSE)</f>
        <v>0</v>
      </c>
      <c r="BJ268" s="1301">
        <f>IF(AND(MONTH(BJ$4)=MONTH($H268),YEAR(BJ$4)=YEAR($H268)),#REF!,IF(AND(MONTH(BJ$4)=MONTH($G268),YEAR(BJ$4)=YEAR($G268)),#REF!,IF(AND(BJ$4&lt;($H268+1),(BJ$4+1)&gt;$G268),$P268,0)))</f>
        <v>0</v>
      </c>
      <c r="BK268" s="1301">
        <f>VLOOKUP(E268,'[1]MW-Rent 2023'!$E$11:$AS$247,33,FALSE)</f>
        <v>0</v>
      </c>
      <c r="BL268" s="1301">
        <f t="shared" si="276"/>
        <v>0</v>
      </c>
      <c r="BM268" s="1301">
        <f>VLOOKUP(E268,'[2]MW-Rent 2023'!$E$11:$DR$319,86,FALSE)</f>
        <v>0</v>
      </c>
      <c r="BN268" s="1313">
        <f>IF(AND(MONTH(BN$4)=MONTH($H268),YEAR(BN$4)=YEAR($H268)),#REF!,IF(AND(MONTH(BN$4)=MONTH($G268),YEAR(BN$4)=YEAR($G268)),#REF!,IF(AND(BN$4&lt;($H268+1),(BN$4+1)&gt;$G268),$P268,0)))</f>
        <v>0</v>
      </c>
      <c r="BO268" s="1313">
        <f>IF(AND(MONTH(BO$4)=MONTH($H268),YEAR(BO$4)=YEAR($H268)),#REF!,IF(AND(MONTH(BO$4)=MONTH($G268),YEAR(BO$4)=YEAR($G268)),#REF!,IF(AND(BO$4&lt;($H268+1),(BO$4+1)&gt;$G268),$P268,0)))</f>
        <v>0</v>
      </c>
      <c r="BP268" s="1313">
        <f>IF(AND(MONTH(BP$4)=MONTH($H268),YEAR(BP$4)=YEAR($H268)),#REF!,IF(AND(MONTH(BP$4)=MONTH($G268),YEAR(BP$4)=YEAR($G268)),#REF!,IF(AND(BP$4&lt;($H268+1),(BP$4+1)&gt;$G268),$P268,0)))</f>
        <v>0</v>
      </c>
      <c r="BQ268" s="1313">
        <f>IF(AND(MONTH(BQ$4)=MONTH($H268),YEAR(BQ$4)=YEAR($H268)),#REF!,IF(AND(MONTH(BQ$4)=MONTH($G268),YEAR(BQ$4)=YEAR($G268)),#REF!,IF(AND(BQ$4&lt;($H268+1),(BQ$4+1)&gt;$G268),$P268,0)))</f>
        <v>0</v>
      </c>
      <c r="BR268" s="1313">
        <f>IF(AND(MONTH(BR$4)=MONTH($H268),YEAR(BR$4)=YEAR($H268)),#REF!,IF(AND(MONTH(BR$4)=MONTH($G268),YEAR(BR$4)=YEAR($G268)),#REF!,IF(AND(BR$4&lt;($H268+1),(BR$4+1)&gt;$G268),$P268,0)))</f>
        <v>0</v>
      </c>
      <c r="BS268" s="1313" t="e">
        <f>IF(AND(MONTH(BS$4)=MONTH($H268),YEAR(BS$4)=YEAR($H268)),#REF!,IF(AND(MONTH(BS$4)=MONTH($G268),YEAR(BS$4)=YEAR($G268)),#REF!,IF(AND(BS$4&lt;($H268+1),(BS$4+1)&gt;$G268),$P268,0)))</f>
        <v>#REF!</v>
      </c>
      <c r="BT268" s="1313">
        <f>IF(AND(MONTH(BT$4)=MONTH($H268),YEAR(BT$4)=YEAR($H268)),#REF!,IF(AND(MONTH(BT$4)=MONTH($G268),YEAR(BT$4)=YEAR($G268)),#REF!,IF(AND(BT$4&lt;($H268+1),(BT$4+1)&gt;$G268),$P268,0)))</f>
        <v>0</v>
      </c>
      <c r="BU268" s="1331" t="e">
        <f t="shared" si="345"/>
        <v>#REF!</v>
      </c>
      <c r="BV268" s="1331"/>
      <c r="BW268" s="1327"/>
      <c r="BX268" s="1319"/>
      <c r="BY268" s="1319"/>
      <c r="BZ268" s="1319"/>
      <c r="CA268" s="1319"/>
      <c r="CB268" s="1319"/>
      <c r="CC268" s="1319"/>
      <c r="CD268" s="1338"/>
      <c r="CE268" s="1338"/>
      <c r="CF268" s="1338"/>
      <c r="CG268" s="1338"/>
      <c r="CH268" s="1338"/>
      <c r="CI268" s="1270">
        <f t="shared" si="278"/>
        <v>0</v>
      </c>
      <c r="CJ268" s="1333"/>
      <c r="CK268" s="1333"/>
      <c r="CL268" s="1333"/>
    </row>
    <row r="269" spans="1:90" s="1170" customFormat="1" ht="18" customHeight="1">
      <c r="A269" s="1206" t="s">
        <v>319</v>
      </c>
      <c r="B269" s="1206" t="s">
        <v>292</v>
      </c>
      <c r="C269" s="1206" t="s">
        <v>56</v>
      </c>
      <c r="D269" s="1206"/>
      <c r="E269" s="1207"/>
      <c r="F269" s="1410" t="s">
        <v>321</v>
      </c>
      <c r="G269" s="1353">
        <v>45627</v>
      </c>
      <c r="H269" s="1353">
        <v>46721</v>
      </c>
      <c r="I269" s="1364"/>
      <c r="J269" s="1365" t="s">
        <v>87</v>
      </c>
      <c r="K269" s="1365">
        <v>504</v>
      </c>
      <c r="L269" s="1366">
        <v>4.125</v>
      </c>
      <c r="M269" s="1367">
        <v>0</v>
      </c>
      <c r="N269" s="1368">
        <v>5.15625</v>
      </c>
      <c r="O269" s="1259">
        <f t="shared" si="341"/>
        <v>2079</v>
      </c>
      <c r="P269" s="1259">
        <f t="shared" si="342"/>
        <v>0</v>
      </c>
      <c r="Q269" s="1259">
        <f t="shared" si="343"/>
        <v>2079</v>
      </c>
      <c r="R269" s="1259">
        <f>IF(AND(MONTH(R$4)=MONTH($H269),YEAR(R$4)=YEAR($H269)),#REF!,IF(AND(MONTH(R$4)=MONTH($G269),YEAR(R$4)=YEAR($G269)),#REF!,IF(AND(R$4&lt;($H269+1),(R$4+1)&gt;$G269),$O269,0)))</f>
        <v>0</v>
      </c>
      <c r="S269" s="1259">
        <v>0</v>
      </c>
      <c r="T269" s="1259">
        <f t="shared" si="266"/>
        <v>0</v>
      </c>
      <c r="U269" s="1259">
        <v>0</v>
      </c>
      <c r="V269" s="1301">
        <f>IF(AND(MONTH(V$4)=MONTH($H269),YEAR(V$4)=YEAR($H269)),#REF!,IF(AND(MONTH(V$4)=MONTH($G269),YEAR(V$4)=YEAR($G269)),#REF!,IF(AND(V$4&lt;($H269+1),(V$4+1)&gt;$G269),$O269,0)))</f>
        <v>0</v>
      </c>
      <c r="W269" s="1301">
        <v>0</v>
      </c>
      <c r="X269" s="1301">
        <f t="shared" si="267"/>
        <v>0</v>
      </c>
      <c r="Y269" s="1301">
        <v>0</v>
      </c>
      <c r="Z269" s="1301">
        <f>IF(AND(MONTH(Z$4)=MONTH($H269),YEAR(Z$4)=YEAR($H269)),#REF!,IF(AND(MONTH(Z$4)=MONTH($G269),YEAR(Z$4)=YEAR($G269)),#REF!,IF(AND(Z$4&lt;($H269+1),(Z$4+1)&gt;$G269),$O269,0)))</f>
        <v>0</v>
      </c>
      <c r="AA269" s="1301">
        <v>0</v>
      </c>
      <c r="AB269" s="1301">
        <f t="shared" si="268"/>
        <v>0</v>
      </c>
      <c r="AC269" s="1301">
        <v>0</v>
      </c>
      <c r="AD269" s="1301">
        <f>IF(AND(MONTH(AD$4)=MONTH($H269),YEAR(AD$4)=YEAR($H269)),#REF!,IF(AND(MONTH(AD$4)=MONTH($G269),YEAR(AD$4)=YEAR($G269)),#REF!,IF(AND(AD$4&lt;($H269+1),(AD$4+1)&gt;$G269),$O269,0)))</f>
        <v>0</v>
      </c>
      <c r="AE269" s="1301">
        <v>0</v>
      </c>
      <c r="AF269" s="1301">
        <f t="shared" si="269"/>
        <v>0</v>
      </c>
      <c r="AG269" s="1301">
        <v>0</v>
      </c>
      <c r="AH269" s="1301">
        <f>IF(AND(MONTH(AH$4)=MONTH($H269),YEAR(AH$4)=YEAR($H269)),#REF!,IF(AND(MONTH(AH$4)=MONTH($G269),YEAR(AH$4)=YEAR($G269)),#REF!,IF(AND(AH$4&lt;($H269+1),(AH$4+1)&gt;$G269),$O269,0)))</f>
        <v>0</v>
      </c>
      <c r="AI269" s="1301">
        <v>0</v>
      </c>
      <c r="AJ269" s="1301">
        <f t="shared" si="270"/>
        <v>0</v>
      </c>
      <c r="AK269" s="1301">
        <v>0</v>
      </c>
      <c r="AL269" s="1313">
        <f>IF(AND(MONTH(AL$4)=MONTH($H269),YEAR(AL$4)=YEAR($H269)),#REF!,IF(AND(MONTH(AL$4)=MONTH($G269),YEAR(AL$4)=YEAR($G269)),#REF!,IF(AND(AL$4&lt;($H269+1),(AL$4+1)&gt;$G269),$O269,0)))</f>
        <v>0</v>
      </c>
      <c r="AM269" s="1313">
        <f>IF(AND(MONTH(AM$4)=MONTH($H269),YEAR(AM$4)=YEAR($H269)),#REF!,IF(AND(MONTH(AM$4)=MONTH($G269),YEAR(AM$4)=YEAR($G269)),#REF!,IF(AND(AM$4&lt;($H269+1),(AM$4+1)&gt;$G269),$O269,0)))</f>
        <v>0</v>
      </c>
      <c r="AN269" s="1313">
        <f>IF(AND(MONTH(AN$4)=MONTH($H269),YEAR(AN$4)=YEAR($H269)),#REF!,IF(AND(MONTH(AN$4)=MONTH($G269),YEAR(AN$4)=YEAR($G269)),#REF!,IF(AND(AN$4&lt;($H269+1),(AN$4+1)&gt;$G269),$O269,0)))</f>
        <v>0</v>
      </c>
      <c r="AO269" s="1313">
        <f>IF(AND(MONTH(AO$4)=MONTH($H269),YEAR(AO$4)=YEAR($H269)),#REF!,IF(AND(MONTH(AO$4)=MONTH($G269),YEAR(AO$4)=YEAR($G269)),#REF!,IF(AND(AO$4&lt;($H269+1),(AO$4+1)&gt;$G269),$O269,0)))</f>
        <v>0</v>
      </c>
      <c r="AP269" s="1313">
        <f>IF(AND(MONTH(AP$4)=MONTH($H269),YEAR(AP$4)=YEAR($H269)),#REF!,IF(AND(MONTH(AP$4)=MONTH($G269),YEAR(AP$4)=YEAR($G269)),#REF!,IF(AND(AP$4&lt;($H269+1),(AP$4+1)&gt;$G269),$O269,0)))</f>
        <v>0</v>
      </c>
      <c r="AQ269" s="1313">
        <f>IF(AND(MONTH(AQ$4)=MONTH($H269),YEAR(AQ$4)=YEAR($H269)),#REF!,IF(AND(MONTH(AQ$4)=MONTH($G269),YEAR(AQ$4)=YEAR($G269)),#REF!,IF(AND(AQ$4&lt;($H269+1),(AQ$4+1)&gt;$G269),$O269,0)))</f>
        <v>0</v>
      </c>
      <c r="AR269" s="1313" t="e">
        <f>IF(AND(MONTH(AR$4)=MONTH($H269),YEAR(AR$4)=YEAR($H269)),#REF!,IF(AND(MONTH(AR$4)=MONTH($G269),YEAR(AR$4)=YEAR($G269)),#REF!,IF(AND(AR$4&lt;($H269+1),(AR$4+1)&gt;$G269),$O269,0)))</f>
        <v>#REF!</v>
      </c>
      <c r="AS269" s="1301" t="e">
        <f t="shared" si="344"/>
        <v>#REF!</v>
      </c>
      <c r="AT269" s="1301">
        <f>IF(AND(MONTH(AT$4)=MONTH($H269),YEAR(AT$4)=YEAR($H269)),#REF!,IF(AND(MONTH(AT$4)=MONTH($G269),YEAR(AT$4)=YEAR($G269)),#REF!,IF(AND(AT$4&lt;($H269+1),(AT$4+1)&gt;$G269),$P269,0)))</f>
        <v>0</v>
      </c>
      <c r="AU269" s="1301">
        <v>0</v>
      </c>
      <c r="AV269" s="1301">
        <f t="shared" si="272"/>
        <v>0</v>
      </c>
      <c r="AW269" s="1301">
        <v>0</v>
      </c>
      <c r="AX269" s="1301">
        <f>IF(AND(MONTH(AX$4)=MONTH($H269),YEAR(AX$4)=YEAR($H269)),#REF!,IF(AND(MONTH(AX$4)=MONTH($G269),YEAR(AX$4)=YEAR($G269)),#REF!,IF(AND(AX$4&lt;($H269+1),(AX$4+1)&gt;$G269),$P269,0)))</f>
        <v>0</v>
      </c>
      <c r="AY269" s="1301">
        <v>0</v>
      </c>
      <c r="AZ269" s="1301">
        <f t="shared" si="273"/>
        <v>0</v>
      </c>
      <c r="BA269" s="1301">
        <v>0</v>
      </c>
      <c r="BB269" s="1301">
        <f>IF(AND(MONTH(BB$4)=MONTH($H269),YEAR(BB$4)=YEAR($H269)),#REF!,IF(AND(MONTH(BB$4)=MONTH($G269),YEAR(BB$4)=YEAR($G269)),#REF!,IF(AND(BB$4&lt;($H269+1),(BB$4+1)&gt;$G269),$P269,0)))</f>
        <v>0</v>
      </c>
      <c r="BC269" s="1301">
        <v>0</v>
      </c>
      <c r="BD269" s="1301">
        <f t="shared" si="274"/>
        <v>0</v>
      </c>
      <c r="BE269" s="1301">
        <v>0</v>
      </c>
      <c r="BF269" s="1301">
        <f>IF(AND(MONTH(BF$4)=MONTH($H269),YEAR(BF$4)=YEAR($H269)),#REF!,IF(AND(MONTH(BF$4)=MONTH($G269),YEAR(BF$4)=YEAR($G269)),#REF!,IF(AND(BF$4&lt;($H269+1),(BF$4+1)&gt;$G269),$P269,0)))</f>
        <v>0</v>
      </c>
      <c r="BG269" s="1301">
        <v>0</v>
      </c>
      <c r="BH269" s="1301">
        <f t="shared" si="275"/>
        <v>0</v>
      </c>
      <c r="BI269" s="1301">
        <v>0</v>
      </c>
      <c r="BJ269" s="1301">
        <f>IF(AND(MONTH(BJ$4)=MONTH($H269),YEAR(BJ$4)=YEAR($H269)),#REF!,IF(AND(MONTH(BJ$4)=MONTH($G269),YEAR(BJ$4)=YEAR($G269)),#REF!,IF(AND(BJ$4&lt;($H269+1),(BJ$4+1)&gt;$G269),$P269,0)))</f>
        <v>0</v>
      </c>
      <c r="BK269" s="1301">
        <v>0</v>
      </c>
      <c r="BL269" s="1301">
        <f t="shared" si="276"/>
        <v>0</v>
      </c>
      <c r="BM269" s="1301">
        <v>0</v>
      </c>
      <c r="BN269" s="1313">
        <f>IF(AND(MONTH(BN$4)=MONTH($H269),YEAR(BN$4)=YEAR($H269)),#REF!,IF(AND(MONTH(BN$4)=MONTH($G269),YEAR(BN$4)=YEAR($G269)),#REF!,IF(AND(BN$4&lt;($H269+1),(BN$4+1)&gt;$G269),$P269,0)))</f>
        <v>0</v>
      </c>
      <c r="BO269" s="1313">
        <f>IF(AND(MONTH(BO$4)=MONTH($H269),YEAR(BO$4)=YEAR($H269)),#REF!,IF(AND(MONTH(BO$4)=MONTH($G269),YEAR(BO$4)=YEAR($G269)),#REF!,IF(AND(BO$4&lt;($H269+1),(BO$4+1)&gt;$G269),$P269,0)))</f>
        <v>0</v>
      </c>
      <c r="BP269" s="1313">
        <f>IF(AND(MONTH(BP$4)=MONTH($H269),YEAR(BP$4)=YEAR($H269)),#REF!,IF(AND(MONTH(BP$4)=MONTH($G269),YEAR(BP$4)=YEAR($G269)),#REF!,IF(AND(BP$4&lt;($H269+1),(BP$4+1)&gt;$G269),$P269,0)))</f>
        <v>0</v>
      </c>
      <c r="BQ269" s="1313">
        <f>IF(AND(MONTH(BQ$4)=MONTH($H269),YEAR(BQ$4)=YEAR($H269)),#REF!,IF(AND(MONTH(BQ$4)=MONTH($G269),YEAR(BQ$4)=YEAR($G269)),#REF!,IF(AND(BQ$4&lt;($H269+1),(BQ$4+1)&gt;$G269),$P269,0)))</f>
        <v>0</v>
      </c>
      <c r="BR269" s="1313">
        <f>IF(AND(MONTH(BR$4)=MONTH($H269),YEAR(BR$4)=YEAR($H269)),#REF!,IF(AND(MONTH(BR$4)=MONTH($G269),YEAR(BR$4)=YEAR($G269)),#REF!,IF(AND(BR$4&lt;($H269+1),(BR$4+1)&gt;$G269),$P269,0)))</f>
        <v>0</v>
      </c>
      <c r="BS269" s="1313">
        <f>IF(AND(MONTH(BS$4)=MONTH($H269),YEAR(BS$4)=YEAR($H269)),#REF!,IF(AND(MONTH(BS$4)=MONTH($G269),YEAR(BS$4)=YEAR($G269)),#REF!,IF(AND(BS$4&lt;($H269+1),(BS$4+1)&gt;$G269),$P269,0)))</f>
        <v>0</v>
      </c>
      <c r="BT269" s="1313" t="e">
        <f>IF(AND(MONTH(BT$4)=MONTH($H269),YEAR(BT$4)=YEAR($H269)),#REF!,IF(AND(MONTH(BT$4)=MONTH($G269),YEAR(BT$4)=YEAR($G269)),#REF!,IF(AND(BT$4&lt;($H269+1),(BT$4+1)&gt;$G269),$P269,0)))</f>
        <v>#REF!</v>
      </c>
      <c r="BU269" s="1301" t="e">
        <f t="shared" si="345"/>
        <v>#REF!</v>
      </c>
      <c r="BV269" s="1301"/>
      <c r="BW269" s="1327"/>
      <c r="BX269" s="1319"/>
      <c r="BY269" s="1319"/>
      <c r="BZ269" s="1319"/>
      <c r="CA269" s="1319"/>
      <c r="CB269" s="1319"/>
      <c r="CC269" s="1319"/>
      <c r="CD269" s="1319"/>
      <c r="CE269" s="1319"/>
      <c r="CF269" s="1319"/>
      <c r="CG269" s="1319"/>
      <c r="CH269" s="1319"/>
      <c r="CI269" s="1270">
        <f t="shared" si="278"/>
        <v>0</v>
      </c>
      <c r="CJ269" s="1333"/>
      <c r="CK269" s="1333"/>
      <c r="CL269" s="1333"/>
    </row>
    <row r="270" spans="1:90" ht="18" customHeight="1">
      <c r="A270" s="1188">
        <v>118</v>
      </c>
      <c r="B270" s="1188" t="s">
        <v>292</v>
      </c>
      <c r="C270" s="1188" t="s">
        <v>107</v>
      </c>
      <c r="D270" s="1188" t="s">
        <v>322</v>
      </c>
      <c r="E270" s="1188" t="s">
        <v>323</v>
      </c>
      <c r="F270" s="1345" t="s">
        <v>324</v>
      </c>
      <c r="G270" s="1197">
        <v>45261</v>
      </c>
      <c r="H270" s="1197">
        <v>45626</v>
      </c>
      <c r="I270" s="1256"/>
      <c r="J270" s="1257">
        <v>2813</v>
      </c>
      <c r="K270" s="1257">
        <v>2813</v>
      </c>
      <c r="L270" s="1260">
        <v>10.1</v>
      </c>
      <c r="M270" s="1258">
        <v>2</v>
      </c>
      <c r="N270" s="1249">
        <v>15.125</v>
      </c>
      <c r="O270" s="1259">
        <v>22741.61</v>
      </c>
      <c r="P270" s="1259">
        <f t="shared" si="342"/>
        <v>5626</v>
      </c>
      <c r="Q270" s="1259">
        <f t="shared" si="343"/>
        <v>28367.61</v>
      </c>
      <c r="R270" s="1259">
        <f>IF(AND(MONTH(R$4)=MONTH($H270),YEAR(R$4)=YEAR($H270)),#REF!,IF(AND(MONTH(R$4)=MONTH($G270),YEAR(R$4)=YEAR($G270)),#REF!,IF(AND(R$4&lt;($H270+1),(R$4+1)&gt;$G270),$O270,0)))</f>
        <v>22741.61</v>
      </c>
      <c r="S270" s="1259">
        <f>VLOOKUP(E270,'[1]MW-Rent 2023'!$E$11:$AS$247,16,FALSE)</f>
        <v>22741.61</v>
      </c>
      <c r="T270" s="1259">
        <f t="shared" si="266"/>
        <v>0</v>
      </c>
      <c r="U270" s="1259">
        <f>VLOOKUP(E270,'[2]MW-Rent 2023'!$E$11:$DR$319,21,FALSE)</f>
        <v>24218.35</v>
      </c>
      <c r="V270" s="1301">
        <f>IF(AND(MONTH(V$4)=MONTH($H270),YEAR(V$4)=YEAR($H270)),#REF!,IF(AND(MONTH(V$4)=MONTH($G270),YEAR(V$4)=YEAR($G270)),#REF!,IF(AND(V$4&lt;($H270+1),(V$4+1)&gt;$G270),$O270,0)))</f>
        <v>22741.61</v>
      </c>
      <c r="W270" s="1301">
        <f>VLOOKUP(E270,'[1]MW-Rent 2023'!$E$11:$AS$247,17,FALSE)</f>
        <v>22741.61</v>
      </c>
      <c r="X270" s="1301">
        <f t="shared" si="267"/>
        <v>0</v>
      </c>
      <c r="Y270" s="1301">
        <f>VLOOKUP(E270,'[2]MW-Rent 2023'!$E$11:$DR$319,25,FALSE)</f>
        <v>21969.53</v>
      </c>
      <c r="Z270" s="1301">
        <f>IF(AND(MONTH(Z$4)=MONTH($H270),YEAR(Z$4)=YEAR($H270)),#REF!,IF(AND(MONTH(Z$4)=MONTH($G270),YEAR(Z$4)=YEAR($G270)),#REF!,IF(AND(Z$4&lt;($H270+1),(Z$4+1)&gt;$G270),$O270,0)))</f>
        <v>22741.61</v>
      </c>
      <c r="AA270" s="1301">
        <f>VLOOKUP(E270,'[1]MW-Rent 2023'!$E$11:$AS$247,18,FALSE)</f>
        <v>22741.61</v>
      </c>
      <c r="AB270" s="1301">
        <f t="shared" si="268"/>
        <v>0</v>
      </c>
      <c r="AC270" s="1301">
        <f>VLOOKUP(E270,'[2]MW-Rent 2023'!$E$11:$DR$319,29,FALSE)</f>
        <v>21969.53</v>
      </c>
      <c r="AD270" s="1301">
        <f>IF(AND(MONTH(AD$4)=MONTH($H270),YEAR(AD$4)=YEAR($H270)),#REF!,IF(AND(MONTH(AD$4)=MONTH($G270),YEAR(AD$4)=YEAR($G270)),#REF!,IF(AND(AD$4&lt;($H270+1),(AD$4+1)&gt;$G270),$O270,0)))</f>
        <v>22741.61</v>
      </c>
      <c r="AE270" s="1301">
        <f>VLOOKUP(E270,'[1]MW-Rent 2023'!$E$11:$AS$247,19,FALSE)</f>
        <v>22741.61</v>
      </c>
      <c r="AF270" s="1301">
        <f t="shared" si="269"/>
        <v>0</v>
      </c>
      <c r="AG270" s="1301">
        <f>VLOOKUP(E270,'[2]MW-Rent 2023'!$E$11:$DR$319,33,FALSE)</f>
        <v>21969.53</v>
      </c>
      <c r="AH270" s="1301">
        <f>IF(AND(MONTH(AH$4)=MONTH($H270),YEAR(AH$4)=YEAR($H270)),#REF!,IF(AND(MONTH(AH$4)=MONTH($G270),YEAR(AH$4)=YEAR($G270)),#REF!,IF(AND(AH$4&lt;($H270+1),(AH$4+1)&gt;$G270),$O270,0)))</f>
        <v>22741.61</v>
      </c>
      <c r="AI270" s="1301">
        <f>VLOOKUP(E270,'[1]MW-Rent 2023'!$E$11:$AS$247,20,FALSE)</f>
        <v>22741.61</v>
      </c>
      <c r="AJ270" s="1301">
        <f t="shared" si="270"/>
        <v>0</v>
      </c>
      <c r="AK270" s="1301">
        <f>VLOOKUP(E270,'[2]MW-Rent 2023'!$E$11:$DR$319,37,FALSE)</f>
        <v>21969.53</v>
      </c>
      <c r="AL270" s="1313">
        <f>IF(AND(MONTH(AL$4)=MONTH($H270),YEAR(AL$4)=YEAR($H270)),#REF!,IF(AND(MONTH(AL$4)=MONTH($G270),YEAR(AL$4)=YEAR($G270)),#REF!,IF(AND(AL$4&lt;($H270+1),(AL$4+1)&gt;$G270),$O270,0)))</f>
        <v>22741.61</v>
      </c>
      <c r="AM270" s="1313">
        <f>IF(AND(MONTH(AM$4)=MONTH($H270),YEAR(AM$4)=YEAR($H270)),#REF!,IF(AND(MONTH(AM$4)=MONTH($G270),YEAR(AM$4)=YEAR($G270)),#REF!,IF(AND(AM$4&lt;($H270+1),(AM$4+1)&gt;$G270),$O270,0)))</f>
        <v>22741.61</v>
      </c>
      <c r="AN270" s="1313">
        <f>IF(AND(MONTH(AN$4)=MONTH($H270),YEAR(AN$4)=YEAR($H270)),#REF!,IF(AND(MONTH(AN$4)=MONTH($G270),YEAR(AN$4)=YEAR($G270)),#REF!,IF(AND(AN$4&lt;($H270+1),(AN$4+1)&gt;$G270),$O270,0)))</f>
        <v>22741.61</v>
      </c>
      <c r="AO270" s="1313">
        <f>IF(AND(MONTH(AO$4)=MONTH($H270),YEAR(AO$4)=YEAR($H270)),#REF!,IF(AND(MONTH(AO$4)=MONTH($G270),YEAR(AO$4)=YEAR($G270)),#REF!,IF(AND(AO$4&lt;($H270+1),(AO$4+1)&gt;$G270),$O270,0)))</f>
        <v>22741.61</v>
      </c>
      <c r="AP270" s="1313">
        <f>IF(AND(MONTH(AP$4)=MONTH($H270),YEAR(AP$4)=YEAR($H270)),#REF!,IF(AND(MONTH(AP$4)=MONTH($G270),YEAR(AP$4)=YEAR($G270)),#REF!,IF(AND(AP$4&lt;($H270+1),(AP$4+1)&gt;$G270),$O270,0)))</f>
        <v>22741.61</v>
      </c>
      <c r="AQ270" s="1313" t="e">
        <f>IF(AND(MONTH(AQ$4)=MONTH($H270),YEAR(AQ$4)=YEAR($H270)),#REF!,IF(AND(MONTH(AQ$4)=MONTH($G270),YEAR(AQ$4)=YEAR($G270)),#REF!,IF(AND(AQ$4&lt;($H270+1),(AQ$4+1)&gt;$G270),$O270,0)))</f>
        <v>#REF!</v>
      </c>
      <c r="AR270" s="1313">
        <f>IF(AND(MONTH(AR$4)=MONTH($H270),YEAR(AR$4)=YEAR($H270)),#REF!,IF(AND(MONTH(AR$4)=MONTH($G270),YEAR(AR$4)=YEAR($G270)),#REF!,IF(AND(AR$4&lt;($H270+1),(AR$4+1)&gt;$G270),$O270,0)))</f>
        <v>0</v>
      </c>
      <c r="AS270" s="1301" t="e">
        <f t="shared" si="344"/>
        <v>#REF!</v>
      </c>
      <c r="AT270" s="1301">
        <f>IF(AND(MONTH(AT$4)=MONTH($H270),YEAR(AT$4)=YEAR($H270)),#REF!,IF(AND(MONTH(AT$4)=MONTH($G270),YEAR(AT$4)=YEAR($G270)),#REF!,IF(AND(AT$4&lt;($H270+1),(AT$4+1)&gt;$G270),$P270,0)))</f>
        <v>5626</v>
      </c>
      <c r="AU270" s="1301">
        <f>VLOOKUP(E270,'[1]MW-Rent 2023'!$E$11:$AS$247,29,FALSE)</f>
        <v>5626</v>
      </c>
      <c r="AV270" s="1301">
        <f t="shared" si="272"/>
        <v>0</v>
      </c>
      <c r="AW270" s="1301">
        <f>VLOOKUP(E270,'[2]MW-Rent 2023'!$E$11:$DR$319,70,FALSE)</f>
        <v>3375.6</v>
      </c>
      <c r="AX270" s="1301">
        <f>IF(AND(MONTH(AX$4)=MONTH($H270),YEAR(AX$4)=YEAR($H270)),#REF!,IF(AND(MONTH(AX$4)=MONTH($G270),YEAR(AX$4)=YEAR($G270)),#REF!,IF(AND(AX$4&lt;($H270+1),(AX$4+1)&gt;$G270),$P270,0)))</f>
        <v>5626</v>
      </c>
      <c r="AY270" s="1301">
        <f>VLOOKUP(E270,'[1]MW-Rent 2023'!$E$11:$AS$247,30,FALSE)</f>
        <v>5626</v>
      </c>
      <c r="AZ270" s="1301">
        <f t="shared" si="273"/>
        <v>0</v>
      </c>
      <c r="BA270" s="1301">
        <f>VLOOKUP(E270,'[2]MW-Rent 2023'!$E$11:$DR$319,74,FALSE)</f>
        <v>5626</v>
      </c>
      <c r="BB270" s="1301">
        <f>IF(AND(MONTH(BB$4)=MONTH($H270),YEAR(BB$4)=YEAR($H270)),#REF!,IF(AND(MONTH(BB$4)=MONTH($G270),YEAR(BB$4)=YEAR($G270)),#REF!,IF(AND(BB$4&lt;($H270+1),(BB$4+1)&gt;$G270),$P270,0)))</f>
        <v>5626</v>
      </c>
      <c r="BC270" s="1301">
        <f>VLOOKUP(E270,'[1]MW-Rent 2023'!$E$11:$AS$247,31,FALSE)</f>
        <v>5626</v>
      </c>
      <c r="BD270" s="1301">
        <f t="shared" si="274"/>
        <v>0</v>
      </c>
      <c r="BE270" s="1301">
        <f>VLOOKUP(E270,'[2]MW-Rent 2023'!$E$11:$DR$319,78,FALSE)</f>
        <v>5626</v>
      </c>
      <c r="BF270" s="1301">
        <f>IF(AND(MONTH(BF$4)=MONTH($H270),YEAR(BF$4)=YEAR($H270)),#REF!,IF(AND(MONTH(BF$4)=MONTH($G270),YEAR(BF$4)=YEAR($G270)),#REF!,IF(AND(BF$4&lt;($H270+1),(BF$4+1)&gt;$G270),$P270,0)))</f>
        <v>5626</v>
      </c>
      <c r="BG270" s="1301">
        <f>VLOOKUP(E270,'[1]MW-Rent 2023'!$E$11:$AS$247,32,FALSE)</f>
        <v>5626</v>
      </c>
      <c r="BH270" s="1301">
        <f t="shared" si="275"/>
        <v>0</v>
      </c>
      <c r="BI270" s="1301">
        <f>VLOOKUP(E270,'[2]MW-Rent 2023'!$E$11:$DR$319,82,FALSE)</f>
        <v>5626</v>
      </c>
      <c r="BJ270" s="1301">
        <f>IF(AND(MONTH(BJ$4)=MONTH($H270),YEAR(BJ$4)=YEAR($H270)),#REF!,IF(AND(MONTH(BJ$4)=MONTH($G270),YEAR(BJ$4)=YEAR($G270)),#REF!,IF(AND(BJ$4&lt;($H270+1),(BJ$4+1)&gt;$G270),$P270,0)))</f>
        <v>5626</v>
      </c>
      <c r="BK270" s="1301">
        <f>VLOOKUP(E270,'[1]MW-Rent 2023'!$E$11:$AS$247,33,FALSE)</f>
        <v>5626</v>
      </c>
      <c r="BL270" s="1301">
        <f t="shared" si="276"/>
        <v>0</v>
      </c>
      <c r="BM270" s="1301">
        <f>VLOOKUP(E270,'[2]MW-Rent 2023'!$E$11:$DR$319,86,FALSE)</f>
        <v>5626</v>
      </c>
      <c r="BN270" s="1313">
        <f>IF(AND(MONTH(BN$4)=MONTH($H270),YEAR(BN$4)=YEAR($H270)),#REF!,IF(AND(MONTH(BN$4)=MONTH($G270),YEAR(BN$4)=YEAR($G270)),#REF!,IF(AND(BN$4&lt;($H270+1),(BN$4+1)&gt;$G270),$P270,0)))</f>
        <v>5626</v>
      </c>
      <c r="BO270" s="1313">
        <f>IF(AND(MONTH(BO$4)=MONTH($H270),YEAR(BO$4)=YEAR($H270)),#REF!,IF(AND(MONTH(BO$4)=MONTH($G270),YEAR(BO$4)=YEAR($G270)),#REF!,IF(AND(BO$4&lt;($H270+1),(BO$4+1)&gt;$G270),$P270,0)))</f>
        <v>5626</v>
      </c>
      <c r="BP270" s="1313">
        <f>IF(AND(MONTH(BP$4)=MONTH($H270),YEAR(BP$4)=YEAR($H270)),#REF!,IF(AND(MONTH(BP$4)=MONTH($G270),YEAR(BP$4)=YEAR($G270)),#REF!,IF(AND(BP$4&lt;($H270+1),(BP$4+1)&gt;$G270),$P270,0)))</f>
        <v>5626</v>
      </c>
      <c r="BQ270" s="1313">
        <f>IF(AND(MONTH(BQ$4)=MONTH($H270),YEAR(BQ$4)=YEAR($H270)),#REF!,IF(AND(MONTH(BQ$4)=MONTH($G270),YEAR(BQ$4)=YEAR($G270)),#REF!,IF(AND(BQ$4&lt;($H270+1),(BQ$4+1)&gt;$G270),$P270,0)))</f>
        <v>5626</v>
      </c>
      <c r="BR270" s="1313">
        <f>IF(AND(MONTH(BR$4)=MONTH($H270),YEAR(BR$4)=YEAR($H270)),#REF!,IF(AND(MONTH(BR$4)=MONTH($G270),YEAR(BR$4)=YEAR($G270)),#REF!,IF(AND(BR$4&lt;($H270+1),(BR$4+1)&gt;$G270),$P270,0)))</f>
        <v>5626</v>
      </c>
      <c r="BS270" s="1313" t="e">
        <f>IF(AND(MONTH(BS$4)=MONTH($H270),YEAR(BS$4)=YEAR($H270)),#REF!,IF(AND(MONTH(BS$4)=MONTH($G270),YEAR(BS$4)=YEAR($G270)),#REF!,IF(AND(BS$4&lt;($H270+1),(BS$4+1)&gt;$G270),$P270,0)))</f>
        <v>#REF!</v>
      </c>
      <c r="BT270" s="1313">
        <f>IF(AND(MONTH(BT$4)=MONTH($H270),YEAR(BT$4)=YEAR($H270)),#REF!,IF(AND(MONTH(BT$4)=MONTH($G270),YEAR(BT$4)=YEAR($G270)),#REF!,IF(AND(BT$4&lt;($H270+1),(BT$4+1)&gt;$G270),$P270,0)))</f>
        <v>0</v>
      </c>
      <c r="BU270" s="1331" t="e">
        <f t="shared" si="345"/>
        <v>#REF!</v>
      </c>
      <c r="BV270" s="1331"/>
      <c r="BW270" s="1406">
        <v>0</v>
      </c>
      <c r="BX270" s="1319">
        <v>0</v>
      </c>
      <c r="BY270" s="1319">
        <v>0</v>
      </c>
      <c r="BZ270" s="1319">
        <v>0</v>
      </c>
      <c r="CA270" s="1319">
        <v>0</v>
      </c>
      <c r="CB270" s="1319"/>
      <c r="CC270" s="1319"/>
      <c r="CD270" s="1338"/>
      <c r="CE270" s="1338"/>
      <c r="CF270" s="1338"/>
      <c r="CG270" s="1338"/>
      <c r="CH270" s="1338"/>
      <c r="CI270" s="1270">
        <f t="shared" si="278"/>
        <v>0</v>
      </c>
      <c r="CJ270" s="1333"/>
      <c r="CK270" s="1333"/>
      <c r="CL270" s="1333"/>
    </row>
    <row r="271" spans="1:90" s="1170" customFormat="1" ht="18" customHeight="1">
      <c r="A271" s="1206">
        <v>118</v>
      </c>
      <c r="B271" s="1206" t="s">
        <v>292</v>
      </c>
      <c r="C271" s="1206" t="s">
        <v>107</v>
      </c>
      <c r="D271" s="1206" t="s">
        <v>322</v>
      </c>
      <c r="E271" s="1206"/>
      <c r="F271" s="1410" t="s">
        <v>324</v>
      </c>
      <c r="G271" s="1353">
        <v>45627</v>
      </c>
      <c r="H271" s="1353">
        <v>46721</v>
      </c>
      <c r="I271" s="1364"/>
      <c r="J271" s="1365" t="s">
        <v>87</v>
      </c>
      <c r="K271" s="1365">
        <v>2813</v>
      </c>
      <c r="L271" s="1366">
        <v>10.375</v>
      </c>
      <c r="M271" s="1367">
        <v>2</v>
      </c>
      <c r="N271" s="1368">
        <v>15.46875</v>
      </c>
      <c r="O271" s="1259">
        <f>L271*K271</f>
        <v>29184.875</v>
      </c>
      <c r="P271" s="1259">
        <f t="shared" si="342"/>
        <v>5626</v>
      </c>
      <c r="Q271" s="1259">
        <f t="shared" si="343"/>
        <v>34810.875</v>
      </c>
      <c r="R271" s="1259">
        <f>IF(AND(MONTH(R$4)=MONTH($H271),YEAR(R$4)=YEAR($H271)),#REF!,IF(AND(MONTH(R$4)=MONTH($G271),YEAR(R$4)=YEAR($G271)),#REF!,IF(AND(R$4&lt;($H271+1),(R$4+1)&gt;$G271),$O271,0)))</f>
        <v>0</v>
      </c>
      <c r="S271" s="1259">
        <v>0</v>
      </c>
      <c r="T271" s="1259">
        <f t="shared" si="266"/>
        <v>0</v>
      </c>
      <c r="U271" s="1259">
        <v>0</v>
      </c>
      <c r="V271" s="1301">
        <f>IF(AND(MONTH(V$4)=MONTH($H271),YEAR(V$4)=YEAR($H271)),#REF!,IF(AND(MONTH(V$4)=MONTH($G271),YEAR(V$4)=YEAR($G271)),#REF!,IF(AND(V$4&lt;($H271+1),(V$4+1)&gt;$G271),$O271,0)))</f>
        <v>0</v>
      </c>
      <c r="W271" s="1301">
        <v>0</v>
      </c>
      <c r="X271" s="1301">
        <f t="shared" si="267"/>
        <v>0</v>
      </c>
      <c r="Y271" s="1301">
        <v>0</v>
      </c>
      <c r="Z271" s="1301">
        <f>IF(AND(MONTH(Z$4)=MONTH($H271),YEAR(Z$4)=YEAR($H271)),#REF!,IF(AND(MONTH(Z$4)=MONTH($G271),YEAR(Z$4)=YEAR($G271)),#REF!,IF(AND(Z$4&lt;($H271+1),(Z$4+1)&gt;$G271),$O271,0)))</f>
        <v>0</v>
      </c>
      <c r="AA271" s="1301">
        <v>0</v>
      </c>
      <c r="AB271" s="1301">
        <f t="shared" si="268"/>
        <v>0</v>
      </c>
      <c r="AC271" s="1301">
        <v>0</v>
      </c>
      <c r="AD271" s="1301">
        <f>IF(AND(MONTH(AD$4)=MONTH($H271),YEAR(AD$4)=YEAR($H271)),#REF!,IF(AND(MONTH(AD$4)=MONTH($G271),YEAR(AD$4)=YEAR($G271)),#REF!,IF(AND(AD$4&lt;($H271+1),(AD$4+1)&gt;$G271),$O271,0)))</f>
        <v>0</v>
      </c>
      <c r="AE271" s="1301">
        <v>0</v>
      </c>
      <c r="AF271" s="1301">
        <f t="shared" si="269"/>
        <v>0</v>
      </c>
      <c r="AG271" s="1301">
        <v>0</v>
      </c>
      <c r="AH271" s="1301">
        <f>IF(AND(MONTH(AH$4)=MONTH($H271),YEAR(AH$4)=YEAR($H271)),#REF!,IF(AND(MONTH(AH$4)=MONTH($G271),YEAR(AH$4)=YEAR($G271)),#REF!,IF(AND(AH$4&lt;($H271+1),(AH$4+1)&gt;$G271),$O271,0)))</f>
        <v>0</v>
      </c>
      <c r="AI271" s="1301">
        <v>0</v>
      </c>
      <c r="AJ271" s="1301">
        <f t="shared" si="270"/>
        <v>0</v>
      </c>
      <c r="AK271" s="1301">
        <v>0</v>
      </c>
      <c r="AL271" s="1313">
        <f>IF(AND(MONTH(AL$4)=MONTH($H271),YEAR(AL$4)=YEAR($H271)),#REF!,IF(AND(MONTH(AL$4)=MONTH($G271),YEAR(AL$4)=YEAR($G271)),#REF!,IF(AND(AL$4&lt;($H271+1),(AL$4+1)&gt;$G271),$O271,0)))</f>
        <v>0</v>
      </c>
      <c r="AM271" s="1313">
        <f>IF(AND(MONTH(AM$4)=MONTH($H271),YEAR(AM$4)=YEAR($H271)),#REF!,IF(AND(MONTH(AM$4)=MONTH($G271),YEAR(AM$4)=YEAR($G271)),#REF!,IF(AND(AM$4&lt;($H271+1),(AM$4+1)&gt;$G271),$O271,0)))</f>
        <v>0</v>
      </c>
      <c r="AN271" s="1313">
        <f>IF(AND(MONTH(AN$4)=MONTH($H271),YEAR(AN$4)=YEAR($H271)),#REF!,IF(AND(MONTH(AN$4)=MONTH($G271),YEAR(AN$4)=YEAR($G271)),#REF!,IF(AND(AN$4&lt;($H271+1),(AN$4+1)&gt;$G271),$O271,0)))</f>
        <v>0</v>
      </c>
      <c r="AO271" s="1313">
        <f>IF(AND(MONTH(AO$4)=MONTH($H271),YEAR(AO$4)=YEAR($H271)),#REF!,IF(AND(MONTH(AO$4)=MONTH($G271),YEAR(AO$4)=YEAR($G271)),#REF!,IF(AND(AO$4&lt;($H271+1),(AO$4+1)&gt;$G271),$O271,0)))</f>
        <v>0</v>
      </c>
      <c r="AP271" s="1313">
        <f>IF(AND(MONTH(AP$4)=MONTH($H271),YEAR(AP$4)=YEAR($H271)),#REF!,IF(AND(MONTH(AP$4)=MONTH($G271),YEAR(AP$4)=YEAR($G271)),#REF!,IF(AND(AP$4&lt;($H271+1),(AP$4+1)&gt;$G271),$O271,0)))</f>
        <v>0</v>
      </c>
      <c r="AQ271" s="1313">
        <f>IF(AND(MONTH(AQ$4)=MONTH($H271),YEAR(AQ$4)=YEAR($H271)),#REF!,IF(AND(MONTH(AQ$4)=MONTH($G271),YEAR(AQ$4)=YEAR($G271)),#REF!,IF(AND(AQ$4&lt;($H271+1),(AQ$4+1)&gt;$G271),$O271,0)))</f>
        <v>0</v>
      </c>
      <c r="AR271" s="1313" t="e">
        <f>IF(AND(MONTH(AR$4)=MONTH($H271),YEAR(AR$4)=YEAR($H271)),#REF!,IF(AND(MONTH(AR$4)=MONTH($G271),YEAR(AR$4)=YEAR($G271)),#REF!,IF(AND(AR$4&lt;($H271+1),(AR$4+1)&gt;$G271),$O271,0)))</f>
        <v>#REF!</v>
      </c>
      <c r="AS271" s="1301" t="e">
        <f t="shared" si="344"/>
        <v>#REF!</v>
      </c>
      <c r="AT271" s="1301">
        <f>IF(AND(MONTH(AT$4)=MONTH($H271),YEAR(AT$4)=YEAR($H271)),#REF!,IF(AND(MONTH(AT$4)=MONTH($G271),YEAR(AT$4)=YEAR($G271)),#REF!,IF(AND(AT$4&lt;($H271+1),(AT$4+1)&gt;$G271),$P271,0)))</f>
        <v>0</v>
      </c>
      <c r="AU271" s="1301">
        <v>0</v>
      </c>
      <c r="AV271" s="1301">
        <f t="shared" si="272"/>
        <v>0</v>
      </c>
      <c r="AW271" s="1301">
        <v>0</v>
      </c>
      <c r="AX271" s="1301">
        <f>IF(AND(MONTH(AX$4)=MONTH($H271),YEAR(AX$4)=YEAR($H271)),#REF!,IF(AND(MONTH(AX$4)=MONTH($G271),YEAR(AX$4)=YEAR($G271)),#REF!,IF(AND(AX$4&lt;($H271+1),(AX$4+1)&gt;$G271),$P271,0)))</f>
        <v>0</v>
      </c>
      <c r="AY271" s="1301">
        <v>0</v>
      </c>
      <c r="AZ271" s="1301">
        <f t="shared" si="273"/>
        <v>0</v>
      </c>
      <c r="BA271" s="1301">
        <v>0</v>
      </c>
      <c r="BB271" s="1301">
        <f>IF(AND(MONTH(BB$4)=MONTH($H271),YEAR(BB$4)=YEAR($H271)),#REF!,IF(AND(MONTH(BB$4)=MONTH($G271),YEAR(BB$4)=YEAR($G271)),#REF!,IF(AND(BB$4&lt;($H271+1),(BB$4+1)&gt;$G271),$P271,0)))</f>
        <v>0</v>
      </c>
      <c r="BC271" s="1301">
        <v>0</v>
      </c>
      <c r="BD271" s="1301">
        <f t="shared" si="274"/>
        <v>0</v>
      </c>
      <c r="BE271" s="1301">
        <v>0</v>
      </c>
      <c r="BF271" s="1301">
        <f>IF(AND(MONTH(BF$4)=MONTH($H271),YEAR(BF$4)=YEAR($H271)),#REF!,IF(AND(MONTH(BF$4)=MONTH($G271),YEAR(BF$4)=YEAR($G271)),#REF!,IF(AND(BF$4&lt;($H271+1),(BF$4+1)&gt;$G271),$P271,0)))</f>
        <v>0</v>
      </c>
      <c r="BG271" s="1301">
        <v>0</v>
      </c>
      <c r="BH271" s="1301">
        <f t="shared" si="275"/>
        <v>0</v>
      </c>
      <c r="BI271" s="1301">
        <v>0</v>
      </c>
      <c r="BJ271" s="1301">
        <f>IF(AND(MONTH(BJ$4)=MONTH($H271),YEAR(BJ$4)=YEAR($H271)),#REF!,IF(AND(MONTH(BJ$4)=MONTH($G271),YEAR(BJ$4)=YEAR($G271)),#REF!,IF(AND(BJ$4&lt;($H271+1),(BJ$4+1)&gt;$G271),$P271,0)))</f>
        <v>0</v>
      </c>
      <c r="BK271" s="1301">
        <v>0</v>
      </c>
      <c r="BL271" s="1301">
        <f t="shared" si="276"/>
        <v>0</v>
      </c>
      <c r="BM271" s="1301">
        <v>0</v>
      </c>
      <c r="BN271" s="1313">
        <f>IF(AND(MONTH(BN$4)=MONTH($H271),YEAR(BN$4)=YEAR($H271)),#REF!,IF(AND(MONTH(BN$4)=MONTH($G271),YEAR(BN$4)=YEAR($G271)),#REF!,IF(AND(BN$4&lt;($H271+1),(BN$4+1)&gt;$G271),$P271,0)))</f>
        <v>0</v>
      </c>
      <c r="BO271" s="1313">
        <f>IF(AND(MONTH(BO$4)=MONTH($H271),YEAR(BO$4)=YEAR($H271)),#REF!,IF(AND(MONTH(BO$4)=MONTH($G271),YEAR(BO$4)=YEAR($G271)),#REF!,IF(AND(BO$4&lt;($H271+1),(BO$4+1)&gt;$G271),$P271,0)))</f>
        <v>0</v>
      </c>
      <c r="BP271" s="1313">
        <f>IF(AND(MONTH(BP$4)=MONTH($H271),YEAR(BP$4)=YEAR($H271)),#REF!,IF(AND(MONTH(BP$4)=MONTH($G271),YEAR(BP$4)=YEAR($G271)),#REF!,IF(AND(BP$4&lt;($H271+1),(BP$4+1)&gt;$G271),$P271,0)))</f>
        <v>0</v>
      </c>
      <c r="BQ271" s="1313">
        <f>IF(AND(MONTH(BQ$4)=MONTH($H271),YEAR(BQ$4)=YEAR($H271)),#REF!,IF(AND(MONTH(BQ$4)=MONTH($G271),YEAR(BQ$4)=YEAR($G271)),#REF!,IF(AND(BQ$4&lt;($H271+1),(BQ$4+1)&gt;$G271),$P271,0)))</f>
        <v>0</v>
      </c>
      <c r="BR271" s="1313">
        <f>IF(AND(MONTH(BR$4)=MONTH($H271),YEAR(BR$4)=YEAR($H271)),#REF!,IF(AND(MONTH(BR$4)=MONTH($G271),YEAR(BR$4)=YEAR($G271)),#REF!,IF(AND(BR$4&lt;($H271+1),(BR$4+1)&gt;$G271),$P271,0)))</f>
        <v>0</v>
      </c>
      <c r="BS271" s="1313">
        <f>IF(AND(MONTH(BS$4)=MONTH($H271),YEAR(BS$4)=YEAR($H271)),#REF!,IF(AND(MONTH(BS$4)=MONTH($G271),YEAR(BS$4)=YEAR($G271)),#REF!,IF(AND(BS$4&lt;($H271+1),(BS$4+1)&gt;$G271),$P271,0)))</f>
        <v>0</v>
      </c>
      <c r="BT271" s="1313" t="e">
        <f>IF(AND(MONTH(BT$4)=MONTH($H271),YEAR(BT$4)=YEAR($H271)),#REF!,IF(AND(MONTH(BT$4)=MONTH($G271),YEAR(BT$4)=YEAR($G271)),#REF!,IF(AND(BT$4&lt;($H271+1),(BT$4+1)&gt;$G271),$P271,0)))</f>
        <v>#REF!</v>
      </c>
      <c r="BU271" s="1301" t="e">
        <f t="shared" si="345"/>
        <v>#REF!</v>
      </c>
      <c r="BV271" s="1301"/>
      <c r="BW271" s="1406"/>
      <c r="BX271" s="1319"/>
      <c r="BY271" s="1319"/>
      <c r="BZ271" s="1319"/>
      <c r="CA271" s="1319"/>
      <c r="CB271" s="1319"/>
      <c r="CC271" s="1319"/>
      <c r="CD271" s="1319"/>
      <c r="CE271" s="1319"/>
      <c r="CF271" s="1319"/>
      <c r="CG271" s="1319"/>
      <c r="CH271" s="1319"/>
      <c r="CI271" s="1270">
        <f t="shared" si="278"/>
        <v>0</v>
      </c>
      <c r="CJ271" s="1333"/>
      <c r="CK271" s="1333"/>
      <c r="CL271" s="1333"/>
    </row>
    <row r="272" spans="1:90" ht="18" customHeight="1">
      <c r="A272" s="1188">
        <v>119</v>
      </c>
      <c r="B272" s="1188" t="s">
        <v>292</v>
      </c>
      <c r="C272" s="1188" t="s">
        <v>107</v>
      </c>
      <c r="D272" s="1188"/>
      <c r="E272" s="1188" t="s">
        <v>325</v>
      </c>
      <c r="F272" s="1345" t="s">
        <v>326</v>
      </c>
      <c r="G272" s="1197">
        <v>45261</v>
      </c>
      <c r="H272" s="1197">
        <v>45626</v>
      </c>
      <c r="I272" s="1256"/>
      <c r="J272" s="1257">
        <v>2372</v>
      </c>
      <c r="K272" s="1257">
        <v>2372</v>
      </c>
      <c r="L272" s="1260">
        <v>9.875</v>
      </c>
      <c r="M272" s="1258">
        <v>2</v>
      </c>
      <c r="N272" s="1249">
        <v>14.84375</v>
      </c>
      <c r="O272" s="1259">
        <v>18738.8</v>
      </c>
      <c r="P272" s="1259">
        <f t="shared" si="342"/>
        <v>4744</v>
      </c>
      <c r="Q272" s="1259">
        <f t="shared" si="343"/>
        <v>23482.799999999999</v>
      </c>
      <c r="R272" s="1259">
        <f>IF(AND(MONTH(R$4)=MONTH($H272),YEAR(R$4)=YEAR($H272)),#REF!,IF(AND(MONTH(R$4)=MONTH($G272),YEAR(R$4)=YEAR($G272)),#REF!,IF(AND(R$4&lt;($H272+1),(R$4+1)&gt;$G272),$O272,0)))</f>
        <v>18738.8</v>
      </c>
      <c r="S272" s="1259">
        <f>VLOOKUP(E272,'[1]MW-Rent 2023'!$E$11:$AS$247,16,FALSE)</f>
        <v>18738.8</v>
      </c>
      <c r="T272" s="1259">
        <f t="shared" si="266"/>
        <v>0</v>
      </c>
      <c r="U272" s="1259">
        <f>VLOOKUP(E272,'[2]MW-Rent 2023'!$E$11:$DR$319,21,FALSE)</f>
        <v>19995.96</v>
      </c>
      <c r="V272" s="1301">
        <f>IF(AND(MONTH(V$4)=MONTH($H272),YEAR(V$4)=YEAR($H272)),#REF!,IF(AND(MONTH(V$4)=MONTH($G272),YEAR(V$4)=YEAR($G272)),#REF!,IF(AND(V$4&lt;($H272+1),(V$4+1)&gt;$G272),$O272,0)))</f>
        <v>18738.8</v>
      </c>
      <c r="W272" s="1301">
        <f>VLOOKUP(E272,'[1]MW-Rent 2023'!$E$11:$AS$247,17,FALSE)</f>
        <v>18738.8</v>
      </c>
      <c r="X272" s="1301">
        <f t="shared" si="267"/>
        <v>0</v>
      </c>
      <c r="Y272" s="1301">
        <f>VLOOKUP(E272,'[2]MW-Rent 2023'!$E$11:$DR$319,25,FALSE)</f>
        <v>18098.36</v>
      </c>
      <c r="Z272" s="1301">
        <f>IF(AND(MONTH(Z$4)=MONTH($H272),YEAR(Z$4)=YEAR($H272)),#REF!,IF(AND(MONTH(Z$4)=MONTH($G272),YEAR(Z$4)=YEAR($G272)),#REF!,IF(AND(Z$4&lt;($H272+1),(Z$4+1)&gt;$G272),$O272,0)))</f>
        <v>18738.8</v>
      </c>
      <c r="AA272" s="1301">
        <f>VLOOKUP(E272,'[1]MW-Rent 2023'!$E$11:$AS$247,18,FALSE)</f>
        <v>18738.8</v>
      </c>
      <c r="AB272" s="1301">
        <f t="shared" si="268"/>
        <v>0</v>
      </c>
      <c r="AC272" s="1301">
        <f>VLOOKUP(E272,'[2]MW-Rent 2023'!$E$11:$DR$319,29,FALSE)</f>
        <v>18098.36</v>
      </c>
      <c r="AD272" s="1301">
        <f>IF(AND(MONTH(AD$4)=MONTH($H272),YEAR(AD$4)=YEAR($H272)),#REF!,IF(AND(MONTH(AD$4)=MONTH($G272),YEAR(AD$4)=YEAR($G272)),#REF!,IF(AND(AD$4&lt;($H272+1),(AD$4+1)&gt;$G272),$O272,0)))</f>
        <v>18738.8</v>
      </c>
      <c r="AE272" s="1301">
        <f>VLOOKUP(E272,'[1]MW-Rent 2023'!$E$11:$AS$247,19,FALSE)</f>
        <v>18738.8</v>
      </c>
      <c r="AF272" s="1301">
        <f t="shared" si="269"/>
        <v>0</v>
      </c>
      <c r="AG272" s="1301">
        <f>VLOOKUP(E272,'[2]MW-Rent 2023'!$E$11:$DR$319,33,FALSE)</f>
        <v>18098.36</v>
      </c>
      <c r="AH272" s="1301">
        <f>IF(AND(MONTH(AH$4)=MONTH($H272),YEAR(AH$4)=YEAR($H272)),#REF!,IF(AND(MONTH(AH$4)=MONTH($G272),YEAR(AH$4)=YEAR($G272)),#REF!,IF(AND(AH$4&lt;($H272+1),(AH$4+1)&gt;$G272),$O272,0)))</f>
        <v>18738.8</v>
      </c>
      <c r="AI272" s="1301">
        <f>VLOOKUP(E272,'[1]MW-Rent 2023'!$E$11:$AS$247,20,FALSE)</f>
        <v>18738.8</v>
      </c>
      <c r="AJ272" s="1301">
        <f t="shared" si="270"/>
        <v>0</v>
      </c>
      <c r="AK272" s="1301">
        <f>VLOOKUP(E272,'[2]MW-Rent 2023'!$E$11:$DR$319,37,FALSE)</f>
        <v>18098.36</v>
      </c>
      <c r="AL272" s="1313">
        <f>IF(AND(MONTH(AL$4)=MONTH($H272),YEAR(AL$4)=YEAR($H272)),#REF!,IF(AND(MONTH(AL$4)=MONTH($G272),YEAR(AL$4)=YEAR($G272)),#REF!,IF(AND(AL$4&lt;($H272+1),(AL$4+1)&gt;$G272),$O272,0)))</f>
        <v>18738.8</v>
      </c>
      <c r="AM272" s="1313">
        <f>IF(AND(MONTH(AM$4)=MONTH($H272),YEAR(AM$4)=YEAR($H272)),#REF!,IF(AND(MONTH(AM$4)=MONTH($G272),YEAR(AM$4)=YEAR($G272)),#REF!,IF(AND(AM$4&lt;($H272+1),(AM$4+1)&gt;$G272),$O272,0)))</f>
        <v>18738.8</v>
      </c>
      <c r="AN272" s="1313">
        <f>IF(AND(MONTH(AN$4)=MONTH($H272),YEAR(AN$4)=YEAR($H272)),#REF!,IF(AND(MONTH(AN$4)=MONTH($G272),YEAR(AN$4)=YEAR($G272)),#REF!,IF(AND(AN$4&lt;($H272+1),(AN$4+1)&gt;$G272),$O272,0)))</f>
        <v>18738.8</v>
      </c>
      <c r="AO272" s="1313">
        <f>IF(AND(MONTH(AO$4)=MONTH($H272),YEAR(AO$4)=YEAR($H272)),#REF!,IF(AND(MONTH(AO$4)=MONTH($G272),YEAR(AO$4)=YEAR($G272)),#REF!,IF(AND(AO$4&lt;($H272+1),(AO$4+1)&gt;$G272),$O272,0)))</f>
        <v>18738.8</v>
      </c>
      <c r="AP272" s="1313">
        <f>IF(AND(MONTH(AP$4)=MONTH($H272),YEAR(AP$4)=YEAR($H272)),#REF!,IF(AND(MONTH(AP$4)=MONTH($G272),YEAR(AP$4)=YEAR($G272)),#REF!,IF(AND(AP$4&lt;($H272+1),(AP$4+1)&gt;$G272),$O272,0)))</f>
        <v>18738.8</v>
      </c>
      <c r="AQ272" s="1313" t="e">
        <f>IF(AND(MONTH(AQ$4)=MONTH($H272),YEAR(AQ$4)=YEAR($H272)),#REF!,IF(AND(MONTH(AQ$4)=MONTH($G272),YEAR(AQ$4)=YEAR($G272)),#REF!,IF(AND(AQ$4&lt;($H272+1),(AQ$4+1)&gt;$G272),$O272,0)))</f>
        <v>#REF!</v>
      </c>
      <c r="AR272" s="1313">
        <f>IF(AND(MONTH(AR$4)=MONTH($H272),YEAR(AR$4)=YEAR($H272)),#REF!,IF(AND(MONTH(AR$4)=MONTH($G272),YEAR(AR$4)=YEAR($G272)),#REF!,IF(AND(AR$4&lt;($H272+1),(AR$4+1)&gt;$G272),$O272,0)))</f>
        <v>0</v>
      </c>
      <c r="AS272" s="1301" t="e">
        <f t="shared" si="344"/>
        <v>#REF!</v>
      </c>
      <c r="AT272" s="1301">
        <f>IF(AND(MONTH(AT$4)=MONTH($H272),YEAR(AT$4)=YEAR($H272)),#REF!,IF(AND(MONTH(AT$4)=MONTH($G272),YEAR(AT$4)=YEAR($G272)),#REF!,IF(AND(AT$4&lt;($H272+1),(AT$4+1)&gt;$G272),$P272,0)))</f>
        <v>4744</v>
      </c>
      <c r="AU272" s="1301">
        <f>VLOOKUP(E272,'[1]MW-Rent 2023'!$E$11:$AS$247,29,FALSE)</f>
        <v>4744</v>
      </c>
      <c r="AV272" s="1301">
        <f t="shared" si="272"/>
        <v>0</v>
      </c>
      <c r="AW272" s="1301">
        <f>VLOOKUP(E272,'[2]MW-Rent 2023'!$E$11:$DR$319,70,FALSE)</f>
        <v>2846.4</v>
      </c>
      <c r="AX272" s="1301">
        <f>IF(AND(MONTH(AX$4)=MONTH($H272),YEAR(AX$4)=YEAR($H272)),#REF!,IF(AND(MONTH(AX$4)=MONTH($G272),YEAR(AX$4)=YEAR($G272)),#REF!,IF(AND(AX$4&lt;($H272+1),(AX$4+1)&gt;$G272),$P272,0)))</f>
        <v>4744</v>
      </c>
      <c r="AY272" s="1301">
        <f>VLOOKUP(E272,'[1]MW-Rent 2023'!$E$11:$AS$247,30,FALSE)</f>
        <v>4744</v>
      </c>
      <c r="AZ272" s="1301">
        <f t="shared" si="273"/>
        <v>0</v>
      </c>
      <c r="BA272" s="1301">
        <f>VLOOKUP(E272,'[2]MW-Rent 2023'!$E$11:$DR$319,74,FALSE)</f>
        <v>4744</v>
      </c>
      <c r="BB272" s="1301">
        <f>IF(AND(MONTH(BB$4)=MONTH($H272),YEAR(BB$4)=YEAR($H272)),#REF!,IF(AND(MONTH(BB$4)=MONTH($G272),YEAR(BB$4)=YEAR($G272)),#REF!,IF(AND(BB$4&lt;($H272+1),(BB$4+1)&gt;$G272),$P272,0)))</f>
        <v>4744</v>
      </c>
      <c r="BC272" s="1301">
        <f>VLOOKUP(E272,'[1]MW-Rent 2023'!$E$11:$AS$247,31,FALSE)</f>
        <v>4744</v>
      </c>
      <c r="BD272" s="1301">
        <f t="shared" si="274"/>
        <v>0</v>
      </c>
      <c r="BE272" s="1301">
        <f>VLOOKUP(E272,'[2]MW-Rent 2023'!$E$11:$DR$319,78,FALSE)</f>
        <v>4744</v>
      </c>
      <c r="BF272" s="1301">
        <f>IF(AND(MONTH(BF$4)=MONTH($H272),YEAR(BF$4)=YEAR($H272)),#REF!,IF(AND(MONTH(BF$4)=MONTH($G272),YEAR(BF$4)=YEAR($G272)),#REF!,IF(AND(BF$4&lt;($H272+1),(BF$4+1)&gt;$G272),$P272,0)))</f>
        <v>4744</v>
      </c>
      <c r="BG272" s="1301">
        <f>VLOOKUP(E272,'[1]MW-Rent 2023'!$E$11:$AS$247,32,FALSE)</f>
        <v>4744</v>
      </c>
      <c r="BH272" s="1301">
        <f t="shared" si="275"/>
        <v>0</v>
      </c>
      <c r="BI272" s="1301">
        <f>VLOOKUP(E272,'[2]MW-Rent 2023'!$E$11:$DR$319,82,FALSE)</f>
        <v>4744</v>
      </c>
      <c r="BJ272" s="1301">
        <f>IF(AND(MONTH(BJ$4)=MONTH($H272),YEAR(BJ$4)=YEAR($H272)),#REF!,IF(AND(MONTH(BJ$4)=MONTH($G272),YEAR(BJ$4)=YEAR($G272)),#REF!,IF(AND(BJ$4&lt;($H272+1),(BJ$4+1)&gt;$G272),$P272,0)))</f>
        <v>4744</v>
      </c>
      <c r="BK272" s="1301">
        <f>VLOOKUP(E272,'[1]MW-Rent 2023'!$E$11:$AS$247,33,FALSE)</f>
        <v>4744</v>
      </c>
      <c r="BL272" s="1301">
        <f t="shared" si="276"/>
        <v>0</v>
      </c>
      <c r="BM272" s="1301">
        <f>VLOOKUP(E272,'[2]MW-Rent 2023'!$E$11:$DR$319,86,FALSE)</f>
        <v>4744</v>
      </c>
      <c r="BN272" s="1313">
        <f>IF(AND(MONTH(BN$4)=MONTH($H272),YEAR(BN$4)=YEAR($H272)),#REF!,IF(AND(MONTH(BN$4)=MONTH($G272),YEAR(BN$4)=YEAR($G272)),#REF!,IF(AND(BN$4&lt;($H272+1),(BN$4+1)&gt;$G272),$P272,0)))</f>
        <v>4744</v>
      </c>
      <c r="BO272" s="1313">
        <f>IF(AND(MONTH(BO$4)=MONTH($H272),YEAR(BO$4)=YEAR($H272)),#REF!,IF(AND(MONTH(BO$4)=MONTH($G272),YEAR(BO$4)=YEAR($G272)),#REF!,IF(AND(BO$4&lt;($H272+1),(BO$4+1)&gt;$G272),$P272,0)))</f>
        <v>4744</v>
      </c>
      <c r="BP272" s="1313">
        <f>IF(AND(MONTH(BP$4)=MONTH($H272),YEAR(BP$4)=YEAR($H272)),#REF!,IF(AND(MONTH(BP$4)=MONTH($G272),YEAR(BP$4)=YEAR($G272)),#REF!,IF(AND(BP$4&lt;($H272+1),(BP$4+1)&gt;$G272),$P272,0)))</f>
        <v>4744</v>
      </c>
      <c r="BQ272" s="1313">
        <f>IF(AND(MONTH(BQ$4)=MONTH($H272),YEAR(BQ$4)=YEAR($H272)),#REF!,IF(AND(MONTH(BQ$4)=MONTH($G272),YEAR(BQ$4)=YEAR($G272)),#REF!,IF(AND(BQ$4&lt;($H272+1),(BQ$4+1)&gt;$G272),$P272,0)))</f>
        <v>4744</v>
      </c>
      <c r="BR272" s="1313">
        <f>IF(AND(MONTH(BR$4)=MONTH($H272),YEAR(BR$4)=YEAR($H272)),#REF!,IF(AND(MONTH(BR$4)=MONTH($G272),YEAR(BR$4)=YEAR($G272)),#REF!,IF(AND(BR$4&lt;($H272+1),(BR$4+1)&gt;$G272),$P272,0)))</f>
        <v>4744</v>
      </c>
      <c r="BS272" s="1313" t="e">
        <f>IF(AND(MONTH(BS$4)=MONTH($H272),YEAR(BS$4)=YEAR($H272)),#REF!,IF(AND(MONTH(BS$4)=MONTH($G272),YEAR(BS$4)=YEAR($G272)),#REF!,IF(AND(BS$4&lt;($H272+1),(BS$4+1)&gt;$G272),$P272,0)))</f>
        <v>#REF!</v>
      </c>
      <c r="BT272" s="1313">
        <f>IF(AND(MONTH(BT$4)=MONTH($H272),YEAR(BT$4)=YEAR($H272)),#REF!,IF(AND(MONTH(BT$4)=MONTH($G272),YEAR(BT$4)=YEAR($G272)),#REF!,IF(AND(BT$4&lt;($H272+1),(BT$4+1)&gt;$G272),$P272,0)))</f>
        <v>0</v>
      </c>
      <c r="BU272" s="1331" t="e">
        <f t="shared" si="345"/>
        <v>#REF!</v>
      </c>
      <c r="BV272" s="1331"/>
      <c r="BW272" s="1406"/>
      <c r="BX272" s="1319"/>
      <c r="BY272" s="1319"/>
      <c r="BZ272" s="1319"/>
      <c r="CA272" s="1319"/>
      <c r="CB272" s="1319"/>
      <c r="CC272" s="1319"/>
      <c r="CD272" s="1338"/>
      <c r="CE272" s="1338"/>
      <c r="CF272" s="1338"/>
      <c r="CG272" s="1338"/>
      <c r="CH272" s="1338"/>
      <c r="CI272" s="1270">
        <f t="shared" si="278"/>
        <v>0</v>
      </c>
      <c r="CJ272" s="1333"/>
      <c r="CK272" s="1333"/>
      <c r="CL272" s="1333"/>
    </row>
    <row r="273" spans="1:90" s="1170" customFormat="1" ht="18" customHeight="1">
      <c r="A273" s="1206">
        <v>119</v>
      </c>
      <c r="B273" s="1206" t="s">
        <v>292</v>
      </c>
      <c r="C273" s="1206" t="s">
        <v>107</v>
      </c>
      <c r="D273" s="1206"/>
      <c r="E273" s="1206"/>
      <c r="F273" s="1410" t="s">
        <v>326</v>
      </c>
      <c r="G273" s="1353">
        <v>45627</v>
      </c>
      <c r="H273" s="1353">
        <v>46721</v>
      </c>
      <c r="I273" s="1364"/>
      <c r="J273" s="1365" t="s">
        <v>87</v>
      </c>
      <c r="K273" s="1365">
        <v>2372</v>
      </c>
      <c r="L273" s="1366">
        <v>10.375</v>
      </c>
      <c r="M273" s="1367">
        <v>2</v>
      </c>
      <c r="N273" s="1368">
        <v>15.46875</v>
      </c>
      <c r="O273" s="1259">
        <f t="shared" ref="O273:O280" si="354">L273*K273</f>
        <v>24609.5</v>
      </c>
      <c r="P273" s="1259">
        <f t="shared" ref="P273:P280" si="355">M273*K273</f>
        <v>4744</v>
      </c>
      <c r="Q273" s="1259">
        <f t="shared" si="343"/>
        <v>29353.5</v>
      </c>
      <c r="R273" s="1259">
        <f>IF(AND(MONTH(R$4)=MONTH($H273),YEAR(R$4)=YEAR($H273)),#REF!,IF(AND(MONTH(R$4)=MONTH($G273),YEAR(R$4)=YEAR($G273)),#REF!,IF(AND(R$4&lt;($H273+1),(R$4+1)&gt;$G273),$O273,0)))</f>
        <v>0</v>
      </c>
      <c r="S273" s="1259">
        <v>0</v>
      </c>
      <c r="T273" s="1259">
        <f t="shared" si="266"/>
        <v>0</v>
      </c>
      <c r="U273" s="1259">
        <v>0</v>
      </c>
      <c r="V273" s="1301">
        <f>IF(AND(MONTH(V$4)=MONTH($H273),YEAR(V$4)=YEAR($H273)),#REF!,IF(AND(MONTH(V$4)=MONTH($G273),YEAR(V$4)=YEAR($G273)),#REF!,IF(AND(V$4&lt;($H273+1),(V$4+1)&gt;$G273),$O273,0)))</f>
        <v>0</v>
      </c>
      <c r="W273" s="1301">
        <v>0</v>
      </c>
      <c r="X273" s="1301">
        <f t="shared" si="267"/>
        <v>0</v>
      </c>
      <c r="Y273" s="1301">
        <v>0</v>
      </c>
      <c r="Z273" s="1301">
        <f>IF(AND(MONTH(Z$4)=MONTH($H273),YEAR(Z$4)=YEAR($H273)),#REF!,IF(AND(MONTH(Z$4)=MONTH($G273),YEAR(Z$4)=YEAR($G273)),#REF!,IF(AND(Z$4&lt;($H273+1),(Z$4+1)&gt;$G273),$O273,0)))</f>
        <v>0</v>
      </c>
      <c r="AA273" s="1301">
        <v>0</v>
      </c>
      <c r="AB273" s="1301">
        <f t="shared" si="268"/>
        <v>0</v>
      </c>
      <c r="AC273" s="1301">
        <v>0</v>
      </c>
      <c r="AD273" s="1301">
        <f>IF(AND(MONTH(AD$4)=MONTH($H273),YEAR(AD$4)=YEAR($H273)),#REF!,IF(AND(MONTH(AD$4)=MONTH($G273),YEAR(AD$4)=YEAR($G273)),#REF!,IF(AND(AD$4&lt;($H273+1),(AD$4+1)&gt;$G273),$O273,0)))</f>
        <v>0</v>
      </c>
      <c r="AE273" s="1301">
        <v>0</v>
      </c>
      <c r="AF273" s="1301">
        <f t="shared" si="269"/>
        <v>0</v>
      </c>
      <c r="AG273" s="1301">
        <v>0</v>
      </c>
      <c r="AH273" s="1301">
        <f>IF(AND(MONTH(AH$4)=MONTH($H273),YEAR(AH$4)=YEAR($H273)),#REF!,IF(AND(MONTH(AH$4)=MONTH($G273),YEAR(AH$4)=YEAR($G273)),#REF!,IF(AND(AH$4&lt;($H273+1),(AH$4+1)&gt;$G273),$O273,0)))</f>
        <v>0</v>
      </c>
      <c r="AI273" s="1301">
        <v>0</v>
      </c>
      <c r="AJ273" s="1301">
        <f t="shared" si="270"/>
        <v>0</v>
      </c>
      <c r="AK273" s="1301">
        <v>0</v>
      </c>
      <c r="AL273" s="1313">
        <f>IF(AND(MONTH(AL$4)=MONTH($H273),YEAR(AL$4)=YEAR($H273)),#REF!,IF(AND(MONTH(AL$4)=MONTH($G273),YEAR(AL$4)=YEAR($G273)),#REF!,IF(AND(AL$4&lt;($H273+1),(AL$4+1)&gt;$G273),$O273,0)))</f>
        <v>0</v>
      </c>
      <c r="AM273" s="1313">
        <f>IF(AND(MONTH(AM$4)=MONTH($H273),YEAR(AM$4)=YEAR($H273)),#REF!,IF(AND(MONTH(AM$4)=MONTH($G273),YEAR(AM$4)=YEAR($G273)),#REF!,IF(AND(AM$4&lt;($H273+1),(AM$4+1)&gt;$G273),$O273,0)))</f>
        <v>0</v>
      </c>
      <c r="AN273" s="1313">
        <f>IF(AND(MONTH(AN$4)=MONTH($H273),YEAR(AN$4)=YEAR($H273)),#REF!,IF(AND(MONTH(AN$4)=MONTH($G273),YEAR(AN$4)=YEAR($G273)),#REF!,IF(AND(AN$4&lt;($H273+1),(AN$4+1)&gt;$G273),$O273,0)))</f>
        <v>0</v>
      </c>
      <c r="AO273" s="1313">
        <f>IF(AND(MONTH(AO$4)=MONTH($H273),YEAR(AO$4)=YEAR($H273)),#REF!,IF(AND(MONTH(AO$4)=MONTH($G273),YEAR(AO$4)=YEAR($G273)),#REF!,IF(AND(AO$4&lt;($H273+1),(AO$4+1)&gt;$G273),$O273,0)))</f>
        <v>0</v>
      </c>
      <c r="AP273" s="1313">
        <f>IF(AND(MONTH(AP$4)=MONTH($H273),YEAR(AP$4)=YEAR($H273)),#REF!,IF(AND(MONTH(AP$4)=MONTH($G273),YEAR(AP$4)=YEAR($G273)),#REF!,IF(AND(AP$4&lt;($H273+1),(AP$4+1)&gt;$G273),$O273,0)))</f>
        <v>0</v>
      </c>
      <c r="AQ273" s="1313">
        <f>IF(AND(MONTH(AQ$4)=MONTH($H273),YEAR(AQ$4)=YEAR($H273)),#REF!,IF(AND(MONTH(AQ$4)=MONTH($G273),YEAR(AQ$4)=YEAR($G273)),#REF!,IF(AND(AQ$4&lt;($H273+1),(AQ$4+1)&gt;$G273),$O273,0)))</f>
        <v>0</v>
      </c>
      <c r="AR273" s="1313" t="e">
        <f>IF(AND(MONTH(AR$4)=MONTH($H273),YEAR(AR$4)=YEAR($H273)),#REF!,IF(AND(MONTH(AR$4)=MONTH($G273),YEAR(AR$4)=YEAR($G273)),#REF!,IF(AND(AR$4&lt;($H273+1),(AR$4+1)&gt;$G273),$O273,0)))</f>
        <v>#REF!</v>
      </c>
      <c r="AS273" s="1301" t="e">
        <f t="shared" si="344"/>
        <v>#REF!</v>
      </c>
      <c r="AT273" s="1301">
        <f>IF(AND(MONTH(AT$4)=MONTH($H273),YEAR(AT$4)=YEAR($H273)),#REF!,IF(AND(MONTH(AT$4)=MONTH($G273),YEAR(AT$4)=YEAR($G273)),#REF!,IF(AND(AT$4&lt;($H273+1),(AT$4+1)&gt;$G273),$P273,0)))</f>
        <v>0</v>
      </c>
      <c r="AU273" s="1301">
        <v>0</v>
      </c>
      <c r="AV273" s="1301">
        <f t="shared" si="272"/>
        <v>0</v>
      </c>
      <c r="AW273" s="1301">
        <v>0</v>
      </c>
      <c r="AX273" s="1301">
        <f>IF(AND(MONTH(AX$4)=MONTH($H273),YEAR(AX$4)=YEAR($H273)),#REF!,IF(AND(MONTH(AX$4)=MONTH($G273),YEAR(AX$4)=YEAR($G273)),#REF!,IF(AND(AX$4&lt;($H273+1),(AX$4+1)&gt;$G273),$P273,0)))</f>
        <v>0</v>
      </c>
      <c r="AY273" s="1301">
        <v>0</v>
      </c>
      <c r="AZ273" s="1301">
        <f t="shared" si="273"/>
        <v>0</v>
      </c>
      <c r="BA273" s="1301">
        <v>0</v>
      </c>
      <c r="BB273" s="1301">
        <f>IF(AND(MONTH(BB$4)=MONTH($H273),YEAR(BB$4)=YEAR($H273)),#REF!,IF(AND(MONTH(BB$4)=MONTH($G273),YEAR(BB$4)=YEAR($G273)),#REF!,IF(AND(BB$4&lt;($H273+1),(BB$4+1)&gt;$G273),$P273,0)))</f>
        <v>0</v>
      </c>
      <c r="BC273" s="1301">
        <v>0</v>
      </c>
      <c r="BD273" s="1301">
        <f t="shared" si="274"/>
        <v>0</v>
      </c>
      <c r="BE273" s="1301">
        <v>0</v>
      </c>
      <c r="BF273" s="1301">
        <f>IF(AND(MONTH(BF$4)=MONTH($H273),YEAR(BF$4)=YEAR($H273)),#REF!,IF(AND(MONTH(BF$4)=MONTH($G273),YEAR(BF$4)=YEAR($G273)),#REF!,IF(AND(BF$4&lt;($H273+1),(BF$4+1)&gt;$G273),$P273,0)))</f>
        <v>0</v>
      </c>
      <c r="BG273" s="1301">
        <v>0</v>
      </c>
      <c r="BH273" s="1301">
        <f t="shared" si="275"/>
        <v>0</v>
      </c>
      <c r="BI273" s="1301">
        <v>0</v>
      </c>
      <c r="BJ273" s="1301">
        <f>IF(AND(MONTH(BJ$4)=MONTH($H273),YEAR(BJ$4)=YEAR($H273)),#REF!,IF(AND(MONTH(BJ$4)=MONTH($G273),YEAR(BJ$4)=YEAR($G273)),#REF!,IF(AND(BJ$4&lt;($H273+1),(BJ$4+1)&gt;$G273),$P273,0)))</f>
        <v>0</v>
      </c>
      <c r="BK273" s="1301">
        <v>0</v>
      </c>
      <c r="BL273" s="1301">
        <f t="shared" si="276"/>
        <v>0</v>
      </c>
      <c r="BM273" s="1301">
        <v>0</v>
      </c>
      <c r="BN273" s="1313">
        <f>IF(AND(MONTH(BN$4)=MONTH($H273),YEAR(BN$4)=YEAR($H273)),#REF!,IF(AND(MONTH(BN$4)=MONTH($G273),YEAR(BN$4)=YEAR($G273)),#REF!,IF(AND(BN$4&lt;($H273+1),(BN$4+1)&gt;$G273),$P273,0)))</f>
        <v>0</v>
      </c>
      <c r="BO273" s="1313">
        <f>IF(AND(MONTH(BO$4)=MONTH($H273),YEAR(BO$4)=YEAR($H273)),#REF!,IF(AND(MONTH(BO$4)=MONTH($G273),YEAR(BO$4)=YEAR($G273)),#REF!,IF(AND(BO$4&lt;($H273+1),(BO$4+1)&gt;$G273),$P273,0)))</f>
        <v>0</v>
      </c>
      <c r="BP273" s="1313">
        <f>IF(AND(MONTH(BP$4)=MONTH($H273),YEAR(BP$4)=YEAR($H273)),#REF!,IF(AND(MONTH(BP$4)=MONTH($G273),YEAR(BP$4)=YEAR($G273)),#REF!,IF(AND(BP$4&lt;($H273+1),(BP$4+1)&gt;$G273),$P273,0)))</f>
        <v>0</v>
      </c>
      <c r="BQ273" s="1313">
        <f>IF(AND(MONTH(BQ$4)=MONTH($H273),YEAR(BQ$4)=YEAR($H273)),#REF!,IF(AND(MONTH(BQ$4)=MONTH($G273),YEAR(BQ$4)=YEAR($G273)),#REF!,IF(AND(BQ$4&lt;($H273+1),(BQ$4+1)&gt;$G273),$P273,0)))</f>
        <v>0</v>
      </c>
      <c r="BR273" s="1313">
        <f>IF(AND(MONTH(BR$4)=MONTH($H273),YEAR(BR$4)=YEAR($H273)),#REF!,IF(AND(MONTH(BR$4)=MONTH($G273),YEAR(BR$4)=YEAR($G273)),#REF!,IF(AND(BR$4&lt;($H273+1),(BR$4+1)&gt;$G273),$P273,0)))</f>
        <v>0</v>
      </c>
      <c r="BS273" s="1313">
        <f>IF(AND(MONTH(BS$4)=MONTH($H273),YEAR(BS$4)=YEAR($H273)),#REF!,IF(AND(MONTH(BS$4)=MONTH($G273),YEAR(BS$4)=YEAR($G273)),#REF!,IF(AND(BS$4&lt;($H273+1),(BS$4+1)&gt;$G273),$P273,0)))</f>
        <v>0</v>
      </c>
      <c r="BT273" s="1313" t="e">
        <f>IF(AND(MONTH(BT$4)=MONTH($H273),YEAR(BT$4)=YEAR($H273)),#REF!,IF(AND(MONTH(BT$4)=MONTH($G273),YEAR(BT$4)=YEAR($G273)),#REF!,IF(AND(BT$4&lt;($H273+1),(BT$4+1)&gt;$G273),$P273,0)))</f>
        <v>#REF!</v>
      </c>
      <c r="BU273" s="1301" t="e">
        <f t="shared" si="345"/>
        <v>#REF!</v>
      </c>
      <c r="BV273" s="1301"/>
      <c r="BW273" s="1406"/>
      <c r="BX273" s="1319"/>
      <c r="BY273" s="1319"/>
      <c r="BZ273" s="1319"/>
      <c r="CA273" s="1319"/>
      <c r="CB273" s="1319"/>
      <c r="CC273" s="1319"/>
      <c r="CD273" s="1319"/>
      <c r="CE273" s="1319"/>
      <c r="CF273" s="1319"/>
      <c r="CG273" s="1319"/>
      <c r="CH273" s="1319"/>
      <c r="CI273" s="1270">
        <f t="shared" si="278"/>
        <v>0</v>
      </c>
      <c r="CJ273" s="1333"/>
      <c r="CK273" s="1333"/>
      <c r="CL273" s="1333"/>
    </row>
    <row r="274" spans="1:90" ht="18" customHeight="1">
      <c r="A274" s="1198">
        <v>120</v>
      </c>
      <c r="B274" s="1198" t="s">
        <v>292</v>
      </c>
      <c r="C274" s="1198" t="s">
        <v>124</v>
      </c>
      <c r="D274" s="1198"/>
      <c r="E274" s="1188" t="s">
        <v>327</v>
      </c>
      <c r="F274" s="1345" t="s">
        <v>328</v>
      </c>
      <c r="G274" s="1197">
        <v>45198</v>
      </c>
      <c r="H274" s="1197">
        <v>45563</v>
      </c>
      <c r="I274" s="1256"/>
      <c r="J274" s="1257">
        <v>355</v>
      </c>
      <c r="K274" s="1257">
        <v>355</v>
      </c>
      <c r="L274" s="1260">
        <v>10.625</v>
      </c>
      <c r="M274" s="1258">
        <v>2</v>
      </c>
      <c r="N274" s="1249">
        <v>15.78125</v>
      </c>
      <c r="O274" s="1259">
        <f t="shared" si="354"/>
        <v>3771.875</v>
      </c>
      <c r="P274" s="1259">
        <f t="shared" si="355"/>
        <v>710</v>
      </c>
      <c r="Q274" s="1259">
        <f t="shared" si="343"/>
        <v>4481.875</v>
      </c>
      <c r="R274" s="1259">
        <f>IF(AND(MONTH(R$4)=MONTH($H274),YEAR(R$4)=YEAR($H274)),#REF!,IF(AND(MONTH(R$4)=MONTH($G274),YEAR(R$4)=YEAR($G274)),#REF!,IF(AND(R$4&lt;($H274+1),(R$4+1)&gt;$G274),$O274,0)))</f>
        <v>3771.875</v>
      </c>
      <c r="S274" s="1259">
        <f>VLOOKUP(E274,'[1]MW-Rent 2023'!$E$11:$AS$247,16,FALSE)</f>
        <v>3017.5</v>
      </c>
      <c r="T274" s="1259">
        <f t="shared" si="266"/>
        <v>754.375</v>
      </c>
      <c r="U274" s="1259">
        <f>VLOOKUP(E274,'[2]MW-Rent 2023'!$E$11:$DR$319,21,FALSE)</f>
        <v>3124</v>
      </c>
      <c r="V274" s="1301">
        <f>IF(AND(MONTH(V$4)=MONTH($H274),YEAR(V$4)=YEAR($H274)),#REF!,IF(AND(MONTH(V$4)=MONTH($G274),YEAR(V$4)=YEAR($G274)),#REF!,IF(AND(V$4&lt;($H274+1),(V$4+1)&gt;$G274),$O274,0)))</f>
        <v>3771.875</v>
      </c>
      <c r="W274" s="1301">
        <f>VLOOKUP(E274,'[1]MW-Rent 2023'!$E$11:$AS$247,17,FALSE)</f>
        <v>3017.5</v>
      </c>
      <c r="X274" s="1301">
        <f t="shared" si="267"/>
        <v>754.375</v>
      </c>
      <c r="Y274" s="1301">
        <f>VLOOKUP(E274,'[2]MW-Rent 2023'!$E$11:$DR$319,25,FALSE)</f>
        <v>2840</v>
      </c>
      <c r="Z274" s="1301">
        <f>IF(AND(MONTH(Z$4)=MONTH($H274),YEAR(Z$4)=YEAR($H274)),#REF!,IF(AND(MONTH(Z$4)=MONTH($G274),YEAR(Z$4)=YEAR($G274)),#REF!,IF(AND(Z$4&lt;($H274+1),(Z$4+1)&gt;$G274),$O274,0)))</f>
        <v>3771.875</v>
      </c>
      <c r="AA274" s="1301">
        <f>VLOOKUP(E274,'[1]MW-Rent 2023'!$E$11:$AS$247,18,FALSE)</f>
        <v>3017.5</v>
      </c>
      <c r="AB274" s="1301">
        <f t="shared" si="268"/>
        <v>754.375</v>
      </c>
      <c r="AC274" s="1301">
        <f>VLOOKUP(E274,'[2]MW-Rent 2023'!$E$11:$DR$319,29,FALSE)</f>
        <v>2840</v>
      </c>
      <c r="AD274" s="1301">
        <f>IF(AND(MONTH(AD$4)=MONTH($H274),YEAR(AD$4)=YEAR($H274)),#REF!,IF(AND(MONTH(AD$4)=MONTH($G274),YEAR(AD$4)=YEAR($G274)),#REF!,IF(AND(AD$4&lt;($H274+1),(AD$4+1)&gt;$G274),$O274,0)))</f>
        <v>3771.875</v>
      </c>
      <c r="AE274" s="1301">
        <f>VLOOKUP(E274,'[1]MW-Rent 2023'!$E$11:$AS$247,19,FALSE)</f>
        <v>3017.5</v>
      </c>
      <c r="AF274" s="1301">
        <f t="shared" si="269"/>
        <v>754.375</v>
      </c>
      <c r="AG274" s="1301">
        <f>VLOOKUP(E274,'[2]MW-Rent 2023'!$E$11:$DR$319,33,FALSE)</f>
        <v>2840</v>
      </c>
      <c r="AH274" s="1301">
        <f>IF(AND(MONTH(AH$4)=MONTH($H274),YEAR(AH$4)=YEAR($H274)),#REF!,IF(AND(MONTH(AH$4)=MONTH($G274),YEAR(AH$4)=YEAR($G274)),#REF!,IF(AND(AH$4&lt;($H274+1),(AH$4+1)&gt;$G274),$O274,0)))</f>
        <v>3771.875</v>
      </c>
      <c r="AI274" s="1301">
        <f>VLOOKUP(E274,'[1]MW-Rent 2023'!$E$11:$AS$247,20,FALSE)</f>
        <v>3017.5</v>
      </c>
      <c r="AJ274" s="1301">
        <f t="shared" si="270"/>
        <v>754.375</v>
      </c>
      <c r="AK274" s="1301">
        <f>VLOOKUP(E274,'[2]MW-Rent 2023'!$E$11:$DR$319,37,FALSE)</f>
        <v>2840</v>
      </c>
      <c r="AL274" s="1313">
        <f>IF(AND(MONTH(AL$4)=MONTH($H274),YEAR(AL$4)=YEAR($H274)),#REF!,IF(AND(MONTH(AL$4)=MONTH($G274),YEAR(AL$4)=YEAR($G274)),#REF!,IF(AND(AL$4&lt;($H274+1),(AL$4+1)&gt;$G274),$O274,0)))</f>
        <v>3771.875</v>
      </c>
      <c r="AM274" s="1313">
        <f>IF(AND(MONTH(AM$4)=MONTH($H274),YEAR(AM$4)=YEAR($H274)),#REF!,IF(AND(MONTH(AM$4)=MONTH($G274),YEAR(AM$4)=YEAR($G274)),#REF!,IF(AND(AM$4&lt;($H274+1),(AM$4+1)&gt;$G274),$O274,0)))</f>
        <v>3771.875</v>
      </c>
      <c r="AN274" s="1313">
        <f>IF(AND(MONTH(AN$4)=MONTH($H274),YEAR(AN$4)=YEAR($H274)),#REF!,IF(AND(MONTH(AN$4)=MONTH($G274),YEAR(AN$4)=YEAR($G274)),#REF!,IF(AND(AN$4&lt;($H274+1),(AN$4+1)&gt;$G274),$O274,0)))</f>
        <v>3771.875</v>
      </c>
      <c r="AO274" s="1313" t="e">
        <f>IF(AND(MONTH(AO$4)=MONTH($H274),YEAR(AO$4)=YEAR($H274)),#REF!,IF(AND(MONTH(AO$4)=MONTH($G274),YEAR(AO$4)=YEAR($G274)),#REF!,IF(AND(AO$4&lt;($H274+1),(AO$4+1)&gt;$G274),$O274,0)))</f>
        <v>#REF!</v>
      </c>
      <c r="AP274" s="1313">
        <f>IF(AND(MONTH(AP$4)=MONTH($H274),YEAR(AP$4)=YEAR($H274)),#REF!,IF(AND(MONTH(AP$4)=MONTH($G274),YEAR(AP$4)=YEAR($G274)),#REF!,IF(AND(AP$4&lt;($H274+1),(AP$4+1)&gt;$G274),$O274,0)))</f>
        <v>0</v>
      </c>
      <c r="AQ274" s="1313">
        <f>IF(AND(MONTH(AQ$4)=MONTH($H274),YEAR(AQ$4)=YEAR($H274)),#REF!,IF(AND(MONTH(AQ$4)=MONTH($G274),YEAR(AQ$4)=YEAR($G274)),#REF!,IF(AND(AQ$4&lt;($H274+1),(AQ$4+1)&gt;$G274),$O274,0)))</f>
        <v>0</v>
      </c>
      <c r="AR274" s="1313">
        <f>IF(AND(MONTH(AR$4)=MONTH($H274),YEAR(AR$4)=YEAR($H274)),#REF!,IF(AND(MONTH(AR$4)=MONTH($G274),YEAR(AR$4)=YEAR($G274)),#REF!,IF(AND(AR$4&lt;($H274+1),(AR$4+1)&gt;$G274),$O274,0)))</f>
        <v>0</v>
      </c>
      <c r="AS274" s="1301" t="e">
        <f t="shared" si="344"/>
        <v>#REF!</v>
      </c>
      <c r="AT274" s="1301">
        <f>IF(AND(MONTH(AT$4)=MONTH($H274),YEAR(AT$4)=YEAR($H274)),#REF!,IF(AND(MONTH(AT$4)=MONTH($G274),YEAR(AT$4)=YEAR($G274)),#REF!,IF(AND(AT$4&lt;($H274+1),(AT$4+1)&gt;$G274),$P274,0)))</f>
        <v>710</v>
      </c>
      <c r="AU274" s="1301">
        <f>VLOOKUP(E274,'[1]MW-Rent 2023'!$E$11:$AS$247,29,FALSE)</f>
        <v>710</v>
      </c>
      <c r="AV274" s="1301">
        <f t="shared" si="272"/>
        <v>0</v>
      </c>
      <c r="AW274" s="1301">
        <f>VLOOKUP(E274,'[2]MW-Rent 2023'!$E$11:$DR$319,70,FALSE)</f>
        <v>426</v>
      </c>
      <c r="AX274" s="1301">
        <f>IF(AND(MONTH(AX$4)=MONTH($H274),YEAR(AX$4)=YEAR($H274)),#REF!,IF(AND(MONTH(AX$4)=MONTH($G274),YEAR(AX$4)=YEAR($G274)),#REF!,IF(AND(AX$4&lt;($H274+1),(AX$4+1)&gt;$G274),$P274,0)))</f>
        <v>710</v>
      </c>
      <c r="AY274" s="1301">
        <f>VLOOKUP(E274,'[1]MW-Rent 2023'!$E$11:$AS$247,30,FALSE)</f>
        <v>710</v>
      </c>
      <c r="AZ274" s="1301">
        <f t="shared" si="273"/>
        <v>0</v>
      </c>
      <c r="BA274" s="1301">
        <f>VLOOKUP(E274,'[2]MW-Rent 2023'!$E$11:$DR$319,74,FALSE)</f>
        <v>710</v>
      </c>
      <c r="BB274" s="1301">
        <f>IF(AND(MONTH(BB$4)=MONTH($H274),YEAR(BB$4)=YEAR($H274)),#REF!,IF(AND(MONTH(BB$4)=MONTH($G274),YEAR(BB$4)=YEAR($G274)),#REF!,IF(AND(BB$4&lt;($H274+1),(BB$4+1)&gt;$G274),$P274,0)))</f>
        <v>710</v>
      </c>
      <c r="BC274" s="1301">
        <f>VLOOKUP(E274,'[1]MW-Rent 2023'!$E$11:$AS$247,31,FALSE)</f>
        <v>710</v>
      </c>
      <c r="BD274" s="1301">
        <f t="shared" si="274"/>
        <v>0</v>
      </c>
      <c r="BE274" s="1301">
        <f>VLOOKUP(E274,'[2]MW-Rent 2023'!$E$11:$DR$319,78,FALSE)</f>
        <v>710</v>
      </c>
      <c r="BF274" s="1301">
        <f>IF(AND(MONTH(BF$4)=MONTH($H274),YEAR(BF$4)=YEAR($H274)),#REF!,IF(AND(MONTH(BF$4)=MONTH($G274),YEAR(BF$4)=YEAR($G274)),#REF!,IF(AND(BF$4&lt;($H274+1),(BF$4+1)&gt;$G274),$P274,0)))</f>
        <v>710</v>
      </c>
      <c r="BG274" s="1301">
        <f>VLOOKUP(E274,'[1]MW-Rent 2023'!$E$11:$AS$247,32,FALSE)</f>
        <v>710</v>
      </c>
      <c r="BH274" s="1301">
        <f t="shared" si="275"/>
        <v>0</v>
      </c>
      <c r="BI274" s="1301">
        <f>VLOOKUP(E274,'[2]MW-Rent 2023'!$E$11:$DR$319,82,FALSE)</f>
        <v>710</v>
      </c>
      <c r="BJ274" s="1301">
        <f>IF(AND(MONTH(BJ$4)=MONTH($H274),YEAR(BJ$4)=YEAR($H274)),#REF!,IF(AND(MONTH(BJ$4)=MONTH($G274),YEAR(BJ$4)=YEAR($G274)),#REF!,IF(AND(BJ$4&lt;($H274+1),(BJ$4+1)&gt;$G274),$P274,0)))</f>
        <v>710</v>
      </c>
      <c r="BK274" s="1301">
        <f>VLOOKUP(E274,'[1]MW-Rent 2023'!$E$11:$AS$247,33,FALSE)</f>
        <v>710</v>
      </c>
      <c r="BL274" s="1301">
        <f t="shared" si="276"/>
        <v>0</v>
      </c>
      <c r="BM274" s="1301">
        <f>VLOOKUP(E274,'[2]MW-Rent 2023'!$E$11:$DR$319,86,FALSE)</f>
        <v>710</v>
      </c>
      <c r="BN274" s="1313">
        <f>IF(AND(MONTH(BN$4)=MONTH($H274),YEAR(BN$4)=YEAR($H274)),#REF!,IF(AND(MONTH(BN$4)=MONTH($G274),YEAR(BN$4)=YEAR($G274)),#REF!,IF(AND(BN$4&lt;($H274+1),(BN$4+1)&gt;$G274),$P274,0)))</f>
        <v>710</v>
      </c>
      <c r="BO274" s="1313">
        <f>IF(AND(MONTH(BO$4)=MONTH($H274),YEAR(BO$4)=YEAR($H274)),#REF!,IF(AND(MONTH(BO$4)=MONTH($G274),YEAR(BO$4)=YEAR($G274)),#REF!,IF(AND(BO$4&lt;($H274+1),(BO$4+1)&gt;$G274),$P274,0)))</f>
        <v>710</v>
      </c>
      <c r="BP274" s="1313">
        <f>IF(AND(MONTH(BP$4)=MONTH($H274),YEAR(BP$4)=YEAR($H274)),#REF!,IF(AND(MONTH(BP$4)=MONTH($G274),YEAR(BP$4)=YEAR($G274)),#REF!,IF(AND(BP$4&lt;($H274+1),(BP$4+1)&gt;$G274),$P274,0)))</f>
        <v>710</v>
      </c>
      <c r="BQ274" s="1313" t="e">
        <f>IF(AND(MONTH(BQ$4)=MONTH($H274),YEAR(BQ$4)=YEAR($H274)),#REF!,IF(AND(MONTH(BQ$4)=MONTH($G274),YEAR(BQ$4)=YEAR($G274)),#REF!,IF(AND(BQ$4&lt;($H274+1),(BQ$4+1)&gt;$G274),$P274,0)))</f>
        <v>#REF!</v>
      </c>
      <c r="BR274" s="1313">
        <f>IF(AND(MONTH(BR$4)=MONTH($H274),YEAR(BR$4)=YEAR($H274)),#REF!,IF(AND(MONTH(BR$4)=MONTH($G274),YEAR(BR$4)=YEAR($G274)),#REF!,IF(AND(BR$4&lt;($H274+1),(BR$4+1)&gt;$G274),$P274,0)))</f>
        <v>0</v>
      </c>
      <c r="BS274" s="1313">
        <f>IF(AND(MONTH(BS$4)=MONTH($H274),YEAR(BS$4)=YEAR($H274)),#REF!,IF(AND(MONTH(BS$4)=MONTH($G274),YEAR(BS$4)=YEAR($G274)),#REF!,IF(AND(BS$4&lt;($H274+1),(BS$4+1)&gt;$G274),$P274,0)))</f>
        <v>0</v>
      </c>
      <c r="BT274" s="1313">
        <f>IF(AND(MONTH(BT$4)=MONTH($H274),YEAR(BT$4)=YEAR($H274)),#REF!,IF(AND(MONTH(BT$4)=MONTH($G274),YEAR(BT$4)=YEAR($G274)),#REF!,IF(AND(BT$4&lt;($H274+1),(BT$4+1)&gt;$G274),$P274,0)))</f>
        <v>0</v>
      </c>
      <c r="BU274" s="1331" t="e">
        <f t="shared" si="345"/>
        <v>#REF!</v>
      </c>
      <c r="BV274" s="1331"/>
      <c r="BW274" s="1406"/>
      <c r="BX274" s="1319"/>
      <c r="BY274" s="1319"/>
      <c r="BZ274" s="1319">
        <v>0</v>
      </c>
      <c r="CA274" s="1319"/>
      <c r="CB274" s="1319"/>
      <c r="CC274" s="1319"/>
      <c r="CD274" s="1338"/>
      <c r="CE274" s="1338"/>
      <c r="CF274" s="1338"/>
      <c r="CG274" s="1338"/>
      <c r="CH274" s="1338"/>
      <c r="CI274" s="1270">
        <f t="shared" si="278"/>
        <v>0</v>
      </c>
      <c r="CJ274" s="1333"/>
      <c r="CK274" s="1333"/>
      <c r="CL274" s="1333"/>
    </row>
    <row r="275" spans="1:90" ht="18" customHeight="1">
      <c r="A275" s="1198">
        <v>120</v>
      </c>
      <c r="B275" s="1198" t="s">
        <v>292</v>
      </c>
      <c r="C275" s="1198" t="s">
        <v>124</v>
      </c>
      <c r="D275" s="1198"/>
      <c r="E275" s="1188"/>
      <c r="F275" s="1345" t="s">
        <v>328</v>
      </c>
      <c r="G275" s="1197">
        <v>45564</v>
      </c>
      <c r="H275" s="1197">
        <v>45928</v>
      </c>
      <c r="I275" s="1256"/>
      <c r="J275" s="1257">
        <v>0</v>
      </c>
      <c r="K275" s="1257">
        <v>355</v>
      </c>
      <c r="L275" s="1260">
        <v>11.875</v>
      </c>
      <c r="M275" s="1258">
        <v>2</v>
      </c>
      <c r="N275" s="1249">
        <v>17.34375</v>
      </c>
      <c r="O275" s="1259">
        <f t="shared" si="354"/>
        <v>4215.625</v>
      </c>
      <c r="P275" s="1259">
        <f t="shared" si="355"/>
        <v>710</v>
      </c>
      <c r="Q275" s="1259">
        <f t="shared" si="343"/>
        <v>4925.625</v>
      </c>
      <c r="R275" s="1259">
        <f>IF(AND(MONTH(R$4)=MONTH($H275),YEAR(R$4)=YEAR($H275)),#REF!,IF(AND(MONTH(R$4)=MONTH($G275),YEAR(R$4)=YEAR($G275)),#REF!,IF(AND(R$4&lt;($H275+1),(R$4+1)&gt;$G275),$O275,0)))</f>
        <v>0</v>
      </c>
      <c r="S275" s="1259">
        <v>0</v>
      </c>
      <c r="T275" s="1259">
        <f t="shared" si="266"/>
        <v>0</v>
      </c>
      <c r="U275" s="1259">
        <v>0</v>
      </c>
      <c r="V275" s="1301">
        <f>IF(AND(MONTH(V$4)=MONTH($H275),YEAR(V$4)=YEAR($H275)),#REF!,IF(AND(MONTH(V$4)=MONTH($G275),YEAR(V$4)=YEAR($G275)),#REF!,IF(AND(V$4&lt;($H275+1),(V$4+1)&gt;$G275),$O275,0)))</f>
        <v>0</v>
      </c>
      <c r="W275" s="1301">
        <v>0</v>
      </c>
      <c r="X275" s="1301">
        <f t="shared" si="267"/>
        <v>0</v>
      </c>
      <c r="Y275" s="1301">
        <v>0</v>
      </c>
      <c r="Z275" s="1301">
        <f>IF(AND(MONTH(Z$4)=MONTH($H275),YEAR(Z$4)=YEAR($H275)),#REF!,IF(AND(MONTH(Z$4)=MONTH($G275),YEAR(Z$4)=YEAR($G275)),#REF!,IF(AND(Z$4&lt;($H275+1),(Z$4+1)&gt;$G275),$O275,0)))</f>
        <v>0</v>
      </c>
      <c r="AA275" s="1301">
        <v>0</v>
      </c>
      <c r="AB275" s="1301">
        <f t="shared" si="268"/>
        <v>0</v>
      </c>
      <c r="AC275" s="1301">
        <v>0</v>
      </c>
      <c r="AD275" s="1301">
        <f>IF(AND(MONTH(AD$4)=MONTH($H275),YEAR(AD$4)=YEAR($H275)),#REF!,IF(AND(MONTH(AD$4)=MONTH($G275),YEAR(AD$4)=YEAR($G275)),#REF!,IF(AND(AD$4&lt;($H275+1),(AD$4+1)&gt;$G275),$O275,0)))</f>
        <v>0</v>
      </c>
      <c r="AE275" s="1301">
        <v>0</v>
      </c>
      <c r="AF275" s="1301">
        <f t="shared" si="269"/>
        <v>0</v>
      </c>
      <c r="AG275" s="1301">
        <v>0</v>
      </c>
      <c r="AH275" s="1301">
        <f>IF(AND(MONTH(AH$4)=MONTH($H275),YEAR(AH$4)=YEAR($H275)),#REF!,IF(AND(MONTH(AH$4)=MONTH($G275),YEAR(AH$4)=YEAR($G275)),#REF!,IF(AND(AH$4&lt;($H275+1),(AH$4+1)&gt;$G275),$O275,0)))</f>
        <v>0</v>
      </c>
      <c r="AI275" s="1301">
        <v>0</v>
      </c>
      <c r="AJ275" s="1301">
        <f t="shared" si="270"/>
        <v>0</v>
      </c>
      <c r="AK275" s="1301">
        <v>0</v>
      </c>
      <c r="AL275" s="1313">
        <f>IF(AND(MONTH(AL$4)=MONTH($H275),YEAR(AL$4)=YEAR($H275)),#REF!,IF(AND(MONTH(AL$4)=MONTH($G275),YEAR(AL$4)=YEAR($G275)),#REF!,IF(AND(AL$4&lt;($H275+1),(AL$4+1)&gt;$G275),$O275,0)))</f>
        <v>0</v>
      </c>
      <c r="AM275" s="1313">
        <f>IF(AND(MONTH(AM$4)=MONTH($H275),YEAR(AM$4)=YEAR($H275)),#REF!,IF(AND(MONTH(AM$4)=MONTH($G275),YEAR(AM$4)=YEAR($G275)),#REF!,IF(AND(AM$4&lt;($H275+1),(AM$4+1)&gt;$G275),$O275,0)))</f>
        <v>0</v>
      </c>
      <c r="AN275" s="1313">
        <f>IF(AND(MONTH(AN$4)=MONTH($H275),YEAR(AN$4)=YEAR($H275)),#REF!,IF(AND(MONTH(AN$4)=MONTH($G275),YEAR(AN$4)=YEAR($G275)),#REF!,IF(AND(AN$4&lt;($H275+1),(AN$4+1)&gt;$G275),$O275,0)))</f>
        <v>0</v>
      </c>
      <c r="AO275" s="1313" t="e">
        <f>IF(AND(MONTH(AO$4)=MONTH($H275),YEAR(AO$4)=YEAR($H275)),#REF!,IF(AND(MONTH(AO$4)=MONTH($G275),YEAR(AO$4)=YEAR($G275)),#REF!,IF(AND(AO$4&lt;($H275+1),(AO$4+1)&gt;$G275),$O275,0)))</f>
        <v>#REF!</v>
      </c>
      <c r="AP275" s="1313">
        <f>IF(AND(MONTH(AP$4)=MONTH($H275),YEAR(AP$4)=YEAR($H275)),#REF!,IF(AND(MONTH(AP$4)=MONTH($G275),YEAR(AP$4)=YEAR($G275)),#REF!,IF(AND(AP$4&lt;($H275+1),(AP$4+1)&gt;$G275),$O275,0)))</f>
        <v>4215.625</v>
      </c>
      <c r="AQ275" s="1313">
        <f>IF(AND(MONTH(AQ$4)=MONTH($H275),YEAR(AQ$4)=YEAR($H275)),#REF!,IF(AND(MONTH(AQ$4)=MONTH($G275),YEAR(AQ$4)=YEAR($G275)),#REF!,IF(AND(AQ$4&lt;($H275+1),(AQ$4+1)&gt;$G275),$O275,0)))</f>
        <v>4215.625</v>
      </c>
      <c r="AR275" s="1313">
        <f>IF(AND(MONTH(AR$4)=MONTH($H275),YEAR(AR$4)=YEAR($H275)),#REF!,IF(AND(MONTH(AR$4)=MONTH($G275),YEAR(AR$4)=YEAR($G275)),#REF!,IF(AND(AR$4&lt;($H275+1),(AR$4+1)&gt;$G275),$O275,0)))</f>
        <v>4215.625</v>
      </c>
      <c r="AS275" s="1301" t="e">
        <f t="shared" si="344"/>
        <v>#REF!</v>
      </c>
      <c r="AT275" s="1301">
        <f>IF(AND(MONTH(AT$4)=MONTH($H275),YEAR(AT$4)=YEAR($H275)),#REF!,IF(AND(MONTH(AT$4)=MONTH($G275),YEAR(AT$4)=YEAR($G275)),#REF!,IF(AND(AT$4&lt;($H275+1),(AT$4+1)&gt;$G275),$P275,0)))</f>
        <v>0</v>
      </c>
      <c r="AU275" s="1301">
        <v>0</v>
      </c>
      <c r="AV275" s="1301">
        <f t="shared" si="272"/>
        <v>0</v>
      </c>
      <c r="AW275" s="1301">
        <v>0</v>
      </c>
      <c r="AX275" s="1301">
        <f>IF(AND(MONTH(AX$4)=MONTH($H275),YEAR(AX$4)=YEAR($H275)),#REF!,IF(AND(MONTH(AX$4)=MONTH($G275),YEAR(AX$4)=YEAR($G275)),#REF!,IF(AND(AX$4&lt;($H275+1),(AX$4+1)&gt;$G275),$P275,0)))</f>
        <v>0</v>
      </c>
      <c r="AY275" s="1301">
        <v>0</v>
      </c>
      <c r="AZ275" s="1301">
        <f t="shared" si="273"/>
        <v>0</v>
      </c>
      <c r="BA275" s="1301">
        <v>0</v>
      </c>
      <c r="BB275" s="1301">
        <f>IF(AND(MONTH(BB$4)=MONTH($H275),YEAR(BB$4)=YEAR($H275)),#REF!,IF(AND(MONTH(BB$4)=MONTH($G275),YEAR(BB$4)=YEAR($G275)),#REF!,IF(AND(BB$4&lt;($H275+1),(BB$4+1)&gt;$G275),$P275,0)))</f>
        <v>0</v>
      </c>
      <c r="BC275" s="1301">
        <v>0</v>
      </c>
      <c r="BD275" s="1301">
        <f t="shared" si="274"/>
        <v>0</v>
      </c>
      <c r="BE275" s="1301">
        <v>0</v>
      </c>
      <c r="BF275" s="1301">
        <f>IF(AND(MONTH(BF$4)=MONTH($H275),YEAR(BF$4)=YEAR($H275)),#REF!,IF(AND(MONTH(BF$4)=MONTH($G275),YEAR(BF$4)=YEAR($G275)),#REF!,IF(AND(BF$4&lt;($H275+1),(BF$4+1)&gt;$G275),$P275,0)))</f>
        <v>0</v>
      </c>
      <c r="BG275" s="1301">
        <v>0</v>
      </c>
      <c r="BH275" s="1301">
        <f t="shared" si="275"/>
        <v>0</v>
      </c>
      <c r="BI275" s="1301">
        <v>0</v>
      </c>
      <c r="BJ275" s="1301">
        <f>IF(AND(MONTH(BJ$4)=MONTH($H275),YEAR(BJ$4)=YEAR($H275)),#REF!,IF(AND(MONTH(BJ$4)=MONTH($G275),YEAR(BJ$4)=YEAR($G275)),#REF!,IF(AND(BJ$4&lt;($H275+1),(BJ$4+1)&gt;$G275),$P275,0)))</f>
        <v>0</v>
      </c>
      <c r="BK275" s="1301">
        <v>0</v>
      </c>
      <c r="BL275" s="1301">
        <f t="shared" si="276"/>
        <v>0</v>
      </c>
      <c r="BM275" s="1301">
        <v>0</v>
      </c>
      <c r="BN275" s="1313">
        <f>IF(AND(MONTH(BN$4)=MONTH($H275),YEAR(BN$4)=YEAR($H275)),#REF!,IF(AND(MONTH(BN$4)=MONTH($G275),YEAR(BN$4)=YEAR($G275)),#REF!,IF(AND(BN$4&lt;($H275+1),(BN$4+1)&gt;$G275),$P275,0)))</f>
        <v>0</v>
      </c>
      <c r="BO275" s="1313">
        <f>IF(AND(MONTH(BO$4)=MONTH($H275),YEAR(BO$4)=YEAR($H275)),#REF!,IF(AND(MONTH(BO$4)=MONTH($G275),YEAR(BO$4)=YEAR($G275)),#REF!,IF(AND(BO$4&lt;($H275+1),(BO$4+1)&gt;$G275),$P275,0)))</f>
        <v>0</v>
      </c>
      <c r="BP275" s="1313">
        <f>IF(AND(MONTH(BP$4)=MONTH($H275),YEAR(BP$4)=YEAR($H275)),#REF!,IF(AND(MONTH(BP$4)=MONTH($G275),YEAR(BP$4)=YEAR($G275)),#REF!,IF(AND(BP$4&lt;($H275+1),(BP$4+1)&gt;$G275),$P275,0)))</f>
        <v>0</v>
      </c>
      <c r="BQ275" s="1313" t="e">
        <f>IF(AND(MONTH(BQ$4)=MONTH($H275),YEAR(BQ$4)=YEAR($H275)),#REF!,IF(AND(MONTH(BQ$4)=MONTH($G275),YEAR(BQ$4)=YEAR($G275)),#REF!,IF(AND(BQ$4&lt;($H275+1),(BQ$4+1)&gt;$G275),$P275,0)))</f>
        <v>#REF!</v>
      </c>
      <c r="BR275" s="1313">
        <f>IF(AND(MONTH(BR$4)=MONTH($H275),YEAR(BR$4)=YEAR($H275)),#REF!,IF(AND(MONTH(BR$4)=MONTH($G275),YEAR(BR$4)=YEAR($G275)),#REF!,IF(AND(BR$4&lt;($H275+1),(BR$4+1)&gt;$G275),$P275,0)))</f>
        <v>710</v>
      </c>
      <c r="BS275" s="1313">
        <f>IF(AND(MONTH(BS$4)=MONTH($H275),YEAR(BS$4)=YEAR($H275)),#REF!,IF(AND(MONTH(BS$4)=MONTH($G275),YEAR(BS$4)=YEAR($G275)),#REF!,IF(AND(BS$4&lt;($H275+1),(BS$4+1)&gt;$G275),$P275,0)))</f>
        <v>710</v>
      </c>
      <c r="BT275" s="1313">
        <f>IF(AND(MONTH(BT$4)=MONTH($H275),YEAR(BT$4)=YEAR($H275)),#REF!,IF(AND(MONTH(BT$4)=MONTH($G275),YEAR(BT$4)=YEAR($G275)),#REF!,IF(AND(BT$4&lt;($H275+1),(BT$4+1)&gt;$G275),$P275,0)))</f>
        <v>710</v>
      </c>
      <c r="BU275" s="1331" t="e">
        <f t="shared" si="345"/>
        <v>#REF!</v>
      </c>
      <c r="BV275" s="1331"/>
      <c r="BW275" s="1406"/>
      <c r="BX275" s="1319"/>
      <c r="BY275" s="1319"/>
      <c r="BZ275" s="1319"/>
      <c r="CA275" s="1319"/>
      <c r="CB275" s="1319"/>
      <c r="CC275" s="1319"/>
      <c r="CD275" s="1338"/>
      <c r="CE275" s="1338"/>
      <c r="CF275" s="1338"/>
      <c r="CG275" s="1338"/>
      <c r="CH275" s="1338"/>
      <c r="CI275" s="1270">
        <f t="shared" si="278"/>
        <v>0</v>
      </c>
      <c r="CJ275" s="1333"/>
      <c r="CK275" s="1333"/>
      <c r="CL275" s="1333"/>
    </row>
    <row r="276" spans="1:90" ht="18" customHeight="1">
      <c r="A276" s="1198">
        <v>121</v>
      </c>
      <c r="B276" s="1198" t="s">
        <v>292</v>
      </c>
      <c r="C276" s="1198" t="s">
        <v>124</v>
      </c>
      <c r="D276" s="1198"/>
      <c r="E276" s="1411" t="s">
        <v>329</v>
      </c>
      <c r="F276" s="1344" t="s">
        <v>330</v>
      </c>
      <c r="G276" s="1209">
        <v>45017</v>
      </c>
      <c r="H276" s="1209">
        <v>46112</v>
      </c>
      <c r="I276" s="1266"/>
      <c r="J276" s="1267">
        <v>4701</v>
      </c>
      <c r="K276" s="1267">
        <v>4701</v>
      </c>
      <c r="L276" s="1268">
        <v>8</v>
      </c>
      <c r="M276" s="1269">
        <v>2</v>
      </c>
      <c r="N276" s="1270">
        <v>12.5</v>
      </c>
      <c r="O276" s="1259">
        <f t="shared" si="354"/>
        <v>37608</v>
      </c>
      <c r="P276" s="1259">
        <f t="shared" si="355"/>
        <v>9402</v>
      </c>
      <c r="Q276" s="1259">
        <f t="shared" si="343"/>
        <v>47010</v>
      </c>
      <c r="R276" s="1259">
        <f>IF(AND(MONTH(R$4)=MONTH($H276),YEAR(R$4)=YEAR($H276)),#REF!,IF(AND(MONTH(R$4)=MONTH($G276),YEAR(R$4)=YEAR($G276)),#REF!,IF(AND(R$4&lt;($H276+1),(R$4+1)&gt;$G276),$O276,0)))</f>
        <v>37608</v>
      </c>
      <c r="S276" s="1259">
        <f>VLOOKUP(E276,'[1]MW-Rent 2023'!$E$11:$AS$247,16,FALSE)</f>
        <v>30086.400000000001</v>
      </c>
      <c r="T276" s="1259">
        <f t="shared" si="266"/>
        <v>7521.6</v>
      </c>
      <c r="U276" s="1259">
        <f>VLOOKUP(E276,'[2]MW-Rent 2023'!$E$11:$DR$319,21,FALSE)</f>
        <v>31026.6</v>
      </c>
      <c r="V276" s="1301">
        <f>IF(AND(MONTH(V$4)=MONTH($H276),YEAR(V$4)=YEAR($H276)),#REF!,IF(AND(MONTH(V$4)=MONTH($G276),YEAR(V$4)=YEAR($G276)),#REF!,IF(AND(V$4&lt;($H276+1),(V$4+1)&gt;$G276),$O276,0)))</f>
        <v>37608</v>
      </c>
      <c r="W276" s="1301">
        <f>VLOOKUP(E276,'[1]MW-Rent 2023'!$E$11:$AS$247,17,FALSE)</f>
        <v>30086.400000000001</v>
      </c>
      <c r="X276" s="1301">
        <f t="shared" si="267"/>
        <v>7521.6</v>
      </c>
      <c r="Y276" s="1301">
        <f>VLOOKUP(E276,'[2]MW-Rent 2023'!$E$11:$DR$319,25,FALSE)</f>
        <v>27265.8</v>
      </c>
      <c r="Z276" s="1301">
        <f>IF(AND(MONTH(Z$4)=MONTH($H276),YEAR(Z$4)=YEAR($H276)),#REF!,IF(AND(MONTH(Z$4)=MONTH($G276),YEAR(Z$4)=YEAR($G276)),#REF!,IF(AND(Z$4&lt;($H276+1),(Z$4+1)&gt;$G276),$O276,0)))</f>
        <v>37608</v>
      </c>
      <c r="AA276" s="1301">
        <f>VLOOKUP(E276,'[1]MW-Rent 2023'!$E$11:$AS$247,18,FALSE)</f>
        <v>30086.400000000001</v>
      </c>
      <c r="AB276" s="1301">
        <f t="shared" si="268"/>
        <v>7521.6</v>
      </c>
      <c r="AC276" s="1301">
        <f>VLOOKUP(E276,'[2]MW-Rent 2023'!$E$11:$DR$319,29,FALSE)</f>
        <v>27265.8</v>
      </c>
      <c r="AD276" s="1301">
        <f>IF(AND(MONTH(AD$4)=MONTH($H276),YEAR(AD$4)=YEAR($H276)),#REF!,IF(AND(MONTH(AD$4)=MONTH($G276),YEAR(AD$4)=YEAR($G276)),#REF!,IF(AND(AD$4&lt;($H276+1),(AD$4+1)&gt;$G276),$O276,0)))</f>
        <v>37608</v>
      </c>
      <c r="AE276" s="1301">
        <f>VLOOKUP(E276,'[1]MW-Rent 2023'!$E$11:$AS$247,19,FALSE)</f>
        <v>30086.400000000001</v>
      </c>
      <c r="AF276" s="1301">
        <f t="shared" si="269"/>
        <v>7521.6</v>
      </c>
      <c r="AG276" s="1301">
        <v>30086.400000000001</v>
      </c>
      <c r="AH276" s="1301">
        <f>IF(AND(MONTH(AH$4)=MONTH($H276),YEAR(AH$4)=YEAR($H276)),#REF!,IF(AND(MONTH(AH$4)=MONTH($G276),YEAR(AH$4)=YEAR($G276)),#REF!,IF(AND(AH$4&lt;($H276+1),(AH$4+1)&gt;$G276),$O276,0)))</f>
        <v>37608</v>
      </c>
      <c r="AI276" s="1301">
        <f>VLOOKUP(E276,'[1]MW-Rent 2023'!$E$11:$AS$247,20,FALSE)</f>
        <v>30086.400000000001</v>
      </c>
      <c r="AJ276" s="1301">
        <f t="shared" si="270"/>
        <v>7521.6</v>
      </c>
      <c r="AK276" s="1301">
        <v>30086.400000000001</v>
      </c>
      <c r="AL276" s="1313">
        <f>IF(AND(MONTH(AL$4)=MONTH($H276),YEAR(AL$4)=YEAR($H276)),#REF!,IF(AND(MONTH(AL$4)=MONTH($G276),YEAR(AL$4)=YEAR($G276)),#REF!,IF(AND(AL$4&lt;($H276+1),(AL$4+1)&gt;$G276),$O276,0)))</f>
        <v>37608</v>
      </c>
      <c r="AM276" s="1313">
        <f>IF(AND(MONTH(AM$4)=MONTH($H276),YEAR(AM$4)=YEAR($H276)),#REF!,IF(AND(MONTH(AM$4)=MONTH($G276),YEAR(AM$4)=YEAR($G276)),#REF!,IF(AND(AM$4&lt;($H276+1),(AM$4+1)&gt;$G276),$O276,0)))</f>
        <v>37608</v>
      </c>
      <c r="AN276" s="1313">
        <f>IF(AND(MONTH(AN$4)=MONTH($H276),YEAR(AN$4)=YEAR($H276)),#REF!,IF(AND(MONTH(AN$4)=MONTH($G276),YEAR(AN$4)=YEAR($G276)),#REF!,IF(AND(AN$4&lt;($H276+1),(AN$4+1)&gt;$G276),$O276,0)))</f>
        <v>37608</v>
      </c>
      <c r="AO276" s="1313">
        <f>IF(AND(MONTH(AO$4)=MONTH($H276),YEAR(AO$4)=YEAR($H276)),#REF!,IF(AND(MONTH(AO$4)=MONTH($G276),YEAR(AO$4)=YEAR($G276)),#REF!,IF(AND(AO$4&lt;($H276+1),(AO$4+1)&gt;$G276),$O276,0)))</f>
        <v>37608</v>
      </c>
      <c r="AP276" s="1313">
        <f>IF(AND(MONTH(AP$4)=MONTH($H276),YEAR(AP$4)=YEAR($H276)),#REF!,IF(AND(MONTH(AP$4)=MONTH($G276),YEAR(AP$4)=YEAR($G276)),#REF!,IF(AND(AP$4&lt;($H276+1),(AP$4+1)&gt;$G276),$O276,0)))</f>
        <v>37608</v>
      </c>
      <c r="AQ276" s="1313">
        <f>IF(AND(MONTH(AQ$4)=MONTH($H276),YEAR(AQ$4)=YEAR($H276)),#REF!,IF(AND(MONTH(AQ$4)=MONTH($G276),YEAR(AQ$4)=YEAR($G276)),#REF!,IF(AND(AQ$4&lt;($H276+1),(AQ$4+1)&gt;$G276),$O276,0)))</f>
        <v>37608</v>
      </c>
      <c r="AR276" s="1313">
        <f>IF(AND(MONTH(AR$4)=MONTH($H276),YEAR(AR$4)=YEAR($H276)),#REF!,IF(AND(MONTH(AR$4)=MONTH($G276),YEAR(AR$4)=YEAR($G276)),#REF!,IF(AND(AR$4&lt;($H276+1),(AR$4+1)&gt;$G276),$O276,0)))</f>
        <v>37608</v>
      </c>
      <c r="AS276" s="1301">
        <f t="shared" si="344"/>
        <v>451296</v>
      </c>
      <c r="AT276" s="1301">
        <f>IF(AND(MONTH(AT$4)=MONTH($H276),YEAR(AT$4)=YEAR($H276)),#REF!,IF(AND(MONTH(AT$4)=MONTH($G276),YEAR(AT$4)=YEAR($G276)),#REF!,IF(AND(AT$4&lt;($H276+1),(AT$4+1)&gt;$G276),$P276,0)))</f>
        <v>9402</v>
      </c>
      <c r="AU276" s="1301">
        <f>VLOOKUP(E276,'[1]MW-Rent 2023'!$E$11:$AS$247,29,FALSE)</f>
        <v>9402</v>
      </c>
      <c r="AV276" s="1301">
        <f t="shared" si="272"/>
        <v>0</v>
      </c>
      <c r="AW276" s="1301">
        <f>VLOOKUP(E276,'[2]MW-Rent 2023'!$E$11:$DR$319,70,FALSE)</f>
        <v>5641.2</v>
      </c>
      <c r="AX276" s="1301">
        <f>IF(AND(MONTH(AX$4)=MONTH($H276),YEAR(AX$4)=YEAR($H276)),#REF!,IF(AND(MONTH(AX$4)=MONTH($G276),YEAR(AX$4)=YEAR($G276)),#REF!,IF(AND(AX$4&lt;($H276+1),(AX$4+1)&gt;$G276),$P276,0)))</f>
        <v>9402</v>
      </c>
      <c r="AY276" s="1301">
        <f>VLOOKUP(E276,'[1]MW-Rent 2023'!$E$11:$AS$247,30,FALSE)</f>
        <v>9402</v>
      </c>
      <c r="AZ276" s="1301">
        <f t="shared" si="273"/>
        <v>0</v>
      </c>
      <c r="BA276" s="1301">
        <f>VLOOKUP(E276,'[2]MW-Rent 2023'!$E$11:$DR$319,74,FALSE)</f>
        <v>9402</v>
      </c>
      <c r="BB276" s="1301">
        <f>IF(AND(MONTH(BB$4)=MONTH($H276),YEAR(BB$4)=YEAR($H276)),#REF!,IF(AND(MONTH(BB$4)=MONTH($G276),YEAR(BB$4)=YEAR($G276)),#REF!,IF(AND(BB$4&lt;($H276+1),(BB$4+1)&gt;$G276),$P276,0)))</f>
        <v>9402</v>
      </c>
      <c r="BC276" s="1301">
        <f>VLOOKUP(E276,'[1]MW-Rent 2023'!$E$11:$AS$247,31,FALSE)</f>
        <v>9402</v>
      </c>
      <c r="BD276" s="1301">
        <f t="shared" si="274"/>
        <v>0</v>
      </c>
      <c r="BE276" s="1301">
        <f>VLOOKUP(E276,'[2]MW-Rent 2023'!$E$11:$DR$319,78,FALSE)</f>
        <v>9402</v>
      </c>
      <c r="BF276" s="1301">
        <f>IF(AND(MONTH(BF$4)=MONTH($H276),YEAR(BF$4)=YEAR($H276)),#REF!,IF(AND(MONTH(BF$4)=MONTH($G276),YEAR(BF$4)=YEAR($G276)),#REF!,IF(AND(BF$4&lt;($H276+1),(BF$4+1)&gt;$G276),$P276,0)))</f>
        <v>9402</v>
      </c>
      <c r="BG276" s="1301">
        <f>VLOOKUP(E276,'[1]MW-Rent 2023'!$E$11:$AS$247,32,FALSE)</f>
        <v>9402</v>
      </c>
      <c r="BH276" s="1301">
        <f t="shared" si="275"/>
        <v>0</v>
      </c>
      <c r="BI276" s="1301">
        <v>9402</v>
      </c>
      <c r="BJ276" s="1301">
        <f>IF(AND(MONTH(BJ$4)=MONTH($H276),YEAR(BJ$4)=YEAR($H276)),#REF!,IF(AND(MONTH(BJ$4)=MONTH($G276),YEAR(BJ$4)=YEAR($G276)),#REF!,IF(AND(BJ$4&lt;($H276+1),(BJ$4+1)&gt;$G276),$P276,0)))</f>
        <v>9402</v>
      </c>
      <c r="BK276" s="1301">
        <f>VLOOKUP(E276,'[1]MW-Rent 2023'!$E$11:$AS$247,33,FALSE)</f>
        <v>9402</v>
      </c>
      <c r="BL276" s="1301">
        <f t="shared" si="276"/>
        <v>0</v>
      </c>
      <c r="BM276" s="1301">
        <v>9402</v>
      </c>
      <c r="BN276" s="1313">
        <f>IF(AND(MONTH(BN$4)=MONTH($H276),YEAR(BN$4)=YEAR($H276)),#REF!,IF(AND(MONTH(BN$4)=MONTH($G276),YEAR(BN$4)=YEAR($G276)),#REF!,IF(AND(BN$4&lt;($H276+1),(BN$4+1)&gt;$G276),$P276,0)))</f>
        <v>9402</v>
      </c>
      <c r="BO276" s="1313">
        <f>IF(AND(MONTH(BO$4)=MONTH($H276),YEAR(BO$4)=YEAR($H276)),#REF!,IF(AND(MONTH(BO$4)=MONTH($G276),YEAR(BO$4)=YEAR($G276)),#REF!,IF(AND(BO$4&lt;($H276+1),(BO$4+1)&gt;$G276),$P276,0)))</f>
        <v>9402</v>
      </c>
      <c r="BP276" s="1313">
        <f>IF(AND(MONTH(BP$4)=MONTH($H276),YEAR(BP$4)=YEAR($H276)),#REF!,IF(AND(MONTH(BP$4)=MONTH($G276),YEAR(BP$4)=YEAR($G276)),#REF!,IF(AND(BP$4&lt;($H276+1),(BP$4+1)&gt;$G276),$P276,0)))</f>
        <v>9402</v>
      </c>
      <c r="BQ276" s="1313">
        <f>IF(AND(MONTH(BQ$4)=MONTH($H276),YEAR(BQ$4)=YEAR($H276)),#REF!,IF(AND(MONTH(BQ$4)=MONTH($G276),YEAR(BQ$4)=YEAR($G276)),#REF!,IF(AND(BQ$4&lt;($H276+1),(BQ$4+1)&gt;$G276),$P276,0)))</f>
        <v>9402</v>
      </c>
      <c r="BR276" s="1313">
        <f>IF(AND(MONTH(BR$4)=MONTH($H276),YEAR(BR$4)=YEAR($H276)),#REF!,IF(AND(MONTH(BR$4)=MONTH($G276),YEAR(BR$4)=YEAR($G276)),#REF!,IF(AND(BR$4&lt;($H276+1),(BR$4+1)&gt;$G276),$P276,0)))</f>
        <v>9402</v>
      </c>
      <c r="BS276" s="1313">
        <f>IF(AND(MONTH(BS$4)=MONTH($H276),YEAR(BS$4)=YEAR($H276)),#REF!,IF(AND(MONTH(BS$4)=MONTH($G276),YEAR(BS$4)=YEAR($G276)),#REF!,IF(AND(BS$4&lt;($H276+1),(BS$4+1)&gt;$G276),$P276,0)))</f>
        <v>9402</v>
      </c>
      <c r="BT276" s="1313">
        <f>IF(AND(MONTH(BT$4)=MONTH($H276),YEAR(BT$4)=YEAR($H276)),#REF!,IF(AND(MONTH(BT$4)=MONTH($G276),YEAR(BT$4)=YEAR($G276)),#REF!,IF(AND(BT$4&lt;($H276+1),(BT$4+1)&gt;$G276),$P276,0)))</f>
        <v>9402</v>
      </c>
      <c r="BU276" s="1331">
        <f t="shared" si="345"/>
        <v>112824</v>
      </c>
      <c r="BV276" s="1332"/>
      <c r="BW276" s="1406"/>
      <c r="BX276" s="1319"/>
      <c r="BY276" s="1319"/>
      <c r="BZ276" s="1319"/>
      <c r="CA276" s="1319"/>
      <c r="CB276" s="1319"/>
      <c r="CC276" s="1319"/>
      <c r="CD276" s="1339"/>
      <c r="CE276" s="1339"/>
      <c r="CF276" s="1339"/>
      <c r="CG276" s="1339"/>
      <c r="CH276" s="1339"/>
      <c r="CI276" s="1270">
        <f t="shared" si="278"/>
        <v>0</v>
      </c>
      <c r="CJ276" s="1333"/>
      <c r="CK276" s="1333"/>
      <c r="CL276" s="1333"/>
    </row>
    <row r="277" spans="1:90" ht="18" customHeight="1">
      <c r="A277" s="1198">
        <v>122</v>
      </c>
      <c r="B277" s="1198" t="s">
        <v>331</v>
      </c>
      <c r="C277" s="1198" t="s">
        <v>332</v>
      </c>
      <c r="D277" s="1198"/>
      <c r="E277" s="1206" t="s">
        <v>333</v>
      </c>
      <c r="F277" s="1344" t="s">
        <v>334</v>
      </c>
      <c r="G277" s="1209">
        <v>45200</v>
      </c>
      <c r="H277" s="1209">
        <v>45565</v>
      </c>
      <c r="I277" s="1266"/>
      <c r="J277" s="1267">
        <v>33459</v>
      </c>
      <c r="K277" s="1267">
        <v>33459</v>
      </c>
      <c r="L277" s="1268">
        <v>5.875</v>
      </c>
      <c r="M277" s="1269">
        <v>2</v>
      </c>
      <c r="N277" s="1270">
        <v>9.84375</v>
      </c>
      <c r="O277" s="1259">
        <f t="shared" si="354"/>
        <v>196571.625</v>
      </c>
      <c r="P277" s="1259">
        <f t="shared" si="355"/>
        <v>66918</v>
      </c>
      <c r="Q277" s="1259">
        <f t="shared" si="343"/>
        <v>263489.625</v>
      </c>
      <c r="R277" s="1259">
        <f>IF(AND(MONTH(R$4)=MONTH($H277),YEAR(R$4)=YEAR($H277)),#REF!,IF(AND(MONTH(R$4)=MONTH($G277),YEAR(R$4)=YEAR($G277)),#REF!,IF(AND(R$4&lt;($H277+1),(R$4+1)&gt;$G277),$O277,0)))</f>
        <v>196571.625</v>
      </c>
      <c r="S277" s="1259">
        <f>VLOOKUP(E277,'[1]MW-Rent 2023'!$E$11:$AS$247,16,FALSE)</f>
        <v>157257.29999999999</v>
      </c>
      <c r="T277" s="1259">
        <f t="shared" si="266"/>
        <v>39314.324999999997</v>
      </c>
      <c r="U277" s="1259">
        <f>VLOOKUP(E277,'[2]MW-Rent 2023'!$E$11:$DR$319,21,FALSE)</f>
        <v>54664.2</v>
      </c>
      <c r="V277" s="1301">
        <f>IF(AND(MONTH(V$4)=MONTH($H277),YEAR(V$4)=YEAR($H277)),#REF!,IF(AND(MONTH(V$4)=MONTH($G277),YEAR(V$4)=YEAR($G277)),#REF!,IF(AND(V$4&lt;($H277+1),(V$4+1)&gt;$G277),$O277,0)))</f>
        <v>196571.625</v>
      </c>
      <c r="W277" s="1301">
        <f>VLOOKUP(E277,'[1]MW-Rent 2023'!$E$11:$AS$247,17,FALSE)</f>
        <v>157257.29999999999</v>
      </c>
      <c r="X277" s="1301">
        <f t="shared" si="267"/>
        <v>39314.324999999997</v>
      </c>
      <c r="Y277" s="1301">
        <f>VLOOKUP(E277,'[2]MW-Rent 2023'!$E$11:$DR$319,25,FALSE)</f>
        <v>46413</v>
      </c>
      <c r="Z277" s="1301">
        <f>IF(AND(MONTH(Z$4)=MONTH($H277),YEAR(Z$4)=YEAR($H277)),#REF!,IF(AND(MONTH(Z$4)=MONTH($G277),YEAR(Z$4)=YEAR($G277)),#REF!,IF(AND(Z$4&lt;($H277+1),(Z$4+1)&gt;$G277),$O277,0)))</f>
        <v>196571.625</v>
      </c>
      <c r="AA277" s="1301">
        <f>VLOOKUP(E277,'[1]MW-Rent 2023'!$E$11:$AS$247,18,FALSE)</f>
        <v>157257.29999999999</v>
      </c>
      <c r="AB277" s="1301">
        <f t="shared" si="268"/>
        <v>39314.324999999997</v>
      </c>
      <c r="AC277" s="1301">
        <f>VLOOKUP(E277,'[2]MW-Rent 2023'!$E$11:$DR$319,29,FALSE)</f>
        <v>46413</v>
      </c>
      <c r="AD277" s="1301">
        <f>IF(AND(MONTH(AD$4)=MONTH($H277),YEAR(AD$4)=YEAR($H277)),#REF!,IF(AND(MONTH(AD$4)=MONTH($G277),YEAR(AD$4)=YEAR($G277)),#REF!,IF(AND(AD$4&lt;($H277+1),(AD$4+1)&gt;$G277),$O277,0)))</f>
        <v>196571.625</v>
      </c>
      <c r="AE277" s="1301">
        <f>VLOOKUP(E277,'[1]MW-Rent 2023'!$E$11:$AS$247,19,FALSE)</f>
        <v>157257.29999999999</v>
      </c>
      <c r="AF277" s="1301">
        <f t="shared" si="269"/>
        <v>39314.324999999997</v>
      </c>
      <c r="AG277" s="1301">
        <f>VLOOKUP(E277,'[2]MW-Rent 2023'!$E$11:$DR$319,33,FALSE)</f>
        <v>46413</v>
      </c>
      <c r="AH277" s="1301">
        <f>IF(AND(MONTH(AH$4)=MONTH($H277),YEAR(AH$4)=YEAR($H277)),#REF!,IF(AND(MONTH(AH$4)=MONTH($G277),YEAR(AH$4)=YEAR($G277)),#REF!,IF(AND(AH$4&lt;($H277+1),(AH$4+1)&gt;$G277),$O277,0)))</f>
        <v>196571.625</v>
      </c>
      <c r="AI277" s="1301">
        <f>VLOOKUP(E277,'[1]MW-Rent 2023'!$E$11:$AS$247,20,FALSE)</f>
        <v>157257.29999999999</v>
      </c>
      <c r="AJ277" s="1301">
        <f t="shared" si="270"/>
        <v>39314.324999999997</v>
      </c>
      <c r="AK277" s="1301">
        <f>VLOOKUP(E277,'[2]MW-Rent 2023'!$E$11:$DR$319,37,FALSE)</f>
        <v>46413</v>
      </c>
      <c r="AL277" s="1313">
        <f>IF(AND(MONTH(AL$4)=MONTH($H277),YEAR(AL$4)=YEAR($H277)),#REF!,IF(AND(MONTH(AL$4)=MONTH($G277),YEAR(AL$4)=YEAR($G277)),#REF!,IF(AND(AL$4&lt;($H277+1),(AL$4+1)&gt;$G277),$O277,0)))</f>
        <v>196571.625</v>
      </c>
      <c r="AM277" s="1313">
        <f>IF(AND(MONTH(AM$4)=MONTH($H277),YEAR(AM$4)=YEAR($H277)),#REF!,IF(AND(MONTH(AM$4)=MONTH($G277),YEAR(AM$4)=YEAR($G277)),#REF!,IF(AND(AM$4&lt;($H277+1),(AM$4+1)&gt;$G277),$O277,0)))</f>
        <v>196571.625</v>
      </c>
      <c r="AN277" s="1313">
        <f>IF(AND(MONTH(AN$4)=MONTH($H277),YEAR(AN$4)=YEAR($H277)),#REF!,IF(AND(MONTH(AN$4)=MONTH($G277),YEAR(AN$4)=YEAR($G277)),#REF!,IF(AND(AN$4&lt;($H277+1),(AN$4+1)&gt;$G277),$O277,0)))</f>
        <v>196571.625</v>
      </c>
      <c r="AO277" s="1313" t="e">
        <f>IF(AND(MONTH(AO$4)=MONTH($H277),YEAR(AO$4)=YEAR($H277)),#REF!,IF(AND(MONTH(AO$4)=MONTH($G277),YEAR(AO$4)=YEAR($G277)),#REF!,IF(AND(AO$4&lt;($H277+1),(AO$4+1)&gt;$G277),$O277,0)))</f>
        <v>#REF!</v>
      </c>
      <c r="AP277" s="1313">
        <f>IF(AND(MONTH(AP$4)=MONTH($H277),YEAR(AP$4)=YEAR($H277)),#REF!,IF(AND(MONTH(AP$4)=MONTH($G277),YEAR(AP$4)=YEAR($G277)),#REF!,IF(AND(AP$4&lt;($H277+1),(AP$4+1)&gt;$G277),$O277,0)))</f>
        <v>0</v>
      </c>
      <c r="AQ277" s="1313">
        <f>IF(AND(MONTH(AQ$4)=MONTH($H277),YEAR(AQ$4)=YEAR($H277)),#REF!,IF(AND(MONTH(AQ$4)=MONTH($G277),YEAR(AQ$4)=YEAR($G277)),#REF!,IF(AND(AQ$4&lt;($H277+1),(AQ$4+1)&gt;$G277),$O277,0)))</f>
        <v>0</v>
      </c>
      <c r="AR277" s="1313">
        <f>IF(AND(MONTH(AR$4)=MONTH($H277),YEAR(AR$4)=YEAR($H277)),#REF!,IF(AND(MONTH(AR$4)=MONTH($G277),YEAR(AR$4)=YEAR($G277)),#REF!,IF(AND(AR$4&lt;($H277+1),(AR$4+1)&gt;$G277),$O277,0)))</f>
        <v>0</v>
      </c>
      <c r="AS277" s="1301" t="e">
        <f t="shared" si="344"/>
        <v>#REF!</v>
      </c>
      <c r="AT277" s="1301">
        <f>IF(AND(MONTH(AT$4)=MONTH($H277),YEAR(AT$4)=YEAR($H277)),#REF!,IF(AND(MONTH(AT$4)=MONTH($G277),YEAR(AT$4)=YEAR($G277)),#REF!,IF(AND(AT$4&lt;($H277+1),(AT$4+1)&gt;$G277),$P277,0)))</f>
        <v>66918</v>
      </c>
      <c r="AU277" s="1301">
        <f>VLOOKUP(E277,'[1]MW-Rent 2023'!$E$11:$AS$247,29,FALSE)</f>
        <v>66918</v>
      </c>
      <c r="AV277" s="1301">
        <f t="shared" si="272"/>
        <v>0</v>
      </c>
      <c r="AW277" s="1301">
        <f>VLOOKUP(E277,'[2]MW-Rent 2023'!$E$11:$DR$319,70,FALSE)</f>
        <v>12376.8</v>
      </c>
      <c r="AX277" s="1301">
        <f>IF(AND(MONTH(AX$4)=MONTH($H277),YEAR(AX$4)=YEAR($H277)),#REF!,IF(AND(MONTH(AX$4)=MONTH($G277),YEAR(AX$4)=YEAR($G277)),#REF!,IF(AND(AX$4&lt;($H277+1),(AX$4+1)&gt;$G277),$P277,0)))</f>
        <v>66918</v>
      </c>
      <c r="AY277" s="1301">
        <f>VLOOKUP(E277,'[1]MW-Rent 2023'!$E$11:$AS$247,30,FALSE)</f>
        <v>66918</v>
      </c>
      <c r="AZ277" s="1301">
        <f t="shared" si="273"/>
        <v>0</v>
      </c>
      <c r="BA277" s="1301">
        <f>VLOOKUP(E277,'[2]MW-Rent 2023'!$E$11:$DR$319,74,FALSE)</f>
        <v>20628</v>
      </c>
      <c r="BB277" s="1301">
        <f>IF(AND(MONTH(BB$4)=MONTH($H277),YEAR(BB$4)=YEAR($H277)),#REF!,IF(AND(MONTH(BB$4)=MONTH($G277),YEAR(BB$4)=YEAR($G277)),#REF!,IF(AND(BB$4&lt;($H277+1),(BB$4+1)&gt;$G277),$P277,0)))</f>
        <v>66918</v>
      </c>
      <c r="BC277" s="1301">
        <f>VLOOKUP(E277,'[1]MW-Rent 2023'!$E$11:$AS$247,31,FALSE)</f>
        <v>66918</v>
      </c>
      <c r="BD277" s="1301">
        <f t="shared" si="274"/>
        <v>0</v>
      </c>
      <c r="BE277" s="1301">
        <f>VLOOKUP(E277,'[2]MW-Rent 2023'!$E$11:$DR$319,78,FALSE)</f>
        <v>20628</v>
      </c>
      <c r="BF277" s="1301">
        <f>IF(AND(MONTH(BF$4)=MONTH($H277),YEAR(BF$4)=YEAR($H277)),#REF!,IF(AND(MONTH(BF$4)=MONTH($G277),YEAR(BF$4)=YEAR($G277)),#REF!,IF(AND(BF$4&lt;($H277+1),(BF$4+1)&gt;$G277),$P277,0)))</f>
        <v>66918</v>
      </c>
      <c r="BG277" s="1301">
        <f>VLOOKUP(E277,'[1]MW-Rent 2023'!$E$11:$AS$247,32,FALSE)</f>
        <v>66918</v>
      </c>
      <c r="BH277" s="1301">
        <f t="shared" si="275"/>
        <v>0</v>
      </c>
      <c r="BI277" s="1301">
        <f>VLOOKUP(E277,'[2]MW-Rent 2023'!$E$11:$DR$319,82,FALSE)</f>
        <v>20628</v>
      </c>
      <c r="BJ277" s="1301">
        <f>IF(AND(MONTH(BJ$4)=MONTH($H277),YEAR(BJ$4)=YEAR($H277)),#REF!,IF(AND(MONTH(BJ$4)=MONTH($G277),YEAR(BJ$4)=YEAR($G277)),#REF!,IF(AND(BJ$4&lt;($H277+1),(BJ$4+1)&gt;$G277),$P277,0)))</f>
        <v>66918</v>
      </c>
      <c r="BK277" s="1301">
        <f>VLOOKUP(E277,'[1]MW-Rent 2023'!$E$11:$AS$247,33,FALSE)</f>
        <v>66918</v>
      </c>
      <c r="BL277" s="1301">
        <f t="shared" si="276"/>
        <v>0</v>
      </c>
      <c r="BM277" s="1301">
        <f>VLOOKUP(E277,'[2]MW-Rent 2023'!$E$11:$DR$319,86,FALSE)</f>
        <v>20628</v>
      </c>
      <c r="BN277" s="1313">
        <f>IF(AND(MONTH(BN$4)=MONTH($H277),YEAR(BN$4)=YEAR($H277)),#REF!,IF(AND(MONTH(BN$4)=MONTH($G277),YEAR(BN$4)=YEAR($G277)),#REF!,IF(AND(BN$4&lt;($H277+1),(BN$4+1)&gt;$G277),$P277,0)))</f>
        <v>66918</v>
      </c>
      <c r="BO277" s="1313">
        <f>IF(AND(MONTH(BO$4)=MONTH($H277),YEAR(BO$4)=YEAR($H277)),#REF!,IF(AND(MONTH(BO$4)=MONTH($G277),YEAR(BO$4)=YEAR($G277)),#REF!,IF(AND(BO$4&lt;($H277+1),(BO$4+1)&gt;$G277),$P277,0)))</f>
        <v>66918</v>
      </c>
      <c r="BP277" s="1313">
        <f>IF(AND(MONTH(BP$4)=MONTH($H277),YEAR(BP$4)=YEAR($H277)),#REF!,IF(AND(MONTH(BP$4)=MONTH($G277),YEAR(BP$4)=YEAR($G277)),#REF!,IF(AND(BP$4&lt;($H277+1),(BP$4+1)&gt;$G277),$P277,0)))</f>
        <v>66918</v>
      </c>
      <c r="BQ277" s="1313" t="e">
        <f>IF(AND(MONTH(BQ$4)=MONTH($H277),YEAR(BQ$4)=YEAR($H277)),#REF!,IF(AND(MONTH(BQ$4)=MONTH($G277),YEAR(BQ$4)=YEAR($G277)),#REF!,IF(AND(BQ$4&lt;($H277+1),(BQ$4+1)&gt;$G277),$P277,0)))</f>
        <v>#REF!</v>
      </c>
      <c r="BR277" s="1313">
        <f>IF(AND(MONTH(BR$4)=MONTH($H277),YEAR(BR$4)=YEAR($H277)),#REF!,IF(AND(MONTH(BR$4)=MONTH($G277),YEAR(BR$4)=YEAR($G277)),#REF!,IF(AND(BR$4&lt;($H277+1),(BR$4+1)&gt;$G277),$P277,0)))</f>
        <v>0</v>
      </c>
      <c r="BS277" s="1313">
        <f>IF(AND(MONTH(BS$4)=MONTH($H277),YEAR(BS$4)=YEAR($H277)),#REF!,IF(AND(MONTH(BS$4)=MONTH($G277),YEAR(BS$4)=YEAR($G277)),#REF!,IF(AND(BS$4&lt;($H277+1),(BS$4+1)&gt;$G277),$P277,0)))</f>
        <v>0</v>
      </c>
      <c r="BT277" s="1313">
        <f>IF(AND(MONTH(BT$4)=MONTH($H277),YEAR(BT$4)=YEAR($H277)),#REF!,IF(AND(MONTH(BT$4)=MONTH($G277),YEAR(BT$4)=YEAR($G277)),#REF!,IF(AND(BT$4&lt;($H277+1),(BT$4+1)&gt;$G277),$P277,0)))</f>
        <v>0</v>
      </c>
      <c r="BU277" s="1331" t="e">
        <f t="shared" si="345"/>
        <v>#REF!</v>
      </c>
      <c r="BV277" s="1332"/>
      <c r="BW277" s="1406"/>
      <c r="BX277" s="1319"/>
      <c r="BY277" s="1319"/>
      <c r="BZ277" s="1319"/>
      <c r="CA277" s="1319"/>
      <c r="CB277" s="1319"/>
      <c r="CC277" s="1319"/>
      <c r="CD277" s="1339"/>
      <c r="CE277" s="1339"/>
      <c r="CF277" s="1339"/>
      <c r="CG277" s="1339"/>
      <c r="CH277" s="1339"/>
      <c r="CI277" s="1270">
        <f t="shared" si="278"/>
        <v>0</v>
      </c>
      <c r="CJ277" s="1333"/>
      <c r="CK277" s="1333"/>
      <c r="CL277" s="1333"/>
    </row>
    <row r="278" spans="1:90" ht="18" customHeight="1">
      <c r="A278" s="1198">
        <v>122</v>
      </c>
      <c r="B278" s="1198" t="s">
        <v>331</v>
      </c>
      <c r="C278" s="1198" t="s">
        <v>332</v>
      </c>
      <c r="D278" s="1198"/>
      <c r="E278" s="1206"/>
      <c r="F278" s="1344" t="s">
        <v>334</v>
      </c>
      <c r="G278" s="1209">
        <v>45566</v>
      </c>
      <c r="H278" s="1209">
        <v>45930</v>
      </c>
      <c r="I278" s="1266"/>
      <c r="J278" s="1267">
        <v>0</v>
      </c>
      <c r="K278" s="1267">
        <v>33459</v>
      </c>
      <c r="L278" s="1268">
        <v>6.25</v>
      </c>
      <c r="M278" s="1269">
        <v>2</v>
      </c>
      <c r="N278" s="1270">
        <v>10.3125</v>
      </c>
      <c r="O278" s="1259">
        <f t="shared" si="354"/>
        <v>209118.75</v>
      </c>
      <c r="P278" s="1259">
        <f t="shared" si="355"/>
        <v>66918</v>
      </c>
      <c r="Q278" s="1259">
        <f t="shared" si="343"/>
        <v>276036.75</v>
      </c>
      <c r="R278" s="1259">
        <f>IF(AND(MONTH(R$4)=MONTH($H278),YEAR(R$4)=YEAR($H278)),#REF!,IF(AND(MONTH(R$4)=MONTH($G278),YEAR(R$4)=YEAR($G278)),#REF!,IF(AND(R$4&lt;($H278+1),(R$4+1)&gt;$G278),$O278,0)))</f>
        <v>0</v>
      </c>
      <c r="S278" s="1259">
        <v>0</v>
      </c>
      <c r="T278" s="1259">
        <f t="shared" si="266"/>
        <v>0</v>
      </c>
      <c r="U278" s="1259">
        <v>122668.5</v>
      </c>
      <c r="V278" s="1301">
        <f>IF(AND(MONTH(V$4)=MONTH($H278),YEAR(V$4)=YEAR($H278)),#REF!,IF(AND(MONTH(V$4)=MONTH($G278),YEAR(V$4)=YEAR($G278)),#REF!,IF(AND(V$4&lt;($H278+1),(V$4+1)&gt;$G278),$O278,0)))</f>
        <v>0</v>
      </c>
      <c r="W278" s="1301">
        <v>0</v>
      </c>
      <c r="X278" s="1301">
        <f t="shared" si="267"/>
        <v>0</v>
      </c>
      <c r="Y278" s="1301">
        <v>104152.5</v>
      </c>
      <c r="Z278" s="1301">
        <f>IF(AND(MONTH(Z$4)=MONTH($H278),YEAR(Z$4)=YEAR($H278)),#REF!,IF(AND(MONTH(Z$4)=MONTH($G278),YEAR(Z$4)=YEAR($G278)),#REF!,IF(AND(Z$4&lt;($H278+1),(Z$4+1)&gt;$G278),$O278,0)))</f>
        <v>0</v>
      </c>
      <c r="AA278" s="1301">
        <v>0</v>
      </c>
      <c r="AB278" s="1301">
        <f t="shared" si="268"/>
        <v>0</v>
      </c>
      <c r="AC278" s="1301">
        <v>104152.5</v>
      </c>
      <c r="AD278" s="1301">
        <f>IF(AND(MONTH(AD$4)=MONTH($H278),YEAR(AD$4)=YEAR($H278)),#REF!,IF(AND(MONTH(AD$4)=MONTH($G278),YEAR(AD$4)=YEAR($G278)),#REF!,IF(AND(AD$4&lt;($H278+1),(AD$4+1)&gt;$G278),$O278,0)))</f>
        <v>0</v>
      </c>
      <c r="AE278" s="1301">
        <v>0</v>
      </c>
      <c r="AF278" s="1301">
        <f t="shared" si="269"/>
        <v>0</v>
      </c>
      <c r="AG278" s="1301">
        <v>104152.5</v>
      </c>
      <c r="AH278" s="1301">
        <f>IF(AND(MONTH(AH$4)=MONTH($H278),YEAR(AH$4)=YEAR($H278)),#REF!,IF(AND(MONTH(AH$4)=MONTH($G278),YEAR(AH$4)=YEAR($G278)),#REF!,IF(AND(AH$4&lt;($H278+1),(AH$4+1)&gt;$G278),$O278,0)))</f>
        <v>0</v>
      </c>
      <c r="AI278" s="1301">
        <v>0</v>
      </c>
      <c r="AJ278" s="1301">
        <f t="shared" si="270"/>
        <v>0</v>
      </c>
      <c r="AK278" s="1301">
        <v>104152.5</v>
      </c>
      <c r="AL278" s="1313">
        <f>IF(AND(MONTH(AL$4)=MONTH($H278),YEAR(AL$4)=YEAR($H278)),#REF!,IF(AND(MONTH(AL$4)=MONTH($G278),YEAR(AL$4)=YEAR($G278)),#REF!,IF(AND(AL$4&lt;($H278+1),(AL$4+1)&gt;$G278),$O278,0)))</f>
        <v>0</v>
      </c>
      <c r="AM278" s="1313">
        <f>IF(AND(MONTH(AM$4)=MONTH($H278),YEAR(AM$4)=YEAR($H278)),#REF!,IF(AND(MONTH(AM$4)=MONTH($G278),YEAR(AM$4)=YEAR($G278)),#REF!,IF(AND(AM$4&lt;($H278+1),(AM$4+1)&gt;$G278),$O278,0)))</f>
        <v>0</v>
      </c>
      <c r="AN278" s="1313">
        <f>IF(AND(MONTH(AN$4)=MONTH($H278),YEAR(AN$4)=YEAR($H278)),#REF!,IF(AND(MONTH(AN$4)=MONTH($G278),YEAR(AN$4)=YEAR($G278)),#REF!,IF(AND(AN$4&lt;($H278+1),(AN$4+1)&gt;$G278),$O278,0)))</f>
        <v>0</v>
      </c>
      <c r="AO278" s="1313">
        <f>IF(AND(MONTH(AO$4)=MONTH($H278),YEAR(AO$4)=YEAR($H278)),#REF!,IF(AND(MONTH(AO$4)=MONTH($G278),YEAR(AO$4)=YEAR($G278)),#REF!,IF(AND(AO$4&lt;($H278+1),(AO$4+1)&gt;$G278),$O278,0)))</f>
        <v>0</v>
      </c>
      <c r="AP278" s="1313" t="e">
        <f>IF(AND(MONTH(AP$4)=MONTH($H278),YEAR(AP$4)=YEAR($H278)),#REF!,IF(AND(MONTH(AP$4)=MONTH($G278),YEAR(AP$4)=YEAR($G278)),#REF!,IF(AND(AP$4&lt;($H278+1),(AP$4+1)&gt;$G278),$O278,0)))</f>
        <v>#REF!</v>
      </c>
      <c r="AQ278" s="1313">
        <f>IF(AND(MONTH(AQ$4)=MONTH($H278),YEAR(AQ$4)=YEAR($H278)),#REF!,IF(AND(MONTH(AQ$4)=MONTH($G278),YEAR(AQ$4)=YEAR($G278)),#REF!,IF(AND(AQ$4&lt;($H278+1),(AQ$4+1)&gt;$G278),$O278,0)))</f>
        <v>209118.75</v>
      </c>
      <c r="AR278" s="1313">
        <f>IF(AND(MONTH(AR$4)=MONTH($H278),YEAR(AR$4)=YEAR($H278)),#REF!,IF(AND(MONTH(AR$4)=MONTH($G278),YEAR(AR$4)=YEAR($G278)),#REF!,IF(AND(AR$4&lt;($H278+1),(AR$4+1)&gt;$G278),$O278,0)))</f>
        <v>209118.75</v>
      </c>
      <c r="AS278" s="1301" t="e">
        <f t="shared" si="344"/>
        <v>#REF!</v>
      </c>
      <c r="AT278" s="1301">
        <f>IF(AND(MONTH(AT$4)=MONTH($H278),YEAR(AT$4)=YEAR($H278)),#REF!,IF(AND(MONTH(AT$4)=MONTH($G278),YEAR(AT$4)=YEAR($G278)),#REF!,IF(AND(AT$4&lt;($H278+1),(AT$4+1)&gt;$G278),$P278,0)))</f>
        <v>0</v>
      </c>
      <c r="AU278" s="1301">
        <v>0</v>
      </c>
      <c r="AV278" s="1301">
        <f t="shared" si="272"/>
        <v>0</v>
      </c>
      <c r="AW278" s="1301">
        <v>27774</v>
      </c>
      <c r="AX278" s="1301">
        <f>IF(AND(MONTH(AX$4)=MONTH($H278),YEAR(AX$4)=YEAR($H278)),#REF!,IF(AND(MONTH(AX$4)=MONTH($G278),YEAR(AX$4)=YEAR($G278)),#REF!,IF(AND(AX$4&lt;($H278+1),(AX$4+1)&gt;$G278),$P278,0)))</f>
        <v>0</v>
      </c>
      <c r="AY278" s="1301">
        <v>0</v>
      </c>
      <c r="AZ278" s="1301">
        <f t="shared" si="273"/>
        <v>0</v>
      </c>
      <c r="BA278" s="1301">
        <v>46290</v>
      </c>
      <c r="BB278" s="1301">
        <f>IF(AND(MONTH(BB$4)=MONTH($H278),YEAR(BB$4)=YEAR($H278)),#REF!,IF(AND(MONTH(BB$4)=MONTH($G278),YEAR(BB$4)=YEAR($G278)),#REF!,IF(AND(BB$4&lt;($H278+1),(BB$4+1)&gt;$G278),$P278,0)))</f>
        <v>0</v>
      </c>
      <c r="BC278" s="1301">
        <v>0</v>
      </c>
      <c r="BD278" s="1301">
        <f t="shared" si="274"/>
        <v>0</v>
      </c>
      <c r="BE278" s="1301">
        <v>46290</v>
      </c>
      <c r="BF278" s="1301">
        <f>IF(AND(MONTH(BF$4)=MONTH($H278),YEAR(BF$4)=YEAR($H278)),#REF!,IF(AND(MONTH(BF$4)=MONTH($G278),YEAR(BF$4)=YEAR($G278)),#REF!,IF(AND(BF$4&lt;($H278+1),(BF$4+1)&gt;$G278),$P278,0)))</f>
        <v>0</v>
      </c>
      <c r="BG278" s="1301">
        <v>0</v>
      </c>
      <c r="BH278" s="1301">
        <f t="shared" si="275"/>
        <v>0</v>
      </c>
      <c r="BI278" s="1301">
        <v>46290</v>
      </c>
      <c r="BJ278" s="1301">
        <f>IF(AND(MONTH(BJ$4)=MONTH($H278),YEAR(BJ$4)=YEAR($H278)),#REF!,IF(AND(MONTH(BJ$4)=MONTH($G278),YEAR(BJ$4)=YEAR($G278)),#REF!,IF(AND(BJ$4&lt;($H278+1),(BJ$4+1)&gt;$G278),$P278,0)))</f>
        <v>0</v>
      </c>
      <c r="BK278" s="1301">
        <v>0</v>
      </c>
      <c r="BL278" s="1301">
        <f t="shared" si="276"/>
        <v>0</v>
      </c>
      <c r="BM278" s="1301">
        <v>46290</v>
      </c>
      <c r="BN278" s="1313">
        <f>IF(AND(MONTH(BN$4)=MONTH($H278),YEAR(BN$4)=YEAR($H278)),#REF!,IF(AND(MONTH(BN$4)=MONTH($G278),YEAR(BN$4)=YEAR($G278)),#REF!,IF(AND(BN$4&lt;($H278+1),(BN$4+1)&gt;$G278),$P278,0)))</f>
        <v>0</v>
      </c>
      <c r="BO278" s="1313">
        <f>IF(AND(MONTH(BO$4)=MONTH($H278),YEAR(BO$4)=YEAR($H278)),#REF!,IF(AND(MONTH(BO$4)=MONTH($G278),YEAR(BO$4)=YEAR($G278)),#REF!,IF(AND(BO$4&lt;($H278+1),(BO$4+1)&gt;$G278),$P278,0)))</f>
        <v>0</v>
      </c>
      <c r="BP278" s="1313">
        <f>IF(AND(MONTH(BP$4)=MONTH($H278),YEAR(BP$4)=YEAR($H278)),#REF!,IF(AND(MONTH(BP$4)=MONTH($G278),YEAR(BP$4)=YEAR($G278)),#REF!,IF(AND(BP$4&lt;($H278+1),(BP$4+1)&gt;$G278),$P278,0)))</f>
        <v>0</v>
      </c>
      <c r="BQ278" s="1313">
        <f>IF(AND(MONTH(BQ$4)=MONTH($H278),YEAR(BQ$4)=YEAR($H278)),#REF!,IF(AND(MONTH(BQ$4)=MONTH($G278),YEAR(BQ$4)=YEAR($G278)),#REF!,IF(AND(BQ$4&lt;($H278+1),(BQ$4+1)&gt;$G278),$P278,0)))</f>
        <v>0</v>
      </c>
      <c r="BR278" s="1313" t="e">
        <f>IF(AND(MONTH(BR$4)=MONTH($H278),YEAR(BR$4)=YEAR($H278)),#REF!,IF(AND(MONTH(BR$4)=MONTH($G278),YEAR(BR$4)=YEAR($G278)),#REF!,IF(AND(BR$4&lt;($H278+1),(BR$4+1)&gt;$G278),$P278,0)))</f>
        <v>#REF!</v>
      </c>
      <c r="BS278" s="1313">
        <f>IF(AND(MONTH(BS$4)=MONTH($H278),YEAR(BS$4)=YEAR($H278)),#REF!,IF(AND(MONTH(BS$4)=MONTH($G278),YEAR(BS$4)=YEAR($G278)),#REF!,IF(AND(BS$4&lt;($H278+1),(BS$4+1)&gt;$G278),$P278,0)))</f>
        <v>66918</v>
      </c>
      <c r="BT278" s="1313">
        <f>IF(AND(MONTH(BT$4)=MONTH($H278),YEAR(BT$4)=YEAR($H278)),#REF!,IF(AND(MONTH(BT$4)=MONTH($G278),YEAR(BT$4)=YEAR($G278)),#REF!,IF(AND(BT$4&lt;($H278+1),(BT$4+1)&gt;$G278),$P278,0)))</f>
        <v>66918</v>
      </c>
      <c r="BU278" s="1331" t="e">
        <f t="shared" si="345"/>
        <v>#REF!</v>
      </c>
      <c r="BV278" s="1332"/>
      <c r="BW278" s="1406"/>
      <c r="BX278" s="1319"/>
      <c r="BY278" s="1319"/>
      <c r="BZ278" s="1319"/>
      <c r="CA278" s="1319"/>
      <c r="CB278" s="1319"/>
      <c r="CC278" s="1319"/>
      <c r="CD278" s="1339"/>
      <c r="CE278" s="1339"/>
      <c r="CF278" s="1339"/>
      <c r="CG278" s="1339"/>
      <c r="CH278" s="1339"/>
      <c r="CI278" s="1270">
        <f t="shared" si="278"/>
        <v>0</v>
      </c>
      <c r="CJ278" s="1333"/>
      <c r="CK278" s="1333"/>
      <c r="CL278" s="1333"/>
    </row>
    <row r="279" spans="1:90" ht="18" customHeight="1">
      <c r="A279" s="1198">
        <v>122</v>
      </c>
      <c r="B279" s="1198" t="s">
        <v>331</v>
      </c>
      <c r="C279" s="1198" t="s">
        <v>332</v>
      </c>
      <c r="D279" s="1198"/>
      <c r="E279" s="1206"/>
      <c r="F279" s="1344" t="s">
        <v>334</v>
      </c>
      <c r="G279" s="1209">
        <v>45931</v>
      </c>
      <c r="H279" s="1209">
        <v>46295</v>
      </c>
      <c r="I279" s="1266"/>
      <c r="J279" s="1267">
        <v>0</v>
      </c>
      <c r="K279" s="1267">
        <v>33459</v>
      </c>
      <c r="L279" s="1268">
        <v>6.625</v>
      </c>
      <c r="M279" s="1269">
        <v>2</v>
      </c>
      <c r="N279" s="1270">
        <v>10.78125</v>
      </c>
      <c r="O279" s="1259">
        <f t="shared" si="354"/>
        <v>221665.875</v>
      </c>
      <c r="P279" s="1259">
        <f t="shared" si="355"/>
        <v>66918</v>
      </c>
      <c r="Q279" s="1259">
        <f t="shared" si="343"/>
        <v>288583.875</v>
      </c>
      <c r="R279" s="1259">
        <f>IF(AND(MONTH(R$4)=MONTH($H279),YEAR(R$4)=YEAR($H279)),#REF!,IF(AND(MONTH(R$4)=MONTH($G279),YEAR(R$4)=YEAR($G279)),#REF!,IF(AND(R$4&lt;($H279+1),(R$4+1)&gt;$G279),$O279,0)))</f>
        <v>0</v>
      </c>
      <c r="S279" s="1259">
        <v>0</v>
      </c>
      <c r="T279" s="1259">
        <f t="shared" si="266"/>
        <v>0</v>
      </c>
      <c r="U279" s="1259">
        <v>0</v>
      </c>
      <c r="V279" s="1301">
        <f>IF(AND(MONTH(V$4)=MONTH($H279),YEAR(V$4)=YEAR($H279)),#REF!,IF(AND(MONTH(V$4)=MONTH($G279),YEAR(V$4)=YEAR($G279)),#REF!,IF(AND(V$4&lt;($H279+1),(V$4+1)&gt;$G279),$O279,0)))</f>
        <v>0</v>
      </c>
      <c r="W279" s="1301">
        <v>0</v>
      </c>
      <c r="X279" s="1301">
        <f t="shared" si="267"/>
        <v>0</v>
      </c>
      <c r="Y279" s="1301">
        <v>0</v>
      </c>
      <c r="Z279" s="1301">
        <f>IF(AND(MONTH(Z$4)=MONTH($H279),YEAR(Z$4)=YEAR($H279)),#REF!,IF(AND(MONTH(Z$4)=MONTH($G279),YEAR(Z$4)=YEAR($G279)),#REF!,IF(AND(Z$4&lt;($H279+1),(Z$4+1)&gt;$G279),$O279,0)))</f>
        <v>0</v>
      </c>
      <c r="AA279" s="1301">
        <v>0</v>
      </c>
      <c r="AB279" s="1301">
        <f t="shared" si="268"/>
        <v>0</v>
      </c>
      <c r="AC279" s="1301">
        <v>0</v>
      </c>
      <c r="AD279" s="1301">
        <f>IF(AND(MONTH(AD$4)=MONTH($H279),YEAR(AD$4)=YEAR($H279)),#REF!,IF(AND(MONTH(AD$4)=MONTH($G279),YEAR(AD$4)=YEAR($G279)),#REF!,IF(AND(AD$4&lt;($H279+1),(AD$4+1)&gt;$G279),$O279,0)))</f>
        <v>0</v>
      </c>
      <c r="AE279" s="1301">
        <v>0</v>
      </c>
      <c r="AF279" s="1301">
        <f t="shared" si="269"/>
        <v>0</v>
      </c>
      <c r="AG279" s="1301">
        <v>0</v>
      </c>
      <c r="AH279" s="1301">
        <f>IF(AND(MONTH(AH$4)=MONTH($H279),YEAR(AH$4)=YEAR($H279)),#REF!,IF(AND(MONTH(AH$4)=MONTH($G279),YEAR(AH$4)=YEAR($G279)),#REF!,IF(AND(AH$4&lt;($H279+1),(AH$4+1)&gt;$G279),$O279,0)))</f>
        <v>0</v>
      </c>
      <c r="AI279" s="1301">
        <v>0</v>
      </c>
      <c r="AJ279" s="1301">
        <f t="shared" si="270"/>
        <v>0</v>
      </c>
      <c r="AK279" s="1301">
        <v>0</v>
      </c>
      <c r="AL279" s="1313">
        <f>IF(AND(MONTH(AL$4)=MONTH($H279),YEAR(AL$4)=YEAR($H279)),#REF!,IF(AND(MONTH(AL$4)=MONTH($G279),YEAR(AL$4)=YEAR($G279)),#REF!,IF(AND(AL$4&lt;($H279+1),(AL$4+1)&gt;$G279),$O279,0)))</f>
        <v>0</v>
      </c>
      <c r="AM279" s="1313">
        <f>IF(AND(MONTH(AM$4)=MONTH($H279),YEAR(AM$4)=YEAR($H279)),#REF!,IF(AND(MONTH(AM$4)=MONTH($G279),YEAR(AM$4)=YEAR($G279)),#REF!,IF(AND(AM$4&lt;($H279+1),(AM$4+1)&gt;$G279),$O279,0)))</f>
        <v>0</v>
      </c>
      <c r="AN279" s="1313">
        <f>IF(AND(MONTH(AN$4)=MONTH($H279),YEAR(AN$4)=YEAR($H279)),#REF!,IF(AND(MONTH(AN$4)=MONTH($G279),YEAR(AN$4)=YEAR($G279)),#REF!,IF(AND(AN$4&lt;($H279+1),(AN$4+1)&gt;$G279),$O279,0)))</f>
        <v>0</v>
      </c>
      <c r="AO279" s="1313">
        <f>IF(AND(MONTH(AO$4)=MONTH($H279),YEAR(AO$4)=YEAR($H279)),#REF!,IF(AND(MONTH(AO$4)=MONTH($G279),YEAR(AO$4)=YEAR($G279)),#REF!,IF(AND(AO$4&lt;($H279+1),(AO$4+1)&gt;$G279),$O279,0)))</f>
        <v>0</v>
      </c>
      <c r="AP279" s="1313">
        <f>IF(AND(MONTH(AP$4)=MONTH($H279),YEAR(AP$4)=YEAR($H279)),#REF!,IF(AND(MONTH(AP$4)=MONTH($G279),YEAR(AP$4)=YEAR($G279)),#REF!,IF(AND(AP$4&lt;($H279+1),(AP$4+1)&gt;$G279),$O279,0)))</f>
        <v>0</v>
      </c>
      <c r="AQ279" s="1313">
        <f>IF(AND(MONTH(AQ$4)=MONTH($H279),YEAR(AQ$4)=YEAR($H279)),#REF!,IF(AND(MONTH(AQ$4)=MONTH($G279),YEAR(AQ$4)=YEAR($G279)),#REF!,IF(AND(AQ$4&lt;($H279+1),(AQ$4+1)&gt;$G279),$O279,0)))</f>
        <v>0</v>
      </c>
      <c r="AR279" s="1313">
        <f>IF(AND(MONTH(AR$4)=MONTH($H279),YEAR(AR$4)=YEAR($H279)),#REF!,IF(AND(MONTH(AR$4)=MONTH($G279),YEAR(AR$4)=YEAR($G279)),#REF!,IF(AND(AR$4&lt;($H279+1),(AR$4+1)&gt;$G279),$O279,0)))</f>
        <v>0</v>
      </c>
      <c r="AS279" s="1301">
        <f t="shared" si="344"/>
        <v>0</v>
      </c>
      <c r="AT279" s="1301">
        <f>IF(AND(MONTH(AT$4)=MONTH($H279),YEAR(AT$4)=YEAR($H279)),#REF!,IF(AND(MONTH(AT$4)=MONTH($G279),YEAR(AT$4)=YEAR($G279)),#REF!,IF(AND(AT$4&lt;($H279+1),(AT$4+1)&gt;$G279),$P279,0)))</f>
        <v>0</v>
      </c>
      <c r="AU279" s="1301">
        <v>0</v>
      </c>
      <c r="AV279" s="1301">
        <f t="shared" si="272"/>
        <v>0</v>
      </c>
      <c r="AW279" s="1301">
        <v>0</v>
      </c>
      <c r="AX279" s="1301">
        <f>IF(AND(MONTH(AX$4)=MONTH($H279),YEAR(AX$4)=YEAR($H279)),#REF!,IF(AND(MONTH(AX$4)=MONTH($G279),YEAR(AX$4)=YEAR($G279)),#REF!,IF(AND(AX$4&lt;($H279+1),(AX$4+1)&gt;$G279),$P279,0)))</f>
        <v>0</v>
      </c>
      <c r="AY279" s="1301">
        <v>0</v>
      </c>
      <c r="AZ279" s="1301">
        <f t="shared" si="273"/>
        <v>0</v>
      </c>
      <c r="BA279" s="1301">
        <v>0</v>
      </c>
      <c r="BB279" s="1301">
        <f>IF(AND(MONTH(BB$4)=MONTH($H279),YEAR(BB$4)=YEAR($H279)),#REF!,IF(AND(MONTH(BB$4)=MONTH($G279),YEAR(BB$4)=YEAR($G279)),#REF!,IF(AND(BB$4&lt;($H279+1),(BB$4+1)&gt;$G279),$P279,0)))</f>
        <v>0</v>
      </c>
      <c r="BC279" s="1301">
        <v>0</v>
      </c>
      <c r="BD279" s="1301">
        <f t="shared" si="274"/>
        <v>0</v>
      </c>
      <c r="BE279" s="1301">
        <v>0</v>
      </c>
      <c r="BF279" s="1301">
        <f>IF(AND(MONTH(BF$4)=MONTH($H279),YEAR(BF$4)=YEAR($H279)),#REF!,IF(AND(MONTH(BF$4)=MONTH($G279),YEAR(BF$4)=YEAR($G279)),#REF!,IF(AND(BF$4&lt;($H279+1),(BF$4+1)&gt;$G279),$P279,0)))</f>
        <v>0</v>
      </c>
      <c r="BG279" s="1301">
        <v>0</v>
      </c>
      <c r="BH279" s="1301">
        <f t="shared" si="275"/>
        <v>0</v>
      </c>
      <c r="BI279" s="1301">
        <v>0</v>
      </c>
      <c r="BJ279" s="1301">
        <f>IF(AND(MONTH(BJ$4)=MONTH($H279),YEAR(BJ$4)=YEAR($H279)),#REF!,IF(AND(MONTH(BJ$4)=MONTH($G279),YEAR(BJ$4)=YEAR($G279)),#REF!,IF(AND(BJ$4&lt;($H279+1),(BJ$4+1)&gt;$G279),$P279,0)))</f>
        <v>0</v>
      </c>
      <c r="BK279" s="1301">
        <v>0</v>
      </c>
      <c r="BL279" s="1301">
        <f t="shared" si="276"/>
        <v>0</v>
      </c>
      <c r="BM279" s="1301">
        <v>0</v>
      </c>
      <c r="BN279" s="1313">
        <f>IF(AND(MONTH(BN$4)=MONTH($H279),YEAR(BN$4)=YEAR($H279)),#REF!,IF(AND(MONTH(BN$4)=MONTH($G279),YEAR(BN$4)=YEAR($G279)),#REF!,IF(AND(BN$4&lt;($H279+1),(BN$4+1)&gt;$G279),$P279,0)))</f>
        <v>0</v>
      </c>
      <c r="BO279" s="1313">
        <f>IF(AND(MONTH(BO$4)=MONTH($H279),YEAR(BO$4)=YEAR($H279)),#REF!,IF(AND(MONTH(BO$4)=MONTH($G279),YEAR(BO$4)=YEAR($G279)),#REF!,IF(AND(BO$4&lt;($H279+1),(BO$4+1)&gt;$G279),$P279,0)))</f>
        <v>0</v>
      </c>
      <c r="BP279" s="1313">
        <f>IF(AND(MONTH(BP$4)=MONTH($H279),YEAR(BP$4)=YEAR($H279)),#REF!,IF(AND(MONTH(BP$4)=MONTH($G279),YEAR(BP$4)=YEAR($G279)),#REF!,IF(AND(BP$4&lt;($H279+1),(BP$4+1)&gt;$G279),$P279,0)))</f>
        <v>0</v>
      </c>
      <c r="BQ279" s="1313">
        <f>IF(AND(MONTH(BQ$4)=MONTH($H279),YEAR(BQ$4)=YEAR($H279)),#REF!,IF(AND(MONTH(BQ$4)=MONTH($G279),YEAR(BQ$4)=YEAR($G279)),#REF!,IF(AND(BQ$4&lt;($H279+1),(BQ$4+1)&gt;$G279),$P279,0)))</f>
        <v>0</v>
      </c>
      <c r="BR279" s="1313">
        <f>IF(AND(MONTH(BR$4)=MONTH($H279),YEAR(BR$4)=YEAR($H279)),#REF!,IF(AND(MONTH(BR$4)=MONTH($G279),YEAR(BR$4)=YEAR($G279)),#REF!,IF(AND(BR$4&lt;($H279+1),(BR$4+1)&gt;$G279),$P279,0)))</f>
        <v>0</v>
      </c>
      <c r="BS279" s="1313">
        <f>IF(AND(MONTH(BS$4)=MONTH($H279),YEAR(BS$4)=YEAR($H279)),#REF!,IF(AND(MONTH(BS$4)=MONTH($G279),YEAR(BS$4)=YEAR($G279)),#REF!,IF(AND(BS$4&lt;($H279+1),(BS$4+1)&gt;$G279),$P279,0)))</f>
        <v>0</v>
      </c>
      <c r="BT279" s="1313">
        <f>IF(AND(MONTH(BT$4)=MONTH($H279),YEAR(BT$4)=YEAR($H279)),#REF!,IF(AND(MONTH(BT$4)=MONTH($G279),YEAR(BT$4)=YEAR($G279)),#REF!,IF(AND(BT$4&lt;($H279+1),(BT$4+1)&gt;$G279),$P279,0)))</f>
        <v>0</v>
      </c>
      <c r="BU279" s="1331">
        <f t="shared" si="345"/>
        <v>0</v>
      </c>
      <c r="BV279" s="1332"/>
      <c r="BW279" s="1406"/>
      <c r="BX279" s="1319"/>
      <c r="BY279" s="1319"/>
      <c r="BZ279" s="1319"/>
      <c r="CA279" s="1319"/>
      <c r="CB279" s="1319"/>
      <c r="CC279" s="1319"/>
      <c r="CD279" s="1339"/>
      <c r="CE279" s="1339"/>
      <c r="CF279" s="1339"/>
      <c r="CG279" s="1339"/>
      <c r="CH279" s="1339"/>
      <c r="CI279" s="1270">
        <f t="shared" si="278"/>
        <v>0</v>
      </c>
      <c r="CJ279" s="1333"/>
      <c r="CK279" s="1333"/>
      <c r="CL279" s="1333"/>
    </row>
    <row r="280" spans="1:90" ht="18" customHeight="1">
      <c r="A280" s="1188">
        <v>124</v>
      </c>
      <c r="B280" s="1188" t="s">
        <v>335</v>
      </c>
      <c r="C280" s="1188" t="s">
        <v>107</v>
      </c>
      <c r="D280" s="1188"/>
      <c r="E280" s="1412" t="s">
        <v>336</v>
      </c>
      <c r="F280" s="1218" t="s">
        <v>337</v>
      </c>
      <c r="G280" s="1197">
        <v>45276</v>
      </c>
      <c r="H280" s="1197">
        <v>46006</v>
      </c>
      <c r="I280" s="1256">
        <v>81.459999999999994</v>
      </c>
      <c r="J280" s="1257">
        <v>32335</v>
      </c>
      <c r="K280" s="1257">
        <v>32335.06</v>
      </c>
      <c r="L280" s="1260">
        <v>6.7625000000000002</v>
      </c>
      <c r="M280" s="1258">
        <v>1.2</v>
      </c>
      <c r="N280" s="1249">
        <v>9.953125</v>
      </c>
      <c r="O280" s="1259">
        <f t="shared" si="354"/>
        <v>218665.84325000001</v>
      </c>
      <c r="P280" s="1259">
        <f t="shared" si="355"/>
        <v>38802.072</v>
      </c>
      <c r="Q280" s="1259">
        <f t="shared" si="343"/>
        <v>257467.91524999999</v>
      </c>
      <c r="R280" s="1259">
        <f>IF(AND(MONTH(R$4)=MONTH($H280),YEAR(R$4)=YEAR($H280)),#REF!,IF(AND(MONTH(R$4)=MONTH($G280),YEAR(R$4)=YEAR($G280)),#REF!,IF(AND(R$4&lt;($H280+1),(R$4+1)&gt;$G280),$O280,0)))</f>
        <v>218665.84325000001</v>
      </c>
      <c r="S280" s="1259">
        <f>VLOOKUP(E280,'[1]MW-Rent 2023'!$E$11:$AS$247,16,FALSE)</f>
        <v>174932.6746</v>
      </c>
      <c r="T280" s="1259">
        <f t="shared" si="266"/>
        <v>43733.16865</v>
      </c>
      <c r="U280" s="1259">
        <f>VLOOKUP(E280,'[2]MW-Rent 2023'!$E$11:$DR$319,21,FALSE)</f>
        <v>165878.54999999999</v>
      </c>
      <c r="V280" s="1301">
        <f>IF(AND(MONTH(V$4)=MONTH($H280),YEAR(V$4)=YEAR($H280)),#REF!,IF(AND(MONTH(V$4)=MONTH($G280),YEAR(V$4)=YEAR($G280)),#REF!,IF(AND(V$4&lt;($H280+1),(V$4+1)&gt;$G280),$O280,0)))</f>
        <v>218665.84325000001</v>
      </c>
      <c r="W280" s="1301">
        <f>VLOOKUP(E280,'[1]MW-Rent 2023'!$E$11:$AS$247,17,FALSE)</f>
        <v>174932.6746</v>
      </c>
      <c r="X280" s="1301">
        <f t="shared" si="267"/>
        <v>43733.16865</v>
      </c>
      <c r="Y280" s="1301">
        <f>VLOOKUP(E280,'[2]MW-Rent 2023'!$E$11:$DR$319,25,FALSE)</f>
        <v>165878.54999999999</v>
      </c>
      <c r="Z280" s="1301">
        <f>IF(AND(MONTH(Z$4)=MONTH($H280),YEAR(Z$4)=YEAR($H280)),#REF!,IF(AND(MONTH(Z$4)=MONTH($G280),YEAR(Z$4)=YEAR($G280)),#REF!,IF(AND(Z$4&lt;($H280+1),(Z$4+1)&gt;$G280),$O280,0)))</f>
        <v>218665.84325000001</v>
      </c>
      <c r="AA280" s="1301">
        <f>VLOOKUP(E280,'[1]MW-Rent 2023'!$E$11:$AS$247,18,FALSE)</f>
        <v>174932.6746</v>
      </c>
      <c r="AB280" s="1301">
        <f t="shared" si="268"/>
        <v>43733.16865</v>
      </c>
      <c r="AC280" s="1301">
        <f>VLOOKUP(E280,'[2]MW-Rent 2023'!$E$11:$DR$319,29,FALSE)</f>
        <v>165878.54999999999</v>
      </c>
      <c r="AD280" s="1301">
        <f>IF(AND(MONTH(AD$4)=MONTH($H280),YEAR(AD$4)=YEAR($H280)),#REF!,IF(AND(MONTH(AD$4)=MONTH($G280),YEAR(AD$4)=YEAR($G280)),#REF!,IF(AND(AD$4&lt;($H280+1),(AD$4+1)&gt;$G280),$O280,0)))</f>
        <v>218665.84325000001</v>
      </c>
      <c r="AE280" s="1301">
        <f>VLOOKUP(E280,'[1]MW-Rent 2023'!$E$11:$AS$247,19,FALSE)</f>
        <v>174932.6746</v>
      </c>
      <c r="AF280" s="1301">
        <f t="shared" si="269"/>
        <v>43733.16865</v>
      </c>
      <c r="AG280" s="1301">
        <f>VLOOKUP(E280,'[2]MW-Rent 2023'!$E$11:$DR$319,33,FALSE)</f>
        <v>165878.54999999999</v>
      </c>
      <c r="AH280" s="1301">
        <f>IF(AND(MONTH(AH$4)=MONTH($H280),YEAR(AH$4)=YEAR($H280)),#REF!,IF(AND(MONTH(AH$4)=MONTH($G280),YEAR(AH$4)=YEAR($G280)),#REF!,IF(AND(AH$4&lt;($H280+1),(AH$4+1)&gt;$G280),$O280,0)))</f>
        <v>218665.84325000001</v>
      </c>
      <c r="AI280" s="1301">
        <f>VLOOKUP(E280,'[1]MW-Rent 2023'!$E$11:$AS$247,20,FALSE)</f>
        <v>174932.6746</v>
      </c>
      <c r="AJ280" s="1301">
        <f t="shared" si="270"/>
        <v>43733.16865</v>
      </c>
      <c r="AK280" s="1301">
        <f>VLOOKUP(E280,'[2]MW-Rent 2023'!$E$11:$DR$319,37,FALSE)</f>
        <v>165878.54999999999</v>
      </c>
      <c r="AL280" s="1313">
        <f>IF(AND(MONTH(AL$4)=MONTH($H280),YEAR(AL$4)=YEAR($H280)),#REF!,IF(AND(MONTH(AL$4)=MONTH($G280),YEAR(AL$4)=YEAR($G280)),#REF!,IF(AND(AL$4&lt;($H280+1),(AL$4+1)&gt;$G280),$O280,0)))</f>
        <v>218665.84325000001</v>
      </c>
      <c r="AM280" s="1313">
        <f>IF(AND(MONTH(AM$4)=MONTH($H280),YEAR(AM$4)=YEAR($H280)),#REF!,IF(AND(MONTH(AM$4)=MONTH($G280),YEAR(AM$4)=YEAR($G280)),#REF!,IF(AND(AM$4&lt;($H280+1),(AM$4+1)&gt;$G280),$O280,0)))</f>
        <v>218665.84325000001</v>
      </c>
      <c r="AN280" s="1313">
        <f>IF(AND(MONTH(AN$4)=MONTH($H280),YEAR(AN$4)=YEAR($H280)),#REF!,IF(AND(MONTH(AN$4)=MONTH($G280),YEAR(AN$4)=YEAR($G280)),#REF!,IF(AND(AN$4&lt;($H280+1),(AN$4+1)&gt;$G280),$O280,0)))</f>
        <v>218665.84325000001</v>
      </c>
      <c r="AO280" s="1313">
        <f>IF(AND(MONTH(AO$4)=MONTH($H280),YEAR(AO$4)=YEAR($H280)),#REF!,IF(AND(MONTH(AO$4)=MONTH($G280),YEAR(AO$4)=YEAR($G280)),#REF!,IF(AND(AO$4&lt;($H280+1),(AO$4+1)&gt;$G280),$O280,0)))</f>
        <v>218665.84325000001</v>
      </c>
      <c r="AP280" s="1313">
        <f>IF(AND(MONTH(AP$4)=MONTH($H280),YEAR(AP$4)=YEAR($H280)),#REF!,IF(AND(MONTH(AP$4)=MONTH($G280),YEAR(AP$4)=YEAR($G280)),#REF!,IF(AND(AP$4&lt;($H280+1),(AP$4+1)&gt;$G280),$O280,0)))</f>
        <v>218665.84325000001</v>
      </c>
      <c r="AQ280" s="1313">
        <f>IF(AND(MONTH(AQ$4)=MONTH($H280),YEAR(AQ$4)=YEAR($H280)),#REF!,IF(AND(MONTH(AQ$4)=MONTH($G280),YEAR(AQ$4)=YEAR($G280)),#REF!,IF(AND(AQ$4&lt;($H280+1),(AQ$4+1)&gt;$G280),$O280,0)))</f>
        <v>218665.84325000001</v>
      </c>
      <c r="AR280" s="1313">
        <f>IF(AND(MONTH(AR$4)=MONTH($H280),YEAR(AR$4)=YEAR($H280)),#REF!,IF(AND(MONTH(AR$4)=MONTH($G280),YEAR(AR$4)=YEAR($G280)),#REF!,IF(AND(AR$4&lt;($H280+1),(AR$4+1)&gt;$G280),$O280,0)))</f>
        <v>218665.84325000001</v>
      </c>
      <c r="AS280" s="1301">
        <f t="shared" si="344"/>
        <v>2623990.1189999999</v>
      </c>
      <c r="AT280" s="1301">
        <f>IF(AND(MONTH(AT$4)=MONTH($H280),YEAR(AT$4)=YEAR($H280)),#REF!,IF(AND(MONTH(AT$4)=MONTH($G280),YEAR(AT$4)=YEAR($G280)),#REF!,IF(AND(AT$4&lt;($H280+1),(AT$4+1)&gt;$G280),$P280,0)))</f>
        <v>38802.072</v>
      </c>
      <c r="AU280" s="1301">
        <f>VLOOKUP(E280,'[1]MW-Rent 2023'!$E$11:$AS$247,29,FALSE)</f>
        <v>38802.072</v>
      </c>
      <c r="AV280" s="1301">
        <f t="shared" si="272"/>
        <v>0</v>
      </c>
      <c r="AW280" s="1301">
        <f>VLOOKUP(E280,'[2]MW-Rent 2023'!$E$11:$DR$319,70,FALSE)</f>
        <v>38802</v>
      </c>
      <c r="AX280" s="1301">
        <f>IF(AND(MONTH(AX$4)=MONTH($H280),YEAR(AX$4)=YEAR($H280)),#REF!,IF(AND(MONTH(AX$4)=MONTH($G280),YEAR(AX$4)=YEAR($G280)),#REF!,IF(AND(AX$4&lt;($H280+1),(AX$4+1)&gt;$G280),$P280,0)))</f>
        <v>38802.072</v>
      </c>
      <c r="AY280" s="1301">
        <f>VLOOKUP(E280,'[1]MW-Rent 2023'!$E$11:$AS$247,30,FALSE)</f>
        <v>38802.072</v>
      </c>
      <c r="AZ280" s="1301">
        <f t="shared" si="273"/>
        <v>0</v>
      </c>
      <c r="BA280" s="1301">
        <f>VLOOKUP(E280,'[2]MW-Rent 2023'!$E$11:$DR$319,74,FALSE)</f>
        <v>38802</v>
      </c>
      <c r="BB280" s="1301">
        <f>IF(AND(MONTH(BB$4)=MONTH($H280),YEAR(BB$4)=YEAR($H280)),#REF!,IF(AND(MONTH(BB$4)=MONTH($G280),YEAR(BB$4)=YEAR($G280)),#REF!,IF(AND(BB$4&lt;($H280+1),(BB$4+1)&gt;$G280),$P280,0)))</f>
        <v>38802.072</v>
      </c>
      <c r="BC280" s="1301">
        <f>VLOOKUP(E280,'[1]MW-Rent 2023'!$E$11:$AS$247,31,FALSE)</f>
        <v>38802.072</v>
      </c>
      <c r="BD280" s="1301">
        <f t="shared" si="274"/>
        <v>0</v>
      </c>
      <c r="BE280" s="1301">
        <f>VLOOKUP(E280,'[2]MW-Rent 2023'!$E$11:$DR$319,78,FALSE)</f>
        <v>38802</v>
      </c>
      <c r="BF280" s="1301">
        <f>IF(AND(MONTH(BF$4)=MONTH($H280),YEAR(BF$4)=YEAR($H280)),#REF!,IF(AND(MONTH(BF$4)=MONTH($G280),YEAR(BF$4)=YEAR($G280)),#REF!,IF(AND(BF$4&lt;($H280+1),(BF$4+1)&gt;$G280),$P280,0)))</f>
        <v>38802.072</v>
      </c>
      <c r="BG280" s="1301">
        <f>VLOOKUP(E280,'[1]MW-Rent 2023'!$E$11:$AS$247,32,FALSE)</f>
        <v>38802.072</v>
      </c>
      <c r="BH280" s="1301">
        <f t="shared" si="275"/>
        <v>0</v>
      </c>
      <c r="BI280" s="1301">
        <f>VLOOKUP(E280,'[2]MW-Rent 2023'!$E$11:$DR$319,82,FALSE)</f>
        <v>38802</v>
      </c>
      <c r="BJ280" s="1301">
        <f>IF(AND(MONTH(BJ$4)=MONTH($H280),YEAR(BJ$4)=YEAR($H280)),#REF!,IF(AND(MONTH(BJ$4)=MONTH($G280),YEAR(BJ$4)=YEAR($G280)),#REF!,IF(AND(BJ$4&lt;($H280+1),(BJ$4+1)&gt;$G280),$P280,0)))</f>
        <v>38802.072</v>
      </c>
      <c r="BK280" s="1301">
        <f>VLOOKUP(E280,'[1]MW-Rent 2023'!$E$11:$AS$247,33,FALSE)</f>
        <v>38802.072</v>
      </c>
      <c r="BL280" s="1301">
        <f t="shared" si="276"/>
        <v>0</v>
      </c>
      <c r="BM280" s="1301">
        <f>VLOOKUP(E280,'[2]MW-Rent 2023'!$E$11:$DR$319,86,FALSE)</f>
        <v>38802</v>
      </c>
      <c r="BN280" s="1313">
        <f>IF(AND(MONTH(BN$4)=MONTH($H280),YEAR(BN$4)=YEAR($H280)),#REF!,IF(AND(MONTH(BN$4)=MONTH($G280),YEAR(BN$4)=YEAR($G280)),#REF!,IF(AND(BN$4&lt;($H280+1),(BN$4+1)&gt;$G280),$P280,0)))</f>
        <v>38802.072</v>
      </c>
      <c r="BO280" s="1313">
        <f>IF(AND(MONTH(BO$4)=MONTH($H280),YEAR(BO$4)=YEAR($H280)),#REF!,IF(AND(MONTH(BO$4)=MONTH($G280),YEAR(BO$4)=YEAR($G280)),#REF!,IF(AND(BO$4&lt;($H280+1),(BO$4+1)&gt;$G280),$P280,0)))</f>
        <v>38802.072</v>
      </c>
      <c r="BP280" s="1313">
        <f>IF(AND(MONTH(BP$4)=MONTH($H280),YEAR(BP$4)=YEAR($H280)),#REF!,IF(AND(MONTH(BP$4)=MONTH($G280),YEAR(BP$4)=YEAR($G280)),#REF!,IF(AND(BP$4&lt;($H280+1),(BP$4+1)&gt;$G280),$P280,0)))</f>
        <v>38802.072</v>
      </c>
      <c r="BQ280" s="1313">
        <f>IF(AND(MONTH(BQ$4)=MONTH($H280),YEAR(BQ$4)=YEAR($H280)),#REF!,IF(AND(MONTH(BQ$4)=MONTH($G280),YEAR(BQ$4)=YEAR($G280)),#REF!,IF(AND(BQ$4&lt;($H280+1),(BQ$4+1)&gt;$G280),$P280,0)))</f>
        <v>38802.072</v>
      </c>
      <c r="BR280" s="1313">
        <f>IF(AND(MONTH(BR$4)=MONTH($H280),YEAR(BR$4)=YEAR($H280)),#REF!,IF(AND(MONTH(BR$4)=MONTH($G280),YEAR(BR$4)=YEAR($G280)),#REF!,IF(AND(BR$4&lt;($H280+1),(BR$4+1)&gt;$G280),$P280,0)))</f>
        <v>38802.072</v>
      </c>
      <c r="BS280" s="1313">
        <f>IF(AND(MONTH(BS$4)=MONTH($H280),YEAR(BS$4)=YEAR($H280)),#REF!,IF(AND(MONTH(BS$4)=MONTH($G280),YEAR(BS$4)=YEAR($G280)),#REF!,IF(AND(BS$4&lt;($H280+1),(BS$4+1)&gt;$G280),$P280,0)))</f>
        <v>38802.072</v>
      </c>
      <c r="BT280" s="1313">
        <f>IF(AND(MONTH(BT$4)=MONTH($H280),YEAR(BT$4)=YEAR($H280)),#REF!,IF(AND(MONTH(BT$4)=MONTH($G280),YEAR(BT$4)=YEAR($G280)),#REF!,IF(AND(BT$4&lt;($H280+1),(BT$4+1)&gt;$G280),$P280,0)))</f>
        <v>38802.072</v>
      </c>
      <c r="BU280" s="1331">
        <f t="shared" si="345"/>
        <v>465624.864</v>
      </c>
      <c r="BV280" s="1331"/>
      <c r="BW280" s="1406"/>
      <c r="BX280" s="1319"/>
      <c r="BY280" s="1319"/>
      <c r="BZ280" s="1319"/>
      <c r="CA280" s="1319"/>
      <c r="CB280" s="1319"/>
      <c r="CC280" s="1319"/>
      <c r="CD280" s="1338"/>
      <c r="CE280" s="1338"/>
      <c r="CF280" s="1338"/>
      <c r="CG280" s="1338"/>
      <c r="CH280" s="1338"/>
      <c r="CI280" s="1270">
        <f t="shared" si="278"/>
        <v>0</v>
      </c>
      <c r="CJ280" s="1333"/>
      <c r="CK280" s="1333"/>
      <c r="CL280" s="1333"/>
    </row>
    <row r="281" spans="1:90" ht="18" customHeight="1">
      <c r="A281" s="1188"/>
      <c r="B281" s="1188"/>
      <c r="C281" s="1188"/>
      <c r="D281" s="1188"/>
      <c r="E281" s="1188"/>
      <c r="F281" s="1218"/>
      <c r="G281" s="1386"/>
      <c r="H281" s="1386"/>
      <c r="I281" s="1256"/>
      <c r="J281" s="1257"/>
      <c r="K281" s="1257"/>
      <c r="L281" s="1260"/>
      <c r="M281" s="1258"/>
      <c r="N281" s="1249"/>
      <c r="O281" s="1259"/>
      <c r="P281" s="1259"/>
      <c r="Q281" s="1259"/>
      <c r="R281" s="1259"/>
      <c r="S281" s="1259"/>
      <c r="T281" s="1259"/>
      <c r="U281" s="1259"/>
      <c r="V281" s="1301"/>
      <c r="W281" s="1301"/>
      <c r="X281" s="1301"/>
      <c r="Y281" s="1301"/>
      <c r="Z281" s="1301"/>
      <c r="AA281" s="1301"/>
      <c r="AB281" s="1301"/>
      <c r="AC281" s="1301"/>
      <c r="AD281" s="1301"/>
      <c r="AE281" s="1301"/>
      <c r="AF281" s="1301"/>
      <c r="AG281" s="1301"/>
      <c r="AH281" s="1301"/>
      <c r="AI281" s="1301"/>
      <c r="AJ281" s="1301"/>
      <c r="AK281" s="1301"/>
      <c r="AL281" s="1402"/>
      <c r="AM281" s="1301"/>
      <c r="AN281" s="1331"/>
      <c r="AO281" s="1331"/>
      <c r="AP281" s="1331"/>
      <c r="AQ281" s="1331"/>
      <c r="AR281" s="1331"/>
      <c r="AS281" s="1301"/>
      <c r="AT281" s="1301"/>
      <c r="AU281" s="1301"/>
      <c r="AV281" s="1301"/>
      <c r="AW281" s="1301"/>
      <c r="AX281" s="1301"/>
      <c r="AY281" s="1301"/>
      <c r="AZ281" s="1301"/>
      <c r="BA281" s="1301"/>
      <c r="BB281" s="1301"/>
      <c r="BC281" s="1301"/>
      <c r="BD281" s="1301"/>
      <c r="BE281" s="1301"/>
      <c r="BF281" s="1301"/>
      <c r="BG281" s="1301"/>
      <c r="BH281" s="1301"/>
      <c r="BI281" s="1301"/>
      <c r="BJ281" s="1402"/>
      <c r="BK281" s="1301"/>
      <c r="BL281" s="1301"/>
      <c r="BM281" s="1301"/>
      <c r="BN281" s="1402"/>
      <c r="BO281" s="1301"/>
      <c r="BP281" s="1331"/>
      <c r="BQ281" s="1331"/>
      <c r="BR281" s="1331"/>
      <c r="BS281" s="1331"/>
      <c r="BT281" s="1331"/>
      <c r="BU281" s="1331"/>
      <c r="BV281" s="1331"/>
      <c r="BW281" s="1406"/>
      <c r="BX281" s="1284"/>
      <c r="BY281" s="1301"/>
      <c r="BZ281" s="1301"/>
      <c r="CA281" s="1301"/>
      <c r="CB281" s="1402"/>
      <c r="CC281" s="1301"/>
      <c r="CD281" s="1331"/>
      <c r="CE281" s="1331"/>
      <c r="CF281" s="1331"/>
      <c r="CG281" s="1331"/>
      <c r="CH281" s="1331"/>
      <c r="CI281" s="1301"/>
      <c r="CJ281" s="1333"/>
      <c r="CK281" s="1333"/>
      <c r="CL281" s="1333"/>
    </row>
    <row r="282" spans="1:90" ht="18" customHeight="1">
      <c r="A282" s="1387"/>
      <c r="B282" s="1387"/>
      <c r="C282" s="1387"/>
      <c r="D282" s="1387"/>
      <c r="E282" s="1387"/>
      <c r="F282" s="1388"/>
      <c r="G282" s="1389"/>
      <c r="H282" s="1389"/>
      <c r="I282" s="1394"/>
      <c r="J282" s="1395">
        <f>SUM(J209:J281)</f>
        <v>111710</v>
      </c>
      <c r="K282" s="1395">
        <f>SUM(K209:K281)-K209-K211-K212-K214-K215-K217-K219-K220-K221-K223-K224-K226-K227-K229-K230-K231-K233-K234-K236-K237-K238-K240-K242-K244-K246-K248-K250-K252-K253-K255-K256-K258-K260-K261-K263-K264-K266-K267-K269-K271-K273-K275-K278-K279</f>
        <v>111710.06</v>
      </c>
      <c r="L282" s="1396"/>
      <c r="M282" s="1397"/>
      <c r="N282" s="1398"/>
      <c r="O282" s="1399"/>
      <c r="P282" s="1399"/>
      <c r="Q282" s="1399"/>
      <c r="R282" s="1399" t="e">
        <f t="shared" ref="R282:BU282" si="356">SUM(R208:R280)</f>
        <v>#REF!</v>
      </c>
      <c r="S282" s="1399">
        <f t="shared" si="356"/>
        <v>691133.50459999999</v>
      </c>
      <c r="T282" s="1399" t="e">
        <f t="shared" si="356"/>
        <v>#REF!</v>
      </c>
      <c r="U282" s="1399">
        <f t="shared" si="356"/>
        <v>733673.03</v>
      </c>
      <c r="V282" s="1401">
        <f t="shared" si="356"/>
        <v>848692.51575000002</v>
      </c>
      <c r="W282" s="1401">
        <f t="shared" si="356"/>
        <v>684895.33459999994</v>
      </c>
      <c r="X282" s="1401">
        <f t="shared" si="356"/>
        <v>163797.18114999999</v>
      </c>
      <c r="Y282" s="1401">
        <f t="shared" si="356"/>
        <v>672057.69</v>
      </c>
      <c r="Z282" s="1401">
        <f t="shared" si="356"/>
        <v>792923.05575000006</v>
      </c>
      <c r="AA282" s="1401">
        <f t="shared" ref="AA282:AC282" si="357">SUM(AA208:AA280)</f>
        <v>684895.33459999994</v>
      </c>
      <c r="AB282" s="1401">
        <f t="shared" si="357"/>
        <v>108027.72115</v>
      </c>
      <c r="AC282" s="1401">
        <f t="shared" si="357"/>
        <v>672057.69</v>
      </c>
      <c r="AD282" s="1401" t="e">
        <f t="shared" si="356"/>
        <v>#REF!</v>
      </c>
      <c r="AE282" s="1401">
        <f t="shared" si="356"/>
        <v>685462.05460000003</v>
      </c>
      <c r="AF282" s="1401" t="e">
        <f t="shared" si="356"/>
        <v>#REF!</v>
      </c>
      <c r="AG282" s="1401">
        <f t="shared" si="356"/>
        <v>675283.09</v>
      </c>
      <c r="AH282" s="1401" t="e">
        <f t="shared" si="356"/>
        <v>#REF!</v>
      </c>
      <c r="AI282" s="1401">
        <f t="shared" ref="AI282:AK282" si="358">SUM(AI208:AI280)</f>
        <v>687249.33459999994</v>
      </c>
      <c r="AJ282" s="1401" t="e">
        <f t="shared" si="358"/>
        <v>#REF!</v>
      </c>
      <c r="AK282" s="1401">
        <f t="shared" si="358"/>
        <v>676625.09</v>
      </c>
      <c r="AL282" s="1401" t="e">
        <f t="shared" si="356"/>
        <v>#REF!</v>
      </c>
      <c r="AM282" s="1401" t="e">
        <f t="shared" si="356"/>
        <v>#REF!</v>
      </c>
      <c r="AN282" s="1401" t="e">
        <f t="shared" si="356"/>
        <v>#REF!</v>
      </c>
      <c r="AO282" s="1401" t="e">
        <f t="shared" si="356"/>
        <v>#REF!</v>
      </c>
      <c r="AP282" s="1401" t="e">
        <f t="shared" si="356"/>
        <v>#REF!</v>
      </c>
      <c r="AQ282" s="1401" t="e">
        <f t="shared" si="356"/>
        <v>#REF!</v>
      </c>
      <c r="AR282" s="1401" t="e">
        <f t="shared" si="356"/>
        <v>#REF!</v>
      </c>
      <c r="AS282" s="1401" t="e">
        <f t="shared" si="356"/>
        <v>#REF!</v>
      </c>
      <c r="AT282" s="1401" t="e">
        <f t="shared" si="356"/>
        <v>#REF!</v>
      </c>
      <c r="AU282" s="1401">
        <f t="shared" si="356"/>
        <v>189912.20199999999</v>
      </c>
      <c r="AV282" s="1401" t="e">
        <f t="shared" si="356"/>
        <v>#REF!</v>
      </c>
      <c r="AW282" s="1401">
        <f t="shared" si="356"/>
        <v>131922</v>
      </c>
      <c r="AX282" s="1401">
        <f t="shared" si="356"/>
        <v>190796.07199999999</v>
      </c>
      <c r="AY282" s="1401">
        <f t="shared" si="356"/>
        <v>188056.07199999999</v>
      </c>
      <c r="AZ282" s="1401">
        <f t="shared" si="356"/>
        <v>2740</v>
      </c>
      <c r="BA282" s="1401">
        <f t="shared" si="356"/>
        <v>194002</v>
      </c>
      <c r="BB282" s="1401">
        <f t="shared" si="356"/>
        <v>175304.552</v>
      </c>
      <c r="BC282" s="1401">
        <f t="shared" ref="BC282:BE282" si="359">SUM(BC208:BC280)</f>
        <v>188056.07199999999</v>
      </c>
      <c r="BD282" s="1401">
        <f t="shared" si="359"/>
        <v>-12751.52</v>
      </c>
      <c r="BE282" s="1401">
        <f t="shared" si="359"/>
        <v>194002</v>
      </c>
      <c r="BF282" s="1401" t="e">
        <f t="shared" si="356"/>
        <v>#REF!</v>
      </c>
      <c r="BG282" s="1401">
        <f t="shared" si="356"/>
        <v>188056.07199999999</v>
      </c>
      <c r="BH282" s="1401" t="e">
        <f t="shared" si="356"/>
        <v>#REF!</v>
      </c>
      <c r="BI282" s="1401">
        <f t="shared" si="356"/>
        <v>194002</v>
      </c>
      <c r="BJ282" s="1401" t="e">
        <f t="shared" si="356"/>
        <v>#REF!</v>
      </c>
      <c r="BK282" s="1401">
        <f t="shared" ref="BK282:BM282" si="360">SUM(BK208:BK280)</f>
        <v>188056.07199999999</v>
      </c>
      <c r="BL282" s="1401" t="e">
        <f t="shared" si="360"/>
        <v>#REF!</v>
      </c>
      <c r="BM282" s="1401">
        <f t="shared" si="360"/>
        <v>194002</v>
      </c>
      <c r="BN282" s="1401" t="e">
        <f t="shared" si="356"/>
        <v>#REF!</v>
      </c>
      <c r="BO282" s="1401" t="e">
        <f t="shared" si="356"/>
        <v>#REF!</v>
      </c>
      <c r="BP282" s="1404" t="e">
        <f t="shared" si="356"/>
        <v>#REF!</v>
      </c>
      <c r="BQ282" s="1404" t="e">
        <f t="shared" si="356"/>
        <v>#REF!</v>
      </c>
      <c r="BR282" s="1404" t="e">
        <f t="shared" si="356"/>
        <v>#REF!</v>
      </c>
      <c r="BS282" s="1404" t="e">
        <f t="shared" si="356"/>
        <v>#REF!</v>
      </c>
      <c r="BT282" s="1404" t="e">
        <f t="shared" si="356"/>
        <v>#REF!</v>
      </c>
      <c r="BU282" s="1404" t="e">
        <f t="shared" si="356"/>
        <v>#REF!</v>
      </c>
      <c r="BV282" s="1407"/>
      <c r="BW282" s="1408">
        <f t="shared" ref="BW282:CI282" si="361">SUM(BW208:BW280)</f>
        <v>17917.39</v>
      </c>
      <c r="BX282" s="1401">
        <f t="shared" si="361"/>
        <v>9367.9500000000007</v>
      </c>
      <c r="BY282" s="1401">
        <f t="shared" si="361"/>
        <v>15360.4</v>
      </c>
      <c r="BZ282" s="1401">
        <f t="shared" si="361"/>
        <v>10936.67</v>
      </c>
      <c r="CA282" s="1401">
        <f t="shared" si="361"/>
        <v>13019.12</v>
      </c>
      <c r="CB282" s="1401">
        <f t="shared" si="361"/>
        <v>0</v>
      </c>
      <c r="CC282" s="1401">
        <f t="shared" si="361"/>
        <v>0</v>
      </c>
      <c r="CD282" s="1404">
        <f t="shared" si="361"/>
        <v>0</v>
      </c>
      <c r="CE282" s="1404">
        <f t="shared" si="361"/>
        <v>0</v>
      </c>
      <c r="CF282" s="1404">
        <f t="shared" si="361"/>
        <v>0</v>
      </c>
      <c r="CG282" s="1404">
        <f t="shared" si="361"/>
        <v>0</v>
      </c>
      <c r="CH282" s="1404">
        <f t="shared" si="361"/>
        <v>0</v>
      </c>
      <c r="CI282" s="1401">
        <f t="shared" si="361"/>
        <v>66601.53</v>
      </c>
      <c r="CJ282" s="1333"/>
      <c r="CK282" s="1333"/>
      <c r="CL282" s="1333"/>
    </row>
    <row r="283" spans="1:90" ht="18" customHeight="1">
      <c r="A283" s="1188"/>
      <c r="B283" s="1188"/>
      <c r="C283" s="1188"/>
      <c r="D283" s="1188"/>
      <c r="E283" s="1188"/>
      <c r="F283" s="1218"/>
      <c r="G283" s="1191"/>
      <c r="H283" s="1386"/>
      <c r="I283" s="1256"/>
      <c r="J283" s="1257"/>
      <c r="K283" s="1257"/>
      <c r="L283" s="1260"/>
      <c r="M283" s="1258"/>
      <c r="N283" s="1249"/>
      <c r="O283" s="1259"/>
      <c r="P283" s="1259"/>
      <c r="Q283" s="1259"/>
      <c r="R283" s="1259"/>
      <c r="S283" s="1259"/>
      <c r="T283" s="1259"/>
      <c r="U283" s="1259"/>
      <c r="V283" s="1301"/>
      <c r="W283" s="1301"/>
      <c r="X283" s="1301"/>
      <c r="Y283" s="1301"/>
      <c r="Z283" s="1301"/>
      <c r="AA283" s="1301"/>
      <c r="AB283" s="1301"/>
      <c r="AC283" s="1301"/>
      <c r="AD283" s="1301"/>
      <c r="AE283" s="1301"/>
      <c r="AF283" s="1301"/>
      <c r="AG283" s="1301"/>
      <c r="AH283" s="1301"/>
      <c r="AI283" s="1301"/>
      <c r="AJ283" s="1301"/>
      <c r="AK283" s="1301"/>
      <c r="AL283" s="1402"/>
      <c r="AM283" s="1301"/>
      <c r="AN283" s="1331"/>
      <c r="AO283" s="1331"/>
      <c r="AP283" s="1331"/>
      <c r="AQ283" s="1331"/>
      <c r="AR283" s="1331"/>
      <c r="AS283" s="1301"/>
      <c r="AT283" s="1301"/>
      <c r="AU283" s="1301"/>
      <c r="AV283" s="1301"/>
      <c r="AW283" s="1301"/>
      <c r="AX283" s="1301"/>
      <c r="AY283" s="1301"/>
      <c r="AZ283" s="1301"/>
      <c r="BA283" s="1301"/>
      <c r="BB283" s="1301"/>
      <c r="BC283" s="1301"/>
      <c r="BD283" s="1301"/>
      <c r="BE283" s="1301"/>
      <c r="BF283" s="1301"/>
      <c r="BG283" s="1301"/>
      <c r="BH283" s="1301"/>
      <c r="BI283" s="1301"/>
      <c r="BJ283" s="1402"/>
      <c r="BK283" s="1301"/>
      <c r="BL283" s="1301"/>
      <c r="BM283" s="1301"/>
      <c r="BN283" s="1402"/>
      <c r="BO283" s="1301"/>
      <c r="BP283" s="1331"/>
      <c r="BQ283" s="1331"/>
      <c r="BR283" s="1331"/>
      <c r="BS283" s="1331"/>
      <c r="BT283" s="1331"/>
      <c r="BU283" s="1331"/>
      <c r="BV283" s="1331"/>
      <c r="BW283" s="1409"/>
      <c r="BX283" s="1301"/>
      <c r="BY283" s="1301"/>
      <c r="BZ283" s="1301"/>
      <c r="CA283" s="1301"/>
      <c r="CB283" s="1402"/>
      <c r="CC283" s="1301"/>
      <c r="CD283" s="1331"/>
      <c r="CE283" s="1331"/>
      <c r="CF283" s="1331"/>
      <c r="CG283" s="1331"/>
      <c r="CH283" s="1331"/>
      <c r="CI283" s="1284"/>
      <c r="CJ283" s="1333"/>
      <c r="CK283" s="1333"/>
      <c r="CL283" s="1333"/>
    </row>
    <row r="284" spans="1:90" ht="18" customHeight="1">
      <c r="A284" s="1188"/>
      <c r="B284" s="1188"/>
      <c r="C284" s="1188"/>
      <c r="D284" s="1188"/>
      <c r="E284" s="1188"/>
      <c r="F284" s="1413" t="s">
        <v>338</v>
      </c>
      <c r="G284" s="1386"/>
      <c r="H284" s="1386"/>
      <c r="I284" s="1256"/>
      <c r="J284" s="1257"/>
      <c r="K284" s="1257"/>
      <c r="L284" s="1260"/>
      <c r="M284" s="1258"/>
      <c r="N284" s="1249"/>
      <c r="O284" s="1259"/>
      <c r="P284" s="1259"/>
      <c r="Q284" s="1259"/>
      <c r="R284" s="1259"/>
      <c r="S284" s="1259"/>
      <c r="T284" s="1259"/>
      <c r="U284" s="1259"/>
      <c r="V284" s="1301"/>
      <c r="W284" s="1301"/>
      <c r="X284" s="1301"/>
      <c r="Y284" s="1301"/>
      <c r="Z284" s="1301"/>
      <c r="AA284" s="1301"/>
      <c r="AB284" s="1301"/>
      <c r="AC284" s="1301"/>
      <c r="AD284" s="1301"/>
      <c r="AE284" s="1301"/>
      <c r="AF284" s="1301"/>
      <c r="AG284" s="1301"/>
      <c r="AH284" s="1301"/>
      <c r="AI284" s="1301"/>
      <c r="AJ284" s="1301"/>
      <c r="AK284" s="1301"/>
      <c r="AL284" s="1402"/>
      <c r="AM284" s="1301"/>
      <c r="AN284" s="1331"/>
      <c r="AO284" s="1331"/>
      <c r="AP284" s="1331"/>
      <c r="AQ284" s="1331"/>
      <c r="AR284" s="1331"/>
      <c r="AS284" s="1301"/>
      <c r="AT284" s="1301"/>
      <c r="AU284" s="1301"/>
      <c r="AV284" s="1301"/>
      <c r="AW284" s="1301"/>
      <c r="AX284" s="1301"/>
      <c r="AY284" s="1301"/>
      <c r="AZ284" s="1301"/>
      <c r="BA284" s="1301"/>
      <c r="BB284" s="1301"/>
      <c r="BC284" s="1301"/>
      <c r="BD284" s="1301"/>
      <c r="BE284" s="1301"/>
      <c r="BF284" s="1301"/>
      <c r="BG284" s="1301"/>
      <c r="BH284" s="1301"/>
      <c r="BI284" s="1301"/>
      <c r="BJ284" s="1402"/>
      <c r="BK284" s="1301"/>
      <c r="BL284" s="1301"/>
      <c r="BM284" s="1301"/>
      <c r="BN284" s="1402"/>
      <c r="BO284" s="1301"/>
      <c r="BP284" s="1331"/>
      <c r="BQ284" s="1331"/>
      <c r="BR284" s="1331"/>
      <c r="BS284" s="1331"/>
      <c r="BT284" s="1331"/>
      <c r="BU284" s="1331"/>
      <c r="BV284" s="1331"/>
      <c r="BW284" s="1409"/>
      <c r="BX284" s="1301"/>
      <c r="BY284" s="1301"/>
      <c r="BZ284" s="1301"/>
      <c r="CA284" s="1301"/>
      <c r="CB284" s="1402"/>
      <c r="CC284" s="1301"/>
      <c r="CD284" s="1331"/>
      <c r="CE284" s="1331"/>
      <c r="CF284" s="1331"/>
      <c r="CG284" s="1331"/>
      <c r="CH284" s="1331"/>
      <c r="CI284" s="1284"/>
      <c r="CJ284" s="1333"/>
      <c r="CK284" s="1333"/>
      <c r="CL284" s="1333"/>
    </row>
    <row r="285" spans="1:90" ht="18" customHeight="1">
      <c r="A285" s="1188">
        <v>125</v>
      </c>
      <c r="B285" s="1188" t="s">
        <v>335</v>
      </c>
      <c r="C285" s="1188" t="s">
        <v>107</v>
      </c>
      <c r="D285" s="1188"/>
      <c r="E285" s="1412" t="s">
        <v>339</v>
      </c>
      <c r="F285" s="1218" t="s">
        <v>340</v>
      </c>
      <c r="G285" s="1197">
        <v>45276</v>
      </c>
      <c r="H285" s="1197">
        <v>46006</v>
      </c>
      <c r="I285" s="1256">
        <v>141.58000000000001</v>
      </c>
      <c r="J285" s="1257">
        <v>30365.24</v>
      </c>
      <c r="K285" s="1257">
        <v>30365.24</v>
      </c>
      <c r="L285" s="1260">
        <v>6.7625000000000002</v>
      </c>
      <c r="M285" s="1258">
        <v>1.2</v>
      </c>
      <c r="N285" s="1249">
        <v>9.953125</v>
      </c>
      <c r="O285" s="1259">
        <f>L285*K285</f>
        <v>205344.93549999999</v>
      </c>
      <c r="P285" s="1259">
        <f>M285*K285</f>
        <v>36438.288</v>
      </c>
      <c r="Q285" s="1259">
        <f>SUM(O285:P285)</f>
        <v>241783.22349999999</v>
      </c>
      <c r="R285" s="1259">
        <f>IF(AND(MONTH(R$4)=MONTH($H285),YEAR(R$4)=YEAR($H285)),#REF!,IF(AND(MONTH(R$4)=MONTH($G285),YEAR(R$4)=YEAR($G285)),#REF!,IF(AND(R$4&lt;($H285+1),(R$4+1)&gt;$G285),$O285,0)))</f>
        <v>205344.93549999999</v>
      </c>
      <c r="S285" s="1259">
        <v>164275.94839999999</v>
      </c>
      <c r="T285" s="1259">
        <f>R285-S285</f>
        <v>41068.987099999998</v>
      </c>
      <c r="U285" s="1259">
        <f>VLOOKUP(E285,'[2]MW-Rent 2023'!$E$11:$DR$319,21,FALSE)</f>
        <v>155773.68119999999</v>
      </c>
      <c r="V285" s="1301">
        <f>IF(AND(MONTH(V$4)=MONTH($H285),YEAR(V$4)=YEAR($H285)),#REF!,IF(AND(MONTH(V$4)=MONTH($G285),YEAR(V$4)=YEAR($G285)),#REF!,IF(AND(V$4&lt;($H285+1),(V$4+1)&gt;$G285),$O285,0)))</f>
        <v>205344.93549999999</v>
      </c>
      <c r="W285" s="1301">
        <f>VLOOKUP(E285,'[1]MW-Rent 2023'!$E$11:$AS$247,17,FALSE)</f>
        <v>164275.94839999999</v>
      </c>
      <c r="X285" s="1301">
        <f>V285-W285</f>
        <v>41068.987099999998</v>
      </c>
      <c r="Y285" s="1301">
        <f>VLOOKUP(E285,'[2]MW-Rent 2023'!$E$11:$DR$319,25,FALSE)</f>
        <v>155773.68119999999</v>
      </c>
      <c r="Z285" s="1301">
        <f>IF(AND(MONTH(Z$4)=MONTH($H285),YEAR(Z$4)=YEAR($H285)),#REF!,IF(AND(MONTH(Z$4)=MONTH($G285),YEAR(Z$4)=YEAR($G285)),#REF!,IF(AND(Z$4&lt;($H285+1),(Z$4+1)&gt;$G285),$O285,0)))</f>
        <v>205344.93549999999</v>
      </c>
      <c r="AA285" s="1301">
        <f>VLOOKUP(E285,'[1]MW-Rent 2023'!$E$11:$AS$247,18,FALSE)</f>
        <v>164275.94839999999</v>
      </c>
      <c r="AB285" s="1301">
        <f>Z285-AA285</f>
        <v>41068.987099999998</v>
      </c>
      <c r="AC285" s="1301">
        <f>VLOOKUP(E285,'[2]MW-Rent 2023'!$E$11:$DR$319,29,FALSE)</f>
        <v>155773.68119999999</v>
      </c>
      <c r="AD285" s="1301">
        <f>IF(AND(MONTH(AD$4)=MONTH($H285),YEAR(AD$4)=YEAR($H285)),#REF!,IF(AND(MONTH(AD$4)=MONTH($G285),YEAR(AD$4)=YEAR($G285)),#REF!,IF(AND(AD$4&lt;($H285+1),(AD$4+1)&gt;$G285),$O285,0)))</f>
        <v>205344.93549999999</v>
      </c>
      <c r="AE285" s="1301">
        <f>VLOOKUP(E285,'[1]MW-Rent 2023'!$E$11:$AS$247,19,FALSE)</f>
        <v>164275.94839999999</v>
      </c>
      <c r="AF285" s="1301">
        <f>AD285-AE285</f>
        <v>41068.987099999998</v>
      </c>
      <c r="AG285" s="1301">
        <f>VLOOKUP(E285,'[2]MW-Rent 2023'!$E$11:$DR$319,33,FALSE)</f>
        <v>155773.68119999999</v>
      </c>
      <c r="AH285" s="1301">
        <f>IF(AND(MONTH(AH$4)=MONTH($H285),YEAR(AH$4)=YEAR($H285)),#REF!,IF(AND(MONTH(AH$4)=MONTH($G285),YEAR(AH$4)=YEAR($G285)),#REF!,IF(AND(AH$4&lt;($H285+1),(AH$4+1)&gt;$G285),$O285,0)))</f>
        <v>205344.93549999999</v>
      </c>
      <c r="AI285" s="1301">
        <f>VLOOKUP(E285,'[1]MW-Rent 2023'!$E$11:$AS$247,20,FALSE)</f>
        <v>164275.94839999999</v>
      </c>
      <c r="AJ285" s="1301">
        <f>AH285-AI285</f>
        <v>41068.987099999998</v>
      </c>
      <c r="AK285" s="1301">
        <f>VLOOKUP(E285,'[2]MW-Rent 2023'!$E$11:$DR$319,37,FALSE)</f>
        <v>155773.68119999999</v>
      </c>
      <c r="AL285" s="1313">
        <f>IF(AND(MONTH(AL$4)=MONTH($H285),YEAR(AL$4)=YEAR($H285)),#REF!,IF(AND(MONTH(AL$4)=MONTH($G285),YEAR(AL$4)=YEAR($G285)),#REF!,IF(AND(AL$4&lt;($H285+1),(AL$4+1)&gt;$G285),$O285,0)))</f>
        <v>205344.93549999999</v>
      </c>
      <c r="AM285" s="1313">
        <f>IF(AND(MONTH(AM$4)=MONTH($H285),YEAR(AM$4)=YEAR($H285)),#REF!,IF(AND(MONTH(AM$4)=MONTH($G285),YEAR(AM$4)=YEAR($G285)),#REF!,IF(AND(AM$4&lt;($H285+1),(AM$4+1)&gt;$G285),$O285,0)))</f>
        <v>205344.93549999999</v>
      </c>
      <c r="AN285" s="1313">
        <f>IF(AND(MONTH(AN$4)=MONTH($H285),YEAR(AN$4)=YEAR($H285)),#REF!,IF(AND(MONTH(AN$4)=MONTH($G285),YEAR(AN$4)=YEAR($G285)),#REF!,IF(AND(AN$4&lt;($H285+1),(AN$4+1)&gt;$G285),$O285,0)))</f>
        <v>205344.93549999999</v>
      </c>
      <c r="AO285" s="1313">
        <f>IF(AND(MONTH(AO$4)=MONTH($H285),YEAR(AO$4)=YEAR($H285)),#REF!,IF(AND(MONTH(AO$4)=MONTH($G285),YEAR(AO$4)=YEAR($G285)),#REF!,IF(AND(AO$4&lt;($H285+1),(AO$4+1)&gt;$G285),$O285,0)))</f>
        <v>205344.93549999999</v>
      </c>
      <c r="AP285" s="1313">
        <f>IF(AND(MONTH(AP$4)=MONTH($H285),YEAR(AP$4)=YEAR($H285)),#REF!,IF(AND(MONTH(AP$4)=MONTH($G285),YEAR(AP$4)=YEAR($G285)),#REF!,IF(AND(AP$4&lt;($H285+1),(AP$4+1)&gt;$G285),$O285,0)))</f>
        <v>205344.93549999999</v>
      </c>
      <c r="AQ285" s="1313">
        <f>IF(AND(MONTH(AQ$4)=MONTH($H285),YEAR(AQ$4)=YEAR($H285)),#REF!,IF(AND(MONTH(AQ$4)=MONTH($G285),YEAR(AQ$4)=YEAR($G285)),#REF!,IF(AND(AQ$4&lt;($H285+1),(AQ$4+1)&gt;$G285),$O285,0)))</f>
        <v>205344.93549999999</v>
      </c>
      <c r="AR285" s="1313">
        <f>IF(AND(MONTH(AR$4)=MONTH($H285),YEAR(AR$4)=YEAR($H285)),#REF!,IF(AND(MONTH(AR$4)=MONTH($G285),YEAR(AR$4)=YEAR($G285)),#REF!,IF(AND(AR$4&lt;($H285+1),(AR$4+1)&gt;$G285),$O285,0)))</f>
        <v>205344.93549999999</v>
      </c>
      <c r="AS285" s="1301">
        <f>R285+V285+Z285+AD285+AH285+AL285+AM285+AN285+AO285+AP285+AQ285+AR285</f>
        <v>2464139.2259999998</v>
      </c>
      <c r="AT285" s="1301">
        <f>IF(AND(MONTH(AT$4)=MONTH($H285),YEAR(AT$4)=YEAR($H285)),#REF!,IF(AND(MONTH(AT$4)=MONTH($G285),YEAR(AT$4)=YEAR($G285)),#REF!,IF(AND(AT$4&lt;($H285+1),(AT$4+1)&gt;$G285),$P285,0)))</f>
        <v>36438.288</v>
      </c>
      <c r="AU285" s="1301">
        <v>36438.288</v>
      </c>
      <c r="AV285" s="1301">
        <f>AT285-AU285</f>
        <v>0</v>
      </c>
      <c r="AW285" s="1301">
        <f>VLOOKUP(E285,'[2]MW-Rent 2023'!$E$11:$DR$319,70,FALSE)</f>
        <v>36438.288</v>
      </c>
      <c r="AX285" s="1301">
        <f>IF(AND(MONTH(AX$4)=MONTH($H285),YEAR(AX$4)=YEAR($H285)),#REF!,IF(AND(MONTH(AX$4)=MONTH($G285),YEAR(AX$4)=YEAR($G285)),#REF!,IF(AND(AX$4&lt;($H285+1),(AX$4+1)&gt;$G285),$P285,0)))</f>
        <v>36438.288</v>
      </c>
      <c r="AY285" s="1301">
        <f>VLOOKUP(E285,'[1]MW-Rent 2023'!$E$11:$AS$247,30,FALSE)</f>
        <v>36438.288</v>
      </c>
      <c r="AZ285" s="1301">
        <f>AX285-AY285</f>
        <v>0</v>
      </c>
      <c r="BA285" s="1301">
        <f>VLOOKUP(E285,'[2]MW-Rent 2023'!$E$11:$DR$319,74,FALSE)</f>
        <v>36438.288</v>
      </c>
      <c r="BB285" s="1301">
        <f>IF(AND(MONTH(BB$4)=MONTH($H285),YEAR(BB$4)=YEAR($H285)),#REF!,IF(AND(MONTH(BB$4)=MONTH($G285),YEAR(BB$4)=YEAR($G285)),#REF!,IF(AND(BB$4&lt;($H285+1),(BB$4+1)&gt;$G285),$P285,0)))</f>
        <v>36438.288</v>
      </c>
      <c r="BC285" s="1301">
        <f>VLOOKUP(E285,'[1]MW-Rent 2023'!$E$11:$AS$247,31,FALSE)</f>
        <v>36438.288</v>
      </c>
      <c r="BD285" s="1301">
        <f>BB285-BC285</f>
        <v>0</v>
      </c>
      <c r="BE285" s="1301">
        <f>VLOOKUP(E285,'[2]MW-Rent 2023'!$E$11:$DR$319,78,FALSE)</f>
        <v>36438.288</v>
      </c>
      <c r="BF285" s="1301">
        <f>IF(AND(MONTH(BF$4)=MONTH($H285),YEAR(BF$4)=YEAR($H285)),#REF!,IF(AND(MONTH(BF$4)=MONTH($G285),YEAR(BF$4)=YEAR($G285)),#REF!,IF(AND(BF$4&lt;($H285+1),(BF$4+1)&gt;$G285),$P285,0)))</f>
        <v>36438.288</v>
      </c>
      <c r="BG285" s="1301">
        <f>VLOOKUP(E285,'[1]MW-Rent 2023'!$E$11:$AS$247,32,FALSE)</f>
        <v>36438.288</v>
      </c>
      <c r="BH285" s="1301">
        <f>BF285-BG285</f>
        <v>0</v>
      </c>
      <c r="BI285" s="1301">
        <f>VLOOKUP(E285,'[2]MW-Rent 2023'!$E$11:$DR$319,82,FALSE)</f>
        <v>36438.288</v>
      </c>
      <c r="BJ285" s="1301">
        <f>IF(AND(MONTH(BJ$4)=MONTH($H285),YEAR(BJ$4)=YEAR($H285)),#REF!,IF(AND(MONTH(BJ$4)=MONTH($G285),YEAR(BJ$4)=YEAR($G285)),#REF!,IF(AND(BJ$4&lt;($H285+1),(BJ$4+1)&gt;$G285),$P285,0)))</f>
        <v>36438.288</v>
      </c>
      <c r="BK285" s="1301">
        <f>VLOOKUP(E285,'[1]MW-Rent 2023'!$E$11:$AS$247,33,FALSE)</f>
        <v>36438.288</v>
      </c>
      <c r="BL285" s="1301">
        <f>BJ285-BK285</f>
        <v>0</v>
      </c>
      <c r="BM285" s="1301">
        <f>VLOOKUP(E285,'[2]MW-Rent 2023'!$E$11:$DR$319,86,FALSE)</f>
        <v>36438.288</v>
      </c>
      <c r="BN285" s="1313">
        <f>IF(AND(MONTH(BN$4)=MONTH($H285),YEAR(BN$4)=YEAR($H285)),#REF!,IF(AND(MONTH(BN$4)=MONTH($G285),YEAR(BN$4)=YEAR($G285)),#REF!,IF(AND(BN$4&lt;($H285+1),(BN$4+1)&gt;$G285),$P285,0)))</f>
        <v>36438.288</v>
      </c>
      <c r="BO285" s="1313">
        <f>IF(AND(MONTH(BO$4)=MONTH($H285),YEAR(BO$4)=YEAR($H285)),#REF!,IF(AND(MONTH(BO$4)=MONTH($G285),YEAR(BO$4)=YEAR($G285)),#REF!,IF(AND(BO$4&lt;($H285+1),(BO$4+1)&gt;$G285),$P285,0)))</f>
        <v>36438.288</v>
      </c>
      <c r="BP285" s="1313">
        <f>IF(AND(MONTH(BP$4)=MONTH($H285),YEAR(BP$4)=YEAR($H285)),#REF!,IF(AND(MONTH(BP$4)=MONTH($G285),YEAR(BP$4)=YEAR($G285)),#REF!,IF(AND(BP$4&lt;($H285+1),(BP$4+1)&gt;$G285),$P285,0)))</f>
        <v>36438.288</v>
      </c>
      <c r="BQ285" s="1313">
        <f>IF(AND(MONTH(BQ$4)=MONTH($H285),YEAR(BQ$4)=YEAR($H285)),#REF!,IF(AND(MONTH(BQ$4)=MONTH($G285),YEAR(BQ$4)=YEAR($G285)),#REF!,IF(AND(BQ$4&lt;($H285+1),(BQ$4+1)&gt;$G285),$P285,0)))</f>
        <v>36438.288</v>
      </c>
      <c r="BR285" s="1313">
        <f>IF(AND(MONTH(BR$4)=MONTH($H285),YEAR(BR$4)=YEAR($H285)),#REF!,IF(AND(MONTH(BR$4)=MONTH($G285),YEAR(BR$4)=YEAR($G285)),#REF!,IF(AND(BR$4&lt;($H285+1),(BR$4+1)&gt;$G285),$P285,0)))</f>
        <v>36438.288</v>
      </c>
      <c r="BS285" s="1313">
        <f>IF(AND(MONTH(BS$4)=MONTH($H285),YEAR(BS$4)=YEAR($H285)),#REF!,IF(AND(MONTH(BS$4)=MONTH($G285),YEAR(BS$4)=YEAR($G285)),#REF!,IF(AND(BS$4&lt;($H285+1),(BS$4+1)&gt;$G285),$P285,0)))</f>
        <v>36438.288</v>
      </c>
      <c r="BT285" s="1313">
        <f>IF(AND(MONTH(BT$4)=MONTH($H285),YEAR(BT$4)=YEAR($H285)),#REF!,IF(AND(MONTH(BT$4)=MONTH($G285),YEAR(BT$4)=YEAR($G285)),#REF!,IF(AND(BT$4&lt;($H285+1),(BT$4+1)&gt;$G285),$P285,0)))</f>
        <v>36438.288</v>
      </c>
      <c r="BU285" s="1331">
        <f>AT285+AX285+BB285+BF285+BJ285+BN285+BO285+BP285+BQ285+BR285+BS285+BT285</f>
        <v>437259.45600000001</v>
      </c>
      <c r="BV285" s="1331"/>
      <c r="BW285" s="1406"/>
      <c r="BX285" s="1319"/>
      <c r="BY285" s="1319"/>
      <c r="BZ285" s="1319"/>
      <c r="CA285" s="1319"/>
      <c r="CB285" s="1319"/>
      <c r="CC285" s="1319"/>
      <c r="CD285" s="1338"/>
      <c r="CE285" s="1338"/>
      <c r="CF285" s="1338"/>
      <c r="CG285" s="1338"/>
      <c r="CH285" s="1338"/>
      <c r="CI285" s="1270">
        <f>SUM(BW285:CH285)</f>
        <v>0</v>
      </c>
      <c r="CJ285" s="1333"/>
      <c r="CK285" s="1333"/>
      <c r="CL285" s="1333"/>
    </row>
    <row r="286" spans="1:90" ht="18" customHeight="1">
      <c r="A286" s="1188"/>
      <c r="B286" s="1188"/>
      <c r="C286" s="1188"/>
      <c r="D286" s="1188"/>
      <c r="E286" s="1188"/>
      <c r="F286" s="1218"/>
      <c r="G286" s="1386"/>
      <c r="H286" s="1386"/>
      <c r="I286" s="1256"/>
      <c r="J286" s="1257"/>
      <c r="K286" s="1257"/>
      <c r="L286" s="1260"/>
      <c r="M286" s="1258"/>
      <c r="N286" s="1249"/>
      <c r="O286" s="1259"/>
      <c r="P286" s="1259"/>
      <c r="Q286" s="1259"/>
      <c r="R286" s="1259"/>
      <c r="S286" s="1259"/>
      <c r="T286" s="1259"/>
      <c r="U286" s="1259"/>
      <c r="V286" s="1301"/>
      <c r="W286" s="1301"/>
      <c r="X286" s="1301"/>
      <c r="Y286" s="1301"/>
      <c r="Z286" s="1301"/>
      <c r="AA286" s="1301"/>
      <c r="AB286" s="1301"/>
      <c r="AC286" s="1301"/>
      <c r="AD286" s="1301"/>
      <c r="AE286" s="1301"/>
      <c r="AF286" s="1301"/>
      <c r="AG286" s="1301"/>
      <c r="AH286" s="1301"/>
      <c r="AI286" s="1301"/>
      <c r="AJ286" s="1301"/>
      <c r="AK286" s="1301"/>
      <c r="AL286" s="1402"/>
      <c r="AM286" s="1301"/>
      <c r="AN286" s="1331"/>
      <c r="AO286" s="1331"/>
      <c r="AP286" s="1331"/>
      <c r="AQ286" s="1331"/>
      <c r="AR286" s="1331"/>
      <c r="AS286" s="1301"/>
      <c r="AT286" s="1301"/>
      <c r="AU286" s="1301"/>
      <c r="AV286" s="1301"/>
      <c r="AW286" s="1301"/>
      <c r="AX286" s="1301"/>
      <c r="AY286" s="1301"/>
      <c r="AZ286" s="1301"/>
      <c r="BA286" s="1301"/>
      <c r="BB286" s="1301"/>
      <c r="BC286" s="1301"/>
      <c r="BD286" s="1301"/>
      <c r="BE286" s="1301"/>
      <c r="BF286" s="1301"/>
      <c r="BG286" s="1301"/>
      <c r="BH286" s="1301"/>
      <c r="BI286" s="1301"/>
      <c r="BJ286" s="1402"/>
      <c r="BK286" s="1301"/>
      <c r="BL286" s="1301"/>
      <c r="BM286" s="1301"/>
      <c r="BN286" s="1402"/>
      <c r="BO286" s="1301"/>
      <c r="BP286" s="1331"/>
      <c r="BQ286" s="1331"/>
      <c r="BR286" s="1331"/>
      <c r="BS286" s="1331"/>
      <c r="BT286" s="1331"/>
      <c r="BU286" s="1331"/>
      <c r="BV286" s="1331"/>
      <c r="BW286" s="1406"/>
      <c r="BX286" s="1284"/>
      <c r="BY286" s="1301"/>
      <c r="BZ286" s="1301"/>
      <c r="CA286" s="1301"/>
      <c r="CB286" s="1402"/>
      <c r="CC286" s="1301"/>
      <c r="CD286" s="1331"/>
      <c r="CE286" s="1331"/>
      <c r="CF286" s="1331"/>
      <c r="CG286" s="1331"/>
      <c r="CH286" s="1331"/>
      <c r="CI286" s="1301"/>
      <c r="CJ286" s="1333"/>
      <c r="CK286" s="1333"/>
      <c r="CL286" s="1333"/>
    </row>
    <row r="287" spans="1:90" ht="18" customHeight="1">
      <c r="A287" s="1387"/>
      <c r="B287" s="1387"/>
      <c r="C287" s="1387"/>
      <c r="D287" s="1387"/>
      <c r="E287" s="1387"/>
      <c r="F287" s="1388"/>
      <c r="G287" s="1414"/>
      <c r="H287" s="1414"/>
      <c r="I287" s="1394"/>
      <c r="J287" s="1395">
        <f>SUM(J285:J286)</f>
        <v>30365.24</v>
      </c>
      <c r="K287" s="1395">
        <f>SUM(K285:K286)</f>
        <v>30365.24</v>
      </c>
      <c r="L287" s="1396"/>
      <c r="M287" s="1397"/>
      <c r="N287" s="1398"/>
      <c r="O287" s="1399"/>
      <c r="P287" s="1399"/>
      <c r="Q287" s="1399"/>
      <c r="R287" s="1399">
        <f t="shared" ref="R287:BU287" si="362">SUM(R284:R285)</f>
        <v>205344.93549999999</v>
      </c>
      <c r="S287" s="1399">
        <f t="shared" si="362"/>
        <v>164275.94839999999</v>
      </c>
      <c r="T287" s="1399">
        <f t="shared" si="362"/>
        <v>41068.987099999998</v>
      </c>
      <c r="U287" s="1399">
        <f t="shared" si="362"/>
        <v>155773.68119999999</v>
      </c>
      <c r="V287" s="1401">
        <f t="shared" si="362"/>
        <v>205344.93549999999</v>
      </c>
      <c r="W287" s="1401">
        <f t="shared" ref="W287:Y287" si="363">SUM(W284:W285)</f>
        <v>164275.94839999999</v>
      </c>
      <c r="X287" s="1401">
        <f t="shared" si="363"/>
        <v>41068.987099999998</v>
      </c>
      <c r="Y287" s="1401">
        <f t="shared" si="363"/>
        <v>155773.68119999999</v>
      </c>
      <c r="Z287" s="1401">
        <f t="shared" si="362"/>
        <v>205344.93549999999</v>
      </c>
      <c r="AA287" s="1401">
        <f t="shared" si="362"/>
        <v>164275.94839999999</v>
      </c>
      <c r="AB287" s="1401">
        <f t="shared" si="362"/>
        <v>41068.987099999998</v>
      </c>
      <c r="AC287" s="1401">
        <f t="shared" si="362"/>
        <v>155773.68119999999</v>
      </c>
      <c r="AD287" s="1401">
        <f t="shared" si="362"/>
        <v>205344.93549999999</v>
      </c>
      <c r="AE287" s="1401">
        <f t="shared" ref="AE287:AG287" si="364">SUM(AE284:AE285)</f>
        <v>164275.94839999999</v>
      </c>
      <c r="AF287" s="1401">
        <f t="shared" si="364"/>
        <v>41068.987099999998</v>
      </c>
      <c r="AG287" s="1401">
        <f t="shared" si="364"/>
        <v>155773.68119999999</v>
      </c>
      <c r="AH287" s="1401">
        <f t="shared" si="362"/>
        <v>205344.93549999999</v>
      </c>
      <c r="AI287" s="1401">
        <f t="shared" si="362"/>
        <v>164275.94839999999</v>
      </c>
      <c r="AJ287" s="1401">
        <f t="shared" si="362"/>
        <v>41068.987099999998</v>
      </c>
      <c r="AK287" s="1401">
        <f t="shared" si="362"/>
        <v>155773.68119999999</v>
      </c>
      <c r="AL287" s="1401">
        <f t="shared" si="362"/>
        <v>205344.93549999999</v>
      </c>
      <c r="AM287" s="1401">
        <f t="shared" si="362"/>
        <v>205344.93549999999</v>
      </c>
      <c r="AN287" s="1401">
        <f t="shared" si="362"/>
        <v>205344.93549999999</v>
      </c>
      <c r="AO287" s="1401">
        <f t="shared" si="362"/>
        <v>205344.93549999999</v>
      </c>
      <c r="AP287" s="1401">
        <f t="shared" si="362"/>
        <v>205344.93549999999</v>
      </c>
      <c r="AQ287" s="1401">
        <f t="shared" si="362"/>
        <v>205344.93549999999</v>
      </c>
      <c r="AR287" s="1401">
        <f t="shared" si="362"/>
        <v>205344.93549999999</v>
      </c>
      <c r="AS287" s="1401">
        <f t="shared" si="362"/>
        <v>2464139.2259999998</v>
      </c>
      <c r="AT287" s="1401">
        <f t="shared" si="362"/>
        <v>36438.288</v>
      </c>
      <c r="AU287" s="1401">
        <f t="shared" si="362"/>
        <v>36438.288</v>
      </c>
      <c r="AV287" s="1401">
        <f t="shared" si="362"/>
        <v>0</v>
      </c>
      <c r="AW287" s="1401">
        <f t="shared" si="362"/>
        <v>36438.288</v>
      </c>
      <c r="AX287" s="1401">
        <f t="shared" si="362"/>
        <v>36438.288</v>
      </c>
      <c r="AY287" s="1401">
        <f t="shared" ref="AY287:BA287" si="365">SUM(AY284:AY285)</f>
        <v>36438.288</v>
      </c>
      <c r="AZ287" s="1401">
        <f t="shared" si="365"/>
        <v>0</v>
      </c>
      <c r="BA287" s="1401">
        <f t="shared" si="365"/>
        <v>36438.288</v>
      </c>
      <c r="BB287" s="1401">
        <f t="shared" si="362"/>
        <v>36438.288</v>
      </c>
      <c r="BC287" s="1401">
        <f t="shared" si="362"/>
        <v>36438.288</v>
      </c>
      <c r="BD287" s="1401">
        <f t="shared" si="362"/>
        <v>0</v>
      </c>
      <c r="BE287" s="1401">
        <f t="shared" si="362"/>
        <v>36438.288</v>
      </c>
      <c r="BF287" s="1401">
        <f t="shared" si="362"/>
        <v>36438.288</v>
      </c>
      <c r="BG287" s="1401">
        <f t="shared" ref="BG287:BI287" si="366">SUM(BG284:BG285)</f>
        <v>36438.288</v>
      </c>
      <c r="BH287" s="1401">
        <f t="shared" si="366"/>
        <v>0</v>
      </c>
      <c r="BI287" s="1401">
        <f t="shared" si="366"/>
        <v>36438.288</v>
      </c>
      <c r="BJ287" s="1401">
        <f t="shared" si="362"/>
        <v>36438.288</v>
      </c>
      <c r="BK287" s="1401">
        <f t="shared" si="362"/>
        <v>36438.288</v>
      </c>
      <c r="BL287" s="1401">
        <f t="shared" si="362"/>
        <v>0</v>
      </c>
      <c r="BM287" s="1401">
        <f t="shared" si="362"/>
        <v>36438.288</v>
      </c>
      <c r="BN287" s="1401">
        <f t="shared" si="362"/>
        <v>36438.288</v>
      </c>
      <c r="BO287" s="1401">
        <f t="shared" si="362"/>
        <v>36438.288</v>
      </c>
      <c r="BP287" s="1404">
        <f t="shared" si="362"/>
        <v>36438.288</v>
      </c>
      <c r="BQ287" s="1404">
        <f t="shared" si="362"/>
        <v>36438.288</v>
      </c>
      <c r="BR287" s="1404">
        <f t="shared" si="362"/>
        <v>36438.288</v>
      </c>
      <c r="BS287" s="1404">
        <f t="shared" si="362"/>
        <v>36438.288</v>
      </c>
      <c r="BT287" s="1404">
        <f t="shared" si="362"/>
        <v>36438.288</v>
      </c>
      <c r="BU287" s="1404">
        <f t="shared" si="362"/>
        <v>437259.45600000001</v>
      </c>
      <c r="BV287" s="1407"/>
      <c r="BW287" s="1408">
        <f t="shared" ref="BW287:CI287" si="367">SUM(BW284:BW285)</f>
        <v>0</v>
      </c>
      <c r="BX287" s="1401">
        <f t="shared" si="367"/>
        <v>0</v>
      </c>
      <c r="BY287" s="1401">
        <f t="shared" si="367"/>
        <v>0</v>
      </c>
      <c r="BZ287" s="1401">
        <f t="shared" si="367"/>
        <v>0</v>
      </c>
      <c r="CA287" s="1401">
        <f t="shared" si="367"/>
        <v>0</v>
      </c>
      <c r="CB287" s="1401">
        <f t="shared" si="367"/>
        <v>0</v>
      </c>
      <c r="CC287" s="1401">
        <f t="shared" si="367"/>
        <v>0</v>
      </c>
      <c r="CD287" s="1404">
        <f t="shared" si="367"/>
        <v>0</v>
      </c>
      <c r="CE287" s="1404">
        <f t="shared" si="367"/>
        <v>0</v>
      </c>
      <c r="CF287" s="1404">
        <f t="shared" si="367"/>
        <v>0</v>
      </c>
      <c r="CG287" s="1404">
        <f t="shared" si="367"/>
        <v>0</v>
      </c>
      <c r="CH287" s="1404">
        <f t="shared" si="367"/>
        <v>0</v>
      </c>
      <c r="CI287" s="1401">
        <f t="shared" si="367"/>
        <v>0</v>
      </c>
      <c r="CJ287" s="1333"/>
      <c r="CK287" s="1333"/>
      <c r="CL287" s="1333"/>
    </row>
    <row r="288" spans="1:90" ht="18" customHeight="1">
      <c r="A288" s="1188"/>
      <c r="B288" s="1188"/>
      <c r="C288" s="1188"/>
      <c r="D288" s="1188"/>
      <c r="E288" s="1188"/>
      <c r="F288" s="1218"/>
      <c r="G288" s="1415"/>
      <c r="H288" s="1415"/>
      <c r="I288" s="1256"/>
      <c r="J288" s="1257"/>
      <c r="K288" s="1257"/>
      <c r="L288" s="1260"/>
      <c r="M288" s="1258"/>
      <c r="N288" s="1249"/>
      <c r="O288" s="1259"/>
      <c r="P288" s="1259"/>
      <c r="Q288" s="1259"/>
      <c r="R288" s="1259"/>
      <c r="S288" s="1259"/>
      <c r="T288" s="1259"/>
      <c r="U288" s="1259"/>
      <c r="V288" s="1301"/>
      <c r="W288" s="1301"/>
      <c r="X288" s="1301"/>
      <c r="Y288" s="1301"/>
      <c r="Z288" s="1301"/>
      <c r="AA288" s="1301"/>
      <c r="AB288" s="1301"/>
      <c r="AC288" s="1301"/>
      <c r="AD288" s="1301"/>
      <c r="AE288" s="1301"/>
      <c r="AF288" s="1301"/>
      <c r="AG288" s="1301"/>
      <c r="AH288" s="1301"/>
      <c r="AI288" s="1301"/>
      <c r="AJ288" s="1301"/>
      <c r="AK288" s="1301"/>
      <c r="AL288" s="1402"/>
      <c r="AM288" s="1301"/>
      <c r="AN288" s="1331"/>
      <c r="AO288" s="1331"/>
      <c r="AP288" s="1331"/>
      <c r="AQ288" s="1331"/>
      <c r="AR288" s="1331"/>
      <c r="AS288" s="1301"/>
      <c r="AT288" s="1301"/>
      <c r="AU288" s="1301"/>
      <c r="AV288" s="1301"/>
      <c r="AW288" s="1301"/>
      <c r="AX288" s="1301"/>
      <c r="AY288" s="1301"/>
      <c r="AZ288" s="1301"/>
      <c r="BA288" s="1301"/>
      <c r="BB288" s="1301"/>
      <c r="BC288" s="1301"/>
      <c r="BD288" s="1301"/>
      <c r="BE288" s="1301"/>
      <c r="BF288" s="1301"/>
      <c r="BG288" s="1301"/>
      <c r="BH288" s="1301"/>
      <c r="BI288" s="1301"/>
      <c r="BJ288" s="1402"/>
      <c r="BK288" s="1301"/>
      <c r="BL288" s="1301"/>
      <c r="BM288" s="1301"/>
      <c r="BN288" s="1402"/>
      <c r="BO288" s="1301"/>
      <c r="BP288" s="1331"/>
      <c r="BQ288" s="1331"/>
      <c r="BR288" s="1331"/>
      <c r="BS288" s="1331"/>
      <c r="BT288" s="1331"/>
      <c r="BU288" s="1331"/>
      <c r="BV288" s="1331"/>
      <c r="BW288" s="1409"/>
      <c r="BX288" s="1281"/>
      <c r="BY288" s="1301"/>
      <c r="BZ288" s="1301"/>
      <c r="CA288" s="1301"/>
      <c r="CB288" s="1402"/>
      <c r="CC288" s="1301"/>
      <c r="CD288" s="1331"/>
      <c r="CE288" s="1331"/>
      <c r="CF288" s="1331"/>
      <c r="CG288" s="1331"/>
      <c r="CH288" s="1331"/>
      <c r="CI288" s="1301"/>
      <c r="CJ288" s="1333"/>
      <c r="CK288" s="1333"/>
      <c r="CL288" s="1333"/>
    </row>
    <row r="289" spans="1:90" ht="18" customHeight="1">
      <c r="A289" s="1188"/>
      <c r="B289" s="1188"/>
      <c r="C289" s="1188"/>
      <c r="D289" s="1188"/>
      <c r="E289" s="1188"/>
      <c r="F289" s="1218"/>
      <c r="G289" s="1415"/>
      <c r="H289" s="1415"/>
      <c r="I289" s="1256"/>
      <c r="J289" s="1257"/>
      <c r="K289" s="1257"/>
      <c r="L289" s="1260"/>
      <c r="M289" s="1258"/>
      <c r="N289" s="1249"/>
      <c r="O289" s="1259"/>
      <c r="P289" s="1259"/>
      <c r="Q289" s="1259"/>
      <c r="R289" s="1259"/>
      <c r="S289" s="1259"/>
      <c r="T289" s="1259"/>
      <c r="U289" s="1259"/>
      <c r="V289" s="1301"/>
      <c r="W289" s="1301"/>
      <c r="X289" s="1301"/>
      <c r="Y289" s="1301"/>
      <c r="Z289" s="1301"/>
      <c r="AA289" s="1301"/>
      <c r="AB289" s="1301"/>
      <c r="AC289" s="1301"/>
      <c r="AD289" s="1301"/>
      <c r="AE289" s="1301"/>
      <c r="AF289" s="1301"/>
      <c r="AG289" s="1301"/>
      <c r="AH289" s="1402"/>
      <c r="AI289" s="1301"/>
      <c r="AJ289" s="1301"/>
      <c r="AK289" s="1301"/>
      <c r="AL289" s="1402"/>
      <c r="AM289" s="1301"/>
      <c r="AN289" s="1331"/>
      <c r="AO289" s="1331"/>
      <c r="AP289" s="1331"/>
      <c r="AQ289" s="1331"/>
      <c r="AR289" s="1331"/>
      <c r="AS289" s="1301"/>
      <c r="AT289" s="1301"/>
      <c r="AU289" s="1301"/>
      <c r="AV289" s="1301"/>
      <c r="AW289" s="1301"/>
      <c r="AX289" s="1301"/>
      <c r="AY289" s="1301"/>
      <c r="AZ289" s="1301"/>
      <c r="BA289" s="1301"/>
      <c r="BB289" s="1301"/>
      <c r="BC289" s="1301"/>
      <c r="BD289" s="1301"/>
      <c r="BE289" s="1301"/>
      <c r="BF289" s="1301"/>
      <c r="BG289" s="1301"/>
      <c r="BH289" s="1301"/>
      <c r="BI289" s="1301"/>
      <c r="BJ289" s="1402"/>
      <c r="BK289" s="1301"/>
      <c r="BL289" s="1301"/>
      <c r="BM289" s="1301"/>
      <c r="BN289" s="1402"/>
      <c r="BO289" s="1301"/>
      <c r="BP289" s="1331"/>
      <c r="BQ289" s="1331"/>
      <c r="BR289" s="1331"/>
      <c r="BS289" s="1331"/>
      <c r="BT289" s="1331"/>
      <c r="BU289" s="1331"/>
      <c r="BV289" s="1331"/>
      <c r="BW289" s="1436"/>
      <c r="BX289" s="1207"/>
      <c r="BY289" s="1207"/>
      <c r="BZ289" s="1207"/>
      <c r="CA289" s="1207"/>
      <c r="CB289" s="1207"/>
      <c r="CC289" s="1301"/>
      <c r="CD289" s="1331"/>
      <c r="CE289" s="1331"/>
      <c r="CF289" s="1331"/>
      <c r="CG289" s="1437"/>
      <c r="CH289" s="1195"/>
      <c r="CI289" s="1301"/>
      <c r="CJ289" s="1333"/>
      <c r="CK289" s="1333"/>
      <c r="CL289" s="1333"/>
    </row>
    <row r="290" spans="1:90" ht="18" customHeight="1">
      <c r="A290" s="1376"/>
      <c r="B290" s="1376"/>
      <c r="C290" s="1376"/>
      <c r="D290" s="1376"/>
      <c r="E290" s="1376"/>
      <c r="F290" s="1416"/>
      <c r="G290" s="1417"/>
      <c r="H290" s="1418"/>
      <c r="I290" s="1418"/>
      <c r="J290" s="1246"/>
      <c r="K290" s="1246"/>
      <c r="L290" s="1424"/>
      <c r="M290" s="1425"/>
      <c r="N290" s="1426"/>
      <c r="O290" s="1282"/>
      <c r="P290" s="1282"/>
      <c r="Q290" s="1282"/>
      <c r="R290" s="1434"/>
      <c r="S290" s="1434"/>
      <c r="T290" s="1434"/>
      <c r="U290" s="1434"/>
      <c r="V290" s="1333"/>
      <c r="W290" s="1333"/>
      <c r="X290" s="1333"/>
      <c r="Y290" s="1333"/>
      <c r="Z290" s="1333"/>
      <c r="AA290" s="1333"/>
      <c r="AB290" s="1333"/>
      <c r="AC290" s="1333"/>
      <c r="AD290" s="1333"/>
      <c r="AE290" s="1333"/>
      <c r="AF290" s="1333"/>
      <c r="AG290" s="1333"/>
      <c r="AH290" s="1333"/>
      <c r="AI290" s="1333"/>
      <c r="AJ290" s="1333"/>
      <c r="AK290" s="1333"/>
      <c r="AL290" s="1435"/>
      <c r="AM290" s="1333"/>
      <c r="AN290" s="1376"/>
      <c r="AO290" s="1376"/>
      <c r="AP290" s="1376"/>
      <c r="AQ290" s="1376"/>
      <c r="AR290" s="1376"/>
      <c r="AS290" s="1333"/>
      <c r="AT290" s="1284"/>
      <c r="AU290" s="1284"/>
      <c r="AV290" s="1284"/>
      <c r="AW290" s="1284"/>
      <c r="AX290" s="1333"/>
      <c r="AY290" s="1284"/>
      <c r="AZ290" s="1284"/>
      <c r="BA290" s="1284"/>
      <c r="BB290" s="1333"/>
      <c r="BC290" s="1284"/>
      <c r="BD290" s="1284"/>
      <c r="BE290" s="1284"/>
      <c r="BF290" s="1319"/>
      <c r="BG290" s="1284"/>
      <c r="BH290" s="1284"/>
      <c r="BI290" s="1284"/>
      <c r="BJ290" s="1306"/>
      <c r="BK290" s="1284"/>
      <c r="BL290" s="1284"/>
      <c r="BM290" s="1284"/>
      <c r="BN290" s="1306"/>
      <c r="BO290" s="1284"/>
      <c r="BP290" s="1307"/>
      <c r="BQ290" s="1307"/>
      <c r="BR290" s="1307"/>
      <c r="BS290" s="1307"/>
      <c r="BT290" s="1307"/>
      <c r="BU290" s="1307"/>
      <c r="BV290" s="1307"/>
      <c r="BW290" s="1406"/>
      <c r="BX290" s="1333"/>
      <c r="BY290" s="1333"/>
      <c r="BZ290" s="1319"/>
      <c r="CA290" s="1284"/>
      <c r="CB290" s="1306"/>
      <c r="CC290" s="1284"/>
      <c r="CD290" s="1307"/>
      <c r="CE290" s="1307"/>
      <c r="CF290" s="1307"/>
      <c r="CG290" s="1307"/>
      <c r="CH290" s="1307"/>
      <c r="CI290" s="1284"/>
      <c r="CJ290" s="1333"/>
      <c r="CK290" s="1333"/>
      <c r="CL290" s="1333"/>
    </row>
    <row r="291" spans="1:90" ht="18" customHeight="1">
      <c r="A291" s="1376"/>
      <c r="B291" s="1376"/>
      <c r="C291" s="1376"/>
      <c r="D291" s="1376"/>
      <c r="E291" s="1376"/>
      <c r="G291" s="1419"/>
      <c r="H291" s="1246"/>
      <c r="I291" s="1424"/>
      <c r="J291" s="1425"/>
      <c r="K291" s="1426"/>
      <c r="L291" s="1427"/>
      <c r="M291" s="1284"/>
      <c r="N291" s="1284"/>
      <c r="O291" s="1282"/>
      <c r="P291" s="1282"/>
      <c r="Q291" s="1282"/>
      <c r="R291" s="1282"/>
      <c r="S291" s="1434"/>
      <c r="T291" s="1282"/>
      <c r="U291" s="1282"/>
      <c r="V291" s="1284"/>
      <c r="W291" s="1333"/>
      <c r="X291" s="1284"/>
      <c r="Y291" s="1284"/>
      <c r="Z291" s="1284"/>
      <c r="AA291" s="1319"/>
      <c r="AB291" s="1284"/>
      <c r="AC291" s="1284"/>
      <c r="AD291" s="1284"/>
      <c r="AE291" s="1284"/>
      <c r="AF291" s="1284"/>
      <c r="AG291" s="1284"/>
      <c r="AH291" s="1284"/>
      <c r="AI291" s="1306"/>
      <c r="AJ291" s="1284"/>
      <c r="AK291" s="1307"/>
      <c r="AL291" s="1307"/>
      <c r="AM291" s="1307"/>
      <c r="AN291" s="1307"/>
      <c r="AO291" s="1307"/>
      <c r="AP291" s="1284"/>
      <c r="AQ291" s="1284"/>
      <c r="AR291" s="1284"/>
      <c r="AS291" s="1284"/>
      <c r="AT291" s="1284"/>
      <c r="AU291" s="1333"/>
      <c r="AV291" s="1284"/>
      <c r="AW291" s="1284"/>
      <c r="AX291" s="1284"/>
      <c r="AY291" s="1333"/>
      <c r="AZ291" s="1284"/>
      <c r="BA291" s="1284"/>
      <c r="BB291" s="1284"/>
      <c r="BC291" s="1319"/>
      <c r="BD291" s="1284"/>
      <c r="BE291" s="1284"/>
      <c r="BF291" s="1284"/>
      <c r="BG291" s="1306"/>
      <c r="BH291" s="1284"/>
      <c r="BI291" s="1284"/>
      <c r="BJ291" s="1284"/>
      <c r="BK291" s="1306"/>
      <c r="BL291" s="1284"/>
      <c r="BM291" s="1307"/>
      <c r="BN291" s="1307"/>
      <c r="BO291" s="1307"/>
      <c r="BP291" s="1307"/>
      <c r="BQ291" s="1307"/>
      <c r="BR291" s="1307"/>
      <c r="BS291" s="1307"/>
      <c r="BT291" s="1406"/>
      <c r="BU291" s="1333"/>
      <c r="BV291" s="1333"/>
      <c r="BW291" s="1319"/>
      <c r="BX291" s="1284"/>
      <c r="BY291" s="1306"/>
      <c r="BZ291" s="1284"/>
      <c r="CA291" s="1307"/>
      <c r="CB291" s="1307"/>
      <c r="CC291" s="1307"/>
      <c r="CD291" s="1307"/>
      <c r="CE291" s="1307"/>
      <c r="CF291" s="1284"/>
      <c r="CG291" s="1307"/>
      <c r="CH291" s="1284"/>
      <c r="CI291" s="1307"/>
      <c r="CJ291" s="1171"/>
      <c r="CK291" s="1171"/>
      <c r="CL291" s="1171"/>
    </row>
    <row r="292" spans="1:90" ht="18" customHeight="1">
      <c r="A292" s="1376"/>
      <c r="B292" s="1376"/>
      <c r="C292" s="1376"/>
      <c r="D292" s="1376"/>
      <c r="E292" s="1376"/>
      <c r="G292" s="1419"/>
      <c r="H292" s="1420"/>
      <c r="I292" s="1424"/>
      <c r="J292" s="1236"/>
      <c r="K292" s="1428"/>
      <c r="L292" s="1427"/>
      <c r="M292" s="1284"/>
      <c r="N292" s="1284"/>
      <c r="O292" s="1282"/>
      <c r="P292" s="1282"/>
      <c r="Q292" s="1282"/>
      <c r="R292" s="1282"/>
      <c r="S292" s="1434"/>
      <c r="T292" s="1282"/>
      <c r="U292" s="1282"/>
      <c r="V292" s="1284"/>
      <c r="W292" s="1333"/>
      <c r="X292" s="1284"/>
      <c r="Y292" s="1284"/>
      <c r="Z292" s="1284"/>
      <c r="AA292" s="1319"/>
      <c r="AB292" s="1284"/>
      <c r="AC292" s="1284"/>
      <c r="AD292" s="1284"/>
      <c r="AE292" s="1284"/>
      <c r="AF292" s="1284"/>
      <c r="AG292" s="1284"/>
      <c r="AH292" s="1284"/>
      <c r="AI292" s="1306"/>
      <c r="AJ292" s="1284"/>
      <c r="AK292" s="1307"/>
      <c r="AL292" s="1307"/>
      <c r="AM292" s="1307"/>
      <c r="AN292" s="1307"/>
      <c r="AO292" s="1307"/>
      <c r="AP292" s="1284"/>
      <c r="AQ292" s="1284"/>
      <c r="AR292" s="1284"/>
      <c r="AS292" s="1284"/>
      <c r="AT292" s="1284"/>
      <c r="AU292" s="1333"/>
      <c r="AV292" s="1284"/>
      <c r="AW292" s="1284"/>
      <c r="AX292" s="1284"/>
      <c r="AY292" s="1333"/>
      <c r="AZ292" s="1284"/>
      <c r="BA292" s="1284"/>
      <c r="BB292" s="1284"/>
      <c r="BC292" s="1319"/>
      <c r="BD292" s="1284"/>
      <c r="BE292" s="1284"/>
      <c r="BF292" s="1284"/>
      <c r="BG292" s="1306"/>
      <c r="BH292" s="1284"/>
      <c r="BI292" s="1284"/>
      <c r="BJ292" s="1284"/>
      <c r="BK292" s="1306"/>
      <c r="BL292" s="1284"/>
      <c r="BM292" s="1307"/>
      <c r="BN292" s="1307"/>
      <c r="BO292" s="1307"/>
      <c r="BP292" s="1307"/>
      <c r="BQ292" s="1307"/>
      <c r="BR292" s="1307"/>
      <c r="BS292" s="1307"/>
      <c r="BT292" s="1406"/>
      <c r="BU292" s="1333"/>
      <c r="BV292" s="1333"/>
      <c r="BW292" s="1319"/>
      <c r="BX292" s="1284"/>
      <c r="BY292" s="1306"/>
      <c r="BZ292" s="1284"/>
      <c r="CA292" s="1307"/>
      <c r="CB292" s="1307"/>
      <c r="CC292" s="1307"/>
      <c r="CD292" s="1307"/>
      <c r="CE292" s="1307"/>
      <c r="CF292" s="1284"/>
      <c r="CG292" s="1307"/>
      <c r="CH292" s="1284"/>
      <c r="CI292" s="1307"/>
      <c r="CJ292" s="1171"/>
      <c r="CK292" s="1171"/>
      <c r="CL292" s="1171"/>
    </row>
    <row r="293" spans="1:90" ht="18" customHeight="1">
      <c r="A293" s="1376"/>
      <c r="B293" s="1376"/>
      <c r="C293" s="1376"/>
      <c r="D293" s="1376"/>
      <c r="E293" s="1376"/>
      <c r="G293" s="1419"/>
      <c r="H293" s="1420"/>
      <c r="I293" s="1424"/>
      <c r="J293" s="1236"/>
      <c r="K293" s="1428"/>
      <c r="L293" s="1427"/>
      <c r="M293" s="1284"/>
      <c r="N293" s="1284"/>
      <c r="O293" s="1282"/>
      <c r="P293" s="1282"/>
      <c r="Q293" s="1282"/>
      <c r="R293" s="1282"/>
      <c r="S293" s="1434"/>
      <c r="T293" s="1282"/>
      <c r="U293" s="1282"/>
      <c r="V293" s="1284"/>
      <c r="W293" s="1333"/>
      <c r="X293" s="1284"/>
      <c r="Y293" s="1284"/>
      <c r="Z293" s="1284"/>
      <c r="AA293" s="1319"/>
      <c r="AB293" s="1284"/>
      <c r="AC293" s="1284"/>
      <c r="AD293" s="1284"/>
      <c r="AE293" s="1284"/>
      <c r="AF293" s="1284"/>
      <c r="AG293" s="1284"/>
      <c r="AH293" s="1284"/>
      <c r="AI293" s="1306"/>
      <c r="AJ293" s="1284"/>
      <c r="AK293" s="1307"/>
      <c r="AL293" s="1307"/>
      <c r="AM293" s="1307"/>
      <c r="AN293" s="1307"/>
      <c r="AO293" s="1307"/>
      <c r="AP293" s="1284"/>
      <c r="AQ293" s="1284"/>
      <c r="AR293" s="1284"/>
      <c r="AS293" s="1284"/>
      <c r="AT293" s="1284"/>
      <c r="AU293" s="1333"/>
      <c r="AV293" s="1284"/>
      <c r="AW293" s="1284"/>
      <c r="AX293" s="1284"/>
      <c r="AY293" s="1333"/>
      <c r="AZ293" s="1284"/>
      <c r="BA293" s="1284"/>
      <c r="BB293" s="1284"/>
      <c r="BC293" s="1319"/>
      <c r="BD293" s="1284"/>
      <c r="BE293" s="1284"/>
      <c r="BF293" s="1284"/>
      <c r="BG293" s="1306"/>
      <c r="BH293" s="1284"/>
      <c r="BI293" s="1284"/>
      <c r="BJ293" s="1284"/>
      <c r="BK293" s="1306"/>
      <c r="BL293" s="1284"/>
      <c r="BM293" s="1307"/>
      <c r="BN293" s="1307"/>
      <c r="BO293" s="1307"/>
      <c r="BP293" s="1307"/>
      <c r="BQ293" s="1307"/>
      <c r="BR293" s="1307"/>
      <c r="BS293" s="1307"/>
      <c r="BT293" s="1406"/>
      <c r="BU293" s="1333"/>
      <c r="BV293" s="1333"/>
      <c r="BW293" s="1319"/>
      <c r="BX293" s="1284"/>
      <c r="BY293" s="1306"/>
      <c r="BZ293" s="1284"/>
      <c r="CA293" s="1307"/>
      <c r="CB293" s="1307"/>
      <c r="CC293" s="1307"/>
      <c r="CD293" s="1307"/>
      <c r="CE293" s="1307"/>
      <c r="CF293" s="1284"/>
      <c r="CG293" s="1307"/>
      <c r="CH293" s="1284"/>
      <c r="CI293" s="1307"/>
      <c r="CJ293" s="1171"/>
      <c r="CK293" s="1171"/>
      <c r="CL293" s="1171"/>
    </row>
    <row r="294" spans="1:90" ht="18" customHeight="1">
      <c r="A294" s="1376"/>
      <c r="B294" s="1376"/>
      <c r="C294" s="1376"/>
      <c r="D294" s="1376"/>
      <c r="E294" s="1376"/>
      <c r="G294" s="1419"/>
      <c r="H294" s="1246"/>
      <c r="I294" s="1424"/>
      <c r="J294" s="1236"/>
      <c r="K294" s="1428"/>
      <c r="L294" s="1427"/>
      <c r="M294" s="1284"/>
      <c r="N294" s="1284"/>
      <c r="O294" s="1282"/>
      <c r="P294" s="1282"/>
      <c r="Q294" s="1282"/>
      <c r="R294" s="1282"/>
      <c r="S294" s="1434"/>
      <c r="T294" s="1282"/>
      <c r="U294" s="1282"/>
      <c r="V294" s="1284"/>
      <c r="W294" s="1333"/>
      <c r="X294" s="1284"/>
      <c r="Y294" s="1284"/>
      <c r="Z294" s="1284"/>
      <c r="AA294" s="1319"/>
      <c r="AB294" s="1284"/>
      <c r="AC294" s="1284"/>
      <c r="AD294" s="1284"/>
      <c r="AE294" s="1284"/>
      <c r="AF294" s="1284"/>
      <c r="AG294" s="1284"/>
      <c r="AH294" s="1284"/>
      <c r="AI294" s="1306"/>
      <c r="AJ294" s="1284"/>
      <c r="AK294" s="1307"/>
      <c r="AL294" s="1307"/>
      <c r="AM294" s="1307"/>
      <c r="AN294" s="1307"/>
      <c r="AO294" s="1307"/>
      <c r="AP294" s="1284"/>
      <c r="AQ294" s="1284"/>
      <c r="AR294" s="1284"/>
      <c r="AS294" s="1284"/>
      <c r="AT294" s="1284"/>
      <c r="AU294" s="1333"/>
      <c r="AV294" s="1284"/>
      <c r="AW294" s="1284"/>
      <c r="AX294" s="1284"/>
      <c r="AY294" s="1333"/>
      <c r="AZ294" s="1284"/>
      <c r="BA294" s="1284"/>
      <c r="BB294" s="1284"/>
      <c r="BC294" s="1319"/>
      <c r="BD294" s="1284"/>
      <c r="BE294" s="1284"/>
      <c r="BF294" s="1284"/>
      <c r="BG294" s="1306"/>
      <c r="BH294" s="1284"/>
      <c r="BI294" s="1284"/>
      <c r="BJ294" s="1284"/>
      <c r="BK294" s="1306"/>
      <c r="BL294" s="1284"/>
      <c r="BM294" s="1307"/>
      <c r="BN294" s="1307"/>
      <c r="BO294" s="1307"/>
      <c r="BP294" s="1307"/>
      <c r="BQ294" s="1307"/>
      <c r="BR294" s="1307"/>
      <c r="BS294" s="1307"/>
      <c r="BT294" s="1406"/>
      <c r="BU294" s="1333"/>
      <c r="BV294" s="1333"/>
      <c r="BW294" s="1319"/>
      <c r="BX294" s="1284"/>
      <c r="BY294" s="1306"/>
      <c r="BZ294" s="1284"/>
      <c r="CA294" s="1307"/>
      <c r="CB294" s="1307"/>
      <c r="CC294" s="1307"/>
      <c r="CD294" s="1307"/>
      <c r="CE294" s="1307"/>
      <c r="CF294" s="1284"/>
      <c r="CG294" s="1307"/>
      <c r="CH294" s="1284"/>
      <c r="CI294" s="1307"/>
      <c r="CJ294" s="1171"/>
      <c r="CK294" s="1171"/>
      <c r="CL294" s="1171"/>
    </row>
    <row r="295" spans="1:90" ht="18" customHeight="1">
      <c r="A295" s="1376"/>
      <c r="B295" s="1376"/>
      <c r="C295" s="1376"/>
      <c r="D295" s="1376"/>
      <c r="E295" s="1376"/>
      <c r="G295" s="1419"/>
      <c r="H295" s="1246"/>
      <c r="I295" s="1424"/>
      <c r="J295" s="1236"/>
      <c r="K295" s="1428"/>
      <c r="L295" s="1427"/>
      <c r="M295" s="1284"/>
      <c r="N295" s="1284"/>
      <c r="O295" s="1282"/>
      <c r="P295" s="1282"/>
      <c r="Q295" s="1282"/>
      <c r="R295" s="1282"/>
      <c r="S295" s="1434"/>
      <c r="T295" s="1282"/>
      <c r="U295" s="1282"/>
      <c r="V295" s="1284"/>
      <c r="W295" s="1333"/>
      <c r="X295" s="1284"/>
      <c r="Y295" s="1284"/>
      <c r="Z295" s="1284"/>
      <c r="AA295" s="1319"/>
      <c r="AB295" s="1284"/>
      <c r="AC295" s="1284"/>
      <c r="AD295" s="1284"/>
      <c r="AE295" s="1284"/>
      <c r="AF295" s="1284"/>
      <c r="AG295" s="1284"/>
      <c r="AH295" s="1284"/>
      <c r="AI295" s="1306"/>
      <c r="AJ295" s="1284"/>
      <c r="AK295" s="1307"/>
      <c r="AL295" s="1307"/>
      <c r="AM295" s="1307"/>
      <c r="AN295" s="1307"/>
      <c r="AO295" s="1307"/>
      <c r="AP295" s="1284"/>
      <c r="AQ295" s="1284"/>
      <c r="AR295" s="1284"/>
      <c r="AS295" s="1284"/>
      <c r="AT295" s="1284"/>
      <c r="AU295" s="1333"/>
      <c r="AV295" s="1284"/>
      <c r="AW295" s="1284"/>
      <c r="AX295" s="1284"/>
      <c r="AY295" s="1333"/>
      <c r="AZ295" s="1284"/>
      <c r="BA295" s="1284"/>
      <c r="BB295" s="1284"/>
      <c r="BC295" s="1319"/>
      <c r="BD295" s="1284"/>
      <c r="BE295" s="1284"/>
      <c r="BF295" s="1284"/>
      <c r="BG295" s="1306"/>
      <c r="BH295" s="1284"/>
      <c r="BI295" s="1284"/>
      <c r="BJ295" s="1284"/>
      <c r="BK295" s="1306"/>
      <c r="BL295" s="1284"/>
      <c r="BM295" s="1307"/>
      <c r="BN295" s="1307"/>
      <c r="BO295" s="1307"/>
      <c r="BP295" s="1307"/>
      <c r="BQ295" s="1307"/>
      <c r="BR295" s="1307"/>
      <c r="BS295" s="1307"/>
      <c r="BT295" s="1406"/>
      <c r="BU295" s="1333"/>
      <c r="BV295" s="1333"/>
      <c r="BW295" s="1319"/>
      <c r="BX295" s="1284"/>
      <c r="BY295" s="1306"/>
      <c r="BZ295" s="1284"/>
      <c r="CA295" s="1307"/>
      <c r="CB295" s="1307"/>
      <c r="CC295" s="1307"/>
      <c r="CD295" s="1307"/>
      <c r="CE295" s="1307"/>
      <c r="CF295" s="1284"/>
      <c r="CG295" s="1307"/>
      <c r="CH295" s="1284"/>
      <c r="CI295" s="1307"/>
      <c r="CJ295" s="1171"/>
      <c r="CK295" s="1171"/>
      <c r="CL295" s="1171"/>
    </row>
    <row r="296" spans="1:90" ht="18" customHeight="1">
      <c r="A296" s="1376"/>
      <c r="B296" s="1376"/>
      <c r="C296" s="1376"/>
      <c r="D296" s="1376"/>
      <c r="E296" s="1376"/>
      <c r="G296" s="1419"/>
      <c r="H296" s="1421"/>
      <c r="I296" s="1424"/>
      <c r="J296" s="1236"/>
      <c r="K296" s="1428"/>
      <c r="L296" s="1429"/>
      <c r="M296" s="1284"/>
      <c r="N296" s="1284"/>
      <c r="O296" s="1282"/>
      <c r="P296" s="1282"/>
      <c r="Q296" s="1282"/>
      <c r="R296" s="1282"/>
      <c r="S296" s="1434"/>
      <c r="T296" s="1282"/>
      <c r="U296" s="1282"/>
      <c r="V296" s="1284"/>
      <c r="W296" s="1333"/>
      <c r="X296" s="1284"/>
      <c r="Y296" s="1284"/>
      <c r="Z296" s="1284"/>
      <c r="AA296" s="1319"/>
      <c r="AB296" s="1284"/>
      <c r="AC296" s="1284"/>
      <c r="AD296" s="1284"/>
      <c r="AE296" s="1284"/>
      <c r="AF296" s="1284"/>
      <c r="AG296" s="1284"/>
      <c r="AH296" s="1284"/>
      <c r="AI296" s="1306"/>
      <c r="AJ296" s="1284"/>
      <c r="AK296" s="1307"/>
      <c r="AL296" s="1307"/>
      <c r="AM296" s="1307"/>
      <c r="AN296" s="1307"/>
      <c r="AO296" s="1307"/>
      <c r="AP296" s="1284"/>
      <c r="AQ296" s="1284"/>
      <c r="AR296" s="1284"/>
      <c r="AS296" s="1284"/>
      <c r="AT296" s="1284"/>
      <c r="AU296" s="1333"/>
      <c r="AV296" s="1284"/>
      <c r="AW296" s="1284"/>
      <c r="AX296" s="1284"/>
      <c r="AY296" s="1333"/>
      <c r="AZ296" s="1284"/>
      <c r="BA296" s="1284"/>
      <c r="BB296" s="1284"/>
      <c r="BC296" s="1319"/>
      <c r="BD296" s="1284"/>
      <c r="BE296" s="1284"/>
      <c r="BF296" s="1284"/>
      <c r="BG296" s="1306"/>
      <c r="BH296" s="1284"/>
      <c r="BI296" s="1284"/>
      <c r="BJ296" s="1284"/>
      <c r="BK296" s="1306"/>
      <c r="BL296" s="1284"/>
      <c r="BM296" s="1307"/>
      <c r="BN296" s="1307"/>
      <c r="BO296" s="1307"/>
      <c r="BP296" s="1307"/>
      <c r="BQ296" s="1307"/>
      <c r="BR296" s="1307"/>
      <c r="BS296" s="1307"/>
      <c r="BT296" s="1406"/>
      <c r="BU296" s="1333"/>
      <c r="BV296" s="1333"/>
      <c r="BW296" s="1319"/>
      <c r="BX296" s="1284"/>
      <c r="BY296" s="1306"/>
      <c r="BZ296" s="1284"/>
      <c r="CA296" s="1307"/>
      <c r="CB296" s="1307"/>
      <c r="CC296" s="1307"/>
      <c r="CD296" s="1307"/>
      <c r="CE296" s="1307"/>
      <c r="CF296" s="1284"/>
      <c r="CG296" s="1307"/>
      <c r="CH296" s="1284"/>
      <c r="CI296" s="1307"/>
      <c r="CJ296" s="1171"/>
      <c r="CK296" s="1171"/>
      <c r="CL296" s="1171"/>
    </row>
    <row r="297" spans="1:90" ht="18" customHeight="1">
      <c r="A297" s="1376"/>
      <c r="B297" s="1376"/>
      <c r="C297" s="1376"/>
      <c r="D297" s="1376"/>
      <c r="E297" s="1376"/>
      <c r="G297" s="1419"/>
      <c r="H297" s="1421"/>
      <c r="I297" s="1424"/>
      <c r="J297" s="1236"/>
      <c r="K297" s="1428"/>
      <c r="L297" s="1429"/>
      <c r="M297" s="1284"/>
      <c r="N297" s="1284"/>
      <c r="O297" s="1282"/>
      <c r="P297" s="1282"/>
      <c r="Q297" s="1282"/>
      <c r="R297" s="1282"/>
      <c r="S297" s="1434"/>
      <c r="T297" s="1282"/>
      <c r="U297" s="1282"/>
      <c r="V297" s="1284"/>
      <c r="W297" s="1333"/>
      <c r="X297" s="1284"/>
      <c r="Y297" s="1284"/>
      <c r="Z297" s="1284"/>
      <c r="AA297" s="1319"/>
      <c r="AB297" s="1284"/>
      <c r="AC297" s="1284"/>
      <c r="AD297" s="1284"/>
      <c r="AE297" s="1284"/>
      <c r="AF297" s="1284"/>
      <c r="AG297" s="1284"/>
      <c r="AH297" s="1284"/>
      <c r="AI297" s="1306"/>
      <c r="AJ297" s="1284"/>
      <c r="AK297" s="1307"/>
      <c r="AL297" s="1307"/>
      <c r="AM297" s="1307"/>
      <c r="AN297" s="1307"/>
      <c r="AO297" s="1307"/>
      <c r="AP297" s="1284"/>
      <c r="AQ297" s="1284"/>
      <c r="AR297" s="1284"/>
      <c r="AS297" s="1284"/>
      <c r="AT297" s="1284"/>
      <c r="AU297" s="1333"/>
      <c r="AV297" s="1284"/>
      <c r="AW297" s="1284"/>
      <c r="AX297" s="1284"/>
      <c r="AY297" s="1333"/>
      <c r="AZ297" s="1284"/>
      <c r="BA297" s="1284"/>
      <c r="BB297" s="1284"/>
      <c r="BC297" s="1319"/>
      <c r="BD297" s="1284"/>
      <c r="BE297" s="1284"/>
      <c r="BF297" s="1284"/>
      <c r="BG297" s="1306"/>
      <c r="BH297" s="1284"/>
      <c r="BI297" s="1284"/>
      <c r="BJ297" s="1284"/>
      <c r="BK297" s="1306"/>
      <c r="BL297" s="1284"/>
      <c r="BM297" s="1307"/>
      <c r="BN297" s="1307"/>
      <c r="BO297" s="1307"/>
      <c r="BP297" s="1307"/>
      <c r="BQ297" s="1307"/>
      <c r="BR297" s="1307"/>
      <c r="BS297" s="1307"/>
      <c r="BT297" s="1406"/>
      <c r="BU297" s="1333"/>
      <c r="BV297" s="1333"/>
      <c r="BW297" s="1319"/>
      <c r="BX297" s="1284"/>
      <c r="BY297" s="1306"/>
      <c r="BZ297" s="1284"/>
      <c r="CA297" s="1307"/>
      <c r="CB297" s="1307"/>
      <c r="CC297" s="1307"/>
      <c r="CD297" s="1307"/>
      <c r="CE297" s="1307"/>
      <c r="CF297" s="1284"/>
      <c r="CG297" s="1307"/>
      <c r="CH297" s="1284"/>
      <c r="CI297" s="1307"/>
      <c r="CJ297" s="1171"/>
      <c r="CK297" s="1171"/>
      <c r="CL297" s="1171"/>
    </row>
    <row r="298" spans="1:90" ht="18" customHeight="1">
      <c r="A298" s="1376"/>
      <c r="B298" s="1376"/>
      <c r="C298" s="1376"/>
      <c r="D298" s="1376"/>
      <c r="E298" s="1376"/>
      <c r="G298" s="1419"/>
      <c r="H298" s="1421"/>
      <c r="I298" s="1424"/>
      <c r="J298" s="1236"/>
      <c r="K298" s="1428"/>
      <c r="L298" s="1429"/>
      <c r="M298" s="1284"/>
      <c r="N298" s="1284"/>
      <c r="O298" s="1282"/>
      <c r="P298" s="1282"/>
      <c r="Q298" s="1282"/>
      <c r="R298" s="1282"/>
      <c r="S298" s="1434"/>
      <c r="T298" s="1282"/>
      <c r="U298" s="1282"/>
      <c r="V298" s="1284"/>
      <c r="W298" s="1333"/>
      <c r="X298" s="1284"/>
      <c r="Y298" s="1284"/>
      <c r="Z298" s="1284"/>
      <c r="AA298" s="1319"/>
      <c r="AB298" s="1284"/>
      <c r="AC298" s="1284"/>
      <c r="AD298" s="1284"/>
      <c r="AE298" s="1284"/>
      <c r="AF298" s="1284"/>
      <c r="AG298" s="1284"/>
      <c r="AH298" s="1284"/>
      <c r="AI298" s="1306"/>
      <c r="AJ298" s="1284"/>
      <c r="AK298" s="1307"/>
      <c r="AL298" s="1307"/>
      <c r="AM298" s="1307"/>
      <c r="AN298" s="1307"/>
      <c r="AO298" s="1307"/>
      <c r="AP298" s="1284"/>
      <c r="AQ298" s="1284"/>
      <c r="AR298" s="1284"/>
      <c r="AS298" s="1284"/>
      <c r="AT298" s="1284"/>
      <c r="AU298" s="1333"/>
      <c r="AV298" s="1284"/>
      <c r="AW298" s="1284"/>
      <c r="AX298" s="1284"/>
      <c r="AY298" s="1333"/>
      <c r="AZ298" s="1284"/>
      <c r="BA298" s="1284"/>
      <c r="BB298" s="1284"/>
      <c r="BC298" s="1319"/>
      <c r="BD298" s="1284"/>
      <c r="BE298" s="1284"/>
      <c r="BF298" s="1284"/>
      <c r="BG298" s="1306"/>
      <c r="BH298" s="1284"/>
      <c r="BI298" s="1284"/>
      <c r="BJ298" s="1284"/>
      <c r="BK298" s="1306"/>
      <c r="BL298" s="1284"/>
      <c r="BM298" s="1307"/>
      <c r="BN298" s="1307"/>
      <c r="BO298" s="1307"/>
      <c r="BP298" s="1307"/>
      <c r="BQ298" s="1307"/>
      <c r="BR298" s="1307"/>
      <c r="BS298" s="1307"/>
      <c r="BT298" s="1406"/>
      <c r="BU298" s="1333"/>
      <c r="BV298" s="1333"/>
      <c r="BW298" s="1319"/>
      <c r="BX298" s="1284"/>
      <c r="BY298" s="1306"/>
      <c r="BZ298" s="1284"/>
      <c r="CA298" s="1307"/>
      <c r="CB298" s="1307"/>
      <c r="CC298" s="1307"/>
      <c r="CD298" s="1307"/>
      <c r="CE298" s="1307"/>
      <c r="CF298" s="1284"/>
      <c r="CG298" s="1307"/>
      <c r="CH298" s="1284"/>
      <c r="CI298" s="1307"/>
      <c r="CJ298" s="1171"/>
      <c r="CK298" s="1171"/>
      <c r="CL298" s="1171"/>
    </row>
    <row r="299" spans="1:90" ht="18" customHeight="1">
      <c r="A299" s="1376"/>
      <c r="B299" s="1376"/>
      <c r="C299" s="1376"/>
      <c r="D299" s="1376"/>
      <c r="E299" s="1376"/>
      <c r="G299" s="1419"/>
      <c r="H299" s="1421"/>
      <c r="I299" s="1424"/>
      <c r="J299" s="1236"/>
      <c r="K299" s="1428"/>
      <c r="L299" s="1429"/>
      <c r="M299" s="1284"/>
      <c r="N299" s="1284"/>
      <c r="O299" s="1282"/>
      <c r="P299" s="1282"/>
      <c r="Q299" s="1282"/>
      <c r="R299" s="1282"/>
      <c r="S299" s="1434"/>
      <c r="T299" s="1282"/>
      <c r="U299" s="1282"/>
      <c r="V299" s="1284"/>
      <c r="W299" s="1333"/>
      <c r="X299" s="1284"/>
      <c r="Y299" s="1284"/>
      <c r="Z299" s="1284"/>
      <c r="AA299" s="1319"/>
      <c r="AB299" s="1284"/>
      <c r="AC299" s="1284"/>
      <c r="AD299" s="1284"/>
      <c r="AE299" s="1284"/>
      <c r="AF299" s="1284"/>
      <c r="AG299" s="1284"/>
      <c r="AH299" s="1284"/>
      <c r="AI299" s="1306"/>
      <c r="AJ299" s="1284"/>
      <c r="AK299" s="1307"/>
      <c r="AL299" s="1307"/>
      <c r="AM299" s="1307"/>
      <c r="AN299" s="1307"/>
      <c r="AO299" s="1307"/>
      <c r="AP299" s="1284"/>
      <c r="AQ299" s="1284"/>
      <c r="AR299" s="1284"/>
      <c r="AS299" s="1284"/>
      <c r="AT299" s="1284"/>
      <c r="AU299" s="1333"/>
      <c r="AV299" s="1284"/>
      <c r="AW299" s="1284"/>
      <c r="AX299" s="1284"/>
      <c r="AY299" s="1333"/>
      <c r="AZ299" s="1284"/>
      <c r="BA299" s="1284"/>
      <c r="BB299" s="1284"/>
      <c r="BC299" s="1319"/>
      <c r="BD299" s="1284"/>
      <c r="BE299" s="1284"/>
      <c r="BF299" s="1284"/>
      <c r="BG299" s="1306"/>
      <c r="BH299" s="1284"/>
      <c r="BI299" s="1284"/>
      <c r="BJ299" s="1284"/>
      <c r="BK299" s="1306"/>
      <c r="BL299" s="1284"/>
      <c r="BM299" s="1307"/>
      <c r="BN299" s="1307"/>
      <c r="BO299" s="1307"/>
      <c r="BP299" s="1307"/>
      <c r="BQ299" s="1307"/>
      <c r="BR299" s="1307"/>
      <c r="BS299" s="1307"/>
      <c r="BT299" s="1406"/>
      <c r="BU299" s="1333"/>
      <c r="BV299" s="1333"/>
      <c r="BW299" s="1319"/>
      <c r="BX299" s="1284"/>
      <c r="BY299" s="1306"/>
      <c r="BZ299" s="1284"/>
      <c r="CA299" s="1307"/>
      <c r="CB299" s="1307"/>
      <c r="CC299" s="1307"/>
      <c r="CD299" s="1307"/>
      <c r="CE299" s="1307"/>
      <c r="CF299" s="1284"/>
      <c r="CG299" s="1307"/>
      <c r="CH299" s="1284"/>
      <c r="CI299" s="1307"/>
      <c r="CJ299" s="1171"/>
      <c r="CK299" s="1171"/>
      <c r="CL299" s="1171"/>
    </row>
    <row r="300" spans="1:90" ht="18" customHeight="1">
      <c r="A300" s="1376"/>
      <c r="B300" s="1376"/>
      <c r="C300" s="1376"/>
      <c r="D300" s="1376"/>
      <c r="E300" s="1376"/>
      <c r="G300" s="1419"/>
      <c r="H300" s="1421"/>
      <c r="I300" s="1424"/>
      <c r="J300" s="1236"/>
      <c r="K300" s="1428"/>
      <c r="L300" s="1429"/>
      <c r="M300" s="1284"/>
      <c r="N300" s="1284"/>
      <c r="O300" s="1282"/>
      <c r="P300" s="1282"/>
      <c r="Q300" s="1282"/>
      <c r="R300" s="1282"/>
      <c r="S300" s="1434"/>
      <c r="T300" s="1282"/>
      <c r="U300" s="1282"/>
      <c r="V300" s="1284"/>
      <c r="W300" s="1333"/>
      <c r="X300" s="1284"/>
      <c r="Y300" s="1284"/>
      <c r="Z300" s="1284"/>
      <c r="AA300" s="1319"/>
      <c r="AB300" s="1284"/>
      <c r="AC300" s="1284"/>
      <c r="AD300" s="1284"/>
      <c r="AE300" s="1284"/>
      <c r="AF300" s="1284"/>
      <c r="AG300" s="1284"/>
      <c r="AH300" s="1284"/>
      <c r="AI300" s="1306"/>
      <c r="AJ300" s="1284"/>
      <c r="AK300" s="1307"/>
      <c r="AL300" s="1307"/>
      <c r="AM300" s="1307"/>
      <c r="AN300" s="1307"/>
      <c r="AO300" s="1307"/>
      <c r="AP300" s="1284"/>
      <c r="AQ300" s="1284"/>
      <c r="AR300" s="1284"/>
      <c r="AS300" s="1284"/>
      <c r="AT300" s="1284"/>
      <c r="AU300" s="1333"/>
      <c r="AV300" s="1284"/>
      <c r="AW300" s="1284"/>
      <c r="AX300" s="1284"/>
      <c r="AY300" s="1333"/>
      <c r="AZ300" s="1284"/>
      <c r="BA300" s="1284"/>
      <c r="BB300" s="1284"/>
      <c r="BC300" s="1319"/>
      <c r="BD300" s="1284"/>
      <c r="BE300" s="1284"/>
      <c r="BF300" s="1284"/>
      <c r="BG300" s="1306"/>
      <c r="BH300" s="1284"/>
      <c r="BI300" s="1284"/>
      <c r="BJ300" s="1284"/>
      <c r="BK300" s="1306"/>
      <c r="BL300" s="1284"/>
      <c r="BM300" s="1307"/>
      <c r="BN300" s="1307"/>
      <c r="BO300" s="1307"/>
      <c r="BP300" s="1307"/>
      <c r="BQ300" s="1307"/>
      <c r="BR300" s="1307"/>
      <c r="BS300" s="1307"/>
      <c r="BT300" s="1406"/>
      <c r="BU300" s="1333"/>
      <c r="BV300" s="1333"/>
      <c r="BW300" s="1319"/>
      <c r="BX300" s="1284"/>
      <c r="BY300" s="1306"/>
      <c r="BZ300" s="1284"/>
      <c r="CA300" s="1307"/>
      <c r="CB300" s="1307"/>
      <c r="CC300" s="1307"/>
      <c r="CD300" s="1307"/>
      <c r="CE300" s="1307"/>
      <c r="CF300" s="1284"/>
      <c r="CG300" s="1307"/>
      <c r="CH300" s="1284"/>
      <c r="CI300" s="1307"/>
      <c r="CJ300" s="1171"/>
      <c r="CK300" s="1171"/>
      <c r="CL300" s="1171"/>
    </row>
    <row r="301" spans="1:90" ht="18" customHeight="1">
      <c r="A301" s="1376"/>
      <c r="B301" s="1376"/>
      <c r="C301" s="1376"/>
      <c r="D301" s="1376"/>
      <c r="E301" s="1376"/>
      <c r="G301" s="1419"/>
      <c r="H301" s="1421"/>
      <c r="I301" s="1424"/>
      <c r="J301" s="1236"/>
      <c r="K301" s="1428"/>
      <c r="L301" s="1429"/>
      <c r="M301" s="1284"/>
      <c r="N301" s="1284"/>
      <c r="O301" s="1282"/>
      <c r="P301" s="1282"/>
      <c r="Q301" s="1282"/>
      <c r="R301" s="1282"/>
      <c r="S301" s="1434"/>
      <c r="T301" s="1282"/>
      <c r="U301" s="1282"/>
      <c r="V301" s="1284"/>
      <c r="W301" s="1333"/>
      <c r="X301" s="1284"/>
      <c r="Y301" s="1284"/>
      <c r="Z301" s="1284"/>
      <c r="AA301" s="1319"/>
      <c r="AB301" s="1284"/>
      <c r="AC301" s="1284"/>
      <c r="AD301" s="1284"/>
      <c r="AE301" s="1284"/>
      <c r="AF301" s="1284"/>
      <c r="AG301" s="1284"/>
      <c r="AH301" s="1284"/>
      <c r="AI301" s="1306"/>
      <c r="AJ301" s="1284"/>
      <c r="AK301" s="1307"/>
      <c r="AL301" s="1307"/>
      <c r="AM301" s="1307"/>
      <c r="AN301" s="1307"/>
      <c r="AO301" s="1307"/>
      <c r="AP301" s="1284"/>
      <c r="AQ301" s="1284"/>
      <c r="AR301" s="1284"/>
      <c r="AS301" s="1284"/>
      <c r="AT301" s="1284"/>
      <c r="AU301" s="1333"/>
      <c r="AV301" s="1284"/>
      <c r="AW301" s="1284"/>
      <c r="AX301" s="1284"/>
      <c r="AY301" s="1333"/>
      <c r="AZ301" s="1284"/>
      <c r="BA301" s="1284"/>
      <c r="BB301" s="1284"/>
      <c r="BC301" s="1319"/>
      <c r="BD301" s="1284"/>
      <c r="BE301" s="1284"/>
      <c r="BF301" s="1284"/>
      <c r="BG301" s="1306"/>
      <c r="BH301" s="1284"/>
      <c r="BI301" s="1284"/>
      <c r="BJ301" s="1284"/>
      <c r="BK301" s="1306"/>
      <c r="BL301" s="1284"/>
      <c r="BM301" s="1307"/>
      <c r="BN301" s="1307"/>
      <c r="BO301" s="1307"/>
      <c r="BP301" s="1307"/>
      <c r="BQ301" s="1307"/>
      <c r="BR301" s="1307"/>
      <c r="BS301" s="1307"/>
      <c r="BT301" s="1406"/>
      <c r="BU301" s="1333"/>
      <c r="BV301" s="1333"/>
      <c r="BW301" s="1319"/>
      <c r="BX301" s="1284"/>
      <c r="BY301" s="1306"/>
      <c r="BZ301" s="1284"/>
      <c r="CA301" s="1307"/>
      <c r="CB301" s="1307"/>
      <c r="CC301" s="1307"/>
      <c r="CD301" s="1307"/>
      <c r="CE301" s="1307"/>
      <c r="CF301" s="1284"/>
      <c r="CG301" s="1307"/>
      <c r="CH301" s="1284"/>
      <c r="CI301" s="1307"/>
      <c r="CJ301" s="1171"/>
      <c r="CK301" s="1171"/>
      <c r="CL301" s="1171"/>
    </row>
    <row r="302" spans="1:90" ht="18" customHeight="1">
      <c r="A302" s="1376"/>
      <c r="B302" s="1376"/>
      <c r="C302" s="1376"/>
      <c r="D302" s="1376"/>
      <c r="E302" s="1376"/>
      <c r="G302" s="1419"/>
      <c r="H302" s="1421"/>
      <c r="I302" s="1424"/>
      <c r="J302" s="1236"/>
      <c r="K302" s="1428"/>
      <c r="L302" s="1429"/>
      <c r="M302" s="1284"/>
      <c r="N302" s="1284"/>
      <c r="O302" s="1282"/>
      <c r="P302" s="1282"/>
      <c r="Q302" s="1282"/>
      <c r="R302" s="1282"/>
      <c r="S302" s="1434"/>
      <c r="T302" s="1282"/>
      <c r="U302" s="1282"/>
      <c r="V302" s="1284"/>
      <c r="W302" s="1333"/>
      <c r="X302" s="1284"/>
      <c r="Y302" s="1284"/>
      <c r="Z302" s="1284"/>
      <c r="AA302" s="1319"/>
      <c r="AB302" s="1284"/>
      <c r="AC302" s="1284"/>
      <c r="AD302" s="1284"/>
      <c r="AE302" s="1284"/>
      <c r="AF302" s="1284"/>
      <c r="AG302" s="1284"/>
      <c r="AH302" s="1284"/>
      <c r="AI302" s="1306"/>
      <c r="AJ302" s="1284"/>
      <c r="AK302" s="1307"/>
      <c r="AL302" s="1307"/>
      <c r="AM302" s="1307"/>
      <c r="AN302" s="1307"/>
      <c r="AO302" s="1307"/>
      <c r="AP302" s="1284"/>
      <c r="AQ302" s="1284"/>
      <c r="AR302" s="1284"/>
      <c r="AS302" s="1284"/>
      <c r="AT302" s="1284"/>
      <c r="AU302" s="1333"/>
      <c r="AV302" s="1284"/>
      <c r="AW302" s="1284"/>
      <c r="AX302" s="1284"/>
      <c r="AY302" s="1333"/>
      <c r="AZ302" s="1284"/>
      <c r="BA302" s="1284"/>
      <c r="BB302" s="1284"/>
      <c r="BC302" s="1319"/>
      <c r="BD302" s="1284"/>
      <c r="BE302" s="1284"/>
      <c r="BF302" s="1284"/>
      <c r="BG302" s="1306"/>
      <c r="BH302" s="1284"/>
      <c r="BI302" s="1284"/>
      <c r="BJ302" s="1284"/>
      <c r="BK302" s="1306"/>
      <c r="BL302" s="1284"/>
      <c r="BM302" s="1307"/>
      <c r="BN302" s="1307"/>
      <c r="BO302" s="1307"/>
      <c r="BP302" s="1307"/>
      <c r="BQ302" s="1307"/>
      <c r="BR302" s="1307"/>
      <c r="BS302" s="1307"/>
      <c r="BT302" s="1406"/>
      <c r="BU302" s="1333"/>
      <c r="BV302" s="1333"/>
      <c r="BW302" s="1319"/>
      <c r="BX302" s="1284"/>
      <c r="BY302" s="1306"/>
      <c r="BZ302" s="1284"/>
      <c r="CA302" s="1307"/>
      <c r="CB302" s="1307"/>
      <c r="CC302" s="1307"/>
      <c r="CD302" s="1307"/>
      <c r="CE302" s="1307"/>
      <c r="CF302" s="1284"/>
      <c r="CG302" s="1307"/>
      <c r="CH302" s="1284"/>
      <c r="CI302" s="1307"/>
      <c r="CJ302" s="1171"/>
      <c r="CK302" s="1171"/>
      <c r="CL302" s="1171"/>
    </row>
    <row r="303" spans="1:90" ht="18" customHeight="1">
      <c r="A303" s="1376"/>
      <c r="B303" s="1376"/>
      <c r="C303" s="1376"/>
      <c r="D303" s="1376"/>
      <c r="E303" s="1376"/>
      <c r="G303" s="1419"/>
      <c r="H303" s="1421"/>
      <c r="I303" s="1424"/>
      <c r="J303" s="1236"/>
      <c r="K303" s="1428"/>
      <c r="L303" s="1429"/>
      <c r="M303" s="1284"/>
      <c r="N303" s="1284"/>
      <c r="O303" s="1282"/>
      <c r="P303" s="1282"/>
      <c r="Q303" s="1282"/>
      <c r="R303" s="1282"/>
      <c r="S303" s="1434"/>
      <c r="T303" s="1282"/>
      <c r="U303" s="1282"/>
      <c r="V303" s="1284"/>
      <c r="W303" s="1333"/>
      <c r="X303" s="1284"/>
      <c r="Y303" s="1284"/>
      <c r="Z303" s="1284"/>
      <c r="AA303" s="1319"/>
      <c r="AB303" s="1284"/>
      <c r="AC303" s="1284"/>
      <c r="AD303" s="1284"/>
      <c r="AE303" s="1284"/>
      <c r="AF303" s="1284"/>
      <c r="AG303" s="1284"/>
      <c r="AH303" s="1284"/>
      <c r="AI303" s="1306"/>
      <c r="AJ303" s="1284"/>
      <c r="AK303" s="1307"/>
      <c r="AL303" s="1307"/>
      <c r="AM303" s="1307"/>
      <c r="AN303" s="1307"/>
      <c r="AO303" s="1307"/>
      <c r="AP303" s="1284"/>
      <c r="AQ303" s="1284"/>
      <c r="AR303" s="1284"/>
      <c r="AS303" s="1284"/>
      <c r="AT303" s="1284"/>
      <c r="AU303" s="1333"/>
      <c r="AV303" s="1284"/>
      <c r="AW303" s="1284"/>
      <c r="AX303" s="1284"/>
      <c r="AY303" s="1333"/>
      <c r="AZ303" s="1284"/>
      <c r="BA303" s="1284"/>
      <c r="BB303" s="1284"/>
      <c r="BC303" s="1319"/>
      <c r="BD303" s="1284"/>
      <c r="BE303" s="1284"/>
      <c r="BF303" s="1284"/>
      <c r="BG303" s="1306"/>
      <c r="BH303" s="1284"/>
      <c r="BI303" s="1284"/>
      <c r="BJ303" s="1284"/>
      <c r="BK303" s="1306"/>
      <c r="BL303" s="1284"/>
      <c r="BM303" s="1307"/>
      <c r="BN303" s="1307"/>
      <c r="BO303" s="1307"/>
      <c r="BP303" s="1307"/>
      <c r="BQ303" s="1307"/>
      <c r="BR303" s="1307"/>
      <c r="BS303" s="1307"/>
      <c r="BT303" s="1406"/>
      <c r="BU303" s="1333"/>
      <c r="BV303" s="1333"/>
      <c r="BW303" s="1319"/>
      <c r="BX303" s="1284"/>
      <c r="BY303" s="1306"/>
      <c r="BZ303" s="1284"/>
      <c r="CA303" s="1307"/>
      <c r="CB303" s="1307"/>
      <c r="CC303" s="1307"/>
      <c r="CD303" s="1307"/>
      <c r="CE303" s="1307"/>
      <c r="CF303" s="1284"/>
      <c r="CG303" s="1307"/>
      <c r="CH303" s="1284"/>
      <c r="CI303" s="1307"/>
      <c r="CJ303" s="1171"/>
      <c r="CK303" s="1171"/>
      <c r="CL303" s="1171"/>
    </row>
    <row r="304" spans="1:90" ht="18" customHeight="1">
      <c r="A304" s="1376"/>
      <c r="B304" s="1376"/>
      <c r="C304" s="1376"/>
      <c r="D304" s="1376"/>
      <c r="E304" s="1376"/>
      <c r="G304" s="1419"/>
      <c r="H304" s="1421"/>
      <c r="I304" s="1424"/>
      <c r="J304" s="1236"/>
      <c r="K304" s="1428"/>
      <c r="L304" s="1429"/>
      <c r="M304" s="1284"/>
      <c r="N304" s="1284"/>
      <c r="O304" s="1282"/>
      <c r="P304" s="1282"/>
      <c r="Q304" s="1282"/>
      <c r="R304" s="1282"/>
      <c r="S304" s="1434"/>
      <c r="T304" s="1282"/>
      <c r="U304" s="1282"/>
      <c r="V304" s="1284"/>
      <c r="W304" s="1333"/>
      <c r="X304" s="1284"/>
      <c r="Y304" s="1284"/>
      <c r="Z304" s="1284"/>
      <c r="AA304" s="1319"/>
      <c r="AB304" s="1284"/>
      <c r="AC304" s="1284"/>
      <c r="AD304" s="1284"/>
      <c r="AE304" s="1284"/>
      <c r="AF304" s="1284"/>
      <c r="AG304" s="1284"/>
      <c r="AH304" s="1284"/>
      <c r="AI304" s="1306"/>
      <c r="AJ304" s="1284"/>
      <c r="AK304" s="1307"/>
      <c r="AL304" s="1307"/>
      <c r="AM304" s="1307"/>
      <c r="AN304" s="1307"/>
      <c r="AO304" s="1307"/>
      <c r="AP304" s="1284"/>
      <c r="AQ304" s="1284"/>
      <c r="AR304" s="1284"/>
      <c r="AS304" s="1284"/>
      <c r="AT304" s="1284"/>
      <c r="AU304" s="1333"/>
      <c r="AV304" s="1284"/>
      <c r="AW304" s="1284"/>
      <c r="AX304" s="1284"/>
      <c r="AY304" s="1333"/>
      <c r="AZ304" s="1284"/>
      <c r="BA304" s="1284"/>
      <c r="BB304" s="1284"/>
      <c r="BC304" s="1319"/>
      <c r="BD304" s="1284"/>
      <c r="BE304" s="1284"/>
      <c r="BF304" s="1284"/>
      <c r="BG304" s="1306"/>
      <c r="BH304" s="1284"/>
      <c r="BI304" s="1284"/>
      <c r="BJ304" s="1284"/>
      <c r="BK304" s="1306"/>
      <c r="BL304" s="1284"/>
      <c r="BM304" s="1307"/>
      <c r="BN304" s="1307"/>
      <c r="BO304" s="1307"/>
      <c r="BP304" s="1307"/>
      <c r="BQ304" s="1307"/>
      <c r="BR304" s="1307"/>
      <c r="BS304" s="1307"/>
      <c r="BT304" s="1406"/>
      <c r="BU304" s="1333"/>
      <c r="BV304" s="1333"/>
      <c r="BW304" s="1319"/>
      <c r="BX304" s="1284"/>
      <c r="BY304" s="1306"/>
      <c r="BZ304" s="1284"/>
      <c r="CA304" s="1307"/>
      <c r="CB304" s="1307"/>
      <c r="CC304" s="1307"/>
      <c r="CD304" s="1307"/>
      <c r="CE304" s="1307"/>
      <c r="CF304" s="1284"/>
      <c r="CG304" s="1307"/>
      <c r="CH304" s="1284"/>
      <c r="CI304" s="1307"/>
      <c r="CJ304" s="1171"/>
      <c r="CK304" s="1171"/>
      <c r="CL304" s="1171"/>
    </row>
    <row r="305" spans="1:90" ht="18" customHeight="1">
      <c r="A305" s="1376"/>
      <c r="B305" s="1376"/>
      <c r="C305" s="1376"/>
      <c r="D305" s="1376"/>
      <c r="E305" s="1376"/>
      <c r="G305" s="1419"/>
      <c r="H305" s="1421"/>
      <c r="I305" s="1424"/>
      <c r="J305" s="1236"/>
      <c r="K305" s="1428"/>
      <c r="L305" s="1429"/>
      <c r="M305" s="1284"/>
      <c r="N305" s="1284"/>
      <c r="O305" s="1282"/>
      <c r="P305" s="1282"/>
      <c r="Q305" s="1282"/>
      <c r="R305" s="1282"/>
      <c r="S305" s="1434"/>
      <c r="T305" s="1282"/>
      <c r="U305" s="1282"/>
      <c r="V305" s="1284"/>
      <c r="W305" s="1333"/>
      <c r="X305" s="1284"/>
      <c r="Y305" s="1284"/>
      <c r="Z305" s="1284"/>
      <c r="AA305" s="1319"/>
      <c r="AB305" s="1284"/>
      <c r="AC305" s="1284"/>
      <c r="AD305" s="1284"/>
      <c r="AE305" s="1284"/>
      <c r="AF305" s="1284"/>
      <c r="AG305" s="1284"/>
      <c r="AH305" s="1284"/>
      <c r="AI305" s="1306"/>
      <c r="AJ305" s="1284"/>
      <c r="AK305" s="1307"/>
      <c r="AL305" s="1307"/>
      <c r="AM305" s="1307"/>
      <c r="AN305" s="1307"/>
      <c r="AO305" s="1307"/>
      <c r="AP305" s="1284"/>
      <c r="AQ305" s="1284"/>
      <c r="AR305" s="1284"/>
      <c r="AS305" s="1284"/>
      <c r="AT305" s="1284"/>
      <c r="AU305" s="1333"/>
      <c r="AV305" s="1284"/>
      <c r="AW305" s="1284"/>
      <c r="AX305" s="1284"/>
      <c r="AY305" s="1333"/>
      <c r="AZ305" s="1284"/>
      <c r="BA305" s="1284"/>
      <c r="BB305" s="1284"/>
      <c r="BC305" s="1319"/>
      <c r="BD305" s="1284"/>
      <c r="BE305" s="1284"/>
      <c r="BF305" s="1284"/>
      <c r="BG305" s="1306"/>
      <c r="BH305" s="1284"/>
      <c r="BI305" s="1284"/>
      <c r="BJ305" s="1284"/>
      <c r="BK305" s="1306"/>
      <c r="BL305" s="1284"/>
      <c r="BM305" s="1307"/>
      <c r="BN305" s="1307"/>
      <c r="BO305" s="1307"/>
      <c r="BP305" s="1307"/>
      <c r="BQ305" s="1307"/>
      <c r="BR305" s="1307"/>
      <c r="BS305" s="1307"/>
      <c r="BT305" s="1406"/>
      <c r="BU305" s="1333"/>
      <c r="BV305" s="1333"/>
      <c r="BW305" s="1319"/>
      <c r="BX305" s="1284"/>
      <c r="BY305" s="1306"/>
      <c r="BZ305" s="1284"/>
      <c r="CA305" s="1307"/>
      <c r="CB305" s="1307"/>
      <c r="CC305" s="1307"/>
      <c r="CD305" s="1307"/>
      <c r="CE305" s="1307"/>
      <c r="CF305" s="1284"/>
      <c r="CG305" s="1307"/>
      <c r="CH305" s="1284"/>
      <c r="CI305" s="1307"/>
      <c r="CJ305" s="1171"/>
      <c r="CK305" s="1171"/>
      <c r="CL305" s="1171"/>
    </row>
    <row r="306" spans="1:90" ht="18" customHeight="1">
      <c r="A306" s="1376"/>
      <c r="B306" s="1376"/>
      <c r="C306" s="1376"/>
      <c r="D306" s="1376"/>
      <c r="E306" s="1376"/>
      <c r="G306" s="1419"/>
      <c r="H306" s="1421"/>
      <c r="I306" s="1424"/>
      <c r="J306" s="1236"/>
      <c r="K306" s="1428"/>
      <c r="L306" s="1429"/>
      <c r="M306" s="1284"/>
      <c r="N306" s="1284"/>
      <c r="O306" s="1282"/>
      <c r="P306" s="1282"/>
      <c r="Q306" s="1282"/>
      <c r="R306" s="1282"/>
      <c r="S306" s="1434"/>
      <c r="T306" s="1282"/>
      <c r="U306" s="1282"/>
      <c r="V306" s="1284"/>
      <c r="W306" s="1333"/>
      <c r="X306" s="1284"/>
      <c r="Y306" s="1284"/>
      <c r="Z306" s="1284"/>
      <c r="AA306" s="1319"/>
      <c r="AB306" s="1284"/>
      <c r="AC306" s="1284"/>
      <c r="AD306" s="1284"/>
      <c r="AE306" s="1284"/>
      <c r="AF306" s="1284"/>
      <c r="AG306" s="1284"/>
      <c r="AH306" s="1284"/>
      <c r="AI306" s="1306"/>
      <c r="AJ306" s="1284"/>
      <c r="AK306" s="1307"/>
      <c r="AL306" s="1307"/>
      <c r="AM306" s="1307"/>
      <c r="AN306" s="1307"/>
      <c r="AO306" s="1307"/>
      <c r="AP306" s="1284"/>
      <c r="AQ306" s="1284"/>
      <c r="AR306" s="1284"/>
      <c r="AS306" s="1284"/>
      <c r="AT306" s="1284"/>
      <c r="AU306" s="1333"/>
      <c r="AV306" s="1284"/>
      <c r="AW306" s="1284"/>
      <c r="AX306" s="1284"/>
      <c r="AY306" s="1333"/>
      <c r="AZ306" s="1284"/>
      <c r="BA306" s="1284"/>
      <c r="BB306" s="1284"/>
      <c r="BC306" s="1319"/>
      <c r="BD306" s="1284"/>
      <c r="BE306" s="1284"/>
      <c r="BF306" s="1284"/>
      <c r="BG306" s="1306"/>
      <c r="BH306" s="1284"/>
      <c r="BI306" s="1284"/>
      <c r="BJ306" s="1284"/>
      <c r="BK306" s="1306"/>
      <c r="BL306" s="1284"/>
      <c r="BM306" s="1307"/>
      <c r="BN306" s="1307"/>
      <c r="BO306" s="1307"/>
      <c r="BP306" s="1307"/>
      <c r="BQ306" s="1307"/>
      <c r="BR306" s="1307"/>
      <c r="BS306" s="1307"/>
      <c r="BT306" s="1406"/>
      <c r="BU306" s="1333"/>
      <c r="BV306" s="1333"/>
      <c r="BW306" s="1319"/>
      <c r="BX306" s="1284"/>
      <c r="BY306" s="1306"/>
      <c r="BZ306" s="1284"/>
      <c r="CA306" s="1307"/>
      <c r="CB306" s="1307"/>
      <c r="CC306" s="1307"/>
      <c r="CD306" s="1307"/>
      <c r="CE306" s="1307"/>
      <c r="CF306" s="1284"/>
      <c r="CG306" s="1307"/>
      <c r="CH306" s="1284"/>
      <c r="CI306" s="1307"/>
      <c r="CJ306" s="1171"/>
      <c r="CK306" s="1171"/>
      <c r="CL306" s="1171"/>
    </row>
    <row r="307" spans="1:90" ht="18" customHeight="1">
      <c r="A307" s="1376"/>
      <c r="B307" s="1376"/>
      <c r="C307" s="1376"/>
      <c r="D307" s="1376"/>
      <c r="E307" s="1376"/>
      <c r="G307" s="1419"/>
      <c r="H307" s="1421"/>
      <c r="I307" s="1424"/>
      <c r="J307" s="1236"/>
      <c r="K307" s="1428"/>
      <c r="L307" s="1429"/>
      <c r="M307" s="1284"/>
      <c r="N307" s="1284"/>
      <c r="O307" s="1282"/>
      <c r="P307" s="1282"/>
      <c r="Q307" s="1282"/>
      <c r="R307" s="1282"/>
      <c r="S307" s="1434"/>
      <c r="T307" s="1282"/>
      <c r="U307" s="1282"/>
      <c r="V307" s="1284"/>
      <c r="W307" s="1333"/>
      <c r="X307" s="1284"/>
      <c r="Y307" s="1284"/>
      <c r="Z307" s="1284"/>
      <c r="AA307" s="1319"/>
      <c r="AB307" s="1284"/>
      <c r="AC307" s="1284"/>
      <c r="AD307" s="1284"/>
      <c r="AE307" s="1284"/>
      <c r="AF307" s="1284"/>
      <c r="AG307" s="1284"/>
      <c r="AH307" s="1284"/>
      <c r="AI307" s="1306"/>
      <c r="AJ307" s="1284"/>
      <c r="AK307" s="1307"/>
      <c r="AL307" s="1307"/>
      <c r="AM307" s="1307"/>
      <c r="AN307" s="1307"/>
      <c r="AO307" s="1307"/>
      <c r="AP307" s="1284"/>
      <c r="AQ307" s="1284"/>
      <c r="AR307" s="1284"/>
      <c r="AS307" s="1284"/>
      <c r="AT307" s="1284"/>
      <c r="AU307" s="1333"/>
      <c r="AV307" s="1284"/>
      <c r="AW307" s="1284"/>
      <c r="AX307" s="1284"/>
      <c r="AY307" s="1333"/>
      <c r="AZ307" s="1284"/>
      <c r="BA307" s="1284"/>
      <c r="BB307" s="1284"/>
      <c r="BC307" s="1319"/>
      <c r="BD307" s="1284"/>
      <c r="BE307" s="1284"/>
      <c r="BF307" s="1284"/>
      <c r="BG307" s="1306"/>
      <c r="BH307" s="1284"/>
      <c r="BI307" s="1284"/>
      <c r="BJ307" s="1284"/>
      <c r="BK307" s="1306"/>
      <c r="BL307" s="1284"/>
      <c r="BM307" s="1307"/>
      <c r="BN307" s="1307"/>
      <c r="BO307" s="1307"/>
      <c r="BP307" s="1307"/>
      <c r="BQ307" s="1307"/>
      <c r="BR307" s="1307"/>
      <c r="BS307" s="1307"/>
      <c r="BT307" s="1406"/>
      <c r="BU307" s="1333"/>
      <c r="BV307" s="1333"/>
      <c r="BW307" s="1319"/>
      <c r="BX307" s="1284"/>
      <c r="BY307" s="1306"/>
      <c r="BZ307" s="1284"/>
      <c r="CA307" s="1307"/>
      <c r="CB307" s="1307"/>
      <c r="CC307" s="1307"/>
      <c r="CD307" s="1307"/>
      <c r="CE307" s="1307"/>
      <c r="CF307" s="1284"/>
      <c r="CG307" s="1307"/>
      <c r="CH307" s="1284"/>
      <c r="CI307" s="1307"/>
      <c r="CJ307" s="1171"/>
      <c r="CK307" s="1171"/>
      <c r="CL307" s="1171"/>
    </row>
    <row r="308" spans="1:90" ht="18" customHeight="1">
      <c r="A308" s="1376"/>
      <c r="B308" s="1376"/>
      <c r="C308" s="1376"/>
      <c r="D308" s="1376"/>
      <c r="E308" s="1376"/>
      <c r="G308" s="1422"/>
      <c r="H308" s="1422"/>
      <c r="I308" s="1424"/>
      <c r="J308" s="1236"/>
      <c r="K308" s="1428"/>
      <c r="L308" s="1338"/>
      <c r="M308" s="1284"/>
      <c r="N308" s="1284"/>
      <c r="O308" s="1282"/>
      <c r="P308" s="1282"/>
      <c r="Q308" s="1282"/>
      <c r="R308" s="1282"/>
      <c r="S308" s="1434"/>
      <c r="T308" s="1282"/>
      <c r="U308" s="1282"/>
      <c r="V308" s="1284"/>
      <c r="W308" s="1333"/>
      <c r="X308" s="1284"/>
      <c r="Y308" s="1284"/>
      <c r="Z308" s="1284"/>
      <c r="AA308" s="1319"/>
      <c r="AB308" s="1284"/>
      <c r="AC308" s="1284"/>
      <c r="AD308" s="1284"/>
      <c r="AE308" s="1284"/>
      <c r="AF308" s="1284"/>
      <c r="AG308" s="1284"/>
      <c r="AH308" s="1284"/>
      <c r="AI308" s="1306"/>
      <c r="AJ308" s="1284"/>
      <c r="AK308" s="1307"/>
      <c r="AL308" s="1307"/>
      <c r="AM308" s="1307"/>
      <c r="AN308" s="1307"/>
      <c r="AO308" s="1307"/>
      <c r="AP308" s="1284"/>
      <c r="AQ308" s="1284"/>
      <c r="AR308" s="1284"/>
      <c r="AS308" s="1284"/>
      <c r="AT308" s="1284"/>
      <c r="AU308" s="1333"/>
      <c r="AV308" s="1284"/>
      <c r="AW308" s="1284"/>
      <c r="AX308" s="1284"/>
      <c r="AY308" s="1333"/>
      <c r="AZ308" s="1284"/>
      <c r="BA308" s="1284"/>
      <c r="BB308" s="1284"/>
      <c r="BC308" s="1319"/>
      <c r="BD308" s="1284"/>
      <c r="BE308" s="1284"/>
      <c r="BF308" s="1284"/>
      <c r="BG308" s="1306"/>
      <c r="BH308" s="1284"/>
      <c r="BI308" s="1284"/>
      <c r="BJ308" s="1284"/>
      <c r="BK308" s="1306"/>
      <c r="BL308" s="1284"/>
      <c r="BM308" s="1307"/>
      <c r="BN308" s="1307"/>
      <c r="BO308" s="1307"/>
      <c r="BP308" s="1307"/>
      <c r="BQ308" s="1307"/>
      <c r="BR308" s="1307"/>
      <c r="BS308" s="1307"/>
      <c r="BT308" s="1406"/>
      <c r="BU308" s="1333"/>
      <c r="BV308" s="1333"/>
      <c r="BW308" s="1319"/>
      <c r="BX308" s="1284"/>
      <c r="BY308" s="1306"/>
      <c r="BZ308" s="1284"/>
      <c r="CA308" s="1307"/>
      <c r="CB308" s="1307"/>
      <c r="CC308" s="1307"/>
      <c r="CD308" s="1307"/>
      <c r="CE308" s="1307"/>
      <c r="CF308" s="1284"/>
      <c r="CG308" s="1307"/>
      <c r="CH308" s="1284"/>
      <c r="CI308" s="1307"/>
      <c r="CJ308" s="1171"/>
      <c r="CK308" s="1171"/>
      <c r="CL308" s="1171"/>
    </row>
    <row r="309" spans="1:90" ht="18" customHeight="1">
      <c r="A309" s="1376"/>
      <c r="B309" s="1376"/>
      <c r="C309" s="1376"/>
      <c r="D309" s="1376"/>
      <c r="E309" s="1376"/>
      <c r="G309" s="1422"/>
      <c r="H309" s="1246"/>
      <c r="I309" s="1307"/>
      <c r="J309" s="1430"/>
      <c r="K309" s="1431"/>
      <c r="L309" s="1427"/>
      <c r="M309" s="1284"/>
      <c r="N309" s="1284"/>
      <c r="O309" s="1282"/>
      <c r="P309" s="1282"/>
      <c r="Q309" s="1282"/>
      <c r="R309" s="1282"/>
      <c r="S309" s="1434"/>
      <c r="T309" s="1282"/>
      <c r="U309" s="1282"/>
      <c r="V309" s="1284"/>
      <c r="W309" s="1333"/>
      <c r="X309" s="1284"/>
      <c r="Y309" s="1284"/>
      <c r="Z309" s="1284"/>
      <c r="AA309" s="1319"/>
      <c r="AB309" s="1284"/>
      <c r="AC309" s="1284"/>
      <c r="AD309" s="1284"/>
      <c r="AE309" s="1284"/>
      <c r="AF309" s="1284"/>
      <c r="AG309" s="1284"/>
      <c r="AH309" s="1284"/>
      <c r="AI309" s="1306"/>
      <c r="AJ309" s="1284"/>
      <c r="AK309" s="1307"/>
      <c r="AL309" s="1307"/>
      <c r="AM309" s="1307"/>
      <c r="AN309" s="1307"/>
      <c r="AO309" s="1307"/>
      <c r="AP309" s="1284"/>
      <c r="AQ309" s="1284"/>
      <c r="AR309" s="1284"/>
      <c r="AS309" s="1284"/>
      <c r="AT309" s="1284"/>
      <c r="AU309" s="1333"/>
      <c r="AV309" s="1284"/>
      <c r="AW309" s="1284"/>
      <c r="AX309" s="1284"/>
      <c r="AY309" s="1333"/>
      <c r="AZ309" s="1284"/>
      <c r="BA309" s="1284"/>
      <c r="BB309" s="1284"/>
      <c r="BC309" s="1319"/>
      <c r="BD309" s="1284"/>
      <c r="BE309" s="1284"/>
      <c r="BF309" s="1284"/>
      <c r="BG309" s="1306"/>
      <c r="BH309" s="1284"/>
      <c r="BI309" s="1284"/>
      <c r="BJ309" s="1284"/>
      <c r="BK309" s="1306"/>
      <c r="BL309" s="1284"/>
      <c r="BM309" s="1307"/>
      <c r="BN309" s="1307"/>
      <c r="BO309" s="1307"/>
      <c r="BP309" s="1307"/>
      <c r="BQ309" s="1307"/>
      <c r="BR309" s="1307"/>
      <c r="BS309" s="1307"/>
      <c r="BT309" s="1406"/>
      <c r="BU309" s="1333"/>
      <c r="BV309" s="1333"/>
      <c r="BW309" s="1319"/>
      <c r="BX309" s="1284"/>
      <c r="BY309" s="1306"/>
      <c r="BZ309" s="1284"/>
      <c r="CA309" s="1307"/>
      <c r="CB309" s="1307"/>
      <c r="CC309" s="1307"/>
      <c r="CD309" s="1307"/>
      <c r="CE309" s="1307"/>
      <c r="CF309" s="1284"/>
      <c r="CG309" s="1307"/>
      <c r="CH309" s="1284"/>
      <c r="CI309" s="1307"/>
      <c r="CJ309" s="1171"/>
      <c r="CK309" s="1171"/>
      <c r="CL309" s="1171"/>
    </row>
    <row r="310" spans="1:90" ht="18" customHeight="1">
      <c r="A310" s="1376"/>
      <c r="B310" s="1376"/>
      <c r="C310" s="1376"/>
      <c r="D310" s="1376"/>
      <c r="E310" s="1376"/>
      <c r="G310" s="1422"/>
      <c r="H310" s="1246"/>
      <c r="I310" s="1307"/>
      <c r="J310" s="1430"/>
      <c r="K310" s="1431"/>
      <c r="L310" s="1427"/>
      <c r="M310" s="1284"/>
      <c r="N310" s="1284"/>
      <c r="O310" s="1282"/>
      <c r="P310" s="1282"/>
      <c r="Q310" s="1282"/>
      <c r="R310" s="1282"/>
      <c r="S310" s="1434"/>
      <c r="T310" s="1282"/>
      <c r="U310" s="1282"/>
      <c r="V310" s="1284"/>
      <c r="W310" s="1333"/>
      <c r="X310" s="1284"/>
      <c r="Y310" s="1284"/>
      <c r="Z310" s="1284"/>
      <c r="AA310" s="1319"/>
      <c r="AB310" s="1284"/>
      <c r="AC310" s="1284"/>
      <c r="AD310" s="1284"/>
      <c r="AE310" s="1284"/>
      <c r="AF310" s="1284"/>
      <c r="AG310" s="1284"/>
      <c r="AH310" s="1284"/>
      <c r="AI310" s="1306"/>
      <c r="AJ310" s="1284"/>
      <c r="AK310" s="1307"/>
      <c r="AL310" s="1307"/>
      <c r="AM310" s="1307"/>
      <c r="AN310" s="1307"/>
      <c r="AO310" s="1307"/>
      <c r="AP310" s="1284"/>
      <c r="AQ310" s="1284"/>
      <c r="AR310" s="1284"/>
      <c r="AS310" s="1284"/>
      <c r="AT310" s="1284"/>
      <c r="AU310" s="1333"/>
      <c r="AV310" s="1284"/>
      <c r="AW310" s="1284"/>
      <c r="AX310" s="1284"/>
      <c r="AY310" s="1333"/>
      <c r="AZ310" s="1284"/>
      <c r="BA310" s="1284"/>
      <c r="BB310" s="1284"/>
      <c r="BC310" s="1319"/>
      <c r="BD310" s="1284"/>
      <c r="BE310" s="1284"/>
      <c r="BF310" s="1284"/>
      <c r="BG310" s="1306"/>
      <c r="BH310" s="1284"/>
      <c r="BI310" s="1284"/>
      <c r="BJ310" s="1284"/>
      <c r="BK310" s="1306"/>
      <c r="BL310" s="1284"/>
      <c r="BM310" s="1307"/>
      <c r="BN310" s="1307"/>
      <c r="BO310" s="1307"/>
      <c r="BP310" s="1307"/>
      <c r="BQ310" s="1307"/>
      <c r="BR310" s="1307"/>
      <c r="BS310" s="1307"/>
      <c r="BT310" s="1406"/>
      <c r="BU310" s="1333"/>
      <c r="BV310" s="1333"/>
      <c r="BW310" s="1319"/>
      <c r="BX310" s="1284"/>
      <c r="BY310" s="1306"/>
      <c r="BZ310" s="1284"/>
      <c r="CA310" s="1307"/>
      <c r="CB310" s="1307"/>
      <c r="CC310" s="1307"/>
      <c r="CD310" s="1307"/>
      <c r="CE310" s="1307"/>
      <c r="CF310" s="1284"/>
      <c r="CG310" s="1307"/>
      <c r="CH310" s="1284"/>
      <c r="CI310" s="1307"/>
      <c r="CJ310" s="1171"/>
      <c r="CK310" s="1171"/>
      <c r="CL310" s="1171"/>
    </row>
    <row r="311" spans="1:90" ht="18" customHeight="1">
      <c r="A311" s="1376"/>
      <c r="B311" s="1376"/>
      <c r="C311" s="1376"/>
      <c r="D311" s="1376"/>
      <c r="E311" s="1376"/>
      <c r="F311" s="1376"/>
      <c r="G311" s="1238"/>
      <c r="H311" s="1320"/>
      <c r="I311" s="1307"/>
      <c r="J311" s="1422"/>
      <c r="K311" s="1422"/>
      <c r="L311" s="1307"/>
      <c r="M311" s="1430"/>
      <c r="N311" s="1431"/>
      <c r="O311" s="1432"/>
      <c r="P311" s="1432"/>
      <c r="Q311" s="1282"/>
      <c r="R311" s="1282"/>
      <c r="S311" s="1282"/>
      <c r="T311" s="1282"/>
      <c r="U311" s="1282"/>
      <c r="V311" s="1333"/>
      <c r="W311" s="1284"/>
      <c r="X311" s="1284"/>
      <c r="Y311" s="1284"/>
      <c r="Z311" s="1333"/>
      <c r="AA311" s="1284"/>
      <c r="AB311" s="1284"/>
      <c r="AC311" s="1284"/>
      <c r="AD311" s="1319"/>
      <c r="AE311" s="1284"/>
      <c r="AF311" s="1284"/>
      <c r="AG311" s="1284"/>
      <c r="AH311" s="1284"/>
      <c r="AI311" s="1284"/>
      <c r="AJ311" s="1284"/>
      <c r="AK311" s="1284"/>
      <c r="AL311" s="1306"/>
      <c r="AM311" s="1284"/>
      <c r="AN311" s="1307"/>
      <c r="AO311" s="1307"/>
      <c r="AP311" s="1307"/>
      <c r="AQ311" s="1307"/>
      <c r="AR311" s="1307"/>
      <c r="AS311" s="1284"/>
      <c r="AT311" s="1284"/>
      <c r="AU311" s="1284"/>
      <c r="AV311" s="1284"/>
      <c r="AW311" s="1284"/>
      <c r="AX311" s="1333"/>
      <c r="AY311" s="1284"/>
      <c r="AZ311" s="1284"/>
      <c r="BA311" s="1284"/>
      <c r="BB311" s="1333"/>
      <c r="BC311" s="1284"/>
      <c r="BD311" s="1284"/>
      <c r="BE311" s="1284"/>
      <c r="BF311" s="1319"/>
      <c r="BG311" s="1284"/>
      <c r="BH311" s="1284"/>
      <c r="BI311" s="1284"/>
      <c r="BJ311" s="1306"/>
      <c r="BK311" s="1284"/>
      <c r="BL311" s="1284"/>
      <c r="BM311" s="1284"/>
      <c r="BN311" s="1306"/>
      <c r="BO311" s="1284"/>
      <c r="BP311" s="1307"/>
      <c r="BQ311" s="1307"/>
      <c r="BR311" s="1307"/>
      <c r="BS311" s="1307"/>
      <c r="BT311" s="1307"/>
      <c r="BU311" s="1307"/>
      <c r="BV311" s="1307"/>
      <c r="BW311" s="1406"/>
      <c r="BX311" s="1333"/>
      <c r="BY311" s="1333"/>
      <c r="BZ311" s="1319"/>
      <c r="CA311" s="1284"/>
      <c r="CB311" s="1306"/>
      <c r="CC311" s="1284"/>
      <c r="CD311" s="1307"/>
      <c r="CE311" s="1307"/>
      <c r="CF311" s="1307"/>
      <c r="CG311" s="1307"/>
      <c r="CH311" s="1307"/>
      <c r="CI311" s="1284"/>
      <c r="CJ311" s="1333"/>
      <c r="CK311" s="1333"/>
      <c r="CL311" s="1333"/>
    </row>
    <row r="312" spans="1:90" ht="18" customHeight="1">
      <c r="A312" s="1376"/>
      <c r="B312" s="1376"/>
      <c r="C312" s="1376"/>
      <c r="D312" s="1376"/>
      <c r="E312" s="1376"/>
      <c r="F312" s="1423"/>
      <c r="G312" s="1307"/>
      <c r="H312" s="1307"/>
      <c r="I312" s="1307"/>
      <c r="J312" s="1422"/>
      <c r="K312" s="1422"/>
      <c r="L312" s="1376"/>
      <c r="M312" s="1433"/>
      <c r="N312" s="1376"/>
      <c r="O312" s="1434"/>
      <c r="P312" s="1434"/>
      <c r="Q312" s="1434"/>
      <c r="R312" s="1434"/>
      <c r="S312" s="1434"/>
      <c r="T312" s="1434"/>
      <c r="U312" s="1434"/>
      <c r="V312" s="1284"/>
      <c r="W312" s="1333"/>
      <c r="X312" s="1333"/>
      <c r="Y312" s="1333"/>
      <c r="Z312" s="1284"/>
      <c r="AA312" s="1333"/>
      <c r="AB312" s="1333"/>
      <c r="AC312" s="1333"/>
      <c r="AD312" s="1284"/>
      <c r="AE312" s="1333"/>
      <c r="AF312" s="1333"/>
      <c r="AG312" s="1333"/>
      <c r="AH312" s="1284"/>
      <c r="AI312" s="1333"/>
      <c r="AJ312" s="1333"/>
      <c r="AK312" s="1333"/>
      <c r="AL312" s="1284"/>
      <c r="AM312" s="1333"/>
      <c r="AN312" s="1376"/>
      <c r="AO312" s="1376"/>
      <c r="AP312" s="1376"/>
      <c r="AQ312" s="1376"/>
      <c r="AR312" s="1376"/>
      <c r="AS312" s="1333"/>
      <c r="AT312" s="1333"/>
      <c r="AU312" s="1333"/>
      <c r="AV312" s="1333"/>
      <c r="AW312" s="1333"/>
      <c r="AX312" s="1284"/>
      <c r="AY312" s="1333"/>
      <c r="AZ312" s="1333"/>
      <c r="BA312" s="1333"/>
      <c r="BB312" s="1284"/>
      <c r="BC312" s="1333"/>
      <c r="BD312" s="1333"/>
      <c r="BE312" s="1333"/>
      <c r="BF312" s="1284"/>
      <c r="BG312" s="1333"/>
      <c r="BH312" s="1333"/>
      <c r="BI312" s="1333"/>
      <c r="BJ312" s="1333"/>
      <c r="BK312" s="1333"/>
      <c r="BL312" s="1333"/>
      <c r="BM312" s="1333"/>
      <c r="BN312" s="1333"/>
      <c r="BO312" s="1319"/>
      <c r="BP312" s="1307"/>
      <c r="BQ312" s="1227"/>
      <c r="BR312" s="1307"/>
      <c r="BS312" s="1307"/>
      <c r="BT312" s="1307"/>
      <c r="BU312" s="1307"/>
      <c r="BV312" s="1307"/>
      <c r="BW312" s="1406"/>
      <c r="BX312" s="1284"/>
      <c r="BY312" s="1284"/>
      <c r="BZ312" s="1284"/>
      <c r="CA312" s="1284"/>
      <c r="CB312" s="1284"/>
      <c r="CC312" s="1333"/>
      <c r="CD312" s="1376"/>
      <c r="CE312" s="1376"/>
      <c r="CF312" s="1376"/>
      <c r="CG312" s="1376"/>
      <c r="CH312" s="1376"/>
      <c r="CI312" s="1333"/>
      <c r="CJ312" s="1333"/>
      <c r="CK312" s="1333"/>
      <c r="CL312" s="1333"/>
    </row>
    <row r="313" spans="1:90" ht="18" customHeight="1">
      <c r="A313" s="1376"/>
      <c r="B313" s="1376"/>
      <c r="C313" s="1376"/>
      <c r="D313" s="1376"/>
      <c r="E313" s="1376"/>
      <c r="F313" s="1423"/>
      <c r="G313" s="1307"/>
      <c r="H313" s="1307"/>
      <c r="I313" s="1307"/>
      <c r="J313" s="1422"/>
      <c r="K313" s="1422"/>
      <c r="L313" s="1376"/>
      <c r="M313" s="1433"/>
      <c r="N313" s="1376"/>
      <c r="O313" s="1434"/>
      <c r="P313" s="1434"/>
      <c r="Q313" s="1434"/>
      <c r="R313" s="1434"/>
      <c r="S313" s="1434"/>
      <c r="T313" s="1434"/>
      <c r="U313" s="1434"/>
      <c r="V313" s="1284"/>
      <c r="W313" s="1333"/>
      <c r="X313" s="1333"/>
      <c r="Y313" s="1333"/>
      <c r="Z313" s="1284"/>
      <c r="AA313" s="1333"/>
      <c r="AB313" s="1333"/>
      <c r="AC313" s="1333"/>
      <c r="AD313" s="1284"/>
      <c r="AE313" s="1333"/>
      <c r="AF313" s="1333"/>
      <c r="AG313" s="1333"/>
      <c r="AH313" s="1284"/>
      <c r="AI313" s="1333"/>
      <c r="AJ313" s="1333"/>
      <c r="AK313" s="1333"/>
      <c r="AL313" s="1284"/>
      <c r="AM313" s="1333"/>
      <c r="AN313" s="1376"/>
      <c r="AO313" s="1376"/>
      <c r="AP313" s="1376"/>
      <c r="AQ313" s="1376"/>
      <c r="AR313" s="1376"/>
      <c r="AS313" s="1333"/>
      <c r="AT313" s="1333"/>
      <c r="AU313" s="1333"/>
      <c r="AV313" s="1333"/>
      <c r="AW313" s="1333"/>
      <c r="AX313" s="1284"/>
      <c r="AY313" s="1333"/>
      <c r="AZ313" s="1333"/>
      <c r="BA313" s="1333"/>
      <c r="BB313" s="1284"/>
      <c r="BC313" s="1333"/>
      <c r="BD313" s="1333"/>
      <c r="BE313" s="1333"/>
      <c r="BF313" s="1284"/>
      <c r="BG313" s="1333"/>
      <c r="BH313" s="1333"/>
      <c r="BI313" s="1333"/>
      <c r="BJ313" s="1333"/>
      <c r="BK313" s="1333"/>
      <c r="BL313" s="1333"/>
      <c r="BM313" s="1333"/>
      <c r="BN313" s="1333"/>
      <c r="BO313" s="1319"/>
      <c r="BP313" s="1307"/>
      <c r="BQ313" s="1227"/>
      <c r="BR313" s="1307"/>
      <c r="BS313" s="1307"/>
      <c r="BT313" s="1307"/>
      <c r="BU313" s="1307"/>
      <c r="BV313" s="1307"/>
      <c r="BW313" s="1406"/>
      <c r="BX313" s="1284"/>
      <c r="BY313" s="1284"/>
      <c r="BZ313" s="1284"/>
      <c r="CA313" s="1284"/>
      <c r="CB313" s="1284"/>
      <c r="CC313" s="1333"/>
      <c r="CD313" s="1376"/>
      <c r="CE313" s="1376"/>
      <c r="CF313" s="1376"/>
      <c r="CG313" s="1376"/>
      <c r="CH313" s="1376"/>
      <c r="CI313" s="1333"/>
      <c r="CJ313" s="1333"/>
      <c r="CK313" s="1333"/>
      <c r="CL313" s="1333"/>
    </row>
    <row r="314" spans="1:90" ht="18" customHeight="1">
      <c r="A314" s="1376"/>
      <c r="B314" s="1376"/>
      <c r="C314" s="1376"/>
      <c r="D314" s="1376"/>
      <c r="E314" s="1376"/>
      <c r="F314" s="1423"/>
      <c r="G314" s="1307"/>
      <c r="H314" s="1307"/>
      <c r="I314" s="1307"/>
      <c r="J314" s="1422"/>
      <c r="K314" s="1422"/>
      <c r="L314" s="1376"/>
      <c r="M314" s="1433"/>
      <c r="N314" s="1376"/>
      <c r="O314" s="1434"/>
      <c r="P314" s="1434"/>
      <c r="Q314" s="1434"/>
      <c r="R314" s="1434"/>
      <c r="S314" s="1434"/>
      <c r="T314" s="1434"/>
      <c r="U314" s="1434"/>
      <c r="V314" s="1284"/>
      <c r="W314" s="1333"/>
      <c r="X314" s="1333"/>
      <c r="Y314" s="1333"/>
      <c r="Z314" s="1284"/>
      <c r="AA314" s="1333"/>
      <c r="AB314" s="1333"/>
      <c r="AC314" s="1333"/>
      <c r="AD314" s="1284"/>
      <c r="AE314" s="1333"/>
      <c r="AF314" s="1333"/>
      <c r="AG314" s="1333"/>
      <c r="AH314" s="1284"/>
      <c r="AI314" s="1333"/>
      <c r="AJ314" s="1333"/>
      <c r="AK314" s="1333"/>
      <c r="AL314" s="1284"/>
      <c r="AM314" s="1333"/>
      <c r="AN314" s="1376"/>
      <c r="AO314" s="1376"/>
      <c r="AP314" s="1376"/>
      <c r="AQ314" s="1376"/>
      <c r="AR314" s="1376"/>
      <c r="AS314" s="1333"/>
      <c r="AT314" s="1333"/>
      <c r="AU314" s="1333"/>
      <c r="AV314" s="1333"/>
      <c r="AW314" s="1333"/>
      <c r="AX314" s="1284"/>
      <c r="AY314" s="1333"/>
      <c r="AZ314" s="1333"/>
      <c r="BA314" s="1333"/>
      <c r="BB314" s="1284"/>
      <c r="BC314" s="1333"/>
      <c r="BD314" s="1333"/>
      <c r="BE314" s="1333"/>
      <c r="BF314" s="1284"/>
      <c r="BG314" s="1333"/>
      <c r="BH314" s="1333"/>
      <c r="BI314" s="1333"/>
      <c r="BJ314" s="1333"/>
      <c r="BK314" s="1333"/>
      <c r="BL314" s="1333"/>
      <c r="BM314" s="1333"/>
      <c r="BN314" s="1333"/>
      <c r="BO314" s="1319"/>
      <c r="BP314" s="1307"/>
      <c r="BQ314" s="1227"/>
      <c r="BR314" s="1307"/>
      <c r="BS314" s="1307"/>
      <c r="BT314" s="1307"/>
      <c r="BU314" s="1307"/>
      <c r="BV314" s="1307"/>
      <c r="BW314" s="1406"/>
      <c r="BX314" s="1284"/>
      <c r="BY314" s="1284"/>
      <c r="BZ314" s="1284"/>
      <c r="CA314" s="1284"/>
      <c r="CB314" s="1284"/>
      <c r="CC314" s="1333"/>
      <c r="CD314" s="1376"/>
      <c r="CE314" s="1376"/>
      <c r="CF314" s="1376"/>
      <c r="CG314" s="1376"/>
      <c r="CH314" s="1376"/>
      <c r="CI314" s="1333"/>
      <c r="CJ314" s="1333"/>
      <c r="CK314" s="1333"/>
      <c r="CL314" s="1333"/>
    </row>
    <row r="315" spans="1:90" ht="18" customHeight="1">
      <c r="A315" s="1376"/>
      <c r="B315" s="1376"/>
      <c r="C315" s="1376"/>
      <c r="D315" s="1376"/>
      <c r="E315" s="1376"/>
      <c r="F315" s="1423"/>
      <c r="G315" s="1307"/>
      <c r="H315" s="1307"/>
      <c r="I315" s="1307"/>
      <c r="J315" s="1422"/>
      <c r="K315" s="1422"/>
      <c r="L315" s="1376"/>
      <c r="M315" s="1433"/>
      <c r="N315" s="1376"/>
      <c r="O315" s="1434"/>
      <c r="P315" s="1434"/>
      <c r="Q315" s="1434"/>
      <c r="R315" s="1434"/>
      <c r="S315" s="1434"/>
      <c r="T315" s="1434"/>
      <c r="U315" s="1434"/>
      <c r="V315" s="1284"/>
      <c r="W315" s="1333"/>
      <c r="X315" s="1333"/>
      <c r="Y315" s="1333"/>
      <c r="Z315" s="1284"/>
      <c r="AA315" s="1333"/>
      <c r="AB315" s="1333"/>
      <c r="AC315" s="1333"/>
      <c r="AD315" s="1284"/>
      <c r="AE315" s="1333"/>
      <c r="AF315" s="1333"/>
      <c r="AG315" s="1333"/>
      <c r="AH315" s="1284"/>
      <c r="AI315" s="1333"/>
      <c r="AJ315" s="1333"/>
      <c r="AK315" s="1333"/>
      <c r="AL315" s="1284"/>
      <c r="AM315" s="1333"/>
      <c r="AN315" s="1376"/>
      <c r="AO315" s="1376"/>
      <c r="AP315" s="1376"/>
      <c r="AQ315" s="1376"/>
      <c r="AR315" s="1376"/>
      <c r="AS315" s="1333"/>
      <c r="AT315" s="1333"/>
      <c r="AU315" s="1333"/>
      <c r="AV315" s="1333"/>
      <c r="AW315" s="1333"/>
      <c r="AX315" s="1284"/>
      <c r="AY315" s="1333"/>
      <c r="AZ315" s="1333"/>
      <c r="BA315" s="1333"/>
      <c r="BB315" s="1284"/>
      <c r="BC315" s="1333"/>
      <c r="BD315" s="1333"/>
      <c r="BE315" s="1333"/>
      <c r="BF315" s="1284"/>
      <c r="BG315" s="1333"/>
      <c r="BH315" s="1333"/>
      <c r="BI315" s="1333"/>
      <c r="BJ315" s="1333"/>
      <c r="BK315" s="1333"/>
      <c r="BL315" s="1333"/>
      <c r="BM315" s="1333"/>
      <c r="BN315" s="1333"/>
      <c r="BO315" s="1319"/>
      <c r="BP315" s="1307"/>
      <c r="BQ315" s="1227"/>
      <c r="BR315" s="1307"/>
      <c r="BS315" s="1307"/>
      <c r="BT315" s="1307"/>
      <c r="BU315" s="1307"/>
      <c r="BV315" s="1307"/>
      <c r="BW315" s="1406"/>
      <c r="BX315" s="1284"/>
      <c r="BY315" s="1284"/>
      <c r="BZ315" s="1284"/>
      <c r="CA315" s="1284"/>
      <c r="CB315" s="1284"/>
      <c r="CC315" s="1333"/>
      <c r="CD315" s="1376"/>
      <c r="CE315" s="1376"/>
      <c r="CF315" s="1376"/>
      <c r="CG315" s="1376"/>
      <c r="CH315" s="1376"/>
      <c r="CI315" s="1333"/>
      <c r="CJ315" s="1333"/>
      <c r="CK315" s="1333"/>
      <c r="CL315" s="1333"/>
    </row>
    <row r="316" spans="1:90" ht="18" customHeight="1">
      <c r="AS316" s="1333"/>
      <c r="BU316" s="1376"/>
      <c r="BV316" s="1376"/>
      <c r="BW316" s="1406"/>
      <c r="BX316" s="1333"/>
      <c r="BY316" s="1333"/>
      <c r="BZ316" s="1333"/>
      <c r="CA316" s="1333"/>
      <c r="CB316" s="1333"/>
      <c r="CC316" s="1333"/>
      <c r="CD316" s="1376"/>
      <c r="CE316" s="1376"/>
      <c r="CF316" s="1376"/>
      <c r="CG316" s="1376"/>
      <c r="CH316" s="1376"/>
      <c r="CI316" s="1333"/>
      <c r="CJ316" s="1333"/>
      <c r="CK316" s="1333"/>
      <c r="CL316" s="1333"/>
    </row>
    <row r="317" spans="1:90" ht="18" customHeight="1">
      <c r="AS317" s="1333"/>
      <c r="BU317" s="1376"/>
      <c r="BV317" s="1376"/>
      <c r="BW317" s="1406"/>
      <c r="BX317" s="1333"/>
      <c r="BY317" s="1333"/>
      <c r="BZ317" s="1333"/>
      <c r="CA317" s="1333"/>
      <c r="CB317" s="1333"/>
      <c r="CC317" s="1333"/>
      <c r="CD317" s="1376"/>
      <c r="CE317" s="1376"/>
      <c r="CF317" s="1376"/>
      <c r="CG317" s="1376"/>
      <c r="CH317" s="1376"/>
      <c r="CI317" s="1333"/>
      <c r="CJ317" s="1333"/>
      <c r="CK317" s="1333"/>
      <c r="CL317" s="1333"/>
    </row>
    <row r="318" spans="1:90" ht="18" customHeight="1">
      <c r="AS318" s="1333"/>
      <c r="BU318" s="1376"/>
      <c r="BV318" s="1376"/>
      <c r="BW318" s="1406"/>
      <c r="BX318" s="1333"/>
      <c r="BY318" s="1333"/>
      <c r="BZ318" s="1333"/>
      <c r="CA318" s="1333"/>
      <c r="CB318" s="1333"/>
      <c r="CC318" s="1333"/>
      <c r="CD318" s="1376"/>
      <c r="CE318" s="1376"/>
      <c r="CF318" s="1376"/>
      <c r="CG318" s="1376"/>
      <c r="CH318" s="1376"/>
      <c r="CI318" s="1333"/>
      <c r="CJ318" s="1333"/>
      <c r="CK318" s="1333"/>
      <c r="CL318" s="1333"/>
    </row>
    <row r="319" spans="1:90" ht="18" customHeight="1">
      <c r="AS319" s="1333"/>
      <c r="BU319" s="1376"/>
      <c r="BV319" s="1376"/>
      <c r="BW319" s="1406"/>
      <c r="BX319" s="1333"/>
      <c r="BY319" s="1333"/>
      <c r="BZ319" s="1333"/>
      <c r="CA319" s="1333"/>
      <c r="CB319" s="1333"/>
      <c r="CC319" s="1333"/>
      <c r="CD319" s="1376"/>
      <c r="CE319" s="1376"/>
      <c r="CF319" s="1376"/>
      <c r="CG319" s="1376"/>
      <c r="CH319" s="1376"/>
      <c r="CI319" s="1333"/>
      <c r="CJ319" s="1333"/>
      <c r="CK319" s="1333"/>
      <c r="CL319" s="1333"/>
    </row>
    <row r="320" spans="1:90" ht="18" customHeight="1">
      <c r="AS320" s="1333"/>
      <c r="BU320" s="1376"/>
      <c r="BV320" s="1376"/>
      <c r="BW320" s="1406"/>
      <c r="BX320" s="1333"/>
      <c r="BY320" s="1333"/>
      <c r="BZ320" s="1333"/>
      <c r="CA320" s="1333"/>
      <c r="CB320" s="1333"/>
      <c r="CC320" s="1333"/>
      <c r="CD320" s="1376"/>
      <c r="CE320" s="1376"/>
      <c r="CF320" s="1376"/>
      <c r="CG320" s="1376"/>
      <c r="CH320" s="1376"/>
      <c r="CI320" s="1333"/>
      <c r="CJ320" s="1333"/>
      <c r="CK320" s="1333"/>
      <c r="CL320" s="1333"/>
    </row>
    <row r="321" spans="45:90" ht="18" customHeight="1">
      <c r="AS321" s="1333"/>
      <c r="BU321" s="1376"/>
      <c r="BV321" s="1376"/>
      <c r="BW321" s="1406"/>
      <c r="BX321" s="1333"/>
      <c r="BY321" s="1333"/>
      <c r="BZ321" s="1333"/>
      <c r="CA321" s="1333"/>
      <c r="CB321" s="1333"/>
      <c r="CC321" s="1333"/>
      <c r="CD321" s="1376"/>
      <c r="CE321" s="1376"/>
      <c r="CF321" s="1376"/>
      <c r="CG321" s="1376"/>
      <c r="CH321" s="1376"/>
      <c r="CI321" s="1333"/>
      <c r="CJ321" s="1333"/>
      <c r="CK321" s="1333"/>
      <c r="CL321" s="1333"/>
    </row>
    <row r="322" spans="45:90" ht="18" customHeight="1">
      <c r="AS322" s="1333"/>
      <c r="BU322" s="1376"/>
      <c r="BV322" s="1376"/>
      <c r="BW322" s="1406"/>
      <c r="BX322" s="1333"/>
      <c r="BY322" s="1333"/>
      <c r="BZ322" s="1333"/>
      <c r="CA322" s="1333"/>
      <c r="CB322" s="1333"/>
      <c r="CC322" s="1333"/>
      <c r="CD322" s="1376"/>
      <c r="CE322" s="1376"/>
      <c r="CF322" s="1376"/>
      <c r="CG322" s="1376"/>
      <c r="CH322" s="1376"/>
      <c r="CI322" s="1333"/>
      <c r="CJ322" s="1333"/>
      <c r="CK322" s="1333"/>
      <c r="CL322" s="1333"/>
    </row>
    <row r="323" spans="45:90" ht="18" customHeight="1">
      <c r="AS323" s="1333"/>
      <c r="BU323" s="1376"/>
      <c r="BV323" s="1376"/>
      <c r="BW323" s="1406"/>
      <c r="BX323" s="1333"/>
      <c r="BY323" s="1333"/>
      <c r="BZ323" s="1333"/>
      <c r="CA323" s="1333"/>
      <c r="CB323" s="1333"/>
      <c r="CC323" s="1333"/>
      <c r="CD323" s="1376"/>
      <c r="CE323" s="1376"/>
      <c r="CF323" s="1376"/>
      <c r="CG323" s="1376"/>
      <c r="CH323" s="1376"/>
      <c r="CI323" s="1333"/>
      <c r="CJ323" s="1333"/>
      <c r="CK323" s="1333"/>
      <c r="CL323" s="1333"/>
    </row>
    <row r="324" spans="45:90" ht="18" customHeight="1">
      <c r="AS324" s="1333"/>
      <c r="BU324" s="1376"/>
      <c r="BV324" s="1376"/>
      <c r="BW324" s="1406"/>
      <c r="BX324" s="1333"/>
      <c r="BY324" s="1333"/>
      <c r="BZ324" s="1333"/>
      <c r="CA324" s="1333"/>
      <c r="CB324" s="1333"/>
      <c r="CC324" s="1333"/>
      <c r="CD324" s="1376"/>
      <c r="CE324" s="1376"/>
      <c r="CF324" s="1376"/>
      <c r="CG324" s="1376"/>
      <c r="CH324" s="1376"/>
      <c r="CI324" s="1333"/>
      <c r="CJ324" s="1333"/>
      <c r="CK324" s="1333"/>
      <c r="CL324" s="1333"/>
    </row>
    <row r="325" spans="45:90" ht="18" customHeight="1">
      <c r="AS325" s="1333"/>
      <c r="BU325" s="1376"/>
      <c r="BV325" s="1376"/>
      <c r="BW325" s="1406"/>
      <c r="BX325" s="1333"/>
      <c r="BY325" s="1333"/>
      <c r="BZ325" s="1333"/>
      <c r="CA325" s="1333"/>
      <c r="CB325" s="1333"/>
      <c r="CC325" s="1333"/>
      <c r="CD325" s="1376"/>
      <c r="CE325" s="1376"/>
      <c r="CF325" s="1376"/>
      <c r="CG325" s="1376"/>
      <c r="CH325" s="1376"/>
      <c r="CI325" s="1333"/>
      <c r="CJ325" s="1333"/>
      <c r="CK325" s="1333"/>
      <c r="CL325" s="1333"/>
    </row>
    <row r="326" spans="45:90" ht="18" customHeight="1">
      <c r="AS326" s="1333"/>
      <c r="BU326" s="1376"/>
      <c r="BV326" s="1376"/>
      <c r="BW326" s="1406"/>
      <c r="BX326" s="1333"/>
      <c r="BY326" s="1333"/>
      <c r="BZ326" s="1333"/>
      <c r="CA326" s="1333"/>
      <c r="CB326" s="1333"/>
      <c r="CC326" s="1333"/>
      <c r="CD326" s="1376"/>
      <c r="CE326" s="1376"/>
      <c r="CF326" s="1376"/>
      <c r="CG326" s="1376"/>
      <c r="CH326" s="1376"/>
      <c r="CI326" s="1333"/>
      <c r="CJ326" s="1333"/>
      <c r="CK326" s="1333"/>
      <c r="CL326" s="1333"/>
    </row>
    <row r="327" spans="45:90" ht="18" customHeight="1">
      <c r="AS327" s="1333"/>
      <c r="BU327" s="1376"/>
      <c r="BV327" s="1376"/>
      <c r="BW327" s="1406"/>
      <c r="BX327" s="1333"/>
      <c r="BY327" s="1333"/>
      <c r="BZ327" s="1333"/>
      <c r="CA327" s="1333"/>
      <c r="CB327" s="1333"/>
      <c r="CC327" s="1333"/>
      <c r="CD327" s="1376"/>
      <c r="CE327" s="1376"/>
      <c r="CF327" s="1376"/>
      <c r="CG327" s="1376"/>
      <c r="CH327" s="1376"/>
      <c r="CI327" s="1333"/>
      <c r="CJ327" s="1333"/>
      <c r="CK327" s="1333"/>
      <c r="CL327" s="1333"/>
    </row>
    <row r="328" spans="45:90" ht="18" customHeight="1">
      <c r="AS328" s="1333"/>
      <c r="BU328" s="1376"/>
      <c r="BV328" s="1376"/>
      <c r="BW328" s="1406"/>
      <c r="BX328" s="1333"/>
      <c r="BY328" s="1333"/>
      <c r="BZ328" s="1333"/>
      <c r="CA328" s="1333"/>
      <c r="CB328" s="1333"/>
      <c r="CC328" s="1333"/>
      <c r="CD328" s="1376"/>
      <c r="CE328" s="1376"/>
      <c r="CF328" s="1376"/>
      <c r="CG328" s="1376"/>
      <c r="CH328" s="1376"/>
      <c r="CI328" s="1333"/>
      <c r="CJ328" s="1333"/>
      <c r="CK328" s="1333"/>
      <c r="CL328" s="1333"/>
    </row>
    <row r="329" spans="45:90" ht="18" customHeight="1">
      <c r="AS329" s="1333"/>
      <c r="BU329" s="1376"/>
      <c r="BV329" s="1376"/>
      <c r="BW329" s="1406"/>
      <c r="BX329" s="1333"/>
      <c r="BY329" s="1333"/>
      <c r="BZ329" s="1333"/>
      <c r="CA329" s="1333"/>
      <c r="CB329" s="1333"/>
      <c r="CC329" s="1333"/>
      <c r="CD329" s="1376"/>
      <c r="CE329" s="1376"/>
      <c r="CF329" s="1376"/>
      <c r="CG329" s="1376"/>
      <c r="CH329" s="1376"/>
      <c r="CI329" s="1333"/>
      <c r="CJ329" s="1333"/>
      <c r="CK329" s="1333"/>
      <c r="CL329" s="1333"/>
    </row>
    <row r="330" spans="45:90" ht="18" customHeight="1">
      <c r="AS330" s="1333"/>
      <c r="BU330" s="1376"/>
      <c r="BV330" s="1376"/>
      <c r="BW330" s="1406"/>
      <c r="BX330" s="1333"/>
      <c r="BY330" s="1333"/>
      <c r="BZ330" s="1333"/>
      <c r="CA330" s="1333"/>
      <c r="CB330" s="1333"/>
      <c r="CC330" s="1333"/>
      <c r="CD330" s="1376"/>
      <c r="CE330" s="1376"/>
      <c r="CF330" s="1376"/>
      <c r="CG330" s="1376"/>
      <c r="CH330" s="1376"/>
      <c r="CI330" s="1333"/>
      <c r="CJ330" s="1333"/>
      <c r="CK330" s="1333"/>
      <c r="CL330" s="1333"/>
    </row>
    <row r="331" spans="45:90" ht="18" customHeight="1">
      <c r="AS331" s="1333"/>
      <c r="BU331" s="1376"/>
      <c r="BV331" s="1376"/>
      <c r="BW331" s="1406"/>
      <c r="BX331" s="1333"/>
      <c r="BY331" s="1333"/>
      <c r="BZ331" s="1333"/>
      <c r="CA331" s="1333"/>
      <c r="CB331" s="1333"/>
      <c r="CC331" s="1333"/>
      <c r="CD331" s="1376"/>
      <c r="CE331" s="1376"/>
      <c r="CF331" s="1376"/>
      <c r="CG331" s="1376"/>
      <c r="CH331" s="1376"/>
      <c r="CI331" s="1333"/>
      <c r="CJ331" s="1333"/>
      <c r="CK331" s="1333"/>
      <c r="CL331" s="1333"/>
    </row>
    <row r="332" spans="45:90" ht="18" customHeight="1">
      <c r="AS332" s="1333"/>
      <c r="BU332" s="1376"/>
      <c r="BV332" s="1376"/>
      <c r="BW332" s="1406"/>
      <c r="BX332" s="1333"/>
      <c r="BY332" s="1333"/>
      <c r="BZ332" s="1333"/>
      <c r="CA332" s="1333"/>
      <c r="CB332" s="1333"/>
      <c r="CC332" s="1333"/>
      <c r="CD332" s="1376"/>
      <c r="CE332" s="1376"/>
      <c r="CF332" s="1376"/>
      <c r="CG332" s="1376"/>
      <c r="CH332" s="1376"/>
      <c r="CI332" s="1333"/>
      <c r="CJ332" s="1333"/>
      <c r="CK332" s="1333"/>
      <c r="CL332" s="1333"/>
    </row>
    <row r="333" spans="45:90" ht="18" customHeight="1">
      <c r="AS333" s="1333"/>
      <c r="BU333" s="1376"/>
      <c r="BV333" s="1376"/>
      <c r="BW333" s="1406"/>
      <c r="BX333" s="1333"/>
      <c r="BY333" s="1333"/>
      <c r="BZ333" s="1333"/>
      <c r="CA333" s="1333"/>
      <c r="CB333" s="1333"/>
      <c r="CC333" s="1333"/>
      <c r="CD333" s="1376"/>
      <c r="CE333" s="1376"/>
      <c r="CF333" s="1376"/>
      <c r="CG333" s="1376"/>
      <c r="CH333" s="1376"/>
      <c r="CI333" s="1333"/>
      <c r="CJ333" s="1333"/>
      <c r="CK333" s="1333"/>
      <c r="CL333" s="1333"/>
    </row>
    <row r="334" spans="45:90" ht="18" customHeight="1">
      <c r="AS334" s="1333"/>
      <c r="BU334" s="1376"/>
      <c r="BV334" s="1376"/>
      <c r="BW334" s="1406"/>
      <c r="BX334" s="1333"/>
      <c r="BY334" s="1333"/>
      <c r="BZ334" s="1333"/>
      <c r="CA334" s="1333"/>
      <c r="CB334" s="1333"/>
      <c r="CC334" s="1333"/>
      <c r="CD334" s="1376"/>
      <c r="CE334" s="1376"/>
      <c r="CF334" s="1376"/>
      <c r="CG334" s="1376"/>
      <c r="CH334" s="1376"/>
      <c r="CI334" s="1333"/>
      <c r="CJ334" s="1333"/>
      <c r="CK334" s="1333"/>
      <c r="CL334" s="1333"/>
    </row>
    <row r="335" spans="45:90" ht="18" customHeight="1">
      <c r="AS335" s="1333"/>
      <c r="BU335" s="1376"/>
      <c r="BV335" s="1376"/>
      <c r="BW335" s="1406"/>
      <c r="BX335" s="1333"/>
      <c r="BY335" s="1333"/>
      <c r="BZ335" s="1333"/>
      <c r="CA335" s="1333"/>
      <c r="CB335" s="1333"/>
      <c r="CC335" s="1333"/>
      <c r="CD335" s="1376"/>
      <c r="CE335" s="1376"/>
      <c r="CF335" s="1376"/>
      <c r="CG335" s="1376"/>
      <c r="CH335" s="1376"/>
      <c r="CI335" s="1333"/>
      <c r="CJ335" s="1333"/>
      <c r="CK335" s="1333"/>
      <c r="CL335" s="1333"/>
    </row>
    <row r="336" spans="45:90" ht="18" customHeight="1">
      <c r="AS336" s="1333"/>
      <c r="BU336" s="1376"/>
      <c r="BV336" s="1376"/>
      <c r="BW336" s="1406"/>
      <c r="BX336" s="1333"/>
      <c r="BY336" s="1333"/>
      <c r="BZ336" s="1333"/>
      <c r="CA336" s="1333"/>
      <c r="CB336" s="1333"/>
      <c r="CC336" s="1333"/>
      <c r="CD336" s="1376"/>
      <c r="CE336" s="1376"/>
      <c r="CF336" s="1376"/>
      <c r="CG336" s="1376"/>
      <c r="CH336" s="1376"/>
      <c r="CI336" s="1333"/>
      <c r="CJ336" s="1333"/>
      <c r="CK336" s="1333"/>
      <c r="CL336" s="1333"/>
    </row>
    <row r="337" spans="45:90" ht="18" customHeight="1">
      <c r="AS337" s="1333"/>
      <c r="BU337" s="1376"/>
      <c r="BV337" s="1376"/>
      <c r="BW337" s="1406"/>
      <c r="BX337" s="1333"/>
      <c r="BY337" s="1333"/>
      <c r="BZ337" s="1333"/>
      <c r="CA337" s="1333"/>
      <c r="CB337" s="1333"/>
      <c r="CC337" s="1333"/>
      <c r="CD337" s="1376"/>
      <c r="CE337" s="1376"/>
      <c r="CF337" s="1376"/>
      <c r="CG337" s="1376"/>
      <c r="CH337" s="1376"/>
      <c r="CI337" s="1333"/>
      <c r="CJ337" s="1333"/>
      <c r="CK337" s="1333"/>
      <c r="CL337" s="1333"/>
    </row>
    <row r="338" spans="45:90" ht="18" customHeight="1">
      <c r="AS338" s="1333"/>
      <c r="BU338" s="1376"/>
      <c r="BV338" s="1376"/>
      <c r="BW338" s="1406"/>
      <c r="BX338" s="1333"/>
      <c r="BY338" s="1333"/>
      <c r="BZ338" s="1333"/>
      <c r="CA338" s="1333"/>
      <c r="CB338" s="1333"/>
      <c r="CC338" s="1333"/>
      <c r="CD338" s="1376"/>
      <c r="CE338" s="1376"/>
      <c r="CF338" s="1376"/>
      <c r="CG338" s="1376"/>
      <c r="CH338" s="1376"/>
      <c r="CI338" s="1333"/>
      <c r="CJ338" s="1333"/>
      <c r="CK338" s="1333"/>
      <c r="CL338" s="1333"/>
    </row>
    <row r="339" spans="45:90" ht="18" customHeight="1">
      <c r="AS339" s="1333"/>
      <c r="BU339" s="1376"/>
      <c r="BV339" s="1376"/>
      <c r="BW339" s="1406"/>
      <c r="BX339" s="1333"/>
      <c r="BY339" s="1333"/>
      <c r="BZ339" s="1333"/>
      <c r="CA339" s="1333"/>
      <c r="CB339" s="1333"/>
      <c r="CC339" s="1333"/>
      <c r="CD339" s="1376"/>
      <c r="CE339" s="1376"/>
      <c r="CF339" s="1376"/>
      <c r="CG339" s="1376"/>
      <c r="CH339" s="1376"/>
      <c r="CI339" s="1333"/>
      <c r="CJ339" s="1333"/>
      <c r="CK339" s="1333"/>
      <c r="CL339" s="1333"/>
    </row>
    <row r="340" spans="45:90" ht="18" customHeight="1">
      <c r="AS340" s="1333"/>
      <c r="BU340" s="1376"/>
      <c r="BV340" s="1376"/>
      <c r="BW340" s="1406"/>
      <c r="BX340" s="1333"/>
      <c r="BY340" s="1333"/>
      <c r="BZ340" s="1333"/>
      <c r="CA340" s="1333"/>
      <c r="CB340" s="1333"/>
      <c r="CC340" s="1333"/>
      <c r="CD340" s="1376"/>
      <c r="CE340" s="1376"/>
      <c r="CF340" s="1376"/>
      <c r="CG340" s="1376"/>
      <c r="CH340" s="1376"/>
      <c r="CI340" s="1333"/>
      <c r="CJ340" s="1333"/>
      <c r="CK340" s="1333"/>
      <c r="CL340" s="1333"/>
    </row>
    <row r="341" spans="45:90" ht="18" customHeight="1">
      <c r="AS341" s="1333"/>
      <c r="BU341" s="1376"/>
      <c r="BV341" s="1376"/>
      <c r="BW341" s="1406"/>
      <c r="BX341" s="1333"/>
      <c r="BY341" s="1333"/>
      <c r="BZ341" s="1333"/>
      <c r="CA341" s="1333"/>
      <c r="CB341" s="1333"/>
      <c r="CC341" s="1333"/>
      <c r="CD341" s="1376"/>
      <c r="CE341" s="1376"/>
      <c r="CF341" s="1376"/>
      <c r="CG341" s="1376"/>
      <c r="CH341" s="1376"/>
      <c r="CI341" s="1333"/>
      <c r="CJ341" s="1333"/>
      <c r="CK341" s="1333"/>
      <c r="CL341" s="1333"/>
    </row>
    <row r="342" spans="45:90" ht="18" customHeight="1">
      <c r="AS342" s="1333"/>
      <c r="BU342" s="1376"/>
      <c r="BV342" s="1376"/>
      <c r="BW342" s="1406"/>
      <c r="BX342" s="1333"/>
      <c r="BY342" s="1333"/>
      <c r="BZ342" s="1333"/>
      <c r="CA342" s="1333"/>
      <c r="CB342" s="1333"/>
      <c r="CC342" s="1333"/>
      <c r="CD342" s="1376"/>
      <c r="CE342" s="1376"/>
      <c r="CF342" s="1376"/>
      <c r="CG342" s="1376"/>
      <c r="CH342" s="1376"/>
      <c r="CI342" s="1333"/>
      <c r="CJ342" s="1333"/>
      <c r="CK342" s="1333"/>
      <c r="CL342" s="1333"/>
    </row>
    <row r="343" spans="45:90" ht="18" customHeight="1">
      <c r="AS343" s="1333"/>
      <c r="BU343" s="1376"/>
      <c r="BV343" s="1376"/>
      <c r="BW343" s="1406"/>
      <c r="BX343" s="1333"/>
      <c r="BY343" s="1333"/>
      <c r="BZ343" s="1333"/>
      <c r="CA343" s="1333"/>
      <c r="CB343" s="1333"/>
      <c r="CC343" s="1333"/>
      <c r="CD343" s="1376"/>
      <c r="CE343" s="1376"/>
      <c r="CF343" s="1376"/>
      <c r="CG343" s="1376"/>
      <c r="CH343" s="1376"/>
      <c r="CI343" s="1333"/>
      <c r="CJ343" s="1333"/>
      <c r="CK343" s="1333"/>
      <c r="CL343" s="1333"/>
    </row>
    <row r="344" spans="45:90" ht="18" customHeight="1">
      <c r="AS344" s="1333"/>
      <c r="BU344" s="1376"/>
      <c r="BV344" s="1376"/>
      <c r="BW344" s="1406"/>
      <c r="BX344" s="1333"/>
      <c r="BY344" s="1333"/>
      <c r="BZ344" s="1333"/>
      <c r="CA344" s="1333"/>
      <c r="CB344" s="1333"/>
      <c r="CC344" s="1333"/>
      <c r="CD344" s="1376"/>
      <c r="CE344" s="1376"/>
      <c r="CF344" s="1376"/>
      <c r="CG344" s="1376"/>
      <c r="CH344" s="1376"/>
      <c r="CI344" s="1333"/>
      <c r="CJ344" s="1333"/>
      <c r="CK344" s="1333"/>
      <c r="CL344" s="1333"/>
    </row>
    <row r="345" spans="45:90" ht="18" customHeight="1">
      <c r="AS345" s="1333"/>
      <c r="BU345" s="1376"/>
      <c r="BV345" s="1376"/>
      <c r="BW345" s="1406"/>
      <c r="BX345" s="1333"/>
      <c r="BY345" s="1333"/>
      <c r="BZ345" s="1333"/>
      <c r="CA345" s="1333"/>
      <c r="CB345" s="1333"/>
      <c r="CC345" s="1333"/>
      <c r="CD345" s="1376"/>
      <c r="CE345" s="1376"/>
      <c r="CF345" s="1376"/>
      <c r="CG345" s="1376"/>
      <c r="CH345" s="1376"/>
      <c r="CI345" s="1333"/>
      <c r="CJ345" s="1333"/>
      <c r="CK345" s="1333"/>
      <c r="CL345" s="1333"/>
    </row>
    <row r="346" spans="45:90" ht="18" customHeight="1">
      <c r="AS346" s="1333"/>
      <c r="BU346" s="1376"/>
      <c r="BV346" s="1376"/>
      <c r="BW346" s="1406"/>
      <c r="BX346" s="1333"/>
      <c r="BY346" s="1333"/>
      <c r="BZ346" s="1333"/>
      <c r="CA346" s="1333"/>
      <c r="CB346" s="1333"/>
      <c r="CC346" s="1333"/>
      <c r="CD346" s="1376"/>
      <c r="CE346" s="1376"/>
      <c r="CF346" s="1376"/>
      <c r="CG346" s="1376"/>
      <c r="CH346" s="1376"/>
      <c r="CI346" s="1333"/>
      <c r="CJ346" s="1333"/>
      <c r="CK346" s="1333"/>
      <c r="CL346" s="1333"/>
    </row>
    <row r="347" spans="45:90" ht="18" customHeight="1">
      <c r="AS347" s="1333"/>
      <c r="BU347" s="1376"/>
      <c r="BV347" s="1376"/>
      <c r="BW347" s="1406"/>
      <c r="BX347" s="1333"/>
      <c r="BY347" s="1333"/>
      <c r="BZ347" s="1333"/>
      <c r="CA347" s="1333"/>
      <c r="CB347" s="1333"/>
      <c r="CC347" s="1333"/>
      <c r="CD347" s="1376"/>
      <c r="CE347" s="1376"/>
      <c r="CF347" s="1376"/>
      <c r="CG347" s="1376"/>
      <c r="CH347" s="1376"/>
      <c r="CI347" s="1333"/>
      <c r="CJ347" s="1333"/>
      <c r="CK347" s="1333"/>
      <c r="CL347" s="1333"/>
    </row>
    <row r="348" spans="45:90" ht="18" customHeight="1">
      <c r="AS348" s="1333"/>
      <c r="BU348" s="1376"/>
      <c r="BV348" s="1376"/>
      <c r="BW348" s="1406"/>
      <c r="BX348" s="1333"/>
      <c r="BY348" s="1333"/>
      <c r="BZ348" s="1333"/>
      <c r="CA348" s="1333"/>
      <c r="CB348" s="1333"/>
      <c r="CC348" s="1333"/>
      <c r="CD348" s="1376"/>
      <c r="CE348" s="1376"/>
      <c r="CF348" s="1376"/>
      <c r="CG348" s="1376"/>
      <c r="CH348" s="1376"/>
      <c r="CI348" s="1333"/>
      <c r="CJ348" s="1333"/>
      <c r="CK348" s="1333"/>
      <c r="CL348" s="1333"/>
    </row>
    <row r="349" spans="45:90" ht="18" customHeight="1">
      <c r="AS349" s="1333"/>
      <c r="BU349" s="1376"/>
      <c r="BV349" s="1376"/>
      <c r="BW349" s="1406"/>
      <c r="BX349" s="1333"/>
      <c r="BY349" s="1333"/>
      <c r="BZ349" s="1333"/>
      <c r="CA349" s="1333"/>
      <c r="CB349" s="1333"/>
      <c r="CC349" s="1333"/>
      <c r="CD349" s="1376"/>
      <c r="CE349" s="1376"/>
      <c r="CF349" s="1376"/>
      <c r="CG349" s="1376"/>
      <c r="CH349" s="1376"/>
      <c r="CI349" s="1333"/>
      <c r="CJ349" s="1333"/>
      <c r="CK349" s="1333"/>
      <c r="CL349" s="1333"/>
    </row>
    <row r="350" spans="45:90" ht="18" customHeight="1">
      <c r="AS350" s="1333"/>
      <c r="BU350" s="1376"/>
      <c r="BV350" s="1376"/>
      <c r="BW350" s="1406"/>
      <c r="BX350" s="1333"/>
      <c r="BY350" s="1333"/>
      <c r="BZ350" s="1333"/>
      <c r="CA350" s="1333"/>
      <c r="CB350" s="1333"/>
      <c r="CC350" s="1333"/>
      <c r="CD350" s="1376"/>
      <c r="CE350" s="1376"/>
      <c r="CF350" s="1376"/>
      <c r="CG350" s="1376"/>
      <c r="CH350" s="1376"/>
      <c r="CI350" s="1333"/>
      <c r="CJ350" s="1333"/>
      <c r="CK350" s="1333"/>
      <c r="CL350" s="1333"/>
    </row>
    <row r="351" spans="45:90" ht="18" customHeight="1">
      <c r="AS351" s="1333"/>
      <c r="BU351" s="1376"/>
      <c r="BV351" s="1376"/>
      <c r="BW351" s="1406"/>
      <c r="BX351" s="1333"/>
      <c r="BY351" s="1333"/>
      <c r="BZ351" s="1333"/>
      <c r="CA351" s="1333"/>
      <c r="CB351" s="1333"/>
      <c r="CC351" s="1333"/>
      <c r="CD351" s="1376"/>
      <c r="CE351" s="1376"/>
      <c r="CF351" s="1376"/>
      <c r="CG351" s="1376"/>
      <c r="CH351" s="1376"/>
      <c r="CI351" s="1333"/>
      <c r="CJ351" s="1333"/>
      <c r="CK351" s="1333"/>
      <c r="CL351" s="1333"/>
    </row>
    <row r="352" spans="45:90" ht="18" customHeight="1">
      <c r="AS352" s="1333"/>
      <c r="BU352" s="1376"/>
      <c r="BV352" s="1376"/>
      <c r="BW352" s="1406"/>
      <c r="BX352" s="1333"/>
      <c r="BY352" s="1333"/>
      <c r="BZ352" s="1333"/>
      <c r="CA352" s="1333"/>
      <c r="CB352" s="1333"/>
      <c r="CC352" s="1333"/>
      <c r="CD352" s="1376"/>
      <c r="CE352" s="1376"/>
      <c r="CF352" s="1376"/>
      <c r="CG352" s="1376"/>
      <c r="CH352" s="1376"/>
      <c r="CI352" s="1333"/>
      <c r="CJ352" s="1333"/>
      <c r="CK352" s="1333"/>
      <c r="CL352" s="1333"/>
    </row>
    <row r="353" spans="45:90" ht="18" customHeight="1">
      <c r="AS353" s="1333"/>
      <c r="BU353" s="1376"/>
      <c r="BV353" s="1376"/>
      <c r="BW353" s="1406"/>
      <c r="BX353" s="1333"/>
      <c r="BY353" s="1333"/>
      <c r="BZ353" s="1333"/>
      <c r="CA353" s="1333"/>
      <c r="CB353" s="1333"/>
      <c r="CC353" s="1333"/>
      <c r="CD353" s="1376"/>
      <c r="CE353" s="1376"/>
      <c r="CF353" s="1376"/>
      <c r="CG353" s="1376"/>
      <c r="CH353" s="1376"/>
      <c r="CI353" s="1333"/>
      <c r="CJ353" s="1333"/>
      <c r="CK353" s="1333"/>
      <c r="CL353" s="1333"/>
    </row>
    <row r="354" spans="45:90" ht="18" customHeight="1">
      <c r="AS354" s="1333"/>
      <c r="BU354" s="1376"/>
      <c r="BV354" s="1376"/>
      <c r="BW354" s="1406"/>
      <c r="BX354" s="1333"/>
      <c r="BY354" s="1333"/>
      <c r="BZ354" s="1333"/>
      <c r="CA354" s="1333"/>
      <c r="CB354" s="1333"/>
      <c r="CC354" s="1333"/>
      <c r="CD354" s="1376"/>
      <c r="CE354" s="1376"/>
      <c r="CF354" s="1376"/>
      <c r="CG354" s="1376"/>
      <c r="CH354" s="1376"/>
      <c r="CI354" s="1333"/>
      <c r="CJ354" s="1333"/>
      <c r="CK354" s="1333"/>
      <c r="CL354" s="1333"/>
    </row>
    <row r="355" spans="45:90" ht="18" customHeight="1">
      <c r="AS355" s="1333"/>
      <c r="BU355" s="1376"/>
      <c r="BV355" s="1376"/>
      <c r="BW355" s="1406"/>
      <c r="BX355" s="1333"/>
      <c r="BY355" s="1333"/>
      <c r="BZ355" s="1333"/>
      <c r="CA355" s="1333"/>
      <c r="CB355" s="1333"/>
      <c r="CC355" s="1333"/>
      <c r="CD355" s="1376"/>
      <c r="CE355" s="1376"/>
      <c r="CF355" s="1376"/>
      <c r="CG355" s="1376"/>
      <c r="CH355" s="1376"/>
      <c r="CI355" s="1333"/>
      <c r="CJ355" s="1333"/>
      <c r="CK355" s="1333"/>
      <c r="CL355" s="1333"/>
    </row>
    <row r="356" spans="45:90" ht="18" customHeight="1">
      <c r="AS356" s="1333"/>
      <c r="BU356" s="1376"/>
      <c r="BV356" s="1376"/>
      <c r="BW356" s="1406"/>
      <c r="BX356" s="1333"/>
      <c r="BY356" s="1333"/>
      <c r="BZ356" s="1333"/>
      <c r="CA356" s="1333"/>
      <c r="CB356" s="1333"/>
      <c r="CC356" s="1333"/>
      <c r="CD356" s="1376"/>
      <c r="CE356" s="1376"/>
      <c r="CF356" s="1376"/>
      <c r="CG356" s="1376"/>
      <c r="CH356" s="1376"/>
      <c r="CI356" s="1333"/>
      <c r="CJ356" s="1333"/>
      <c r="CK356" s="1333"/>
      <c r="CL356" s="1333"/>
    </row>
    <row r="357" spans="45:90" ht="18" customHeight="1">
      <c r="AS357" s="1333"/>
      <c r="BU357" s="1376"/>
      <c r="BV357" s="1376"/>
      <c r="BW357" s="1406"/>
      <c r="BX357" s="1333"/>
      <c r="BY357" s="1333"/>
      <c r="BZ357" s="1333"/>
      <c r="CA357" s="1333"/>
      <c r="CB357" s="1333"/>
      <c r="CC357" s="1333"/>
      <c r="CD357" s="1376"/>
      <c r="CE357" s="1376"/>
      <c r="CF357" s="1376"/>
      <c r="CG357" s="1376"/>
      <c r="CH357" s="1376"/>
      <c r="CI357" s="1333"/>
      <c r="CJ357" s="1333"/>
      <c r="CK357" s="1333"/>
      <c r="CL357" s="1333"/>
    </row>
    <row r="358" spans="45:90" ht="18" customHeight="1">
      <c r="AS358" s="1333"/>
      <c r="BU358" s="1376"/>
      <c r="BV358" s="1376"/>
      <c r="BW358" s="1406"/>
      <c r="BX358" s="1333"/>
      <c r="BY358" s="1333"/>
      <c r="BZ358" s="1333"/>
      <c r="CA358" s="1333"/>
      <c r="CB358" s="1333"/>
      <c r="CC358" s="1333"/>
      <c r="CD358" s="1376"/>
      <c r="CE358" s="1376"/>
      <c r="CF358" s="1376"/>
      <c r="CG358" s="1376"/>
      <c r="CH358" s="1376"/>
      <c r="CI358" s="1333"/>
      <c r="CJ358" s="1333"/>
      <c r="CK358" s="1333"/>
      <c r="CL358" s="1333"/>
    </row>
    <row r="359" spans="45:90" ht="18" customHeight="1">
      <c r="AS359" s="1333"/>
      <c r="BU359" s="1376"/>
      <c r="BV359" s="1376"/>
      <c r="BW359" s="1406"/>
      <c r="BX359" s="1333"/>
      <c r="BY359" s="1333"/>
      <c r="BZ359" s="1333"/>
      <c r="CA359" s="1333"/>
      <c r="CB359" s="1333"/>
      <c r="CC359" s="1333"/>
      <c r="CD359" s="1376"/>
      <c r="CE359" s="1376"/>
      <c r="CF359" s="1376"/>
      <c r="CG359" s="1376"/>
      <c r="CH359" s="1376"/>
      <c r="CI359" s="1333"/>
      <c r="CJ359" s="1333"/>
      <c r="CK359" s="1333"/>
      <c r="CL359" s="1333"/>
    </row>
    <row r="360" spans="45:90" ht="18" customHeight="1">
      <c r="AS360" s="1333"/>
      <c r="BU360" s="1376"/>
      <c r="BV360" s="1376"/>
      <c r="BW360" s="1406"/>
      <c r="BX360" s="1333"/>
      <c r="BY360" s="1333"/>
      <c r="BZ360" s="1333"/>
      <c r="CA360" s="1333"/>
      <c r="CB360" s="1333"/>
      <c r="CC360" s="1333"/>
      <c r="CD360" s="1376"/>
      <c r="CE360" s="1376"/>
      <c r="CF360" s="1376"/>
      <c r="CG360" s="1376"/>
      <c r="CH360" s="1376"/>
      <c r="CI360" s="1333"/>
      <c r="CJ360" s="1333"/>
      <c r="CK360" s="1333"/>
      <c r="CL360" s="1333"/>
    </row>
    <row r="361" spans="45:90" ht="18" customHeight="1">
      <c r="AS361" s="1333"/>
      <c r="BU361" s="1376"/>
      <c r="BV361" s="1376"/>
      <c r="BW361" s="1406"/>
      <c r="BX361" s="1333"/>
      <c r="BY361" s="1333"/>
      <c r="BZ361" s="1333"/>
      <c r="CA361" s="1333"/>
      <c r="CB361" s="1333"/>
      <c r="CC361" s="1333"/>
      <c r="CD361" s="1376"/>
      <c r="CE361" s="1376"/>
      <c r="CF361" s="1376"/>
      <c r="CG361" s="1376"/>
      <c r="CH361" s="1376"/>
      <c r="CI361" s="1333"/>
      <c r="CJ361" s="1333"/>
      <c r="CK361" s="1333"/>
      <c r="CL361" s="1333"/>
    </row>
    <row r="362" spans="45:90" ht="18" customHeight="1">
      <c r="AS362" s="1333"/>
      <c r="BU362" s="1376"/>
      <c r="BV362" s="1376"/>
      <c r="BW362" s="1406"/>
      <c r="BX362" s="1333"/>
      <c r="BY362" s="1333"/>
      <c r="BZ362" s="1333"/>
      <c r="CA362" s="1333"/>
      <c r="CB362" s="1333"/>
      <c r="CC362" s="1333"/>
      <c r="CD362" s="1376"/>
      <c r="CE362" s="1376"/>
      <c r="CF362" s="1376"/>
      <c r="CG362" s="1376"/>
      <c r="CH362" s="1376"/>
      <c r="CI362" s="1333"/>
      <c r="CJ362" s="1333"/>
      <c r="CK362" s="1333"/>
      <c r="CL362" s="1333"/>
    </row>
    <row r="363" spans="45:90" ht="18" customHeight="1">
      <c r="AS363" s="1333"/>
      <c r="BU363" s="1376"/>
      <c r="BV363" s="1376"/>
      <c r="BW363" s="1319"/>
      <c r="BX363" s="1333"/>
      <c r="BY363" s="1333"/>
      <c r="BZ363" s="1333"/>
      <c r="CA363" s="1333"/>
      <c r="CB363" s="1333"/>
      <c r="CC363" s="1333"/>
      <c r="CD363" s="1376"/>
      <c r="CE363" s="1376"/>
      <c r="CF363" s="1376"/>
      <c r="CG363" s="1376"/>
      <c r="CH363" s="1376"/>
      <c r="CI363" s="1333"/>
      <c r="CJ363" s="1333"/>
      <c r="CK363" s="1333"/>
      <c r="CL363" s="1333"/>
    </row>
    <row r="364" spans="45:90" ht="18" customHeight="1">
      <c r="AS364" s="1333"/>
      <c r="BU364" s="1376"/>
      <c r="BV364" s="1376"/>
      <c r="BW364" s="1319"/>
      <c r="BX364" s="1333"/>
      <c r="BY364" s="1333"/>
      <c r="BZ364" s="1333"/>
      <c r="CA364" s="1333"/>
      <c r="CB364" s="1333"/>
      <c r="CC364" s="1333"/>
      <c r="CD364" s="1376"/>
      <c r="CE364" s="1376"/>
      <c r="CF364" s="1376"/>
      <c r="CG364" s="1376"/>
      <c r="CH364" s="1376"/>
      <c r="CI364" s="1333"/>
      <c r="CJ364" s="1333"/>
      <c r="CK364" s="1333"/>
      <c r="CL364" s="1333"/>
    </row>
    <row r="365" spans="45:90" ht="18" customHeight="1">
      <c r="AS365" s="1333"/>
      <c r="BU365" s="1376"/>
      <c r="BV365" s="1376"/>
      <c r="BW365" s="1319"/>
      <c r="BX365" s="1333"/>
      <c r="BY365" s="1333"/>
      <c r="BZ365" s="1333"/>
      <c r="CA365" s="1333"/>
      <c r="CB365" s="1333"/>
      <c r="CC365" s="1333"/>
      <c r="CD365" s="1376"/>
      <c r="CE365" s="1376"/>
      <c r="CF365" s="1376"/>
      <c r="CG365" s="1376"/>
      <c r="CH365" s="1376"/>
      <c r="CI365" s="1333"/>
      <c r="CJ365" s="1333"/>
      <c r="CK365" s="1333"/>
      <c r="CL365" s="1333"/>
    </row>
    <row r="366" spans="45:90" ht="18" customHeight="1">
      <c r="AS366" s="1333"/>
      <c r="BU366" s="1376"/>
      <c r="BV366" s="1376"/>
      <c r="BW366" s="1319"/>
      <c r="BX366" s="1333"/>
      <c r="BY366" s="1333"/>
      <c r="BZ366" s="1333"/>
      <c r="CA366" s="1333"/>
      <c r="CB366" s="1333"/>
      <c r="CC366" s="1333"/>
      <c r="CD366" s="1376"/>
      <c r="CE366" s="1376"/>
      <c r="CF366" s="1376"/>
      <c r="CG366" s="1376"/>
      <c r="CH366" s="1376"/>
      <c r="CI366" s="1333"/>
      <c r="CJ366" s="1333"/>
      <c r="CK366" s="1333"/>
      <c r="CL366" s="1333"/>
    </row>
    <row r="367" spans="45:90" ht="18" customHeight="1">
      <c r="AS367" s="1333"/>
      <c r="BU367" s="1376"/>
      <c r="BV367" s="1376"/>
      <c r="BW367" s="1319"/>
      <c r="BX367" s="1333"/>
      <c r="BY367" s="1333"/>
      <c r="BZ367" s="1333"/>
      <c r="CA367" s="1333"/>
      <c r="CB367" s="1333"/>
      <c r="CC367" s="1333"/>
      <c r="CD367" s="1376"/>
      <c r="CE367" s="1376"/>
      <c r="CF367" s="1376"/>
      <c r="CG367" s="1376"/>
      <c r="CH367" s="1376"/>
      <c r="CI367" s="1333"/>
      <c r="CJ367" s="1333"/>
      <c r="CK367" s="1333"/>
      <c r="CL367" s="1333"/>
    </row>
    <row r="368" spans="45:90" ht="18" customHeight="1">
      <c r="AS368" s="1333"/>
      <c r="BU368" s="1376"/>
      <c r="BV368" s="1376"/>
      <c r="BW368" s="1319"/>
      <c r="BX368" s="1333"/>
      <c r="BY368" s="1333"/>
      <c r="BZ368" s="1333"/>
      <c r="CA368" s="1333"/>
      <c r="CB368" s="1333"/>
      <c r="CC368" s="1333"/>
      <c r="CD368" s="1376"/>
      <c r="CE368" s="1376"/>
      <c r="CF368" s="1376"/>
      <c r="CG368" s="1376"/>
      <c r="CH368" s="1376"/>
      <c r="CI368" s="1333"/>
      <c r="CJ368" s="1333"/>
      <c r="CK368" s="1333"/>
      <c r="CL368" s="1333"/>
    </row>
    <row r="369" spans="45:90" ht="18" customHeight="1">
      <c r="AS369" s="1333"/>
      <c r="BU369" s="1376"/>
      <c r="BV369" s="1376"/>
      <c r="BW369" s="1319"/>
      <c r="BX369" s="1333"/>
      <c r="BY369" s="1333"/>
      <c r="BZ369" s="1333"/>
      <c r="CA369" s="1333"/>
      <c r="CB369" s="1333"/>
      <c r="CC369" s="1333"/>
      <c r="CD369" s="1376"/>
      <c r="CE369" s="1376"/>
      <c r="CF369" s="1376"/>
      <c r="CG369" s="1376"/>
      <c r="CH369" s="1376"/>
      <c r="CI369" s="1333"/>
      <c r="CJ369" s="1333"/>
      <c r="CK369" s="1333"/>
      <c r="CL369" s="1333"/>
    </row>
    <row r="370" spans="45:90" ht="18" customHeight="1">
      <c r="AS370" s="1333"/>
      <c r="BU370" s="1376"/>
      <c r="BV370" s="1376"/>
      <c r="BW370" s="1319"/>
      <c r="BX370" s="1333"/>
      <c r="BY370" s="1333"/>
      <c r="BZ370" s="1333"/>
      <c r="CA370" s="1333"/>
      <c r="CB370" s="1333"/>
      <c r="CC370" s="1333"/>
      <c r="CD370" s="1376"/>
      <c r="CE370" s="1376"/>
      <c r="CF370" s="1376"/>
      <c r="CG370" s="1376"/>
      <c r="CH370" s="1376"/>
      <c r="CI370" s="1333"/>
      <c r="CJ370" s="1333"/>
      <c r="CK370" s="1333"/>
      <c r="CL370" s="1333"/>
    </row>
    <row r="371" spans="45:90" ht="18" customHeight="1">
      <c r="AS371" s="1333"/>
      <c r="BU371" s="1376"/>
      <c r="BV371" s="1376"/>
      <c r="BW371" s="1319"/>
      <c r="BX371" s="1333"/>
      <c r="BY371" s="1333"/>
      <c r="BZ371" s="1333"/>
      <c r="CA371" s="1333"/>
      <c r="CB371" s="1333"/>
      <c r="CC371" s="1333"/>
      <c r="CD371" s="1376"/>
      <c r="CE371" s="1376"/>
      <c r="CF371" s="1376"/>
      <c r="CG371" s="1376"/>
      <c r="CH371" s="1376"/>
      <c r="CI371" s="1333"/>
      <c r="CJ371" s="1333"/>
      <c r="CK371" s="1333"/>
      <c r="CL371" s="1333"/>
    </row>
    <row r="372" spans="45:90" ht="18" customHeight="1">
      <c r="AS372" s="1333"/>
      <c r="BU372" s="1376"/>
      <c r="BV372" s="1376"/>
      <c r="BW372" s="1319"/>
      <c r="BX372" s="1333"/>
      <c r="BY372" s="1333"/>
      <c r="BZ372" s="1333"/>
      <c r="CA372" s="1333"/>
      <c r="CB372" s="1333"/>
      <c r="CC372" s="1333"/>
      <c r="CD372" s="1376"/>
      <c r="CE372" s="1376"/>
      <c r="CF372" s="1376"/>
      <c r="CG372" s="1376"/>
      <c r="CH372" s="1376"/>
      <c r="CI372" s="1333"/>
      <c r="CJ372" s="1333"/>
      <c r="CK372" s="1333"/>
      <c r="CL372" s="1333"/>
    </row>
    <row r="373" spans="45:90" ht="18" customHeight="1">
      <c r="AS373" s="1333"/>
      <c r="BU373" s="1376"/>
      <c r="BV373" s="1376"/>
      <c r="BW373" s="1319"/>
      <c r="BX373" s="1333"/>
      <c r="BY373" s="1333"/>
      <c r="BZ373" s="1333"/>
      <c r="CA373" s="1333"/>
      <c r="CB373" s="1333"/>
      <c r="CC373" s="1333"/>
      <c r="CD373" s="1376"/>
      <c r="CE373" s="1376"/>
      <c r="CF373" s="1376"/>
      <c r="CG373" s="1376"/>
      <c r="CH373" s="1376"/>
      <c r="CI373" s="1333"/>
      <c r="CJ373" s="1333"/>
      <c r="CK373" s="1333"/>
      <c r="CL373" s="1333"/>
    </row>
    <row r="374" spans="45:90" ht="18" customHeight="1">
      <c r="AS374" s="1333"/>
      <c r="BU374" s="1376"/>
      <c r="BV374" s="1376"/>
      <c r="BW374" s="1319"/>
      <c r="BX374" s="1333"/>
      <c r="BY374" s="1333"/>
      <c r="BZ374" s="1333"/>
      <c r="CA374" s="1333"/>
      <c r="CB374" s="1333"/>
      <c r="CC374" s="1333"/>
      <c r="CD374" s="1376"/>
      <c r="CE374" s="1376"/>
      <c r="CF374" s="1376"/>
      <c r="CG374" s="1376"/>
      <c r="CH374" s="1376"/>
      <c r="CI374" s="1333"/>
      <c r="CJ374" s="1333"/>
      <c r="CK374" s="1333"/>
      <c r="CL374" s="1333"/>
    </row>
    <row r="375" spans="45:90" ht="18" customHeight="1">
      <c r="AS375" s="1333"/>
      <c r="BU375" s="1376"/>
      <c r="BV375" s="1376"/>
      <c r="BW375" s="1319"/>
      <c r="BX375" s="1333"/>
      <c r="BY375" s="1333"/>
      <c r="BZ375" s="1333"/>
      <c r="CA375" s="1333"/>
      <c r="CB375" s="1333"/>
      <c r="CC375" s="1333"/>
      <c r="CD375" s="1376"/>
      <c r="CE375" s="1376"/>
      <c r="CF375" s="1376"/>
      <c r="CG375" s="1376"/>
      <c r="CH375" s="1376"/>
      <c r="CI375" s="1333"/>
      <c r="CJ375" s="1333"/>
      <c r="CK375" s="1333"/>
      <c r="CL375" s="1333"/>
    </row>
    <row r="376" spans="45:90" ht="18" customHeight="1">
      <c r="AS376" s="1333"/>
      <c r="BU376" s="1376"/>
      <c r="BV376" s="1376"/>
      <c r="BW376" s="1319"/>
      <c r="BX376" s="1333"/>
      <c r="BY376" s="1333"/>
      <c r="BZ376" s="1333"/>
      <c r="CA376" s="1333"/>
      <c r="CB376" s="1333"/>
      <c r="CC376" s="1333"/>
      <c r="CD376" s="1376"/>
      <c r="CE376" s="1376"/>
      <c r="CF376" s="1376"/>
      <c r="CG376" s="1376"/>
      <c r="CH376" s="1376"/>
      <c r="CI376" s="1333"/>
      <c r="CJ376" s="1333"/>
      <c r="CK376" s="1333"/>
      <c r="CL376" s="1333"/>
    </row>
    <row r="377" spans="45:90" ht="18" customHeight="1">
      <c r="AS377" s="1333"/>
      <c r="BU377" s="1376"/>
      <c r="BV377" s="1376"/>
      <c r="BW377" s="1319"/>
      <c r="BX377" s="1333"/>
      <c r="BY377" s="1333"/>
      <c r="BZ377" s="1333"/>
      <c r="CA377" s="1333"/>
      <c r="CB377" s="1333"/>
      <c r="CC377" s="1333"/>
      <c r="CD377" s="1376"/>
      <c r="CE377" s="1376"/>
      <c r="CF377" s="1376"/>
      <c r="CG377" s="1376"/>
      <c r="CH377" s="1376"/>
      <c r="CI377" s="1333"/>
      <c r="CJ377" s="1333"/>
      <c r="CK377" s="1333"/>
      <c r="CL377" s="1333"/>
    </row>
    <row r="378" spans="45:90" ht="18" customHeight="1">
      <c r="AS378" s="1333"/>
      <c r="BU378" s="1376"/>
      <c r="BV378" s="1376"/>
      <c r="BW378" s="1319"/>
      <c r="BX378" s="1333"/>
      <c r="BY378" s="1333"/>
      <c r="BZ378" s="1333"/>
      <c r="CA378" s="1333"/>
      <c r="CB378" s="1333"/>
      <c r="CC378" s="1333"/>
      <c r="CD378" s="1376"/>
      <c r="CE378" s="1376"/>
      <c r="CF378" s="1376"/>
      <c r="CG378" s="1376"/>
      <c r="CH378" s="1376"/>
      <c r="CI378" s="1333"/>
      <c r="CJ378" s="1333"/>
      <c r="CK378" s="1333"/>
      <c r="CL378" s="1333"/>
    </row>
    <row r="379" spans="45:90" ht="18" customHeight="1">
      <c r="AS379" s="1333"/>
      <c r="BU379" s="1376"/>
      <c r="BV379" s="1376"/>
      <c r="BW379" s="1319"/>
      <c r="BX379" s="1333"/>
      <c r="BY379" s="1333"/>
      <c r="BZ379" s="1333"/>
      <c r="CA379" s="1333"/>
      <c r="CB379" s="1333"/>
      <c r="CC379" s="1333"/>
      <c r="CD379" s="1376"/>
      <c r="CE379" s="1376"/>
      <c r="CF379" s="1376"/>
      <c r="CG379" s="1376"/>
      <c r="CH379" s="1376"/>
      <c r="CI379" s="1333"/>
      <c r="CJ379" s="1333"/>
      <c r="CK379" s="1333"/>
      <c r="CL379" s="1333"/>
    </row>
    <row r="380" spans="45:90" ht="18" customHeight="1">
      <c r="AS380" s="1333"/>
      <c r="BU380" s="1376"/>
      <c r="BV380" s="1376"/>
      <c r="BW380" s="1319"/>
      <c r="BX380" s="1333"/>
      <c r="BY380" s="1333"/>
      <c r="BZ380" s="1333"/>
      <c r="CA380" s="1333"/>
      <c r="CB380" s="1333"/>
      <c r="CC380" s="1333"/>
      <c r="CD380" s="1376"/>
      <c r="CE380" s="1376"/>
      <c r="CF380" s="1376"/>
      <c r="CG380" s="1376"/>
      <c r="CH380" s="1376"/>
      <c r="CI380" s="1333"/>
      <c r="CJ380" s="1333"/>
      <c r="CK380" s="1333"/>
      <c r="CL380" s="1333"/>
    </row>
    <row r="381" spans="45:90" ht="18" customHeight="1">
      <c r="AS381" s="1333"/>
      <c r="BU381" s="1376"/>
      <c r="BV381" s="1376"/>
      <c r="BW381" s="1319"/>
      <c r="BX381" s="1333"/>
      <c r="BY381" s="1333"/>
      <c r="BZ381" s="1333"/>
      <c r="CA381" s="1333"/>
      <c r="CB381" s="1333"/>
      <c r="CC381" s="1333"/>
      <c r="CD381" s="1376"/>
      <c r="CE381" s="1376"/>
      <c r="CF381" s="1376"/>
      <c r="CG381" s="1376"/>
      <c r="CH381" s="1376"/>
      <c r="CI381" s="1333"/>
      <c r="CJ381" s="1333"/>
      <c r="CK381" s="1333"/>
      <c r="CL381" s="1333"/>
    </row>
    <row r="382" spans="45:90" ht="18" customHeight="1">
      <c r="AS382" s="1333"/>
      <c r="BU382" s="1376"/>
      <c r="BV382" s="1376"/>
      <c r="BW382" s="1319"/>
      <c r="BX382" s="1333"/>
      <c r="BY382" s="1333"/>
      <c r="BZ382" s="1333"/>
      <c r="CA382" s="1333"/>
      <c r="CB382" s="1333"/>
      <c r="CC382" s="1333"/>
      <c r="CD382" s="1376"/>
      <c r="CE382" s="1376"/>
      <c r="CF382" s="1376"/>
      <c r="CG382" s="1376"/>
      <c r="CH382" s="1376"/>
      <c r="CI382" s="1333"/>
      <c r="CJ382" s="1333"/>
      <c r="CK382" s="1333"/>
      <c r="CL382" s="1333"/>
    </row>
    <row r="383" spans="45:90" ht="18" customHeight="1">
      <c r="AS383" s="1333"/>
      <c r="BU383" s="1376"/>
      <c r="BV383" s="1376"/>
      <c r="BW383" s="1319"/>
      <c r="BX383" s="1333"/>
      <c r="BY383" s="1333"/>
      <c r="BZ383" s="1333"/>
      <c r="CA383" s="1333"/>
      <c r="CB383" s="1333"/>
      <c r="CC383" s="1333"/>
      <c r="CD383" s="1376"/>
      <c r="CE383" s="1376"/>
      <c r="CF383" s="1376"/>
      <c r="CG383" s="1376"/>
      <c r="CH383" s="1376"/>
      <c r="CI383" s="1333"/>
      <c r="CJ383" s="1333"/>
      <c r="CK383" s="1333"/>
      <c r="CL383" s="1333"/>
    </row>
    <row r="384" spans="45:90" ht="18" customHeight="1">
      <c r="AS384" s="1333"/>
      <c r="BU384" s="1376"/>
      <c r="BV384" s="1376"/>
      <c r="BW384" s="1319"/>
      <c r="BX384" s="1333"/>
      <c r="BY384" s="1333"/>
      <c r="BZ384" s="1333"/>
      <c r="CA384" s="1333"/>
      <c r="CB384" s="1333"/>
      <c r="CC384" s="1333"/>
      <c r="CD384" s="1376"/>
      <c r="CE384" s="1376"/>
      <c r="CF384" s="1376"/>
      <c r="CG384" s="1376"/>
      <c r="CH384" s="1376"/>
      <c r="CI384" s="1333"/>
      <c r="CJ384" s="1333"/>
      <c r="CK384" s="1333"/>
      <c r="CL384" s="1333"/>
    </row>
    <row r="385" spans="45:90" ht="18" customHeight="1">
      <c r="AS385" s="1333"/>
      <c r="BU385" s="1376"/>
      <c r="BV385" s="1376"/>
      <c r="BW385" s="1319"/>
      <c r="BX385" s="1333"/>
      <c r="BY385" s="1333"/>
      <c r="BZ385" s="1333"/>
      <c r="CA385" s="1333"/>
      <c r="CB385" s="1333"/>
      <c r="CC385" s="1333"/>
      <c r="CD385" s="1376"/>
      <c r="CE385" s="1376"/>
      <c r="CF385" s="1376"/>
      <c r="CG385" s="1376"/>
      <c r="CH385" s="1376"/>
      <c r="CI385" s="1333"/>
      <c r="CJ385" s="1333"/>
      <c r="CK385" s="1333"/>
      <c r="CL385" s="1333"/>
    </row>
    <row r="386" spans="45:90" ht="18" customHeight="1">
      <c r="AS386" s="1333"/>
      <c r="BU386" s="1376"/>
      <c r="BV386" s="1376"/>
      <c r="BW386" s="1319"/>
      <c r="BX386" s="1333"/>
      <c r="BY386" s="1333"/>
      <c r="BZ386" s="1333"/>
      <c r="CA386" s="1333"/>
      <c r="CB386" s="1333"/>
      <c r="CC386" s="1333"/>
      <c r="CD386" s="1376"/>
      <c r="CE386" s="1376"/>
      <c r="CF386" s="1376"/>
      <c r="CG386" s="1376"/>
      <c r="CH386" s="1376"/>
      <c r="CI386" s="1333"/>
      <c r="CJ386" s="1333"/>
      <c r="CK386" s="1333"/>
      <c r="CL386" s="1333"/>
    </row>
    <row r="387" spans="45:90" ht="18" customHeight="1">
      <c r="AS387" s="1333"/>
      <c r="BU387" s="1376"/>
      <c r="BV387" s="1376"/>
      <c r="BW387" s="1319"/>
      <c r="BX387" s="1333"/>
      <c r="BY387" s="1333"/>
      <c r="BZ387" s="1333"/>
      <c r="CA387" s="1333"/>
      <c r="CB387" s="1333"/>
      <c r="CC387" s="1333"/>
      <c r="CD387" s="1376"/>
      <c r="CE387" s="1376"/>
      <c r="CF387" s="1376"/>
      <c r="CG387" s="1376"/>
      <c r="CH387" s="1376"/>
      <c r="CI387" s="1333"/>
      <c r="CJ387" s="1333"/>
      <c r="CK387" s="1333"/>
      <c r="CL387" s="1333"/>
    </row>
    <row r="388" spans="45:90" ht="18" customHeight="1">
      <c r="AS388" s="1333"/>
      <c r="BU388" s="1376"/>
      <c r="BV388" s="1376"/>
      <c r="BW388" s="1319"/>
      <c r="BX388" s="1333"/>
      <c r="BY388" s="1333"/>
      <c r="BZ388" s="1333"/>
      <c r="CA388" s="1333"/>
      <c r="CB388" s="1333"/>
      <c r="CC388" s="1333"/>
      <c r="CD388" s="1376"/>
      <c r="CE388" s="1376"/>
      <c r="CF388" s="1376"/>
      <c r="CG388" s="1376"/>
      <c r="CH388" s="1376"/>
      <c r="CI388" s="1333"/>
      <c r="CJ388" s="1333"/>
      <c r="CK388" s="1333"/>
      <c r="CL388" s="1333"/>
    </row>
    <row r="389" spans="45:90" ht="18" customHeight="1">
      <c r="AS389" s="1333"/>
      <c r="BU389" s="1376"/>
      <c r="BV389" s="1376"/>
      <c r="BW389" s="1319"/>
      <c r="BX389" s="1333"/>
      <c r="BY389" s="1333"/>
      <c r="BZ389" s="1333"/>
      <c r="CA389" s="1333"/>
      <c r="CB389" s="1333"/>
      <c r="CC389" s="1333"/>
      <c r="CD389" s="1376"/>
      <c r="CE389" s="1376"/>
      <c r="CF389" s="1376"/>
      <c r="CG389" s="1376"/>
      <c r="CH389" s="1376"/>
      <c r="CI389" s="1333"/>
      <c r="CJ389" s="1333"/>
      <c r="CK389" s="1333"/>
      <c r="CL389" s="1333"/>
    </row>
    <row r="390" spans="45:90" ht="18" customHeight="1">
      <c r="AS390" s="1333"/>
      <c r="BU390" s="1376"/>
      <c r="BV390" s="1376"/>
      <c r="BW390" s="1319"/>
      <c r="BX390" s="1333"/>
      <c r="BY390" s="1333"/>
      <c r="BZ390" s="1333"/>
      <c r="CA390" s="1333"/>
      <c r="CB390" s="1333"/>
      <c r="CC390" s="1333"/>
      <c r="CD390" s="1376"/>
      <c r="CE390" s="1376"/>
      <c r="CF390" s="1376"/>
      <c r="CG390" s="1376"/>
      <c r="CH390" s="1376"/>
      <c r="CI390" s="1333"/>
      <c r="CJ390" s="1333"/>
      <c r="CK390" s="1333"/>
      <c r="CL390" s="1333"/>
    </row>
    <row r="391" spans="45:90" ht="18" customHeight="1">
      <c r="AS391" s="1333"/>
      <c r="BU391" s="1376"/>
      <c r="BV391" s="1376"/>
      <c r="BW391" s="1319"/>
      <c r="BX391" s="1333"/>
      <c r="BY391" s="1333"/>
      <c r="BZ391" s="1333"/>
      <c r="CA391" s="1333"/>
      <c r="CB391" s="1333"/>
      <c r="CC391" s="1333"/>
      <c r="CD391" s="1376"/>
      <c r="CE391" s="1376"/>
      <c r="CF391" s="1376"/>
      <c r="CG391" s="1376"/>
      <c r="CH391" s="1376"/>
      <c r="CI391" s="1333"/>
      <c r="CJ391" s="1333"/>
      <c r="CK391" s="1333"/>
      <c r="CL391" s="1333"/>
    </row>
    <row r="392" spans="45:90" ht="18" customHeight="1">
      <c r="AS392" s="1333"/>
      <c r="BU392" s="1376"/>
      <c r="BV392" s="1376"/>
      <c r="BW392" s="1319"/>
      <c r="BX392" s="1333"/>
      <c r="BY392" s="1333"/>
      <c r="BZ392" s="1333"/>
      <c r="CA392" s="1333"/>
      <c r="CB392" s="1333"/>
      <c r="CC392" s="1333"/>
      <c r="CD392" s="1376"/>
      <c r="CE392" s="1376"/>
      <c r="CF392" s="1376"/>
      <c r="CG392" s="1376"/>
      <c r="CH392" s="1376"/>
      <c r="CI392" s="1333"/>
      <c r="CJ392" s="1333"/>
      <c r="CK392" s="1333"/>
      <c r="CL392" s="1333"/>
    </row>
    <row r="393" spans="45:90" ht="18" customHeight="1">
      <c r="AS393" s="1333"/>
      <c r="BU393" s="1376"/>
      <c r="BV393" s="1376"/>
      <c r="BW393" s="1319"/>
      <c r="BX393" s="1333"/>
      <c r="BY393" s="1333"/>
      <c r="BZ393" s="1333"/>
      <c r="CA393" s="1333"/>
      <c r="CB393" s="1333"/>
      <c r="CC393" s="1333"/>
      <c r="CD393" s="1376"/>
      <c r="CE393" s="1376"/>
      <c r="CF393" s="1376"/>
      <c r="CG393" s="1376"/>
      <c r="CH393" s="1376"/>
      <c r="CI393" s="1333"/>
      <c r="CJ393" s="1333"/>
      <c r="CK393" s="1333"/>
      <c r="CL393" s="1333"/>
    </row>
    <row r="394" spans="45:90" ht="18" customHeight="1">
      <c r="AS394" s="1333"/>
      <c r="BU394" s="1376"/>
      <c r="BV394" s="1376"/>
      <c r="BW394" s="1319"/>
      <c r="BX394" s="1333"/>
      <c r="BY394" s="1333"/>
      <c r="BZ394" s="1333"/>
      <c r="CA394" s="1333"/>
      <c r="CB394" s="1333"/>
      <c r="CC394" s="1333"/>
      <c r="CD394" s="1376"/>
      <c r="CE394" s="1376"/>
      <c r="CF394" s="1376"/>
      <c r="CG394" s="1376"/>
      <c r="CH394" s="1376"/>
      <c r="CI394" s="1333"/>
      <c r="CJ394" s="1333"/>
      <c r="CK394" s="1333"/>
      <c r="CL394" s="1333"/>
    </row>
    <row r="395" spans="45:90" ht="18" customHeight="1">
      <c r="AS395" s="1333"/>
      <c r="BU395" s="1376"/>
      <c r="BV395" s="1376"/>
      <c r="BW395" s="1319"/>
      <c r="BX395" s="1333"/>
      <c r="BY395" s="1333"/>
      <c r="BZ395" s="1333"/>
      <c r="CA395" s="1333"/>
      <c r="CB395" s="1333"/>
      <c r="CC395" s="1333"/>
      <c r="CD395" s="1376"/>
      <c r="CE395" s="1376"/>
      <c r="CF395" s="1376"/>
      <c r="CG395" s="1376"/>
      <c r="CH395" s="1376"/>
      <c r="CI395" s="1333"/>
      <c r="CJ395" s="1333"/>
      <c r="CK395" s="1333"/>
      <c r="CL395" s="1333"/>
    </row>
    <row r="396" spans="45:90" ht="18" customHeight="1">
      <c r="AS396" s="1333"/>
      <c r="BU396" s="1376"/>
      <c r="BV396" s="1376"/>
      <c r="BW396" s="1319"/>
      <c r="BX396" s="1333"/>
      <c r="BY396" s="1333"/>
      <c r="BZ396" s="1333"/>
      <c r="CA396" s="1333"/>
      <c r="CB396" s="1333"/>
      <c r="CC396" s="1333"/>
      <c r="CD396" s="1376"/>
      <c r="CE396" s="1376"/>
      <c r="CF396" s="1376"/>
      <c r="CG396" s="1376"/>
      <c r="CH396" s="1376"/>
      <c r="CI396" s="1333"/>
      <c r="CJ396" s="1333"/>
      <c r="CK396" s="1333"/>
      <c r="CL396" s="1333"/>
    </row>
    <row r="397" spans="45:90" ht="18" customHeight="1">
      <c r="AS397" s="1333"/>
      <c r="BU397" s="1376"/>
      <c r="BV397" s="1376"/>
      <c r="BW397" s="1319"/>
      <c r="BX397" s="1333"/>
      <c r="BY397" s="1333"/>
      <c r="BZ397" s="1333"/>
      <c r="CA397" s="1333"/>
      <c r="CB397" s="1333"/>
      <c r="CC397" s="1333"/>
      <c r="CD397" s="1376"/>
      <c r="CE397" s="1376"/>
      <c r="CF397" s="1376"/>
      <c r="CG397" s="1376"/>
      <c r="CH397" s="1376"/>
      <c r="CI397" s="1333"/>
      <c r="CJ397" s="1333"/>
      <c r="CK397" s="1333"/>
      <c r="CL397" s="1333"/>
    </row>
    <row r="398" spans="45:90" ht="18" customHeight="1">
      <c r="AS398" s="1333"/>
      <c r="BU398" s="1376"/>
      <c r="BV398" s="1376"/>
      <c r="BW398" s="1319"/>
      <c r="BX398" s="1333"/>
      <c r="BY398" s="1333"/>
      <c r="BZ398" s="1333"/>
      <c r="CA398" s="1333"/>
      <c r="CB398" s="1333"/>
      <c r="CC398" s="1333"/>
      <c r="CD398" s="1376"/>
      <c r="CE398" s="1376"/>
      <c r="CF398" s="1376"/>
      <c r="CG398" s="1376"/>
      <c r="CH398" s="1376"/>
      <c r="CI398" s="1333"/>
      <c r="CJ398" s="1333"/>
      <c r="CK398" s="1333"/>
      <c r="CL398" s="1333"/>
    </row>
    <row r="399" spans="45:90" ht="18" customHeight="1">
      <c r="AS399" s="1333"/>
      <c r="BU399" s="1376"/>
      <c r="BV399" s="1376"/>
      <c r="BW399" s="1319"/>
      <c r="BX399" s="1333"/>
      <c r="BY399" s="1333"/>
      <c r="BZ399" s="1333"/>
      <c r="CA399" s="1333"/>
      <c r="CB399" s="1333"/>
      <c r="CC399" s="1333"/>
      <c r="CD399" s="1376"/>
      <c r="CE399" s="1376"/>
      <c r="CF399" s="1376"/>
      <c r="CG399" s="1376"/>
      <c r="CH399" s="1376"/>
      <c r="CI399" s="1333"/>
      <c r="CJ399" s="1333"/>
      <c r="CK399" s="1333"/>
      <c r="CL399" s="1333"/>
    </row>
    <row r="400" spans="45:90" ht="18" customHeight="1">
      <c r="AS400" s="1333"/>
      <c r="BU400" s="1376"/>
      <c r="BV400" s="1376"/>
      <c r="BW400" s="1319"/>
      <c r="BX400" s="1333"/>
      <c r="BY400" s="1333"/>
      <c r="BZ400" s="1333"/>
      <c r="CA400" s="1333"/>
      <c r="CB400" s="1333"/>
      <c r="CC400" s="1333"/>
      <c r="CD400" s="1376"/>
      <c r="CE400" s="1376"/>
      <c r="CF400" s="1376"/>
      <c r="CG400" s="1376"/>
      <c r="CH400" s="1376"/>
      <c r="CI400" s="1333"/>
      <c r="CJ400" s="1333"/>
      <c r="CK400" s="1333"/>
      <c r="CL400" s="1333"/>
    </row>
    <row r="401" spans="45:90" ht="18" customHeight="1">
      <c r="AS401" s="1333"/>
      <c r="BU401" s="1376"/>
      <c r="BV401" s="1376"/>
      <c r="BW401" s="1319"/>
      <c r="BX401" s="1333"/>
      <c r="BY401" s="1333"/>
      <c r="BZ401" s="1333"/>
      <c r="CA401" s="1333"/>
      <c r="CB401" s="1333"/>
      <c r="CC401" s="1333"/>
      <c r="CD401" s="1376"/>
      <c r="CE401" s="1376"/>
      <c r="CF401" s="1376"/>
      <c r="CG401" s="1376"/>
      <c r="CH401" s="1376"/>
      <c r="CI401" s="1333"/>
      <c r="CJ401" s="1333"/>
      <c r="CK401" s="1333"/>
      <c r="CL401" s="1333"/>
    </row>
    <row r="402" spans="45:90" ht="18" customHeight="1">
      <c r="AS402" s="1333"/>
      <c r="BU402" s="1376"/>
      <c r="BV402" s="1376"/>
      <c r="BW402" s="1319"/>
      <c r="BX402" s="1333"/>
      <c r="BY402" s="1333"/>
      <c r="BZ402" s="1333"/>
      <c r="CA402" s="1333"/>
      <c r="CB402" s="1333"/>
      <c r="CC402" s="1333"/>
      <c r="CD402" s="1376"/>
      <c r="CE402" s="1376"/>
      <c r="CF402" s="1376"/>
      <c r="CG402" s="1376"/>
      <c r="CH402" s="1376"/>
      <c r="CI402" s="1333"/>
      <c r="CJ402" s="1333"/>
      <c r="CK402" s="1333"/>
      <c r="CL402" s="1333"/>
    </row>
    <row r="403" spans="45:90" ht="18" customHeight="1">
      <c r="AS403" s="1333"/>
      <c r="BU403" s="1376"/>
      <c r="BV403" s="1376"/>
      <c r="BW403" s="1319"/>
      <c r="BX403" s="1333"/>
      <c r="BY403" s="1333"/>
      <c r="BZ403" s="1333"/>
      <c r="CA403" s="1333"/>
      <c r="CB403" s="1333"/>
      <c r="CC403" s="1333"/>
      <c r="CD403" s="1376"/>
      <c r="CE403" s="1376"/>
      <c r="CF403" s="1376"/>
      <c r="CG403" s="1376"/>
      <c r="CH403" s="1376"/>
      <c r="CI403" s="1333"/>
      <c r="CJ403" s="1333"/>
      <c r="CK403" s="1333"/>
      <c r="CL403" s="1333"/>
    </row>
    <row r="404" spans="45:90" ht="18" customHeight="1">
      <c r="AS404" s="1333"/>
      <c r="BU404" s="1376"/>
      <c r="BV404" s="1376"/>
      <c r="BW404" s="1319"/>
      <c r="BX404" s="1333"/>
      <c r="BY404" s="1333"/>
      <c r="BZ404" s="1333"/>
      <c r="CA404" s="1333"/>
      <c r="CB404" s="1333"/>
      <c r="CC404" s="1333"/>
      <c r="CD404" s="1376"/>
      <c r="CE404" s="1376"/>
      <c r="CF404" s="1376"/>
      <c r="CG404" s="1376"/>
      <c r="CH404" s="1376"/>
      <c r="CI404" s="1333"/>
      <c r="CJ404" s="1333"/>
      <c r="CK404" s="1333"/>
      <c r="CL404" s="1333"/>
    </row>
    <row r="405" spans="45:90" ht="18" customHeight="1">
      <c r="AS405" s="1333"/>
      <c r="BU405" s="1376"/>
      <c r="BV405" s="1376"/>
      <c r="BW405" s="1319"/>
      <c r="BX405" s="1333"/>
      <c r="BY405" s="1333"/>
      <c r="BZ405" s="1333"/>
      <c r="CA405" s="1333"/>
      <c r="CB405" s="1333"/>
      <c r="CC405" s="1333"/>
      <c r="CD405" s="1376"/>
      <c r="CE405" s="1376"/>
      <c r="CF405" s="1376"/>
      <c r="CG405" s="1376"/>
      <c r="CH405" s="1376"/>
      <c r="CI405" s="1333"/>
      <c r="CJ405" s="1333"/>
      <c r="CK405" s="1333"/>
      <c r="CL405" s="1333"/>
    </row>
    <row r="406" spans="45:90" ht="18" customHeight="1">
      <c r="AS406" s="1333"/>
      <c r="BU406" s="1376"/>
      <c r="BV406" s="1376"/>
      <c r="BW406" s="1319"/>
      <c r="BX406" s="1333"/>
      <c r="BY406" s="1333"/>
      <c r="BZ406" s="1333"/>
      <c r="CA406" s="1333"/>
      <c r="CB406" s="1333"/>
      <c r="CC406" s="1333"/>
      <c r="CD406" s="1376"/>
      <c r="CE406" s="1376"/>
      <c r="CF406" s="1376"/>
      <c r="CG406" s="1376"/>
      <c r="CH406" s="1376"/>
      <c r="CI406" s="1333"/>
      <c r="CJ406" s="1333"/>
      <c r="CK406" s="1333"/>
      <c r="CL406" s="1333"/>
    </row>
    <row r="407" spans="45:90" ht="18" customHeight="1">
      <c r="AS407" s="1333"/>
      <c r="BU407" s="1376"/>
      <c r="BV407" s="1376"/>
      <c r="BW407" s="1319"/>
      <c r="BX407" s="1333"/>
      <c r="BY407" s="1333"/>
      <c r="BZ407" s="1333"/>
      <c r="CA407" s="1333"/>
      <c r="CB407" s="1333"/>
      <c r="CC407" s="1333"/>
      <c r="CD407" s="1376"/>
      <c r="CE407" s="1376"/>
      <c r="CF407" s="1376"/>
      <c r="CG407" s="1376"/>
      <c r="CH407" s="1376"/>
      <c r="CI407" s="1333"/>
      <c r="CJ407" s="1333"/>
      <c r="CK407" s="1333"/>
      <c r="CL407" s="1333"/>
    </row>
    <row r="408" spans="45:90" ht="18" customHeight="1">
      <c r="AS408" s="1333"/>
      <c r="BU408" s="1376"/>
      <c r="BV408" s="1376"/>
      <c r="BW408" s="1319"/>
      <c r="BX408" s="1333"/>
      <c r="BY408" s="1333"/>
      <c r="BZ408" s="1333"/>
      <c r="CA408" s="1333"/>
      <c r="CB408" s="1333"/>
      <c r="CC408" s="1333"/>
      <c r="CD408" s="1376"/>
      <c r="CE408" s="1376"/>
      <c r="CF408" s="1376"/>
      <c r="CG408" s="1376"/>
      <c r="CH408" s="1376"/>
      <c r="CI408" s="1333"/>
      <c r="CJ408" s="1333"/>
      <c r="CK408" s="1333"/>
      <c r="CL408" s="1333"/>
    </row>
    <row r="409" spans="45:90" ht="18" customHeight="1">
      <c r="AS409" s="1333"/>
      <c r="BU409" s="1376"/>
      <c r="BV409" s="1376"/>
      <c r="BW409" s="1319"/>
      <c r="BX409" s="1333"/>
      <c r="BY409" s="1333"/>
      <c r="BZ409" s="1333"/>
      <c r="CA409" s="1333"/>
      <c r="CB409" s="1333"/>
      <c r="CC409" s="1333"/>
      <c r="CD409" s="1376"/>
      <c r="CE409" s="1376"/>
      <c r="CF409" s="1376"/>
      <c r="CG409" s="1376"/>
      <c r="CH409" s="1376"/>
      <c r="CI409" s="1333"/>
      <c r="CJ409" s="1333"/>
      <c r="CK409" s="1333"/>
      <c r="CL409" s="1333"/>
    </row>
    <row r="410" spans="45:90" ht="18" customHeight="1">
      <c r="AS410" s="1333"/>
      <c r="BU410" s="1376"/>
      <c r="BV410" s="1376"/>
      <c r="BW410" s="1319"/>
      <c r="BX410" s="1333"/>
      <c r="BY410" s="1333"/>
      <c r="BZ410" s="1333"/>
      <c r="CA410" s="1333"/>
      <c r="CB410" s="1333"/>
      <c r="CC410" s="1333"/>
      <c r="CD410" s="1376"/>
      <c r="CE410" s="1376"/>
      <c r="CF410" s="1376"/>
      <c r="CG410" s="1376"/>
      <c r="CH410" s="1376"/>
      <c r="CI410" s="1333"/>
      <c r="CJ410" s="1333"/>
      <c r="CK410" s="1333"/>
      <c r="CL410" s="1333"/>
    </row>
    <row r="411" spans="45:90" ht="18" customHeight="1">
      <c r="AS411" s="1333"/>
      <c r="BU411" s="1376"/>
      <c r="BV411" s="1376"/>
      <c r="BW411" s="1319"/>
      <c r="BX411" s="1333"/>
      <c r="BY411" s="1333"/>
      <c r="BZ411" s="1333"/>
      <c r="CA411" s="1333"/>
      <c r="CB411" s="1333"/>
      <c r="CC411" s="1333"/>
      <c r="CD411" s="1376"/>
      <c r="CE411" s="1376"/>
      <c r="CF411" s="1376"/>
      <c r="CG411" s="1376"/>
      <c r="CH411" s="1376"/>
      <c r="CI411" s="1333"/>
      <c r="CJ411" s="1333"/>
      <c r="CK411" s="1333"/>
      <c r="CL411" s="1333"/>
    </row>
    <row r="412" spans="45:90" ht="18" customHeight="1">
      <c r="AS412" s="1333"/>
      <c r="BU412" s="1376"/>
      <c r="BV412" s="1376"/>
      <c r="BW412" s="1319"/>
      <c r="BX412" s="1333"/>
      <c r="BY412" s="1333"/>
      <c r="BZ412" s="1333"/>
      <c r="CA412" s="1333"/>
      <c r="CB412" s="1333"/>
      <c r="CC412" s="1333"/>
      <c r="CD412" s="1376"/>
      <c r="CE412" s="1376"/>
      <c r="CF412" s="1376"/>
      <c r="CG412" s="1376"/>
      <c r="CH412" s="1376"/>
      <c r="CI412" s="1333"/>
      <c r="CJ412" s="1333"/>
      <c r="CK412" s="1333"/>
      <c r="CL412" s="1333"/>
    </row>
    <row r="413" spans="45:90" ht="18" customHeight="1">
      <c r="AS413" s="1333"/>
      <c r="BU413" s="1376"/>
      <c r="BV413" s="1376"/>
      <c r="BW413" s="1319"/>
      <c r="BX413" s="1333"/>
      <c r="BY413" s="1333"/>
      <c r="BZ413" s="1333"/>
      <c r="CA413" s="1333"/>
      <c r="CB413" s="1333"/>
      <c r="CC413" s="1333"/>
      <c r="CD413" s="1376"/>
      <c r="CE413" s="1376"/>
      <c r="CF413" s="1376"/>
      <c r="CG413" s="1376"/>
      <c r="CH413" s="1376"/>
      <c r="CI413" s="1333"/>
      <c r="CJ413" s="1333"/>
      <c r="CK413" s="1333"/>
      <c r="CL413" s="1333"/>
    </row>
    <row r="414" spans="45:90" ht="18" customHeight="1">
      <c r="AS414" s="1333"/>
      <c r="BU414" s="1376"/>
      <c r="BV414" s="1376"/>
      <c r="BW414" s="1319"/>
      <c r="BX414" s="1333"/>
      <c r="BY414" s="1333"/>
      <c r="BZ414" s="1333"/>
      <c r="CA414" s="1333"/>
      <c r="CB414" s="1333"/>
      <c r="CC414" s="1333"/>
      <c r="CD414" s="1376"/>
      <c r="CE414" s="1376"/>
      <c r="CF414" s="1376"/>
      <c r="CG414" s="1376"/>
      <c r="CH414" s="1376"/>
      <c r="CI414" s="1333"/>
      <c r="CJ414" s="1333"/>
      <c r="CK414" s="1333"/>
      <c r="CL414" s="1333"/>
    </row>
    <row r="415" spans="45:90" ht="18" customHeight="1">
      <c r="AS415" s="1333"/>
      <c r="BU415" s="1376"/>
      <c r="BV415" s="1376"/>
      <c r="BW415" s="1319"/>
      <c r="BX415" s="1333"/>
      <c r="BY415" s="1333"/>
      <c r="BZ415" s="1333"/>
      <c r="CA415" s="1333"/>
      <c r="CB415" s="1333"/>
      <c r="CC415" s="1333"/>
      <c r="CD415" s="1376"/>
      <c r="CE415" s="1376"/>
      <c r="CF415" s="1376"/>
      <c r="CG415" s="1376"/>
      <c r="CH415" s="1376"/>
      <c r="CI415" s="1333"/>
      <c r="CJ415" s="1333"/>
      <c r="CK415" s="1333"/>
      <c r="CL415" s="1333"/>
    </row>
    <row r="416" spans="45:90" ht="18" customHeight="1">
      <c r="AS416" s="1333"/>
      <c r="BU416" s="1376"/>
      <c r="BV416" s="1376"/>
      <c r="BW416" s="1319"/>
      <c r="BX416" s="1333"/>
      <c r="BY416" s="1333"/>
      <c r="BZ416" s="1333"/>
      <c r="CA416" s="1333"/>
      <c r="CB416" s="1333"/>
      <c r="CC416" s="1333"/>
      <c r="CD416" s="1376"/>
      <c r="CE416" s="1376"/>
      <c r="CF416" s="1376"/>
      <c r="CG416" s="1376"/>
      <c r="CH416" s="1376"/>
      <c r="CI416" s="1333"/>
      <c r="CJ416" s="1333"/>
      <c r="CK416" s="1333"/>
      <c r="CL416" s="1333"/>
    </row>
    <row r="417" spans="45:90" ht="18" customHeight="1">
      <c r="AS417" s="1333"/>
      <c r="BU417" s="1376"/>
      <c r="BV417" s="1376"/>
      <c r="BW417" s="1319"/>
      <c r="BX417" s="1333"/>
      <c r="BY417" s="1333"/>
      <c r="BZ417" s="1333"/>
      <c r="CA417" s="1333"/>
      <c r="CB417" s="1333"/>
      <c r="CC417" s="1333"/>
      <c r="CD417" s="1376"/>
      <c r="CE417" s="1376"/>
      <c r="CF417" s="1376"/>
      <c r="CG417" s="1376"/>
      <c r="CH417" s="1376"/>
      <c r="CI417" s="1333"/>
      <c r="CJ417" s="1333"/>
      <c r="CK417" s="1333"/>
      <c r="CL417" s="1333"/>
    </row>
    <row r="418" spans="45:90" ht="18" customHeight="1">
      <c r="AS418" s="1333"/>
      <c r="BU418" s="1376"/>
      <c r="BV418" s="1376"/>
      <c r="BW418" s="1319"/>
      <c r="BX418" s="1333"/>
      <c r="BY418" s="1333"/>
      <c r="BZ418" s="1333"/>
      <c r="CA418" s="1333"/>
      <c r="CB418" s="1333"/>
      <c r="CC418" s="1333"/>
      <c r="CD418" s="1376"/>
      <c r="CE418" s="1376"/>
      <c r="CF418" s="1376"/>
      <c r="CG418" s="1376"/>
      <c r="CH418" s="1376"/>
      <c r="CI418" s="1333"/>
      <c r="CJ418" s="1333"/>
      <c r="CK418" s="1333"/>
      <c r="CL418" s="1333"/>
    </row>
    <row r="419" spans="45:90" ht="18" customHeight="1">
      <c r="AS419" s="1333"/>
      <c r="BU419" s="1376"/>
      <c r="BV419" s="1376"/>
      <c r="BW419" s="1319"/>
      <c r="BX419" s="1333"/>
      <c r="BY419" s="1333"/>
      <c r="BZ419" s="1333"/>
      <c r="CA419" s="1333"/>
      <c r="CB419" s="1333"/>
      <c r="CC419" s="1333"/>
      <c r="CD419" s="1376"/>
      <c r="CE419" s="1376"/>
      <c r="CF419" s="1376"/>
      <c r="CG419" s="1376"/>
      <c r="CH419" s="1376"/>
      <c r="CI419" s="1333"/>
      <c r="CJ419" s="1333"/>
      <c r="CK419" s="1333"/>
      <c r="CL419" s="1333"/>
    </row>
    <row r="420" spans="45:90" ht="18" customHeight="1">
      <c r="AS420" s="1333"/>
      <c r="BU420" s="1376"/>
      <c r="BV420" s="1376"/>
      <c r="BW420" s="1319"/>
      <c r="BX420" s="1333"/>
      <c r="BY420" s="1333"/>
      <c r="BZ420" s="1333"/>
      <c r="CA420" s="1333"/>
      <c r="CB420" s="1333"/>
      <c r="CC420" s="1333"/>
      <c r="CD420" s="1376"/>
      <c r="CE420" s="1376"/>
      <c r="CF420" s="1376"/>
      <c r="CG420" s="1376"/>
      <c r="CH420" s="1376"/>
      <c r="CI420" s="1333"/>
      <c r="CJ420" s="1333"/>
      <c r="CK420" s="1333"/>
      <c r="CL420" s="1333"/>
    </row>
    <row r="421" spans="45:90" ht="18" customHeight="1">
      <c r="AS421" s="1333"/>
      <c r="BU421" s="1376"/>
      <c r="BV421" s="1376"/>
      <c r="BW421" s="1319"/>
      <c r="BX421" s="1333"/>
      <c r="BY421" s="1333"/>
      <c r="BZ421" s="1333"/>
      <c r="CA421" s="1333"/>
      <c r="CB421" s="1333"/>
      <c r="CC421" s="1333"/>
      <c r="CD421" s="1376"/>
      <c r="CE421" s="1376"/>
      <c r="CF421" s="1376"/>
      <c r="CG421" s="1376"/>
      <c r="CH421" s="1376"/>
      <c r="CI421" s="1333"/>
      <c r="CJ421" s="1333"/>
      <c r="CK421" s="1333"/>
      <c r="CL421" s="1333"/>
    </row>
    <row r="422" spans="45:90" ht="18" customHeight="1">
      <c r="AS422" s="1333"/>
      <c r="BU422" s="1376"/>
      <c r="BV422" s="1376"/>
      <c r="BW422" s="1319"/>
      <c r="BX422" s="1333"/>
      <c r="BY422" s="1333"/>
      <c r="BZ422" s="1333"/>
      <c r="CA422" s="1333"/>
      <c r="CB422" s="1333"/>
      <c r="CC422" s="1333"/>
      <c r="CD422" s="1376"/>
      <c r="CE422" s="1376"/>
      <c r="CF422" s="1376"/>
      <c r="CG422" s="1376"/>
      <c r="CH422" s="1376"/>
      <c r="CI422" s="1333"/>
      <c r="CJ422" s="1333"/>
      <c r="CK422" s="1333"/>
      <c r="CL422" s="1333"/>
    </row>
    <row r="423" spans="45:90" ht="18" customHeight="1">
      <c r="AS423" s="1333"/>
      <c r="BU423" s="1376"/>
      <c r="BV423" s="1376"/>
      <c r="BW423" s="1319"/>
      <c r="BX423" s="1333"/>
      <c r="BY423" s="1333"/>
      <c r="BZ423" s="1333"/>
      <c r="CA423" s="1333"/>
      <c r="CB423" s="1333"/>
      <c r="CC423" s="1333"/>
      <c r="CD423" s="1376"/>
      <c r="CE423" s="1376"/>
      <c r="CF423" s="1376"/>
      <c r="CG423" s="1376"/>
      <c r="CH423" s="1376"/>
      <c r="CI423" s="1333"/>
      <c r="CJ423" s="1333"/>
      <c r="CK423" s="1333"/>
      <c r="CL423" s="1333"/>
    </row>
    <row r="424" spans="45:90" ht="18" customHeight="1">
      <c r="AS424" s="1333"/>
      <c r="BU424" s="1376"/>
      <c r="BV424" s="1376"/>
      <c r="BW424" s="1319"/>
      <c r="BX424" s="1333"/>
      <c r="BY424" s="1333"/>
      <c r="BZ424" s="1333"/>
      <c r="CA424" s="1333"/>
      <c r="CB424" s="1333"/>
      <c r="CC424" s="1333"/>
      <c r="CD424" s="1376"/>
      <c r="CE424" s="1376"/>
      <c r="CF424" s="1376"/>
      <c r="CG424" s="1376"/>
      <c r="CH424" s="1376"/>
      <c r="CI424" s="1333"/>
      <c r="CJ424" s="1333"/>
      <c r="CK424" s="1333"/>
      <c r="CL424" s="1333"/>
    </row>
    <row r="425" spans="45:90" ht="18" customHeight="1">
      <c r="AS425" s="1333"/>
      <c r="BU425" s="1376"/>
      <c r="BV425" s="1376"/>
      <c r="BW425" s="1319"/>
      <c r="BX425" s="1333"/>
      <c r="BY425" s="1333"/>
      <c r="BZ425" s="1333"/>
      <c r="CA425" s="1333"/>
      <c r="CB425" s="1333"/>
      <c r="CC425" s="1333"/>
      <c r="CD425" s="1376"/>
      <c r="CE425" s="1376"/>
      <c r="CF425" s="1376"/>
      <c r="CG425" s="1376"/>
      <c r="CH425" s="1376"/>
      <c r="CI425" s="1333"/>
      <c r="CJ425" s="1333"/>
      <c r="CK425" s="1333"/>
      <c r="CL425" s="1333"/>
    </row>
    <row r="426" spans="45:90" ht="18" customHeight="1">
      <c r="AS426" s="1333"/>
      <c r="BU426" s="1376"/>
      <c r="BV426" s="1376"/>
      <c r="BW426" s="1319"/>
      <c r="BX426" s="1333"/>
      <c r="BY426" s="1333"/>
      <c r="BZ426" s="1333"/>
      <c r="CA426" s="1333"/>
      <c r="CB426" s="1333"/>
      <c r="CC426" s="1333"/>
      <c r="CD426" s="1376"/>
      <c r="CE426" s="1376"/>
      <c r="CF426" s="1376"/>
      <c r="CG426" s="1376"/>
      <c r="CH426" s="1376"/>
      <c r="CI426" s="1333"/>
      <c r="CJ426" s="1333"/>
      <c r="CK426" s="1333"/>
      <c r="CL426" s="1333"/>
    </row>
    <row r="427" spans="45:90" ht="18" customHeight="1">
      <c r="AS427" s="1333"/>
      <c r="BU427" s="1376"/>
      <c r="BV427" s="1376"/>
      <c r="BW427" s="1319"/>
      <c r="BX427" s="1333"/>
      <c r="BY427" s="1333"/>
      <c r="BZ427" s="1333"/>
      <c r="CA427" s="1333"/>
      <c r="CB427" s="1333"/>
      <c r="CC427" s="1333"/>
      <c r="CD427" s="1376"/>
      <c r="CE427" s="1376"/>
      <c r="CF427" s="1376"/>
      <c r="CG427" s="1376"/>
      <c r="CH427" s="1376"/>
      <c r="CI427" s="1333"/>
      <c r="CJ427" s="1333"/>
      <c r="CK427" s="1333"/>
      <c r="CL427" s="1333"/>
    </row>
    <row r="428" spans="45:90" ht="18" customHeight="1">
      <c r="AS428" s="1333"/>
      <c r="BU428" s="1376"/>
      <c r="BV428" s="1376"/>
      <c r="BW428" s="1319"/>
      <c r="BX428" s="1333"/>
      <c r="BY428" s="1333"/>
      <c r="BZ428" s="1333"/>
      <c r="CA428" s="1333"/>
      <c r="CB428" s="1333"/>
      <c r="CC428" s="1333"/>
      <c r="CD428" s="1376"/>
      <c r="CE428" s="1376"/>
      <c r="CF428" s="1376"/>
      <c r="CG428" s="1376"/>
      <c r="CH428" s="1376"/>
      <c r="CI428" s="1333"/>
      <c r="CJ428" s="1333"/>
      <c r="CK428" s="1333"/>
      <c r="CL428" s="1333"/>
    </row>
    <row r="429" spans="45:90" ht="18" customHeight="1">
      <c r="AS429" s="1333"/>
      <c r="BU429" s="1376"/>
      <c r="BV429" s="1376"/>
      <c r="BW429" s="1319"/>
      <c r="BX429" s="1333"/>
      <c r="BY429" s="1333"/>
      <c r="BZ429" s="1333"/>
      <c r="CA429" s="1333"/>
      <c r="CB429" s="1333"/>
      <c r="CC429" s="1333"/>
      <c r="CD429" s="1376"/>
      <c r="CE429" s="1376"/>
      <c r="CF429" s="1376"/>
      <c r="CG429" s="1376"/>
      <c r="CH429" s="1376"/>
      <c r="CI429" s="1333"/>
      <c r="CJ429" s="1333"/>
      <c r="CK429" s="1333"/>
      <c r="CL429" s="1333"/>
    </row>
    <row r="430" spans="45:90" ht="18" customHeight="1">
      <c r="AS430" s="1333"/>
      <c r="BU430" s="1376"/>
      <c r="BV430" s="1376"/>
      <c r="BW430" s="1319"/>
      <c r="BX430" s="1333"/>
      <c r="BY430" s="1333"/>
      <c r="BZ430" s="1333"/>
      <c r="CA430" s="1333"/>
      <c r="CB430" s="1333"/>
      <c r="CC430" s="1333"/>
      <c r="CD430" s="1376"/>
      <c r="CE430" s="1376"/>
      <c r="CF430" s="1376"/>
      <c r="CG430" s="1376"/>
      <c r="CH430" s="1376"/>
      <c r="CI430" s="1333"/>
      <c r="CJ430" s="1333"/>
      <c r="CK430" s="1333"/>
      <c r="CL430" s="1333"/>
    </row>
    <row r="431" spans="45:90" ht="18" customHeight="1">
      <c r="AS431" s="1333"/>
      <c r="BU431" s="1376"/>
      <c r="BV431" s="1376"/>
      <c r="BW431" s="1319"/>
      <c r="BX431" s="1333"/>
      <c r="BY431" s="1333"/>
      <c r="BZ431" s="1333"/>
      <c r="CA431" s="1333"/>
      <c r="CB431" s="1333"/>
      <c r="CC431" s="1333"/>
      <c r="CD431" s="1376"/>
      <c r="CE431" s="1376"/>
      <c r="CF431" s="1376"/>
      <c r="CG431" s="1376"/>
      <c r="CH431" s="1376"/>
      <c r="CI431" s="1333"/>
      <c r="CJ431" s="1333"/>
      <c r="CK431" s="1333"/>
      <c r="CL431" s="1333"/>
    </row>
    <row r="432" spans="45:90" ht="18" customHeight="1">
      <c r="AS432" s="1333"/>
      <c r="BU432" s="1376"/>
      <c r="BV432" s="1376"/>
      <c r="BW432" s="1319"/>
      <c r="BX432" s="1333"/>
      <c r="BY432" s="1333"/>
      <c r="BZ432" s="1333"/>
      <c r="CA432" s="1333"/>
      <c r="CB432" s="1333"/>
      <c r="CC432" s="1333"/>
      <c r="CD432" s="1376"/>
      <c r="CE432" s="1376"/>
      <c r="CF432" s="1376"/>
      <c r="CG432" s="1376"/>
      <c r="CH432" s="1376"/>
      <c r="CI432" s="1333"/>
      <c r="CJ432" s="1333"/>
      <c r="CK432" s="1333"/>
      <c r="CL432" s="1333"/>
    </row>
    <row r="433" spans="45:90" ht="18" customHeight="1">
      <c r="AS433" s="1333"/>
      <c r="BU433" s="1376"/>
      <c r="BV433" s="1376"/>
      <c r="BW433" s="1319"/>
      <c r="BX433" s="1333"/>
      <c r="BY433" s="1333"/>
      <c r="BZ433" s="1333"/>
      <c r="CA433" s="1333"/>
      <c r="CB433" s="1333"/>
      <c r="CC433" s="1333"/>
      <c r="CD433" s="1376"/>
      <c r="CE433" s="1376"/>
      <c r="CF433" s="1376"/>
      <c r="CG433" s="1376"/>
      <c r="CH433" s="1376"/>
      <c r="CI433" s="1333"/>
      <c r="CJ433" s="1333"/>
      <c r="CK433" s="1333"/>
      <c r="CL433" s="1333"/>
    </row>
    <row r="434" spans="45:90" ht="18" customHeight="1">
      <c r="AS434" s="1333"/>
      <c r="BU434" s="1376"/>
      <c r="BV434" s="1376"/>
      <c r="BW434" s="1319"/>
      <c r="BX434" s="1333"/>
      <c r="BY434" s="1333"/>
      <c r="BZ434" s="1333"/>
      <c r="CA434" s="1333"/>
      <c r="CB434" s="1333"/>
      <c r="CC434" s="1333"/>
      <c r="CD434" s="1376"/>
      <c r="CE434" s="1376"/>
      <c r="CF434" s="1376"/>
      <c r="CG434" s="1376"/>
      <c r="CH434" s="1376"/>
      <c r="CI434" s="1333"/>
      <c r="CJ434" s="1333"/>
      <c r="CK434" s="1333"/>
      <c r="CL434" s="1333"/>
    </row>
    <row r="435" spans="45:90" ht="18" customHeight="1">
      <c r="AS435" s="1333"/>
      <c r="BU435" s="1376"/>
      <c r="BV435" s="1376"/>
      <c r="BW435" s="1319"/>
      <c r="BX435" s="1333"/>
      <c r="BY435" s="1333"/>
      <c r="BZ435" s="1333"/>
      <c r="CA435" s="1333"/>
      <c r="CB435" s="1333"/>
      <c r="CC435" s="1333"/>
      <c r="CD435" s="1376"/>
      <c r="CE435" s="1376"/>
      <c r="CF435" s="1376"/>
      <c r="CG435" s="1376"/>
      <c r="CH435" s="1376"/>
      <c r="CI435" s="1333"/>
      <c r="CJ435" s="1333"/>
      <c r="CK435" s="1333"/>
      <c r="CL435" s="1333"/>
    </row>
    <row r="436" spans="45:90" ht="18" customHeight="1">
      <c r="AS436" s="1333"/>
      <c r="BU436" s="1376"/>
      <c r="BV436" s="1376"/>
      <c r="BW436" s="1319"/>
      <c r="BX436" s="1333"/>
      <c r="BY436" s="1333"/>
      <c r="BZ436" s="1333"/>
      <c r="CA436" s="1333"/>
      <c r="CB436" s="1333"/>
      <c r="CC436" s="1333"/>
      <c r="CD436" s="1376"/>
      <c r="CE436" s="1376"/>
      <c r="CF436" s="1376"/>
      <c r="CG436" s="1376"/>
      <c r="CH436" s="1376"/>
      <c r="CI436" s="1333"/>
      <c r="CJ436" s="1333"/>
      <c r="CK436" s="1333"/>
      <c r="CL436" s="1333"/>
    </row>
    <row r="437" spans="45:90" ht="18" customHeight="1">
      <c r="AS437" s="1333"/>
      <c r="BU437" s="1376"/>
      <c r="BV437" s="1376"/>
      <c r="BW437" s="1319"/>
      <c r="BX437" s="1333"/>
      <c r="BY437" s="1333"/>
      <c r="BZ437" s="1333"/>
      <c r="CA437" s="1333"/>
      <c r="CB437" s="1333"/>
      <c r="CC437" s="1333"/>
      <c r="CD437" s="1376"/>
      <c r="CE437" s="1376"/>
      <c r="CF437" s="1376"/>
      <c r="CG437" s="1376"/>
      <c r="CH437" s="1376"/>
      <c r="CI437" s="1333"/>
      <c r="CJ437" s="1333"/>
      <c r="CK437" s="1333"/>
      <c r="CL437" s="1333"/>
    </row>
    <row r="438" spans="45:90" ht="18" customHeight="1">
      <c r="AS438" s="1333"/>
      <c r="BU438" s="1376"/>
      <c r="BV438" s="1376"/>
      <c r="BW438" s="1319"/>
      <c r="BX438" s="1333"/>
      <c r="BY438" s="1333"/>
      <c r="BZ438" s="1333"/>
      <c r="CA438" s="1333"/>
      <c r="CB438" s="1333"/>
      <c r="CC438" s="1333"/>
      <c r="CD438" s="1376"/>
      <c r="CE438" s="1376"/>
      <c r="CF438" s="1376"/>
      <c r="CG438" s="1376"/>
      <c r="CH438" s="1376"/>
      <c r="CI438" s="1333"/>
      <c r="CJ438" s="1333"/>
      <c r="CK438" s="1333"/>
      <c r="CL438" s="1333"/>
    </row>
    <row r="439" spans="45:90" ht="18" customHeight="1">
      <c r="AS439" s="1333"/>
      <c r="BU439" s="1376"/>
      <c r="BV439" s="1376"/>
      <c r="BW439" s="1319"/>
      <c r="BX439" s="1333"/>
      <c r="BY439" s="1333"/>
      <c r="BZ439" s="1333"/>
      <c r="CA439" s="1333"/>
      <c r="CB439" s="1333"/>
      <c r="CC439" s="1333"/>
      <c r="CD439" s="1376"/>
      <c r="CE439" s="1376"/>
      <c r="CF439" s="1376"/>
      <c r="CG439" s="1376"/>
      <c r="CH439" s="1376"/>
      <c r="CI439" s="1333"/>
      <c r="CJ439" s="1333"/>
      <c r="CK439" s="1333"/>
      <c r="CL439" s="1333"/>
    </row>
    <row r="440" spans="45:90" ht="18" customHeight="1">
      <c r="AS440" s="1333"/>
      <c r="BU440" s="1376"/>
      <c r="BV440" s="1376"/>
      <c r="BW440" s="1319"/>
      <c r="BX440" s="1333"/>
      <c r="BY440" s="1333"/>
      <c r="BZ440" s="1333"/>
      <c r="CA440" s="1333"/>
      <c r="CB440" s="1333"/>
      <c r="CC440" s="1333"/>
      <c r="CD440" s="1376"/>
      <c r="CE440" s="1376"/>
      <c r="CF440" s="1376"/>
      <c r="CG440" s="1376"/>
      <c r="CH440" s="1376"/>
      <c r="CI440" s="1333"/>
      <c r="CJ440" s="1333"/>
      <c r="CK440" s="1333"/>
      <c r="CL440" s="1333"/>
    </row>
    <row r="441" spans="45:90" ht="18" customHeight="1">
      <c r="AS441" s="1333"/>
      <c r="BU441" s="1376"/>
      <c r="BV441" s="1376"/>
      <c r="BW441" s="1319"/>
      <c r="BX441" s="1333"/>
      <c r="BY441" s="1333"/>
      <c r="BZ441" s="1333"/>
      <c r="CA441" s="1333"/>
      <c r="CB441" s="1333"/>
      <c r="CC441" s="1333"/>
      <c r="CD441" s="1376"/>
      <c r="CE441" s="1376"/>
      <c r="CF441" s="1376"/>
      <c r="CG441" s="1376"/>
      <c r="CH441" s="1376"/>
      <c r="CI441" s="1333"/>
      <c r="CJ441" s="1333"/>
      <c r="CK441" s="1333"/>
      <c r="CL441" s="1333"/>
    </row>
    <row r="442" spans="45:90" ht="18" customHeight="1">
      <c r="AS442" s="1333"/>
      <c r="BU442" s="1376"/>
      <c r="BV442" s="1376"/>
      <c r="BW442" s="1319"/>
      <c r="BX442" s="1333"/>
      <c r="BY442" s="1333"/>
      <c r="BZ442" s="1333"/>
      <c r="CA442" s="1333"/>
      <c r="CB442" s="1333"/>
      <c r="CC442" s="1333"/>
      <c r="CD442" s="1376"/>
      <c r="CE442" s="1376"/>
      <c r="CF442" s="1376"/>
      <c r="CG442" s="1376"/>
      <c r="CH442" s="1376"/>
      <c r="CI442" s="1333"/>
      <c r="CJ442" s="1333"/>
      <c r="CK442" s="1333"/>
      <c r="CL442" s="1333"/>
    </row>
    <row r="443" spans="45:90" ht="18" customHeight="1">
      <c r="AS443" s="1333"/>
      <c r="BU443" s="1376"/>
      <c r="BV443" s="1376"/>
      <c r="BW443" s="1319"/>
      <c r="BX443" s="1333"/>
      <c r="BY443" s="1333"/>
      <c r="BZ443" s="1333"/>
      <c r="CA443" s="1333"/>
      <c r="CB443" s="1333"/>
      <c r="CC443" s="1333"/>
      <c r="CD443" s="1376"/>
      <c r="CE443" s="1376"/>
      <c r="CF443" s="1376"/>
      <c r="CG443" s="1376"/>
      <c r="CH443" s="1376"/>
      <c r="CI443" s="1333"/>
      <c r="CJ443" s="1333"/>
      <c r="CK443" s="1333"/>
      <c r="CL443" s="1333"/>
    </row>
    <row r="444" spans="45:90" ht="18" customHeight="1">
      <c r="AS444" s="1333"/>
      <c r="BU444" s="1376"/>
      <c r="BV444" s="1376"/>
      <c r="BW444" s="1319"/>
      <c r="BX444" s="1333"/>
      <c r="BY444" s="1333"/>
      <c r="BZ444" s="1333"/>
      <c r="CA444" s="1333"/>
      <c r="CB444" s="1333"/>
      <c r="CC444" s="1333"/>
      <c r="CD444" s="1376"/>
      <c r="CE444" s="1376"/>
      <c r="CF444" s="1376"/>
      <c r="CG444" s="1376"/>
      <c r="CH444" s="1376"/>
      <c r="CI444" s="1333"/>
      <c r="CJ444" s="1333"/>
      <c r="CK444" s="1333"/>
      <c r="CL444" s="1333"/>
    </row>
    <row r="445" spans="45:90" ht="18" customHeight="1">
      <c r="AS445" s="1333"/>
      <c r="BU445" s="1376"/>
      <c r="BV445" s="1376"/>
      <c r="BW445" s="1319"/>
      <c r="BX445" s="1333"/>
      <c r="BY445" s="1333"/>
      <c r="BZ445" s="1333"/>
      <c r="CA445" s="1333"/>
      <c r="CB445" s="1333"/>
      <c r="CC445" s="1333"/>
      <c r="CD445" s="1376"/>
      <c r="CE445" s="1376"/>
      <c r="CF445" s="1376"/>
      <c r="CG445" s="1376"/>
      <c r="CH445" s="1376"/>
      <c r="CI445" s="1333"/>
      <c r="CJ445" s="1333"/>
      <c r="CK445" s="1333"/>
      <c r="CL445" s="1333"/>
    </row>
    <row r="446" spans="45:90" ht="18" customHeight="1">
      <c r="AS446" s="1333"/>
      <c r="BU446" s="1376"/>
      <c r="BV446" s="1376"/>
      <c r="BW446" s="1319"/>
      <c r="BX446" s="1333"/>
      <c r="BY446" s="1333"/>
      <c r="BZ446" s="1333"/>
      <c r="CA446" s="1333"/>
      <c r="CB446" s="1333"/>
      <c r="CC446" s="1333"/>
      <c r="CD446" s="1376"/>
      <c r="CE446" s="1376"/>
      <c r="CF446" s="1376"/>
      <c r="CG446" s="1376"/>
      <c r="CH446" s="1376"/>
      <c r="CI446" s="1333"/>
      <c r="CJ446" s="1333"/>
      <c r="CK446" s="1333"/>
      <c r="CL446" s="1333"/>
    </row>
    <row r="447" spans="45:90" ht="18" customHeight="1">
      <c r="AS447" s="1333"/>
      <c r="BU447" s="1376"/>
      <c r="BV447" s="1376"/>
      <c r="BW447" s="1319"/>
      <c r="BX447" s="1333"/>
      <c r="BY447" s="1333"/>
      <c r="BZ447" s="1333"/>
      <c r="CA447" s="1333"/>
      <c r="CB447" s="1333"/>
      <c r="CC447" s="1333"/>
      <c r="CD447" s="1376"/>
      <c r="CE447" s="1376"/>
      <c r="CF447" s="1376"/>
      <c r="CG447" s="1376"/>
      <c r="CH447" s="1376"/>
      <c r="CI447" s="1333"/>
      <c r="CJ447" s="1333"/>
      <c r="CK447" s="1333"/>
      <c r="CL447" s="1333"/>
    </row>
    <row r="448" spans="45:90" ht="18" customHeight="1">
      <c r="AS448" s="1333"/>
      <c r="BU448" s="1376"/>
      <c r="BV448" s="1376"/>
      <c r="BW448" s="1319"/>
      <c r="BX448" s="1333"/>
      <c r="BY448" s="1333"/>
      <c r="BZ448" s="1333"/>
      <c r="CA448" s="1333"/>
      <c r="CB448" s="1333"/>
      <c r="CC448" s="1333"/>
      <c r="CD448" s="1376"/>
      <c r="CE448" s="1376"/>
      <c r="CF448" s="1376"/>
      <c r="CG448" s="1376"/>
      <c r="CH448" s="1376"/>
      <c r="CI448" s="1333"/>
      <c r="CJ448" s="1333"/>
      <c r="CK448" s="1333"/>
      <c r="CL448" s="1333"/>
    </row>
    <row r="449" spans="45:90" ht="18" customHeight="1">
      <c r="AS449" s="1333"/>
      <c r="BU449" s="1376"/>
      <c r="BV449" s="1376"/>
      <c r="BW449" s="1319"/>
      <c r="BX449" s="1333"/>
      <c r="BY449" s="1333"/>
      <c r="BZ449" s="1333"/>
      <c r="CA449" s="1333"/>
      <c r="CB449" s="1333"/>
      <c r="CC449" s="1333"/>
      <c r="CD449" s="1376"/>
      <c r="CE449" s="1376"/>
      <c r="CF449" s="1376"/>
      <c r="CG449" s="1376"/>
      <c r="CH449" s="1376"/>
      <c r="CI449" s="1333"/>
      <c r="CJ449" s="1333"/>
      <c r="CK449" s="1333"/>
      <c r="CL449" s="1333"/>
    </row>
    <row r="450" spans="45:90" ht="18" customHeight="1">
      <c r="AS450" s="1333"/>
      <c r="BU450" s="1376"/>
      <c r="BV450" s="1376"/>
      <c r="BW450" s="1319"/>
      <c r="BX450" s="1333"/>
      <c r="BY450" s="1333"/>
      <c r="BZ450" s="1333"/>
      <c r="CA450" s="1333"/>
      <c r="CB450" s="1333"/>
      <c r="CC450" s="1333"/>
      <c r="CD450" s="1376"/>
      <c r="CE450" s="1376"/>
      <c r="CF450" s="1376"/>
      <c r="CG450" s="1376"/>
      <c r="CH450" s="1376"/>
      <c r="CI450" s="1333"/>
      <c r="CJ450" s="1333"/>
      <c r="CK450" s="1333"/>
      <c r="CL450" s="1333"/>
    </row>
    <row r="451" spans="45:90" ht="18" customHeight="1">
      <c r="AS451" s="1333"/>
      <c r="BU451" s="1376"/>
      <c r="BV451" s="1376"/>
      <c r="BW451" s="1319"/>
      <c r="BX451" s="1333"/>
      <c r="BY451" s="1333"/>
      <c r="BZ451" s="1333"/>
      <c r="CA451" s="1333"/>
      <c r="CB451" s="1333"/>
      <c r="CC451" s="1333"/>
      <c r="CD451" s="1376"/>
      <c r="CE451" s="1376"/>
      <c r="CF451" s="1376"/>
      <c r="CG451" s="1376"/>
      <c r="CH451" s="1376"/>
      <c r="CI451" s="1333"/>
      <c r="CJ451" s="1333"/>
      <c r="CK451" s="1333"/>
      <c r="CL451" s="1333"/>
    </row>
    <row r="452" spans="45:90" ht="18" customHeight="1">
      <c r="AS452" s="1333"/>
      <c r="BU452" s="1376"/>
      <c r="BV452" s="1376"/>
      <c r="BW452" s="1319"/>
      <c r="BX452" s="1333"/>
      <c r="BY452" s="1333"/>
      <c r="BZ452" s="1333"/>
      <c r="CA452" s="1333"/>
      <c r="CB452" s="1333"/>
      <c r="CC452" s="1333"/>
      <c r="CD452" s="1376"/>
      <c r="CE452" s="1376"/>
      <c r="CF452" s="1376"/>
      <c r="CG452" s="1376"/>
      <c r="CH452" s="1376"/>
      <c r="CI452" s="1333"/>
      <c r="CJ452" s="1333"/>
      <c r="CK452" s="1333"/>
      <c r="CL452" s="1333"/>
    </row>
    <row r="453" spans="45:90" ht="18" customHeight="1">
      <c r="AS453" s="1333"/>
      <c r="BU453" s="1376"/>
      <c r="BV453" s="1376"/>
      <c r="BW453" s="1319"/>
      <c r="BX453" s="1333"/>
      <c r="BY453" s="1333"/>
      <c r="BZ453" s="1333"/>
      <c r="CA453" s="1333"/>
      <c r="CB453" s="1333"/>
      <c r="CC453" s="1333"/>
      <c r="CD453" s="1376"/>
      <c r="CE453" s="1376"/>
      <c r="CF453" s="1376"/>
      <c r="CG453" s="1376"/>
      <c r="CH453" s="1376"/>
      <c r="CI453" s="1333"/>
      <c r="CJ453" s="1333"/>
      <c r="CK453" s="1333"/>
      <c r="CL453" s="1333"/>
    </row>
    <row r="454" spans="45:90" ht="18" customHeight="1">
      <c r="AS454" s="1333"/>
      <c r="BU454" s="1376"/>
      <c r="BV454" s="1376"/>
      <c r="BW454" s="1319"/>
      <c r="BX454" s="1333"/>
      <c r="BY454" s="1333"/>
      <c r="BZ454" s="1333"/>
      <c r="CA454" s="1333"/>
      <c r="CB454" s="1333"/>
      <c r="CC454" s="1333"/>
      <c r="CD454" s="1376"/>
      <c r="CE454" s="1376"/>
      <c r="CF454" s="1376"/>
      <c r="CG454" s="1376"/>
      <c r="CH454" s="1376"/>
      <c r="CI454" s="1333"/>
      <c r="CJ454" s="1333"/>
      <c r="CK454" s="1333"/>
      <c r="CL454" s="1333"/>
    </row>
    <row r="455" spans="45:90" ht="18" customHeight="1">
      <c r="AS455" s="1333"/>
      <c r="BU455" s="1376"/>
      <c r="BV455" s="1376"/>
      <c r="BW455" s="1319"/>
      <c r="BX455" s="1333"/>
      <c r="BY455" s="1333"/>
      <c r="BZ455" s="1333"/>
      <c r="CA455" s="1333"/>
      <c r="CB455" s="1333"/>
      <c r="CC455" s="1333"/>
      <c r="CD455" s="1376"/>
      <c r="CE455" s="1376"/>
      <c r="CF455" s="1376"/>
      <c r="CG455" s="1376"/>
      <c r="CH455" s="1376"/>
      <c r="CI455" s="1333"/>
      <c r="CJ455" s="1333"/>
      <c r="CK455" s="1333"/>
      <c r="CL455" s="1333"/>
    </row>
    <row r="456" spans="45:90" ht="18" customHeight="1">
      <c r="AS456" s="1333"/>
      <c r="BU456" s="1376"/>
      <c r="BV456" s="1376"/>
      <c r="BW456" s="1319"/>
      <c r="BX456" s="1333"/>
      <c r="BY456" s="1333"/>
      <c r="BZ456" s="1333"/>
      <c r="CA456" s="1333"/>
      <c r="CB456" s="1333"/>
      <c r="CC456" s="1333"/>
      <c r="CD456" s="1376"/>
      <c r="CE456" s="1376"/>
      <c r="CF456" s="1376"/>
      <c r="CG456" s="1376"/>
      <c r="CH456" s="1376"/>
      <c r="CI456" s="1333"/>
      <c r="CJ456" s="1333"/>
      <c r="CK456" s="1333"/>
      <c r="CL456" s="1333"/>
    </row>
    <row r="457" spans="45:90" ht="18" customHeight="1">
      <c r="AS457" s="1333"/>
      <c r="BU457" s="1376"/>
      <c r="BV457" s="1376"/>
      <c r="BW457" s="1319"/>
      <c r="BX457" s="1333"/>
      <c r="BY457" s="1333"/>
      <c r="BZ457" s="1333"/>
      <c r="CA457" s="1333"/>
      <c r="CB457" s="1333"/>
      <c r="CC457" s="1333"/>
      <c r="CD457" s="1376"/>
      <c r="CE457" s="1376"/>
      <c r="CF457" s="1376"/>
      <c r="CG457" s="1376"/>
      <c r="CH457" s="1376"/>
      <c r="CI457" s="1333"/>
      <c r="CJ457" s="1333"/>
      <c r="CK457" s="1333"/>
      <c r="CL457" s="1333"/>
    </row>
    <row r="458" spans="45:90" ht="18" customHeight="1">
      <c r="AS458" s="1333"/>
      <c r="BU458" s="1376"/>
      <c r="BV458" s="1376"/>
      <c r="BW458" s="1319"/>
      <c r="BX458" s="1333"/>
      <c r="BY458" s="1333"/>
      <c r="BZ458" s="1333"/>
      <c r="CA458" s="1333"/>
      <c r="CB458" s="1333"/>
      <c r="CC458" s="1333"/>
      <c r="CD458" s="1376"/>
      <c r="CE458" s="1376"/>
      <c r="CF458" s="1376"/>
      <c r="CG458" s="1376"/>
      <c r="CH458" s="1376"/>
      <c r="CI458" s="1333"/>
      <c r="CJ458" s="1333"/>
      <c r="CK458" s="1333"/>
      <c r="CL458" s="1333"/>
    </row>
    <row r="459" spans="45:90" ht="18" customHeight="1">
      <c r="AS459" s="1333"/>
      <c r="BU459" s="1376"/>
      <c r="BV459" s="1376"/>
      <c r="BW459" s="1319"/>
      <c r="BX459" s="1333"/>
      <c r="BY459" s="1333"/>
      <c r="BZ459" s="1333"/>
      <c r="CA459" s="1333"/>
      <c r="CB459" s="1333"/>
      <c r="CC459" s="1333"/>
      <c r="CD459" s="1376"/>
      <c r="CE459" s="1376"/>
      <c r="CF459" s="1376"/>
      <c r="CG459" s="1376"/>
      <c r="CH459" s="1376"/>
      <c r="CI459" s="1333"/>
      <c r="CJ459" s="1333"/>
      <c r="CK459" s="1333"/>
      <c r="CL459" s="1333"/>
    </row>
    <row r="460" spans="45:90" ht="18" customHeight="1">
      <c r="AS460" s="1333"/>
      <c r="BU460" s="1376"/>
      <c r="BV460" s="1376"/>
      <c r="BW460" s="1319"/>
      <c r="BX460" s="1333"/>
      <c r="BY460" s="1333"/>
      <c r="BZ460" s="1333"/>
      <c r="CA460" s="1333"/>
      <c r="CB460" s="1333"/>
      <c r="CC460" s="1333"/>
      <c r="CD460" s="1376"/>
      <c r="CE460" s="1376"/>
      <c r="CF460" s="1376"/>
      <c r="CG460" s="1376"/>
      <c r="CH460" s="1376"/>
      <c r="CI460" s="1333"/>
      <c r="CJ460" s="1333"/>
      <c r="CK460" s="1333"/>
      <c r="CL460" s="1333"/>
    </row>
    <row r="461" spans="45:90" ht="18" customHeight="1">
      <c r="AS461" s="1333"/>
      <c r="BU461" s="1376"/>
      <c r="BV461" s="1376"/>
      <c r="BW461" s="1319"/>
      <c r="BX461" s="1333"/>
      <c r="BY461" s="1333"/>
      <c r="BZ461" s="1333"/>
      <c r="CA461" s="1333"/>
      <c r="CB461" s="1333"/>
      <c r="CC461" s="1333"/>
      <c r="CD461" s="1376"/>
      <c r="CE461" s="1376"/>
      <c r="CF461" s="1376"/>
      <c r="CG461" s="1376"/>
      <c r="CH461" s="1376"/>
      <c r="CI461" s="1333"/>
      <c r="CJ461" s="1333"/>
      <c r="CK461" s="1333"/>
      <c r="CL461" s="1333"/>
    </row>
    <row r="462" spans="45:90" ht="18" customHeight="1">
      <c r="AS462" s="1333"/>
      <c r="BU462" s="1376"/>
      <c r="BV462" s="1376"/>
      <c r="BW462" s="1319"/>
      <c r="BX462" s="1333"/>
      <c r="BY462" s="1333"/>
      <c r="BZ462" s="1333"/>
      <c r="CA462" s="1333"/>
      <c r="CB462" s="1333"/>
      <c r="CC462" s="1333"/>
      <c r="CD462" s="1376"/>
      <c r="CE462" s="1376"/>
      <c r="CF462" s="1376"/>
      <c r="CG462" s="1376"/>
      <c r="CH462" s="1376"/>
      <c r="CI462" s="1333"/>
      <c r="CJ462" s="1333"/>
      <c r="CK462" s="1333"/>
      <c r="CL462" s="1333"/>
    </row>
    <row r="463" spans="45:90" ht="18" customHeight="1">
      <c r="AS463" s="1333"/>
      <c r="BU463" s="1376"/>
      <c r="BV463" s="1376"/>
      <c r="BW463" s="1319"/>
      <c r="BX463" s="1333"/>
      <c r="BY463" s="1333"/>
      <c r="BZ463" s="1333"/>
      <c r="CA463" s="1333"/>
      <c r="CB463" s="1333"/>
      <c r="CC463" s="1333"/>
      <c r="CD463" s="1376"/>
      <c r="CE463" s="1376"/>
      <c r="CF463" s="1376"/>
      <c r="CG463" s="1376"/>
      <c r="CH463" s="1376"/>
      <c r="CI463" s="1333"/>
      <c r="CJ463" s="1333"/>
      <c r="CK463" s="1333"/>
      <c r="CL463" s="1333"/>
    </row>
    <row r="464" spans="45:90" ht="18" customHeight="1">
      <c r="AS464" s="1333"/>
      <c r="BU464" s="1376"/>
      <c r="BV464" s="1376"/>
      <c r="BW464" s="1319"/>
      <c r="BX464" s="1333"/>
      <c r="BY464" s="1333"/>
      <c r="BZ464" s="1333"/>
      <c r="CA464" s="1333"/>
      <c r="CB464" s="1333"/>
      <c r="CC464" s="1333"/>
      <c r="CD464" s="1376"/>
      <c r="CE464" s="1376"/>
      <c r="CF464" s="1376"/>
      <c r="CG464" s="1376"/>
      <c r="CH464" s="1376"/>
      <c r="CI464" s="1333"/>
      <c r="CJ464" s="1333"/>
      <c r="CK464" s="1333"/>
      <c r="CL464" s="1333"/>
    </row>
    <row r="465" spans="45:90" ht="18" customHeight="1">
      <c r="AS465" s="1333"/>
      <c r="BU465" s="1376"/>
      <c r="BV465" s="1376"/>
      <c r="BW465" s="1319"/>
      <c r="BX465" s="1333"/>
      <c r="BY465" s="1333"/>
      <c r="BZ465" s="1333"/>
      <c r="CA465" s="1333"/>
      <c r="CB465" s="1333"/>
      <c r="CC465" s="1333"/>
      <c r="CD465" s="1376"/>
      <c r="CE465" s="1376"/>
      <c r="CF465" s="1376"/>
      <c r="CG465" s="1376"/>
      <c r="CH465" s="1376"/>
      <c r="CI465" s="1333"/>
      <c r="CJ465" s="1333"/>
      <c r="CK465" s="1333"/>
      <c r="CL465" s="1333"/>
    </row>
    <row r="466" spans="45:90" ht="18" customHeight="1">
      <c r="AS466" s="1333"/>
      <c r="BU466" s="1376"/>
      <c r="BV466" s="1376"/>
      <c r="BW466" s="1319"/>
      <c r="BX466" s="1333"/>
      <c r="BY466" s="1333"/>
      <c r="BZ466" s="1333"/>
      <c r="CA466" s="1333"/>
      <c r="CB466" s="1333"/>
      <c r="CC466" s="1333"/>
      <c r="CD466" s="1376"/>
      <c r="CE466" s="1376"/>
      <c r="CF466" s="1376"/>
      <c r="CG466" s="1376"/>
      <c r="CH466" s="1376"/>
      <c r="CI466" s="1333"/>
      <c r="CJ466" s="1333"/>
      <c r="CK466" s="1333"/>
      <c r="CL466" s="1333"/>
    </row>
    <row r="467" spans="45:90" ht="18" customHeight="1">
      <c r="AS467" s="1333"/>
      <c r="BU467" s="1376"/>
      <c r="BV467" s="1376"/>
      <c r="BW467" s="1319"/>
      <c r="BX467" s="1333"/>
      <c r="BY467" s="1333"/>
      <c r="BZ467" s="1333"/>
      <c r="CA467" s="1333"/>
      <c r="CB467" s="1333"/>
      <c r="CC467" s="1333"/>
      <c r="CD467" s="1376"/>
      <c r="CE467" s="1376"/>
      <c r="CF467" s="1376"/>
      <c r="CG467" s="1376"/>
      <c r="CH467" s="1376"/>
      <c r="CI467" s="1333"/>
      <c r="CJ467" s="1333"/>
      <c r="CK467" s="1333"/>
      <c r="CL467" s="1333"/>
    </row>
    <row r="468" spans="45:90" ht="18" customHeight="1">
      <c r="AS468" s="1333"/>
      <c r="BU468" s="1376"/>
      <c r="BV468" s="1376"/>
      <c r="BW468" s="1319"/>
      <c r="BX468" s="1333"/>
      <c r="BY468" s="1333"/>
      <c r="BZ468" s="1333"/>
      <c r="CA468" s="1333"/>
      <c r="CB468" s="1333"/>
      <c r="CC468" s="1333"/>
      <c r="CD468" s="1376"/>
      <c r="CE468" s="1376"/>
      <c r="CF468" s="1376"/>
      <c r="CG468" s="1376"/>
      <c r="CH468" s="1376"/>
      <c r="CI468" s="1333"/>
      <c r="CJ468" s="1333"/>
      <c r="CK468" s="1333"/>
      <c r="CL468" s="1333"/>
    </row>
    <row r="469" spans="45:90" ht="18" customHeight="1">
      <c r="AS469" s="1333"/>
      <c r="BU469" s="1376"/>
      <c r="BV469" s="1376"/>
      <c r="BW469" s="1319"/>
      <c r="BX469" s="1333"/>
      <c r="BY469" s="1333"/>
      <c r="BZ469" s="1333"/>
      <c r="CA469" s="1333"/>
      <c r="CB469" s="1333"/>
      <c r="CC469" s="1333"/>
      <c r="CD469" s="1376"/>
      <c r="CE469" s="1376"/>
      <c r="CF469" s="1376"/>
      <c r="CG469" s="1376"/>
      <c r="CH469" s="1376"/>
      <c r="CI469" s="1333"/>
      <c r="CJ469" s="1333"/>
      <c r="CK469" s="1333"/>
      <c r="CL469" s="1333"/>
    </row>
    <row r="470" spans="45:90" ht="18" customHeight="1">
      <c r="AS470" s="1333"/>
      <c r="BU470" s="1376"/>
      <c r="BV470" s="1376"/>
      <c r="BW470" s="1319"/>
      <c r="BX470" s="1333"/>
      <c r="BY470" s="1333"/>
      <c r="BZ470" s="1333"/>
      <c r="CA470" s="1333"/>
      <c r="CB470" s="1333"/>
      <c r="CC470" s="1333"/>
      <c r="CD470" s="1376"/>
      <c r="CE470" s="1376"/>
      <c r="CF470" s="1376"/>
      <c r="CG470" s="1376"/>
      <c r="CH470" s="1376"/>
      <c r="CI470" s="1333"/>
      <c r="CJ470" s="1333"/>
      <c r="CK470" s="1333"/>
      <c r="CL470" s="1333"/>
    </row>
    <row r="471" spans="45:90" ht="18" customHeight="1">
      <c r="AS471" s="1333"/>
      <c r="BU471" s="1376"/>
      <c r="BV471" s="1376"/>
      <c r="BW471" s="1319"/>
      <c r="BX471" s="1333"/>
      <c r="BY471" s="1333"/>
      <c r="BZ471" s="1333"/>
      <c r="CA471" s="1333"/>
      <c r="CB471" s="1333"/>
      <c r="CC471" s="1333"/>
      <c r="CD471" s="1376"/>
      <c r="CE471" s="1376"/>
      <c r="CF471" s="1376"/>
      <c r="CG471" s="1376"/>
      <c r="CH471" s="1376"/>
      <c r="CI471" s="1333"/>
      <c r="CJ471" s="1333"/>
      <c r="CK471" s="1333"/>
      <c r="CL471" s="1333"/>
    </row>
    <row r="472" spans="45:90" ht="18" customHeight="1">
      <c r="AS472" s="1333"/>
      <c r="BU472" s="1376"/>
      <c r="BV472" s="1376"/>
      <c r="BW472" s="1319"/>
      <c r="BX472" s="1333"/>
      <c r="BY472" s="1333"/>
      <c r="BZ472" s="1333"/>
      <c r="CA472" s="1333"/>
      <c r="CB472" s="1333"/>
      <c r="CC472" s="1333"/>
      <c r="CD472" s="1376"/>
      <c r="CE472" s="1376"/>
      <c r="CF472" s="1376"/>
      <c r="CG472" s="1376"/>
      <c r="CH472" s="1376"/>
      <c r="CI472" s="1333"/>
      <c r="CJ472" s="1333"/>
      <c r="CK472" s="1333"/>
      <c r="CL472" s="1333"/>
    </row>
    <row r="473" spans="45:90" ht="18" customHeight="1">
      <c r="AS473" s="1333"/>
      <c r="BU473" s="1376"/>
      <c r="BV473" s="1376"/>
      <c r="BW473" s="1319"/>
      <c r="BX473" s="1333"/>
      <c r="BY473" s="1333"/>
      <c r="BZ473" s="1333"/>
      <c r="CA473" s="1333"/>
      <c r="CB473" s="1333"/>
      <c r="CC473" s="1333"/>
      <c r="CD473" s="1376"/>
      <c r="CE473" s="1376"/>
      <c r="CF473" s="1376"/>
      <c r="CG473" s="1376"/>
      <c r="CH473" s="1376"/>
      <c r="CI473" s="1333"/>
      <c r="CJ473" s="1333"/>
      <c r="CK473" s="1333"/>
      <c r="CL473" s="1333"/>
    </row>
    <row r="474" spans="45:90" ht="18" customHeight="1">
      <c r="AS474" s="1333"/>
      <c r="BU474" s="1376"/>
      <c r="BV474" s="1376"/>
      <c r="BW474" s="1319"/>
      <c r="BX474" s="1333"/>
      <c r="BY474" s="1333"/>
      <c r="BZ474" s="1333"/>
      <c r="CA474" s="1333"/>
      <c r="CB474" s="1333"/>
      <c r="CC474" s="1333"/>
      <c r="CD474" s="1376"/>
      <c r="CE474" s="1376"/>
      <c r="CF474" s="1376"/>
      <c r="CG474" s="1376"/>
      <c r="CH474" s="1376"/>
      <c r="CI474" s="1333"/>
      <c r="CJ474" s="1333"/>
      <c r="CK474" s="1333"/>
      <c r="CL474" s="1333"/>
    </row>
    <row r="475" spans="45:90" ht="18" customHeight="1">
      <c r="AS475" s="1333"/>
      <c r="BU475" s="1376"/>
      <c r="BV475" s="1376"/>
      <c r="BW475" s="1319"/>
      <c r="BX475" s="1333"/>
      <c r="BY475" s="1333"/>
      <c r="BZ475" s="1333"/>
      <c r="CA475" s="1333"/>
      <c r="CB475" s="1333"/>
      <c r="CC475" s="1333"/>
      <c r="CD475" s="1376"/>
      <c r="CE475" s="1376"/>
      <c r="CF475" s="1376"/>
      <c r="CG475" s="1376"/>
      <c r="CH475" s="1376"/>
      <c r="CI475" s="1333"/>
      <c r="CJ475" s="1333"/>
      <c r="CK475" s="1333"/>
      <c r="CL475" s="1333"/>
    </row>
    <row r="476" spans="45:90" ht="18" customHeight="1">
      <c r="AS476" s="1333"/>
      <c r="BU476" s="1376"/>
      <c r="BV476" s="1376"/>
      <c r="BW476" s="1319"/>
      <c r="BX476" s="1333"/>
      <c r="BY476" s="1333"/>
      <c r="BZ476" s="1333"/>
      <c r="CA476" s="1333"/>
      <c r="CB476" s="1333"/>
      <c r="CC476" s="1333"/>
      <c r="CD476" s="1376"/>
      <c r="CE476" s="1376"/>
      <c r="CF476" s="1376"/>
      <c r="CG476" s="1376"/>
      <c r="CH476" s="1376"/>
      <c r="CI476" s="1333"/>
      <c r="CJ476" s="1333"/>
      <c r="CK476" s="1333"/>
      <c r="CL476" s="1333"/>
    </row>
    <row r="477" spans="45:90" ht="18" customHeight="1">
      <c r="AS477" s="1333"/>
      <c r="BU477" s="1376"/>
      <c r="BV477" s="1376"/>
      <c r="BW477" s="1319"/>
      <c r="BX477" s="1333"/>
      <c r="BY477" s="1333"/>
      <c r="BZ477" s="1333"/>
      <c r="CA477" s="1333"/>
      <c r="CB477" s="1333"/>
      <c r="CC477" s="1333"/>
      <c r="CD477" s="1376"/>
      <c r="CE477" s="1376"/>
      <c r="CF477" s="1376"/>
      <c r="CG477" s="1376"/>
      <c r="CH477" s="1376"/>
      <c r="CI477" s="1333"/>
      <c r="CJ477" s="1333"/>
      <c r="CK477" s="1333"/>
      <c r="CL477" s="1333"/>
    </row>
    <row r="478" spans="45:90" ht="18" customHeight="1">
      <c r="AS478" s="1333"/>
      <c r="BU478" s="1376"/>
      <c r="BV478" s="1376"/>
      <c r="BW478" s="1319"/>
      <c r="BX478" s="1333"/>
      <c r="BY478" s="1333"/>
      <c r="BZ478" s="1333"/>
      <c r="CA478" s="1333"/>
      <c r="CB478" s="1333"/>
      <c r="CC478" s="1333"/>
      <c r="CD478" s="1376"/>
      <c r="CE478" s="1376"/>
      <c r="CF478" s="1376"/>
      <c r="CG478" s="1376"/>
      <c r="CH478" s="1376"/>
      <c r="CI478" s="1333"/>
      <c r="CJ478" s="1333"/>
      <c r="CK478" s="1333"/>
      <c r="CL478" s="1333"/>
    </row>
    <row r="479" spans="45:90" ht="18" customHeight="1">
      <c r="AS479" s="1333"/>
      <c r="BU479" s="1376"/>
      <c r="BV479" s="1376"/>
      <c r="BW479" s="1319"/>
      <c r="BX479" s="1333"/>
      <c r="BY479" s="1333"/>
      <c r="BZ479" s="1333"/>
      <c r="CA479" s="1333"/>
      <c r="CB479" s="1333"/>
      <c r="CC479" s="1333"/>
      <c r="CD479" s="1376"/>
      <c r="CE479" s="1376"/>
      <c r="CF479" s="1376"/>
      <c r="CG479" s="1376"/>
      <c r="CH479" s="1376"/>
      <c r="CI479" s="1333"/>
      <c r="CJ479" s="1333"/>
      <c r="CK479" s="1333"/>
      <c r="CL479" s="1333"/>
    </row>
    <row r="480" spans="45:90" ht="18" customHeight="1">
      <c r="AS480" s="1333"/>
      <c r="BU480" s="1376"/>
      <c r="BV480" s="1376"/>
      <c r="BW480" s="1319"/>
      <c r="BX480" s="1333"/>
      <c r="BY480" s="1333"/>
      <c r="BZ480" s="1333"/>
      <c r="CA480" s="1333"/>
      <c r="CB480" s="1333"/>
      <c r="CC480" s="1333"/>
      <c r="CD480" s="1376"/>
      <c r="CE480" s="1376"/>
      <c r="CF480" s="1376"/>
      <c r="CG480" s="1376"/>
      <c r="CH480" s="1376"/>
      <c r="CI480" s="1333"/>
      <c r="CJ480" s="1333"/>
      <c r="CK480" s="1333"/>
      <c r="CL480" s="1333"/>
    </row>
    <row r="481" spans="45:90" ht="18" customHeight="1">
      <c r="AS481" s="1333"/>
      <c r="BU481" s="1376"/>
      <c r="BV481" s="1376"/>
      <c r="BW481" s="1319"/>
      <c r="BX481" s="1333"/>
      <c r="BY481" s="1333"/>
      <c r="BZ481" s="1333"/>
      <c r="CA481" s="1333"/>
      <c r="CB481" s="1333"/>
      <c r="CC481" s="1333"/>
      <c r="CD481" s="1376"/>
      <c r="CE481" s="1376"/>
      <c r="CF481" s="1376"/>
      <c r="CG481" s="1376"/>
      <c r="CH481" s="1376"/>
      <c r="CI481" s="1333"/>
      <c r="CJ481" s="1333"/>
      <c r="CK481" s="1333"/>
      <c r="CL481" s="1333"/>
    </row>
    <row r="482" spans="45:90" ht="18" customHeight="1">
      <c r="AS482" s="1333"/>
      <c r="BU482" s="1376"/>
      <c r="BV482" s="1376"/>
      <c r="BW482" s="1319"/>
      <c r="BX482" s="1333"/>
      <c r="BY482" s="1333"/>
      <c r="BZ482" s="1333"/>
      <c r="CA482" s="1333"/>
      <c r="CB482" s="1333"/>
      <c r="CC482" s="1333"/>
      <c r="CD482" s="1376"/>
      <c r="CE482" s="1376"/>
      <c r="CF482" s="1376"/>
      <c r="CG482" s="1376"/>
      <c r="CH482" s="1376"/>
      <c r="CI482" s="1333"/>
      <c r="CJ482" s="1333"/>
      <c r="CK482" s="1333"/>
      <c r="CL482" s="1333"/>
    </row>
    <row r="483" spans="45:90" ht="18" customHeight="1">
      <c r="AS483" s="1333"/>
      <c r="BU483" s="1376"/>
      <c r="BV483" s="1376"/>
      <c r="BW483" s="1319"/>
      <c r="BX483" s="1333"/>
      <c r="BY483" s="1333"/>
      <c r="BZ483" s="1333"/>
      <c r="CA483" s="1333"/>
      <c r="CB483" s="1333"/>
      <c r="CC483" s="1333"/>
      <c r="CD483" s="1376"/>
      <c r="CE483" s="1376"/>
      <c r="CF483" s="1376"/>
      <c r="CG483" s="1376"/>
      <c r="CH483" s="1376"/>
      <c r="CI483" s="1333"/>
      <c r="CJ483" s="1333"/>
      <c r="CK483" s="1333"/>
      <c r="CL483" s="1333"/>
    </row>
    <row r="484" spans="45:90" ht="18" customHeight="1">
      <c r="AS484" s="1333"/>
      <c r="BU484" s="1376"/>
      <c r="BV484" s="1376"/>
      <c r="BW484" s="1319"/>
      <c r="BX484" s="1333"/>
      <c r="BY484" s="1333"/>
      <c r="BZ484" s="1333"/>
      <c r="CA484" s="1333"/>
      <c r="CB484" s="1333"/>
      <c r="CC484" s="1333"/>
      <c r="CD484" s="1376"/>
      <c r="CE484" s="1376"/>
      <c r="CF484" s="1376"/>
      <c r="CG484" s="1376"/>
      <c r="CH484" s="1376"/>
      <c r="CI484" s="1333"/>
      <c r="CJ484" s="1333"/>
      <c r="CK484" s="1333"/>
      <c r="CL484" s="1333"/>
    </row>
    <row r="485" spans="45:90" ht="18" customHeight="1">
      <c r="AS485" s="1333"/>
      <c r="BU485" s="1376"/>
      <c r="BV485" s="1376"/>
      <c r="BW485" s="1319"/>
      <c r="BX485" s="1333"/>
      <c r="BY485" s="1333"/>
      <c r="BZ485" s="1333"/>
      <c r="CA485" s="1333"/>
      <c r="CB485" s="1333"/>
      <c r="CC485" s="1333"/>
      <c r="CD485" s="1376"/>
      <c r="CE485" s="1376"/>
      <c r="CF485" s="1376"/>
      <c r="CG485" s="1376"/>
      <c r="CH485" s="1376"/>
      <c r="CI485" s="1333"/>
      <c r="CJ485" s="1333"/>
      <c r="CK485" s="1333"/>
      <c r="CL485" s="1333"/>
    </row>
    <row r="486" spans="45:90" ht="18" customHeight="1">
      <c r="AS486" s="1333"/>
      <c r="BU486" s="1376"/>
      <c r="BV486" s="1376"/>
      <c r="BW486" s="1319"/>
      <c r="BX486" s="1333"/>
      <c r="BY486" s="1333"/>
      <c r="BZ486" s="1333"/>
      <c r="CA486" s="1333"/>
      <c r="CB486" s="1333"/>
      <c r="CC486" s="1333"/>
      <c r="CD486" s="1376"/>
      <c r="CE486" s="1376"/>
      <c r="CF486" s="1376"/>
      <c r="CG486" s="1376"/>
      <c r="CH486" s="1376"/>
      <c r="CI486" s="1333"/>
      <c r="CJ486" s="1333"/>
      <c r="CK486" s="1333"/>
      <c r="CL486" s="1333"/>
    </row>
    <row r="487" spans="45:90" ht="18" customHeight="1">
      <c r="AS487" s="1333"/>
      <c r="BU487" s="1376"/>
      <c r="BV487" s="1376"/>
      <c r="BW487" s="1319"/>
      <c r="BX487" s="1333"/>
      <c r="BY487" s="1333"/>
      <c r="BZ487" s="1333"/>
      <c r="CA487" s="1333"/>
      <c r="CB487" s="1333"/>
      <c r="CC487" s="1333"/>
      <c r="CD487" s="1376"/>
      <c r="CE487" s="1376"/>
      <c r="CF487" s="1376"/>
      <c r="CG487" s="1376"/>
      <c r="CH487" s="1376"/>
      <c r="CI487" s="1333"/>
      <c r="CJ487" s="1333"/>
      <c r="CK487" s="1333"/>
      <c r="CL487" s="1333"/>
    </row>
    <row r="488" spans="45:90" ht="18" customHeight="1">
      <c r="AS488" s="1333"/>
      <c r="BU488" s="1376"/>
      <c r="BV488" s="1376"/>
      <c r="BW488" s="1319"/>
      <c r="BX488" s="1333"/>
      <c r="BY488" s="1333"/>
      <c r="BZ488" s="1333"/>
      <c r="CA488" s="1333"/>
      <c r="CB488" s="1333"/>
      <c r="CC488" s="1333"/>
      <c r="CD488" s="1376"/>
      <c r="CE488" s="1376"/>
      <c r="CF488" s="1376"/>
      <c r="CG488" s="1376"/>
      <c r="CH488" s="1376"/>
      <c r="CI488" s="1333"/>
      <c r="CJ488" s="1333"/>
      <c r="CK488" s="1333"/>
      <c r="CL488" s="1333"/>
    </row>
    <row r="489" spans="45:90" ht="18" customHeight="1">
      <c r="AS489" s="1333"/>
      <c r="BU489" s="1376"/>
      <c r="BV489" s="1376"/>
      <c r="BW489" s="1319"/>
      <c r="BX489" s="1333"/>
      <c r="BY489" s="1333"/>
      <c r="BZ489" s="1333"/>
      <c r="CA489" s="1333"/>
      <c r="CB489" s="1333"/>
      <c r="CC489" s="1333"/>
      <c r="CD489" s="1376"/>
      <c r="CE489" s="1376"/>
      <c r="CF489" s="1376"/>
      <c r="CG489" s="1376"/>
      <c r="CH489" s="1376"/>
      <c r="CI489" s="1333"/>
      <c r="CJ489" s="1333"/>
      <c r="CK489" s="1333"/>
      <c r="CL489" s="1333"/>
    </row>
    <row r="490" spans="45:90" ht="18" customHeight="1">
      <c r="AS490" s="1333"/>
      <c r="BU490" s="1376"/>
      <c r="BV490" s="1376"/>
      <c r="BW490" s="1319"/>
      <c r="BX490" s="1333"/>
      <c r="BY490" s="1333"/>
      <c r="BZ490" s="1333"/>
      <c r="CA490" s="1333"/>
      <c r="CB490" s="1333"/>
      <c r="CC490" s="1333"/>
      <c r="CD490" s="1376"/>
      <c r="CE490" s="1376"/>
      <c r="CF490" s="1376"/>
      <c r="CG490" s="1376"/>
      <c r="CH490" s="1376"/>
      <c r="CI490" s="1333"/>
      <c r="CJ490" s="1333"/>
      <c r="CK490" s="1333"/>
      <c r="CL490" s="1333"/>
    </row>
    <row r="491" spans="45:90" ht="18" customHeight="1">
      <c r="AS491" s="1333"/>
      <c r="BU491" s="1376"/>
      <c r="BV491" s="1376"/>
      <c r="BW491" s="1319"/>
      <c r="BX491" s="1333"/>
      <c r="BY491" s="1333"/>
      <c r="BZ491" s="1333"/>
      <c r="CA491" s="1333"/>
      <c r="CB491" s="1333"/>
      <c r="CC491" s="1333"/>
      <c r="CD491" s="1376"/>
      <c r="CE491" s="1376"/>
      <c r="CF491" s="1376"/>
      <c r="CG491" s="1376"/>
      <c r="CH491" s="1376"/>
      <c r="CI491" s="1333"/>
      <c r="CJ491" s="1333"/>
      <c r="CK491" s="1333"/>
      <c r="CL491" s="1333"/>
    </row>
    <row r="492" spans="45:90" ht="18" customHeight="1">
      <c r="AS492" s="1333"/>
      <c r="BU492" s="1376"/>
      <c r="BV492" s="1376"/>
      <c r="BW492" s="1319"/>
      <c r="BX492" s="1333"/>
      <c r="BY492" s="1333"/>
      <c r="BZ492" s="1333"/>
      <c r="CA492" s="1333"/>
      <c r="CB492" s="1333"/>
      <c r="CC492" s="1333"/>
      <c r="CD492" s="1376"/>
      <c r="CE492" s="1376"/>
      <c r="CF492" s="1376"/>
      <c r="CG492" s="1376"/>
      <c r="CH492" s="1376"/>
      <c r="CI492" s="1333"/>
      <c r="CJ492" s="1333"/>
      <c r="CK492" s="1333"/>
      <c r="CL492" s="1333"/>
    </row>
    <row r="493" spans="45:90" ht="18" customHeight="1">
      <c r="AS493" s="1333"/>
      <c r="BU493" s="1376"/>
      <c r="BV493" s="1376"/>
      <c r="BW493" s="1319"/>
      <c r="BX493" s="1333"/>
      <c r="BY493" s="1333"/>
      <c r="BZ493" s="1333"/>
      <c r="CA493" s="1333"/>
      <c r="CB493" s="1333"/>
      <c r="CC493" s="1333"/>
      <c r="CD493" s="1376"/>
      <c r="CE493" s="1376"/>
      <c r="CF493" s="1376"/>
      <c r="CG493" s="1376"/>
      <c r="CH493" s="1376"/>
      <c r="CI493" s="1333"/>
      <c r="CJ493" s="1333"/>
      <c r="CK493" s="1333"/>
      <c r="CL493" s="1333"/>
    </row>
    <row r="494" spans="45:90" ht="18" customHeight="1">
      <c r="AS494" s="1333"/>
      <c r="BU494" s="1376"/>
      <c r="BV494" s="1376"/>
      <c r="BW494" s="1319"/>
      <c r="BX494" s="1333"/>
      <c r="BY494" s="1333"/>
      <c r="BZ494" s="1333"/>
      <c r="CA494" s="1333"/>
      <c r="CB494" s="1333"/>
      <c r="CC494" s="1333"/>
      <c r="CD494" s="1376"/>
      <c r="CE494" s="1376"/>
      <c r="CF494" s="1376"/>
      <c r="CG494" s="1376"/>
      <c r="CH494" s="1376"/>
      <c r="CI494" s="1333"/>
      <c r="CJ494" s="1333"/>
      <c r="CK494" s="1333"/>
      <c r="CL494" s="1333"/>
    </row>
    <row r="495" spans="45:90" ht="18" customHeight="1">
      <c r="AS495" s="1333"/>
      <c r="BU495" s="1376"/>
      <c r="BV495" s="1376"/>
      <c r="BW495" s="1319"/>
      <c r="BX495" s="1333"/>
      <c r="BY495" s="1333"/>
      <c r="BZ495" s="1333"/>
      <c r="CA495" s="1333"/>
      <c r="CB495" s="1333"/>
      <c r="CC495" s="1333"/>
      <c r="CD495" s="1376"/>
      <c r="CE495" s="1376"/>
      <c r="CF495" s="1376"/>
      <c r="CG495" s="1376"/>
      <c r="CH495" s="1376"/>
      <c r="CI495" s="1333"/>
      <c r="CJ495" s="1333"/>
      <c r="CK495" s="1333"/>
      <c r="CL495" s="1333"/>
    </row>
    <row r="496" spans="45:90" ht="18" customHeight="1">
      <c r="AS496" s="1333"/>
      <c r="BU496" s="1376"/>
      <c r="BV496" s="1376"/>
      <c r="BW496" s="1319"/>
      <c r="BX496" s="1333"/>
      <c r="BY496" s="1333"/>
      <c r="BZ496" s="1333"/>
      <c r="CA496" s="1333"/>
      <c r="CB496" s="1333"/>
      <c r="CC496" s="1333"/>
      <c r="CD496" s="1376"/>
      <c r="CE496" s="1376"/>
      <c r="CF496" s="1376"/>
      <c r="CG496" s="1376"/>
      <c r="CH496" s="1376"/>
      <c r="CI496" s="1333"/>
      <c r="CJ496" s="1333"/>
      <c r="CK496" s="1333"/>
      <c r="CL496" s="1333"/>
    </row>
    <row r="497" spans="45:90" ht="18" customHeight="1">
      <c r="AS497" s="1333"/>
      <c r="BU497" s="1376"/>
      <c r="BV497" s="1376"/>
      <c r="BW497" s="1319"/>
      <c r="BX497" s="1333"/>
      <c r="BY497" s="1333"/>
      <c r="BZ497" s="1333"/>
      <c r="CA497" s="1333"/>
      <c r="CB497" s="1333"/>
      <c r="CC497" s="1333"/>
      <c r="CD497" s="1376"/>
      <c r="CE497" s="1376"/>
      <c r="CF497" s="1376"/>
      <c r="CG497" s="1376"/>
      <c r="CH497" s="1376"/>
      <c r="CI497" s="1333"/>
      <c r="CJ497" s="1333"/>
      <c r="CK497" s="1333"/>
      <c r="CL497" s="1333"/>
    </row>
    <row r="498" spans="45:90" ht="18" customHeight="1">
      <c r="AS498" s="1333"/>
      <c r="BU498" s="1376"/>
      <c r="BV498" s="1376"/>
      <c r="BW498" s="1319"/>
      <c r="BX498" s="1333"/>
      <c r="BY498" s="1333"/>
      <c r="BZ498" s="1333"/>
      <c r="CA498" s="1333"/>
      <c r="CB498" s="1333"/>
      <c r="CC498" s="1333"/>
      <c r="CD498" s="1376"/>
      <c r="CE498" s="1376"/>
      <c r="CF498" s="1376"/>
      <c r="CG498" s="1376"/>
      <c r="CH498" s="1376"/>
      <c r="CI498" s="1333"/>
      <c r="CJ498" s="1333"/>
      <c r="CK498" s="1333"/>
      <c r="CL498" s="1333"/>
    </row>
    <row r="499" spans="45:90" ht="18" customHeight="1">
      <c r="AS499" s="1333"/>
      <c r="BU499" s="1376"/>
      <c r="BV499" s="1376"/>
      <c r="BW499" s="1319"/>
      <c r="BX499" s="1333"/>
      <c r="BY499" s="1333"/>
      <c r="BZ499" s="1333"/>
      <c r="CA499" s="1333"/>
      <c r="CB499" s="1333"/>
      <c r="CC499" s="1333"/>
      <c r="CD499" s="1376"/>
      <c r="CE499" s="1376"/>
      <c r="CF499" s="1376"/>
      <c r="CG499" s="1376"/>
      <c r="CH499" s="1376"/>
      <c r="CI499" s="1333"/>
      <c r="CJ499" s="1333"/>
      <c r="CK499" s="1333"/>
      <c r="CL499" s="1333"/>
    </row>
    <row r="500" spans="45:90" ht="18" customHeight="1">
      <c r="AS500" s="1333"/>
      <c r="BU500" s="1376"/>
      <c r="BV500" s="1376"/>
      <c r="BW500" s="1319"/>
      <c r="BX500" s="1333"/>
      <c r="BY500" s="1333"/>
      <c r="BZ500" s="1333"/>
      <c r="CA500" s="1333"/>
      <c r="CB500" s="1333"/>
      <c r="CC500" s="1333"/>
      <c r="CD500" s="1376"/>
      <c r="CE500" s="1376"/>
      <c r="CF500" s="1376"/>
      <c r="CG500" s="1376"/>
      <c r="CH500" s="1376"/>
      <c r="CI500" s="1333"/>
      <c r="CJ500" s="1333"/>
      <c r="CK500" s="1333"/>
      <c r="CL500" s="1333"/>
    </row>
    <row r="501" spans="45:90" ht="18" customHeight="1">
      <c r="AS501" s="1333"/>
      <c r="BU501" s="1376"/>
      <c r="BV501" s="1376"/>
      <c r="BW501" s="1319"/>
      <c r="BX501" s="1333"/>
      <c r="BY501" s="1333"/>
      <c r="BZ501" s="1333"/>
      <c r="CA501" s="1333"/>
      <c r="CB501" s="1333"/>
      <c r="CC501" s="1333"/>
      <c r="CD501" s="1376"/>
      <c r="CE501" s="1376"/>
      <c r="CF501" s="1376"/>
      <c r="CG501" s="1376"/>
      <c r="CH501" s="1376"/>
      <c r="CI501" s="1333"/>
      <c r="CJ501" s="1333"/>
      <c r="CK501" s="1333"/>
      <c r="CL501" s="1333"/>
    </row>
    <row r="502" spans="45:90" ht="18" customHeight="1">
      <c r="AS502" s="1333"/>
      <c r="BU502" s="1376"/>
      <c r="BV502" s="1376"/>
      <c r="BW502" s="1319"/>
      <c r="BX502" s="1333"/>
      <c r="BY502" s="1333"/>
      <c r="BZ502" s="1333"/>
      <c r="CA502" s="1333"/>
      <c r="CB502" s="1333"/>
      <c r="CC502" s="1333"/>
      <c r="CD502" s="1376"/>
      <c r="CE502" s="1376"/>
      <c r="CF502" s="1376"/>
      <c r="CG502" s="1376"/>
      <c r="CH502" s="1376"/>
      <c r="CI502" s="1333"/>
      <c r="CJ502" s="1333"/>
      <c r="CK502" s="1333"/>
      <c r="CL502" s="1333"/>
    </row>
    <row r="503" spans="45:90" ht="18" customHeight="1">
      <c r="AS503" s="1333"/>
      <c r="BU503" s="1376"/>
      <c r="BV503" s="1376"/>
      <c r="BW503" s="1319"/>
      <c r="BX503" s="1333"/>
      <c r="BY503" s="1333"/>
      <c r="BZ503" s="1333"/>
      <c r="CA503" s="1333"/>
      <c r="CB503" s="1333"/>
      <c r="CC503" s="1333"/>
      <c r="CD503" s="1376"/>
      <c r="CE503" s="1376"/>
      <c r="CF503" s="1376"/>
      <c r="CG503" s="1376"/>
      <c r="CH503" s="1376"/>
      <c r="CI503" s="1333"/>
      <c r="CJ503" s="1333"/>
      <c r="CK503" s="1333"/>
      <c r="CL503" s="1333"/>
    </row>
    <row r="504" spans="45:90" ht="18" customHeight="1">
      <c r="AS504" s="1333"/>
      <c r="BU504" s="1376"/>
      <c r="BV504" s="1376"/>
      <c r="BW504" s="1319"/>
      <c r="BX504" s="1333"/>
      <c r="BY504" s="1333"/>
      <c r="BZ504" s="1333"/>
      <c r="CA504" s="1333"/>
      <c r="CB504" s="1333"/>
      <c r="CC504" s="1333"/>
      <c r="CD504" s="1376"/>
      <c r="CE504" s="1376"/>
      <c r="CF504" s="1376"/>
      <c r="CG504" s="1376"/>
      <c r="CH504" s="1376"/>
      <c r="CI504" s="1333"/>
      <c r="CJ504" s="1333"/>
      <c r="CK504" s="1333"/>
      <c r="CL504" s="1333"/>
    </row>
    <row r="505" spans="45:90" ht="18" customHeight="1">
      <c r="AS505" s="1333"/>
      <c r="BU505" s="1376"/>
      <c r="BV505" s="1376"/>
      <c r="BW505" s="1319"/>
      <c r="BX505" s="1333"/>
      <c r="BY505" s="1333"/>
      <c r="BZ505" s="1333"/>
      <c r="CA505" s="1333"/>
      <c r="CB505" s="1333"/>
      <c r="CC505" s="1333"/>
      <c r="CD505" s="1376"/>
      <c r="CE505" s="1376"/>
      <c r="CF505" s="1376"/>
      <c r="CG505" s="1376"/>
      <c r="CH505" s="1376"/>
      <c r="CI505" s="1333"/>
      <c r="CJ505" s="1333"/>
      <c r="CK505" s="1333"/>
      <c r="CL505" s="1333"/>
    </row>
    <row r="506" spans="45:90" ht="18" customHeight="1">
      <c r="AS506" s="1333"/>
      <c r="BU506" s="1376"/>
      <c r="BV506" s="1376"/>
      <c r="BW506" s="1319"/>
      <c r="BX506" s="1333"/>
      <c r="BY506" s="1333"/>
      <c r="BZ506" s="1333"/>
      <c r="CA506" s="1333"/>
      <c r="CB506" s="1333"/>
      <c r="CC506" s="1333"/>
      <c r="CD506" s="1376"/>
      <c r="CE506" s="1376"/>
      <c r="CF506" s="1376"/>
      <c r="CG506" s="1376"/>
      <c r="CH506" s="1376"/>
      <c r="CI506" s="1333"/>
      <c r="CJ506" s="1333"/>
      <c r="CK506" s="1333"/>
      <c r="CL506" s="1333"/>
    </row>
    <row r="507" spans="45:90" ht="18" customHeight="1">
      <c r="AS507" s="1333"/>
      <c r="BU507" s="1376"/>
      <c r="BV507" s="1376"/>
      <c r="BW507" s="1319"/>
      <c r="BX507" s="1333"/>
      <c r="BY507" s="1333"/>
      <c r="BZ507" s="1333"/>
      <c r="CA507" s="1333"/>
      <c r="CB507" s="1333"/>
      <c r="CC507" s="1333"/>
      <c r="CD507" s="1376"/>
      <c r="CE507" s="1376"/>
      <c r="CF507" s="1376"/>
      <c r="CG507" s="1376"/>
      <c r="CH507" s="1376"/>
      <c r="CI507" s="1333"/>
      <c r="CJ507" s="1333"/>
      <c r="CK507" s="1333"/>
      <c r="CL507" s="1333"/>
    </row>
    <row r="508" spans="45:90" ht="18" customHeight="1">
      <c r="AS508" s="1333"/>
      <c r="BU508" s="1376"/>
      <c r="BV508" s="1376"/>
      <c r="BW508" s="1319"/>
      <c r="BX508" s="1333"/>
      <c r="BY508" s="1333"/>
      <c r="BZ508" s="1333"/>
      <c r="CA508" s="1333"/>
      <c r="CB508" s="1333"/>
      <c r="CC508" s="1333"/>
      <c r="CD508" s="1376"/>
      <c r="CE508" s="1376"/>
      <c r="CF508" s="1376"/>
      <c r="CG508" s="1376"/>
      <c r="CH508" s="1376"/>
      <c r="CI508" s="1333"/>
      <c r="CJ508" s="1333"/>
      <c r="CK508" s="1333"/>
      <c r="CL508" s="1333"/>
    </row>
    <row r="509" spans="45:90" ht="18" customHeight="1">
      <c r="AS509" s="1333"/>
      <c r="BU509" s="1376"/>
      <c r="BV509" s="1376"/>
      <c r="BW509" s="1319"/>
      <c r="BX509" s="1333"/>
      <c r="BY509" s="1333"/>
      <c r="BZ509" s="1333"/>
      <c r="CA509" s="1333"/>
      <c r="CB509" s="1333"/>
      <c r="CC509" s="1333"/>
      <c r="CD509" s="1376"/>
      <c r="CE509" s="1376"/>
      <c r="CF509" s="1376"/>
      <c r="CG509" s="1376"/>
      <c r="CH509" s="1376"/>
      <c r="CI509" s="1333"/>
      <c r="CJ509" s="1333"/>
      <c r="CK509" s="1333"/>
      <c r="CL509" s="1333"/>
    </row>
    <row r="510" spans="45:90" ht="18" customHeight="1">
      <c r="AS510" s="1333"/>
      <c r="BU510" s="1376"/>
      <c r="BV510" s="1376"/>
      <c r="BW510" s="1319"/>
      <c r="BX510" s="1333"/>
      <c r="BY510" s="1333"/>
      <c r="BZ510" s="1333"/>
      <c r="CA510" s="1333"/>
      <c r="CB510" s="1333"/>
      <c r="CC510" s="1333"/>
      <c r="CD510" s="1376"/>
      <c r="CE510" s="1376"/>
      <c r="CF510" s="1376"/>
      <c r="CG510" s="1376"/>
      <c r="CH510" s="1376"/>
      <c r="CI510" s="1333"/>
      <c r="CJ510" s="1333"/>
      <c r="CK510" s="1333"/>
      <c r="CL510" s="1333"/>
    </row>
    <row r="511" spans="45:90" ht="18" customHeight="1">
      <c r="AS511" s="1333"/>
      <c r="BU511" s="1376"/>
      <c r="BV511" s="1376"/>
      <c r="BW511" s="1319"/>
      <c r="BX511" s="1333"/>
      <c r="BY511" s="1333"/>
      <c r="BZ511" s="1333"/>
      <c r="CA511" s="1333"/>
      <c r="CB511" s="1333"/>
      <c r="CC511" s="1333"/>
      <c r="CD511" s="1376"/>
      <c r="CE511" s="1376"/>
      <c r="CF511" s="1376"/>
      <c r="CG511" s="1376"/>
      <c r="CH511" s="1376"/>
      <c r="CI511" s="1333"/>
      <c r="CJ511" s="1333"/>
      <c r="CK511" s="1333"/>
      <c r="CL511" s="1333"/>
    </row>
    <row r="512" spans="45:90" ht="18" customHeight="1">
      <c r="AS512" s="1333"/>
      <c r="BU512" s="1376"/>
      <c r="BV512" s="1376"/>
      <c r="BW512" s="1319"/>
      <c r="BX512" s="1333"/>
      <c r="BY512" s="1333"/>
      <c r="BZ512" s="1333"/>
      <c r="CA512" s="1333"/>
      <c r="CB512" s="1333"/>
      <c r="CC512" s="1333"/>
      <c r="CD512" s="1376"/>
      <c r="CE512" s="1376"/>
      <c r="CF512" s="1376"/>
      <c r="CG512" s="1376"/>
      <c r="CH512" s="1376"/>
      <c r="CI512" s="1333"/>
      <c r="CJ512" s="1333"/>
      <c r="CK512" s="1333"/>
      <c r="CL512" s="1333"/>
    </row>
    <row r="513" spans="45:90" ht="18" customHeight="1">
      <c r="AS513" s="1333"/>
      <c r="BU513" s="1376"/>
      <c r="BV513" s="1376"/>
      <c r="BW513" s="1319"/>
      <c r="BX513" s="1333"/>
      <c r="BY513" s="1333"/>
      <c r="BZ513" s="1333"/>
      <c r="CA513" s="1333"/>
      <c r="CB513" s="1333"/>
      <c r="CC513" s="1333"/>
      <c r="CD513" s="1376"/>
      <c r="CE513" s="1376"/>
      <c r="CF513" s="1376"/>
      <c r="CG513" s="1376"/>
      <c r="CH513" s="1376"/>
      <c r="CI513" s="1333"/>
      <c r="CJ513" s="1333"/>
      <c r="CK513" s="1333"/>
      <c r="CL513" s="1333"/>
    </row>
    <row r="514" spans="45:90" ht="18" customHeight="1">
      <c r="AS514" s="1333"/>
      <c r="BU514" s="1376"/>
      <c r="BV514" s="1376"/>
      <c r="BW514" s="1319"/>
      <c r="BX514" s="1333"/>
      <c r="BY514" s="1333"/>
      <c r="BZ514" s="1333"/>
      <c r="CA514" s="1333"/>
      <c r="CB514" s="1333"/>
      <c r="CC514" s="1333"/>
      <c r="CD514" s="1376"/>
      <c r="CE514" s="1376"/>
      <c r="CF514" s="1376"/>
      <c r="CG514" s="1376"/>
      <c r="CH514" s="1376"/>
      <c r="CI514" s="1333"/>
      <c r="CJ514" s="1333"/>
      <c r="CK514" s="1333"/>
      <c r="CL514" s="1333"/>
    </row>
    <row r="515" spans="45:90" ht="18" customHeight="1">
      <c r="AS515" s="1333"/>
      <c r="BU515" s="1376"/>
      <c r="BV515" s="1376"/>
      <c r="BW515" s="1319"/>
      <c r="BX515" s="1333"/>
      <c r="BY515" s="1333"/>
      <c r="BZ515" s="1333"/>
      <c r="CA515" s="1333"/>
      <c r="CB515" s="1333"/>
      <c r="CC515" s="1333"/>
      <c r="CD515" s="1376"/>
      <c r="CE515" s="1376"/>
      <c r="CF515" s="1376"/>
      <c r="CG515" s="1376"/>
      <c r="CH515" s="1376"/>
      <c r="CI515" s="1333"/>
      <c r="CJ515" s="1333"/>
      <c r="CK515" s="1333"/>
      <c r="CL515" s="1333"/>
    </row>
    <row r="516" spans="45:90" ht="18" customHeight="1">
      <c r="AS516" s="1333"/>
      <c r="BU516" s="1376"/>
      <c r="BV516" s="1376"/>
      <c r="BW516" s="1319"/>
      <c r="BX516" s="1333"/>
      <c r="BY516" s="1333"/>
      <c r="BZ516" s="1333"/>
      <c r="CA516" s="1333"/>
      <c r="CB516" s="1333"/>
      <c r="CC516" s="1333"/>
      <c r="CD516" s="1376"/>
      <c r="CE516" s="1376"/>
      <c r="CF516" s="1376"/>
      <c r="CG516" s="1376"/>
      <c r="CH516" s="1376"/>
      <c r="CI516" s="1333"/>
      <c r="CJ516" s="1333"/>
      <c r="CK516" s="1333"/>
      <c r="CL516" s="1333"/>
    </row>
    <row r="517" spans="45:90" ht="18" customHeight="1">
      <c r="AS517" s="1333"/>
      <c r="BU517" s="1376"/>
      <c r="BV517" s="1376"/>
      <c r="BW517" s="1319"/>
      <c r="BX517" s="1333"/>
      <c r="BY517" s="1333"/>
      <c r="BZ517" s="1333"/>
      <c r="CA517" s="1333"/>
      <c r="CB517" s="1333"/>
      <c r="CC517" s="1333"/>
      <c r="CD517" s="1376"/>
      <c r="CE517" s="1376"/>
      <c r="CF517" s="1376"/>
      <c r="CG517" s="1376"/>
      <c r="CH517" s="1376"/>
      <c r="CI517" s="1333"/>
      <c r="CJ517" s="1333"/>
      <c r="CK517" s="1333"/>
      <c r="CL517" s="1333"/>
    </row>
    <row r="518" spans="45:90" ht="18" customHeight="1">
      <c r="AS518" s="1333"/>
      <c r="BU518" s="1376"/>
      <c r="BV518" s="1376"/>
      <c r="BW518" s="1319"/>
      <c r="BX518" s="1333"/>
      <c r="BY518" s="1333"/>
      <c r="BZ518" s="1333"/>
      <c r="CA518" s="1333"/>
      <c r="CB518" s="1333"/>
      <c r="CC518" s="1333"/>
      <c r="CD518" s="1376"/>
      <c r="CE518" s="1376"/>
      <c r="CF518" s="1376"/>
      <c r="CG518" s="1376"/>
      <c r="CH518" s="1376"/>
      <c r="CI518" s="1333"/>
      <c r="CJ518" s="1333"/>
      <c r="CK518" s="1333"/>
      <c r="CL518" s="1333"/>
    </row>
    <row r="519" spans="45:90" ht="18" customHeight="1">
      <c r="AS519" s="1333"/>
      <c r="BU519" s="1376"/>
      <c r="BV519" s="1376"/>
      <c r="BW519" s="1319"/>
      <c r="BX519" s="1333"/>
      <c r="BY519" s="1333"/>
      <c r="BZ519" s="1333"/>
      <c r="CA519" s="1333"/>
      <c r="CB519" s="1333"/>
      <c r="CC519" s="1333"/>
      <c r="CD519" s="1376"/>
      <c r="CE519" s="1376"/>
      <c r="CF519" s="1376"/>
      <c r="CG519" s="1376"/>
      <c r="CH519" s="1376"/>
      <c r="CI519" s="1333"/>
      <c r="CJ519" s="1333"/>
      <c r="CK519" s="1333"/>
      <c r="CL519" s="1333"/>
    </row>
    <row r="520" spans="45:90" ht="18" customHeight="1">
      <c r="AS520" s="1333"/>
      <c r="BU520" s="1376"/>
      <c r="BV520" s="1376"/>
      <c r="BW520" s="1319"/>
      <c r="BX520" s="1333"/>
      <c r="BY520" s="1333"/>
      <c r="BZ520" s="1333"/>
      <c r="CA520" s="1333"/>
      <c r="CB520" s="1333"/>
      <c r="CC520" s="1333"/>
      <c r="CD520" s="1376"/>
      <c r="CE520" s="1376"/>
      <c r="CF520" s="1376"/>
      <c r="CG520" s="1376"/>
      <c r="CH520" s="1376"/>
      <c r="CI520" s="1333"/>
      <c r="CJ520" s="1333"/>
      <c r="CK520" s="1333"/>
      <c r="CL520" s="1333"/>
    </row>
    <row r="521" spans="45:90" ht="18" customHeight="1">
      <c r="AS521" s="1333"/>
      <c r="BU521" s="1376"/>
      <c r="BV521" s="1376"/>
      <c r="BW521" s="1319"/>
      <c r="BX521" s="1333"/>
      <c r="BY521" s="1333"/>
      <c r="BZ521" s="1333"/>
      <c r="CA521" s="1333"/>
      <c r="CB521" s="1333"/>
      <c r="CC521" s="1333"/>
      <c r="CD521" s="1376"/>
      <c r="CE521" s="1376"/>
      <c r="CF521" s="1376"/>
      <c r="CG521" s="1376"/>
      <c r="CH521" s="1376"/>
      <c r="CI521" s="1333"/>
      <c r="CJ521" s="1333"/>
      <c r="CK521" s="1333"/>
      <c r="CL521" s="1333"/>
    </row>
    <row r="522" spans="45:90" ht="18" customHeight="1">
      <c r="AS522" s="1333"/>
      <c r="BU522" s="1376"/>
      <c r="BV522" s="1376"/>
      <c r="BW522" s="1319"/>
      <c r="BX522" s="1333"/>
      <c r="BY522" s="1333"/>
      <c r="BZ522" s="1333"/>
      <c r="CA522" s="1333"/>
      <c r="CB522" s="1333"/>
      <c r="CC522" s="1333"/>
      <c r="CD522" s="1376"/>
      <c r="CE522" s="1376"/>
      <c r="CF522" s="1376"/>
      <c r="CG522" s="1376"/>
      <c r="CH522" s="1376"/>
      <c r="CI522" s="1333"/>
      <c r="CJ522" s="1333"/>
      <c r="CK522" s="1333"/>
      <c r="CL522" s="1333"/>
    </row>
    <row r="523" spans="45:90" ht="18" customHeight="1">
      <c r="AS523" s="1333"/>
      <c r="BU523" s="1376"/>
      <c r="BV523" s="1376"/>
      <c r="BW523" s="1319"/>
      <c r="BX523" s="1333"/>
      <c r="BY523" s="1333"/>
      <c r="BZ523" s="1333"/>
      <c r="CA523" s="1333"/>
      <c r="CB523" s="1333"/>
      <c r="CC523" s="1333"/>
      <c r="CD523" s="1376"/>
      <c r="CE523" s="1376"/>
      <c r="CF523" s="1376"/>
      <c r="CG523" s="1376"/>
      <c r="CH523" s="1376"/>
      <c r="CI523" s="1333"/>
      <c r="CJ523" s="1333"/>
      <c r="CK523" s="1333"/>
      <c r="CL523" s="1333"/>
    </row>
    <row r="524" spans="45:90" ht="18" customHeight="1">
      <c r="AS524" s="1333"/>
      <c r="BU524" s="1376"/>
      <c r="BV524" s="1376"/>
      <c r="BW524" s="1319"/>
      <c r="BX524" s="1333"/>
      <c r="BY524" s="1333"/>
      <c r="BZ524" s="1333"/>
      <c r="CA524" s="1333"/>
      <c r="CB524" s="1333"/>
      <c r="CC524" s="1333"/>
      <c r="CD524" s="1376"/>
      <c r="CE524" s="1376"/>
      <c r="CF524" s="1376"/>
      <c r="CG524" s="1376"/>
      <c r="CH524" s="1376"/>
      <c r="CI524" s="1333"/>
      <c r="CJ524" s="1333"/>
      <c r="CK524" s="1333"/>
      <c r="CL524" s="1333"/>
    </row>
    <row r="525" spans="45:90" ht="18" customHeight="1">
      <c r="AS525" s="1333"/>
      <c r="BU525" s="1376"/>
      <c r="BV525" s="1376"/>
      <c r="BW525" s="1319"/>
      <c r="BX525" s="1333"/>
      <c r="BY525" s="1333"/>
      <c r="BZ525" s="1333"/>
      <c r="CA525" s="1333"/>
      <c r="CB525" s="1333"/>
      <c r="CC525" s="1333"/>
      <c r="CD525" s="1376"/>
      <c r="CE525" s="1376"/>
      <c r="CF525" s="1376"/>
      <c r="CG525" s="1376"/>
      <c r="CH525" s="1376"/>
      <c r="CI525" s="1333"/>
      <c r="CJ525" s="1333"/>
      <c r="CK525" s="1333"/>
      <c r="CL525" s="1333"/>
    </row>
    <row r="526" spans="45:90" ht="18" customHeight="1">
      <c r="AS526" s="1333"/>
      <c r="BU526" s="1376"/>
      <c r="BV526" s="1376"/>
      <c r="BW526" s="1319"/>
      <c r="BX526" s="1333"/>
      <c r="BY526" s="1333"/>
      <c r="BZ526" s="1333"/>
      <c r="CA526" s="1333"/>
      <c r="CB526" s="1333"/>
      <c r="CC526" s="1333"/>
      <c r="CD526" s="1376"/>
      <c r="CE526" s="1376"/>
      <c r="CF526" s="1376"/>
      <c r="CG526" s="1376"/>
      <c r="CH526" s="1376"/>
      <c r="CI526" s="1333"/>
      <c r="CJ526" s="1333"/>
      <c r="CK526" s="1333"/>
      <c r="CL526" s="1333"/>
    </row>
    <row r="527" spans="45:90" ht="18" customHeight="1">
      <c r="AS527" s="1333"/>
      <c r="BU527" s="1376"/>
      <c r="BV527" s="1376"/>
      <c r="BW527" s="1319"/>
      <c r="BX527" s="1333"/>
      <c r="BY527" s="1333"/>
      <c r="BZ527" s="1333"/>
      <c r="CA527" s="1333"/>
      <c r="CB527" s="1333"/>
      <c r="CC527" s="1333"/>
      <c r="CD527" s="1376"/>
      <c r="CE527" s="1376"/>
      <c r="CF527" s="1376"/>
      <c r="CG527" s="1376"/>
      <c r="CH527" s="1376"/>
      <c r="CI527" s="1333"/>
      <c r="CJ527" s="1333"/>
      <c r="CK527" s="1333"/>
      <c r="CL527" s="1333"/>
    </row>
    <row r="528" spans="45:90" ht="18" customHeight="1">
      <c r="AS528" s="1333"/>
      <c r="BU528" s="1376"/>
      <c r="BV528" s="1376"/>
      <c r="BW528" s="1319"/>
      <c r="BX528" s="1333"/>
      <c r="BY528" s="1333"/>
      <c r="BZ528" s="1333"/>
      <c r="CA528" s="1333"/>
      <c r="CB528" s="1333"/>
      <c r="CC528" s="1333"/>
      <c r="CD528" s="1376"/>
      <c r="CE528" s="1376"/>
      <c r="CF528" s="1376"/>
      <c r="CG528" s="1376"/>
      <c r="CH528" s="1376"/>
      <c r="CI528" s="1333"/>
      <c r="CJ528" s="1333"/>
      <c r="CK528" s="1333"/>
      <c r="CL528" s="1333"/>
    </row>
    <row r="529" spans="45:90" ht="18" customHeight="1">
      <c r="AS529" s="1333"/>
      <c r="BU529" s="1376"/>
      <c r="BV529" s="1376"/>
      <c r="BW529" s="1319"/>
      <c r="BX529" s="1333"/>
      <c r="BY529" s="1333"/>
      <c r="BZ529" s="1333"/>
      <c r="CA529" s="1333"/>
      <c r="CB529" s="1333"/>
      <c r="CC529" s="1333"/>
      <c r="CD529" s="1376"/>
      <c r="CE529" s="1376"/>
      <c r="CF529" s="1376"/>
      <c r="CG529" s="1376"/>
      <c r="CH529" s="1376"/>
      <c r="CI529" s="1333"/>
      <c r="CJ529" s="1333"/>
      <c r="CK529" s="1333"/>
      <c r="CL529" s="1333"/>
    </row>
    <row r="530" spans="45:90" ht="18" customHeight="1">
      <c r="AS530" s="1333"/>
      <c r="BU530" s="1376"/>
      <c r="BV530" s="1376"/>
      <c r="BW530" s="1319"/>
      <c r="BX530" s="1333"/>
      <c r="BY530" s="1333"/>
      <c r="BZ530" s="1333"/>
      <c r="CA530" s="1333"/>
      <c r="CB530" s="1333"/>
      <c r="CC530" s="1333"/>
      <c r="CD530" s="1376"/>
      <c r="CE530" s="1376"/>
      <c r="CF530" s="1376"/>
      <c r="CG530" s="1376"/>
      <c r="CH530" s="1376"/>
      <c r="CI530" s="1333"/>
      <c r="CJ530" s="1333"/>
      <c r="CK530" s="1333"/>
      <c r="CL530" s="1333"/>
    </row>
    <row r="531" spans="45:90" ht="18" customHeight="1">
      <c r="AS531" s="1333"/>
      <c r="BU531" s="1376"/>
      <c r="BV531" s="1376"/>
      <c r="BW531" s="1319"/>
      <c r="BX531" s="1333"/>
      <c r="BY531" s="1333"/>
      <c r="BZ531" s="1333"/>
      <c r="CA531" s="1333"/>
      <c r="CB531" s="1333"/>
      <c r="CC531" s="1333"/>
      <c r="CD531" s="1376"/>
      <c r="CE531" s="1376"/>
      <c r="CF531" s="1376"/>
      <c r="CG531" s="1376"/>
      <c r="CH531" s="1376"/>
      <c r="CI531" s="1333"/>
      <c r="CJ531" s="1333"/>
      <c r="CK531" s="1333"/>
      <c r="CL531" s="1333"/>
    </row>
    <row r="532" spans="45:90" ht="18" customHeight="1">
      <c r="AS532" s="1333"/>
      <c r="BU532" s="1376"/>
      <c r="BV532" s="1376"/>
      <c r="BW532" s="1319"/>
      <c r="BX532" s="1333"/>
      <c r="BY532" s="1333"/>
      <c r="BZ532" s="1333"/>
      <c r="CA532" s="1333"/>
      <c r="CB532" s="1333"/>
      <c r="CC532" s="1333"/>
      <c r="CD532" s="1376"/>
      <c r="CE532" s="1376"/>
      <c r="CF532" s="1376"/>
      <c r="CG532" s="1376"/>
      <c r="CH532" s="1376"/>
      <c r="CI532" s="1333"/>
      <c r="CJ532" s="1333"/>
      <c r="CK532" s="1333"/>
      <c r="CL532" s="1333"/>
    </row>
    <row r="533" spans="45:90" ht="18" customHeight="1">
      <c r="AS533" s="1333"/>
      <c r="BU533" s="1376"/>
      <c r="BV533" s="1376"/>
      <c r="BW533" s="1319"/>
      <c r="BX533" s="1333"/>
      <c r="BY533" s="1333"/>
      <c r="BZ533" s="1333"/>
      <c r="CA533" s="1333"/>
      <c r="CB533" s="1333"/>
      <c r="CC533" s="1333"/>
      <c r="CD533" s="1376"/>
      <c r="CE533" s="1376"/>
      <c r="CF533" s="1376"/>
      <c r="CG533" s="1376"/>
      <c r="CH533" s="1376"/>
      <c r="CI533" s="1333"/>
      <c r="CJ533" s="1333"/>
      <c r="CK533" s="1333"/>
      <c r="CL533" s="1333"/>
    </row>
    <row r="534" spans="45:90" ht="18" customHeight="1">
      <c r="AS534" s="1333"/>
      <c r="BU534" s="1376"/>
      <c r="BV534" s="1376"/>
      <c r="BW534" s="1319"/>
      <c r="BX534" s="1333"/>
      <c r="BY534" s="1333"/>
      <c r="BZ534" s="1333"/>
      <c r="CA534" s="1333"/>
      <c r="CB534" s="1333"/>
      <c r="CC534" s="1333"/>
      <c r="CD534" s="1376"/>
      <c r="CE534" s="1376"/>
      <c r="CF534" s="1376"/>
      <c r="CG534" s="1376"/>
      <c r="CH534" s="1376"/>
      <c r="CI534" s="1333"/>
      <c r="CJ534" s="1333"/>
      <c r="CK534" s="1333"/>
      <c r="CL534" s="1333"/>
    </row>
    <row r="535" spans="45:90" ht="18" customHeight="1">
      <c r="AS535" s="1333"/>
      <c r="BU535" s="1376"/>
      <c r="BV535" s="1376"/>
      <c r="BW535" s="1319"/>
      <c r="BX535" s="1333"/>
      <c r="BY535" s="1333"/>
      <c r="BZ535" s="1333"/>
      <c r="CA535" s="1333"/>
      <c r="CB535" s="1333"/>
      <c r="CC535" s="1333"/>
      <c r="CD535" s="1376"/>
      <c r="CE535" s="1376"/>
      <c r="CF535" s="1376"/>
      <c r="CG535" s="1376"/>
      <c r="CH535" s="1376"/>
      <c r="CI535" s="1333"/>
      <c r="CJ535" s="1333"/>
      <c r="CK535" s="1333"/>
      <c r="CL535" s="1333"/>
    </row>
    <row r="536" spans="45:90" ht="18" customHeight="1">
      <c r="AS536" s="1333"/>
      <c r="BU536" s="1376"/>
      <c r="BV536" s="1376"/>
      <c r="BW536" s="1319"/>
      <c r="BX536" s="1333"/>
      <c r="BY536" s="1333"/>
      <c r="BZ536" s="1333"/>
      <c r="CA536" s="1333"/>
      <c r="CB536" s="1333"/>
      <c r="CC536" s="1333"/>
      <c r="CD536" s="1376"/>
      <c r="CE536" s="1376"/>
      <c r="CF536" s="1376"/>
      <c r="CG536" s="1376"/>
      <c r="CH536" s="1376"/>
      <c r="CI536" s="1333"/>
      <c r="CJ536" s="1333"/>
      <c r="CK536" s="1333"/>
      <c r="CL536" s="1333"/>
    </row>
    <row r="537" spans="45:90" ht="18" customHeight="1">
      <c r="AS537" s="1333"/>
      <c r="BU537" s="1376"/>
      <c r="BV537" s="1376"/>
      <c r="BW537" s="1319"/>
      <c r="BX537" s="1333"/>
      <c r="BY537" s="1333"/>
      <c r="BZ537" s="1333"/>
      <c r="CA537" s="1333"/>
      <c r="CB537" s="1333"/>
      <c r="CC537" s="1333"/>
      <c r="CD537" s="1376"/>
      <c r="CE537" s="1376"/>
      <c r="CF537" s="1376"/>
      <c r="CG537" s="1376"/>
      <c r="CH537" s="1376"/>
      <c r="CI537" s="1333"/>
      <c r="CJ537" s="1333"/>
      <c r="CK537" s="1333"/>
      <c r="CL537" s="1333"/>
    </row>
    <row r="538" spans="45:90" ht="18" customHeight="1">
      <c r="AS538" s="1333"/>
      <c r="BU538" s="1376"/>
      <c r="BV538" s="1376"/>
      <c r="BW538" s="1319"/>
      <c r="BX538" s="1333"/>
      <c r="BY538" s="1333"/>
      <c r="BZ538" s="1333"/>
      <c r="CA538" s="1333"/>
      <c r="CB538" s="1333"/>
      <c r="CC538" s="1333"/>
      <c r="CD538" s="1376"/>
      <c r="CE538" s="1376"/>
      <c r="CF538" s="1376"/>
      <c r="CG538" s="1376"/>
      <c r="CH538" s="1376"/>
      <c r="CI538" s="1333"/>
      <c r="CJ538" s="1333"/>
      <c r="CK538" s="1333"/>
      <c r="CL538" s="1333"/>
    </row>
    <row r="539" spans="45:90" ht="18" customHeight="1">
      <c r="AS539" s="1333"/>
      <c r="BU539" s="1376"/>
      <c r="BV539" s="1376"/>
      <c r="BW539" s="1319"/>
      <c r="BX539" s="1333"/>
      <c r="BY539" s="1333"/>
      <c r="BZ539" s="1333"/>
      <c r="CA539" s="1333"/>
      <c r="CB539" s="1333"/>
      <c r="CC539" s="1333"/>
      <c r="CD539" s="1376"/>
      <c r="CE539" s="1376"/>
      <c r="CF539" s="1376"/>
      <c r="CG539" s="1376"/>
      <c r="CH539" s="1376"/>
      <c r="CI539" s="1333"/>
      <c r="CJ539" s="1333"/>
      <c r="CK539" s="1333"/>
      <c r="CL539" s="1333"/>
    </row>
    <row r="540" spans="45:90" ht="18" customHeight="1">
      <c r="AS540" s="1333"/>
      <c r="BU540" s="1376"/>
      <c r="BV540" s="1376"/>
      <c r="BW540" s="1319"/>
      <c r="BX540" s="1333"/>
      <c r="BY540" s="1333"/>
      <c r="BZ540" s="1333"/>
      <c r="CA540" s="1333"/>
      <c r="CB540" s="1333"/>
      <c r="CC540" s="1333"/>
      <c r="CD540" s="1376"/>
      <c r="CE540" s="1376"/>
      <c r="CF540" s="1376"/>
      <c r="CG540" s="1376"/>
      <c r="CH540" s="1376"/>
      <c r="CI540" s="1333"/>
      <c r="CJ540" s="1333"/>
      <c r="CK540" s="1333"/>
      <c r="CL540" s="1333"/>
    </row>
    <row r="541" spans="45:90" ht="18" customHeight="1">
      <c r="AS541" s="1333"/>
      <c r="BU541" s="1376"/>
      <c r="BV541" s="1376"/>
      <c r="BW541" s="1319"/>
      <c r="BX541" s="1333"/>
      <c r="BY541" s="1333"/>
      <c r="BZ541" s="1333"/>
      <c r="CA541" s="1333"/>
      <c r="CB541" s="1333"/>
      <c r="CC541" s="1333"/>
      <c r="CD541" s="1376"/>
      <c r="CE541" s="1376"/>
      <c r="CF541" s="1376"/>
      <c r="CG541" s="1376"/>
      <c r="CH541" s="1376"/>
      <c r="CI541" s="1333"/>
      <c r="CJ541" s="1333"/>
      <c r="CK541" s="1333"/>
      <c r="CL541" s="1333"/>
    </row>
    <row r="542" spans="45:90" ht="18" customHeight="1">
      <c r="AS542" s="1333"/>
      <c r="BU542" s="1376"/>
      <c r="BV542" s="1376"/>
      <c r="BW542" s="1319"/>
      <c r="BX542" s="1333"/>
      <c r="BY542" s="1333"/>
      <c r="BZ542" s="1333"/>
      <c r="CA542" s="1333"/>
      <c r="CB542" s="1333"/>
      <c r="CC542" s="1333"/>
      <c r="CD542" s="1376"/>
      <c r="CE542" s="1376"/>
      <c r="CF542" s="1376"/>
      <c r="CG542" s="1376"/>
      <c r="CH542" s="1376"/>
      <c r="CI542" s="1333"/>
      <c r="CJ542" s="1333"/>
      <c r="CK542" s="1333"/>
      <c r="CL542" s="1333"/>
    </row>
    <row r="543" spans="45:90" ht="18" customHeight="1">
      <c r="AS543" s="1333"/>
      <c r="BU543" s="1376"/>
      <c r="BV543" s="1376"/>
      <c r="BW543" s="1319"/>
      <c r="BX543" s="1333"/>
      <c r="BY543" s="1333"/>
      <c r="BZ543" s="1333"/>
      <c r="CA543" s="1333"/>
      <c r="CB543" s="1333"/>
      <c r="CC543" s="1333"/>
      <c r="CD543" s="1376"/>
      <c r="CE543" s="1376"/>
      <c r="CF543" s="1376"/>
      <c r="CG543" s="1376"/>
      <c r="CH543" s="1376"/>
      <c r="CI543" s="1333"/>
      <c r="CJ543" s="1333"/>
      <c r="CK543" s="1333"/>
      <c r="CL543" s="1333"/>
    </row>
    <row r="544" spans="45:90" ht="18" customHeight="1">
      <c r="AS544" s="1333"/>
      <c r="BU544" s="1376"/>
      <c r="BV544" s="1376"/>
      <c r="BW544" s="1319"/>
      <c r="BX544" s="1333"/>
      <c r="BY544" s="1333"/>
      <c r="BZ544" s="1333"/>
      <c r="CA544" s="1333"/>
      <c r="CB544" s="1333"/>
      <c r="CC544" s="1333"/>
      <c r="CD544" s="1376"/>
      <c r="CE544" s="1376"/>
      <c r="CF544" s="1376"/>
      <c r="CG544" s="1376"/>
      <c r="CH544" s="1376"/>
      <c r="CI544" s="1333"/>
      <c r="CJ544" s="1333"/>
      <c r="CK544" s="1333"/>
      <c r="CL544" s="1333"/>
    </row>
    <row r="545" spans="45:90" ht="18" customHeight="1">
      <c r="AS545" s="1333"/>
      <c r="BU545" s="1376"/>
      <c r="BV545" s="1376"/>
      <c r="BW545" s="1319"/>
      <c r="BX545" s="1333"/>
      <c r="BY545" s="1333"/>
      <c r="BZ545" s="1333"/>
      <c r="CA545" s="1333"/>
      <c r="CB545" s="1333"/>
      <c r="CC545" s="1333"/>
      <c r="CD545" s="1376"/>
      <c r="CE545" s="1376"/>
      <c r="CF545" s="1376"/>
      <c r="CG545" s="1376"/>
      <c r="CH545" s="1376"/>
      <c r="CI545" s="1333"/>
      <c r="CJ545" s="1333"/>
      <c r="CK545" s="1333"/>
      <c r="CL545" s="1333"/>
    </row>
    <row r="546" spans="45:90" ht="18" customHeight="1">
      <c r="AS546" s="1333"/>
      <c r="BU546" s="1376"/>
      <c r="BV546" s="1376"/>
      <c r="BW546" s="1319"/>
      <c r="BX546" s="1333"/>
      <c r="BY546" s="1333"/>
      <c r="BZ546" s="1333"/>
      <c r="CA546" s="1333"/>
      <c r="CB546" s="1333"/>
      <c r="CC546" s="1333"/>
      <c r="CD546" s="1376"/>
      <c r="CE546" s="1376"/>
      <c r="CF546" s="1376"/>
      <c r="CG546" s="1376"/>
      <c r="CH546" s="1376"/>
      <c r="CI546" s="1333"/>
      <c r="CJ546" s="1333"/>
      <c r="CK546" s="1333"/>
      <c r="CL546" s="1333"/>
    </row>
    <row r="547" spans="45:90" ht="18" customHeight="1">
      <c r="AS547" s="1333"/>
      <c r="BU547" s="1376"/>
      <c r="BV547" s="1376"/>
      <c r="BW547" s="1319"/>
      <c r="BX547" s="1333"/>
      <c r="BY547" s="1333"/>
      <c r="BZ547" s="1333"/>
      <c r="CA547" s="1333"/>
      <c r="CB547" s="1333"/>
      <c r="CC547" s="1333"/>
      <c r="CD547" s="1376"/>
      <c r="CE547" s="1376"/>
      <c r="CF547" s="1376"/>
      <c r="CG547" s="1376"/>
      <c r="CH547" s="1376"/>
      <c r="CI547" s="1333"/>
      <c r="CJ547" s="1333"/>
      <c r="CK547" s="1333"/>
      <c r="CL547" s="1333"/>
    </row>
    <row r="548" spans="45:90" ht="18" customHeight="1">
      <c r="AS548" s="1333"/>
      <c r="BU548" s="1376"/>
      <c r="BV548" s="1376"/>
      <c r="BW548" s="1319"/>
      <c r="BX548" s="1333"/>
      <c r="BY548" s="1333"/>
      <c r="BZ548" s="1333"/>
      <c r="CA548" s="1333"/>
      <c r="CB548" s="1333"/>
      <c r="CC548" s="1333"/>
      <c r="CD548" s="1376"/>
      <c r="CE548" s="1376"/>
      <c r="CF548" s="1376"/>
      <c r="CG548" s="1376"/>
      <c r="CH548" s="1376"/>
      <c r="CI548" s="1333"/>
      <c r="CJ548" s="1333"/>
      <c r="CK548" s="1333"/>
      <c r="CL548" s="1333"/>
    </row>
    <row r="549" spans="45:90" ht="18" customHeight="1">
      <c r="AS549" s="1333"/>
      <c r="BU549" s="1376"/>
      <c r="BV549" s="1376"/>
      <c r="BW549" s="1319"/>
      <c r="BX549" s="1333"/>
      <c r="BY549" s="1333"/>
      <c r="BZ549" s="1333"/>
      <c r="CA549" s="1333"/>
      <c r="CB549" s="1333"/>
      <c r="CC549" s="1333"/>
      <c r="CD549" s="1376"/>
      <c r="CE549" s="1376"/>
      <c r="CF549" s="1376"/>
      <c r="CG549" s="1376"/>
      <c r="CH549" s="1376"/>
      <c r="CI549" s="1333"/>
      <c r="CJ549" s="1333"/>
      <c r="CK549" s="1333"/>
      <c r="CL549" s="1333"/>
    </row>
    <row r="550" spans="45:90" ht="18" customHeight="1">
      <c r="AS550" s="1333"/>
      <c r="BU550" s="1376"/>
      <c r="BV550" s="1376"/>
      <c r="BW550" s="1319"/>
      <c r="BX550" s="1333"/>
      <c r="BY550" s="1333"/>
      <c r="BZ550" s="1333"/>
      <c r="CA550" s="1333"/>
      <c r="CB550" s="1333"/>
      <c r="CC550" s="1333"/>
      <c r="CD550" s="1376"/>
      <c r="CE550" s="1376"/>
      <c r="CF550" s="1376"/>
      <c r="CG550" s="1376"/>
      <c r="CH550" s="1376"/>
      <c r="CI550" s="1333"/>
      <c r="CJ550" s="1333"/>
      <c r="CK550" s="1333"/>
      <c r="CL550" s="1333"/>
    </row>
    <row r="551" spans="45:90" ht="18" customHeight="1">
      <c r="AS551" s="1333"/>
      <c r="BU551" s="1376"/>
      <c r="BV551" s="1376"/>
      <c r="BW551" s="1319"/>
      <c r="BX551" s="1333"/>
      <c r="BY551" s="1333"/>
      <c r="BZ551" s="1333"/>
      <c r="CA551" s="1333"/>
      <c r="CB551" s="1333"/>
      <c r="CC551" s="1333"/>
      <c r="CD551" s="1376"/>
      <c r="CE551" s="1376"/>
      <c r="CF551" s="1376"/>
      <c r="CG551" s="1376"/>
      <c r="CH551" s="1376"/>
      <c r="CI551" s="1333"/>
      <c r="CJ551" s="1333"/>
      <c r="CK551" s="1333"/>
      <c r="CL551" s="1333"/>
    </row>
    <row r="552" spans="45:90" ht="18" customHeight="1">
      <c r="AS552" s="1333"/>
      <c r="BU552" s="1376"/>
      <c r="BV552" s="1376"/>
      <c r="BW552" s="1319"/>
      <c r="BX552" s="1333"/>
      <c r="BY552" s="1333"/>
      <c r="BZ552" s="1333"/>
      <c r="CA552" s="1333"/>
      <c r="CB552" s="1333"/>
      <c r="CC552" s="1333"/>
      <c r="CD552" s="1376"/>
      <c r="CE552" s="1376"/>
      <c r="CF552" s="1376"/>
      <c r="CG552" s="1376"/>
      <c r="CH552" s="1376"/>
      <c r="CI552" s="1333"/>
      <c r="CJ552" s="1333"/>
      <c r="CK552" s="1333"/>
      <c r="CL552" s="1333"/>
    </row>
    <row r="553" spans="45:90" ht="18" customHeight="1">
      <c r="AS553" s="1333"/>
      <c r="BU553" s="1376"/>
      <c r="BV553" s="1376"/>
      <c r="BW553" s="1319"/>
      <c r="BX553" s="1333"/>
      <c r="BY553" s="1333"/>
      <c r="BZ553" s="1333"/>
      <c r="CA553" s="1333"/>
      <c r="CB553" s="1333"/>
      <c r="CC553" s="1333"/>
      <c r="CD553" s="1376"/>
      <c r="CE553" s="1376"/>
      <c r="CF553" s="1376"/>
      <c r="CG553" s="1376"/>
      <c r="CH553" s="1376"/>
      <c r="CI553" s="1333"/>
      <c r="CJ553" s="1333"/>
      <c r="CK553" s="1333"/>
      <c r="CL553" s="1333"/>
    </row>
    <row r="554" spans="45:90" ht="18" customHeight="1">
      <c r="AS554" s="1333"/>
      <c r="BU554" s="1376"/>
      <c r="BV554" s="1376"/>
      <c r="BW554" s="1319"/>
      <c r="BX554" s="1333"/>
      <c r="BY554" s="1333"/>
      <c r="BZ554" s="1333"/>
      <c r="CA554" s="1333"/>
      <c r="CB554" s="1333"/>
      <c r="CC554" s="1333"/>
      <c r="CD554" s="1376"/>
      <c r="CE554" s="1376"/>
      <c r="CF554" s="1376"/>
      <c r="CG554" s="1376"/>
      <c r="CH554" s="1376"/>
      <c r="CI554" s="1333"/>
      <c r="CJ554" s="1333"/>
      <c r="CK554" s="1333"/>
      <c r="CL554" s="1333"/>
    </row>
    <row r="555" spans="45:90" ht="18" customHeight="1">
      <c r="AS555" s="1333"/>
      <c r="BU555" s="1376"/>
      <c r="BV555" s="1376"/>
      <c r="BW555" s="1319"/>
      <c r="BX555" s="1333"/>
      <c r="BY555" s="1333"/>
      <c r="BZ555" s="1333"/>
      <c r="CA555" s="1333"/>
      <c r="CB555" s="1333"/>
      <c r="CC555" s="1333"/>
      <c r="CD555" s="1376"/>
      <c r="CE555" s="1376"/>
      <c r="CF555" s="1376"/>
      <c r="CG555" s="1376"/>
      <c r="CH555" s="1376"/>
      <c r="CI555" s="1333"/>
      <c r="CJ555" s="1333"/>
      <c r="CK555" s="1333"/>
      <c r="CL555" s="1333"/>
    </row>
    <row r="556" spans="45:90" ht="18" customHeight="1">
      <c r="AS556" s="1333"/>
      <c r="BU556" s="1376"/>
      <c r="BV556" s="1376"/>
      <c r="BW556" s="1319"/>
      <c r="BX556" s="1333"/>
      <c r="BY556" s="1333"/>
      <c r="BZ556" s="1333"/>
      <c r="CA556" s="1333"/>
      <c r="CB556" s="1333"/>
      <c r="CC556" s="1333"/>
      <c r="CD556" s="1376"/>
      <c r="CE556" s="1376"/>
      <c r="CF556" s="1376"/>
      <c r="CG556" s="1376"/>
      <c r="CH556" s="1376"/>
      <c r="CI556" s="1333"/>
      <c r="CJ556" s="1333"/>
      <c r="CK556" s="1333"/>
      <c r="CL556" s="1333"/>
    </row>
    <row r="557" spans="45:90" ht="18" customHeight="1">
      <c r="AS557" s="1333"/>
      <c r="BU557" s="1376"/>
      <c r="BV557" s="1376"/>
      <c r="BW557" s="1319"/>
      <c r="BX557" s="1333"/>
      <c r="BY557" s="1333"/>
      <c r="BZ557" s="1333"/>
      <c r="CA557" s="1333"/>
      <c r="CB557" s="1333"/>
      <c r="CC557" s="1333"/>
      <c r="CD557" s="1376"/>
      <c r="CE557" s="1376"/>
      <c r="CF557" s="1376"/>
      <c r="CG557" s="1376"/>
      <c r="CH557" s="1376"/>
      <c r="CI557" s="1333"/>
      <c r="CJ557" s="1333"/>
      <c r="CK557" s="1333"/>
      <c r="CL557" s="1333"/>
    </row>
    <row r="558" spans="45:90" ht="18" customHeight="1">
      <c r="AS558" s="1333"/>
      <c r="BU558" s="1376"/>
      <c r="BV558" s="1376"/>
      <c r="BW558" s="1319"/>
      <c r="BX558" s="1333"/>
      <c r="BY558" s="1333"/>
      <c r="BZ558" s="1333"/>
      <c r="CA558" s="1333"/>
      <c r="CB558" s="1333"/>
      <c r="CC558" s="1333"/>
      <c r="CD558" s="1376"/>
      <c r="CE558" s="1376"/>
      <c r="CF558" s="1376"/>
      <c r="CG558" s="1376"/>
      <c r="CH558" s="1376"/>
      <c r="CI558" s="1333"/>
      <c r="CJ558" s="1333"/>
      <c r="CK558" s="1333"/>
      <c r="CL558" s="1333"/>
    </row>
    <row r="559" spans="45:90" ht="18" customHeight="1">
      <c r="AS559" s="1333"/>
      <c r="BU559" s="1376"/>
      <c r="BV559" s="1376"/>
      <c r="BW559" s="1319"/>
      <c r="BX559" s="1333"/>
      <c r="BY559" s="1333"/>
      <c r="BZ559" s="1333"/>
      <c r="CA559" s="1333"/>
      <c r="CB559" s="1333"/>
      <c r="CC559" s="1333"/>
      <c r="CD559" s="1376"/>
      <c r="CE559" s="1376"/>
      <c r="CF559" s="1376"/>
      <c r="CG559" s="1376"/>
      <c r="CH559" s="1376"/>
      <c r="CI559" s="1333"/>
      <c r="CJ559" s="1333"/>
      <c r="CK559" s="1333"/>
      <c r="CL559" s="1333"/>
    </row>
    <row r="560" spans="45:90" ht="18" customHeight="1">
      <c r="AS560" s="1333"/>
      <c r="BU560" s="1376"/>
      <c r="BV560" s="1376"/>
      <c r="BW560" s="1319"/>
      <c r="BX560" s="1333"/>
      <c r="BY560" s="1333"/>
      <c r="BZ560" s="1333"/>
      <c r="CA560" s="1333"/>
      <c r="CB560" s="1333"/>
      <c r="CC560" s="1333"/>
      <c r="CD560" s="1376"/>
      <c r="CE560" s="1376"/>
      <c r="CF560" s="1376"/>
      <c r="CG560" s="1376"/>
      <c r="CH560" s="1376"/>
      <c r="CI560" s="1333"/>
      <c r="CJ560" s="1333"/>
      <c r="CK560" s="1333"/>
      <c r="CL560" s="1333"/>
    </row>
    <row r="561" spans="45:90" ht="18" customHeight="1">
      <c r="AS561" s="1333"/>
      <c r="BU561" s="1376"/>
      <c r="BV561" s="1376"/>
      <c r="BW561" s="1319"/>
      <c r="BX561" s="1333"/>
      <c r="BY561" s="1333"/>
      <c r="BZ561" s="1333"/>
      <c r="CA561" s="1333"/>
      <c r="CB561" s="1333"/>
      <c r="CC561" s="1333"/>
      <c r="CD561" s="1376"/>
      <c r="CE561" s="1376"/>
      <c r="CF561" s="1376"/>
      <c r="CG561" s="1376"/>
      <c r="CH561" s="1376"/>
      <c r="CI561" s="1333"/>
      <c r="CJ561" s="1333"/>
      <c r="CK561" s="1333"/>
      <c r="CL561" s="1333"/>
    </row>
    <row r="562" spans="45:90" ht="18" customHeight="1">
      <c r="AS562" s="1333"/>
      <c r="BU562" s="1376"/>
      <c r="BV562" s="1376"/>
      <c r="BW562" s="1319"/>
      <c r="BX562" s="1333"/>
      <c r="BY562" s="1333"/>
      <c r="BZ562" s="1333"/>
      <c r="CA562" s="1333"/>
      <c r="CB562" s="1333"/>
      <c r="CC562" s="1333"/>
      <c r="CD562" s="1376"/>
      <c r="CE562" s="1376"/>
      <c r="CF562" s="1376"/>
      <c r="CG562" s="1376"/>
      <c r="CH562" s="1376"/>
      <c r="CI562" s="1333"/>
      <c r="CJ562" s="1333"/>
      <c r="CK562" s="1333"/>
      <c r="CL562" s="1333"/>
    </row>
    <row r="563" spans="45:90" ht="18" customHeight="1">
      <c r="AS563" s="1333"/>
      <c r="BU563" s="1376"/>
      <c r="BV563" s="1376"/>
      <c r="BW563" s="1319"/>
      <c r="BX563" s="1333"/>
      <c r="BY563" s="1333"/>
      <c r="BZ563" s="1333"/>
      <c r="CA563" s="1333"/>
      <c r="CB563" s="1333"/>
      <c r="CC563" s="1333"/>
      <c r="CD563" s="1376"/>
      <c r="CE563" s="1376"/>
      <c r="CF563" s="1376"/>
      <c r="CG563" s="1376"/>
      <c r="CH563" s="1376"/>
      <c r="CI563" s="1333"/>
      <c r="CJ563" s="1333"/>
      <c r="CK563" s="1333"/>
      <c r="CL563" s="1333"/>
    </row>
    <row r="564" spans="45:90" ht="18" customHeight="1">
      <c r="AS564" s="1333"/>
      <c r="BU564" s="1376"/>
      <c r="BV564" s="1376"/>
      <c r="BW564" s="1319"/>
      <c r="BX564" s="1333"/>
      <c r="BY564" s="1333"/>
      <c r="BZ564" s="1333"/>
      <c r="CA564" s="1333"/>
      <c r="CB564" s="1333"/>
      <c r="CC564" s="1333"/>
      <c r="CD564" s="1376"/>
      <c r="CE564" s="1376"/>
      <c r="CF564" s="1376"/>
      <c r="CG564" s="1376"/>
      <c r="CH564" s="1376"/>
      <c r="CI564" s="1333"/>
      <c r="CJ564" s="1333"/>
      <c r="CK564" s="1333"/>
      <c r="CL564" s="1333"/>
    </row>
    <row r="565" spans="45:90" ht="18" customHeight="1">
      <c r="AS565" s="1333"/>
      <c r="BU565" s="1376"/>
      <c r="BV565" s="1376"/>
      <c r="BW565" s="1319"/>
      <c r="BX565" s="1333"/>
      <c r="BY565" s="1333"/>
      <c r="BZ565" s="1333"/>
      <c r="CA565" s="1333"/>
      <c r="CB565" s="1333"/>
      <c r="CC565" s="1333"/>
      <c r="CD565" s="1376"/>
      <c r="CE565" s="1376"/>
      <c r="CF565" s="1376"/>
      <c r="CG565" s="1376"/>
      <c r="CH565" s="1376"/>
      <c r="CI565" s="1333"/>
      <c r="CJ565" s="1333"/>
      <c r="CK565" s="1333"/>
      <c r="CL565" s="1333"/>
    </row>
    <row r="566" spans="45:90" ht="18" customHeight="1">
      <c r="AS566" s="1333"/>
      <c r="BU566" s="1376"/>
      <c r="BV566" s="1376"/>
      <c r="BW566" s="1319"/>
      <c r="BX566" s="1333"/>
      <c r="BY566" s="1333"/>
      <c r="BZ566" s="1333"/>
      <c r="CA566" s="1333"/>
      <c r="CB566" s="1333"/>
      <c r="CC566" s="1333"/>
      <c r="CD566" s="1376"/>
      <c r="CE566" s="1376"/>
      <c r="CF566" s="1376"/>
      <c r="CG566" s="1376"/>
      <c r="CH566" s="1376"/>
      <c r="CI566" s="1333"/>
      <c r="CJ566" s="1333"/>
      <c r="CK566" s="1333"/>
      <c r="CL566" s="1333"/>
    </row>
    <row r="567" spans="45:90" ht="18" customHeight="1">
      <c r="AS567" s="1333"/>
      <c r="BU567" s="1376"/>
      <c r="BV567" s="1376"/>
      <c r="BW567" s="1319"/>
      <c r="BX567" s="1333"/>
      <c r="BY567" s="1333"/>
      <c r="BZ567" s="1333"/>
      <c r="CA567" s="1333"/>
      <c r="CB567" s="1333"/>
      <c r="CC567" s="1333"/>
      <c r="CD567" s="1376"/>
      <c r="CE567" s="1376"/>
      <c r="CF567" s="1376"/>
      <c r="CG567" s="1376"/>
      <c r="CH567" s="1376"/>
      <c r="CI567" s="1333"/>
      <c r="CJ567" s="1333"/>
      <c r="CK567" s="1333"/>
      <c r="CL567" s="1333"/>
    </row>
    <row r="568" spans="45:90" ht="18" customHeight="1">
      <c r="AS568" s="1333"/>
      <c r="BU568" s="1376"/>
      <c r="BV568" s="1376"/>
      <c r="BW568" s="1319"/>
      <c r="BX568" s="1333"/>
      <c r="BY568" s="1333"/>
      <c r="BZ568" s="1333"/>
      <c r="CA568" s="1333"/>
      <c r="CB568" s="1333"/>
      <c r="CC568" s="1333"/>
      <c r="CD568" s="1376"/>
      <c r="CE568" s="1376"/>
      <c r="CF568" s="1376"/>
      <c r="CG568" s="1376"/>
      <c r="CH568" s="1376"/>
      <c r="CI568" s="1333"/>
      <c r="CJ568" s="1333"/>
      <c r="CK568" s="1333"/>
      <c r="CL568" s="1333"/>
    </row>
    <row r="569" spans="45:90" ht="18" customHeight="1">
      <c r="AS569" s="1333"/>
      <c r="BU569" s="1376"/>
      <c r="BV569" s="1376"/>
      <c r="BW569" s="1319"/>
      <c r="BX569" s="1333"/>
      <c r="BY569" s="1333"/>
      <c r="BZ569" s="1333"/>
      <c r="CA569" s="1333"/>
      <c r="CB569" s="1333"/>
      <c r="CC569" s="1333"/>
      <c r="CD569" s="1376"/>
      <c r="CE569" s="1376"/>
      <c r="CF569" s="1376"/>
      <c r="CG569" s="1376"/>
      <c r="CH569" s="1376"/>
      <c r="CI569" s="1333"/>
      <c r="CJ569" s="1333"/>
      <c r="CK569" s="1333"/>
      <c r="CL569" s="1333"/>
    </row>
    <row r="570" spans="45:90" ht="18" customHeight="1">
      <c r="AS570" s="1333"/>
      <c r="BU570" s="1376"/>
      <c r="BV570" s="1376"/>
      <c r="BW570" s="1319"/>
      <c r="BX570" s="1333"/>
      <c r="BY570" s="1333"/>
      <c r="BZ570" s="1333"/>
      <c r="CA570" s="1333"/>
      <c r="CB570" s="1333"/>
      <c r="CC570" s="1333"/>
      <c r="CD570" s="1376"/>
      <c r="CE570" s="1376"/>
      <c r="CF570" s="1376"/>
      <c r="CG570" s="1376"/>
      <c r="CH570" s="1376"/>
      <c r="CI570" s="1333"/>
      <c r="CJ570" s="1333"/>
      <c r="CK570" s="1333"/>
      <c r="CL570" s="1333"/>
    </row>
    <row r="571" spans="45:90" ht="18" customHeight="1">
      <c r="AS571" s="1333"/>
      <c r="BU571" s="1376"/>
      <c r="BV571" s="1376"/>
      <c r="BW571" s="1319"/>
      <c r="BX571" s="1333"/>
      <c r="BY571" s="1333"/>
      <c r="BZ571" s="1333"/>
      <c r="CA571" s="1333"/>
      <c r="CB571" s="1333"/>
      <c r="CC571" s="1333"/>
      <c r="CD571" s="1376"/>
      <c r="CE571" s="1376"/>
      <c r="CF571" s="1376"/>
      <c r="CG571" s="1376"/>
      <c r="CH571" s="1376"/>
      <c r="CI571" s="1333"/>
      <c r="CJ571" s="1333"/>
      <c r="CK571" s="1333"/>
      <c r="CL571" s="1333"/>
    </row>
    <row r="572" spans="45:90" ht="18" customHeight="1">
      <c r="AS572" s="1333"/>
      <c r="BU572" s="1376"/>
      <c r="BV572" s="1376"/>
      <c r="BW572" s="1319"/>
      <c r="BX572" s="1333"/>
      <c r="BY572" s="1333"/>
      <c r="BZ572" s="1333"/>
      <c r="CA572" s="1333"/>
      <c r="CB572" s="1333"/>
      <c r="CC572" s="1333"/>
      <c r="CD572" s="1376"/>
      <c r="CE572" s="1376"/>
      <c r="CF572" s="1376"/>
      <c r="CG572" s="1376"/>
      <c r="CH572" s="1376"/>
      <c r="CI572" s="1333"/>
      <c r="CJ572" s="1333"/>
      <c r="CK572" s="1333"/>
      <c r="CL572" s="1333"/>
    </row>
    <row r="573" spans="45:90" ht="18" customHeight="1">
      <c r="AS573" s="1333"/>
      <c r="BU573" s="1376"/>
      <c r="BV573" s="1376"/>
      <c r="BW573" s="1319"/>
      <c r="BX573" s="1333"/>
      <c r="BY573" s="1333"/>
      <c r="BZ573" s="1333"/>
      <c r="CA573" s="1333"/>
      <c r="CB573" s="1333"/>
      <c r="CC573" s="1333"/>
      <c r="CD573" s="1376"/>
      <c r="CE573" s="1376"/>
      <c r="CF573" s="1376"/>
      <c r="CG573" s="1376"/>
      <c r="CH573" s="1376"/>
      <c r="CI573" s="1333"/>
      <c r="CJ573" s="1333"/>
      <c r="CK573" s="1333"/>
      <c r="CL573" s="1333"/>
    </row>
    <row r="574" spans="45:90" ht="18" customHeight="1">
      <c r="AS574" s="1333"/>
      <c r="BU574" s="1376"/>
      <c r="BV574" s="1376"/>
      <c r="BW574" s="1319"/>
      <c r="BX574" s="1333"/>
      <c r="BY574" s="1333"/>
      <c r="BZ574" s="1333"/>
      <c r="CA574" s="1333"/>
      <c r="CB574" s="1333"/>
      <c r="CC574" s="1333"/>
      <c r="CD574" s="1376"/>
      <c r="CE574" s="1376"/>
      <c r="CF574" s="1376"/>
      <c r="CG574" s="1376"/>
      <c r="CH574" s="1376"/>
      <c r="CI574" s="1333"/>
      <c r="CJ574" s="1333"/>
      <c r="CK574" s="1333"/>
      <c r="CL574" s="1333"/>
    </row>
    <row r="575" spans="45:90" ht="18" customHeight="1">
      <c r="AS575" s="1333"/>
      <c r="BU575" s="1376"/>
      <c r="BV575" s="1376"/>
      <c r="BW575" s="1319"/>
      <c r="BX575" s="1333"/>
      <c r="BY575" s="1333"/>
      <c r="BZ575" s="1333"/>
      <c r="CA575" s="1333"/>
      <c r="CB575" s="1333"/>
      <c r="CC575" s="1333"/>
      <c r="CD575" s="1376"/>
      <c r="CE575" s="1376"/>
      <c r="CF575" s="1376"/>
      <c r="CG575" s="1376"/>
      <c r="CH575" s="1376"/>
      <c r="CI575" s="1333"/>
      <c r="CJ575" s="1333"/>
      <c r="CK575" s="1333"/>
      <c r="CL575" s="1333"/>
    </row>
    <row r="576" spans="45:90" ht="18" customHeight="1">
      <c r="AS576" s="1333"/>
      <c r="BU576" s="1376"/>
      <c r="BV576" s="1376"/>
      <c r="BW576" s="1319"/>
      <c r="BX576" s="1333"/>
      <c r="BY576" s="1333"/>
      <c r="BZ576" s="1333"/>
      <c r="CA576" s="1333"/>
      <c r="CB576" s="1333"/>
      <c r="CC576" s="1333"/>
      <c r="CD576" s="1376"/>
      <c r="CE576" s="1376"/>
      <c r="CF576" s="1376"/>
      <c r="CG576" s="1376"/>
      <c r="CH576" s="1376"/>
      <c r="CI576" s="1333"/>
      <c r="CJ576" s="1333"/>
      <c r="CK576" s="1333"/>
      <c r="CL576" s="1333"/>
    </row>
    <row r="577" spans="45:90" ht="18" customHeight="1">
      <c r="AS577" s="1333"/>
      <c r="BU577" s="1376"/>
      <c r="BV577" s="1376"/>
      <c r="BW577" s="1319"/>
      <c r="BX577" s="1333"/>
      <c r="BY577" s="1333"/>
      <c r="BZ577" s="1333"/>
      <c r="CA577" s="1333"/>
      <c r="CB577" s="1333"/>
      <c r="CC577" s="1333"/>
      <c r="CD577" s="1376"/>
      <c r="CE577" s="1376"/>
      <c r="CF577" s="1376"/>
      <c r="CG577" s="1376"/>
      <c r="CH577" s="1376"/>
      <c r="CI577" s="1333"/>
      <c r="CJ577" s="1333"/>
      <c r="CK577" s="1333"/>
      <c r="CL577" s="1333"/>
    </row>
    <row r="578" spans="45:90" ht="18" customHeight="1">
      <c r="AS578" s="1333"/>
      <c r="BU578" s="1376"/>
      <c r="BV578" s="1376"/>
      <c r="BW578" s="1319"/>
      <c r="BX578" s="1333"/>
      <c r="BY578" s="1333"/>
      <c r="BZ578" s="1333"/>
      <c r="CA578" s="1333"/>
      <c r="CB578" s="1333"/>
      <c r="CC578" s="1333"/>
      <c r="CD578" s="1376"/>
      <c r="CE578" s="1376"/>
      <c r="CF578" s="1376"/>
      <c r="CG578" s="1376"/>
      <c r="CH578" s="1376"/>
      <c r="CI578" s="1333"/>
      <c r="CJ578" s="1333"/>
      <c r="CK578" s="1333"/>
      <c r="CL578" s="1333"/>
    </row>
    <row r="579" spans="45:90" ht="18" customHeight="1">
      <c r="AS579" s="1333"/>
      <c r="BU579" s="1376"/>
      <c r="BV579" s="1376"/>
      <c r="BW579" s="1319"/>
      <c r="BX579" s="1333"/>
      <c r="BY579" s="1333"/>
      <c r="BZ579" s="1333"/>
      <c r="CA579" s="1333"/>
      <c r="CB579" s="1333"/>
      <c r="CC579" s="1333"/>
      <c r="CD579" s="1376"/>
      <c r="CE579" s="1376"/>
      <c r="CF579" s="1376"/>
      <c r="CG579" s="1376"/>
      <c r="CH579" s="1376"/>
      <c r="CI579" s="1333"/>
      <c r="CJ579" s="1333"/>
      <c r="CK579" s="1333"/>
      <c r="CL579" s="1333"/>
    </row>
    <row r="580" spans="45:90" ht="18" customHeight="1">
      <c r="AS580" s="1333"/>
      <c r="BU580" s="1376"/>
      <c r="BV580" s="1376"/>
      <c r="BW580" s="1319"/>
      <c r="BX580" s="1333"/>
      <c r="BY580" s="1333"/>
      <c r="BZ580" s="1333"/>
      <c r="CA580" s="1333"/>
      <c r="CB580" s="1333"/>
      <c r="CC580" s="1333"/>
      <c r="CD580" s="1376"/>
      <c r="CE580" s="1376"/>
      <c r="CF580" s="1376"/>
      <c r="CG580" s="1376"/>
      <c r="CH580" s="1376"/>
      <c r="CI580" s="1333"/>
      <c r="CJ580" s="1333"/>
      <c r="CK580" s="1333"/>
      <c r="CL580" s="1333"/>
    </row>
    <row r="581" spans="45:90" ht="18" customHeight="1">
      <c r="AS581" s="1333"/>
      <c r="BU581" s="1376"/>
      <c r="BV581" s="1376"/>
      <c r="BW581" s="1319"/>
      <c r="BX581" s="1333"/>
      <c r="BY581" s="1333"/>
      <c r="BZ581" s="1333"/>
      <c r="CA581" s="1333"/>
      <c r="CB581" s="1333"/>
      <c r="CC581" s="1333"/>
      <c r="CD581" s="1376"/>
      <c r="CE581" s="1376"/>
      <c r="CF581" s="1376"/>
      <c r="CG581" s="1376"/>
      <c r="CH581" s="1376"/>
      <c r="CI581" s="1333"/>
      <c r="CJ581" s="1333"/>
      <c r="CK581" s="1333"/>
      <c r="CL581" s="1333"/>
    </row>
    <row r="582" spans="45:90" ht="18" customHeight="1">
      <c r="AS582" s="1333"/>
      <c r="BU582" s="1376"/>
      <c r="BV582" s="1376"/>
      <c r="BW582" s="1319"/>
      <c r="BX582" s="1333"/>
      <c r="BY582" s="1333"/>
      <c r="BZ582" s="1333"/>
      <c r="CA582" s="1333"/>
      <c r="CB582" s="1333"/>
      <c r="CC582" s="1333"/>
      <c r="CD582" s="1376"/>
      <c r="CE582" s="1376"/>
      <c r="CF582" s="1376"/>
      <c r="CG582" s="1376"/>
      <c r="CH582" s="1376"/>
      <c r="CI582" s="1333"/>
      <c r="CJ582" s="1333"/>
      <c r="CK582" s="1333"/>
      <c r="CL582" s="1333"/>
    </row>
    <row r="583" spans="45:90" ht="18" customHeight="1">
      <c r="AS583" s="1333"/>
      <c r="BU583" s="1376"/>
      <c r="BV583" s="1376"/>
      <c r="BW583" s="1319"/>
      <c r="BX583" s="1333"/>
      <c r="BY583" s="1333"/>
      <c r="BZ583" s="1333"/>
      <c r="CA583" s="1333"/>
      <c r="CB583" s="1333"/>
      <c r="CC583" s="1333"/>
      <c r="CD583" s="1376"/>
      <c r="CE583" s="1376"/>
      <c r="CF583" s="1376"/>
      <c r="CG583" s="1376"/>
      <c r="CH583" s="1376"/>
      <c r="CI583" s="1333"/>
      <c r="CJ583" s="1333"/>
      <c r="CK583" s="1333"/>
      <c r="CL583" s="1333"/>
    </row>
    <row r="584" spans="45:90" ht="18" customHeight="1">
      <c r="AS584" s="1333"/>
      <c r="BU584" s="1376"/>
      <c r="BV584" s="1376"/>
      <c r="BW584" s="1319"/>
      <c r="BX584" s="1333"/>
      <c r="BY584" s="1333"/>
      <c r="BZ584" s="1333"/>
      <c r="CA584" s="1333"/>
      <c r="CB584" s="1333"/>
      <c r="CC584" s="1333"/>
      <c r="CD584" s="1376"/>
      <c r="CE584" s="1376"/>
      <c r="CF584" s="1376"/>
      <c r="CG584" s="1376"/>
      <c r="CH584" s="1376"/>
      <c r="CI584" s="1333"/>
      <c r="CJ584" s="1333"/>
      <c r="CK584" s="1333"/>
      <c r="CL584" s="1333"/>
    </row>
    <row r="585" spans="45:90" ht="18" customHeight="1">
      <c r="AS585" s="1333"/>
      <c r="BU585" s="1376"/>
      <c r="BV585" s="1376"/>
      <c r="BW585" s="1319"/>
      <c r="BX585" s="1333"/>
      <c r="BY585" s="1333"/>
      <c r="BZ585" s="1333"/>
      <c r="CA585" s="1333"/>
      <c r="CB585" s="1333"/>
      <c r="CC585" s="1333"/>
      <c r="CD585" s="1376"/>
      <c r="CE585" s="1376"/>
      <c r="CF585" s="1376"/>
      <c r="CG585" s="1376"/>
      <c r="CH585" s="1376"/>
      <c r="CI585" s="1333"/>
      <c r="CJ585" s="1333"/>
      <c r="CK585" s="1333"/>
      <c r="CL585" s="1333"/>
    </row>
    <row r="586" spans="45:90" ht="18" customHeight="1">
      <c r="AS586" s="1333"/>
      <c r="BU586" s="1376"/>
      <c r="BV586" s="1376"/>
      <c r="BW586" s="1319"/>
      <c r="BX586" s="1333"/>
      <c r="BY586" s="1333"/>
      <c r="BZ586" s="1333"/>
      <c r="CA586" s="1333"/>
      <c r="CB586" s="1333"/>
      <c r="CC586" s="1333"/>
      <c r="CD586" s="1376"/>
      <c r="CE586" s="1376"/>
      <c r="CF586" s="1376"/>
      <c r="CG586" s="1376"/>
      <c r="CH586" s="1376"/>
      <c r="CI586" s="1333"/>
      <c r="CJ586" s="1333"/>
      <c r="CK586" s="1333"/>
      <c r="CL586" s="1333"/>
    </row>
    <row r="587" spans="45:90" ht="18" customHeight="1">
      <c r="AS587" s="1333"/>
      <c r="BU587" s="1376"/>
      <c r="BV587" s="1376"/>
      <c r="BW587" s="1319"/>
      <c r="BX587" s="1333"/>
      <c r="BY587" s="1333"/>
      <c r="BZ587" s="1333"/>
      <c r="CA587" s="1333"/>
      <c r="CB587" s="1333"/>
      <c r="CC587" s="1333"/>
      <c r="CD587" s="1376"/>
      <c r="CE587" s="1376"/>
      <c r="CF587" s="1376"/>
      <c r="CG587" s="1376"/>
      <c r="CH587" s="1376"/>
      <c r="CI587" s="1333"/>
      <c r="CJ587" s="1333"/>
      <c r="CK587" s="1333"/>
      <c r="CL587" s="1333"/>
    </row>
    <row r="588" spans="45:90" ht="18" customHeight="1">
      <c r="AS588" s="1333"/>
      <c r="BU588" s="1376"/>
      <c r="BV588" s="1376"/>
      <c r="BW588" s="1319"/>
      <c r="BX588" s="1333"/>
      <c r="BY588" s="1333"/>
      <c r="BZ588" s="1333"/>
      <c r="CA588" s="1333"/>
      <c r="CB588" s="1333"/>
      <c r="CC588" s="1333"/>
      <c r="CD588" s="1376"/>
      <c r="CE588" s="1376"/>
      <c r="CF588" s="1376"/>
      <c r="CG588" s="1376"/>
      <c r="CH588" s="1376"/>
      <c r="CI588" s="1333"/>
      <c r="CJ588" s="1333"/>
      <c r="CK588" s="1333"/>
      <c r="CL588" s="1333"/>
    </row>
    <row r="589" spans="45:90" ht="18" customHeight="1">
      <c r="AS589" s="1333"/>
      <c r="BU589" s="1376"/>
      <c r="BV589" s="1376"/>
      <c r="BW589" s="1319"/>
      <c r="BX589" s="1333"/>
      <c r="BY589" s="1333"/>
      <c r="BZ589" s="1333"/>
      <c r="CA589" s="1333"/>
      <c r="CB589" s="1333"/>
      <c r="CC589" s="1333"/>
      <c r="CD589" s="1376"/>
      <c r="CE589" s="1376"/>
      <c r="CF589" s="1376"/>
      <c r="CG589" s="1376"/>
      <c r="CH589" s="1376"/>
      <c r="CI589" s="1333"/>
      <c r="CJ589" s="1333"/>
      <c r="CK589" s="1333"/>
      <c r="CL589" s="1333"/>
    </row>
    <row r="590" spans="45:90" ht="18" customHeight="1">
      <c r="AS590" s="1333"/>
      <c r="BU590" s="1376"/>
      <c r="BV590" s="1376"/>
      <c r="BW590" s="1319"/>
      <c r="BX590" s="1333"/>
      <c r="BY590" s="1333"/>
      <c r="BZ590" s="1333"/>
      <c r="CA590" s="1333"/>
      <c r="CB590" s="1333"/>
      <c r="CC590" s="1333"/>
      <c r="CD590" s="1376"/>
      <c r="CE590" s="1376"/>
      <c r="CF590" s="1376"/>
      <c r="CG590" s="1376"/>
      <c r="CH590" s="1376"/>
      <c r="CI590" s="1333"/>
      <c r="CJ590" s="1333"/>
      <c r="CK590" s="1333"/>
      <c r="CL590" s="1333"/>
    </row>
    <row r="591" spans="45:90" ht="18" customHeight="1">
      <c r="AS591" s="1333"/>
      <c r="BU591" s="1376"/>
      <c r="BV591" s="1376"/>
      <c r="BW591" s="1319"/>
      <c r="BX591" s="1333"/>
      <c r="BY591" s="1333"/>
      <c r="BZ591" s="1333"/>
      <c r="CA591" s="1333"/>
      <c r="CB591" s="1333"/>
      <c r="CC591" s="1333"/>
      <c r="CD591" s="1376"/>
      <c r="CE591" s="1376"/>
      <c r="CF591" s="1376"/>
      <c r="CG591" s="1376"/>
      <c r="CH591" s="1376"/>
      <c r="CI591" s="1333"/>
      <c r="CJ591" s="1333"/>
      <c r="CK591" s="1333"/>
      <c r="CL591" s="1333"/>
    </row>
    <row r="592" spans="45:90" ht="18" customHeight="1">
      <c r="AS592" s="1333"/>
      <c r="BU592" s="1376"/>
      <c r="BV592" s="1376"/>
      <c r="BW592" s="1319"/>
      <c r="BX592" s="1333"/>
      <c r="BY592" s="1333"/>
      <c r="BZ592" s="1333"/>
      <c r="CA592" s="1333"/>
      <c r="CB592" s="1333"/>
      <c r="CC592" s="1333"/>
      <c r="CD592" s="1376"/>
      <c r="CE592" s="1376"/>
      <c r="CF592" s="1376"/>
      <c r="CG592" s="1376"/>
      <c r="CH592" s="1376"/>
      <c r="CI592" s="1333"/>
      <c r="CJ592" s="1333"/>
      <c r="CK592" s="1333"/>
      <c r="CL592" s="1333"/>
    </row>
    <row r="593" spans="45:90" ht="18" customHeight="1">
      <c r="AS593" s="1333"/>
      <c r="BU593" s="1376"/>
      <c r="BV593" s="1376"/>
      <c r="BW593" s="1319"/>
      <c r="BX593" s="1333"/>
      <c r="BY593" s="1333"/>
      <c r="BZ593" s="1333"/>
      <c r="CA593" s="1333"/>
      <c r="CB593" s="1333"/>
      <c r="CC593" s="1333"/>
      <c r="CD593" s="1376"/>
      <c r="CE593" s="1376"/>
      <c r="CF593" s="1376"/>
      <c r="CG593" s="1376"/>
      <c r="CH593" s="1376"/>
      <c r="CI593" s="1333"/>
      <c r="CJ593" s="1333"/>
      <c r="CK593" s="1333"/>
      <c r="CL593" s="1333"/>
    </row>
    <row r="594" spans="45:90" ht="18" customHeight="1">
      <c r="AS594" s="1333"/>
      <c r="BU594" s="1376"/>
      <c r="BV594" s="1376"/>
      <c r="BW594" s="1319"/>
      <c r="BX594" s="1333"/>
      <c r="BY594" s="1333"/>
      <c r="BZ594" s="1333"/>
      <c r="CA594" s="1333"/>
      <c r="CB594" s="1333"/>
      <c r="CC594" s="1333"/>
      <c r="CD594" s="1376"/>
      <c r="CE594" s="1376"/>
      <c r="CF594" s="1376"/>
      <c r="CG594" s="1376"/>
      <c r="CH594" s="1376"/>
      <c r="CI594" s="1333"/>
      <c r="CJ594" s="1333"/>
      <c r="CK594" s="1333"/>
      <c r="CL594" s="1333"/>
    </row>
    <row r="595" spans="45:90" ht="18" customHeight="1">
      <c r="AS595" s="1333"/>
      <c r="BU595" s="1376"/>
      <c r="BV595" s="1376"/>
      <c r="BW595" s="1319"/>
      <c r="BX595" s="1333"/>
      <c r="BY595" s="1333"/>
      <c r="BZ595" s="1333"/>
      <c r="CA595" s="1333"/>
      <c r="CB595" s="1333"/>
      <c r="CC595" s="1333"/>
      <c r="CD595" s="1376"/>
      <c r="CE595" s="1376"/>
      <c r="CF595" s="1376"/>
      <c r="CG595" s="1376"/>
      <c r="CH595" s="1376"/>
      <c r="CI595" s="1333"/>
      <c r="CJ595" s="1333"/>
      <c r="CK595" s="1333"/>
      <c r="CL595" s="1333"/>
    </row>
    <row r="596" spans="45:90" ht="18" customHeight="1">
      <c r="AS596" s="1333"/>
      <c r="BU596" s="1376"/>
      <c r="BV596" s="1376"/>
      <c r="BW596" s="1319"/>
      <c r="BX596" s="1333"/>
      <c r="BY596" s="1333"/>
      <c r="BZ596" s="1333"/>
      <c r="CA596" s="1333"/>
      <c r="CB596" s="1333"/>
      <c r="CC596" s="1333"/>
      <c r="CD596" s="1376"/>
      <c r="CE596" s="1376"/>
      <c r="CF596" s="1376"/>
      <c r="CG596" s="1376"/>
      <c r="CH596" s="1376"/>
      <c r="CI596" s="1333"/>
      <c r="CJ596" s="1333"/>
      <c r="CK596" s="1333"/>
      <c r="CL596" s="1333"/>
    </row>
    <row r="597" spans="45:90" ht="18" customHeight="1">
      <c r="AS597" s="1333"/>
      <c r="BU597" s="1376"/>
      <c r="BV597" s="1376"/>
      <c r="BW597" s="1319"/>
      <c r="BX597" s="1333"/>
      <c r="BY597" s="1333"/>
      <c r="BZ597" s="1333"/>
      <c r="CA597" s="1333"/>
      <c r="CB597" s="1333"/>
      <c r="CC597" s="1333"/>
      <c r="CD597" s="1376"/>
      <c r="CE597" s="1376"/>
      <c r="CF597" s="1376"/>
      <c r="CG597" s="1376"/>
      <c r="CH597" s="1376"/>
      <c r="CI597" s="1333"/>
      <c r="CJ597" s="1333"/>
      <c r="CK597" s="1333"/>
      <c r="CL597" s="1333"/>
    </row>
    <row r="598" spans="45:90" ht="18" customHeight="1">
      <c r="AS598" s="1333"/>
      <c r="BU598" s="1376"/>
      <c r="BV598" s="1376"/>
      <c r="BW598" s="1319"/>
      <c r="BX598" s="1333"/>
      <c r="BY598" s="1333"/>
      <c r="BZ598" s="1333"/>
      <c r="CA598" s="1333"/>
      <c r="CB598" s="1333"/>
      <c r="CC598" s="1333"/>
      <c r="CD598" s="1376"/>
      <c r="CE598" s="1376"/>
      <c r="CF598" s="1376"/>
      <c r="CG598" s="1376"/>
      <c r="CH598" s="1376"/>
      <c r="CI598" s="1333"/>
      <c r="CJ598" s="1333"/>
      <c r="CK598" s="1333"/>
      <c r="CL598" s="1333"/>
    </row>
    <row r="599" spans="45:90" ht="18" customHeight="1">
      <c r="AS599" s="1333"/>
      <c r="BU599" s="1376"/>
      <c r="BV599" s="1376"/>
      <c r="BW599" s="1319"/>
      <c r="BX599" s="1333"/>
      <c r="BY599" s="1333"/>
      <c r="BZ599" s="1333"/>
      <c r="CA599" s="1333"/>
      <c r="CB599" s="1333"/>
      <c r="CC599" s="1333"/>
      <c r="CD599" s="1376"/>
      <c r="CE599" s="1376"/>
      <c r="CF599" s="1376"/>
      <c r="CG599" s="1376"/>
      <c r="CH599" s="1376"/>
      <c r="CI599" s="1333"/>
      <c r="CJ599" s="1333"/>
      <c r="CK599" s="1333"/>
      <c r="CL599" s="1333"/>
    </row>
    <row r="600" spans="45:90" ht="18" customHeight="1">
      <c r="AS600" s="1333"/>
      <c r="BU600" s="1376"/>
      <c r="BV600" s="1376"/>
      <c r="BW600" s="1319"/>
      <c r="BX600" s="1333"/>
      <c r="BY600" s="1333"/>
      <c r="BZ600" s="1333"/>
      <c r="CA600" s="1333"/>
      <c r="CB600" s="1333"/>
      <c r="CC600" s="1333"/>
      <c r="CD600" s="1376"/>
      <c r="CE600" s="1376"/>
      <c r="CF600" s="1376"/>
      <c r="CG600" s="1376"/>
      <c r="CH600" s="1376"/>
      <c r="CI600" s="1333"/>
      <c r="CJ600" s="1333"/>
      <c r="CK600" s="1333"/>
      <c r="CL600" s="1333"/>
    </row>
    <row r="601" spans="45:90" ht="18" customHeight="1">
      <c r="AS601" s="1333"/>
      <c r="BU601" s="1376"/>
      <c r="BV601" s="1376"/>
      <c r="BW601" s="1319"/>
      <c r="BX601" s="1333"/>
      <c r="BY601" s="1333"/>
      <c r="BZ601" s="1333"/>
      <c r="CA601" s="1333"/>
      <c r="CB601" s="1333"/>
      <c r="CC601" s="1333"/>
      <c r="CD601" s="1376"/>
      <c r="CE601" s="1376"/>
      <c r="CF601" s="1376"/>
      <c r="CG601" s="1376"/>
      <c r="CH601" s="1376"/>
      <c r="CI601" s="1333"/>
      <c r="CJ601" s="1333"/>
      <c r="CK601" s="1333"/>
      <c r="CL601" s="1333"/>
    </row>
    <row r="602" spans="45:90" ht="18" customHeight="1">
      <c r="AS602" s="1333"/>
      <c r="BU602" s="1376"/>
      <c r="BV602" s="1376"/>
      <c r="BW602" s="1319"/>
      <c r="BX602" s="1333"/>
      <c r="BY602" s="1333"/>
      <c r="BZ602" s="1333"/>
      <c r="CA602" s="1333"/>
      <c r="CB602" s="1333"/>
      <c r="CC602" s="1333"/>
      <c r="CD602" s="1376"/>
      <c r="CE602" s="1376"/>
      <c r="CF602" s="1376"/>
      <c r="CG602" s="1376"/>
      <c r="CH602" s="1376"/>
      <c r="CI602" s="1333"/>
      <c r="CJ602" s="1333"/>
      <c r="CK602" s="1333"/>
      <c r="CL602" s="1333"/>
    </row>
    <row r="603" spans="45:90" ht="18" customHeight="1">
      <c r="AS603" s="1333"/>
      <c r="BU603" s="1376"/>
      <c r="BV603" s="1376"/>
      <c r="BW603" s="1319"/>
      <c r="BX603" s="1333"/>
      <c r="BY603" s="1333"/>
      <c r="BZ603" s="1333"/>
      <c r="CA603" s="1333"/>
      <c r="CB603" s="1333"/>
      <c r="CC603" s="1333"/>
      <c r="CD603" s="1376"/>
      <c r="CE603" s="1376"/>
      <c r="CF603" s="1376"/>
      <c r="CG603" s="1376"/>
      <c r="CH603" s="1376"/>
      <c r="CI603" s="1333"/>
      <c r="CJ603" s="1333"/>
      <c r="CK603" s="1333"/>
      <c r="CL603" s="1333"/>
    </row>
    <row r="604" spans="45:90" ht="18" customHeight="1">
      <c r="AS604" s="1333"/>
      <c r="BU604" s="1376"/>
      <c r="BV604" s="1376"/>
      <c r="BW604" s="1319"/>
      <c r="BX604" s="1333"/>
      <c r="BY604" s="1333"/>
      <c r="BZ604" s="1333"/>
      <c r="CA604" s="1333"/>
      <c r="CB604" s="1333"/>
      <c r="CC604" s="1333"/>
      <c r="CD604" s="1376"/>
      <c r="CE604" s="1376"/>
      <c r="CF604" s="1376"/>
      <c r="CG604" s="1376"/>
      <c r="CH604" s="1376"/>
      <c r="CI604" s="1333"/>
      <c r="CJ604" s="1333"/>
      <c r="CK604" s="1333"/>
      <c r="CL604" s="1333"/>
    </row>
    <row r="605" spans="45:90" ht="18" customHeight="1">
      <c r="AS605" s="1333"/>
      <c r="BU605" s="1376"/>
      <c r="BV605" s="1376"/>
      <c r="BW605" s="1319"/>
      <c r="BX605" s="1333"/>
      <c r="BY605" s="1333"/>
      <c r="BZ605" s="1333"/>
      <c r="CA605" s="1333"/>
      <c r="CB605" s="1333"/>
      <c r="CC605" s="1333"/>
      <c r="CD605" s="1376"/>
      <c r="CE605" s="1376"/>
      <c r="CF605" s="1376"/>
      <c r="CG605" s="1376"/>
      <c r="CH605" s="1376"/>
      <c r="CI605" s="1333"/>
      <c r="CJ605" s="1333"/>
      <c r="CK605" s="1333"/>
      <c r="CL605" s="1333"/>
    </row>
    <row r="606" spans="45:90" ht="18" customHeight="1">
      <c r="AS606" s="1333"/>
      <c r="BU606" s="1376"/>
      <c r="BV606" s="1376"/>
      <c r="BW606" s="1319"/>
      <c r="BX606" s="1333"/>
      <c r="BY606" s="1333"/>
      <c r="BZ606" s="1333"/>
      <c r="CA606" s="1333"/>
      <c r="CB606" s="1333"/>
      <c r="CC606" s="1333"/>
      <c r="CD606" s="1376"/>
      <c r="CE606" s="1376"/>
      <c r="CF606" s="1376"/>
      <c r="CG606" s="1376"/>
      <c r="CH606" s="1376"/>
      <c r="CI606" s="1333"/>
      <c r="CJ606" s="1333"/>
      <c r="CK606" s="1333"/>
      <c r="CL606" s="1333"/>
    </row>
    <row r="607" spans="45:90" ht="18" customHeight="1">
      <c r="AS607" s="1333"/>
      <c r="BU607" s="1376"/>
      <c r="BV607" s="1376"/>
      <c r="BW607" s="1319"/>
      <c r="BX607" s="1333"/>
      <c r="BY607" s="1333"/>
      <c r="BZ607" s="1333"/>
      <c r="CA607" s="1333"/>
      <c r="CB607" s="1333"/>
      <c r="CC607" s="1333"/>
      <c r="CD607" s="1376"/>
      <c r="CE607" s="1376"/>
      <c r="CF607" s="1376"/>
      <c r="CG607" s="1376"/>
      <c r="CH607" s="1376"/>
      <c r="CI607" s="1333"/>
      <c r="CJ607" s="1333"/>
      <c r="CK607" s="1333"/>
      <c r="CL607" s="1333"/>
    </row>
    <row r="608" spans="45:90" ht="18" customHeight="1">
      <c r="AS608" s="1333"/>
      <c r="BU608" s="1376"/>
      <c r="BV608" s="1376"/>
      <c r="BW608" s="1319"/>
      <c r="BX608" s="1333"/>
      <c r="BY608" s="1333"/>
      <c r="BZ608" s="1333"/>
      <c r="CA608" s="1333"/>
      <c r="CB608" s="1333"/>
      <c r="CC608" s="1333"/>
      <c r="CD608" s="1376"/>
      <c r="CE608" s="1376"/>
      <c r="CF608" s="1376"/>
      <c r="CG608" s="1376"/>
      <c r="CH608" s="1376"/>
      <c r="CI608" s="1333"/>
      <c r="CJ608" s="1333"/>
      <c r="CK608" s="1333"/>
      <c r="CL608" s="1333"/>
    </row>
    <row r="609" spans="45:90" ht="18" customHeight="1">
      <c r="AS609" s="1333"/>
      <c r="BU609" s="1376"/>
      <c r="BV609" s="1376"/>
      <c r="BW609" s="1319"/>
      <c r="BX609" s="1333"/>
      <c r="BY609" s="1333"/>
      <c r="BZ609" s="1333"/>
      <c r="CA609" s="1333"/>
      <c r="CB609" s="1333"/>
      <c r="CC609" s="1333"/>
      <c r="CD609" s="1376"/>
      <c r="CE609" s="1376"/>
      <c r="CF609" s="1376"/>
      <c r="CG609" s="1376"/>
      <c r="CH609" s="1376"/>
      <c r="CI609" s="1333"/>
      <c r="CJ609" s="1333"/>
      <c r="CK609" s="1333"/>
      <c r="CL609" s="1333"/>
    </row>
    <row r="610" spans="45:90" ht="18" customHeight="1">
      <c r="AS610" s="1333"/>
      <c r="BU610" s="1376"/>
      <c r="BV610" s="1376"/>
      <c r="BW610" s="1319"/>
      <c r="BX610" s="1333"/>
      <c r="BY610" s="1333"/>
      <c r="BZ610" s="1333"/>
      <c r="CA610" s="1333"/>
      <c r="CB610" s="1333"/>
      <c r="CC610" s="1333"/>
      <c r="CD610" s="1376"/>
      <c r="CE610" s="1376"/>
      <c r="CF610" s="1376"/>
      <c r="CG610" s="1376"/>
      <c r="CH610" s="1376"/>
      <c r="CI610" s="1333"/>
      <c r="CJ610" s="1333"/>
      <c r="CK610" s="1333"/>
      <c r="CL610" s="1333"/>
    </row>
    <row r="611" spans="45:90" ht="18" customHeight="1">
      <c r="AS611" s="1333"/>
      <c r="BU611" s="1376"/>
      <c r="BV611" s="1376"/>
      <c r="BW611" s="1319"/>
      <c r="BX611" s="1333"/>
      <c r="BY611" s="1333"/>
      <c r="BZ611" s="1333"/>
      <c r="CA611" s="1333"/>
      <c r="CB611" s="1333"/>
      <c r="CC611" s="1333"/>
      <c r="CD611" s="1376"/>
      <c r="CE611" s="1376"/>
      <c r="CF611" s="1376"/>
      <c r="CG611" s="1376"/>
      <c r="CH611" s="1376"/>
      <c r="CI611" s="1333"/>
      <c r="CJ611" s="1333"/>
      <c r="CK611" s="1333"/>
      <c r="CL611" s="1333"/>
    </row>
    <row r="612" spans="45:90" ht="18" customHeight="1">
      <c r="AS612" s="1333"/>
      <c r="BU612" s="1376"/>
      <c r="BV612" s="1376"/>
      <c r="BW612" s="1319"/>
      <c r="BX612" s="1333"/>
      <c r="BY612" s="1333"/>
      <c r="BZ612" s="1333"/>
      <c r="CA612" s="1333"/>
      <c r="CB612" s="1333"/>
      <c r="CC612" s="1333"/>
      <c r="CD612" s="1376"/>
      <c r="CE612" s="1376"/>
      <c r="CF612" s="1376"/>
      <c r="CG612" s="1376"/>
      <c r="CH612" s="1376"/>
      <c r="CI612" s="1333"/>
      <c r="CJ612" s="1333"/>
      <c r="CK612" s="1333"/>
      <c r="CL612" s="1333"/>
    </row>
    <row r="613" spans="45:90" ht="18" customHeight="1">
      <c r="AS613" s="1333"/>
      <c r="BU613" s="1376"/>
      <c r="BV613" s="1376"/>
      <c r="BW613" s="1319"/>
      <c r="BX613" s="1333"/>
      <c r="BY613" s="1333"/>
      <c r="BZ613" s="1333"/>
      <c r="CA613" s="1333"/>
      <c r="CB613" s="1333"/>
      <c r="CC613" s="1333"/>
      <c r="CD613" s="1376"/>
      <c r="CE613" s="1376"/>
      <c r="CF613" s="1376"/>
      <c r="CG613" s="1376"/>
      <c r="CH613" s="1376"/>
      <c r="CI613" s="1333"/>
      <c r="CJ613" s="1333"/>
      <c r="CK613" s="1333"/>
      <c r="CL613" s="1333"/>
    </row>
    <row r="614" spans="45:90" ht="18" customHeight="1">
      <c r="AS614" s="1333"/>
      <c r="BU614" s="1376"/>
      <c r="BV614" s="1376"/>
      <c r="BW614" s="1319"/>
      <c r="BX614" s="1333"/>
      <c r="BY614" s="1333"/>
      <c r="BZ614" s="1333"/>
      <c r="CA614" s="1333"/>
      <c r="CB614" s="1333"/>
      <c r="CC614" s="1333"/>
      <c r="CD614" s="1376"/>
      <c r="CE614" s="1376"/>
      <c r="CF614" s="1376"/>
      <c r="CG614" s="1376"/>
      <c r="CH614" s="1376"/>
      <c r="CI614" s="1333"/>
      <c r="CJ614" s="1333"/>
      <c r="CK614" s="1333"/>
      <c r="CL614" s="1333"/>
    </row>
    <row r="615" spans="45:90" ht="18" customHeight="1">
      <c r="AS615" s="1333"/>
      <c r="BU615" s="1376"/>
      <c r="BV615" s="1376"/>
      <c r="BW615" s="1319"/>
      <c r="BX615" s="1333"/>
      <c r="BY615" s="1333"/>
      <c r="BZ615" s="1333"/>
      <c r="CA615" s="1333"/>
      <c r="CB615" s="1333"/>
      <c r="CC615" s="1333"/>
      <c r="CD615" s="1376"/>
      <c r="CE615" s="1376"/>
      <c r="CF615" s="1376"/>
      <c r="CG615" s="1376"/>
      <c r="CH615" s="1376"/>
      <c r="CI615" s="1333"/>
      <c r="CJ615" s="1333"/>
      <c r="CK615" s="1333"/>
      <c r="CL615" s="1333"/>
    </row>
    <row r="616" spans="45:90" ht="18" customHeight="1">
      <c r="AS616" s="1333"/>
      <c r="BU616" s="1376"/>
      <c r="BV616" s="1376"/>
      <c r="BW616" s="1319"/>
      <c r="BX616" s="1333"/>
      <c r="BY616" s="1333"/>
      <c r="BZ616" s="1333"/>
      <c r="CA616" s="1333"/>
      <c r="CB616" s="1333"/>
      <c r="CC616" s="1333"/>
      <c r="CD616" s="1376"/>
      <c r="CE616" s="1376"/>
      <c r="CF616" s="1376"/>
      <c r="CG616" s="1376"/>
      <c r="CH616" s="1376"/>
      <c r="CI616" s="1333"/>
      <c r="CJ616" s="1333"/>
      <c r="CK616" s="1333"/>
      <c r="CL616" s="1333"/>
    </row>
    <row r="617" spans="45:90" ht="18" customHeight="1">
      <c r="AS617" s="1333"/>
      <c r="BU617" s="1376"/>
      <c r="BV617" s="1376"/>
      <c r="BW617" s="1319"/>
      <c r="BX617" s="1333"/>
      <c r="BY617" s="1333"/>
      <c r="BZ617" s="1333"/>
      <c r="CA617" s="1333"/>
      <c r="CB617" s="1333"/>
      <c r="CC617" s="1333"/>
      <c r="CD617" s="1376"/>
      <c r="CE617" s="1376"/>
      <c r="CF617" s="1376"/>
      <c r="CG617" s="1376"/>
      <c r="CH617" s="1376"/>
      <c r="CI617" s="1333"/>
      <c r="CJ617" s="1333"/>
      <c r="CK617" s="1333"/>
      <c r="CL617" s="1333"/>
    </row>
    <row r="618" spans="45:90" ht="18" customHeight="1">
      <c r="AS618" s="1333"/>
      <c r="BU618" s="1376"/>
      <c r="BV618" s="1376"/>
      <c r="BW618" s="1319"/>
      <c r="BX618" s="1333"/>
      <c r="BY618" s="1333"/>
      <c r="BZ618" s="1333"/>
      <c r="CA618" s="1333"/>
      <c r="CB618" s="1333"/>
      <c r="CC618" s="1333"/>
      <c r="CD618" s="1376"/>
      <c r="CE618" s="1376"/>
      <c r="CF618" s="1376"/>
      <c r="CG618" s="1376"/>
      <c r="CH618" s="1376"/>
      <c r="CI618" s="1333"/>
      <c r="CJ618" s="1333"/>
      <c r="CK618" s="1333"/>
      <c r="CL618" s="1333"/>
    </row>
    <row r="619" spans="45:90" ht="18" customHeight="1">
      <c r="AS619" s="1333"/>
      <c r="BU619" s="1376"/>
      <c r="BV619" s="1376"/>
      <c r="BW619" s="1319"/>
      <c r="BX619" s="1333"/>
      <c r="BY619" s="1333"/>
      <c r="BZ619" s="1333"/>
      <c r="CA619" s="1333"/>
      <c r="CB619" s="1333"/>
      <c r="CC619" s="1333"/>
      <c r="CD619" s="1376"/>
      <c r="CE619" s="1376"/>
      <c r="CF619" s="1376"/>
      <c r="CG619" s="1376"/>
      <c r="CH619" s="1376"/>
      <c r="CI619" s="1333"/>
      <c r="CJ619" s="1333"/>
      <c r="CK619" s="1333"/>
      <c r="CL619" s="1333"/>
    </row>
    <row r="620" spans="45:90" ht="18" customHeight="1">
      <c r="AS620" s="1333"/>
      <c r="BU620" s="1376"/>
      <c r="BV620" s="1376"/>
      <c r="BW620" s="1319"/>
      <c r="BX620" s="1333"/>
      <c r="BY620" s="1333"/>
      <c r="BZ620" s="1333"/>
      <c r="CA620" s="1333"/>
      <c r="CB620" s="1333"/>
      <c r="CC620" s="1333"/>
      <c r="CD620" s="1376"/>
      <c r="CE620" s="1376"/>
      <c r="CF620" s="1376"/>
      <c r="CG620" s="1376"/>
      <c r="CH620" s="1376"/>
      <c r="CI620" s="1333"/>
      <c r="CJ620" s="1333"/>
      <c r="CK620" s="1333"/>
      <c r="CL620" s="1333"/>
    </row>
    <row r="621" spans="45:90" ht="18" customHeight="1">
      <c r="AS621" s="1333"/>
      <c r="BU621" s="1376"/>
      <c r="BV621" s="1376"/>
      <c r="BW621" s="1319"/>
      <c r="BX621" s="1333"/>
      <c r="BY621" s="1333"/>
      <c r="BZ621" s="1333"/>
      <c r="CA621" s="1333"/>
      <c r="CB621" s="1333"/>
      <c r="CC621" s="1333"/>
      <c r="CD621" s="1376"/>
      <c r="CE621" s="1376"/>
      <c r="CF621" s="1376"/>
      <c r="CG621" s="1376"/>
      <c r="CH621" s="1376"/>
      <c r="CI621" s="1333"/>
      <c r="CJ621" s="1333"/>
      <c r="CK621" s="1333"/>
      <c r="CL621" s="1333"/>
    </row>
    <row r="622" spans="45:90" ht="18" customHeight="1">
      <c r="AS622" s="1333"/>
      <c r="BU622" s="1376"/>
      <c r="BV622" s="1376"/>
      <c r="BW622" s="1319"/>
      <c r="BX622" s="1333"/>
      <c r="BY622" s="1333"/>
      <c r="BZ622" s="1333"/>
      <c r="CA622" s="1333"/>
      <c r="CB622" s="1333"/>
      <c r="CC622" s="1333"/>
      <c r="CD622" s="1376"/>
      <c r="CE622" s="1376"/>
      <c r="CF622" s="1376"/>
      <c r="CG622" s="1376"/>
      <c r="CH622" s="1376"/>
      <c r="CI622" s="1333"/>
      <c r="CJ622" s="1333"/>
      <c r="CK622" s="1333"/>
      <c r="CL622" s="1333"/>
    </row>
    <row r="623" spans="45:90" ht="18" customHeight="1">
      <c r="AS623" s="1333"/>
      <c r="BU623" s="1376"/>
      <c r="BV623" s="1376"/>
      <c r="BW623" s="1319"/>
      <c r="BX623" s="1333"/>
      <c r="BY623" s="1333"/>
      <c r="BZ623" s="1333"/>
      <c r="CA623" s="1333"/>
      <c r="CB623" s="1333"/>
      <c r="CC623" s="1333"/>
      <c r="CD623" s="1376"/>
      <c r="CE623" s="1376"/>
      <c r="CF623" s="1376"/>
      <c r="CG623" s="1376"/>
      <c r="CH623" s="1376"/>
      <c r="CI623" s="1333"/>
      <c r="CJ623" s="1333"/>
      <c r="CK623" s="1333"/>
      <c r="CL623" s="1333"/>
    </row>
    <row r="624" spans="45:90" ht="18" customHeight="1">
      <c r="AS624" s="1333"/>
      <c r="BU624" s="1376"/>
      <c r="BV624" s="1376"/>
      <c r="BW624" s="1319"/>
      <c r="BX624" s="1333"/>
      <c r="BY624" s="1333"/>
      <c r="BZ624" s="1333"/>
      <c r="CA624" s="1333"/>
      <c r="CB624" s="1333"/>
      <c r="CC624" s="1333"/>
      <c r="CD624" s="1376"/>
      <c r="CE624" s="1376"/>
      <c r="CF624" s="1376"/>
      <c r="CG624" s="1376"/>
      <c r="CH624" s="1376"/>
      <c r="CI624" s="1333"/>
      <c r="CJ624" s="1333"/>
      <c r="CK624" s="1333"/>
      <c r="CL624" s="1333"/>
    </row>
    <row r="625" spans="45:90" ht="18" customHeight="1">
      <c r="AS625" s="1333"/>
      <c r="BU625" s="1376"/>
      <c r="BV625" s="1376"/>
      <c r="BW625" s="1319"/>
      <c r="BX625" s="1333"/>
      <c r="BY625" s="1333"/>
      <c r="BZ625" s="1333"/>
      <c r="CA625" s="1333"/>
      <c r="CB625" s="1333"/>
      <c r="CC625" s="1333"/>
      <c r="CD625" s="1376"/>
      <c r="CE625" s="1376"/>
      <c r="CF625" s="1376"/>
      <c r="CG625" s="1376"/>
      <c r="CH625" s="1376"/>
      <c r="CI625" s="1333"/>
      <c r="CJ625" s="1333"/>
      <c r="CK625" s="1333"/>
      <c r="CL625" s="1333"/>
    </row>
    <row r="626" spans="45:90" ht="18" customHeight="1">
      <c r="AS626" s="1333"/>
      <c r="BU626" s="1376"/>
      <c r="BV626" s="1376"/>
      <c r="BW626" s="1319"/>
      <c r="BX626" s="1333"/>
      <c r="BY626" s="1333"/>
      <c r="BZ626" s="1333"/>
      <c r="CA626" s="1333"/>
      <c r="CB626" s="1333"/>
      <c r="CC626" s="1333"/>
      <c r="CD626" s="1376"/>
      <c r="CE626" s="1376"/>
      <c r="CF626" s="1376"/>
      <c r="CG626" s="1376"/>
      <c r="CH626" s="1376"/>
      <c r="CI626" s="1333"/>
      <c r="CJ626" s="1333"/>
      <c r="CK626" s="1333"/>
      <c r="CL626" s="1333"/>
    </row>
    <row r="627" spans="45:90" ht="18" customHeight="1">
      <c r="AS627" s="1333"/>
      <c r="BU627" s="1376"/>
      <c r="BV627" s="1376"/>
      <c r="BW627" s="1319"/>
      <c r="BX627" s="1333"/>
      <c r="BY627" s="1333"/>
      <c r="BZ627" s="1333"/>
      <c r="CA627" s="1333"/>
      <c r="CB627" s="1333"/>
      <c r="CC627" s="1333"/>
      <c r="CD627" s="1376"/>
      <c r="CE627" s="1376"/>
      <c r="CF627" s="1376"/>
      <c r="CG627" s="1376"/>
      <c r="CH627" s="1376"/>
      <c r="CI627" s="1333"/>
      <c r="CJ627" s="1333"/>
      <c r="CK627" s="1333"/>
      <c r="CL627" s="1333"/>
    </row>
  </sheetData>
  <autoFilter ref="A8:CL204" xr:uid="{00000000-0009-0000-0000-000000000000}"/>
  <mergeCells count="3">
    <mergeCell ref="R3:AS3"/>
    <mergeCell ref="AT3:BU3"/>
    <mergeCell ref="BW3:CI3"/>
  </mergeCells>
  <conditionalFormatting sqref="H4:H7">
    <cfRule type="cellIs" dxfId="0" priority="4" stopIfTrue="1" operator="lessThanOrEqual">
      <formula>#REF!</formula>
    </cfRule>
  </conditionalFormatting>
  <printOptions horizontalCentered="1"/>
  <pageMargins left="0.23622047244094499" right="0.23622047244094499" top="0.15748031496063" bottom="0.35433070866141703" header="0" footer="0"/>
  <pageSetup paperSize="9" scale="35" orientation="landscape"/>
  <headerFooter>
    <oddFooter>&amp;L131021</oddFooter>
  </headerFooter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S1000"/>
  <sheetViews>
    <sheetView workbookViewId="0"/>
  </sheetViews>
  <sheetFormatPr defaultColWidth="12.54296875" defaultRowHeight="15" customHeight="1"/>
  <cols>
    <col min="1" max="1" width="5.36328125" customWidth="1"/>
    <col min="2" max="2" width="12.08984375" customWidth="1"/>
    <col min="3" max="3" width="24.36328125" customWidth="1"/>
    <col min="4" max="4" width="14.90625" customWidth="1"/>
    <col min="5" max="5" width="11.08984375" customWidth="1"/>
    <col min="6" max="6" width="10.08984375" customWidth="1"/>
    <col min="7" max="7" width="12.6328125" customWidth="1"/>
    <col min="8" max="8" width="10.08984375" customWidth="1"/>
    <col min="9" max="9" width="9.90625" customWidth="1"/>
    <col min="10" max="10" width="6.36328125" customWidth="1"/>
    <col min="11" max="11" width="11.08984375" customWidth="1"/>
    <col min="12" max="12" width="13.08984375" customWidth="1"/>
    <col min="13" max="13" width="23.6328125" customWidth="1"/>
    <col min="14" max="14" width="13.36328125" customWidth="1"/>
    <col min="15" max="15" width="15" customWidth="1"/>
    <col min="16" max="16" width="7.90625" customWidth="1"/>
    <col min="17" max="17" width="12.08984375" customWidth="1"/>
    <col min="18" max="18" width="9.36328125" customWidth="1"/>
    <col min="19" max="19" width="14.08984375" customWidth="1"/>
    <col min="20" max="20" width="8.6328125" customWidth="1"/>
    <col min="21" max="21" width="9.6328125" customWidth="1"/>
    <col min="22" max="22" width="15.36328125" customWidth="1"/>
    <col min="23" max="23" width="13" hidden="1" customWidth="1"/>
    <col min="24" max="24" width="12.36328125" hidden="1" customWidth="1"/>
    <col min="25" max="25" width="9.08984375" customWidth="1"/>
    <col min="26" max="26" width="13.08984375" customWidth="1"/>
    <col min="27" max="45" width="9.08984375" customWidth="1"/>
  </cols>
  <sheetData>
    <row r="1" spans="1:45" ht="12.75" customHeight="1">
      <c r="A1" s="1052" t="s">
        <v>341</v>
      </c>
      <c r="B1" s="1053"/>
      <c r="C1" s="1053"/>
      <c r="D1" s="1054"/>
      <c r="E1" s="1054"/>
      <c r="F1" s="1054"/>
      <c r="G1" s="1054"/>
      <c r="H1" s="1054"/>
      <c r="I1" s="1054"/>
      <c r="J1" s="1103"/>
      <c r="K1" s="1054"/>
      <c r="L1" s="1054"/>
      <c r="M1" s="1054"/>
      <c r="N1" s="1054"/>
      <c r="O1" s="1054"/>
      <c r="P1" s="1054"/>
      <c r="Q1" s="1054"/>
      <c r="R1" s="1131"/>
      <c r="S1" s="1054"/>
      <c r="T1" s="1054"/>
      <c r="U1" s="1054"/>
      <c r="V1" s="1132"/>
      <c r="W1" s="1133"/>
      <c r="X1" s="1134"/>
      <c r="Y1" s="1134"/>
      <c r="Z1" s="1134"/>
      <c r="AA1" s="1134"/>
      <c r="AB1" s="1134"/>
      <c r="AC1" s="1134"/>
      <c r="AD1" s="1134"/>
      <c r="AE1" s="1134"/>
      <c r="AF1" s="1134"/>
      <c r="AG1" s="1134"/>
      <c r="AH1" s="1134"/>
      <c r="AI1" s="1134"/>
      <c r="AJ1" s="1134"/>
      <c r="AK1" s="1134"/>
      <c r="AL1" s="1134"/>
      <c r="AM1" s="1134"/>
      <c r="AN1" s="1134"/>
      <c r="AO1" s="1134"/>
      <c r="AP1" s="1134"/>
      <c r="AQ1" s="1134"/>
      <c r="AR1" s="1134"/>
      <c r="AS1" s="1028"/>
    </row>
    <row r="2" spans="1:45" ht="12.75" customHeight="1">
      <c r="A2" s="1055" t="s">
        <v>342</v>
      </c>
      <c r="B2" s="1056"/>
      <c r="C2" s="1056"/>
      <c r="D2" s="1057"/>
      <c r="E2" s="1057"/>
      <c r="F2" s="1057"/>
      <c r="G2" s="1057"/>
      <c r="H2" s="1057"/>
      <c r="I2" s="1057"/>
      <c r="J2" s="1057"/>
      <c r="K2" s="1057"/>
      <c r="L2" s="1057"/>
      <c r="M2" s="1057"/>
      <c r="N2" s="1057"/>
      <c r="O2" s="1057"/>
      <c r="P2" s="1057"/>
      <c r="Q2" s="1057"/>
      <c r="R2" s="1135"/>
      <c r="S2" s="1057"/>
      <c r="T2" s="1057"/>
      <c r="U2" s="1057"/>
      <c r="V2" s="1136"/>
      <c r="W2" s="1137"/>
      <c r="X2" s="1057"/>
      <c r="Y2" s="1057"/>
      <c r="Z2" s="1057"/>
      <c r="AA2" s="1057"/>
      <c r="AB2" s="1057"/>
      <c r="AC2" s="1057"/>
      <c r="AD2" s="1057"/>
      <c r="AE2" s="1057"/>
      <c r="AF2" s="1057"/>
      <c r="AG2" s="1057"/>
      <c r="AH2" s="1057"/>
      <c r="AI2" s="1057"/>
      <c r="AJ2" s="1057"/>
      <c r="AK2" s="1057"/>
      <c r="AL2" s="1057"/>
      <c r="AM2" s="1057"/>
      <c r="AN2" s="1057"/>
      <c r="AO2" s="1057"/>
      <c r="AP2" s="1057"/>
      <c r="AQ2" s="1057"/>
      <c r="AR2" s="1057"/>
      <c r="AS2" s="1166"/>
    </row>
    <row r="3" spans="1:45" ht="12.75" customHeight="1">
      <c r="A3" s="1055"/>
      <c r="B3" s="1056"/>
      <c r="C3" s="1056"/>
      <c r="D3" s="1057"/>
      <c r="E3" s="1057"/>
      <c r="F3" s="1057"/>
      <c r="G3" s="1057"/>
      <c r="H3" s="1057"/>
      <c r="I3" s="1057"/>
      <c r="J3" s="1057"/>
      <c r="K3" s="1057"/>
      <c r="L3" s="1057"/>
      <c r="M3" s="1057"/>
      <c r="N3" s="1057"/>
      <c r="O3" s="1057"/>
      <c r="P3" s="1057"/>
      <c r="Q3" s="1057"/>
      <c r="R3" s="1135"/>
      <c r="S3" s="1057"/>
      <c r="T3" s="1057"/>
      <c r="U3" s="1057"/>
      <c r="V3" s="1136"/>
      <c r="W3" s="1137"/>
      <c r="X3" s="1057"/>
      <c r="Y3" s="1057"/>
      <c r="Z3" s="1057"/>
      <c r="AA3" s="1057"/>
      <c r="AB3" s="1057"/>
      <c r="AC3" s="1057"/>
      <c r="AD3" s="1057"/>
      <c r="AE3" s="1057"/>
      <c r="AF3" s="1057"/>
      <c r="AG3" s="1057"/>
      <c r="AH3" s="1057"/>
      <c r="AI3" s="1057"/>
      <c r="AJ3" s="1057"/>
      <c r="AK3" s="1057"/>
      <c r="AL3" s="1057"/>
      <c r="AM3" s="1057"/>
      <c r="AN3" s="1057"/>
      <c r="AO3" s="1057"/>
      <c r="AP3" s="1057"/>
      <c r="AQ3" s="1057"/>
      <c r="AR3" s="1057"/>
      <c r="AS3" s="1166"/>
    </row>
    <row r="4" spans="1:45" ht="12.75" customHeight="1">
      <c r="A4" s="1055" t="s">
        <v>4</v>
      </c>
      <c r="B4" s="1056" t="s">
        <v>343</v>
      </c>
      <c r="C4" s="1056" t="s">
        <v>344</v>
      </c>
      <c r="D4" s="1479" t="s">
        <v>345</v>
      </c>
      <c r="E4" s="1479" t="s">
        <v>346</v>
      </c>
      <c r="F4" s="1479" t="s">
        <v>347</v>
      </c>
      <c r="G4" s="1479" t="s">
        <v>348</v>
      </c>
      <c r="H4" s="1059" t="s">
        <v>349</v>
      </c>
      <c r="I4" s="1058" t="s">
        <v>350</v>
      </c>
      <c r="J4" s="1059"/>
      <c r="K4" s="1479" t="s">
        <v>351</v>
      </c>
      <c r="L4" s="1480"/>
      <c r="M4" s="1059" t="s">
        <v>352</v>
      </c>
      <c r="N4" s="1481" t="s">
        <v>353</v>
      </c>
      <c r="O4" s="1480"/>
      <c r="P4" s="1480"/>
      <c r="Q4" s="1480"/>
      <c r="R4" s="1482" t="s">
        <v>354</v>
      </c>
      <c r="S4" s="1480"/>
      <c r="T4" s="1481" t="s">
        <v>355</v>
      </c>
      <c r="U4" s="1480"/>
      <c r="V4" s="1484" t="s">
        <v>356</v>
      </c>
      <c r="W4" s="1486" t="s">
        <v>357</v>
      </c>
      <c r="X4" s="1059" t="s">
        <v>358</v>
      </c>
      <c r="Y4" s="1059"/>
      <c r="Z4" s="1059"/>
      <c r="AA4" s="1059"/>
      <c r="AB4" s="1059"/>
      <c r="AC4" s="1059"/>
      <c r="AD4" s="1059"/>
      <c r="AE4" s="1059"/>
      <c r="AF4" s="1059"/>
      <c r="AG4" s="1059"/>
      <c r="AH4" s="1059"/>
      <c r="AI4" s="1059"/>
      <c r="AJ4" s="1059"/>
      <c r="AK4" s="1059"/>
      <c r="AL4" s="1059"/>
      <c r="AM4" s="1059"/>
      <c r="AN4" s="1059"/>
      <c r="AO4" s="1059"/>
      <c r="AP4" s="1059"/>
      <c r="AQ4" s="1059"/>
      <c r="AR4" s="1059"/>
      <c r="AS4" s="1167"/>
    </row>
    <row r="5" spans="1:45" ht="12.75" customHeight="1">
      <c r="A5" s="1060"/>
      <c r="B5" s="1061"/>
      <c r="C5" s="1061"/>
      <c r="D5" s="1480"/>
      <c r="E5" s="1480"/>
      <c r="F5" s="1480"/>
      <c r="G5" s="1480"/>
      <c r="H5" s="1062"/>
      <c r="I5" s="1062" t="s">
        <v>359</v>
      </c>
      <c r="J5" s="1062"/>
      <c r="K5" s="1062" t="s">
        <v>360</v>
      </c>
      <c r="L5" s="1062" t="s">
        <v>361</v>
      </c>
      <c r="M5" s="1062"/>
      <c r="N5" s="1062" t="s">
        <v>362</v>
      </c>
      <c r="O5" s="1062" t="s">
        <v>363</v>
      </c>
      <c r="P5" s="1483" t="s">
        <v>364</v>
      </c>
      <c r="Q5" s="1480"/>
      <c r="R5" s="1138"/>
      <c r="S5" s="1062"/>
      <c r="T5" s="1062" t="s">
        <v>365</v>
      </c>
      <c r="U5" s="1459" t="s">
        <v>366</v>
      </c>
      <c r="V5" s="1485"/>
      <c r="W5" s="1480"/>
      <c r="X5" s="1062" t="s">
        <v>367</v>
      </c>
      <c r="Y5" s="1062"/>
      <c r="Z5" s="1062"/>
      <c r="AA5" s="1062"/>
      <c r="AB5" s="1062"/>
      <c r="AC5" s="1062"/>
      <c r="AD5" s="1062"/>
      <c r="AE5" s="1062"/>
      <c r="AF5" s="1062"/>
      <c r="AG5" s="1062"/>
      <c r="AH5" s="1062"/>
      <c r="AI5" s="1062"/>
      <c r="AJ5" s="1062"/>
      <c r="AK5" s="1062"/>
      <c r="AL5" s="1062"/>
      <c r="AM5" s="1062"/>
      <c r="AN5" s="1062"/>
      <c r="AO5" s="1062"/>
      <c r="AP5" s="1062"/>
      <c r="AQ5" s="1062"/>
      <c r="AR5" s="1062"/>
      <c r="AS5" s="1062"/>
    </row>
    <row r="6" spans="1:45" ht="12.75" customHeight="1">
      <c r="A6" s="1063">
        <v>1</v>
      </c>
      <c r="B6" s="1064" t="s">
        <v>368</v>
      </c>
      <c r="C6" s="1064" t="s">
        <v>369</v>
      </c>
      <c r="D6" s="1065">
        <v>39096</v>
      </c>
      <c r="E6" s="1066" t="s">
        <v>370</v>
      </c>
      <c r="F6" s="1067" t="s">
        <v>370</v>
      </c>
      <c r="G6" s="1066" t="s">
        <v>370</v>
      </c>
      <c r="H6" s="1068" t="s">
        <v>371</v>
      </c>
      <c r="I6" s="1104">
        <v>523</v>
      </c>
      <c r="J6" s="1105"/>
      <c r="K6" s="1106">
        <v>11.5</v>
      </c>
      <c r="L6" s="1106">
        <f>K6*I6</f>
        <v>6014.5</v>
      </c>
      <c r="M6" s="1079" t="s">
        <v>372</v>
      </c>
      <c r="N6" s="1107">
        <f>[3]combine!X308/12</f>
        <v>32091.324166666669</v>
      </c>
      <c r="O6" s="1108">
        <f>[3]combine!AB310</f>
        <v>0</v>
      </c>
      <c r="P6" s="1109">
        <f>O6+K6</f>
        <v>11.5</v>
      </c>
      <c r="Q6" s="1139">
        <f>P6*I6</f>
        <v>6014.5</v>
      </c>
      <c r="R6" s="1140">
        <v>12.5</v>
      </c>
      <c r="S6" s="1141">
        <f>R6*I6</f>
        <v>6537.5</v>
      </c>
      <c r="T6" s="1142">
        <f>(R6-K6)/K6</f>
        <v>8.6956521739130405E-2</v>
      </c>
      <c r="U6" s="1142">
        <f>(R6-P6)/P6</f>
        <v>8.6956521739130432E-2</v>
      </c>
      <c r="V6" s="1143">
        <f>S6/N6</f>
        <v>0.20371549537960532</v>
      </c>
      <c r="W6" s="1109">
        <v>13.5</v>
      </c>
      <c r="X6" s="1068" t="s">
        <v>373</v>
      </c>
      <c r="Y6" s="1083">
        <v>1</v>
      </c>
      <c r="Z6" s="1109"/>
      <c r="AA6" s="1115"/>
      <c r="AB6" s="1083"/>
      <c r="AC6" s="1083"/>
      <c r="AD6" s="1083"/>
      <c r="AE6" s="1083"/>
      <c r="AF6" s="1083"/>
      <c r="AG6" s="1083"/>
      <c r="AH6" s="1083"/>
      <c r="AI6" s="1083"/>
      <c r="AJ6" s="1083"/>
      <c r="AK6" s="1083"/>
      <c r="AL6" s="1083"/>
      <c r="AM6" s="1083"/>
      <c r="AN6" s="1083"/>
      <c r="AO6" s="1083"/>
      <c r="AP6" s="1083"/>
      <c r="AQ6" s="1083"/>
      <c r="AR6" s="1083"/>
      <c r="AS6" s="1083"/>
    </row>
    <row r="7" spans="1:45" ht="12.75" customHeight="1">
      <c r="A7" s="1069">
        <v>2</v>
      </c>
      <c r="B7" s="1070" t="s">
        <v>374</v>
      </c>
      <c r="C7" s="1070" t="s">
        <v>375</v>
      </c>
      <c r="D7" s="1071">
        <v>39122</v>
      </c>
      <c r="E7" s="1072" t="s">
        <v>370</v>
      </c>
      <c r="F7" s="1073" t="s">
        <v>370</v>
      </c>
      <c r="G7" s="1072" t="s">
        <v>87</v>
      </c>
      <c r="H7" s="1074" t="s">
        <v>371</v>
      </c>
      <c r="I7" s="1110">
        <v>879</v>
      </c>
      <c r="J7" s="1111"/>
      <c r="K7" s="1112">
        <v>8.5</v>
      </c>
      <c r="L7" s="1112">
        <f>K7*I7</f>
        <v>7471.5</v>
      </c>
      <c r="M7" s="1072" t="s">
        <v>370</v>
      </c>
      <c r="N7" s="1113" t="s">
        <v>376</v>
      </c>
      <c r="O7" s="1114"/>
      <c r="P7" s="1115"/>
      <c r="Q7" s="1144"/>
      <c r="R7" s="1145">
        <v>9.5</v>
      </c>
      <c r="S7" s="1146">
        <f>R7*I7</f>
        <v>8350.5</v>
      </c>
      <c r="T7" s="1147">
        <f>(R7-K7)/K7</f>
        <v>0.11764705882352899</v>
      </c>
      <c r="U7" s="1147">
        <f>(S7-L7)/L7</f>
        <v>0.11764705882352899</v>
      </c>
      <c r="V7" s="1148" t="s">
        <v>376</v>
      </c>
      <c r="W7" s="1115">
        <v>10.5</v>
      </c>
      <c r="X7" s="1078" t="s">
        <v>373</v>
      </c>
      <c r="Y7" s="1076">
        <v>1</v>
      </c>
      <c r="Z7" s="1109"/>
      <c r="AA7" s="1115"/>
      <c r="AB7" s="1076"/>
      <c r="AC7" s="1076"/>
      <c r="AD7" s="1076"/>
      <c r="AE7" s="1076"/>
      <c r="AF7" s="1076"/>
      <c r="AG7" s="1076"/>
      <c r="AH7" s="1076"/>
      <c r="AI7" s="1076"/>
      <c r="AJ7" s="1076"/>
      <c r="AK7" s="1076"/>
      <c r="AL7" s="1076"/>
      <c r="AM7" s="1076"/>
      <c r="AN7" s="1076"/>
      <c r="AO7" s="1076"/>
      <c r="AP7" s="1076"/>
      <c r="AQ7" s="1076"/>
      <c r="AR7" s="1076"/>
      <c r="AS7" s="1076"/>
    </row>
    <row r="8" spans="1:45" ht="12.75" customHeight="1">
      <c r="A8" s="1063">
        <v>3</v>
      </c>
      <c r="B8" s="1064" t="s">
        <v>377</v>
      </c>
      <c r="C8" s="1064" t="s">
        <v>378</v>
      </c>
      <c r="D8" s="1065">
        <v>39122</v>
      </c>
      <c r="E8" s="1066" t="s">
        <v>370</v>
      </c>
      <c r="F8" s="1067" t="s">
        <v>370</v>
      </c>
      <c r="G8" s="1066" t="s">
        <v>87</v>
      </c>
      <c r="H8" s="1068" t="s">
        <v>371</v>
      </c>
      <c r="I8" s="1104">
        <v>310</v>
      </c>
      <c r="J8" s="1105"/>
      <c r="K8" s="1106">
        <v>9.68</v>
      </c>
      <c r="L8" s="1106">
        <f>K8*I8</f>
        <v>3000.8</v>
      </c>
      <c r="M8" s="1079" t="s">
        <v>379</v>
      </c>
      <c r="N8" s="1107">
        <f>[3]combine!X459/11</f>
        <v>10134.086363636363</v>
      </c>
      <c r="O8" s="1108">
        <f>[3]combine!AB461</f>
        <v>0</v>
      </c>
      <c r="P8" s="1109">
        <f>O8+K8</f>
        <v>9.68</v>
      </c>
      <c r="Q8" s="1139">
        <f>P8*I8</f>
        <v>3000.7999999999997</v>
      </c>
      <c r="R8" s="1140">
        <v>10.7</v>
      </c>
      <c r="S8" s="1141">
        <f>R8*I8</f>
        <v>3317</v>
      </c>
      <c r="T8" s="1142">
        <f>(R8-K8)/K8</f>
        <v>0.105371900826446</v>
      </c>
      <c r="U8" s="1142">
        <f>(R8-P8)/P8</f>
        <v>0.10537190082644624</v>
      </c>
      <c r="V8" s="1143">
        <f>S8/N8</f>
        <v>0.32731120309988926</v>
      </c>
      <c r="W8" s="1109">
        <v>11.2</v>
      </c>
      <c r="X8" s="1068" t="s">
        <v>380</v>
      </c>
      <c r="Y8" s="1083">
        <v>1</v>
      </c>
      <c r="Z8" s="1109"/>
      <c r="AA8" s="1115"/>
      <c r="AB8" s="1083"/>
      <c r="AC8" s="1083"/>
      <c r="AD8" s="1083"/>
      <c r="AE8" s="1083"/>
      <c r="AF8" s="1083"/>
      <c r="AG8" s="1083"/>
      <c r="AH8" s="1083"/>
      <c r="AI8" s="1083"/>
      <c r="AJ8" s="1083"/>
      <c r="AK8" s="1083"/>
      <c r="AL8" s="1083"/>
      <c r="AM8" s="1083"/>
      <c r="AN8" s="1083"/>
      <c r="AO8" s="1083"/>
      <c r="AP8" s="1083"/>
      <c r="AQ8" s="1083"/>
      <c r="AR8" s="1083"/>
      <c r="AS8" s="1083"/>
    </row>
    <row r="9" spans="1:45" ht="12.75" customHeight="1">
      <c r="A9" s="1069">
        <v>4</v>
      </c>
      <c r="B9" s="1070" t="s">
        <v>381</v>
      </c>
      <c r="C9" s="1070" t="s">
        <v>382</v>
      </c>
      <c r="D9" s="1071">
        <v>39141</v>
      </c>
      <c r="E9" s="1075">
        <v>3</v>
      </c>
      <c r="F9" s="1076" t="s">
        <v>383</v>
      </c>
      <c r="G9" s="1077">
        <f>D9-270</f>
        <v>38871</v>
      </c>
      <c r="H9" s="1078" t="s">
        <v>384</v>
      </c>
      <c r="I9" s="1116">
        <v>1053</v>
      </c>
      <c r="J9" s="1111"/>
      <c r="K9" s="1112">
        <v>10</v>
      </c>
      <c r="L9" s="1112">
        <f>K9*I9</f>
        <v>10530</v>
      </c>
      <c r="M9" s="1075" t="s">
        <v>372</v>
      </c>
      <c r="N9" s="1113">
        <f>[3]combine!X246/12</f>
        <v>59061.153333333328</v>
      </c>
      <c r="O9" s="1114">
        <f>[3]combine!AB248</f>
        <v>0.517185818296929</v>
      </c>
      <c r="P9" s="1115">
        <f>O9+K9</f>
        <v>10.517185818296928</v>
      </c>
      <c r="Q9" s="1144">
        <f>P9*I9</f>
        <v>11074.596666666666</v>
      </c>
      <c r="R9" s="1145">
        <v>13</v>
      </c>
      <c r="S9" s="1146">
        <f>R9*I9</f>
        <v>13689</v>
      </c>
      <c r="T9" s="1147">
        <f>(R9-K9)/K9</f>
        <v>0.3</v>
      </c>
      <c r="U9" s="1147">
        <f>(R9-P9)/P9</f>
        <v>0.23607210375456875</v>
      </c>
      <c r="V9" s="1148">
        <f>S9/N9</f>
        <v>0.23177671324400145</v>
      </c>
      <c r="W9" s="1115">
        <v>14</v>
      </c>
      <c r="X9" s="1078" t="s">
        <v>373</v>
      </c>
      <c r="Y9" s="1076">
        <v>1</v>
      </c>
      <c r="Z9" s="1109"/>
      <c r="AA9" s="1115"/>
      <c r="AB9" s="1076"/>
      <c r="AC9" s="1076"/>
      <c r="AD9" s="1076"/>
      <c r="AE9" s="1076"/>
      <c r="AF9" s="1076"/>
      <c r="AG9" s="1076"/>
      <c r="AH9" s="1076"/>
      <c r="AI9" s="1076"/>
      <c r="AJ9" s="1076"/>
      <c r="AK9" s="1076"/>
      <c r="AL9" s="1076"/>
      <c r="AM9" s="1076"/>
      <c r="AN9" s="1076"/>
      <c r="AO9" s="1076"/>
      <c r="AP9" s="1076"/>
      <c r="AQ9" s="1076"/>
      <c r="AR9" s="1076"/>
      <c r="AS9" s="1076"/>
    </row>
    <row r="10" spans="1:45" ht="12.75" customHeight="1">
      <c r="A10" s="1063">
        <v>5</v>
      </c>
      <c r="B10" s="1064" t="s">
        <v>385</v>
      </c>
      <c r="C10" s="1064" t="s">
        <v>386</v>
      </c>
      <c r="D10" s="1065">
        <v>39141</v>
      </c>
      <c r="E10" s="1079">
        <v>2</v>
      </c>
      <c r="F10" s="1080" t="s">
        <v>387</v>
      </c>
      <c r="G10" s="1081">
        <f>D10-180</f>
        <v>38961</v>
      </c>
      <c r="H10" s="1068" t="s">
        <v>384</v>
      </c>
      <c r="I10" s="1104"/>
      <c r="J10" s="1105"/>
      <c r="K10" s="1106" t="s">
        <v>370</v>
      </c>
      <c r="L10" s="1106">
        <v>5000</v>
      </c>
      <c r="M10" s="1066" t="s">
        <v>370</v>
      </c>
      <c r="N10" s="1107" t="s">
        <v>376</v>
      </c>
      <c r="O10" s="1108"/>
      <c r="P10" s="1109"/>
      <c r="Q10" s="1139"/>
      <c r="R10" s="1460" t="s">
        <v>87</v>
      </c>
      <c r="S10" s="1141">
        <v>5200</v>
      </c>
      <c r="T10" s="1142">
        <v>0</v>
      </c>
      <c r="U10" s="1142">
        <v>0</v>
      </c>
      <c r="V10" s="1149" t="s">
        <v>376</v>
      </c>
      <c r="W10" s="1109">
        <v>6000</v>
      </c>
      <c r="X10" s="1068" t="s">
        <v>373</v>
      </c>
      <c r="Y10" s="1083">
        <v>1</v>
      </c>
      <c r="Z10" s="1109"/>
      <c r="AA10" s="1115"/>
      <c r="AB10" s="1083"/>
      <c r="AC10" s="1083"/>
      <c r="AD10" s="1083"/>
      <c r="AE10" s="1083"/>
      <c r="AF10" s="1083"/>
      <c r="AG10" s="1083"/>
      <c r="AH10" s="1083"/>
      <c r="AI10" s="1083"/>
      <c r="AJ10" s="1083"/>
      <c r="AK10" s="1083"/>
      <c r="AL10" s="1083"/>
      <c r="AM10" s="1083"/>
      <c r="AN10" s="1083"/>
      <c r="AO10" s="1083"/>
      <c r="AP10" s="1083"/>
      <c r="AQ10" s="1083"/>
      <c r="AR10" s="1083"/>
      <c r="AS10" s="1083"/>
    </row>
    <row r="11" spans="1:45" ht="12.75" customHeight="1">
      <c r="A11" s="1069">
        <v>6</v>
      </c>
      <c r="B11" s="1070" t="s">
        <v>388</v>
      </c>
      <c r="C11" s="1070" t="s">
        <v>389</v>
      </c>
      <c r="D11" s="1071">
        <v>39141</v>
      </c>
      <c r="E11" s="1072" t="s">
        <v>370</v>
      </c>
      <c r="F11" s="1073" t="s">
        <v>370</v>
      </c>
      <c r="G11" s="1072" t="s">
        <v>87</v>
      </c>
      <c r="H11" s="1074" t="s">
        <v>371</v>
      </c>
      <c r="I11" s="1110"/>
      <c r="J11" s="1111"/>
      <c r="K11" s="1112" t="s">
        <v>370</v>
      </c>
      <c r="L11" s="1112">
        <v>2000</v>
      </c>
      <c r="M11" s="1072" t="s">
        <v>370</v>
      </c>
      <c r="N11" s="1113" t="s">
        <v>376</v>
      </c>
      <c r="O11" s="1114"/>
      <c r="P11" s="1115"/>
      <c r="Q11" s="1144"/>
      <c r="R11" s="1461" t="s">
        <v>87</v>
      </c>
      <c r="S11" s="1146">
        <v>2100</v>
      </c>
      <c r="T11" s="1147">
        <v>0</v>
      </c>
      <c r="U11" s="1147">
        <v>0</v>
      </c>
      <c r="V11" s="1150" t="s">
        <v>376</v>
      </c>
      <c r="W11" s="1115">
        <v>2400</v>
      </c>
      <c r="X11" s="1078" t="s">
        <v>373</v>
      </c>
      <c r="Y11" s="1076">
        <v>1</v>
      </c>
      <c r="Z11" s="1109"/>
      <c r="AA11" s="1115"/>
      <c r="AB11" s="1076"/>
      <c r="AC11" s="1076"/>
      <c r="AD11" s="1076"/>
      <c r="AE11" s="1076"/>
      <c r="AF11" s="1076"/>
      <c r="AG11" s="1076"/>
      <c r="AH11" s="1076"/>
      <c r="AI11" s="1076"/>
      <c r="AJ11" s="1076"/>
      <c r="AK11" s="1076"/>
      <c r="AL11" s="1076"/>
      <c r="AM11" s="1076"/>
      <c r="AN11" s="1076"/>
      <c r="AO11" s="1076"/>
      <c r="AP11" s="1076"/>
      <c r="AQ11" s="1076"/>
      <c r="AR11" s="1076"/>
      <c r="AS11" s="1076"/>
    </row>
    <row r="12" spans="1:45" ht="12.75" customHeight="1">
      <c r="A12" s="1063">
        <v>7</v>
      </c>
      <c r="B12" s="1064" t="s">
        <v>388</v>
      </c>
      <c r="C12" s="1064" t="s">
        <v>390</v>
      </c>
      <c r="D12" s="1065">
        <v>39141</v>
      </c>
      <c r="E12" s="1066" t="s">
        <v>370</v>
      </c>
      <c r="F12" s="1067" t="s">
        <v>370</v>
      </c>
      <c r="G12" s="1066" t="s">
        <v>370</v>
      </c>
      <c r="H12" s="1068" t="s">
        <v>371</v>
      </c>
      <c r="I12" s="1067"/>
      <c r="J12" s="1105"/>
      <c r="K12" s="1106" t="s">
        <v>370</v>
      </c>
      <c r="L12" s="1106">
        <v>2500</v>
      </c>
      <c r="M12" s="1066" t="s">
        <v>370</v>
      </c>
      <c r="N12" s="1107" t="s">
        <v>376</v>
      </c>
      <c r="O12" s="1108"/>
      <c r="P12" s="1109"/>
      <c r="Q12" s="1139"/>
      <c r="R12" s="1460" t="s">
        <v>87</v>
      </c>
      <c r="S12" s="1141">
        <v>2600</v>
      </c>
      <c r="T12" s="1142">
        <v>0</v>
      </c>
      <c r="U12" s="1142">
        <v>0</v>
      </c>
      <c r="V12" s="1149" t="s">
        <v>376</v>
      </c>
      <c r="W12" s="1109">
        <v>2800</v>
      </c>
      <c r="X12" s="1068" t="s">
        <v>373</v>
      </c>
      <c r="Y12" s="1083">
        <v>1</v>
      </c>
      <c r="Z12" s="1109"/>
      <c r="AA12" s="1115"/>
      <c r="AB12" s="1083"/>
      <c r="AC12" s="1083"/>
      <c r="AD12" s="1083"/>
      <c r="AE12" s="1083"/>
      <c r="AF12" s="1083"/>
      <c r="AG12" s="1083"/>
      <c r="AH12" s="1083"/>
      <c r="AI12" s="1083"/>
      <c r="AJ12" s="1083"/>
      <c r="AK12" s="1083"/>
      <c r="AL12" s="1083"/>
      <c r="AM12" s="1083"/>
      <c r="AN12" s="1083"/>
      <c r="AO12" s="1083"/>
      <c r="AP12" s="1083"/>
      <c r="AQ12" s="1083"/>
      <c r="AR12" s="1083"/>
      <c r="AS12" s="1083"/>
    </row>
    <row r="13" spans="1:45" ht="12.75" customHeight="1">
      <c r="A13" s="1069">
        <v>8</v>
      </c>
      <c r="B13" s="1070" t="s">
        <v>391</v>
      </c>
      <c r="C13" s="1070" t="s">
        <v>392</v>
      </c>
      <c r="D13" s="1071">
        <v>39183</v>
      </c>
      <c r="E13" s="1072" t="s">
        <v>370</v>
      </c>
      <c r="F13" s="1073" t="s">
        <v>370</v>
      </c>
      <c r="G13" s="1072" t="s">
        <v>370</v>
      </c>
      <c r="H13" s="1074" t="s">
        <v>371</v>
      </c>
      <c r="I13" s="1116">
        <v>1025</v>
      </c>
      <c r="J13" s="1111"/>
      <c r="K13" s="1112">
        <v>14.8</v>
      </c>
      <c r="L13" s="1112">
        <f>K13*I13</f>
        <v>15170</v>
      </c>
      <c r="M13" s="1117" t="s">
        <v>393</v>
      </c>
      <c r="N13" s="1113">
        <f>[3]combine!X298/12</f>
        <v>556275.33583333332</v>
      </c>
      <c r="O13" s="1114">
        <f>[3]combine!AB300</f>
        <v>0</v>
      </c>
      <c r="P13" s="1115">
        <f>O13+K13</f>
        <v>14.8</v>
      </c>
      <c r="Q13" s="1144">
        <f>P13*I13</f>
        <v>15170</v>
      </c>
      <c r="R13" s="1145">
        <v>15.5</v>
      </c>
      <c r="S13" s="1146">
        <f>R13*I13</f>
        <v>15887.5</v>
      </c>
      <c r="T13" s="1147">
        <f>(R13-K13)/K13</f>
        <v>4.7297297297297203E-2</v>
      </c>
      <c r="U13" s="1147">
        <f>(R13-P13)/P13</f>
        <v>4.7297297297297244E-2</v>
      </c>
      <c r="V13" s="1148">
        <f>S13/N13</f>
        <v>2.8560496891704871E-2</v>
      </c>
      <c r="W13" s="1115">
        <v>18</v>
      </c>
      <c r="X13" s="1078" t="s">
        <v>380</v>
      </c>
      <c r="Y13" s="1076">
        <v>1</v>
      </c>
      <c r="Z13" s="1109"/>
      <c r="AA13" s="1115"/>
      <c r="AB13" s="1076"/>
      <c r="AC13" s="1076"/>
      <c r="AD13" s="1076"/>
      <c r="AE13" s="1076"/>
      <c r="AF13" s="1076"/>
      <c r="AG13" s="1076"/>
      <c r="AH13" s="1076"/>
      <c r="AI13" s="1076"/>
      <c r="AJ13" s="1076"/>
      <c r="AK13" s="1076"/>
      <c r="AL13" s="1076"/>
      <c r="AM13" s="1076"/>
      <c r="AN13" s="1076"/>
      <c r="AO13" s="1076"/>
      <c r="AP13" s="1076"/>
      <c r="AQ13" s="1076"/>
      <c r="AR13" s="1076"/>
      <c r="AS13" s="1076"/>
    </row>
    <row r="14" spans="1:45" ht="12.75" customHeight="1">
      <c r="A14" s="1063">
        <v>9</v>
      </c>
      <c r="B14" s="1064" t="s">
        <v>394</v>
      </c>
      <c r="C14" s="1064" t="s">
        <v>395</v>
      </c>
      <c r="D14" s="1065">
        <v>39194</v>
      </c>
      <c r="E14" s="1066" t="s">
        <v>370</v>
      </c>
      <c r="F14" s="1067" t="s">
        <v>370</v>
      </c>
      <c r="G14" s="1066" t="s">
        <v>370</v>
      </c>
      <c r="H14" s="1068" t="s">
        <v>371</v>
      </c>
      <c r="I14" s="1104">
        <v>540</v>
      </c>
      <c r="J14" s="1105" t="s">
        <v>396</v>
      </c>
      <c r="K14" s="1106">
        <v>14.5</v>
      </c>
      <c r="L14" s="1106">
        <f>K14*I14</f>
        <v>7830</v>
      </c>
      <c r="M14" s="1068"/>
      <c r="N14" s="1107"/>
      <c r="O14" s="1108"/>
      <c r="P14" s="1109"/>
      <c r="Q14" s="1139"/>
      <c r="R14" s="1140"/>
      <c r="S14" s="1141"/>
      <c r="T14" s="1083"/>
      <c r="U14" s="1083"/>
      <c r="V14" s="1149"/>
      <c r="W14" s="1109"/>
      <c r="X14" s="1068" t="s">
        <v>373</v>
      </c>
      <c r="Y14" s="1083">
        <v>1</v>
      </c>
      <c r="Z14" s="1028"/>
      <c r="AA14" s="1115"/>
      <c r="AB14" s="1083"/>
      <c r="AC14" s="1083"/>
      <c r="AD14" s="1083"/>
      <c r="AE14" s="1083"/>
      <c r="AF14" s="1083"/>
      <c r="AG14" s="1083"/>
      <c r="AH14" s="1083"/>
      <c r="AI14" s="1083"/>
      <c r="AJ14" s="1083"/>
      <c r="AK14" s="1083"/>
      <c r="AL14" s="1083"/>
      <c r="AM14" s="1083"/>
      <c r="AN14" s="1083"/>
      <c r="AO14" s="1083"/>
      <c r="AP14" s="1083"/>
      <c r="AQ14" s="1083"/>
      <c r="AR14" s="1083"/>
      <c r="AS14" s="1083"/>
    </row>
    <row r="15" spans="1:45" ht="12.75" customHeight="1">
      <c r="A15" s="1063"/>
      <c r="B15" s="1064"/>
      <c r="C15" s="1064"/>
      <c r="D15" s="1065"/>
      <c r="E15" s="1066"/>
      <c r="F15" s="1067"/>
      <c r="G15" s="1066"/>
      <c r="H15" s="1068"/>
      <c r="I15" s="1104"/>
      <c r="J15" s="1105" t="s">
        <v>397</v>
      </c>
      <c r="K15" s="1106">
        <v>15</v>
      </c>
      <c r="L15" s="1106">
        <f>K15*I14</f>
        <v>8100</v>
      </c>
      <c r="M15" s="1079"/>
      <c r="N15" s="1107"/>
      <c r="O15" s="1108"/>
      <c r="P15" s="1109"/>
      <c r="Q15" s="1139"/>
      <c r="R15" s="1140"/>
      <c r="S15" s="1141"/>
      <c r="T15" s="1142"/>
      <c r="U15" s="1142"/>
      <c r="V15" s="1149"/>
      <c r="W15" s="1109"/>
      <c r="X15" s="1068"/>
      <c r="Y15" s="1083"/>
      <c r="Z15" s="1109"/>
      <c r="AA15" s="1115"/>
      <c r="AB15" s="1083"/>
      <c r="AC15" s="1083"/>
      <c r="AD15" s="1083"/>
      <c r="AE15" s="1083"/>
      <c r="AF15" s="1083"/>
      <c r="AG15" s="1083"/>
      <c r="AH15" s="1083"/>
      <c r="AI15" s="1083"/>
      <c r="AJ15" s="1083"/>
      <c r="AK15" s="1083"/>
      <c r="AL15" s="1083"/>
      <c r="AM15" s="1083"/>
      <c r="AN15" s="1083"/>
      <c r="AO15" s="1083"/>
      <c r="AP15" s="1083"/>
      <c r="AQ15" s="1083"/>
      <c r="AR15" s="1083"/>
      <c r="AS15" s="1083"/>
    </row>
    <row r="16" spans="1:45" ht="12.75" customHeight="1">
      <c r="A16" s="1063"/>
      <c r="B16" s="1064"/>
      <c r="C16" s="1064"/>
      <c r="D16" s="1065"/>
      <c r="E16" s="1066"/>
      <c r="F16" s="1067"/>
      <c r="G16" s="1066"/>
      <c r="H16" s="1068"/>
      <c r="I16" s="1104"/>
      <c r="J16" s="1105" t="s">
        <v>398</v>
      </c>
      <c r="K16" s="1106">
        <v>15</v>
      </c>
      <c r="L16" s="1106">
        <f>K16*I14</f>
        <v>8100</v>
      </c>
      <c r="M16" s="1079" t="s">
        <v>399</v>
      </c>
      <c r="N16" s="1107">
        <f>[3]combine!X328/12</f>
        <v>51493.427499999998</v>
      </c>
      <c r="O16" s="1108">
        <f>[3]combine!AB330</f>
        <v>0</v>
      </c>
      <c r="P16" s="1109">
        <f>O16+15</f>
        <v>15</v>
      </c>
      <c r="Q16" s="1139">
        <f>P16*I14</f>
        <v>8100</v>
      </c>
      <c r="R16" s="1140">
        <v>15.5</v>
      </c>
      <c r="S16" s="1141">
        <f>R16*I14</f>
        <v>8370</v>
      </c>
      <c r="T16" s="1142">
        <f t="shared" ref="T16:T21" si="0">(R16-K16)/K16</f>
        <v>3.3333333333333298E-2</v>
      </c>
      <c r="U16" s="1142">
        <f t="shared" ref="U16:U21" si="1">(R16-P16)/P16</f>
        <v>3.3333333333333333E-2</v>
      </c>
      <c r="V16" s="1143">
        <f t="shared" ref="V16:V21" si="2">S16/N16</f>
        <v>0.16254501606054483</v>
      </c>
      <c r="W16" s="1109">
        <v>17</v>
      </c>
      <c r="X16" s="1068"/>
      <c r="Y16" s="1083"/>
      <c r="Z16" s="1109"/>
      <c r="AA16" s="1115"/>
      <c r="AB16" s="1083"/>
      <c r="AC16" s="1083"/>
      <c r="AD16" s="1083"/>
      <c r="AE16" s="1083"/>
      <c r="AF16" s="1083"/>
      <c r="AG16" s="1083"/>
      <c r="AH16" s="1083"/>
      <c r="AI16" s="1083"/>
      <c r="AJ16" s="1083"/>
      <c r="AK16" s="1083"/>
      <c r="AL16" s="1083"/>
      <c r="AM16" s="1083"/>
      <c r="AN16" s="1083"/>
      <c r="AO16" s="1083"/>
      <c r="AP16" s="1083"/>
      <c r="AQ16" s="1083"/>
      <c r="AR16" s="1083"/>
      <c r="AS16" s="1083"/>
    </row>
    <row r="17" spans="1:45" ht="12.75" customHeight="1">
      <c r="A17" s="1069">
        <v>10</v>
      </c>
      <c r="B17" s="1070" t="s">
        <v>400</v>
      </c>
      <c r="C17" s="1070" t="s">
        <v>401</v>
      </c>
      <c r="D17" s="1071">
        <v>39216</v>
      </c>
      <c r="E17" s="1075">
        <v>3</v>
      </c>
      <c r="F17" s="1076" t="s">
        <v>383</v>
      </c>
      <c r="G17" s="1082">
        <f>D17-270</f>
        <v>38946</v>
      </c>
      <c r="H17" s="1078" t="s">
        <v>402</v>
      </c>
      <c r="I17" s="1110">
        <v>528</v>
      </c>
      <c r="J17" s="1111"/>
      <c r="K17" s="1112">
        <v>11</v>
      </c>
      <c r="L17" s="1112">
        <f t="shared" ref="L17:L22" si="3">K17*I17</f>
        <v>5808</v>
      </c>
      <c r="M17" s="1075" t="s">
        <v>403</v>
      </c>
      <c r="N17" s="1113">
        <f>[3]combine!X218/10</f>
        <v>19130.185000000001</v>
      </c>
      <c r="O17" s="1114">
        <f>[3]combine!AB220</f>
        <v>0.37887310606060598</v>
      </c>
      <c r="P17" s="1115">
        <f>O17+K17</f>
        <v>11.378873106060606</v>
      </c>
      <c r="Q17" s="1144">
        <f>P17*I17</f>
        <v>6008.0450000000001</v>
      </c>
      <c r="R17" s="1145">
        <v>13</v>
      </c>
      <c r="S17" s="1146">
        <f>R17*I17</f>
        <v>6864</v>
      </c>
      <c r="T17" s="1147">
        <f t="shared" si="0"/>
        <v>0.18181818181818199</v>
      </c>
      <c r="U17" s="1147">
        <f t="shared" si="1"/>
        <v>0.14246814063476554</v>
      </c>
      <c r="V17" s="1148">
        <f t="shared" si="2"/>
        <v>0.35880468484753281</v>
      </c>
      <c r="W17" s="1115">
        <v>18</v>
      </c>
      <c r="X17" s="1078" t="s">
        <v>404</v>
      </c>
      <c r="Y17" s="1076"/>
      <c r="Z17" s="1109"/>
      <c r="AA17" s="1115"/>
      <c r="AB17" s="1076"/>
      <c r="AC17" s="1076"/>
      <c r="AD17" s="1076"/>
      <c r="AE17" s="1076"/>
      <c r="AF17" s="1076"/>
      <c r="AG17" s="1076"/>
      <c r="AH17" s="1076"/>
      <c r="AI17" s="1076"/>
      <c r="AJ17" s="1076"/>
      <c r="AK17" s="1076"/>
      <c r="AL17" s="1076"/>
      <c r="AM17" s="1076"/>
      <c r="AN17" s="1076"/>
      <c r="AO17" s="1076"/>
      <c r="AP17" s="1076"/>
      <c r="AQ17" s="1076"/>
      <c r="AR17" s="1076"/>
      <c r="AS17" s="1076"/>
    </row>
    <row r="18" spans="1:45" ht="12.75" customHeight="1">
      <c r="A18" s="1063">
        <v>11</v>
      </c>
      <c r="B18" s="1064" t="s">
        <v>405</v>
      </c>
      <c r="C18" s="1064" t="s">
        <v>406</v>
      </c>
      <c r="D18" s="1065">
        <v>39218</v>
      </c>
      <c r="E18" s="1079">
        <v>3</v>
      </c>
      <c r="F18" s="1083" t="s">
        <v>383</v>
      </c>
      <c r="G18" s="1084">
        <f>D18-270</f>
        <v>38948</v>
      </c>
      <c r="H18" s="1068" t="s">
        <v>384</v>
      </c>
      <c r="I18" s="1118">
        <v>1091</v>
      </c>
      <c r="J18" s="1105"/>
      <c r="K18" s="1106">
        <v>12.5</v>
      </c>
      <c r="L18" s="1106">
        <f t="shared" si="3"/>
        <v>13637.5</v>
      </c>
      <c r="M18" s="1079" t="s">
        <v>372</v>
      </c>
      <c r="N18" s="1107">
        <f>[3]combine!X29/12</f>
        <v>91851.182499999995</v>
      </c>
      <c r="O18" s="1108">
        <f>[3]combine!AB31</f>
        <v>0</v>
      </c>
      <c r="P18" s="1109">
        <f>O18+K18</f>
        <v>12.5</v>
      </c>
      <c r="Q18" s="1139">
        <f>P18*I18</f>
        <v>13637.5</v>
      </c>
      <c r="R18" s="1140">
        <v>13.5</v>
      </c>
      <c r="S18" s="1141">
        <f>R18*I18</f>
        <v>14728.5</v>
      </c>
      <c r="T18" s="1142">
        <f t="shared" si="0"/>
        <v>0.08</v>
      </c>
      <c r="U18" s="1142">
        <f t="shared" si="1"/>
        <v>0.08</v>
      </c>
      <c r="V18" s="1143">
        <f t="shared" si="2"/>
        <v>0.16035177336992915</v>
      </c>
      <c r="W18" s="1109">
        <v>14</v>
      </c>
      <c r="X18" s="1068" t="s">
        <v>373</v>
      </c>
      <c r="Y18" s="1083">
        <v>1</v>
      </c>
      <c r="Z18" s="1109"/>
      <c r="AA18" s="1115"/>
      <c r="AB18" s="1083"/>
      <c r="AC18" s="1083"/>
      <c r="AD18" s="1083"/>
      <c r="AE18" s="1083"/>
      <c r="AF18" s="1083"/>
      <c r="AG18" s="1083"/>
      <c r="AH18" s="1083"/>
      <c r="AI18" s="1083"/>
      <c r="AJ18" s="1083"/>
      <c r="AK18" s="1083"/>
      <c r="AL18" s="1083"/>
      <c r="AM18" s="1083"/>
      <c r="AN18" s="1083"/>
      <c r="AO18" s="1083"/>
      <c r="AP18" s="1083"/>
      <c r="AQ18" s="1083"/>
      <c r="AR18" s="1083"/>
      <c r="AS18" s="1083"/>
    </row>
    <row r="19" spans="1:45" ht="12.75" customHeight="1">
      <c r="A19" s="1069">
        <v>12</v>
      </c>
      <c r="B19" s="1070" t="s">
        <v>407</v>
      </c>
      <c r="C19" s="1070" t="s">
        <v>408</v>
      </c>
      <c r="D19" s="1071">
        <v>39223</v>
      </c>
      <c r="E19" s="1075">
        <v>3</v>
      </c>
      <c r="F19" s="1076" t="s">
        <v>383</v>
      </c>
      <c r="G19" s="1082">
        <f>D19-270</f>
        <v>38953</v>
      </c>
      <c r="H19" s="1078" t="s">
        <v>402</v>
      </c>
      <c r="I19" s="1110">
        <v>439</v>
      </c>
      <c r="J19" s="1111"/>
      <c r="K19" s="1112">
        <v>10</v>
      </c>
      <c r="L19" s="1112">
        <f t="shared" si="3"/>
        <v>4390</v>
      </c>
      <c r="M19" s="1075" t="s">
        <v>409</v>
      </c>
      <c r="N19" s="1113">
        <f>[3]combine!X183/10</f>
        <v>21969.821</v>
      </c>
      <c r="O19" s="1114">
        <f>[3]combine!AB185</f>
        <v>1.1620569476082001</v>
      </c>
      <c r="P19" s="1115">
        <f>O19+K19</f>
        <v>11.1620569476082</v>
      </c>
      <c r="Q19" s="1144">
        <f>P19*I19</f>
        <v>4900.143</v>
      </c>
      <c r="R19" s="1145">
        <v>15</v>
      </c>
      <c r="S19" s="1146">
        <f>R19*I19</f>
        <v>6585</v>
      </c>
      <c r="T19" s="1147">
        <f t="shared" si="0"/>
        <v>0.5</v>
      </c>
      <c r="U19" s="1147">
        <f t="shared" si="1"/>
        <v>0.34383833288130583</v>
      </c>
      <c r="V19" s="1148">
        <f t="shared" si="2"/>
        <v>0.29972934235558862</v>
      </c>
      <c r="W19" s="1115">
        <v>16</v>
      </c>
      <c r="X19" s="1078" t="s">
        <v>404</v>
      </c>
      <c r="Y19" s="1076"/>
      <c r="Z19" s="1109"/>
      <c r="AA19" s="1115"/>
      <c r="AB19" s="1076"/>
      <c r="AC19" s="1076"/>
      <c r="AD19" s="1076"/>
      <c r="AE19" s="1076"/>
      <c r="AF19" s="1076"/>
      <c r="AG19" s="1076"/>
      <c r="AH19" s="1076"/>
      <c r="AI19" s="1076"/>
      <c r="AJ19" s="1076"/>
      <c r="AK19" s="1076"/>
      <c r="AL19" s="1076"/>
      <c r="AM19" s="1076"/>
      <c r="AN19" s="1076"/>
      <c r="AO19" s="1076"/>
      <c r="AP19" s="1076"/>
      <c r="AQ19" s="1076"/>
      <c r="AR19" s="1076"/>
      <c r="AS19" s="1076"/>
    </row>
    <row r="20" spans="1:45" ht="12.75" customHeight="1">
      <c r="A20" s="1063">
        <v>13</v>
      </c>
      <c r="B20" s="1064" t="s">
        <v>410</v>
      </c>
      <c r="C20" s="1064" t="s">
        <v>411</v>
      </c>
      <c r="D20" s="1065">
        <v>39278</v>
      </c>
      <c r="E20" s="1066" t="s">
        <v>370</v>
      </c>
      <c r="F20" s="1067" t="s">
        <v>370</v>
      </c>
      <c r="G20" s="1066" t="s">
        <v>370</v>
      </c>
      <c r="H20" s="1068" t="s">
        <v>371</v>
      </c>
      <c r="I20" s="1104">
        <v>530</v>
      </c>
      <c r="J20" s="1105"/>
      <c r="K20" s="1106">
        <v>12</v>
      </c>
      <c r="L20" s="1106">
        <f t="shared" si="3"/>
        <v>6360</v>
      </c>
      <c r="M20" s="1079" t="s">
        <v>412</v>
      </c>
      <c r="N20" s="1107">
        <f>[3]combine!X211/12</f>
        <v>32205.20583333333</v>
      </c>
      <c r="O20" s="1108">
        <f>[3]combine!AB213</f>
        <v>2.84119496855346E-2</v>
      </c>
      <c r="P20" s="1109">
        <f>O20+K20</f>
        <v>12.028411949685534</v>
      </c>
      <c r="Q20" s="1139">
        <f>P20*I20</f>
        <v>6375.0583333333334</v>
      </c>
      <c r="R20" s="1140">
        <v>13</v>
      </c>
      <c r="S20" s="1141">
        <f>R20*I20</f>
        <v>6890</v>
      </c>
      <c r="T20" s="1142">
        <f t="shared" si="0"/>
        <v>8.3333333333333301E-2</v>
      </c>
      <c r="U20" s="1142">
        <f t="shared" si="1"/>
        <v>8.0774424286313776E-2</v>
      </c>
      <c r="V20" s="1143">
        <f t="shared" si="2"/>
        <v>0.21394056711380025</v>
      </c>
      <c r="W20" s="1109">
        <v>15</v>
      </c>
      <c r="X20" s="1068" t="s">
        <v>404</v>
      </c>
      <c r="Y20" s="1083">
        <v>1</v>
      </c>
      <c r="Z20" s="1109"/>
      <c r="AA20" s="1115"/>
      <c r="AB20" s="1083"/>
      <c r="AC20" s="1083"/>
      <c r="AD20" s="1083"/>
      <c r="AE20" s="1083"/>
      <c r="AF20" s="1083"/>
      <c r="AG20" s="1083"/>
      <c r="AH20" s="1083"/>
      <c r="AI20" s="1083"/>
      <c r="AJ20" s="1083"/>
      <c r="AK20" s="1083"/>
      <c r="AL20" s="1083"/>
      <c r="AM20" s="1083"/>
      <c r="AN20" s="1083"/>
      <c r="AO20" s="1083"/>
      <c r="AP20" s="1083"/>
      <c r="AQ20" s="1083"/>
      <c r="AR20" s="1083"/>
      <c r="AS20" s="1083"/>
    </row>
    <row r="21" spans="1:45" ht="12.75" customHeight="1">
      <c r="A21" s="1069">
        <v>14</v>
      </c>
      <c r="B21" s="1070" t="s">
        <v>413</v>
      </c>
      <c r="C21" s="1070" t="s">
        <v>414</v>
      </c>
      <c r="D21" s="1071">
        <v>39294</v>
      </c>
      <c r="E21" s="1075">
        <v>3</v>
      </c>
      <c r="F21" s="1076" t="s">
        <v>383</v>
      </c>
      <c r="G21" s="1082">
        <f>D21-270</f>
        <v>39024</v>
      </c>
      <c r="H21" s="1078" t="s">
        <v>384</v>
      </c>
      <c r="I21" s="1110">
        <v>883</v>
      </c>
      <c r="J21" s="1111"/>
      <c r="K21" s="1112">
        <v>7</v>
      </c>
      <c r="L21" s="1112">
        <f t="shared" si="3"/>
        <v>6181</v>
      </c>
      <c r="M21" s="1075" t="s">
        <v>415</v>
      </c>
      <c r="N21" s="1113">
        <f>[3]combine!X252/12</f>
        <v>30729.75</v>
      </c>
      <c r="O21" s="1114">
        <f>[3]combine!AB254</f>
        <v>0</v>
      </c>
      <c r="P21" s="1115">
        <f>O21+K21</f>
        <v>7</v>
      </c>
      <c r="Q21" s="1144">
        <f>P21*I21</f>
        <v>6181</v>
      </c>
      <c r="R21" s="1145">
        <v>11</v>
      </c>
      <c r="S21" s="1146">
        <f>R21*I21</f>
        <v>9713</v>
      </c>
      <c r="T21" s="1147">
        <f t="shared" si="0"/>
        <v>0.57142857142857095</v>
      </c>
      <c r="U21" s="1147">
        <f t="shared" si="1"/>
        <v>0.5714285714285714</v>
      </c>
      <c r="V21" s="1148">
        <f t="shared" si="2"/>
        <v>0.31607806767057983</v>
      </c>
      <c r="W21" s="1115">
        <v>13</v>
      </c>
      <c r="X21" s="1078" t="s">
        <v>373</v>
      </c>
      <c r="Y21" s="1076">
        <v>1</v>
      </c>
      <c r="Z21" s="1109"/>
      <c r="AA21" s="1115"/>
      <c r="AB21" s="1076"/>
      <c r="AC21" s="1076"/>
      <c r="AD21" s="1076"/>
      <c r="AE21" s="1076"/>
      <c r="AF21" s="1076"/>
      <c r="AG21" s="1076"/>
      <c r="AH21" s="1076"/>
      <c r="AI21" s="1076"/>
      <c r="AJ21" s="1076"/>
      <c r="AK21" s="1076"/>
      <c r="AL21" s="1076"/>
      <c r="AM21" s="1076"/>
      <c r="AN21" s="1076"/>
      <c r="AO21" s="1076"/>
      <c r="AP21" s="1076"/>
      <c r="AQ21" s="1076"/>
      <c r="AR21" s="1076"/>
      <c r="AS21" s="1076"/>
    </row>
    <row r="22" spans="1:45" ht="12.75" customHeight="1">
      <c r="A22" s="1063">
        <v>15</v>
      </c>
      <c r="B22" s="1064" t="s">
        <v>416</v>
      </c>
      <c r="C22" s="1064" t="s">
        <v>417</v>
      </c>
      <c r="D22" s="1065">
        <v>39328</v>
      </c>
      <c r="E22" s="1079">
        <v>3</v>
      </c>
      <c r="F22" s="1083" t="s">
        <v>383</v>
      </c>
      <c r="G22" s="1084">
        <f>D22-270</f>
        <v>39058</v>
      </c>
      <c r="H22" s="1068" t="s">
        <v>384</v>
      </c>
      <c r="I22" s="1118">
        <v>2246</v>
      </c>
      <c r="J22" s="1105" t="s">
        <v>396</v>
      </c>
      <c r="K22" s="1106">
        <v>7</v>
      </c>
      <c r="L22" s="1106">
        <f t="shared" si="3"/>
        <v>15722</v>
      </c>
      <c r="M22" s="1068"/>
      <c r="N22" s="1107"/>
      <c r="O22" s="1108"/>
      <c r="P22" s="1109"/>
      <c r="Q22" s="1139"/>
      <c r="R22" s="1140"/>
      <c r="S22" s="1141"/>
      <c r="T22" s="1083"/>
      <c r="U22" s="1142"/>
      <c r="V22" s="1149"/>
      <c r="W22" s="1109"/>
      <c r="X22" s="1068" t="s">
        <v>380</v>
      </c>
      <c r="Y22" s="1083">
        <v>1</v>
      </c>
      <c r="Z22" s="1028"/>
      <c r="AA22" s="1115"/>
      <c r="AB22" s="1083"/>
      <c r="AC22" s="1083"/>
      <c r="AD22" s="1083"/>
      <c r="AE22" s="1083"/>
      <c r="AF22" s="1083"/>
      <c r="AG22" s="1083"/>
      <c r="AH22" s="1083"/>
      <c r="AI22" s="1083"/>
      <c r="AJ22" s="1083"/>
      <c r="AK22" s="1083"/>
      <c r="AL22" s="1083"/>
      <c r="AM22" s="1083"/>
      <c r="AN22" s="1083"/>
      <c r="AO22" s="1083"/>
      <c r="AP22" s="1083"/>
      <c r="AQ22" s="1083"/>
      <c r="AR22" s="1083"/>
      <c r="AS22" s="1083"/>
    </row>
    <row r="23" spans="1:45" ht="12.75" customHeight="1">
      <c r="A23" s="1063"/>
      <c r="B23" s="1064"/>
      <c r="C23" s="1064"/>
      <c r="D23" s="1065"/>
      <c r="E23" s="1079"/>
      <c r="F23" s="1083"/>
      <c r="G23" s="1084"/>
      <c r="H23" s="1068"/>
      <c r="I23" s="1104"/>
      <c r="J23" s="1105" t="s">
        <v>397</v>
      </c>
      <c r="K23" s="1106">
        <v>8</v>
      </c>
      <c r="L23" s="1106">
        <f>K23*I22</f>
        <v>17968</v>
      </c>
      <c r="M23" s="1079"/>
      <c r="N23" s="1107"/>
      <c r="O23" s="1108"/>
      <c r="P23" s="1109"/>
      <c r="Q23" s="1139"/>
      <c r="R23" s="1140"/>
      <c r="S23" s="1141"/>
      <c r="T23" s="1142"/>
      <c r="U23" s="1142"/>
      <c r="V23" s="1149"/>
      <c r="W23" s="1109"/>
      <c r="X23" s="1068"/>
      <c r="Y23" s="1083"/>
      <c r="Z23" s="1109"/>
      <c r="AA23" s="1115"/>
      <c r="AB23" s="1083"/>
      <c r="AC23" s="1083"/>
      <c r="AD23" s="1083"/>
      <c r="AE23" s="1083"/>
      <c r="AF23" s="1083"/>
      <c r="AG23" s="1083"/>
      <c r="AH23" s="1083"/>
      <c r="AI23" s="1083"/>
      <c r="AJ23" s="1083"/>
      <c r="AK23" s="1083"/>
      <c r="AL23" s="1083"/>
      <c r="AM23" s="1083"/>
      <c r="AN23" s="1083"/>
      <c r="AO23" s="1083"/>
      <c r="AP23" s="1083"/>
      <c r="AQ23" s="1083"/>
      <c r="AR23" s="1083"/>
      <c r="AS23" s="1083"/>
    </row>
    <row r="24" spans="1:45" ht="12.75" customHeight="1">
      <c r="A24" s="1063"/>
      <c r="B24" s="1064"/>
      <c r="C24" s="1064"/>
      <c r="D24" s="1065"/>
      <c r="E24" s="1079"/>
      <c r="F24" s="1083"/>
      <c r="G24" s="1084"/>
      <c r="H24" s="1068"/>
      <c r="I24" s="1104"/>
      <c r="J24" s="1105" t="s">
        <v>398</v>
      </c>
      <c r="K24" s="1106">
        <v>9</v>
      </c>
      <c r="L24" s="1106">
        <f>K24*I22</f>
        <v>20214</v>
      </c>
      <c r="M24" s="1079" t="s">
        <v>412</v>
      </c>
      <c r="N24" s="1107">
        <f>[3]combine!X342/12</f>
        <v>183808.30416666667</v>
      </c>
      <c r="O24" s="1108"/>
      <c r="P24" s="1109"/>
      <c r="Q24" s="1139"/>
      <c r="R24" s="1140">
        <v>12.5</v>
      </c>
      <c r="S24" s="1141">
        <f>R24*I22</f>
        <v>28075</v>
      </c>
      <c r="T24" s="1142">
        <f>(R24-K24)/K24</f>
        <v>0.38888888888888901</v>
      </c>
      <c r="U24" s="1142">
        <f>(S24-L24)/L24</f>
        <v>0.38888888888888901</v>
      </c>
      <c r="V24" s="1143">
        <f>S24/N24</f>
        <v>0.15274065079531568</v>
      </c>
      <c r="W24" s="1109"/>
      <c r="X24" s="1068"/>
      <c r="Y24" s="1083"/>
      <c r="Z24" s="1109"/>
      <c r="AA24" s="1115"/>
      <c r="AB24" s="1083"/>
      <c r="AC24" s="1083"/>
      <c r="AD24" s="1083"/>
      <c r="AE24" s="1083"/>
      <c r="AF24" s="1083"/>
      <c r="AG24" s="1083"/>
      <c r="AH24" s="1083"/>
      <c r="AI24" s="1083"/>
      <c r="AJ24" s="1083"/>
      <c r="AK24" s="1083"/>
      <c r="AL24" s="1083"/>
      <c r="AM24" s="1083"/>
      <c r="AN24" s="1083"/>
      <c r="AO24" s="1083"/>
      <c r="AP24" s="1083"/>
      <c r="AQ24" s="1083"/>
      <c r="AR24" s="1083"/>
      <c r="AS24" s="1083"/>
    </row>
    <row r="25" spans="1:45" ht="12.75" customHeight="1">
      <c r="A25" s="1069">
        <v>16</v>
      </c>
      <c r="B25" s="1070" t="s">
        <v>418</v>
      </c>
      <c r="C25" s="1070" t="s">
        <v>419</v>
      </c>
      <c r="D25" s="1071">
        <v>39339</v>
      </c>
      <c r="E25" s="1072" t="s">
        <v>370</v>
      </c>
      <c r="F25" s="1073" t="s">
        <v>370</v>
      </c>
      <c r="G25" s="1072" t="s">
        <v>370</v>
      </c>
      <c r="H25" s="1078" t="s">
        <v>420</v>
      </c>
      <c r="I25" s="1110">
        <v>120</v>
      </c>
      <c r="J25" s="1111"/>
      <c r="K25" s="1112">
        <f>L25/I25</f>
        <v>15.8333333333333</v>
      </c>
      <c r="L25" s="1112">
        <v>1900</v>
      </c>
      <c r="M25" s="1075" t="s">
        <v>415</v>
      </c>
      <c r="N25" s="1113">
        <f>[3]combine!X399/12</f>
        <v>20156.468333333334</v>
      </c>
      <c r="O25" s="1114">
        <f>[3]combine!AB401</f>
        <v>0</v>
      </c>
      <c r="P25" s="1115">
        <f>O25+K25</f>
        <v>15.8333333333333</v>
      </c>
      <c r="Q25" s="1144">
        <f>P25*I25</f>
        <v>1899.9999999999959</v>
      </c>
      <c r="R25" s="1145">
        <v>0</v>
      </c>
      <c r="S25" s="1146">
        <v>0</v>
      </c>
      <c r="T25" s="1147">
        <v>0</v>
      </c>
      <c r="U25" s="1147">
        <v>0</v>
      </c>
      <c r="V25" s="1148">
        <v>0</v>
      </c>
      <c r="W25" s="1115">
        <v>0</v>
      </c>
      <c r="X25" s="1078" t="s">
        <v>404</v>
      </c>
      <c r="Y25" s="1076"/>
      <c r="Z25" s="1109"/>
      <c r="AA25" s="1115"/>
      <c r="AB25" s="1076"/>
      <c r="AC25" s="1076"/>
      <c r="AD25" s="1076"/>
      <c r="AE25" s="1076"/>
      <c r="AF25" s="1076"/>
      <c r="AG25" s="1076"/>
      <c r="AH25" s="1076"/>
      <c r="AI25" s="1076"/>
      <c r="AJ25" s="1076"/>
      <c r="AK25" s="1076"/>
      <c r="AL25" s="1076"/>
      <c r="AM25" s="1076"/>
      <c r="AN25" s="1076"/>
      <c r="AO25" s="1076"/>
      <c r="AP25" s="1076"/>
      <c r="AQ25" s="1076"/>
      <c r="AR25" s="1076"/>
      <c r="AS25" s="1076"/>
    </row>
    <row r="26" spans="1:45" ht="12.75" customHeight="1">
      <c r="A26" s="1063">
        <v>17</v>
      </c>
      <c r="B26" s="1064" t="s">
        <v>421</v>
      </c>
      <c r="C26" s="1064" t="s">
        <v>422</v>
      </c>
      <c r="D26" s="1065">
        <v>39340</v>
      </c>
      <c r="E26" s="1079">
        <v>3</v>
      </c>
      <c r="F26" s="1083" t="s">
        <v>383</v>
      </c>
      <c r="G26" s="1084">
        <f>D26-270</f>
        <v>39070</v>
      </c>
      <c r="H26" s="1068" t="s">
        <v>384</v>
      </c>
      <c r="I26" s="1104">
        <v>880</v>
      </c>
      <c r="J26" s="1105"/>
      <c r="K26" s="1106">
        <v>6</v>
      </c>
      <c r="L26" s="1106">
        <f t="shared" ref="L26:L34" si="4">K26*I26</f>
        <v>5280</v>
      </c>
      <c r="M26" s="1079" t="s">
        <v>399</v>
      </c>
      <c r="N26" s="1107">
        <f>[3]combine!X352/12</f>
        <v>19864.570833333335</v>
      </c>
      <c r="O26" s="1108">
        <f>[3]combine!AB354</f>
        <v>0</v>
      </c>
      <c r="P26" s="1109">
        <f>O26+K26</f>
        <v>6</v>
      </c>
      <c r="Q26" s="1139">
        <f>P26*I26</f>
        <v>5280</v>
      </c>
      <c r="R26" s="1140">
        <v>7</v>
      </c>
      <c r="S26" s="1141">
        <f t="shared" ref="S26:S33" si="5">R26*I26</f>
        <v>6160</v>
      </c>
      <c r="T26" s="1142">
        <f t="shared" ref="T26:T33" si="6">(R26-K26)/K26</f>
        <v>0.16666666666666699</v>
      </c>
      <c r="U26" s="1142">
        <f>(R26-P26)/P26</f>
        <v>0.16666666666666666</v>
      </c>
      <c r="V26" s="1143">
        <f>S26/N26</f>
        <v>0.31009982806491537</v>
      </c>
      <c r="W26" s="1109">
        <v>9</v>
      </c>
      <c r="X26" s="1068" t="s">
        <v>404</v>
      </c>
      <c r="Y26" s="1083">
        <v>1</v>
      </c>
      <c r="Z26" s="1109"/>
      <c r="AA26" s="1115"/>
      <c r="AB26" s="1083"/>
      <c r="AC26" s="1083"/>
      <c r="AD26" s="1083"/>
      <c r="AE26" s="1083"/>
      <c r="AF26" s="1083"/>
      <c r="AG26" s="1083"/>
      <c r="AH26" s="1083"/>
      <c r="AI26" s="1083"/>
      <c r="AJ26" s="1083"/>
      <c r="AK26" s="1083"/>
      <c r="AL26" s="1083"/>
      <c r="AM26" s="1083"/>
      <c r="AN26" s="1083"/>
      <c r="AO26" s="1083"/>
      <c r="AP26" s="1083"/>
      <c r="AQ26" s="1083"/>
      <c r="AR26" s="1083"/>
      <c r="AS26" s="1083"/>
    </row>
    <row r="27" spans="1:45" ht="12.75" customHeight="1">
      <c r="A27" s="1069">
        <v>18</v>
      </c>
      <c r="B27" s="1070" t="s">
        <v>423</v>
      </c>
      <c r="C27" s="1070" t="s">
        <v>424</v>
      </c>
      <c r="D27" s="1071">
        <v>39355</v>
      </c>
      <c r="E27" s="1075">
        <v>3</v>
      </c>
      <c r="F27" s="1076" t="s">
        <v>383</v>
      </c>
      <c r="G27" s="1082">
        <f>D27-270</f>
        <v>39085</v>
      </c>
      <c r="H27" s="1078" t="s">
        <v>402</v>
      </c>
      <c r="I27" s="1110">
        <v>517</v>
      </c>
      <c r="J27" s="1111"/>
      <c r="K27" s="1112">
        <v>8</v>
      </c>
      <c r="L27" s="1112">
        <f t="shared" si="4"/>
        <v>4136</v>
      </c>
      <c r="M27" s="1075" t="s">
        <v>403</v>
      </c>
      <c r="N27" s="1113">
        <f>[3]combine!X358/12</f>
        <v>4559.1716666666662</v>
      </c>
      <c r="O27" s="1114">
        <f>[3]combine!AB360</f>
        <v>0</v>
      </c>
      <c r="P27" s="1115">
        <f>O27+K27</f>
        <v>8</v>
      </c>
      <c r="Q27" s="1144">
        <f>P27*I27</f>
        <v>4136</v>
      </c>
      <c r="R27" s="1145">
        <v>11</v>
      </c>
      <c r="S27" s="1146">
        <f t="shared" si="5"/>
        <v>5687</v>
      </c>
      <c r="T27" s="1147">
        <f t="shared" si="6"/>
        <v>0.375</v>
      </c>
      <c r="U27" s="1147">
        <f>(R27-P27)/P27</f>
        <v>0.375</v>
      </c>
      <c r="V27" s="1148">
        <f>S27/N27</f>
        <v>1.2473757111580577</v>
      </c>
      <c r="W27" s="1115">
        <v>15</v>
      </c>
      <c r="X27" s="1078" t="s">
        <v>373</v>
      </c>
      <c r="Y27" s="1076"/>
      <c r="Z27" s="1109"/>
      <c r="AA27" s="1115"/>
      <c r="AB27" s="1076"/>
      <c r="AC27" s="1076"/>
      <c r="AD27" s="1076"/>
      <c r="AE27" s="1076"/>
      <c r="AF27" s="1076"/>
      <c r="AG27" s="1076"/>
      <c r="AH27" s="1076"/>
      <c r="AI27" s="1076"/>
      <c r="AJ27" s="1076"/>
      <c r="AK27" s="1076"/>
      <c r="AL27" s="1076"/>
      <c r="AM27" s="1076"/>
      <c r="AN27" s="1076"/>
      <c r="AO27" s="1076"/>
      <c r="AP27" s="1076"/>
      <c r="AQ27" s="1076"/>
      <c r="AR27" s="1076"/>
      <c r="AS27" s="1076"/>
    </row>
    <row r="28" spans="1:45" ht="12.75" customHeight="1">
      <c r="A28" s="1063">
        <v>19</v>
      </c>
      <c r="B28" s="1064" t="s">
        <v>425</v>
      </c>
      <c r="C28" s="1064" t="s">
        <v>426</v>
      </c>
      <c r="D28" s="1065">
        <v>39356</v>
      </c>
      <c r="E28" s="1079">
        <v>3</v>
      </c>
      <c r="F28" s="1083" t="s">
        <v>383</v>
      </c>
      <c r="G28" s="1084">
        <f>D28-270</f>
        <v>39086</v>
      </c>
      <c r="H28" s="1068" t="s">
        <v>384</v>
      </c>
      <c r="I28" s="1118">
        <v>1214</v>
      </c>
      <c r="J28" s="1105"/>
      <c r="K28" s="1106">
        <v>6</v>
      </c>
      <c r="L28" s="1106">
        <f t="shared" si="4"/>
        <v>7284</v>
      </c>
      <c r="M28" s="1079" t="s">
        <v>412</v>
      </c>
      <c r="N28" s="1107">
        <f>[3]combine!X346/12</f>
        <v>33142.362499999996</v>
      </c>
      <c r="O28" s="1108">
        <f>[3]combine!AB348</f>
        <v>0</v>
      </c>
      <c r="P28" s="1109">
        <f>O28+K28</f>
        <v>6</v>
      </c>
      <c r="Q28" s="1139">
        <f>P28*I28</f>
        <v>7284</v>
      </c>
      <c r="R28" s="1140">
        <v>8</v>
      </c>
      <c r="S28" s="1141">
        <f t="shared" si="5"/>
        <v>9712</v>
      </c>
      <c r="T28" s="1142">
        <f t="shared" si="6"/>
        <v>0.33333333333333298</v>
      </c>
      <c r="U28" s="1142">
        <f>(R28-P28)/P28</f>
        <v>0.33333333333333331</v>
      </c>
      <c r="V28" s="1143">
        <f>S28/N28</f>
        <v>0.29303885623724024</v>
      </c>
      <c r="W28" s="1109">
        <v>9.5</v>
      </c>
      <c r="X28" s="1068" t="s">
        <v>373</v>
      </c>
      <c r="Y28" s="1083">
        <v>1</v>
      </c>
      <c r="Z28" s="1109"/>
      <c r="AA28" s="1115"/>
      <c r="AB28" s="1083"/>
      <c r="AC28" s="1083"/>
      <c r="AD28" s="1083"/>
      <c r="AE28" s="1083"/>
      <c r="AF28" s="1083"/>
      <c r="AG28" s="1083"/>
      <c r="AH28" s="1083"/>
      <c r="AI28" s="1083"/>
      <c r="AJ28" s="1083"/>
      <c r="AK28" s="1083"/>
      <c r="AL28" s="1083"/>
      <c r="AM28" s="1083"/>
      <c r="AN28" s="1083"/>
      <c r="AO28" s="1083"/>
      <c r="AP28" s="1083"/>
      <c r="AQ28" s="1083"/>
      <c r="AR28" s="1083"/>
      <c r="AS28" s="1083"/>
    </row>
    <row r="29" spans="1:45" ht="12.75" customHeight="1">
      <c r="A29" s="1069">
        <v>20</v>
      </c>
      <c r="B29" s="1070" t="s">
        <v>427</v>
      </c>
      <c r="C29" s="1070" t="s">
        <v>428</v>
      </c>
      <c r="D29" s="1071">
        <v>39358</v>
      </c>
      <c r="E29" s="1072" t="s">
        <v>370</v>
      </c>
      <c r="F29" s="1073" t="s">
        <v>370</v>
      </c>
      <c r="G29" s="1072" t="s">
        <v>370</v>
      </c>
      <c r="H29" s="1078" t="s">
        <v>371</v>
      </c>
      <c r="I29" s="1110">
        <v>210</v>
      </c>
      <c r="J29" s="1111"/>
      <c r="K29" s="1112">
        <v>20.48</v>
      </c>
      <c r="L29" s="1112">
        <f t="shared" si="4"/>
        <v>4300.8</v>
      </c>
      <c r="M29" s="1075" t="s">
        <v>403</v>
      </c>
      <c r="N29" s="1113">
        <f>[3]combine!X269/11</f>
        <v>21271.242727272729</v>
      </c>
      <c r="O29" s="1114">
        <f>[3]combine!AB271</f>
        <v>0.97777489177489196</v>
      </c>
      <c r="P29" s="1115">
        <f>O29+K29</f>
        <v>21.457774891774893</v>
      </c>
      <c r="Q29" s="1144">
        <f>P29*I29</f>
        <v>4506.1327272727276</v>
      </c>
      <c r="R29" s="1145">
        <v>23.81</v>
      </c>
      <c r="S29" s="1146">
        <f t="shared" si="5"/>
        <v>5000.1000000000004</v>
      </c>
      <c r="T29" s="1147">
        <f t="shared" si="6"/>
        <v>0.16259765625</v>
      </c>
      <c r="U29" s="1147">
        <f>(R29-P29)/P29</f>
        <v>0.10962111030099171</v>
      </c>
      <c r="V29" s="1148">
        <f>S29/N29</f>
        <v>0.23506384013892936</v>
      </c>
      <c r="W29" s="1115">
        <v>5500</v>
      </c>
      <c r="X29" s="1078" t="s">
        <v>404</v>
      </c>
      <c r="Y29" s="1076">
        <v>1</v>
      </c>
      <c r="Z29" s="1109"/>
      <c r="AA29" s="1115"/>
      <c r="AB29" s="1076"/>
      <c r="AC29" s="1076"/>
      <c r="AD29" s="1076"/>
      <c r="AE29" s="1076"/>
      <c r="AF29" s="1076"/>
      <c r="AG29" s="1076"/>
      <c r="AH29" s="1076"/>
      <c r="AI29" s="1076"/>
      <c r="AJ29" s="1076"/>
      <c r="AK29" s="1076"/>
      <c r="AL29" s="1076"/>
      <c r="AM29" s="1076"/>
      <c r="AN29" s="1076"/>
      <c r="AO29" s="1076"/>
      <c r="AP29" s="1076"/>
      <c r="AQ29" s="1076"/>
      <c r="AR29" s="1076"/>
      <c r="AS29" s="1076"/>
    </row>
    <row r="30" spans="1:45" ht="12.75" customHeight="1">
      <c r="A30" s="1063">
        <v>21</v>
      </c>
      <c r="B30" s="1064" t="s">
        <v>429</v>
      </c>
      <c r="C30" s="1064" t="s">
        <v>430</v>
      </c>
      <c r="D30" s="1065">
        <v>39359</v>
      </c>
      <c r="E30" s="1079">
        <v>2</v>
      </c>
      <c r="F30" s="1083" t="s">
        <v>383</v>
      </c>
      <c r="G30" s="1084">
        <f>D30-270</f>
        <v>39089</v>
      </c>
      <c r="H30" s="1068" t="s">
        <v>384</v>
      </c>
      <c r="I30" s="1104">
        <v>443</v>
      </c>
      <c r="J30" s="1105"/>
      <c r="K30" s="1106">
        <v>7</v>
      </c>
      <c r="L30" s="1106">
        <f t="shared" si="4"/>
        <v>3101</v>
      </c>
      <c r="M30" s="1066" t="s">
        <v>370</v>
      </c>
      <c r="N30" s="1107" t="s">
        <v>376</v>
      </c>
      <c r="O30" s="1108"/>
      <c r="P30" s="1109"/>
      <c r="Q30" s="1139"/>
      <c r="R30" s="1140">
        <v>8</v>
      </c>
      <c r="S30" s="1141">
        <f t="shared" si="5"/>
        <v>3544</v>
      </c>
      <c r="T30" s="1142">
        <f t="shared" si="6"/>
        <v>0.14285714285714299</v>
      </c>
      <c r="U30" s="1142">
        <f>(S30-L30)/L30</f>
        <v>0.14285714285714299</v>
      </c>
      <c r="V30" s="1149" t="s">
        <v>376</v>
      </c>
      <c r="W30" s="1109">
        <v>9.5</v>
      </c>
      <c r="X30" s="1068" t="s">
        <v>373</v>
      </c>
      <c r="Y30" s="1083">
        <v>1</v>
      </c>
      <c r="Z30" s="1109"/>
      <c r="AA30" s="1115"/>
      <c r="AB30" s="1083"/>
      <c r="AC30" s="1083"/>
      <c r="AD30" s="1083"/>
      <c r="AE30" s="1083"/>
      <c r="AF30" s="1083"/>
      <c r="AG30" s="1083"/>
      <c r="AH30" s="1083"/>
      <c r="AI30" s="1083"/>
      <c r="AJ30" s="1083"/>
      <c r="AK30" s="1083"/>
      <c r="AL30" s="1083"/>
      <c r="AM30" s="1083"/>
      <c r="AN30" s="1083"/>
      <c r="AO30" s="1083"/>
      <c r="AP30" s="1083"/>
      <c r="AQ30" s="1083"/>
      <c r="AR30" s="1083"/>
      <c r="AS30" s="1083"/>
    </row>
    <row r="31" spans="1:45" ht="12.75" customHeight="1">
      <c r="A31" s="1069">
        <v>22</v>
      </c>
      <c r="B31" s="1070" t="s">
        <v>431</v>
      </c>
      <c r="C31" s="1070" t="s">
        <v>432</v>
      </c>
      <c r="D31" s="1071">
        <v>39370</v>
      </c>
      <c r="E31" s="1075">
        <v>2</v>
      </c>
      <c r="F31" s="1076" t="s">
        <v>383</v>
      </c>
      <c r="G31" s="1082">
        <f>D31-270</f>
        <v>39100</v>
      </c>
      <c r="H31" s="1078" t="s">
        <v>433</v>
      </c>
      <c r="I31" s="1110">
        <v>323</v>
      </c>
      <c r="J31" s="1111"/>
      <c r="K31" s="1112">
        <v>15</v>
      </c>
      <c r="L31" s="1112">
        <f t="shared" si="4"/>
        <v>4845</v>
      </c>
      <c r="M31" s="1072" t="s">
        <v>370</v>
      </c>
      <c r="N31" s="1113" t="s">
        <v>376</v>
      </c>
      <c r="O31" s="1114"/>
      <c r="P31" s="1115"/>
      <c r="Q31" s="1144"/>
      <c r="R31" s="1145">
        <v>15.5</v>
      </c>
      <c r="S31" s="1146">
        <f t="shared" si="5"/>
        <v>5006.5</v>
      </c>
      <c r="T31" s="1147">
        <f t="shared" si="6"/>
        <v>3.3333333333333298E-2</v>
      </c>
      <c r="U31" s="1147">
        <f>(S31-L31)/L31</f>
        <v>3.3333333333333298E-2</v>
      </c>
      <c r="V31" s="1150" t="s">
        <v>376</v>
      </c>
      <c r="W31" s="1115">
        <v>17</v>
      </c>
      <c r="X31" s="1078" t="s">
        <v>404</v>
      </c>
      <c r="Y31" s="1076">
        <v>1</v>
      </c>
      <c r="Z31" s="1109"/>
      <c r="AA31" s="1115"/>
      <c r="AB31" s="1076"/>
      <c r="AC31" s="1076"/>
      <c r="AD31" s="1076"/>
      <c r="AE31" s="1076"/>
      <c r="AF31" s="1076"/>
      <c r="AG31" s="1076"/>
      <c r="AH31" s="1076"/>
      <c r="AI31" s="1076"/>
      <c r="AJ31" s="1076"/>
      <c r="AK31" s="1076"/>
      <c r="AL31" s="1076"/>
      <c r="AM31" s="1076"/>
      <c r="AN31" s="1076"/>
      <c r="AO31" s="1076"/>
      <c r="AP31" s="1076"/>
      <c r="AQ31" s="1076"/>
      <c r="AR31" s="1076"/>
      <c r="AS31" s="1076"/>
    </row>
    <row r="32" spans="1:45" ht="12.75" customHeight="1">
      <c r="A32" s="1063">
        <v>23</v>
      </c>
      <c r="B32" s="1064" t="s">
        <v>434</v>
      </c>
      <c r="C32" s="1064" t="s">
        <v>435</v>
      </c>
      <c r="D32" s="1065">
        <v>39395</v>
      </c>
      <c r="E32" s="1066" t="s">
        <v>370</v>
      </c>
      <c r="F32" s="1067" t="s">
        <v>370</v>
      </c>
      <c r="G32" s="1066" t="s">
        <v>87</v>
      </c>
      <c r="H32" s="1068" t="s">
        <v>371</v>
      </c>
      <c r="I32" s="1104">
        <v>129</v>
      </c>
      <c r="J32" s="1105"/>
      <c r="K32" s="1106">
        <v>18.559999999999999</v>
      </c>
      <c r="L32" s="1106">
        <f t="shared" si="4"/>
        <v>2394.2399999999998</v>
      </c>
      <c r="M32" s="1066" t="s">
        <v>370</v>
      </c>
      <c r="N32" s="1107" t="s">
        <v>376</v>
      </c>
      <c r="O32" s="1108"/>
      <c r="P32" s="1109"/>
      <c r="Q32" s="1139"/>
      <c r="R32" s="1140">
        <v>21.7</v>
      </c>
      <c r="S32" s="1141">
        <f t="shared" si="5"/>
        <v>2799.3</v>
      </c>
      <c r="T32" s="1142">
        <f t="shared" si="6"/>
        <v>0.16918103448275901</v>
      </c>
      <c r="U32" s="1142">
        <f>(S32-L32)/L32</f>
        <v>0.16918103448275901</v>
      </c>
      <c r="V32" s="1149" t="s">
        <v>376</v>
      </c>
      <c r="W32" s="1109">
        <v>3200</v>
      </c>
      <c r="X32" s="1068" t="s">
        <v>373</v>
      </c>
      <c r="Y32" s="1083">
        <v>1</v>
      </c>
      <c r="Z32" s="1109"/>
      <c r="AA32" s="1115"/>
      <c r="AB32" s="1083"/>
      <c r="AC32" s="1083"/>
      <c r="AD32" s="1083"/>
      <c r="AE32" s="1083"/>
      <c r="AF32" s="1083"/>
      <c r="AG32" s="1083"/>
      <c r="AH32" s="1083"/>
      <c r="AI32" s="1083"/>
      <c r="AJ32" s="1083"/>
      <c r="AK32" s="1083"/>
      <c r="AL32" s="1083"/>
      <c r="AM32" s="1083"/>
      <c r="AN32" s="1083"/>
      <c r="AO32" s="1083"/>
      <c r="AP32" s="1083"/>
      <c r="AQ32" s="1083"/>
      <c r="AR32" s="1083"/>
      <c r="AS32" s="1083"/>
    </row>
    <row r="33" spans="1:45" ht="12.75" customHeight="1">
      <c r="A33" s="1069">
        <v>24</v>
      </c>
      <c r="B33" s="1070" t="s">
        <v>436</v>
      </c>
      <c r="C33" s="1070" t="s">
        <v>437</v>
      </c>
      <c r="D33" s="1071">
        <v>39395</v>
      </c>
      <c r="E33" s="1072" t="s">
        <v>370</v>
      </c>
      <c r="F33" s="1073" t="s">
        <v>370</v>
      </c>
      <c r="G33" s="1072" t="s">
        <v>370</v>
      </c>
      <c r="H33" s="1085" t="s">
        <v>438</v>
      </c>
      <c r="I33" s="1110">
        <v>75</v>
      </c>
      <c r="J33" s="1111"/>
      <c r="K33" s="1112">
        <v>25.33</v>
      </c>
      <c r="L33" s="1112">
        <f t="shared" si="4"/>
        <v>1899.75</v>
      </c>
      <c r="M33" s="1072" t="s">
        <v>370</v>
      </c>
      <c r="N33" s="1113" t="s">
        <v>376</v>
      </c>
      <c r="O33" s="1114"/>
      <c r="P33" s="1115"/>
      <c r="Q33" s="1144"/>
      <c r="R33" s="1145">
        <v>26.67</v>
      </c>
      <c r="S33" s="1146">
        <f t="shared" si="5"/>
        <v>2000.25</v>
      </c>
      <c r="T33" s="1147">
        <f t="shared" si="6"/>
        <v>5.2901697591788498E-2</v>
      </c>
      <c r="U33" s="1147">
        <f>(S33-L33)/L33</f>
        <v>5.2901697591788602E-2</v>
      </c>
      <c r="V33" s="1150" t="s">
        <v>376</v>
      </c>
      <c r="W33" s="1115">
        <v>2500</v>
      </c>
      <c r="X33" s="1078" t="s">
        <v>373</v>
      </c>
      <c r="Y33" s="1076"/>
      <c r="Z33" s="1109"/>
      <c r="AA33" s="1115"/>
      <c r="AB33" s="1076"/>
      <c r="AC33" s="1076"/>
      <c r="AD33" s="1076"/>
      <c r="AE33" s="1076"/>
      <c r="AF33" s="1076"/>
      <c r="AG33" s="1076"/>
      <c r="AH33" s="1076"/>
      <c r="AI33" s="1076"/>
      <c r="AJ33" s="1076"/>
      <c r="AK33" s="1076"/>
      <c r="AL33" s="1076"/>
      <c r="AM33" s="1076"/>
      <c r="AN33" s="1076"/>
      <c r="AO33" s="1076"/>
      <c r="AP33" s="1076"/>
      <c r="AQ33" s="1076"/>
      <c r="AR33" s="1076"/>
      <c r="AS33" s="1076"/>
    </row>
    <row r="34" spans="1:45" ht="12.75" customHeight="1">
      <c r="A34" s="1063">
        <v>25</v>
      </c>
      <c r="B34" s="1064" t="s">
        <v>439</v>
      </c>
      <c r="C34" s="1064" t="s">
        <v>440</v>
      </c>
      <c r="D34" s="1065">
        <v>39400</v>
      </c>
      <c r="E34" s="1079">
        <v>3</v>
      </c>
      <c r="F34" s="1083" t="s">
        <v>383</v>
      </c>
      <c r="G34" s="1084">
        <f>D34-270</f>
        <v>39130</v>
      </c>
      <c r="H34" s="1068" t="s">
        <v>441</v>
      </c>
      <c r="I34" s="1118">
        <v>5939</v>
      </c>
      <c r="J34" s="1105" t="s">
        <v>396</v>
      </c>
      <c r="K34" s="1106">
        <v>6</v>
      </c>
      <c r="L34" s="1106">
        <f t="shared" si="4"/>
        <v>35634</v>
      </c>
      <c r="M34" s="1068"/>
      <c r="N34" s="1107"/>
      <c r="O34" s="1108"/>
      <c r="P34" s="1109"/>
      <c r="Q34" s="1139"/>
      <c r="R34" s="1140"/>
      <c r="S34" s="1141"/>
      <c r="T34" s="1083"/>
      <c r="U34" s="1083"/>
      <c r="V34" s="1149"/>
      <c r="W34" s="1109"/>
      <c r="X34" s="1068" t="s">
        <v>373</v>
      </c>
      <c r="Y34" s="1083"/>
      <c r="Z34" s="1028"/>
      <c r="AA34" s="1115"/>
      <c r="AB34" s="1083"/>
      <c r="AC34" s="1083"/>
      <c r="AD34" s="1083"/>
      <c r="AE34" s="1083"/>
      <c r="AF34" s="1083"/>
      <c r="AG34" s="1083"/>
      <c r="AH34" s="1083"/>
      <c r="AI34" s="1083"/>
      <c r="AJ34" s="1083"/>
      <c r="AK34" s="1083"/>
      <c r="AL34" s="1083"/>
      <c r="AM34" s="1083"/>
      <c r="AN34" s="1083"/>
      <c r="AO34" s="1083"/>
      <c r="AP34" s="1083"/>
      <c r="AQ34" s="1083"/>
      <c r="AR34" s="1083"/>
      <c r="AS34" s="1083"/>
    </row>
    <row r="35" spans="1:45" ht="12.75" customHeight="1">
      <c r="A35" s="1063"/>
      <c r="B35" s="1064"/>
      <c r="C35" s="1064"/>
      <c r="D35" s="1065"/>
      <c r="E35" s="1079"/>
      <c r="F35" s="1083"/>
      <c r="G35" s="1084"/>
      <c r="H35" s="1068"/>
      <c r="I35" s="1118"/>
      <c r="J35" s="1105" t="s">
        <v>397</v>
      </c>
      <c r="K35" s="1106">
        <v>6.25</v>
      </c>
      <c r="L35" s="1106">
        <f>K35*I34</f>
        <v>37118.75</v>
      </c>
      <c r="M35" s="1079"/>
      <c r="N35" s="1107"/>
      <c r="O35" s="1108"/>
      <c r="P35" s="1109"/>
      <c r="Q35" s="1139"/>
      <c r="R35" s="1140"/>
      <c r="S35" s="1141"/>
      <c r="T35" s="1142"/>
      <c r="U35" s="1142"/>
      <c r="V35" s="1149"/>
      <c r="W35" s="1109"/>
      <c r="X35" s="1068"/>
      <c r="Y35" s="1083"/>
      <c r="Z35" s="1109"/>
      <c r="AA35" s="1115"/>
      <c r="AB35" s="1083"/>
      <c r="AC35" s="1083"/>
      <c r="AD35" s="1083"/>
      <c r="AE35" s="1083"/>
      <c r="AF35" s="1083"/>
      <c r="AG35" s="1083"/>
      <c r="AH35" s="1083"/>
      <c r="AI35" s="1083"/>
      <c r="AJ35" s="1083"/>
      <c r="AK35" s="1083"/>
      <c r="AL35" s="1083"/>
      <c r="AM35" s="1083"/>
      <c r="AN35" s="1083"/>
      <c r="AO35" s="1083"/>
      <c r="AP35" s="1083"/>
      <c r="AQ35" s="1083"/>
      <c r="AR35" s="1083"/>
      <c r="AS35" s="1083"/>
    </row>
    <row r="36" spans="1:45" ht="12.75" customHeight="1">
      <c r="A36" s="1063"/>
      <c r="B36" s="1064"/>
      <c r="C36" s="1064"/>
      <c r="D36" s="1065"/>
      <c r="E36" s="1079"/>
      <c r="F36" s="1083"/>
      <c r="G36" s="1084"/>
      <c r="H36" s="1068"/>
      <c r="I36" s="1118"/>
      <c r="J36" s="1105" t="s">
        <v>398</v>
      </c>
      <c r="K36" s="1106">
        <v>6.25</v>
      </c>
      <c r="L36" s="1106">
        <f>K36*I34</f>
        <v>37118.75</v>
      </c>
      <c r="M36" s="1079"/>
      <c r="N36" s="1107"/>
      <c r="O36" s="1108"/>
      <c r="P36" s="1109"/>
      <c r="Q36" s="1139"/>
      <c r="R36" s="1140"/>
      <c r="S36" s="1141"/>
      <c r="T36" s="1142"/>
      <c r="U36" s="1142"/>
      <c r="V36" s="1149"/>
      <c r="W36" s="1109"/>
      <c r="X36" s="1068"/>
      <c r="Y36" s="1083"/>
      <c r="Z36" s="1109"/>
      <c r="AA36" s="1115"/>
      <c r="AB36" s="1083"/>
      <c r="AC36" s="1083"/>
      <c r="AD36" s="1083"/>
      <c r="AE36" s="1083"/>
      <c r="AF36" s="1083"/>
      <c r="AG36" s="1083"/>
      <c r="AH36" s="1083"/>
      <c r="AI36" s="1083"/>
      <c r="AJ36" s="1083"/>
      <c r="AK36" s="1083"/>
      <c r="AL36" s="1083"/>
      <c r="AM36" s="1083"/>
      <c r="AN36" s="1083"/>
      <c r="AO36" s="1083"/>
      <c r="AP36" s="1083"/>
      <c r="AQ36" s="1083"/>
      <c r="AR36" s="1083"/>
      <c r="AS36" s="1083"/>
    </row>
    <row r="37" spans="1:45" ht="12.75" customHeight="1">
      <c r="A37" s="1063"/>
      <c r="B37" s="1064"/>
      <c r="C37" s="1064"/>
      <c r="D37" s="1065"/>
      <c r="E37" s="1079"/>
      <c r="F37" s="1083"/>
      <c r="G37" s="1084"/>
      <c r="H37" s="1068"/>
      <c r="I37" s="1118"/>
      <c r="J37" s="1105" t="s">
        <v>442</v>
      </c>
      <c r="K37" s="1106">
        <v>6.5</v>
      </c>
      <c r="L37" s="1106">
        <f>K37*I34</f>
        <v>38603.5</v>
      </c>
      <c r="M37" s="1079" t="s">
        <v>443</v>
      </c>
      <c r="N37" s="1107">
        <f>[3]combine!X235/12</f>
        <v>234940.08833333335</v>
      </c>
      <c r="O37" s="1108">
        <f>[3]combine!AB237</f>
        <v>0</v>
      </c>
      <c r="P37" s="1109">
        <f>O37+6.5</f>
        <v>6.5</v>
      </c>
      <c r="Q37" s="1139">
        <f>P37*I34</f>
        <v>38603.5</v>
      </c>
      <c r="R37" s="1140">
        <v>10</v>
      </c>
      <c r="S37" s="1141">
        <f>R37*I34</f>
        <v>59390</v>
      </c>
      <c r="T37" s="1142">
        <f>(R37-6.5)/6.5</f>
        <v>0.53846153846153799</v>
      </c>
      <c r="U37" s="1142">
        <f>(R37-P37)/P37</f>
        <v>0.53846153846153844</v>
      </c>
      <c r="V37" s="1143">
        <f>S37/N37</f>
        <v>0.25278785081470379</v>
      </c>
      <c r="W37" s="1109">
        <v>11</v>
      </c>
      <c r="X37" s="1068"/>
      <c r="Y37" s="1083"/>
      <c r="Z37" s="1109"/>
      <c r="AA37" s="1115"/>
      <c r="AB37" s="1083"/>
      <c r="AC37" s="1083"/>
      <c r="AD37" s="1083"/>
      <c r="AE37" s="1083"/>
      <c r="AF37" s="1083"/>
      <c r="AG37" s="1083"/>
      <c r="AH37" s="1083"/>
      <c r="AI37" s="1083"/>
      <c r="AJ37" s="1083"/>
      <c r="AK37" s="1083"/>
      <c r="AL37" s="1083"/>
      <c r="AM37" s="1083"/>
      <c r="AN37" s="1083"/>
      <c r="AO37" s="1083"/>
      <c r="AP37" s="1083"/>
      <c r="AQ37" s="1083"/>
      <c r="AR37" s="1083"/>
      <c r="AS37" s="1083"/>
    </row>
    <row r="38" spans="1:45" ht="12.75" customHeight="1">
      <c r="A38" s="1069">
        <v>26</v>
      </c>
      <c r="B38" s="1070" t="s">
        <v>444</v>
      </c>
      <c r="C38" s="1070" t="s">
        <v>445</v>
      </c>
      <c r="D38" s="1071">
        <v>39400</v>
      </c>
      <c r="E38" s="1075">
        <v>3</v>
      </c>
      <c r="F38" s="1076" t="s">
        <v>383</v>
      </c>
      <c r="G38" s="1082">
        <f>D38-270</f>
        <v>39130</v>
      </c>
      <c r="H38" s="1078" t="s">
        <v>420</v>
      </c>
      <c r="I38" s="1110">
        <v>388</v>
      </c>
      <c r="J38" s="1111"/>
      <c r="K38" s="1112">
        <v>8</v>
      </c>
      <c r="L38" s="1112">
        <v>3104</v>
      </c>
      <c r="M38" s="1075" t="s">
        <v>399</v>
      </c>
      <c r="N38" s="1113">
        <f>[3]combine!X364/11</f>
        <v>69167.664545454551</v>
      </c>
      <c r="O38" s="1114">
        <f>[3]combine!AB366</f>
        <v>10.826722118088099</v>
      </c>
      <c r="P38" s="1115">
        <f>O38+K38</f>
        <v>18.826722118088099</v>
      </c>
      <c r="Q38" s="1144">
        <f>P38*I38</f>
        <v>7304.7681818181827</v>
      </c>
      <c r="R38" s="1145">
        <v>16</v>
      </c>
      <c r="S38" s="1146">
        <f>R38*I38</f>
        <v>6208</v>
      </c>
      <c r="T38" s="1147">
        <f>(R38-K38)/K38</f>
        <v>1</v>
      </c>
      <c r="U38" s="1147">
        <f>(R38-P38)/P38</f>
        <v>-0.15014414619591571</v>
      </c>
      <c r="V38" s="1148">
        <f>S38/N38</f>
        <v>8.9752921987416842E-2</v>
      </c>
      <c r="W38" s="1115">
        <v>19.899999999999999</v>
      </c>
      <c r="X38" s="1078" t="s">
        <v>380</v>
      </c>
      <c r="Y38" s="1076"/>
      <c r="Z38" s="1109"/>
      <c r="AA38" s="1115"/>
      <c r="AB38" s="1076"/>
      <c r="AC38" s="1076"/>
      <c r="AD38" s="1076"/>
      <c r="AE38" s="1076"/>
      <c r="AF38" s="1076"/>
      <c r="AG38" s="1076"/>
      <c r="AH38" s="1076"/>
      <c r="AI38" s="1076"/>
      <c r="AJ38" s="1076"/>
      <c r="AK38" s="1076"/>
      <c r="AL38" s="1076"/>
      <c r="AM38" s="1076"/>
      <c r="AN38" s="1076"/>
      <c r="AO38" s="1076"/>
      <c r="AP38" s="1076"/>
      <c r="AQ38" s="1076"/>
      <c r="AR38" s="1076"/>
      <c r="AS38" s="1076"/>
    </row>
    <row r="39" spans="1:45" ht="12.75" customHeight="1">
      <c r="A39" s="1063">
        <v>27</v>
      </c>
      <c r="B39" s="1064" t="s">
        <v>446</v>
      </c>
      <c r="C39" s="1064" t="s">
        <v>447</v>
      </c>
      <c r="D39" s="1065">
        <v>39431</v>
      </c>
      <c r="E39" s="1079">
        <v>2</v>
      </c>
      <c r="F39" s="1083" t="s">
        <v>383</v>
      </c>
      <c r="G39" s="1084">
        <f>D39-270</f>
        <v>39161</v>
      </c>
      <c r="H39" s="1068" t="s">
        <v>402</v>
      </c>
      <c r="I39" s="1104">
        <v>344</v>
      </c>
      <c r="J39" s="1105"/>
      <c r="K39" s="1106">
        <v>9</v>
      </c>
      <c r="L39" s="1106">
        <f>K39*I39</f>
        <v>3096</v>
      </c>
      <c r="M39" s="1079" t="s">
        <v>448</v>
      </c>
      <c r="N39" s="1107">
        <f>[3]combine!X552/6</f>
        <v>2340.41</v>
      </c>
      <c r="O39" s="1108">
        <v>0</v>
      </c>
      <c r="P39" s="1109">
        <f>K39+O39</f>
        <v>9</v>
      </c>
      <c r="Q39" s="1139">
        <f>P39*I39</f>
        <v>3096</v>
      </c>
      <c r="R39" s="1140">
        <v>9</v>
      </c>
      <c r="S39" s="1141">
        <f>R39*I39</f>
        <v>3096</v>
      </c>
      <c r="T39" s="1142">
        <f>(R39-K39)/K39</f>
        <v>0</v>
      </c>
      <c r="U39" s="1142">
        <f>(R39-P39)/P39</f>
        <v>0</v>
      </c>
      <c r="V39" s="1143">
        <f>S39/N39</f>
        <v>1.3228451425177641</v>
      </c>
      <c r="W39" s="1109">
        <v>10</v>
      </c>
      <c r="X39" s="1068" t="s">
        <v>373</v>
      </c>
      <c r="Y39" s="1083"/>
      <c r="Z39" s="1109"/>
      <c r="AA39" s="1115"/>
      <c r="AB39" s="1083"/>
      <c r="AC39" s="1083"/>
      <c r="AD39" s="1083"/>
      <c r="AE39" s="1083"/>
      <c r="AF39" s="1083"/>
      <c r="AG39" s="1083"/>
      <c r="AH39" s="1083"/>
      <c r="AI39" s="1083"/>
      <c r="AJ39" s="1083"/>
      <c r="AK39" s="1083"/>
      <c r="AL39" s="1083"/>
      <c r="AM39" s="1083"/>
      <c r="AN39" s="1083"/>
      <c r="AO39" s="1083"/>
      <c r="AP39" s="1083"/>
      <c r="AQ39" s="1083"/>
      <c r="AR39" s="1083"/>
      <c r="AS39" s="1083"/>
    </row>
    <row r="40" spans="1:45" ht="12.75" customHeight="1">
      <c r="A40" s="1069">
        <v>28</v>
      </c>
      <c r="B40" s="1070" t="s">
        <v>449</v>
      </c>
      <c r="C40" s="1070" t="s">
        <v>450</v>
      </c>
      <c r="D40" s="1071">
        <v>39447</v>
      </c>
      <c r="E40" s="1075">
        <v>2</v>
      </c>
      <c r="F40" s="1076" t="s">
        <v>383</v>
      </c>
      <c r="G40" s="1082">
        <f>D40-270</f>
        <v>39177</v>
      </c>
      <c r="H40" s="1078" t="s">
        <v>384</v>
      </c>
      <c r="I40" s="1110">
        <v>491</v>
      </c>
      <c r="J40" s="1111"/>
      <c r="K40" s="1112">
        <v>9.5</v>
      </c>
      <c r="L40" s="1112">
        <f>K40*I40</f>
        <v>4664.5</v>
      </c>
      <c r="M40" s="1119" t="s">
        <v>448</v>
      </c>
      <c r="N40" s="1113">
        <f>[3]combine!X570/8</f>
        <v>48056.375</v>
      </c>
      <c r="O40" s="1114">
        <f>[3]combine!AB572</f>
        <v>0.75605651731160906</v>
      </c>
      <c r="P40" s="1115">
        <f>O40+K40</f>
        <v>10.25605651731161</v>
      </c>
      <c r="Q40" s="1144">
        <f>P40*I40</f>
        <v>5035.7237500000001</v>
      </c>
      <c r="R40" s="1145">
        <v>10.5</v>
      </c>
      <c r="S40" s="1146">
        <f>R40*I40</f>
        <v>5155.5</v>
      </c>
      <c r="T40" s="1147">
        <f>(R40-K40)/K40</f>
        <v>0.105263157894737</v>
      </c>
      <c r="U40" s="1147">
        <f>(R40-P40)/P40</f>
        <v>2.3785309907041599E-2</v>
      </c>
      <c r="V40" s="1148">
        <f>S40/N40</f>
        <v>0.10728025157952509</v>
      </c>
      <c r="W40" s="1115">
        <v>13</v>
      </c>
      <c r="X40" s="1078" t="s">
        <v>380</v>
      </c>
      <c r="Y40" s="1076">
        <v>1</v>
      </c>
      <c r="Z40" s="1109"/>
      <c r="AA40" s="1115"/>
      <c r="AB40" s="1076"/>
      <c r="AC40" s="1076"/>
      <c r="AD40" s="1076"/>
      <c r="AE40" s="1076"/>
      <c r="AF40" s="1076"/>
      <c r="AG40" s="1076"/>
      <c r="AH40" s="1076"/>
      <c r="AI40" s="1076"/>
      <c r="AJ40" s="1076"/>
      <c r="AK40" s="1076"/>
      <c r="AL40" s="1076"/>
      <c r="AM40" s="1076"/>
      <c r="AN40" s="1076"/>
      <c r="AO40" s="1076"/>
      <c r="AP40" s="1076"/>
      <c r="AQ40" s="1076"/>
      <c r="AR40" s="1076"/>
      <c r="AS40" s="1076"/>
    </row>
    <row r="41" spans="1:45" ht="12.75" customHeight="1">
      <c r="A41" s="1086"/>
      <c r="B41" s="1087"/>
      <c r="C41" s="1087" t="s">
        <v>451</v>
      </c>
      <c r="D41" s="1088"/>
      <c r="E41" s="1089"/>
      <c r="F41" s="1054"/>
      <c r="G41" s="1090"/>
      <c r="H41" s="1054"/>
      <c r="I41" s="1120">
        <f>SUM(I6:I40)</f>
        <v>21120</v>
      </c>
      <c r="J41" s="1121"/>
      <c r="K41" s="1122">
        <f>L41/I41</f>
        <v>9.5163868371212104</v>
      </c>
      <c r="L41" s="1122">
        <f>SUM(L6:L40)-SUM(L14+L15+L22+L23+L34+L35+L36)</f>
        <v>200986.09</v>
      </c>
      <c r="M41" s="1054"/>
      <c r="N41" s="1123"/>
      <c r="O41" s="1123"/>
      <c r="P41" s="1123"/>
      <c r="Q41" s="1151"/>
      <c r="R41" s="1152">
        <f>S41/I41</f>
        <v>11.9633357007576</v>
      </c>
      <c r="S41" s="1153">
        <f>SUM(S6:S40)</f>
        <v>252665.65</v>
      </c>
      <c r="T41" s="1154"/>
      <c r="U41" s="1154"/>
      <c r="V41" s="1155"/>
      <c r="W41" s="1131"/>
      <c r="X41" s="1054"/>
      <c r="Y41" s="1054">
        <f>SUM(Y6:Y40)</f>
        <v>20</v>
      </c>
      <c r="Z41" s="1109"/>
      <c r="AA41" s="1054"/>
      <c r="AB41" s="1054"/>
      <c r="AC41" s="1054"/>
      <c r="AD41" s="1054"/>
      <c r="AE41" s="1054"/>
      <c r="AF41" s="1054"/>
      <c r="AG41" s="1054"/>
      <c r="AH41" s="1054"/>
      <c r="AI41" s="1054"/>
      <c r="AJ41" s="1054"/>
      <c r="AK41" s="1054"/>
      <c r="AL41" s="1054"/>
      <c r="AM41" s="1054"/>
      <c r="AN41" s="1054"/>
      <c r="AO41" s="1054"/>
      <c r="AP41" s="1054"/>
      <c r="AQ41" s="1054"/>
      <c r="AR41" s="1054"/>
      <c r="AS41" s="1054"/>
    </row>
    <row r="42" spans="1:45" ht="6.75" customHeight="1">
      <c r="A42" s="1091"/>
      <c r="B42" s="1092"/>
      <c r="C42" s="1092"/>
      <c r="D42" s="1093"/>
      <c r="E42" s="1094"/>
      <c r="F42" s="1095"/>
      <c r="G42" s="1096"/>
      <c r="H42" s="1095"/>
      <c r="I42" s="1124"/>
      <c r="J42" s="1125"/>
      <c r="K42" s="1126"/>
      <c r="L42" s="1127"/>
      <c r="M42" s="1094"/>
      <c r="N42" s="1128"/>
      <c r="O42" s="1128"/>
      <c r="P42" s="1128"/>
      <c r="Q42" s="1128"/>
      <c r="R42" s="1156"/>
      <c r="S42" s="1157"/>
      <c r="T42" s="1158"/>
      <c r="U42" s="1158"/>
      <c r="V42" s="1159"/>
      <c r="W42" s="1160"/>
      <c r="X42" s="1161"/>
      <c r="Y42" s="1161"/>
      <c r="Z42" s="1109"/>
      <c r="AA42" s="1161"/>
      <c r="AB42" s="1161"/>
      <c r="AC42" s="1161"/>
      <c r="AD42" s="1161"/>
      <c r="AE42" s="1161"/>
      <c r="AF42" s="1161"/>
      <c r="AG42" s="1161"/>
      <c r="AH42" s="1161"/>
      <c r="AI42" s="1161"/>
      <c r="AJ42" s="1161"/>
      <c r="AK42" s="1161"/>
      <c r="AL42" s="1161"/>
      <c r="AM42" s="1161"/>
      <c r="AN42" s="1161"/>
      <c r="AO42" s="1161"/>
      <c r="AP42" s="1161"/>
      <c r="AQ42" s="1161"/>
      <c r="AR42" s="1161"/>
      <c r="AS42" s="1161"/>
    </row>
    <row r="43" spans="1:45" ht="9" customHeight="1">
      <c r="A43" s="1097"/>
      <c r="B43" s="1098"/>
      <c r="C43" s="1099"/>
      <c r="D43" s="1100"/>
      <c r="E43" s="1097"/>
      <c r="F43" s="747"/>
      <c r="G43" s="1101"/>
      <c r="H43" s="747"/>
      <c r="I43" s="1129"/>
      <c r="J43" s="1100"/>
      <c r="K43" s="1130"/>
      <c r="L43" s="1130"/>
      <c r="M43" s="1098"/>
      <c r="N43" s="1051"/>
      <c r="O43" s="1051"/>
      <c r="P43" s="1051"/>
      <c r="Q43" s="1051"/>
      <c r="R43" s="1162"/>
      <c r="S43" s="1162"/>
      <c r="T43" s="1163"/>
      <c r="U43" s="1163"/>
      <c r="V43" s="1164"/>
      <c r="W43" s="1165"/>
      <c r="X43" s="747"/>
      <c r="Y43" s="1028"/>
      <c r="Z43" s="1109"/>
      <c r="AA43" s="1028"/>
      <c r="AB43" s="1028"/>
      <c r="AC43" s="1028"/>
      <c r="AD43" s="1028"/>
      <c r="AE43" s="1028"/>
      <c r="AF43" s="1028"/>
      <c r="AG43" s="1028"/>
      <c r="AH43" s="1028"/>
      <c r="AI43" s="1028"/>
      <c r="AJ43" s="1028"/>
      <c r="AK43" s="1028"/>
      <c r="AL43" s="1028"/>
      <c r="AM43" s="1028"/>
      <c r="AN43" s="1028"/>
      <c r="AO43" s="1028"/>
      <c r="AP43" s="1028"/>
      <c r="AQ43" s="1028"/>
      <c r="AR43" s="1028"/>
      <c r="AS43" s="1028"/>
    </row>
    <row r="44" spans="1:45" ht="12.75" customHeight="1">
      <c r="A44" s="801" t="s">
        <v>452</v>
      </c>
      <c r="B44" s="1028"/>
      <c r="C44" s="1028"/>
      <c r="D44" s="1102"/>
      <c r="E44" s="1028"/>
      <c r="F44" s="1028"/>
      <c r="G44" s="1028"/>
      <c r="H44" s="1028"/>
      <c r="I44" s="1028"/>
      <c r="J44" s="1102"/>
      <c r="K44" s="1028"/>
      <c r="L44" s="1028"/>
      <c r="M44" s="1028"/>
      <c r="N44" s="1028"/>
      <c r="O44" s="1028"/>
      <c r="P44" s="1028"/>
      <c r="Q44" s="1028"/>
      <c r="R44" s="1162"/>
      <c r="S44" s="713"/>
      <c r="T44" s="747"/>
      <c r="U44" s="1028"/>
      <c r="V44" s="1102"/>
      <c r="W44" s="1165"/>
      <c r="X44" s="1028"/>
      <c r="Y44" s="1028"/>
      <c r="Z44" s="1109"/>
      <c r="AA44" s="1028"/>
      <c r="AB44" s="1028"/>
      <c r="AC44" s="1028"/>
      <c r="AD44" s="1028"/>
      <c r="AE44" s="1028"/>
      <c r="AF44" s="1028"/>
      <c r="AG44" s="1028"/>
      <c r="AH44" s="1028"/>
      <c r="AI44" s="1028"/>
      <c r="AJ44" s="1028"/>
      <c r="AK44" s="1028"/>
      <c r="AL44" s="1028"/>
      <c r="AM44" s="1028"/>
      <c r="AN44" s="1028"/>
      <c r="AO44" s="1028"/>
      <c r="AP44" s="1028"/>
      <c r="AQ44" s="1028"/>
      <c r="AR44" s="1028"/>
      <c r="AS44" s="1028"/>
    </row>
    <row r="45" spans="1:45" ht="12.75" customHeight="1">
      <c r="A45" s="1028"/>
      <c r="B45" s="1028"/>
      <c r="C45" s="1028"/>
      <c r="D45" s="1102"/>
      <c r="E45" s="1028"/>
      <c r="F45" s="1028"/>
      <c r="G45" s="1028"/>
      <c r="H45" s="1028"/>
      <c r="I45" s="1028"/>
      <c r="J45" s="1102"/>
      <c r="K45" s="1028"/>
      <c r="L45" s="1028"/>
      <c r="M45" s="1028"/>
      <c r="N45" s="1028"/>
      <c r="O45" s="1028"/>
      <c r="P45" s="1028"/>
      <c r="Q45" s="1028"/>
      <c r="R45" s="1162"/>
      <c r="S45" s="713"/>
      <c r="T45" s="747"/>
      <c r="U45" s="1028"/>
      <c r="V45" s="1102"/>
      <c r="W45" s="1165"/>
      <c r="X45" s="1028"/>
      <c r="Y45" s="1028"/>
      <c r="Z45" s="1028"/>
      <c r="AA45" s="1028"/>
      <c r="AB45" s="1028"/>
      <c r="AC45" s="1028"/>
      <c r="AD45" s="1028"/>
      <c r="AE45" s="1028"/>
      <c r="AF45" s="1028"/>
      <c r="AG45" s="1028"/>
      <c r="AH45" s="1028"/>
      <c r="AI45" s="1028"/>
      <c r="AJ45" s="1028"/>
      <c r="AK45" s="1028"/>
      <c r="AL45" s="1028"/>
      <c r="AM45" s="1028"/>
      <c r="AN45" s="1028"/>
      <c r="AO45" s="1028"/>
      <c r="AP45" s="1028"/>
      <c r="AQ45" s="1028"/>
      <c r="AR45" s="1028"/>
      <c r="AS45" s="1028"/>
    </row>
    <row r="46" spans="1:45" ht="12.75" customHeight="1">
      <c r="A46" s="1028"/>
      <c r="B46" s="1028"/>
      <c r="C46" s="1028"/>
      <c r="D46" s="1102"/>
      <c r="E46" s="1028"/>
      <c r="F46" s="1028"/>
      <c r="G46" s="1028"/>
      <c r="H46" s="1028"/>
      <c r="I46" s="1028"/>
      <c r="J46" s="1102"/>
      <c r="K46" s="1028"/>
      <c r="L46" s="1028"/>
      <c r="M46" s="1028"/>
      <c r="N46" s="1028"/>
      <c r="O46" s="1028"/>
      <c r="P46" s="1028"/>
      <c r="Q46" s="1028"/>
      <c r="R46" s="1162"/>
      <c r="S46" s="713"/>
      <c r="T46" s="747"/>
      <c r="U46" s="1028"/>
      <c r="V46" s="1102"/>
      <c r="W46" s="1165"/>
      <c r="X46" s="1028"/>
      <c r="Y46" s="1028"/>
      <c r="Z46" s="1028"/>
      <c r="AA46" s="1028"/>
      <c r="AB46" s="1028"/>
      <c r="AC46" s="1028"/>
      <c r="AD46" s="1028"/>
      <c r="AE46" s="1028"/>
      <c r="AF46" s="1028"/>
      <c r="AG46" s="1028"/>
      <c r="AH46" s="1028"/>
      <c r="AI46" s="1028"/>
      <c r="AJ46" s="1028"/>
      <c r="AK46" s="1028"/>
      <c r="AL46" s="1028"/>
      <c r="AM46" s="1028"/>
      <c r="AN46" s="1028"/>
      <c r="AO46" s="1028"/>
      <c r="AP46" s="1028"/>
      <c r="AQ46" s="1028"/>
      <c r="AR46" s="1028"/>
      <c r="AS46" s="1028"/>
    </row>
    <row r="47" spans="1:45" ht="12.75" customHeight="1">
      <c r="A47" s="1028"/>
      <c r="B47" s="1028"/>
      <c r="C47" s="1028"/>
      <c r="D47" s="1102"/>
      <c r="E47" s="1028"/>
      <c r="F47" s="1028"/>
      <c r="G47" s="1028"/>
      <c r="H47" s="1028"/>
      <c r="I47" s="1028"/>
      <c r="J47" s="1102"/>
      <c r="K47" s="1028"/>
      <c r="L47" s="1028"/>
      <c r="M47" s="1028"/>
      <c r="N47" s="1028"/>
      <c r="O47" s="1028"/>
      <c r="P47" s="1028"/>
      <c r="Q47" s="1028"/>
      <c r="R47" s="1162"/>
      <c r="S47" s="713"/>
      <c r="T47" s="747"/>
      <c r="U47" s="1028"/>
      <c r="V47" s="1102"/>
      <c r="W47" s="1165"/>
      <c r="X47" s="1028"/>
      <c r="Y47" s="1028"/>
      <c r="Z47" s="1028"/>
      <c r="AA47" s="1028"/>
      <c r="AB47" s="1028"/>
      <c r="AC47" s="1028"/>
      <c r="AD47" s="1028"/>
      <c r="AE47" s="1028"/>
      <c r="AF47" s="1028"/>
      <c r="AG47" s="1028"/>
      <c r="AH47" s="1028"/>
      <c r="AI47" s="1028"/>
      <c r="AJ47" s="1028"/>
      <c r="AK47" s="1028"/>
      <c r="AL47" s="1028"/>
      <c r="AM47" s="1028"/>
      <c r="AN47" s="1028"/>
      <c r="AO47" s="1028"/>
      <c r="AP47" s="1028"/>
      <c r="AQ47" s="1028"/>
      <c r="AR47" s="1028"/>
      <c r="AS47" s="1028"/>
    </row>
    <row r="48" spans="1:45" ht="12.75" customHeight="1">
      <c r="A48" s="1028"/>
      <c r="B48" s="1028"/>
      <c r="C48" s="1028"/>
      <c r="D48" s="1102"/>
      <c r="E48" s="1028"/>
      <c r="F48" s="1028"/>
      <c r="G48" s="1028"/>
      <c r="H48" s="1028"/>
      <c r="I48" s="1028"/>
      <c r="J48" s="1102"/>
      <c r="K48" s="1028"/>
      <c r="L48" s="1028"/>
      <c r="M48" s="1028"/>
      <c r="N48" s="1028"/>
      <c r="O48" s="1028"/>
      <c r="P48" s="1028"/>
      <c r="Q48" s="1028"/>
      <c r="R48" s="1162"/>
      <c r="S48" s="713"/>
      <c r="T48" s="747"/>
      <c r="U48" s="1028"/>
      <c r="V48" s="1102"/>
      <c r="W48" s="1165"/>
      <c r="X48" s="1028"/>
      <c r="Y48" s="1028"/>
      <c r="Z48" s="1028"/>
      <c r="AA48" s="1028"/>
      <c r="AB48" s="1028"/>
      <c r="AC48" s="1028"/>
      <c r="AD48" s="1028"/>
      <c r="AE48" s="1028"/>
      <c r="AF48" s="1028"/>
      <c r="AG48" s="1028"/>
      <c r="AH48" s="1028"/>
      <c r="AI48" s="1028"/>
      <c r="AJ48" s="1028"/>
      <c r="AK48" s="1028"/>
      <c r="AL48" s="1028"/>
      <c r="AM48" s="1028"/>
      <c r="AN48" s="1028"/>
      <c r="AO48" s="1028"/>
      <c r="AP48" s="1028"/>
      <c r="AQ48" s="1028"/>
      <c r="AR48" s="1028"/>
      <c r="AS48" s="1028"/>
    </row>
    <row r="49" spans="1:45" ht="12.75" customHeight="1">
      <c r="A49" s="1028"/>
      <c r="B49" s="1028"/>
      <c r="C49" s="1028"/>
      <c r="D49" s="1102"/>
      <c r="E49" s="1028"/>
      <c r="F49" s="1028"/>
      <c r="G49" s="1028"/>
      <c r="H49" s="1028"/>
      <c r="I49" s="1028"/>
      <c r="J49" s="1102"/>
      <c r="K49" s="1028"/>
      <c r="L49" s="1028"/>
      <c r="M49" s="1028"/>
      <c r="N49" s="1028"/>
      <c r="O49" s="1028"/>
      <c r="P49" s="1028"/>
      <c r="Q49" s="1028"/>
      <c r="R49" s="1162"/>
      <c r="S49" s="713"/>
      <c r="T49" s="747"/>
      <c r="U49" s="1028"/>
      <c r="V49" s="1102"/>
      <c r="W49" s="1165"/>
      <c r="X49" s="1028"/>
      <c r="Y49" s="1028"/>
      <c r="Z49" s="1028"/>
      <c r="AA49" s="1028"/>
      <c r="AB49" s="1028"/>
      <c r="AC49" s="1028"/>
      <c r="AD49" s="1028"/>
      <c r="AE49" s="1028"/>
      <c r="AF49" s="1028"/>
      <c r="AG49" s="1028"/>
      <c r="AH49" s="1028"/>
      <c r="AI49" s="1028"/>
      <c r="AJ49" s="1028"/>
      <c r="AK49" s="1028"/>
      <c r="AL49" s="1028"/>
      <c r="AM49" s="1028"/>
      <c r="AN49" s="1028"/>
      <c r="AO49" s="1028"/>
      <c r="AP49" s="1028"/>
      <c r="AQ49" s="1028"/>
      <c r="AR49" s="1028"/>
      <c r="AS49" s="1028"/>
    </row>
    <row r="50" spans="1:45" ht="12.75" customHeight="1">
      <c r="A50" s="1028"/>
      <c r="B50" s="1028"/>
      <c r="C50" s="1028"/>
      <c r="D50" s="1102"/>
      <c r="E50" s="1028"/>
      <c r="F50" s="1028"/>
      <c r="G50" s="1028"/>
      <c r="H50" s="1028"/>
      <c r="I50" s="1028"/>
      <c r="J50" s="1102"/>
      <c r="K50" s="1028"/>
      <c r="L50" s="1028"/>
      <c r="M50" s="1028"/>
      <c r="N50" s="1028"/>
      <c r="O50" s="1028"/>
      <c r="P50" s="1028"/>
      <c r="Q50" s="1028"/>
      <c r="R50" s="1162"/>
      <c r="S50" s="713"/>
      <c r="T50" s="747"/>
      <c r="U50" s="1028"/>
      <c r="V50" s="1102"/>
      <c r="W50" s="1165"/>
      <c r="X50" s="1028"/>
      <c r="Y50" s="1028"/>
      <c r="Z50" s="1028"/>
      <c r="AA50" s="1028"/>
      <c r="AB50" s="1028"/>
      <c r="AC50" s="1028"/>
      <c r="AD50" s="1028"/>
      <c r="AE50" s="1028"/>
      <c r="AF50" s="1028"/>
      <c r="AG50" s="1028"/>
      <c r="AH50" s="1028"/>
      <c r="AI50" s="1028"/>
      <c r="AJ50" s="1028"/>
      <c r="AK50" s="1028"/>
      <c r="AL50" s="1028"/>
      <c r="AM50" s="1028"/>
      <c r="AN50" s="1028"/>
      <c r="AO50" s="1028"/>
      <c r="AP50" s="1028"/>
      <c r="AQ50" s="1028"/>
      <c r="AR50" s="1028"/>
      <c r="AS50" s="1028"/>
    </row>
    <row r="51" spans="1:45" ht="12.75" customHeight="1">
      <c r="A51" s="1028"/>
      <c r="B51" s="1028"/>
      <c r="C51" s="1028"/>
      <c r="D51" s="1102"/>
      <c r="E51" s="1028"/>
      <c r="F51" s="1028"/>
      <c r="G51" s="1028"/>
      <c r="H51" s="1028"/>
      <c r="I51" s="1028"/>
      <c r="J51" s="1102"/>
      <c r="K51" s="1028"/>
      <c r="L51" s="1028"/>
      <c r="M51" s="1028"/>
      <c r="N51" s="1028"/>
      <c r="O51" s="1028"/>
      <c r="P51" s="1028"/>
      <c r="Q51" s="1028"/>
      <c r="R51" s="1162"/>
      <c r="S51" s="713"/>
      <c r="T51" s="747"/>
      <c r="U51" s="1028"/>
      <c r="V51" s="1102"/>
      <c r="W51" s="1165"/>
      <c r="X51" s="1028"/>
      <c r="Y51" s="1028"/>
      <c r="Z51" s="1028"/>
      <c r="AA51" s="1028"/>
      <c r="AB51" s="1028"/>
      <c r="AC51" s="1028"/>
      <c r="AD51" s="1028"/>
      <c r="AE51" s="1028"/>
      <c r="AF51" s="1028"/>
      <c r="AG51" s="1028"/>
      <c r="AH51" s="1028"/>
      <c r="AI51" s="1028"/>
      <c r="AJ51" s="1028"/>
      <c r="AK51" s="1028"/>
      <c r="AL51" s="1028"/>
      <c r="AM51" s="1028"/>
      <c r="AN51" s="1028"/>
      <c r="AO51" s="1028"/>
      <c r="AP51" s="1028"/>
      <c r="AQ51" s="1028"/>
      <c r="AR51" s="1028"/>
      <c r="AS51" s="1028"/>
    </row>
    <row r="52" spans="1:45" ht="12.75" customHeight="1">
      <c r="A52" s="1028"/>
      <c r="B52" s="1028"/>
      <c r="C52" s="1028"/>
      <c r="D52" s="1102"/>
      <c r="E52" s="1028"/>
      <c r="F52" s="1028"/>
      <c r="G52" s="1028"/>
      <c r="H52" s="1028"/>
      <c r="I52" s="1028"/>
      <c r="J52" s="1102"/>
      <c r="K52" s="1028"/>
      <c r="L52" s="1028"/>
      <c r="M52" s="1028"/>
      <c r="N52" s="1028"/>
      <c r="O52" s="1028"/>
      <c r="P52" s="1028"/>
      <c r="Q52" s="1028"/>
      <c r="R52" s="1162"/>
      <c r="S52" s="713"/>
      <c r="T52" s="747"/>
      <c r="U52" s="1028"/>
      <c r="V52" s="1102"/>
      <c r="W52" s="1165"/>
      <c r="X52" s="1028"/>
      <c r="Y52" s="1028"/>
      <c r="Z52" s="1028"/>
      <c r="AA52" s="1028"/>
      <c r="AB52" s="1028"/>
      <c r="AC52" s="1028"/>
      <c r="AD52" s="1028"/>
      <c r="AE52" s="1028"/>
      <c r="AF52" s="1028"/>
      <c r="AG52" s="1028"/>
      <c r="AH52" s="1028"/>
      <c r="AI52" s="1028"/>
      <c r="AJ52" s="1028"/>
      <c r="AK52" s="1028"/>
      <c r="AL52" s="1028"/>
      <c r="AM52" s="1028"/>
      <c r="AN52" s="1028"/>
      <c r="AO52" s="1028"/>
      <c r="AP52" s="1028"/>
      <c r="AQ52" s="1028"/>
      <c r="AR52" s="1028"/>
      <c r="AS52" s="1028"/>
    </row>
    <row r="53" spans="1:45" ht="12.75" customHeight="1">
      <c r="A53" s="1028"/>
      <c r="B53" s="1028"/>
      <c r="C53" s="1028"/>
      <c r="D53" s="1102"/>
      <c r="E53" s="1028"/>
      <c r="F53" s="1028"/>
      <c r="G53" s="1028"/>
      <c r="H53" s="1028"/>
      <c r="I53" s="1028"/>
      <c r="J53" s="1102"/>
      <c r="K53" s="1028"/>
      <c r="L53" s="1028"/>
      <c r="M53" s="1028"/>
      <c r="N53" s="1028"/>
      <c r="O53" s="1028"/>
      <c r="P53" s="1028"/>
      <c r="Q53" s="1028"/>
      <c r="R53" s="1162"/>
      <c r="S53" s="713"/>
      <c r="T53" s="747"/>
      <c r="U53" s="1028"/>
      <c r="V53" s="1102"/>
      <c r="W53" s="1165"/>
      <c r="X53" s="1028"/>
      <c r="Y53" s="1028"/>
      <c r="Z53" s="1028"/>
      <c r="AA53" s="1028"/>
      <c r="AB53" s="1028"/>
      <c r="AC53" s="1028"/>
      <c r="AD53" s="1028"/>
      <c r="AE53" s="1028"/>
      <c r="AF53" s="1028"/>
      <c r="AG53" s="1028"/>
      <c r="AH53" s="1028"/>
      <c r="AI53" s="1028"/>
      <c r="AJ53" s="1028"/>
      <c r="AK53" s="1028"/>
      <c r="AL53" s="1028"/>
      <c r="AM53" s="1028"/>
      <c r="AN53" s="1028"/>
      <c r="AO53" s="1028"/>
      <c r="AP53" s="1028"/>
      <c r="AQ53" s="1028"/>
      <c r="AR53" s="1028"/>
      <c r="AS53" s="1028"/>
    </row>
    <row r="54" spans="1:45" ht="12.75" customHeight="1">
      <c r="A54" s="1028"/>
      <c r="B54" s="1028"/>
      <c r="C54" s="1028"/>
      <c r="D54" s="1102"/>
      <c r="E54" s="1028"/>
      <c r="F54" s="1028"/>
      <c r="G54" s="1028"/>
      <c r="H54" s="1028"/>
      <c r="I54" s="1028"/>
      <c r="J54" s="1102"/>
      <c r="K54" s="1028"/>
      <c r="L54" s="1028"/>
      <c r="M54" s="1028"/>
      <c r="N54" s="1028"/>
      <c r="O54" s="1028"/>
      <c r="P54" s="1028"/>
      <c r="Q54" s="1028"/>
      <c r="R54" s="1162"/>
      <c r="S54" s="713"/>
      <c r="T54" s="747"/>
      <c r="U54" s="1028"/>
      <c r="V54" s="1102"/>
      <c r="W54" s="1165"/>
      <c r="X54" s="1028"/>
      <c r="Y54" s="1028"/>
      <c r="Z54" s="1028"/>
      <c r="AA54" s="1028"/>
      <c r="AB54" s="1028"/>
      <c r="AC54" s="1028"/>
      <c r="AD54" s="1028"/>
      <c r="AE54" s="1028"/>
      <c r="AF54" s="1028"/>
      <c r="AG54" s="1028"/>
      <c r="AH54" s="1028"/>
      <c r="AI54" s="1028"/>
      <c r="AJ54" s="1028"/>
      <c r="AK54" s="1028"/>
      <c r="AL54" s="1028"/>
      <c r="AM54" s="1028"/>
      <c r="AN54" s="1028"/>
      <c r="AO54" s="1028"/>
      <c r="AP54" s="1028"/>
      <c r="AQ54" s="1028"/>
      <c r="AR54" s="1028"/>
      <c r="AS54" s="1028"/>
    </row>
    <row r="55" spans="1:45" ht="12.75" customHeight="1">
      <c r="A55" s="1028"/>
      <c r="B55" s="1028"/>
      <c r="C55" s="1028"/>
      <c r="D55" s="1102"/>
      <c r="E55" s="1028"/>
      <c r="F55" s="1028"/>
      <c r="G55" s="1028"/>
      <c r="H55" s="1028"/>
      <c r="I55" s="1028"/>
      <c r="J55" s="1102"/>
      <c r="K55" s="1028"/>
      <c r="L55" s="1028"/>
      <c r="M55" s="1028"/>
      <c r="N55" s="1028"/>
      <c r="O55" s="1028"/>
      <c r="P55" s="1028"/>
      <c r="Q55" s="1028"/>
      <c r="R55" s="1162"/>
      <c r="S55" s="713"/>
      <c r="T55" s="747"/>
      <c r="U55" s="1028"/>
      <c r="V55" s="1102"/>
      <c r="W55" s="1165"/>
      <c r="X55" s="1028"/>
      <c r="Y55" s="1028"/>
      <c r="Z55" s="1028"/>
      <c r="AA55" s="1028"/>
      <c r="AB55" s="1028"/>
      <c r="AC55" s="1028"/>
      <c r="AD55" s="1028"/>
      <c r="AE55" s="1028"/>
      <c r="AF55" s="1028"/>
      <c r="AG55" s="1028"/>
      <c r="AH55" s="1028"/>
      <c r="AI55" s="1028"/>
      <c r="AJ55" s="1028"/>
      <c r="AK55" s="1028"/>
      <c r="AL55" s="1028"/>
      <c r="AM55" s="1028"/>
      <c r="AN55" s="1028"/>
      <c r="AO55" s="1028"/>
      <c r="AP55" s="1028"/>
      <c r="AQ55" s="1028"/>
      <c r="AR55" s="1028"/>
      <c r="AS55" s="1028"/>
    </row>
    <row r="56" spans="1:45" ht="12.75" customHeight="1">
      <c r="A56" s="1028"/>
      <c r="B56" s="1028"/>
      <c r="C56" s="1028"/>
      <c r="D56" s="1102"/>
      <c r="E56" s="1028"/>
      <c r="F56" s="1028"/>
      <c r="G56" s="1028"/>
      <c r="H56" s="1028"/>
      <c r="I56" s="1028"/>
      <c r="J56" s="1102"/>
      <c r="K56" s="1028"/>
      <c r="L56" s="1028"/>
      <c r="M56" s="1028"/>
      <c r="N56" s="1028"/>
      <c r="O56" s="1028"/>
      <c r="P56" s="1028"/>
      <c r="Q56" s="1028"/>
      <c r="R56" s="1162"/>
      <c r="S56" s="713"/>
      <c r="T56" s="747"/>
      <c r="U56" s="1028"/>
      <c r="V56" s="1102"/>
      <c r="W56" s="1165"/>
      <c r="X56" s="1028"/>
      <c r="Y56" s="1028"/>
      <c r="Z56" s="1028"/>
      <c r="AA56" s="1028"/>
      <c r="AB56" s="1028"/>
      <c r="AC56" s="1028"/>
      <c r="AD56" s="1028"/>
      <c r="AE56" s="1028"/>
      <c r="AF56" s="1028"/>
      <c r="AG56" s="1028"/>
      <c r="AH56" s="1028"/>
      <c r="AI56" s="1028"/>
      <c r="AJ56" s="1028"/>
      <c r="AK56" s="1028"/>
      <c r="AL56" s="1028"/>
      <c r="AM56" s="1028"/>
      <c r="AN56" s="1028"/>
      <c r="AO56" s="1028"/>
      <c r="AP56" s="1028"/>
      <c r="AQ56" s="1028"/>
      <c r="AR56" s="1028"/>
      <c r="AS56" s="1028"/>
    </row>
    <row r="57" spans="1:45" ht="12.75" customHeight="1">
      <c r="A57" s="1028"/>
      <c r="B57" s="1028"/>
      <c r="C57" s="1028"/>
      <c r="D57" s="1102"/>
      <c r="E57" s="1028"/>
      <c r="F57" s="1028"/>
      <c r="G57" s="1028"/>
      <c r="H57" s="1028"/>
      <c r="I57" s="1028"/>
      <c r="J57" s="1102"/>
      <c r="K57" s="1028"/>
      <c r="L57" s="1028"/>
      <c r="M57" s="1028"/>
      <c r="N57" s="1028"/>
      <c r="O57" s="1028"/>
      <c r="P57" s="1028"/>
      <c r="Q57" s="1028"/>
      <c r="R57" s="1162"/>
      <c r="S57" s="713"/>
      <c r="T57" s="747"/>
      <c r="U57" s="1028"/>
      <c r="V57" s="1102"/>
      <c r="W57" s="1165"/>
      <c r="X57" s="1028"/>
      <c r="Y57" s="1028"/>
      <c r="Z57" s="1028"/>
      <c r="AA57" s="1028"/>
      <c r="AB57" s="1028"/>
      <c r="AC57" s="1028"/>
      <c r="AD57" s="1028"/>
      <c r="AE57" s="1028"/>
      <c r="AF57" s="1028"/>
      <c r="AG57" s="1028"/>
      <c r="AH57" s="1028"/>
      <c r="AI57" s="1028"/>
      <c r="AJ57" s="1028"/>
      <c r="AK57" s="1028"/>
      <c r="AL57" s="1028"/>
      <c r="AM57" s="1028"/>
      <c r="AN57" s="1028"/>
      <c r="AO57" s="1028"/>
      <c r="AP57" s="1028"/>
      <c r="AQ57" s="1028"/>
      <c r="AR57" s="1028"/>
      <c r="AS57" s="1028"/>
    </row>
    <row r="58" spans="1:45" ht="12.75" customHeight="1">
      <c r="A58" s="1028"/>
      <c r="B58" s="1028"/>
      <c r="C58" s="1028"/>
      <c r="D58" s="1102"/>
      <c r="E58" s="1028"/>
      <c r="F58" s="1028"/>
      <c r="G58" s="1028"/>
      <c r="H58" s="1028"/>
      <c r="I58" s="1028"/>
      <c r="J58" s="1102"/>
      <c r="K58" s="1028"/>
      <c r="L58" s="1028"/>
      <c r="M58" s="1028"/>
      <c r="N58" s="1028"/>
      <c r="O58" s="1028"/>
      <c r="P58" s="1028"/>
      <c r="Q58" s="1028"/>
      <c r="R58" s="1162"/>
      <c r="S58" s="713"/>
      <c r="T58" s="747"/>
      <c r="U58" s="1028"/>
      <c r="V58" s="1102"/>
      <c r="W58" s="1165"/>
      <c r="X58" s="1028"/>
      <c r="Y58" s="1028"/>
      <c r="Z58" s="1028"/>
      <c r="AA58" s="1028"/>
      <c r="AB58" s="1028"/>
      <c r="AC58" s="1028"/>
      <c r="AD58" s="1028"/>
      <c r="AE58" s="1028"/>
      <c r="AF58" s="1028"/>
      <c r="AG58" s="1028"/>
      <c r="AH58" s="1028"/>
      <c r="AI58" s="1028"/>
      <c r="AJ58" s="1028"/>
      <c r="AK58" s="1028"/>
      <c r="AL58" s="1028"/>
      <c r="AM58" s="1028"/>
      <c r="AN58" s="1028"/>
      <c r="AO58" s="1028"/>
      <c r="AP58" s="1028"/>
      <c r="AQ58" s="1028"/>
      <c r="AR58" s="1028"/>
      <c r="AS58" s="1028"/>
    </row>
    <row r="59" spans="1:45" ht="12.75" customHeight="1">
      <c r="A59" s="1028"/>
      <c r="B59" s="1028"/>
      <c r="C59" s="1028"/>
      <c r="D59" s="1102"/>
      <c r="E59" s="1028"/>
      <c r="F59" s="1028"/>
      <c r="G59" s="1028"/>
      <c r="H59" s="1028"/>
      <c r="I59" s="1028"/>
      <c r="J59" s="1102"/>
      <c r="K59" s="1028"/>
      <c r="L59" s="1028"/>
      <c r="M59" s="1028"/>
      <c r="N59" s="1028"/>
      <c r="O59" s="1028"/>
      <c r="P59" s="1028"/>
      <c r="Q59" s="1028"/>
      <c r="R59" s="1162"/>
      <c r="S59" s="713"/>
      <c r="T59" s="747"/>
      <c r="U59" s="1028"/>
      <c r="V59" s="1102"/>
      <c r="W59" s="1165"/>
      <c r="X59" s="1028"/>
      <c r="Y59" s="1028"/>
      <c r="Z59" s="1028"/>
      <c r="AA59" s="1028"/>
      <c r="AB59" s="1028"/>
      <c r="AC59" s="1028"/>
      <c r="AD59" s="1028"/>
      <c r="AE59" s="1028"/>
      <c r="AF59" s="1028"/>
      <c r="AG59" s="1028"/>
      <c r="AH59" s="1028"/>
      <c r="AI59" s="1028"/>
      <c r="AJ59" s="1028"/>
      <c r="AK59" s="1028"/>
      <c r="AL59" s="1028"/>
      <c r="AM59" s="1028"/>
      <c r="AN59" s="1028"/>
      <c r="AO59" s="1028"/>
      <c r="AP59" s="1028"/>
      <c r="AQ59" s="1028"/>
      <c r="AR59" s="1028"/>
      <c r="AS59" s="1028"/>
    </row>
    <row r="60" spans="1:45" ht="12.75" customHeight="1">
      <c r="A60" s="1028"/>
      <c r="B60" s="1028"/>
      <c r="C60" s="1028"/>
      <c r="D60" s="1102"/>
      <c r="E60" s="1028"/>
      <c r="F60" s="1028"/>
      <c r="G60" s="1028"/>
      <c r="H60" s="1028"/>
      <c r="I60" s="1028"/>
      <c r="J60" s="1102"/>
      <c r="K60" s="1028"/>
      <c r="L60" s="1028"/>
      <c r="M60" s="1028"/>
      <c r="N60" s="1028"/>
      <c r="O60" s="1028"/>
      <c r="P60" s="1028"/>
      <c r="Q60" s="1028"/>
      <c r="R60" s="1162"/>
      <c r="S60" s="713"/>
      <c r="T60" s="747"/>
      <c r="U60" s="1028"/>
      <c r="V60" s="1102"/>
      <c r="W60" s="1165"/>
      <c r="X60" s="1028"/>
      <c r="Y60" s="1028"/>
      <c r="Z60" s="1028"/>
      <c r="AA60" s="1028"/>
      <c r="AB60" s="1028"/>
      <c r="AC60" s="1028"/>
      <c r="AD60" s="1028"/>
      <c r="AE60" s="1028"/>
      <c r="AF60" s="1028"/>
      <c r="AG60" s="1028"/>
      <c r="AH60" s="1028"/>
      <c r="AI60" s="1028"/>
      <c r="AJ60" s="1028"/>
      <c r="AK60" s="1028"/>
      <c r="AL60" s="1028"/>
      <c r="AM60" s="1028"/>
      <c r="AN60" s="1028"/>
      <c r="AO60" s="1028"/>
      <c r="AP60" s="1028"/>
      <c r="AQ60" s="1028"/>
      <c r="AR60" s="1028"/>
      <c r="AS60" s="1028"/>
    </row>
    <row r="61" spans="1:45" ht="12.75" customHeight="1">
      <c r="A61" s="1028"/>
      <c r="B61" s="1028"/>
      <c r="C61" s="1028"/>
      <c r="D61" s="1102"/>
      <c r="E61" s="1028"/>
      <c r="F61" s="1028"/>
      <c r="G61" s="1028"/>
      <c r="H61" s="1028"/>
      <c r="I61" s="1028"/>
      <c r="J61" s="1102"/>
      <c r="K61" s="1028"/>
      <c r="L61" s="1028"/>
      <c r="M61" s="1028"/>
      <c r="N61" s="1028"/>
      <c r="O61" s="1028"/>
      <c r="P61" s="1028"/>
      <c r="Q61" s="1028"/>
      <c r="R61" s="1162"/>
      <c r="S61" s="713"/>
      <c r="T61" s="747"/>
      <c r="U61" s="1028"/>
      <c r="V61" s="1102"/>
      <c r="W61" s="1165"/>
      <c r="X61" s="1028"/>
      <c r="Y61" s="1028"/>
      <c r="Z61" s="1028"/>
      <c r="AA61" s="1028"/>
      <c r="AB61" s="1028"/>
      <c r="AC61" s="1028"/>
      <c r="AD61" s="1028"/>
      <c r="AE61" s="1028"/>
      <c r="AF61" s="1028"/>
      <c r="AG61" s="1028"/>
      <c r="AH61" s="1028"/>
      <c r="AI61" s="1028"/>
      <c r="AJ61" s="1028"/>
      <c r="AK61" s="1028"/>
      <c r="AL61" s="1028"/>
      <c r="AM61" s="1028"/>
      <c r="AN61" s="1028"/>
      <c r="AO61" s="1028"/>
      <c r="AP61" s="1028"/>
      <c r="AQ61" s="1028"/>
      <c r="AR61" s="1028"/>
      <c r="AS61" s="1028"/>
    </row>
    <row r="62" spans="1:45" ht="12.75" customHeight="1">
      <c r="A62" s="1028"/>
      <c r="B62" s="1028"/>
      <c r="C62" s="1028"/>
      <c r="D62" s="1102"/>
      <c r="E62" s="1028"/>
      <c r="F62" s="1028"/>
      <c r="G62" s="1028"/>
      <c r="H62" s="1028"/>
      <c r="I62" s="1028"/>
      <c r="J62" s="1102"/>
      <c r="K62" s="1028"/>
      <c r="L62" s="1028"/>
      <c r="M62" s="1028"/>
      <c r="N62" s="1028"/>
      <c r="O62" s="1028"/>
      <c r="P62" s="1028"/>
      <c r="Q62" s="1028"/>
      <c r="R62" s="1162"/>
      <c r="S62" s="713"/>
      <c r="T62" s="747"/>
      <c r="U62" s="1028"/>
      <c r="V62" s="1102"/>
      <c r="W62" s="1165"/>
      <c r="X62" s="1028"/>
      <c r="Y62" s="1028"/>
      <c r="Z62" s="1028"/>
      <c r="AA62" s="1028"/>
      <c r="AB62" s="1028"/>
      <c r="AC62" s="1028"/>
      <c r="AD62" s="1028"/>
      <c r="AE62" s="1028"/>
      <c r="AF62" s="1028"/>
      <c r="AG62" s="1028"/>
      <c r="AH62" s="1028"/>
      <c r="AI62" s="1028"/>
      <c r="AJ62" s="1028"/>
      <c r="AK62" s="1028"/>
      <c r="AL62" s="1028"/>
      <c r="AM62" s="1028"/>
      <c r="AN62" s="1028"/>
      <c r="AO62" s="1028"/>
      <c r="AP62" s="1028"/>
      <c r="AQ62" s="1028"/>
      <c r="AR62" s="1028"/>
      <c r="AS62" s="1028"/>
    </row>
    <row r="63" spans="1:45" ht="12.75" customHeight="1">
      <c r="A63" s="1028"/>
      <c r="B63" s="1028"/>
      <c r="C63" s="1028"/>
      <c r="D63" s="1102"/>
      <c r="E63" s="1028"/>
      <c r="F63" s="1028"/>
      <c r="G63" s="1028"/>
      <c r="H63" s="1028"/>
      <c r="I63" s="1028"/>
      <c r="J63" s="1102"/>
      <c r="K63" s="1028"/>
      <c r="L63" s="1028"/>
      <c r="M63" s="1028"/>
      <c r="N63" s="1028"/>
      <c r="O63" s="1028"/>
      <c r="P63" s="1028"/>
      <c r="Q63" s="1028"/>
      <c r="R63" s="1162"/>
      <c r="S63" s="713"/>
      <c r="T63" s="747"/>
      <c r="U63" s="1028"/>
      <c r="V63" s="1102"/>
      <c r="W63" s="1165"/>
      <c r="X63" s="1028"/>
      <c r="Y63" s="1028"/>
      <c r="Z63" s="1028"/>
      <c r="AA63" s="1028"/>
      <c r="AB63" s="1028"/>
      <c r="AC63" s="1028"/>
      <c r="AD63" s="1028"/>
      <c r="AE63" s="1028"/>
      <c r="AF63" s="1028"/>
      <c r="AG63" s="1028"/>
      <c r="AH63" s="1028"/>
      <c r="AI63" s="1028"/>
      <c r="AJ63" s="1028"/>
      <c r="AK63" s="1028"/>
      <c r="AL63" s="1028"/>
      <c r="AM63" s="1028"/>
      <c r="AN63" s="1028"/>
      <c r="AO63" s="1028"/>
      <c r="AP63" s="1028"/>
      <c r="AQ63" s="1028"/>
      <c r="AR63" s="1028"/>
      <c r="AS63" s="1028"/>
    </row>
    <row r="64" spans="1:45" ht="12.75" customHeight="1">
      <c r="A64" s="1028"/>
      <c r="B64" s="1028"/>
      <c r="C64" s="1028"/>
      <c r="D64" s="1102"/>
      <c r="E64" s="1028"/>
      <c r="F64" s="1028"/>
      <c r="G64" s="1028"/>
      <c r="H64" s="1028"/>
      <c r="I64" s="1028"/>
      <c r="J64" s="1102"/>
      <c r="K64" s="1028"/>
      <c r="L64" s="1028"/>
      <c r="M64" s="1028"/>
      <c r="N64" s="1028"/>
      <c r="O64" s="1028"/>
      <c r="P64" s="1028"/>
      <c r="Q64" s="1028"/>
      <c r="R64" s="1162"/>
      <c r="S64" s="713"/>
      <c r="T64" s="747"/>
      <c r="U64" s="1028"/>
      <c r="V64" s="1102"/>
      <c r="W64" s="1165"/>
      <c r="X64" s="1028"/>
      <c r="Y64" s="1028"/>
      <c r="Z64" s="1028"/>
      <c r="AA64" s="1028"/>
      <c r="AB64" s="1028"/>
      <c r="AC64" s="1028"/>
      <c r="AD64" s="1028"/>
      <c r="AE64" s="1028"/>
      <c r="AF64" s="1028"/>
      <c r="AG64" s="1028"/>
      <c r="AH64" s="1028"/>
      <c r="AI64" s="1028"/>
      <c r="AJ64" s="1028"/>
      <c r="AK64" s="1028"/>
      <c r="AL64" s="1028"/>
      <c r="AM64" s="1028"/>
      <c r="AN64" s="1028"/>
      <c r="AO64" s="1028"/>
      <c r="AP64" s="1028"/>
      <c r="AQ64" s="1028"/>
      <c r="AR64" s="1028"/>
      <c r="AS64" s="1028"/>
    </row>
    <row r="65" spans="1:45" ht="12.75" customHeight="1">
      <c r="A65" s="1028"/>
      <c r="B65" s="1028"/>
      <c r="C65" s="1028"/>
      <c r="D65" s="1102"/>
      <c r="E65" s="1028"/>
      <c r="F65" s="1028"/>
      <c r="G65" s="1028"/>
      <c r="H65" s="1028"/>
      <c r="I65" s="1028"/>
      <c r="J65" s="1102"/>
      <c r="K65" s="1028"/>
      <c r="L65" s="1028"/>
      <c r="M65" s="1028"/>
      <c r="N65" s="1028"/>
      <c r="O65" s="1028"/>
      <c r="P65" s="1028"/>
      <c r="Q65" s="1028"/>
      <c r="R65" s="1162"/>
      <c r="S65" s="713"/>
      <c r="T65" s="747"/>
      <c r="U65" s="1028"/>
      <c r="V65" s="1102"/>
      <c r="W65" s="1165"/>
      <c r="X65" s="1028"/>
      <c r="Y65" s="1028"/>
      <c r="Z65" s="1028"/>
      <c r="AA65" s="1028"/>
      <c r="AB65" s="1028"/>
      <c r="AC65" s="1028"/>
      <c r="AD65" s="1028"/>
      <c r="AE65" s="1028"/>
      <c r="AF65" s="1028"/>
      <c r="AG65" s="1028"/>
      <c r="AH65" s="1028"/>
      <c r="AI65" s="1028"/>
      <c r="AJ65" s="1028"/>
      <c r="AK65" s="1028"/>
      <c r="AL65" s="1028"/>
      <c r="AM65" s="1028"/>
      <c r="AN65" s="1028"/>
      <c r="AO65" s="1028"/>
      <c r="AP65" s="1028"/>
      <c r="AQ65" s="1028"/>
      <c r="AR65" s="1028"/>
      <c r="AS65" s="1028"/>
    </row>
    <row r="66" spans="1:45" ht="12.75" customHeight="1">
      <c r="A66" s="1028"/>
      <c r="B66" s="1028"/>
      <c r="C66" s="1028"/>
      <c r="D66" s="1102"/>
      <c r="E66" s="1028"/>
      <c r="F66" s="1028"/>
      <c r="G66" s="1028"/>
      <c r="H66" s="1028"/>
      <c r="I66" s="1028"/>
      <c r="J66" s="1102"/>
      <c r="K66" s="1028"/>
      <c r="L66" s="1028"/>
      <c r="M66" s="1028"/>
      <c r="N66" s="1028"/>
      <c r="O66" s="1028"/>
      <c r="P66" s="1028"/>
      <c r="Q66" s="1028"/>
      <c r="R66" s="1162"/>
      <c r="S66" s="713"/>
      <c r="T66" s="747"/>
      <c r="U66" s="1028"/>
      <c r="V66" s="1102"/>
      <c r="W66" s="1165"/>
      <c r="X66" s="1028"/>
      <c r="Y66" s="1028"/>
      <c r="Z66" s="1028"/>
      <c r="AA66" s="1028"/>
      <c r="AB66" s="1028"/>
      <c r="AC66" s="1028"/>
      <c r="AD66" s="1028"/>
      <c r="AE66" s="1028"/>
      <c r="AF66" s="1028"/>
      <c r="AG66" s="1028"/>
      <c r="AH66" s="1028"/>
      <c r="AI66" s="1028"/>
      <c r="AJ66" s="1028"/>
      <c r="AK66" s="1028"/>
      <c r="AL66" s="1028"/>
      <c r="AM66" s="1028"/>
      <c r="AN66" s="1028"/>
      <c r="AO66" s="1028"/>
      <c r="AP66" s="1028"/>
      <c r="AQ66" s="1028"/>
      <c r="AR66" s="1028"/>
      <c r="AS66" s="1028"/>
    </row>
    <row r="67" spans="1:45" ht="12.75" customHeight="1">
      <c r="A67" s="1028"/>
      <c r="B67" s="1028"/>
      <c r="C67" s="1028"/>
      <c r="D67" s="1102"/>
      <c r="E67" s="1028"/>
      <c r="F67" s="1028"/>
      <c r="G67" s="1028"/>
      <c r="H67" s="1028"/>
      <c r="I67" s="1028"/>
      <c r="J67" s="1102"/>
      <c r="K67" s="1028"/>
      <c r="L67" s="1028"/>
      <c r="M67" s="1028"/>
      <c r="N67" s="1028"/>
      <c r="O67" s="1028"/>
      <c r="P67" s="1028"/>
      <c r="Q67" s="1028"/>
      <c r="R67" s="1162"/>
      <c r="S67" s="713"/>
      <c r="T67" s="747"/>
      <c r="U67" s="1028"/>
      <c r="V67" s="1102"/>
      <c r="W67" s="1165"/>
      <c r="X67" s="1028"/>
      <c r="Y67" s="1028"/>
      <c r="Z67" s="1028"/>
      <c r="AA67" s="1028"/>
      <c r="AB67" s="1028"/>
      <c r="AC67" s="1028"/>
      <c r="AD67" s="1028"/>
      <c r="AE67" s="1028"/>
      <c r="AF67" s="1028"/>
      <c r="AG67" s="1028"/>
      <c r="AH67" s="1028"/>
      <c r="AI67" s="1028"/>
      <c r="AJ67" s="1028"/>
      <c r="AK67" s="1028"/>
      <c r="AL67" s="1028"/>
      <c r="AM67" s="1028"/>
      <c r="AN67" s="1028"/>
      <c r="AO67" s="1028"/>
      <c r="AP67" s="1028"/>
      <c r="AQ67" s="1028"/>
      <c r="AR67" s="1028"/>
      <c r="AS67" s="1028"/>
    </row>
    <row r="68" spans="1:45" ht="12.75" customHeight="1">
      <c r="A68" s="1028"/>
      <c r="B68" s="1028"/>
      <c r="C68" s="1028"/>
      <c r="D68" s="1102"/>
      <c r="E68" s="1028"/>
      <c r="F68" s="1028"/>
      <c r="G68" s="1028"/>
      <c r="H68" s="1028"/>
      <c r="I68" s="1028"/>
      <c r="J68" s="1102"/>
      <c r="K68" s="1028"/>
      <c r="L68" s="1028"/>
      <c r="M68" s="1028"/>
      <c r="N68" s="1028"/>
      <c r="O68" s="1028"/>
      <c r="P68" s="1028"/>
      <c r="Q68" s="1028"/>
      <c r="R68" s="1162"/>
      <c r="S68" s="713"/>
      <c r="T68" s="747"/>
      <c r="U68" s="1028"/>
      <c r="V68" s="1102"/>
      <c r="W68" s="1165"/>
      <c r="X68" s="1028"/>
      <c r="Y68" s="1028"/>
      <c r="Z68" s="1028"/>
      <c r="AA68" s="1028"/>
      <c r="AB68" s="1028"/>
      <c r="AC68" s="1028"/>
      <c r="AD68" s="1028"/>
      <c r="AE68" s="1028"/>
      <c r="AF68" s="1028"/>
      <c r="AG68" s="1028"/>
      <c r="AH68" s="1028"/>
      <c r="AI68" s="1028"/>
      <c r="AJ68" s="1028"/>
      <c r="AK68" s="1028"/>
      <c r="AL68" s="1028"/>
      <c r="AM68" s="1028"/>
      <c r="AN68" s="1028"/>
      <c r="AO68" s="1028"/>
      <c r="AP68" s="1028"/>
      <c r="AQ68" s="1028"/>
      <c r="AR68" s="1028"/>
      <c r="AS68" s="1028"/>
    </row>
    <row r="69" spans="1:45" ht="12.75" customHeight="1">
      <c r="A69" s="1028"/>
      <c r="B69" s="1028"/>
      <c r="C69" s="1028"/>
      <c r="D69" s="1102"/>
      <c r="E69" s="1028"/>
      <c r="F69" s="1028"/>
      <c r="G69" s="1028"/>
      <c r="H69" s="1028"/>
      <c r="I69" s="1028"/>
      <c r="J69" s="1102"/>
      <c r="K69" s="1028"/>
      <c r="L69" s="1028"/>
      <c r="M69" s="1028"/>
      <c r="N69" s="1028"/>
      <c r="O69" s="1028"/>
      <c r="P69" s="1028"/>
      <c r="Q69" s="1028"/>
      <c r="R69" s="1162"/>
      <c r="S69" s="713"/>
      <c r="T69" s="747"/>
      <c r="U69" s="1028"/>
      <c r="V69" s="1102"/>
      <c r="W69" s="1165"/>
      <c r="X69" s="1028"/>
      <c r="Y69" s="1028"/>
      <c r="Z69" s="1028"/>
      <c r="AA69" s="1028"/>
      <c r="AB69" s="1028"/>
      <c r="AC69" s="1028"/>
      <c r="AD69" s="1028"/>
      <c r="AE69" s="1028"/>
      <c r="AF69" s="1028"/>
      <c r="AG69" s="1028"/>
      <c r="AH69" s="1028"/>
      <c r="AI69" s="1028"/>
      <c r="AJ69" s="1028"/>
      <c r="AK69" s="1028"/>
      <c r="AL69" s="1028"/>
      <c r="AM69" s="1028"/>
      <c r="AN69" s="1028"/>
      <c r="AO69" s="1028"/>
      <c r="AP69" s="1028"/>
      <c r="AQ69" s="1028"/>
      <c r="AR69" s="1028"/>
      <c r="AS69" s="1028"/>
    </row>
    <row r="70" spans="1:45" ht="12.75" customHeight="1">
      <c r="A70" s="1028"/>
      <c r="B70" s="1028"/>
      <c r="C70" s="1028"/>
      <c r="D70" s="1102"/>
      <c r="E70" s="1028"/>
      <c r="F70" s="1028"/>
      <c r="G70" s="1028"/>
      <c r="H70" s="1028"/>
      <c r="I70" s="1028"/>
      <c r="J70" s="1102"/>
      <c r="K70" s="1028"/>
      <c r="L70" s="1028"/>
      <c r="M70" s="1028"/>
      <c r="N70" s="1028"/>
      <c r="O70" s="1028"/>
      <c r="P70" s="1028"/>
      <c r="Q70" s="1028"/>
      <c r="R70" s="1162"/>
      <c r="S70" s="713"/>
      <c r="T70" s="747"/>
      <c r="U70" s="1028"/>
      <c r="V70" s="1102"/>
      <c r="W70" s="1165"/>
      <c r="X70" s="1028"/>
      <c r="Y70" s="1028"/>
      <c r="Z70" s="1028"/>
      <c r="AA70" s="1028"/>
      <c r="AB70" s="1028"/>
      <c r="AC70" s="1028"/>
      <c r="AD70" s="1028"/>
      <c r="AE70" s="1028"/>
      <c r="AF70" s="1028"/>
      <c r="AG70" s="1028"/>
      <c r="AH70" s="1028"/>
      <c r="AI70" s="1028"/>
      <c r="AJ70" s="1028"/>
      <c r="AK70" s="1028"/>
      <c r="AL70" s="1028"/>
      <c r="AM70" s="1028"/>
      <c r="AN70" s="1028"/>
      <c r="AO70" s="1028"/>
      <c r="AP70" s="1028"/>
      <c r="AQ70" s="1028"/>
      <c r="AR70" s="1028"/>
      <c r="AS70" s="1028"/>
    </row>
    <row r="71" spans="1:45" ht="12.75" customHeight="1">
      <c r="A71" s="1028"/>
      <c r="B71" s="1028"/>
      <c r="C71" s="1028"/>
      <c r="D71" s="1102"/>
      <c r="E71" s="1028"/>
      <c r="F71" s="1028"/>
      <c r="G71" s="1028"/>
      <c r="H71" s="1028"/>
      <c r="I71" s="1028"/>
      <c r="J71" s="1102"/>
      <c r="K71" s="1028"/>
      <c r="L71" s="1028"/>
      <c r="M71" s="1028"/>
      <c r="N71" s="1028"/>
      <c r="O71" s="1028"/>
      <c r="P71" s="1028"/>
      <c r="Q71" s="1028"/>
      <c r="R71" s="1162"/>
      <c r="S71" s="713"/>
      <c r="T71" s="747"/>
      <c r="U71" s="1028"/>
      <c r="V71" s="1102"/>
      <c r="W71" s="1165"/>
      <c r="X71" s="1028"/>
      <c r="Y71" s="1028"/>
      <c r="Z71" s="1028"/>
      <c r="AA71" s="1028"/>
      <c r="AB71" s="1028"/>
      <c r="AC71" s="1028"/>
      <c r="AD71" s="1028"/>
      <c r="AE71" s="1028"/>
      <c r="AF71" s="1028"/>
      <c r="AG71" s="1028"/>
      <c r="AH71" s="1028"/>
      <c r="AI71" s="1028"/>
      <c r="AJ71" s="1028"/>
      <c r="AK71" s="1028"/>
      <c r="AL71" s="1028"/>
      <c r="AM71" s="1028"/>
      <c r="AN71" s="1028"/>
      <c r="AO71" s="1028"/>
      <c r="AP71" s="1028"/>
      <c r="AQ71" s="1028"/>
      <c r="AR71" s="1028"/>
      <c r="AS71" s="1028"/>
    </row>
    <row r="72" spans="1:45" ht="12.75" customHeight="1">
      <c r="A72" s="1028"/>
      <c r="B72" s="1028"/>
      <c r="C72" s="1028"/>
      <c r="D72" s="1102"/>
      <c r="E72" s="1028"/>
      <c r="F72" s="1028"/>
      <c r="G72" s="1028"/>
      <c r="H72" s="1028"/>
      <c r="I72" s="1028"/>
      <c r="J72" s="1102"/>
      <c r="K72" s="1028"/>
      <c r="L72" s="1028"/>
      <c r="M72" s="1028"/>
      <c r="N72" s="1028"/>
      <c r="O72" s="1028"/>
      <c r="P72" s="1028"/>
      <c r="Q72" s="1028"/>
      <c r="R72" s="1162"/>
      <c r="S72" s="713"/>
      <c r="T72" s="747"/>
      <c r="U72" s="1028"/>
      <c r="V72" s="1102"/>
      <c r="W72" s="1165"/>
      <c r="X72" s="1028"/>
      <c r="Y72" s="1028"/>
      <c r="Z72" s="1028"/>
      <c r="AA72" s="1028"/>
      <c r="AB72" s="1028"/>
      <c r="AC72" s="1028"/>
      <c r="AD72" s="1028"/>
      <c r="AE72" s="1028"/>
      <c r="AF72" s="1028"/>
      <c r="AG72" s="1028"/>
      <c r="AH72" s="1028"/>
      <c r="AI72" s="1028"/>
      <c r="AJ72" s="1028"/>
      <c r="AK72" s="1028"/>
      <c r="AL72" s="1028"/>
      <c r="AM72" s="1028"/>
      <c r="AN72" s="1028"/>
      <c r="AO72" s="1028"/>
      <c r="AP72" s="1028"/>
      <c r="AQ72" s="1028"/>
      <c r="AR72" s="1028"/>
      <c r="AS72" s="1028"/>
    </row>
    <row r="73" spans="1:45" ht="12.75" customHeight="1">
      <c r="A73" s="1028"/>
      <c r="B73" s="1028"/>
      <c r="C73" s="1028"/>
      <c r="D73" s="1102"/>
      <c r="E73" s="1028"/>
      <c r="F73" s="1028"/>
      <c r="G73" s="1028"/>
      <c r="H73" s="1028"/>
      <c r="I73" s="1028"/>
      <c r="J73" s="1102"/>
      <c r="K73" s="1028"/>
      <c r="L73" s="1028"/>
      <c r="M73" s="1028"/>
      <c r="N73" s="1028"/>
      <c r="O73" s="1028"/>
      <c r="P73" s="1028"/>
      <c r="Q73" s="1028"/>
      <c r="R73" s="1162"/>
      <c r="S73" s="713"/>
      <c r="T73" s="747"/>
      <c r="U73" s="1028"/>
      <c r="V73" s="1102"/>
      <c r="W73" s="1165"/>
      <c r="X73" s="1028"/>
      <c r="Y73" s="1028"/>
      <c r="Z73" s="1028"/>
      <c r="AA73" s="1028"/>
      <c r="AB73" s="1028"/>
      <c r="AC73" s="1028"/>
      <c r="AD73" s="1028"/>
      <c r="AE73" s="1028"/>
      <c r="AF73" s="1028"/>
      <c r="AG73" s="1028"/>
      <c r="AH73" s="1028"/>
      <c r="AI73" s="1028"/>
      <c r="AJ73" s="1028"/>
      <c r="AK73" s="1028"/>
      <c r="AL73" s="1028"/>
      <c r="AM73" s="1028"/>
      <c r="AN73" s="1028"/>
      <c r="AO73" s="1028"/>
      <c r="AP73" s="1028"/>
      <c r="AQ73" s="1028"/>
      <c r="AR73" s="1028"/>
      <c r="AS73" s="1028"/>
    </row>
    <row r="74" spans="1:45" ht="12.75" customHeight="1">
      <c r="A74" s="1028"/>
      <c r="B74" s="1028"/>
      <c r="C74" s="1028"/>
      <c r="D74" s="1102"/>
      <c r="E74" s="1028"/>
      <c r="F74" s="1028"/>
      <c r="G74" s="1028"/>
      <c r="H74" s="1028"/>
      <c r="I74" s="1028"/>
      <c r="J74" s="1102"/>
      <c r="K74" s="1028"/>
      <c r="L74" s="1028"/>
      <c r="M74" s="1028"/>
      <c r="N74" s="1028"/>
      <c r="O74" s="1028"/>
      <c r="P74" s="1028"/>
      <c r="Q74" s="1028"/>
      <c r="R74" s="1162"/>
      <c r="S74" s="713"/>
      <c r="T74" s="747"/>
      <c r="U74" s="1028"/>
      <c r="V74" s="1102"/>
      <c r="W74" s="1165"/>
      <c r="X74" s="1028"/>
      <c r="Y74" s="1028"/>
      <c r="Z74" s="1028"/>
      <c r="AA74" s="1028"/>
      <c r="AB74" s="1028"/>
      <c r="AC74" s="1028"/>
      <c r="AD74" s="1028"/>
      <c r="AE74" s="1028"/>
      <c r="AF74" s="1028"/>
      <c r="AG74" s="1028"/>
      <c r="AH74" s="1028"/>
      <c r="AI74" s="1028"/>
      <c r="AJ74" s="1028"/>
      <c r="AK74" s="1028"/>
      <c r="AL74" s="1028"/>
      <c r="AM74" s="1028"/>
      <c r="AN74" s="1028"/>
      <c r="AO74" s="1028"/>
      <c r="AP74" s="1028"/>
      <c r="AQ74" s="1028"/>
      <c r="AR74" s="1028"/>
      <c r="AS74" s="1028"/>
    </row>
    <row r="75" spans="1:45" ht="12.75" customHeight="1">
      <c r="A75" s="1028"/>
      <c r="B75" s="1028"/>
      <c r="C75" s="1028"/>
      <c r="D75" s="1102"/>
      <c r="E75" s="1028"/>
      <c r="F75" s="1028"/>
      <c r="G75" s="1028"/>
      <c r="H75" s="1028"/>
      <c r="I75" s="1028"/>
      <c r="J75" s="1102"/>
      <c r="K75" s="1028"/>
      <c r="L75" s="1028"/>
      <c r="M75" s="1028"/>
      <c r="N75" s="1028"/>
      <c r="O75" s="1028"/>
      <c r="P75" s="1028"/>
      <c r="Q75" s="1028"/>
      <c r="R75" s="1162"/>
      <c r="S75" s="713"/>
      <c r="T75" s="747"/>
      <c r="U75" s="1028"/>
      <c r="V75" s="1102"/>
      <c r="W75" s="1165"/>
      <c r="X75" s="1028"/>
      <c r="Y75" s="1028"/>
      <c r="Z75" s="1028"/>
      <c r="AA75" s="1028"/>
      <c r="AB75" s="1028"/>
      <c r="AC75" s="1028"/>
      <c r="AD75" s="1028"/>
      <c r="AE75" s="1028"/>
      <c r="AF75" s="1028"/>
      <c r="AG75" s="1028"/>
      <c r="AH75" s="1028"/>
      <c r="AI75" s="1028"/>
      <c r="AJ75" s="1028"/>
      <c r="AK75" s="1028"/>
      <c r="AL75" s="1028"/>
      <c r="AM75" s="1028"/>
      <c r="AN75" s="1028"/>
      <c r="AO75" s="1028"/>
      <c r="AP75" s="1028"/>
      <c r="AQ75" s="1028"/>
      <c r="AR75" s="1028"/>
      <c r="AS75" s="1028"/>
    </row>
    <row r="76" spans="1:45" ht="12.75" customHeight="1">
      <c r="A76" s="1028"/>
      <c r="B76" s="1028"/>
      <c r="C76" s="1028"/>
      <c r="D76" s="1102"/>
      <c r="E76" s="1028"/>
      <c r="F76" s="1028"/>
      <c r="G76" s="1028"/>
      <c r="H76" s="1028"/>
      <c r="I76" s="1028"/>
      <c r="J76" s="1102"/>
      <c r="K76" s="1028"/>
      <c r="L76" s="1028"/>
      <c r="M76" s="1028"/>
      <c r="N76" s="1028"/>
      <c r="O76" s="1028"/>
      <c r="P76" s="1028"/>
      <c r="Q76" s="1028"/>
      <c r="R76" s="1162"/>
      <c r="S76" s="713"/>
      <c r="T76" s="747"/>
      <c r="U76" s="1028"/>
      <c r="V76" s="1102"/>
      <c r="W76" s="1165"/>
      <c r="X76" s="1028"/>
      <c r="Y76" s="1028"/>
      <c r="Z76" s="1028"/>
      <c r="AA76" s="1028"/>
      <c r="AB76" s="1028"/>
      <c r="AC76" s="1028"/>
      <c r="AD76" s="1028"/>
      <c r="AE76" s="1028"/>
      <c r="AF76" s="1028"/>
      <c r="AG76" s="1028"/>
      <c r="AH76" s="1028"/>
      <c r="AI76" s="1028"/>
      <c r="AJ76" s="1028"/>
      <c r="AK76" s="1028"/>
      <c r="AL76" s="1028"/>
      <c r="AM76" s="1028"/>
      <c r="AN76" s="1028"/>
      <c r="AO76" s="1028"/>
      <c r="AP76" s="1028"/>
      <c r="AQ76" s="1028"/>
      <c r="AR76" s="1028"/>
      <c r="AS76" s="1028"/>
    </row>
    <row r="77" spans="1:45" ht="12.75" customHeight="1">
      <c r="A77" s="1028"/>
      <c r="B77" s="1028"/>
      <c r="C77" s="1028"/>
      <c r="D77" s="1102"/>
      <c r="E77" s="1028"/>
      <c r="F77" s="1028"/>
      <c r="G77" s="1028"/>
      <c r="H77" s="1028"/>
      <c r="I77" s="1028"/>
      <c r="J77" s="1102"/>
      <c r="K77" s="1028"/>
      <c r="L77" s="1028"/>
      <c r="M77" s="1028"/>
      <c r="N77" s="1028"/>
      <c r="O77" s="1028"/>
      <c r="P77" s="1028"/>
      <c r="Q77" s="1028"/>
      <c r="R77" s="1162"/>
      <c r="S77" s="713"/>
      <c r="T77" s="747"/>
      <c r="U77" s="1028"/>
      <c r="V77" s="1102"/>
      <c r="W77" s="1165"/>
      <c r="X77" s="1028"/>
      <c r="Y77" s="1028"/>
      <c r="Z77" s="1028"/>
      <c r="AA77" s="1028"/>
      <c r="AB77" s="1028"/>
      <c r="AC77" s="1028"/>
      <c r="AD77" s="1028"/>
      <c r="AE77" s="1028"/>
      <c r="AF77" s="1028"/>
      <c r="AG77" s="1028"/>
      <c r="AH77" s="1028"/>
      <c r="AI77" s="1028"/>
      <c r="AJ77" s="1028"/>
      <c r="AK77" s="1028"/>
      <c r="AL77" s="1028"/>
      <c r="AM77" s="1028"/>
      <c r="AN77" s="1028"/>
      <c r="AO77" s="1028"/>
      <c r="AP77" s="1028"/>
      <c r="AQ77" s="1028"/>
      <c r="AR77" s="1028"/>
      <c r="AS77" s="1028"/>
    </row>
    <row r="78" spans="1:45" ht="12.75" customHeight="1">
      <c r="A78" s="1028"/>
      <c r="B78" s="1028"/>
      <c r="C78" s="1028"/>
      <c r="D78" s="1102"/>
      <c r="E78" s="1028"/>
      <c r="F78" s="1028"/>
      <c r="G78" s="1028"/>
      <c r="H78" s="1028"/>
      <c r="I78" s="1028"/>
      <c r="J78" s="1102"/>
      <c r="K78" s="1028"/>
      <c r="L78" s="1028"/>
      <c r="M78" s="1028"/>
      <c r="N78" s="1028"/>
      <c r="O78" s="1028"/>
      <c r="P78" s="1028"/>
      <c r="Q78" s="1028"/>
      <c r="R78" s="1162"/>
      <c r="S78" s="713"/>
      <c r="T78" s="747"/>
      <c r="U78" s="1028"/>
      <c r="V78" s="1102"/>
      <c r="W78" s="1165"/>
      <c r="X78" s="1028"/>
      <c r="Y78" s="1028"/>
      <c r="Z78" s="1028"/>
      <c r="AA78" s="1028"/>
      <c r="AB78" s="1028"/>
      <c r="AC78" s="1028"/>
      <c r="AD78" s="1028"/>
      <c r="AE78" s="1028"/>
      <c r="AF78" s="1028"/>
      <c r="AG78" s="1028"/>
      <c r="AH78" s="1028"/>
      <c r="AI78" s="1028"/>
      <c r="AJ78" s="1028"/>
      <c r="AK78" s="1028"/>
      <c r="AL78" s="1028"/>
      <c r="AM78" s="1028"/>
      <c r="AN78" s="1028"/>
      <c r="AO78" s="1028"/>
      <c r="AP78" s="1028"/>
      <c r="AQ78" s="1028"/>
      <c r="AR78" s="1028"/>
      <c r="AS78" s="1028"/>
    </row>
    <row r="79" spans="1:45" ht="12.75" customHeight="1">
      <c r="A79" s="1028"/>
      <c r="B79" s="1028"/>
      <c r="C79" s="1028"/>
      <c r="D79" s="1102"/>
      <c r="E79" s="1028"/>
      <c r="F79" s="1028"/>
      <c r="G79" s="1028"/>
      <c r="H79" s="1028"/>
      <c r="I79" s="1028"/>
      <c r="J79" s="1102"/>
      <c r="K79" s="1028"/>
      <c r="L79" s="1028"/>
      <c r="M79" s="1028"/>
      <c r="N79" s="1028"/>
      <c r="O79" s="1028"/>
      <c r="P79" s="1028"/>
      <c r="Q79" s="1028"/>
      <c r="R79" s="1162"/>
      <c r="S79" s="713"/>
      <c r="T79" s="747"/>
      <c r="U79" s="1028"/>
      <c r="V79" s="1102"/>
      <c r="W79" s="1165"/>
      <c r="X79" s="1028"/>
      <c r="Y79" s="1028"/>
      <c r="Z79" s="1028"/>
      <c r="AA79" s="1028"/>
      <c r="AB79" s="1028"/>
      <c r="AC79" s="1028"/>
      <c r="AD79" s="1028"/>
      <c r="AE79" s="1028"/>
      <c r="AF79" s="1028"/>
      <c r="AG79" s="1028"/>
      <c r="AH79" s="1028"/>
      <c r="AI79" s="1028"/>
      <c r="AJ79" s="1028"/>
      <c r="AK79" s="1028"/>
      <c r="AL79" s="1028"/>
      <c r="AM79" s="1028"/>
      <c r="AN79" s="1028"/>
      <c r="AO79" s="1028"/>
      <c r="AP79" s="1028"/>
      <c r="AQ79" s="1028"/>
      <c r="AR79" s="1028"/>
      <c r="AS79" s="1028"/>
    </row>
    <row r="80" spans="1:45" ht="12.75" customHeight="1">
      <c r="A80" s="1028"/>
      <c r="B80" s="1028"/>
      <c r="C80" s="1028"/>
      <c r="D80" s="1102"/>
      <c r="E80" s="1028"/>
      <c r="F80" s="1028"/>
      <c r="G80" s="1028"/>
      <c r="H80" s="1028"/>
      <c r="I80" s="1028"/>
      <c r="J80" s="1102"/>
      <c r="K80" s="1028"/>
      <c r="L80" s="1028"/>
      <c r="M80" s="1028"/>
      <c r="N80" s="1028"/>
      <c r="O80" s="1028"/>
      <c r="P80" s="1028"/>
      <c r="Q80" s="1028"/>
      <c r="R80" s="1162"/>
      <c r="S80" s="713"/>
      <c r="T80" s="747"/>
      <c r="U80" s="1028"/>
      <c r="V80" s="1102"/>
      <c r="W80" s="1165"/>
      <c r="X80" s="1028"/>
      <c r="Y80" s="1028"/>
      <c r="Z80" s="1028"/>
      <c r="AA80" s="1028"/>
      <c r="AB80" s="1028"/>
      <c r="AC80" s="1028"/>
      <c r="AD80" s="1028"/>
      <c r="AE80" s="1028"/>
      <c r="AF80" s="1028"/>
      <c r="AG80" s="1028"/>
      <c r="AH80" s="1028"/>
      <c r="AI80" s="1028"/>
      <c r="AJ80" s="1028"/>
      <c r="AK80" s="1028"/>
      <c r="AL80" s="1028"/>
      <c r="AM80" s="1028"/>
      <c r="AN80" s="1028"/>
      <c r="AO80" s="1028"/>
      <c r="AP80" s="1028"/>
      <c r="AQ80" s="1028"/>
      <c r="AR80" s="1028"/>
      <c r="AS80" s="1028"/>
    </row>
    <row r="81" spans="1:45" ht="12.75" customHeight="1">
      <c r="A81" s="1028"/>
      <c r="B81" s="1028"/>
      <c r="C81" s="1028"/>
      <c r="D81" s="1102"/>
      <c r="E81" s="1028"/>
      <c r="F81" s="1028"/>
      <c r="G81" s="1028"/>
      <c r="H81" s="1028"/>
      <c r="I81" s="1028"/>
      <c r="J81" s="1102"/>
      <c r="K81" s="1028"/>
      <c r="L81" s="1028"/>
      <c r="M81" s="1028"/>
      <c r="N81" s="1028"/>
      <c r="O81" s="1028"/>
      <c r="P81" s="1028"/>
      <c r="Q81" s="1028"/>
      <c r="R81" s="1162"/>
      <c r="S81" s="713"/>
      <c r="T81" s="747"/>
      <c r="U81" s="1028"/>
      <c r="V81" s="1102"/>
      <c r="W81" s="1165"/>
      <c r="X81" s="1028"/>
      <c r="Y81" s="1028"/>
      <c r="Z81" s="1028"/>
      <c r="AA81" s="1028"/>
      <c r="AB81" s="1028"/>
      <c r="AC81" s="1028"/>
      <c r="AD81" s="1028"/>
      <c r="AE81" s="1028"/>
      <c r="AF81" s="1028"/>
      <c r="AG81" s="1028"/>
      <c r="AH81" s="1028"/>
      <c r="AI81" s="1028"/>
      <c r="AJ81" s="1028"/>
      <c r="AK81" s="1028"/>
      <c r="AL81" s="1028"/>
      <c r="AM81" s="1028"/>
      <c r="AN81" s="1028"/>
      <c r="AO81" s="1028"/>
      <c r="AP81" s="1028"/>
      <c r="AQ81" s="1028"/>
      <c r="AR81" s="1028"/>
      <c r="AS81" s="1028"/>
    </row>
    <row r="82" spans="1:45" ht="12.75" customHeight="1">
      <c r="A82" s="1028"/>
      <c r="B82" s="1028"/>
      <c r="C82" s="1028"/>
      <c r="D82" s="1102"/>
      <c r="E82" s="1028"/>
      <c r="F82" s="1028"/>
      <c r="G82" s="1028"/>
      <c r="H82" s="1028"/>
      <c r="I82" s="1028"/>
      <c r="J82" s="1102"/>
      <c r="K82" s="1028"/>
      <c r="L82" s="1028"/>
      <c r="M82" s="1028"/>
      <c r="N82" s="1028"/>
      <c r="O82" s="1028"/>
      <c r="P82" s="1028"/>
      <c r="Q82" s="1028"/>
      <c r="R82" s="1162"/>
      <c r="S82" s="713"/>
      <c r="T82" s="747"/>
      <c r="U82" s="1028"/>
      <c r="V82" s="1102"/>
      <c r="W82" s="1165"/>
      <c r="X82" s="1028"/>
      <c r="Y82" s="1028"/>
      <c r="Z82" s="1028"/>
      <c r="AA82" s="1028"/>
      <c r="AB82" s="1028"/>
      <c r="AC82" s="1028"/>
      <c r="AD82" s="1028"/>
      <c r="AE82" s="1028"/>
      <c r="AF82" s="1028"/>
      <c r="AG82" s="1028"/>
      <c r="AH82" s="1028"/>
      <c r="AI82" s="1028"/>
      <c r="AJ82" s="1028"/>
      <c r="AK82" s="1028"/>
      <c r="AL82" s="1028"/>
      <c r="AM82" s="1028"/>
      <c r="AN82" s="1028"/>
      <c r="AO82" s="1028"/>
      <c r="AP82" s="1028"/>
      <c r="AQ82" s="1028"/>
      <c r="AR82" s="1028"/>
      <c r="AS82" s="1028"/>
    </row>
    <row r="83" spans="1:45" ht="12.75" customHeight="1">
      <c r="A83" s="1028"/>
      <c r="B83" s="1028"/>
      <c r="C83" s="1028"/>
      <c r="D83" s="1102"/>
      <c r="E83" s="1028"/>
      <c r="F83" s="1028"/>
      <c r="G83" s="1028"/>
      <c r="H83" s="1028"/>
      <c r="I83" s="1028"/>
      <c r="J83" s="1102"/>
      <c r="K83" s="1028"/>
      <c r="L83" s="1028"/>
      <c r="M83" s="1028"/>
      <c r="N83" s="1028"/>
      <c r="O83" s="1028"/>
      <c r="P83" s="1028"/>
      <c r="Q83" s="1028"/>
      <c r="R83" s="1162"/>
      <c r="S83" s="713"/>
      <c r="T83" s="747"/>
      <c r="U83" s="1028"/>
      <c r="V83" s="1102"/>
      <c r="W83" s="1165"/>
      <c r="X83" s="1028"/>
      <c r="Y83" s="1028"/>
      <c r="Z83" s="1028"/>
      <c r="AA83" s="1028"/>
      <c r="AB83" s="1028"/>
      <c r="AC83" s="1028"/>
      <c r="AD83" s="1028"/>
      <c r="AE83" s="1028"/>
      <c r="AF83" s="1028"/>
      <c r="AG83" s="1028"/>
      <c r="AH83" s="1028"/>
      <c r="AI83" s="1028"/>
      <c r="AJ83" s="1028"/>
      <c r="AK83" s="1028"/>
      <c r="AL83" s="1028"/>
      <c r="AM83" s="1028"/>
      <c r="AN83" s="1028"/>
      <c r="AO83" s="1028"/>
      <c r="AP83" s="1028"/>
      <c r="AQ83" s="1028"/>
      <c r="AR83" s="1028"/>
      <c r="AS83" s="1028"/>
    </row>
    <row r="84" spans="1:45" ht="12.75" customHeight="1">
      <c r="A84" s="1028"/>
      <c r="B84" s="1028"/>
      <c r="C84" s="1028"/>
      <c r="D84" s="1102"/>
      <c r="E84" s="1028"/>
      <c r="F84" s="1028"/>
      <c r="G84" s="1028"/>
      <c r="H84" s="1028"/>
      <c r="I84" s="1028"/>
      <c r="J84" s="1102"/>
      <c r="K84" s="1028"/>
      <c r="L84" s="1028"/>
      <c r="M84" s="1028"/>
      <c r="N84" s="1028"/>
      <c r="O84" s="1028"/>
      <c r="P84" s="1028"/>
      <c r="Q84" s="1028"/>
      <c r="R84" s="1162"/>
      <c r="S84" s="713"/>
      <c r="T84" s="747"/>
      <c r="U84" s="1028"/>
      <c r="V84" s="1102"/>
      <c r="W84" s="1165"/>
      <c r="X84" s="1028"/>
      <c r="Y84" s="1028"/>
      <c r="Z84" s="1028"/>
      <c r="AA84" s="1028"/>
      <c r="AB84" s="1028"/>
      <c r="AC84" s="1028"/>
      <c r="AD84" s="1028"/>
      <c r="AE84" s="1028"/>
      <c r="AF84" s="1028"/>
      <c r="AG84" s="1028"/>
      <c r="AH84" s="1028"/>
      <c r="AI84" s="1028"/>
      <c r="AJ84" s="1028"/>
      <c r="AK84" s="1028"/>
      <c r="AL84" s="1028"/>
      <c r="AM84" s="1028"/>
      <c r="AN84" s="1028"/>
      <c r="AO84" s="1028"/>
      <c r="AP84" s="1028"/>
      <c r="AQ84" s="1028"/>
      <c r="AR84" s="1028"/>
      <c r="AS84" s="1028"/>
    </row>
    <row r="85" spans="1:45" ht="12.75" customHeight="1">
      <c r="A85" s="1028"/>
      <c r="B85" s="1028"/>
      <c r="C85" s="1028"/>
      <c r="D85" s="1102"/>
      <c r="E85" s="1028"/>
      <c r="F85" s="1028"/>
      <c r="G85" s="1028"/>
      <c r="H85" s="1028"/>
      <c r="I85" s="1028"/>
      <c r="J85" s="1102"/>
      <c r="K85" s="1028"/>
      <c r="L85" s="1028"/>
      <c r="M85" s="1028"/>
      <c r="N85" s="1028"/>
      <c r="O85" s="1028"/>
      <c r="P85" s="1028"/>
      <c r="Q85" s="1028"/>
      <c r="R85" s="1162"/>
      <c r="S85" s="713"/>
      <c r="T85" s="747"/>
      <c r="U85" s="1028"/>
      <c r="V85" s="1102"/>
      <c r="W85" s="1165"/>
      <c r="X85" s="1028"/>
      <c r="Y85" s="1028"/>
      <c r="Z85" s="1028"/>
      <c r="AA85" s="1028"/>
      <c r="AB85" s="1028"/>
      <c r="AC85" s="1028"/>
      <c r="AD85" s="1028"/>
      <c r="AE85" s="1028"/>
      <c r="AF85" s="1028"/>
      <c r="AG85" s="1028"/>
      <c r="AH85" s="1028"/>
      <c r="AI85" s="1028"/>
      <c r="AJ85" s="1028"/>
      <c r="AK85" s="1028"/>
      <c r="AL85" s="1028"/>
      <c r="AM85" s="1028"/>
      <c r="AN85" s="1028"/>
      <c r="AO85" s="1028"/>
      <c r="AP85" s="1028"/>
      <c r="AQ85" s="1028"/>
      <c r="AR85" s="1028"/>
      <c r="AS85" s="1028"/>
    </row>
    <row r="86" spans="1:45" ht="12.75" customHeight="1">
      <c r="A86" s="1028"/>
      <c r="B86" s="1028"/>
      <c r="C86" s="1028"/>
      <c r="D86" s="1102"/>
      <c r="E86" s="1028"/>
      <c r="F86" s="1028"/>
      <c r="G86" s="1028"/>
      <c r="H86" s="1028"/>
      <c r="I86" s="1028"/>
      <c r="J86" s="1102"/>
      <c r="K86" s="1028"/>
      <c r="L86" s="1028"/>
      <c r="M86" s="1028"/>
      <c r="N86" s="1028"/>
      <c r="O86" s="1028"/>
      <c r="P86" s="1028"/>
      <c r="Q86" s="1028"/>
      <c r="R86" s="1162"/>
      <c r="S86" s="713"/>
      <c r="T86" s="747"/>
      <c r="U86" s="1028"/>
      <c r="V86" s="1102"/>
      <c r="W86" s="1165"/>
      <c r="X86" s="1028"/>
      <c r="Y86" s="1028"/>
      <c r="Z86" s="1028"/>
      <c r="AA86" s="1028"/>
      <c r="AB86" s="1028"/>
      <c r="AC86" s="1028"/>
      <c r="AD86" s="1028"/>
      <c r="AE86" s="1028"/>
      <c r="AF86" s="1028"/>
      <c r="AG86" s="1028"/>
      <c r="AH86" s="1028"/>
      <c r="AI86" s="1028"/>
      <c r="AJ86" s="1028"/>
      <c r="AK86" s="1028"/>
      <c r="AL86" s="1028"/>
      <c r="AM86" s="1028"/>
      <c r="AN86" s="1028"/>
      <c r="AO86" s="1028"/>
      <c r="AP86" s="1028"/>
      <c r="AQ86" s="1028"/>
      <c r="AR86" s="1028"/>
      <c r="AS86" s="1028"/>
    </row>
    <row r="87" spans="1:45" ht="12.75" customHeight="1">
      <c r="A87" s="1028"/>
      <c r="B87" s="1028"/>
      <c r="C87" s="1028"/>
      <c r="D87" s="1102"/>
      <c r="E87" s="1028"/>
      <c r="F87" s="1028"/>
      <c r="G87" s="1028"/>
      <c r="H87" s="1028"/>
      <c r="I87" s="1028"/>
      <c r="J87" s="1102"/>
      <c r="K87" s="1028"/>
      <c r="L87" s="1028"/>
      <c r="M87" s="1028"/>
      <c r="N87" s="1028"/>
      <c r="O87" s="1028"/>
      <c r="P87" s="1028"/>
      <c r="Q87" s="1028"/>
      <c r="R87" s="1162"/>
      <c r="S87" s="713"/>
      <c r="T87" s="747"/>
      <c r="U87" s="1028"/>
      <c r="V87" s="1102"/>
      <c r="W87" s="1165"/>
      <c r="X87" s="1028"/>
      <c r="Y87" s="1028"/>
      <c r="Z87" s="1028"/>
      <c r="AA87" s="1028"/>
      <c r="AB87" s="1028"/>
      <c r="AC87" s="1028"/>
      <c r="AD87" s="1028"/>
      <c r="AE87" s="1028"/>
      <c r="AF87" s="1028"/>
      <c r="AG87" s="1028"/>
      <c r="AH87" s="1028"/>
      <c r="AI87" s="1028"/>
      <c r="AJ87" s="1028"/>
      <c r="AK87" s="1028"/>
      <c r="AL87" s="1028"/>
      <c r="AM87" s="1028"/>
      <c r="AN87" s="1028"/>
      <c r="AO87" s="1028"/>
      <c r="AP87" s="1028"/>
      <c r="AQ87" s="1028"/>
      <c r="AR87" s="1028"/>
      <c r="AS87" s="1028"/>
    </row>
    <row r="88" spans="1:45" ht="12.75" customHeight="1">
      <c r="A88" s="1028"/>
      <c r="B88" s="1028"/>
      <c r="C88" s="1028"/>
      <c r="D88" s="1102"/>
      <c r="E88" s="1028"/>
      <c r="F88" s="1028"/>
      <c r="G88" s="1028"/>
      <c r="H88" s="1028"/>
      <c r="I88" s="1028"/>
      <c r="J88" s="1102"/>
      <c r="K88" s="1028"/>
      <c r="L88" s="1028"/>
      <c r="M88" s="1028"/>
      <c r="N88" s="1028"/>
      <c r="O88" s="1028"/>
      <c r="P88" s="1028"/>
      <c r="Q88" s="1028"/>
      <c r="R88" s="1162"/>
      <c r="S88" s="713"/>
      <c r="T88" s="747"/>
      <c r="U88" s="1028"/>
      <c r="V88" s="1102"/>
      <c r="W88" s="1165"/>
      <c r="X88" s="1028"/>
      <c r="Y88" s="1028"/>
      <c r="Z88" s="1028"/>
      <c r="AA88" s="1028"/>
      <c r="AB88" s="1028"/>
      <c r="AC88" s="1028"/>
      <c r="AD88" s="1028"/>
      <c r="AE88" s="1028"/>
      <c r="AF88" s="1028"/>
      <c r="AG88" s="1028"/>
      <c r="AH88" s="1028"/>
      <c r="AI88" s="1028"/>
      <c r="AJ88" s="1028"/>
      <c r="AK88" s="1028"/>
      <c r="AL88" s="1028"/>
      <c r="AM88" s="1028"/>
      <c r="AN88" s="1028"/>
      <c r="AO88" s="1028"/>
      <c r="AP88" s="1028"/>
      <c r="AQ88" s="1028"/>
      <c r="AR88" s="1028"/>
      <c r="AS88" s="1028"/>
    </row>
    <row r="89" spans="1:45" ht="12.75" customHeight="1">
      <c r="A89" s="1028"/>
      <c r="B89" s="1028"/>
      <c r="C89" s="1028"/>
      <c r="D89" s="1102"/>
      <c r="E89" s="1028"/>
      <c r="F89" s="1028"/>
      <c r="G89" s="1028"/>
      <c r="H89" s="1028"/>
      <c r="I89" s="1028"/>
      <c r="J89" s="1102"/>
      <c r="K89" s="1028"/>
      <c r="L89" s="1028"/>
      <c r="M89" s="1028"/>
      <c r="N89" s="1028"/>
      <c r="O89" s="1028"/>
      <c r="P89" s="1028"/>
      <c r="Q89" s="1028"/>
      <c r="R89" s="1162"/>
      <c r="S89" s="713"/>
      <c r="T89" s="747"/>
      <c r="U89" s="1028"/>
      <c r="V89" s="1102"/>
      <c r="W89" s="1165"/>
      <c r="X89" s="1028"/>
      <c r="Y89" s="1028"/>
      <c r="Z89" s="1028"/>
      <c r="AA89" s="1028"/>
      <c r="AB89" s="1028"/>
      <c r="AC89" s="1028"/>
      <c r="AD89" s="1028"/>
      <c r="AE89" s="1028"/>
      <c r="AF89" s="1028"/>
      <c r="AG89" s="1028"/>
      <c r="AH89" s="1028"/>
      <c r="AI89" s="1028"/>
      <c r="AJ89" s="1028"/>
      <c r="AK89" s="1028"/>
      <c r="AL89" s="1028"/>
      <c r="AM89" s="1028"/>
      <c r="AN89" s="1028"/>
      <c r="AO89" s="1028"/>
      <c r="AP89" s="1028"/>
      <c r="AQ89" s="1028"/>
      <c r="AR89" s="1028"/>
      <c r="AS89" s="1028"/>
    </row>
    <row r="90" spans="1:45" ht="12.75" customHeight="1">
      <c r="A90" s="1028"/>
      <c r="B90" s="1028"/>
      <c r="C90" s="1028"/>
      <c r="D90" s="1102"/>
      <c r="E90" s="1028"/>
      <c r="F90" s="1028"/>
      <c r="G90" s="1028"/>
      <c r="H90" s="1028"/>
      <c r="I90" s="1028"/>
      <c r="J90" s="1102"/>
      <c r="K90" s="1028"/>
      <c r="L90" s="1028"/>
      <c r="M90" s="1028"/>
      <c r="N90" s="1028"/>
      <c r="O90" s="1028"/>
      <c r="P90" s="1028"/>
      <c r="Q90" s="1028"/>
      <c r="R90" s="1162"/>
      <c r="S90" s="713"/>
      <c r="T90" s="747"/>
      <c r="U90" s="1028"/>
      <c r="V90" s="1102"/>
      <c r="W90" s="1165"/>
      <c r="X90" s="1028"/>
      <c r="Y90" s="1028"/>
      <c r="Z90" s="1028"/>
      <c r="AA90" s="1028"/>
      <c r="AB90" s="1028"/>
      <c r="AC90" s="1028"/>
      <c r="AD90" s="1028"/>
      <c r="AE90" s="1028"/>
      <c r="AF90" s="1028"/>
      <c r="AG90" s="1028"/>
      <c r="AH90" s="1028"/>
      <c r="AI90" s="1028"/>
      <c r="AJ90" s="1028"/>
      <c r="AK90" s="1028"/>
      <c r="AL90" s="1028"/>
      <c r="AM90" s="1028"/>
      <c r="AN90" s="1028"/>
      <c r="AO90" s="1028"/>
      <c r="AP90" s="1028"/>
      <c r="AQ90" s="1028"/>
      <c r="AR90" s="1028"/>
      <c r="AS90" s="1028"/>
    </row>
    <row r="91" spans="1:45" ht="12.75" customHeight="1">
      <c r="A91" s="1028"/>
      <c r="B91" s="1028"/>
      <c r="C91" s="1028"/>
      <c r="D91" s="1102"/>
      <c r="E91" s="1028"/>
      <c r="F91" s="1028"/>
      <c r="G91" s="1028"/>
      <c r="H91" s="1028"/>
      <c r="I91" s="1028"/>
      <c r="J91" s="1102"/>
      <c r="K91" s="1028"/>
      <c r="L91" s="1028"/>
      <c r="M91" s="1028"/>
      <c r="N91" s="1028"/>
      <c r="O91" s="1028"/>
      <c r="P91" s="1028"/>
      <c r="Q91" s="1028"/>
      <c r="R91" s="1162"/>
      <c r="S91" s="713"/>
      <c r="T91" s="747"/>
      <c r="U91" s="1028"/>
      <c r="V91" s="1102"/>
      <c r="W91" s="1165"/>
      <c r="X91" s="1028"/>
      <c r="Y91" s="1028"/>
      <c r="Z91" s="1028"/>
      <c r="AA91" s="1028"/>
      <c r="AB91" s="1028"/>
      <c r="AC91" s="1028"/>
      <c r="AD91" s="1028"/>
      <c r="AE91" s="1028"/>
      <c r="AF91" s="1028"/>
      <c r="AG91" s="1028"/>
      <c r="AH91" s="1028"/>
      <c r="AI91" s="1028"/>
      <c r="AJ91" s="1028"/>
      <c r="AK91" s="1028"/>
      <c r="AL91" s="1028"/>
      <c r="AM91" s="1028"/>
      <c r="AN91" s="1028"/>
      <c r="AO91" s="1028"/>
      <c r="AP91" s="1028"/>
      <c r="AQ91" s="1028"/>
      <c r="AR91" s="1028"/>
      <c r="AS91" s="1028"/>
    </row>
    <row r="92" spans="1:45" ht="12.75" customHeight="1">
      <c r="A92" s="1028"/>
      <c r="B92" s="1028"/>
      <c r="C92" s="1028"/>
      <c r="D92" s="1102"/>
      <c r="E92" s="1028"/>
      <c r="F92" s="1028"/>
      <c r="G92" s="1028"/>
      <c r="H92" s="1028"/>
      <c r="I92" s="1028"/>
      <c r="J92" s="1102"/>
      <c r="K92" s="1028"/>
      <c r="L92" s="1028"/>
      <c r="M92" s="1028"/>
      <c r="N92" s="1028"/>
      <c r="O92" s="1028"/>
      <c r="P92" s="1028"/>
      <c r="Q92" s="1028"/>
      <c r="R92" s="1162"/>
      <c r="S92" s="713"/>
      <c r="T92" s="747"/>
      <c r="U92" s="1028"/>
      <c r="V92" s="1102"/>
      <c r="W92" s="1165"/>
      <c r="X92" s="1028"/>
      <c r="Y92" s="1028"/>
      <c r="Z92" s="1028"/>
      <c r="AA92" s="1028"/>
      <c r="AB92" s="1028"/>
      <c r="AC92" s="1028"/>
      <c r="AD92" s="1028"/>
      <c r="AE92" s="1028"/>
      <c r="AF92" s="1028"/>
      <c r="AG92" s="1028"/>
      <c r="AH92" s="1028"/>
      <c r="AI92" s="1028"/>
      <c r="AJ92" s="1028"/>
      <c r="AK92" s="1028"/>
      <c r="AL92" s="1028"/>
      <c r="AM92" s="1028"/>
      <c r="AN92" s="1028"/>
      <c r="AO92" s="1028"/>
      <c r="AP92" s="1028"/>
      <c r="AQ92" s="1028"/>
      <c r="AR92" s="1028"/>
      <c r="AS92" s="1028"/>
    </row>
    <row r="93" spans="1:45" ht="12.75" customHeight="1">
      <c r="A93" s="1028"/>
      <c r="B93" s="1028"/>
      <c r="C93" s="1028"/>
      <c r="D93" s="1102"/>
      <c r="E93" s="1028"/>
      <c r="F93" s="1028"/>
      <c r="G93" s="1028"/>
      <c r="H93" s="1028"/>
      <c r="I93" s="1028"/>
      <c r="J93" s="1102"/>
      <c r="K93" s="1028"/>
      <c r="L93" s="1028"/>
      <c r="M93" s="1028"/>
      <c r="N93" s="1028"/>
      <c r="O93" s="1028"/>
      <c r="P93" s="1028"/>
      <c r="Q93" s="1028"/>
      <c r="R93" s="1162"/>
      <c r="S93" s="713"/>
      <c r="T93" s="747"/>
      <c r="U93" s="1028"/>
      <c r="V93" s="1102"/>
      <c r="W93" s="1165"/>
      <c r="X93" s="1028"/>
      <c r="Y93" s="1028"/>
      <c r="Z93" s="1028"/>
      <c r="AA93" s="1028"/>
      <c r="AB93" s="1028"/>
      <c r="AC93" s="1028"/>
      <c r="AD93" s="1028"/>
      <c r="AE93" s="1028"/>
      <c r="AF93" s="1028"/>
      <c r="AG93" s="1028"/>
      <c r="AH93" s="1028"/>
      <c r="AI93" s="1028"/>
      <c r="AJ93" s="1028"/>
      <c r="AK93" s="1028"/>
      <c r="AL93" s="1028"/>
      <c r="AM93" s="1028"/>
      <c r="AN93" s="1028"/>
      <c r="AO93" s="1028"/>
      <c r="AP93" s="1028"/>
      <c r="AQ93" s="1028"/>
      <c r="AR93" s="1028"/>
      <c r="AS93" s="1028"/>
    </row>
    <row r="94" spans="1:45" ht="12.75" customHeight="1">
      <c r="A94" s="1028"/>
      <c r="B94" s="1028"/>
      <c r="C94" s="1028"/>
      <c r="D94" s="1102"/>
      <c r="E94" s="1028"/>
      <c r="F94" s="1028"/>
      <c r="G94" s="1028"/>
      <c r="H94" s="1028"/>
      <c r="I94" s="1028"/>
      <c r="J94" s="1102"/>
      <c r="K94" s="1028"/>
      <c r="L94" s="1028"/>
      <c r="M94" s="1028"/>
      <c r="N94" s="1028"/>
      <c r="O94" s="1028"/>
      <c r="P94" s="1028"/>
      <c r="Q94" s="1028"/>
      <c r="R94" s="1162"/>
      <c r="S94" s="713"/>
      <c r="T94" s="747"/>
      <c r="U94" s="1028"/>
      <c r="V94" s="1102"/>
      <c r="W94" s="1165"/>
      <c r="X94" s="1028"/>
      <c r="Y94" s="1028"/>
      <c r="Z94" s="1028"/>
      <c r="AA94" s="1028"/>
      <c r="AB94" s="1028"/>
      <c r="AC94" s="1028"/>
      <c r="AD94" s="1028"/>
      <c r="AE94" s="1028"/>
      <c r="AF94" s="1028"/>
      <c r="AG94" s="1028"/>
      <c r="AH94" s="1028"/>
      <c r="AI94" s="1028"/>
      <c r="AJ94" s="1028"/>
      <c r="AK94" s="1028"/>
      <c r="AL94" s="1028"/>
      <c r="AM94" s="1028"/>
      <c r="AN94" s="1028"/>
      <c r="AO94" s="1028"/>
      <c r="AP94" s="1028"/>
      <c r="AQ94" s="1028"/>
      <c r="AR94" s="1028"/>
      <c r="AS94" s="1028"/>
    </row>
    <row r="95" spans="1:45" ht="12.75" customHeight="1">
      <c r="A95" s="1028"/>
      <c r="B95" s="1028"/>
      <c r="C95" s="1028"/>
      <c r="D95" s="1102"/>
      <c r="E95" s="1028"/>
      <c r="F95" s="1028"/>
      <c r="G95" s="1028"/>
      <c r="H95" s="1028"/>
      <c r="I95" s="1028"/>
      <c r="J95" s="1102"/>
      <c r="K95" s="1028"/>
      <c r="L95" s="1028"/>
      <c r="M95" s="1028"/>
      <c r="N95" s="1028"/>
      <c r="O95" s="1028"/>
      <c r="P95" s="1028"/>
      <c r="Q95" s="1028"/>
      <c r="R95" s="1162"/>
      <c r="S95" s="713"/>
      <c r="T95" s="747"/>
      <c r="U95" s="1028"/>
      <c r="V95" s="1102"/>
      <c r="W95" s="1165"/>
      <c r="X95" s="1028"/>
      <c r="Y95" s="1028"/>
      <c r="Z95" s="1028"/>
      <c r="AA95" s="1028"/>
      <c r="AB95" s="1028"/>
      <c r="AC95" s="1028"/>
      <c r="AD95" s="1028"/>
      <c r="AE95" s="1028"/>
      <c r="AF95" s="1028"/>
      <c r="AG95" s="1028"/>
      <c r="AH95" s="1028"/>
      <c r="AI95" s="1028"/>
      <c r="AJ95" s="1028"/>
      <c r="AK95" s="1028"/>
      <c r="AL95" s="1028"/>
      <c r="AM95" s="1028"/>
      <c r="AN95" s="1028"/>
      <c r="AO95" s="1028"/>
      <c r="AP95" s="1028"/>
      <c r="AQ95" s="1028"/>
      <c r="AR95" s="1028"/>
      <c r="AS95" s="1028"/>
    </row>
    <row r="96" spans="1:45" ht="12.75" customHeight="1">
      <c r="A96" s="1028"/>
      <c r="B96" s="1028"/>
      <c r="C96" s="1028"/>
      <c r="D96" s="1102"/>
      <c r="E96" s="1028"/>
      <c r="F96" s="1028"/>
      <c r="G96" s="1028"/>
      <c r="H96" s="1028"/>
      <c r="I96" s="1028"/>
      <c r="J96" s="1102"/>
      <c r="K96" s="1028"/>
      <c r="L96" s="1028"/>
      <c r="M96" s="1028"/>
      <c r="N96" s="1028"/>
      <c r="O96" s="1028"/>
      <c r="P96" s="1028"/>
      <c r="Q96" s="1028"/>
      <c r="R96" s="1162"/>
      <c r="S96" s="713"/>
      <c r="T96" s="747"/>
      <c r="U96" s="1028"/>
      <c r="V96" s="1102"/>
      <c r="W96" s="1165"/>
      <c r="X96" s="1028"/>
      <c r="Y96" s="1028"/>
      <c r="Z96" s="1028"/>
      <c r="AA96" s="1028"/>
      <c r="AB96" s="1028"/>
      <c r="AC96" s="1028"/>
      <c r="AD96" s="1028"/>
      <c r="AE96" s="1028"/>
      <c r="AF96" s="1028"/>
      <c r="AG96" s="1028"/>
      <c r="AH96" s="1028"/>
      <c r="AI96" s="1028"/>
      <c r="AJ96" s="1028"/>
      <c r="AK96" s="1028"/>
      <c r="AL96" s="1028"/>
      <c r="AM96" s="1028"/>
      <c r="AN96" s="1028"/>
      <c r="AO96" s="1028"/>
      <c r="AP96" s="1028"/>
      <c r="AQ96" s="1028"/>
      <c r="AR96" s="1028"/>
      <c r="AS96" s="1028"/>
    </row>
    <row r="97" spans="1:45" ht="12.75" customHeight="1">
      <c r="A97" s="1028"/>
      <c r="B97" s="1028"/>
      <c r="C97" s="1028"/>
      <c r="D97" s="1102"/>
      <c r="E97" s="1028"/>
      <c r="F97" s="1028"/>
      <c r="G97" s="1028"/>
      <c r="H97" s="1028"/>
      <c r="I97" s="1028"/>
      <c r="J97" s="1102"/>
      <c r="K97" s="1028"/>
      <c r="L97" s="1028"/>
      <c r="M97" s="1028"/>
      <c r="N97" s="1028"/>
      <c r="O97" s="1028"/>
      <c r="P97" s="1028"/>
      <c r="Q97" s="1028"/>
      <c r="R97" s="1162"/>
      <c r="S97" s="713"/>
      <c r="T97" s="747"/>
      <c r="U97" s="1028"/>
      <c r="V97" s="1102"/>
      <c r="W97" s="1165"/>
      <c r="X97" s="1028"/>
      <c r="Y97" s="1028"/>
      <c r="Z97" s="1028"/>
      <c r="AA97" s="1028"/>
      <c r="AB97" s="1028"/>
      <c r="AC97" s="1028"/>
      <c r="AD97" s="1028"/>
      <c r="AE97" s="1028"/>
      <c r="AF97" s="1028"/>
      <c r="AG97" s="1028"/>
      <c r="AH97" s="1028"/>
      <c r="AI97" s="1028"/>
      <c r="AJ97" s="1028"/>
      <c r="AK97" s="1028"/>
      <c r="AL97" s="1028"/>
      <c r="AM97" s="1028"/>
      <c r="AN97" s="1028"/>
      <c r="AO97" s="1028"/>
      <c r="AP97" s="1028"/>
      <c r="AQ97" s="1028"/>
      <c r="AR97" s="1028"/>
      <c r="AS97" s="1028"/>
    </row>
    <row r="98" spans="1:45" ht="12.75" customHeight="1">
      <c r="A98" s="1028"/>
      <c r="B98" s="1028"/>
      <c r="C98" s="1028"/>
      <c r="D98" s="1102"/>
      <c r="E98" s="1028"/>
      <c r="F98" s="1028"/>
      <c r="G98" s="1028"/>
      <c r="H98" s="1028"/>
      <c r="I98" s="1028"/>
      <c r="J98" s="1102"/>
      <c r="K98" s="1028"/>
      <c r="L98" s="1028"/>
      <c r="M98" s="1028"/>
      <c r="N98" s="1028"/>
      <c r="O98" s="1028"/>
      <c r="P98" s="1028"/>
      <c r="Q98" s="1028"/>
      <c r="R98" s="1162"/>
      <c r="S98" s="713"/>
      <c r="T98" s="747"/>
      <c r="U98" s="1028"/>
      <c r="V98" s="1102"/>
      <c r="W98" s="1165"/>
      <c r="X98" s="1028"/>
      <c r="Y98" s="1028"/>
      <c r="Z98" s="1028"/>
      <c r="AA98" s="1028"/>
      <c r="AB98" s="1028"/>
      <c r="AC98" s="1028"/>
      <c r="AD98" s="1028"/>
      <c r="AE98" s="1028"/>
      <c r="AF98" s="1028"/>
      <c r="AG98" s="1028"/>
      <c r="AH98" s="1028"/>
      <c r="AI98" s="1028"/>
      <c r="AJ98" s="1028"/>
      <c r="AK98" s="1028"/>
      <c r="AL98" s="1028"/>
      <c r="AM98" s="1028"/>
      <c r="AN98" s="1028"/>
      <c r="AO98" s="1028"/>
      <c r="AP98" s="1028"/>
      <c r="AQ98" s="1028"/>
      <c r="AR98" s="1028"/>
      <c r="AS98" s="1028"/>
    </row>
    <row r="99" spans="1:45" ht="12.75" customHeight="1">
      <c r="A99" s="1028"/>
      <c r="B99" s="1028"/>
      <c r="C99" s="1028"/>
      <c r="D99" s="1102"/>
      <c r="E99" s="1028"/>
      <c r="F99" s="1028"/>
      <c r="G99" s="1028"/>
      <c r="H99" s="1028"/>
      <c r="I99" s="1028"/>
      <c r="J99" s="1102"/>
      <c r="K99" s="1028"/>
      <c r="L99" s="1028"/>
      <c r="M99" s="1028"/>
      <c r="N99" s="1028"/>
      <c r="O99" s="1028"/>
      <c r="P99" s="1028"/>
      <c r="Q99" s="1028"/>
      <c r="R99" s="1162"/>
      <c r="S99" s="713"/>
      <c r="T99" s="747"/>
      <c r="U99" s="1028"/>
      <c r="V99" s="1102"/>
      <c r="W99" s="1165"/>
      <c r="X99" s="1028"/>
      <c r="Y99" s="1028"/>
      <c r="Z99" s="1028"/>
      <c r="AA99" s="1028"/>
      <c r="AB99" s="1028"/>
      <c r="AC99" s="1028"/>
      <c r="AD99" s="1028"/>
      <c r="AE99" s="1028"/>
      <c r="AF99" s="1028"/>
      <c r="AG99" s="1028"/>
      <c r="AH99" s="1028"/>
      <c r="AI99" s="1028"/>
      <c r="AJ99" s="1028"/>
      <c r="AK99" s="1028"/>
      <c r="AL99" s="1028"/>
      <c r="AM99" s="1028"/>
      <c r="AN99" s="1028"/>
      <c r="AO99" s="1028"/>
      <c r="AP99" s="1028"/>
      <c r="AQ99" s="1028"/>
      <c r="AR99" s="1028"/>
      <c r="AS99" s="1028"/>
    </row>
    <row r="100" spans="1:45" ht="12.75" customHeight="1">
      <c r="A100" s="1028"/>
      <c r="B100" s="1028"/>
      <c r="C100" s="1028"/>
      <c r="D100" s="1102"/>
      <c r="E100" s="1028"/>
      <c r="F100" s="1028"/>
      <c r="G100" s="1028"/>
      <c r="H100" s="1028"/>
      <c r="I100" s="1028"/>
      <c r="J100" s="1102"/>
      <c r="K100" s="1028"/>
      <c r="L100" s="1028"/>
      <c r="M100" s="1028"/>
      <c r="N100" s="1028"/>
      <c r="O100" s="1028"/>
      <c r="P100" s="1028"/>
      <c r="Q100" s="1028"/>
      <c r="R100" s="1162"/>
      <c r="S100" s="713"/>
      <c r="T100" s="747"/>
      <c r="U100" s="1028"/>
      <c r="V100" s="1102"/>
      <c r="W100" s="1165"/>
      <c r="X100" s="1028"/>
      <c r="Y100" s="1028"/>
      <c r="Z100" s="1028"/>
      <c r="AA100" s="1028"/>
      <c r="AB100" s="1028"/>
      <c r="AC100" s="1028"/>
      <c r="AD100" s="1028"/>
      <c r="AE100" s="1028"/>
      <c r="AF100" s="1028"/>
      <c r="AG100" s="1028"/>
      <c r="AH100" s="1028"/>
      <c r="AI100" s="1028"/>
      <c r="AJ100" s="1028"/>
      <c r="AK100" s="1028"/>
      <c r="AL100" s="1028"/>
      <c r="AM100" s="1028"/>
      <c r="AN100" s="1028"/>
      <c r="AO100" s="1028"/>
      <c r="AP100" s="1028"/>
      <c r="AQ100" s="1028"/>
      <c r="AR100" s="1028"/>
      <c r="AS100" s="1028"/>
    </row>
    <row r="101" spans="1:45" ht="12.75" customHeight="1">
      <c r="A101" s="1028"/>
      <c r="B101" s="1028"/>
      <c r="C101" s="1028"/>
      <c r="D101" s="1102"/>
      <c r="E101" s="1028"/>
      <c r="F101" s="1028"/>
      <c r="G101" s="1028"/>
      <c r="H101" s="1028"/>
      <c r="I101" s="1028"/>
      <c r="J101" s="1102"/>
      <c r="K101" s="1028"/>
      <c r="L101" s="1028"/>
      <c r="M101" s="1028"/>
      <c r="N101" s="1028"/>
      <c r="O101" s="1028"/>
      <c r="P101" s="1028"/>
      <c r="Q101" s="1028"/>
      <c r="R101" s="1162"/>
      <c r="S101" s="713"/>
      <c r="T101" s="747"/>
      <c r="U101" s="1028"/>
      <c r="V101" s="1102"/>
      <c r="W101" s="1165"/>
      <c r="X101" s="1028"/>
      <c r="Y101" s="1028"/>
      <c r="Z101" s="1028"/>
      <c r="AA101" s="1028"/>
      <c r="AB101" s="1028"/>
      <c r="AC101" s="1028"/>
      <c r="AD101" s="1028"/>
      <c r="AE101" s="1028"/>
      <c r="AF101" s="1028"/>
      <c r="AG101" s="1028"/>
      <c r="AH101" s="1028"/>
      <c r="AI101" s="1028"/>
      <c r="AJ101" s="1028"/>
      <c r="AK101" s="1028"/>
      <c r="AL101" s="1028"/>
      <c r="AM101" s="1028"/>
      <c r="AN101" s="1028"/>
      <c r="AO101" s="1028"/>
      <c r="AP101" s="1028"/>
      <c r="AQ101" s="1028"/>
      <c r="AR101" s="1028"/>
      <c r="AS101" s="1028"/>
    </row>
    <row r="102" spans="1:45" ht="12.75" customHeight="1">
      <c r="A102" s="1028"/>
      <c r="B102" s="1028"/>
      <c r="C102" s="1028"/>
      <c r="D102" s="1102"/>
      <c r="E102" s="1028"/>
      <c r="F102" s="1028"/>
      <c r="G102" s="1028"/>
      <c r="H102" s="1028"/>
      <c r="I102" s="1028"/>
      <c r="J102" s="1102"/>
      <c r="K102" s="1028"/>
      <c r="L102" s="1028"/>
      <c r="M102" s="1028"/>
      <c r="N102" s="1028"/>
      <c r="O102" s="1028"/>
      <c r="P102" s="1028"/>
      <c r="Q102" s="1028"/>
      <c r="R102" s="1162"/>
      <c r="S102" s="713"/>
      <c r="T102" s="747"/>
      <c r="U102" s="1028"/>
      <c r="V102" s="1102"/>
      <c r="W102" s="1165"/>
      <c r="X102" s="1028"/>
      <c r="Y102" s="1028"/>
      <c r="Z102" s="1028"/>
      <c r="AA102" s="1028"/>
      <c r="AB102" s="1028"/>
      <c r="AC102" s="1028"/>
      <c r="AD102" s="1028"/>
      <c r="AE102" s="1028"/>
      <c r="AF102" s="1028"/>
      <c r="AG102" s="1028"/>
      <c r="AH102" s="1028"/>
      <c r="AI102" s="1028"/>
      <c r="AJ102" s="1028"/>
      <c r="AK102" s="1028"/>
      <c r="AL102" s="1028"/>
      <c r="AM102" s="1028"/>
      <c r="AN102" s="1028"/>
      <c r="AO102" s="1028"/>
      <c r="AP102" s="1028"/>
      <c r="AQ102" s="1028"/>
      <c r="AR102" s="1028"/>
      <c r="AS102" s="1028"/>
    </row>
    <row r="103" spans="1:45" ht="12.75" customHeight="1">
      <c r="A103" s="1028"/>
      <c r="B103" s="1028"/>
      <c r="C103" s="1028"/>
      <c r="D103" s="1102"/>
      <c r="E103" s="1028"/>
      <c r="F103" s="1028"/>
      <c r="G103" s="1028"/>
      <c r="H103" s="1028"/>
      <c r="I103" s="1028"/>
      <c r="J103" s="1102"/>
      <c r="K103" s="1028"/>
      <c r="L103" s="1028"/>
      <c r="M103" s="1028"/>
      <c r="N103" s="1028"/>
      <c r="O103" s="1028"/>
      <c r="P103" s="1028"/>
      <c r="Q103" s="1028"/>
      <c r="R103" s="1162"/>
      <c r="S103" s="713"/>
      <c r="T103" s="747"/>
      <c r="U103" s="1028"/>
      <c r="V103" s="1102"/>
      <c r="W103" s="1165"/>
      <c r="X103" s="1028"/>
      <c r="Y103" s="1028"/>
      <c r="Z103" s="1028"/>
      <c r="AA103" s="1028"/>
      <c r="AB103" s="1028"/>
      <c r="AC103" s="1028"/>
      <c r="AD103" s="1028"/>
      <c r="AE103" s="1028"/>
      <c r="AF103" s="1028"/>
      <c r="AG103" s="1028"/>
      <c r="AH103" s="1028"/>
      <c r="AI103" s="1028"/>
      <c r="AJ103" s="1028"/>
      <c r="AK103" s="1028"/>
      <c r="AL103" s="1028"/>
      <c r="AM103" s="1028"/>
      <c r="AN103" s="1028"/>
      <c r="AO103" s="1028"/>
      <c r="AP103" s="1028"/>
      <c r="AQ103" s="1028"/>
      <c r="AR103" s="1028"/>
      <c r="AS103" s="1028"/>
    </row>
    <row r="104" spans="1:45" ht="12.75" customHeight="1">
      <c r="A104" s="1028"/>
      <c r="B104" s="1028"/>
      <c r="C104" s="1028"/>
      <c r="D104" s="1102"/>
      <c r="E104" s="1028"/>
      <c r="F104" s="1028"/>
      <c r="G104" s="1028"/>
      <c r="H104" s="1028"/>
      <c r="I104" s="1028"/>
      <c r="J104" s="1102"/>
      <c r="K104" s="1028"/>
      <c r="L104" s="1028"/>
      <c r="M104" s="1028"/>
      <c r="N104" s="1028"/>
      <c r="O104" s="1028"/>
      <c r="P104" s="1028"/>
      <c r="Q104" s="1028"/>
      <c r="R104" s="1162"/>
      <c r="S104" s="713"/>
      <c r="T104" s="747"/>
      <c r="U104" s="1028"/>
      <c r="V104" s="1102"/>
      <c r="W104" s="1165"/>
      <c r="X104" s="1028"/>
      <c r="Y104" s="1028"/>
      <c r="Z104" s="1028"/>
      <c r="AA104" s="1028"/>
      <c r="AB104" s="1028"/>
      <c r="AC104" s="1028"/>
      <c r="AD104" s="1028"/>
      <c r="AE104" s="1028"/>
      <c r="AF104" s="1028"/>
      <c r="AG104" s="1028"/>
      <c r="AH104" s="1028"/>
      <c r="AI104" s="1028"/>
      <c r="AJ104" s="1028"/>
      <c r="AK104" s="1028"/>
      <c r="AL104" s="1028"/>
      <c r="AM104" s="1028"/>
      <c r="AN104" s="1028"/>
      <c r="AO104" s="1028"/>
      <c r="AP104" s="1028"/>
      <c r="AQ104" s="1028"/>
      <c r="AR104" s="1028"/>
      <c r="AS104" s="1028"/>
    </row>
    <row r="105" spans="1:45" ht="12.75" customHeight="1">
      <c r="A105" s="1028"/>
      <c r="B105" s="1028"/>
      <c r="C105" s="1028"/>
      <c r="D105" s="1102"/>
      <c r="E105" s="1028"/>
      <c r="F105" s="1028"/>
      <c r="G105" s="1028"/>
      <c r="H105" s="1028"/>
      <c r="I105" s="1028"/>
      <c r="J105" s="1102"/>
      <c r="K105" s="1028"/>
      <c r="L105" s="1028"/>
      <c r="M105" s="1028"/>
      <c r="N105" s="1028"/>
      <c r="O105" s="1028"/>
      <c r="P105" s="1028"/>
      <c r="Q105" s="1028"/>
      <c r="R105" s="1162"/>
      <c r="S105" s="713"/>
      <c r="T105" s="747"/>
      <c r="U105" s="1028"/>
      <c r="V105" s="1102"/>
      <c r="W105" s="1165"/>
      <c r="X105" s="1028"/>
      <c r="Y105" s="1028"/>
      <c r="Z105" s="1028"/>
      <c r="AA105" s="1028"/>
      <c r="AB105" s="1028"/>
      <c r="AC105" s="1028"/>
      <c r="AD105" s="1028"/>
      <c r="AE105" s="1028"/>
      <c r="AF105" s="1028"/>
      <c r="AG105" s="1028"/>
      <c r="AH105" s="1028"/>
      <c r="AI105" s="1028"/>
      <c r="AJ105" s="1028"/>
      <c r="AK105" s="1028"/>
      <c r="AL105" s="1028"/>
      <c r="AM105" s="1028"/>
      <c r="AN105" s="1028"/>
      <c r="AO105" s="1028"/>
      <c r="AP105" s="1028"/>
      <c r="AQ105" s="1028"/>
      <c r="AR105" s="1028"/>
      <c r="AS105" s="1028"/>
    </row>
    <row r="106" spans="1:45" ht="12.75" customHeight="1">
      <c r="A106" s="1028"/>
      <c r="B106" s="1028"/>
      <c r="C106" s="1028"/>
      <c r="D106" s="1102"/>
      <c r="E106" s="1028"/>
      <c r="F106" s="1028"/>
      <c r="G106" s="1028"/>
      <c r="H106" s="1028"/>
      <c r="I106" s="1102"/>
      <c r="J106" s="1102"/>
      <c r="K106" s="1028"/>
      <c r="L106" s="1102"/>
      <c r="M106" s="1028"/>
      <c r="N106" s="1028"/>
      <c r="O106" s="1028"/>
      <c r="P106" s="1028"/>
      <c r="Q106" s="1028"/>
      <c r="R106" s="1162"/>
      <c r="S106" s="713"/>
      <c r="T106" s="747"/>
      <c r="U106" s="1028"/>
      <c r="V106" s="1102"/>
      <c r="W106" s="1165"/>
      <c r="X106" s="1028"/>
      <c r="Y106" s="1028"/>
      <c r="Z106" s="1028"/>
      <c r="AA106" s="1028"/>
      <c r="AB106" s="1028"/>
      <c r="AC106" s="1028"/>
      <c r="AD106" s="1028"/>
      <c r="AE106" s="1028"/>
      <c r="AF106" s="1028"/>
      <c r="AG106" s="1028"/>
      <c r="AH106" s="1028"/>
      <c r="AI106" s="1028"/>
      <c r="AJ106" s="1028"/>
      <c r="AK106" s="1028"/>
      <c r="AL106" s="1028"/>
      <c r="AM106" s="1028"/>
      <c r="AN106" s="1028"/>
      <c r="AO106" s="1028"/>
      <c r="AP106" s="1028"/>
      <c r="AQ106" s="1028"/>
      <c r="AR106" s="1028"/>
      <c r="AS106" s="1028"/>
    </row>
    <row r="107" spans="1:45" ht="12.75" customHeight="1">
      <c r="A107" s="1028"/>
      <c r="B107" s="1028"/>
      <c r="C107" s="1028"/>
      <c r="D107" s="1102"/>
      <c r="E107" s="1028"/>
      <c r="F107" s="1028"/>
      <c r="G107" s="1028"/>
      <c r="H107" s="1028"/>
      <c r="I107" s="1102"/>
      <c r="J107" s="1102"/>
      <c r="K107" s="1028"/>
      <c r="L107" s="1102"/>
      <c r="M107" s="1028"/>
      <c r="N107" s="1028"/>
      <c r="O107" s="1028"/>
      <c r="P107" s="1028"/>
      <c r="Q107" s="1028"/>
      <c r="R107" s="1162"/>
      <c r="S107" s="713"/>
      <c r="T107" s="747"/>
      <c r="U107" s="1028"/>
      <c r="V107" s="1102"/>
      <c r="W107" s="1165"/>
      <c r="X107" s="1028"/>
      <c r="Y107" s="1028"/>
      <c r="Z107" s="1028"/>
      <c r="AA107" s="1028"/>
      <c r="AB107" s="1028"/>
      <c r="AC107" s="1028"/>
      <c r="AD107" s="1028"/>
      <c r="AE107" s="1028"/>
      <c r="AF107" s="1028"/>
      <c r="AG107" s="1028"/>
      <c r="AH107" s="1028"/>
      <c r="AI107" s="1028"/>
      <c r="AJ107" s="1028"/>
      <c r="AK107" s="1028"/>
      <c r="AL107" s="1028"/>
      <c r="AM107" s="1028"/>
      <c r="AN107" s="1028"/>
      <c r="AO107" s="1028"/>
      <c r="AP107" s="1028"/>
      <c r="AQ107" s="1028"/>
      <c r="AR107" s="1028"/>
      <c r="AS107" s="1028"/>
    </row>
    <row r="108" spans="1:45" ht="12.75" customHeight="1">
      <c r="A108" s="1028"/>
      <c r="B108" s="1028"/>
      <c r="C108" s="1028"/>
      <c r="D108" s="1102"/>
      <c r="E108" s="1028"/>
      <c r="F108" s="1028"/>
      <c r="G108" s="1028"/>
      <c r="H108" s="1028"/>
      <c r="I108" s="1102"/>
      <c r="J108" s="1102"/>
      <c r="K108" s="1028"/>
      <c r="L108" s="1028"/>
      <c r="M108" s="1028"/>
      <c r="N108" s="1028"/>
      <c r="O108" s="1028"/>
      <c r="P108" s="1028"/>
      <c r="Q108" s="1028"/>
      <c r="R108" s="1162"/>
      <c r="S108" s="713"/>
      <c r="T108" s="747"/>
      <c r="U108" s="1028"/>
      <c r="V108" s="1102"/>
      <c r="W108" s="1165"/>
      <c r="X108" s="1028"/>
      <c r="Y108" s="1028"/>
      <c r="Z108" s="1028"/>
      <c r="AA108" s="1028"/>
      <c r="AB108" s="1028"/>
      <c r="AC108" s="1028"/>
      <c r="AD108" s="1028"/>
      <c r="AE108" s="1028"/>
      <c r="AF108" s="1028"/>
      <c r="AG108" s="1028"/>
      <c r="AH108" s="1028"/>
      <c r="AI108" s="1028"/>
      <c r="AJ108" s="1028"/>
      <c r="AK108" s="1028"/>
      <c r="AL108" s="1028"/>
      <c r="AM108" s="1028"/>
      <c r="AN108" s="1028"/>
      <c r="AO108" s="1028"/>
      <c r="AP108" s="1028"/>
      <c r="AQ108" s="1028"/>
      <c r="AR108" s="1028"/>
      <c r="AS108" s="1028"/>
    </row>
    <row r="109" spans="1:45" ht="12.75" customHeight="1">
      <c r="A109" s="1028"/>
      <c r="B109" s="1028"/>
      <c r="C109" s="1028"/>
      <c r="D109" s="1102"/>
      <c r="E109" s="1028"/>
      <c r="F109" s="1028"/>
      <c r="G109" s="1028"/>
      <c r="H109" s="1028"/>
      <c r="I109" s="1102"/>
      <c r="J109" s="1102"/>
      <c r="K109" s="1028"/>
      <c r="L109" s="1028"/>
      <c r="M109" s="1028"/>
      <c r="N109" s="1028"/>
      <c r="O109" s="1028"/>
      <c r="P109" s="1028"/>
      <c r="Q109" s="1028"/>
      <c r="R109" s="1162"/>
      <c r="S109" s="713"/>
      <c r="T109" s="747"/>
      <c r="U109" s="1028"/>
      <c r="V109" s="1102"/>
      <c r="W109" s="1165"/>
      <c r="X109" s="1028"/>
      <c r="Y109" s="1028"/>
      <c r="Z109" s="1028"/>
      <c r="AA109" s="1028"/>
      <c r="AB109" s="1028"/>
      <c r="AC109" s="1028"/>
      <c r="AD109" s="1028"/>
      <c r="AE109" s="1028"/>
      <c r="AF109" s="1028"/>
      <c r="AG109" s="1028"/>
      <c r="AH109" s="1028"/>
      <c r="AI109" s="1028"/>
      <c r="AJ109" s="1028"/>
      <c r="AK109" s="1028"/>
      <c r="AL109" s="1028"/>
      <c r="AM109" s="1028"/>
      <c r="AN109" s="1028"/>
      <c r="AO109" s="1028"/>
      <c r="AP109" s="1028"/>
      <c r="AQ109" s="1028"/>
      <c r="AR109" s="1028"/>
      <c r="AS109" s="1028"/>
    </row>
    <row r="110" spans="1:45" ht="12.75" customHeight="1">
      <c r="A110" s="1028"/>
      <c r="B110" s="1028"/>
      <c r="C110" s="1028"/>
      <c r="D110" s="1102"/>
      <c r="E110" s="1028"/>
      <c r="F110" s="1028"/>
      <c r="G110" s="1028"/>
      <c r="H110" s="1028"/>
      <c r="I110" s="1102"/>
      <c r="J110" s="1102"/>
      <c r="K110" s="1028"/>
      <c r="L110" s="1028"/>
      <c r="M110" s="1028"/>
      <c r="N110" s="1028"/>
      <c r="O110" s="1028"/>
      <c r="P110" s="1028"/>
      <c r="Q110" s="1028"/>
      <c r="R110" s="1162"/>
      <c r="S110" s="713"/>
      <c r="T110" s="747"/>
      <c r="U110" s="1028"/>
      <c r="V110" s="1102"/>
      <c r="W110" s="1165"/>
      <c r="X110" s="1028"/>
      <c r="Y110" s="1028"/>
      <c r="Z110" s="1028"/>
      <c r="AA110" s="1028"/>
      <c r="AB110" s="1028"/>
      <c r="AC110" s="1028"/>
      <c r="AD110" s="1028"/>
      <c r="AE110" s="1028"/>
      <c r="AF110" s="1028"/>
      <c r="AG110" s="1028"/>
      <c r="AH110" s="1028"/>
      <c r="AI110" s="1028"/>
      <c r="AJ110" s="1028"/>
      <c r="AK110" s="1028"/>
      <c r="AL110" s="1028"/>
      <c r="AM110" s="1028"/>
      <c r="AN110" s="1028"/>
      <c r="AO110" s="1028"/>
      <c r="AP110" s="1028"/>
      <c r="AQ110" s="1028"/>
      <c r="AR110" s="1028"/>
      <c r="AS110" s="1028"/>
    </row>
    <row r="111" spans="1:45" ht="12.75" customHeight="1">
      <c r="A111" s="1028"/>
      <c r="B111" s="1028"/>
      <c r="C111" s="1028"/>
      <c r="D111" s="1102"/>
      <c r="E111" s="1028"/>
      <c r="F111" s="1028"/>
      <c r="G111" s="1028"/>
      <c r="H111" s="1028"/>
      <c r="I111" s="1102"/>
      <c r="J111" s="1102"/>
      <c r="K111" s="1028"/>
      <c r="L111" s="1028"/>
      <c r="M111" s="1028"/>
      <c r="N111" s="1028"/>
      <c r="O111" s="1028"/>
      <c r="P111" s="1028"/>
      <c r="Q111" s="1028"/>
      <c r="R111" s="1162"/>
      <c r="S111" s="713"/>
      <c r="T111" s="747"/>
      <c r="U111" s="1028"/>
      <c r="V111" s="1102"/>
      <c r="W111" s="1165"/>
      <c r="X111" s="1028"/>
      <c r="Y111" s="1028"/>
      <c r="Z111" s="1028"/>
      <c r="AA111" s="1028"/>
      <c r="AB111" s="1028"/>
      <c r="AC111" s="1028"/>
      <c r="AD111" s="1028"/>
      <c r="AE111" s="1028"/>
      <c r="AF111" s="1028"/>
      <c r="AG111" s="1028"/>
      <c r="AH111" s="1028"/>
      <c r="AI111" s="1028"/>
      <c r="AJ111" s="1028"/>
      <c r="AK111" s="1028"/>
      <c r="AL111" s="1028"/>
      <c r="AM111" s="1028"/>
      <c r="AN111" s="1028"/>
      <c r="AO111" s="1028"/>
      <c r="AP111" s="1028"/>
      <c r="AQ111" s="1028"/>
      <c r="AR111" s="1028"/>
      <c r="AS111" s="1028"/>
    </row>
    <row r="112" spans="1:45" ht="12.75" customHeight="1">
      <c r="A112" s="1028"/>
      <c r="B112" s="1028"/>
      <c r="C112" s="1028"/>
      <c r="D112" s="1102"/>
      <c r="E112" s="1028"/>
      <c r="F112" s="1028"/>
      <c r="G112" s="1028"/>
      <c r="H112" s="1028"/>
      <c r="I112" s="1028"/>
      <c r="J112" s="1102"/>
      <c r="K112" s="1028"/>
      <c r="L112" s="1028"/>
      <c r="M112" s="1028"/>
      <c r="N112" s="1028"/>
      <c r="O112" s="1028"/>
      <c r="P112" s="1028"/>
      <c r="Q112" s="1028"/>
      <c r="R112" s="1162"/>
      <c r="S112" s="713"/>
      <c r="T112" s="747"/>
      <c r="U112" s="1028"/>
      <c r="V112" s="1102"/>
      <c r="W112" s="1165"/>
      <c r="X112" s="1028"/>
      <c r="Y112" s="1028"/>
      <c r="Z112" s="1028"/>
      <c r="AA112" s="1028"/>
      <c r="AB112" s="1028"/>
      <c r="AC112" s="1028"/>
      <c r="AD112" s="1028"/>
      <c r="AE112" s="1028"/>
      <c r="AF112" s="1028"/>
      <c r="AG112" s="1028"/>
      <c r="AH112" s="1028"/>
      <c r="AI112" s="1028"/>
      <c r="AJ112" s="1028"/>
      <c r="AK112" s="1028"/>
      <c r="AL112" s="1028"/>
      <c r="AM112" s="1028"/>
      <c r="AN112" s="1028"/>
      <c r="AO112" s="1028"/>
      <c r="AP112" s="1028"/>
      <c r="AQ112" s="1028"/>
      <c r="AR112" s="1028"/>
      <c r="AS112" s="1028"/>
    </row>
    <row r="113" spans="1:45" ht="12.75" customHeight="1">
      <c r="A113" s="1028"/>
      <c r="B113" s="1028"/>
      <c r="C113" s="1028"/>
      <c r="D113" s="1102"/>
      <c r="E113" s="1028"/>
      <c r="F113" s="1028"/>
      <c r="G113" s="1028"/>
      <c r="H113" s="1028"/>
      <c r="I113" s="1028"/>
      <c r="J113" s="1102"/>
      <c r="K113" s="1028"/>
      <c r="L113" s="1028"/>
      <c r="M113" s="1028"/>
      <c r="N113" s="1028"/>
      <c r="O113" s="1028"/>
      <c r="P113" s="1028"/>
      <c r="Q113" s="1028"/>
      <c r="R113" s="1162"/>
      <c r="S113" s="713"/>
      <c r="T113" s="747"/>
      <c r="U113" s="1028"/>
      <c r="V113" s="1102"/>
      <c r="W113" s="1165"/>
      <c r="X113" s="1028"/>
      <c r="Y113" s="1028"/>
      <c r="Z113" s="1028"/>
      <c r="AA113" s="1028"/>
      <c r="AB113" s="1028"/>
      <c r="AC113" s="1028"/>
      <c r="AD113" s="1028"/>
      <c r="AE113" s="1028"/>
      <c r="AF113" s="1028"/>
      <c r="AG113" s="1028"/>
      <c r="AH113" s="1028"/>
      <c r="AI113" s="1028"/>
      <c r="AJ113" s="1028"/>
      <c r="AK113" s="1028"/>
      <c r="AL113" s="1028"/>
      <c r="AM113" s="1028"/>
      <c r="AN113" s="1028"/>
      <c r="AO113" s="1028"/>
      <c r="AP113" s="1028"/>
      <c r="AQ113" s="1028"/>
      <c r="AR113" s="1028"/>
      <c r="AS113" s="1028"/>
    </row>
    <row r="114" spans="1:45" ht="12.75" customHeight="1">
      <c r="A114" s="1028"/>
      <c r="B114" s="1028"/>
      <c r="C114" s="1028"/>
      <c r="D114" s="1102"/>
      <c r="E114" s="1028"/>
      <c r="F114" s="1028"/>
      <c r="G114" s="1028"/>
      <c r="H114" s="1028"/>
      <c r="I114" s="1028"/>
      <c r="J114" s="1102"/>
      <c r="K114" s="1028"/>
      <c r="L114" s="1028"/>
      <c r="M114" s="1028"/>
      <c r="N114" s="1028"/>
      <c r="O114" s="1028"/>
      <c r="P114" s="1028"/>
      <c r="Q114" s="1028"/>
      <c r="R114" s="1162"/>
      <c r="S114" s="713"/>
      <c r="T114" s="747"/>
      <c r="U114" s="1028"/>
      <c r="V114" s="1102"/>
      <c r="W114" s="1165"/>
      <c r="X114" s="1028"/>
      <c r="Y114" s="1028"/>
      <c r="Z114" s="1028"/>
      <c r="AA114" s="1028"/>
      <c r="AB114" s="1028"/>
      <c r="AC114" s="1028"/>
      <c r="AD114" s="1028"/>
      <c r="AE114" s="1028"/>
      <c r="AF114" s="1028"/>
      <c r="AG114" s="1028"/>
      <c r="AH114" s="1028"/>
      <c r="AI114" s="1028"/>
      <c r="AJ114" s="1028"/>
      <c r="AK114" s="1028"/>
      <c r="AL114" s="1028"/>
      <c r="AM114" s="1028"/>
      <c r="AN114" s="1028"/>
      <c r="AO114" s="1028"/>
      <c r="AP114" s="1028"/>
      <c r="AQ114" s="1028"/>
      <c r="AR114" s="1028"/>
      <c r="AS114" s="1028"/>
    </row>
    <row r="115" spans="1:45" ht="12.75" customHeight="1">
      <c r="A115" s="1028"/>
      <c r="B115" s="1028"/>
      <c r="C115" s="1028"/>
      <c r="D115" s="1102"/>
      <c r="E115" s="1028"/>
      <c r="F115" s="1028"/>
      <c r="G115" s="1028"/>
      <c r="H115" s="1028"/>
      <c r="I115" s="1028"/>
      <c r="J115" s="1102"/>
      <c r="K115" s="1028"/>
      <c r="L115" s="1028"/>
      <c r="M115" s="1028"/>
      <c r="N115" s="1028"/>
      <c r="O115" s="1028"/>
      <c r="P115" s="1028"/>
      <c r="Q115" s="1028"/>
      <c r="R115" s="1162"/>
      <c r="S115" s="713"/>
      <c r="T115" s="747"/>
      <c r="U115" s="1028"/>
      <c r="V115" s="1102"/>
      <c r="W115" s="1165"/>
      <c r="X115" s="1028"/>
      <c r="Y115" s="1028"/>
      <c r="Z115" s="1028"/>
      <c r="AA115" s="1028"/>
      <c r="AB115" s="1028"/>
      <c r="AC115" s="1028"/>
      <c r="AD115" s="1028"/>
      <c r="AE115" s="1028"/>
      <c r="AF115" s="1028"/>
      <c r="AG115" s="1028"/>
      <c r="AH115" s="1028"/>
      <c r="AI115" s="1028"/>
      <c r="AJ115" s="1028"/>
      <c r="AK115" s="1028"/>
      <c r="AL115" s="1028"/>
      <c r="AM115" s="1028"/>
      <c r="AN115" s="1028"/>
      <c r="AO115" s="1028"/>
      <c r="AP115" s="1028"/>
      <c r="AQ115" s="1028"/>
      <c r="AR115" s="1028"/>
      <c r="AS115" s="1028"/>
    </row>
    <row r="116" spans="1:45" ht="12.75" customHeight="1">
      <c r="A116" s="1028"/>
      <c r="B116" s="1028"/>
      <c r="C116" s="1028"/>
      <c r="D116" s="1102"/>
      <c r="E116" s="1028"/>
      <c r="F116" s="1028"/>
      <c r="G116" s="1028"/>
      <c r="H116" s="1028"/>
      <c r="I116" s="1028"/>
      <c r="J116" s="1102"/>
      <c r="K116" s="1028"/>
      <c r="L116" s="1028"/>
      <c r="M116" s="1028"/>
      <c r="N116" s="1028"/>
      <c r="O116" s="1028"/>
      <c r="P116" s="1028"/>
      <c r="Q116" s="1028"/>
      <c r="R116" s="1162"/>
      <c r="S116" s="713"/>
      <c r="T116" s="747"/>
      <c r="U116" s="1028"/>
      <c r="V116" s="1102"/>
      <c r="W116" s="1165"/>
      <c r="X116" s="1028"/>
      <c r="Y116" s="1028"/>
      <c r="Z116" s="1028"/>
      <c r="AA116" s="1028"/>
      <c r="AB116" s="1028"/>
      <c r="AC116" s="1028"/>
      <c r="AD116" s="1028"/>
      <c r="AE116" s="1028"/>
      <c r="AF116" s="1028"/>
      <c r="AG116" s="1028"/>
      <c r="AH116" s="1028"/>
      <c r="AI116" s="1028"/>
      <c r="AJ116" s="1028"/>
      <c r="AK116" s="1028"/>
      <c r="AL116" s="1028"/>
      <c r="AM116" s="1028"/>
      <c r="AN116" s="1028"/>
      <c r="AO116" s="1028"/>
      <c r="AP116" s="1028"/>
      <c r="AQ116" s="1028"/>
      <c r="AR116" s="1028"/>
      <c r="AS116" s="1028"/>
    </row>
    <row r="117" spans="1:45" ht="12.75" customHeight="1">
      <c r="A117" s="1028"/>
      <c r="B117" s="1028"/>
      <c r="C117" s="1028"/>
      <c r="D117" s="1102"/>
      <c r="E117" s="1028"/>
      <c r="F117" s="1028"/>
      <c r="G117" s="1028"/>
      <c r="H117" s="1028"/>
      <c r="I117" s="1028"/>
      <c r="J117" s="1102"/>
      <c r="K117" s="1028"/>
      <c r="L117" s="1028"/>
      <c r="M117" s="1028"/>
      <c r="N117" s="1028"/>
      <c r="O117" s="1028"/>
      <c r="P117" s="1028"/>
      <c r="Q117" s="1028"/>
      <c r="R117" s="1162"/>
      <c r="S117" s="713"/>
      <c r="T117" s="747"/>
      <c r="U117" s="1028"/>
      <c r="V117" s="1102"/>
      <c r="W117" s="1165"/>
      <c r="X117" s="1028"/>
      <c r="Y117" s="1028"/>
      <c r="Z117" s="1028"/>
      <c r="AA117" s="1028"/>
      <c r="AB117" s="1028"/>
      <c r="AC117" s="1028"/>
      <c r="AD117" s="1028"/>
      <c r="AE117" s="1028"/>
      <c r="AF117" s="1028"/>
      <c r="AG117" s="1028"/>
      <c r="AH117" s="1028"/>
      <c r="AI117" s="1028"/>
      <c r="AJ117" s="1028"/>
      <c r="AK117" s="1028"/>
      <c r="AL117" s="1028"/>
      <c r="AM117" s="1028"/>
      <c r="AN117" s="1028"/>
      <c r="AO117" s="1028"/>
      <c r="AP117" s="1028"/>
      <c r="AQ117" s="1028"/>
      <c r="AR117" s="1028"/>
      <c r="AS117" s="1028"/>
    </row>
    <row r="118" spans="1:45" ht="12.75" customHeight="1">
      <c r="A118" s="1028"/>
      <c r="B118" s="1028"/>
      <c r="C118" s="1028"/>
      <c r="D118" s="1102"/>
      <c r="E118" s="1028"/>
      <c r="F118" s="1028"/>
      <c r="G118" s="1028"/>
      <c r="H118" s="1028"/>
      <c r="I118" s="1028"/>
      <c r="J118" s="1102"/>
      <c r="K118" s="1028"/>
      <c r="L118" s="1028"/>
      <c r="M118" s="1028"/>
      <c r="N118" s="1028"/>
      <c r="O118" s="1028"/>
      <c r="P118" s="1028"/>
      <c r="Q118" s="1028"/>
      <c r="R118" s="1162"/>
      <c r="S118" s="713"/>
      <c r="T118" s="747"/>
      <c r="U118" s="1028"/>
      <c r="V118" s="1102"/>
      <c r="W118" s="1165"/>
      <c r="X118" s="1028"/>
      <c r="Y118" s="1028"/>
      <c r="Z118" s="1028"/>
      <c r="AA118" s="1028"/>
      <c r="AB118" s="1028"/>
      <c r="AC118" s="1028"/>
      <c r="AD118" s="1028"/>
      <c r="AE118" s="1028"/>
      <c r="AF118" s="1028"/>
      <c r="AG118" s="1028"/>
      <c r="AH118" s="1028"/>
      <c r="AI118" s="1028"/>
      <c r="AJ118" s="1028"/>
      <c r="AK118" s="1028"/>
      <c r="AL118" s="1028"/>
      <c r="AM118" s="1028"/>
      <c r="AN118" s="1028"/>
      <c r="AO118" s="1028"/>
      <c r="AP118" s="1028"/>
      <c r="AQ118" s="1028"/>
      <c r="AR118" s="1028"/>
      <c r="AS118" s="1028"/>
    </row>
    <row r="119" spans="1:45" ht="12.75" customHeight="1">
      <c r="A119" s="1028"/>
      <c r="B119" s="1028"/>
      <c r="C119" s="1028"/>
      <c r="D119" s="1102"/>
      <c r="E119" s="1028"/>
      <c r="F119" s="1028"/>
      <c r="G119" s="1028"/>
      <c r="H119" s="1028"/>
      <c r="I119" s="1028"/>
      <c r="J119" s="1102"/>
      <c r="K119" s="1028"/>
      <c r="L119" s="1028"/>
      <c r="M119" s="1028"/>
      <c r="N119" s="1028"/>
      <c r="O119" s="1028"/>
      <c r="P119" s="1028"/>
      <c r="Q119" s="1028"/>
      <c r="R119" s="1162"/>
      <c r="S119" s="713"/>
      <c r="T119" s="747"/>
      <c r="U119" s="1028"/>
      <c r="V119" s="1102"/>
      <c r="W119" s="1165"/>
      <c r="X119" s="1028"/>
      <c r="Y119" s="1028"/>
      <c r="Z119" s="1028"/>
      <c r="AA119" s="1028"/>
      <c r="AB119" s="1028"/>
      <c r="AC119" s="1028"/>
      <c r="AD119" s="1028"/>
      <c r="AE119" s="1028"/>
      <c r="AF119" s="1028"/>
      <c r="AG119" s="1028"/>
      <c r="AH119" s="1028"/>
      <c r="AI119" s="1028"/>
      <c r="AJ119" s="1028"/>
      <c r="AK119" s="1028"/>
      <c r="AL119" s="1028"/>
      <c r="AM119" s="1028"/>
      <c r="AN119" s="1028"/>
      <c r="AO119" s="1028"/>
      <c r="AP119" s="1028"/>
      <c r="AQ119" s="1028"/>
      <c r="AR119" s="1028"/>
      <c r="AS119" s="1028"/>
    </row>
    <row r="120" spans="1:45" ht="12.75" customHeight="1">
      <c r="A120" s="1028"/>
      <c r="B120" s="1028"/>
      <c r="C120" s="1028"/>
      <c r="D120" s="1102"/>
      <c r="E120" s="1028"/>
      <c r="F120" s="1028"/>
      <c r="G120" s="1028"/>
      <c r="H120" s="1028"/>
      <c r="I120" s="1028"/>
      <c r="J120" s="1102"/>
      <c r="K120" s="1028"/>
      <c r="L120" s="1028"/>
      <c r="M120" s="1028"/>
      <c r="N120" s="1028"/>
      <c r="O120" s="1028"/>
      <c r="P120" s="1028"/>
      <c r="Q120" s="1028"/>
      <c r="R120" s="1162"/>
      <c r="S120" s="713"/>
      <c r="T120" s="747"/>
      <c r="U120" s="1028"/>
      <c r="V120" s="1102"/>
      <c r="W120" s="1165"/>
      <c r="X120" s="1028"/>
      <c r="Y120" s="1028"/>
      <c r="Z120" s="1028"/>
      <c r="AA120" s="1028"/>
      <c r="AB120" s="1028"/>
      <c r="AC120" s="1028"/>
      <c r="AD120" s="1028"/>
      <c r="AE120" s="1028"/>
      <c r="AF120" s="1028"/>
      <c r="AG120" s="1028"/>
      <c r="AH120" s="1028"/>
      <c r="AI120" s="1028"/>
      <c r="AJ120" s="1028"/>
      <c r="AK120" s="1028"/>
      <c r="AL120" s="1028"/>
      <c r="AM120" s="1028"/>
      <c r="AN120" s="1028"/>
      <c r="AO120" s="1028"/>
      <c r="AP120" s="1028"/>
      <c r="AQ120" s="1028"/>
      <c r="AR120" s="1028"/>
      <c r="AS120" s="1028"/>
    </row>
    <row r="121" spans="1:45" ht="12.75" customHeight="1">
      <c r="A121" s="1028"/>
      <c r="B121" s="1028"/>
      <c r="C121" s="1028"/>
      <c r="D121" s="1102"/>
      <c r="E121" s="1028"/>
      <c r="F121" s="1028"/>
      <c r="G121" s="1028"/>
      <c r="H121" s="1028"/>
      <c r="I121" s="1028"/>
      <c r="J121" s="1102"/>
      <c r="K121" s="1028"/>
      <c r="L121" s="1028"/>
      <c r="M121" s="1028"/>
      <c r="N121" s="1028"/>
      <c r="O121" s="1028"/>
      <c r="P121" s="1028"/>
      <c r="Q121" s="1028"/>
      <c r="R121" s="1162"/>
      <c r="S121" s="713"/>
      <c r="T121" s="747"/>
      <c r="U121" s="1028"/>
      <c r="V121" s="1102"/>
      <c r="W121" s="1165"/>
      <c r="X121" s="1028"/>
      <c r="Y121" s="1028"/>
      <c r="Z121" s="1028"/>
      <c r="AA121" s="1028"/>
      <c r="AB121" s="1028"/>
      <c r="AC121" s="1028"/>
      <c r="AD121" s="1028"/>
      <c r="AE121" s="1028"/>
      <c r="AF121" s="1028"/>
      <c r="AG121" s="1028"/>
      <c r="AH121" s="1028"/>
      <c r="AI121" s="1028"/>
      <c r="AJ121" s="1028"/>
      <c r="AK121" s="1028"/>
      <c r="AL121" s="1028"/>
      <c r="AM121" s="1028"/>
      <c r="AN121" s="1028"/>
      <c r="AO121" s="1028"/>
      <c r="AP121" s="1028"/>
      <c r="AQ121" s="1028"/>
      <c r="AR121" s="1028"/>
      <c r="AS121" s="1028"/>
    </row>
    <row r="122" spans="1:45" ht="12.75" customHeight="1">
      <c r="A122" s="1028"/>
      <c r="B122" s="1028"/>
      <c r="C122" s="1028"/>
      <c r="D122" s="1102"/>
      <c r="E122" s="1028"/>
      <c r="F122" s="1028"/>
      <c r="G122" s="1028"/>
      <c r="H122" s="1028"/>
      <c r="I122" s="1028"/>
      <c r="J122" s="1102"/>
      <c r="K122" s="1028"/>
      <c r="L122" s="1028"/>
      <c r="M122" s="1028"/>
      <c r="N122" s="1028"/>
      <c r="O122" s="1028"/>
      <c r="P122" s="1028"/>
      <c r="Q122" s="1028"/>
      <c r="R122" s="1162"/>
      <c r="S122" s="713"/>
      <c r="T122" s="747"/>
      <c r="U122" s="1028"/>
      <c r="V122" s="1102"/>
      <c r="W122" s="1165"/>
      <c r="X122" s="1028"/>
      <c r="Y122" s="1028"/>
      <c r="Z122" s="1028"/>
      <c r="AA122" s="1028"/>
      <c r="AB122" s="1028"/>
      <c r="AC122" s="1028"/>
      <c r="AD122" s="1028"/>
      <c r="AE122" s="1028"/>
      <c r="AF122" s="1028"/>
      <c r="AG122" s="1028"/>
      <c r="AH122" s="1028"/>
      <c r="AI122" s="1028"/>
      <c r="AJ122" s="1028"/>
      <c r="AK122" s="1028"/>
      <c r="AL122" s="1028"/>
      <c r="AM122" s="1028"/>
      <c r="AN122" s="1028"/>
      <c r="AO122" s="1028"/>
      <c r="AP122" s="1028"/>
      <c r="AQ122" s="1028"/>
      <c r="AR122" s="1028"/>
      <c r="AS122" s="1028"/>
    </row>
    <row r="123" spans="1:45" ht="12.75" customHeight="1">
      <c r="A123" s="1028"/>
      <c r="B123" s="1028"/>
      <c r="C123" s="1028"/>
      <c r="D123" s="1102"/>
      <c r="E123" s="1028"/>
      <c r="F123" s="1028"/>
      <c r="G123" s="1028"/>
      <c r="H123" s="1028"/>
      <c r="I123" s="1028"/>
      <c r="J123" s="1102"/>
      <c r="K123" s="1028"/>
      <c r="L123" s="1028"/>
      <c r="M123" s="1028"/>
      <c r="N123" s="1028"/>
      <c r="O123" s="1028"/>
      <c r="P123" s="1028"/>
      <c r="Q123" s="1028"/>
      <c r="R123" s="1162"/>
      <c r="S123" s="713"/>
      <c r="T123" s="747"/>
      <c r="U123" s="1028"/>
      <c r="V123" s="1102"/>
      <c r="W123" s="1165"/>
      <c r="X123" s="1028"/>
      <c r="Y123" s="1028"/>
      <c r="Z123" s="1028"/>
      <c r="AA123" s="1028"/>
      <c r="AB123" s="1028"/>
      <c r="AC123" s="1028"/>
      <c r="AD123" s="1028"/>
      <c r="AE123" s="1028"/>
      <c r="AF123" s="1028"/>
      <c r="AG123" s="1028"/>
      <c r="AH123" s="1028"/>
      <c r="AI123" s="1028"/>
      <c r="AJ123" s="1028"/>
      <c r="AK123" s="1028"/>
      <c r="AL123" s="1028"/>
      <c r="AM123" s="1028"/>
      <c r="AN123" s="1028"/>
      <c r="AO123" s="1028"/>
      <c r="AP123" s="1028"/>
      <c r="AQ123" s="1028"/>
      <c r="AR123" s="1028"/>
      <c r="AS123" s="1028"/>
    </row>
    <row r="124" spans="1:45" ht="12.75" customHeight="1">
      <c r="A124" s="1028"/>
      <c r="B124" s="1028"/>
      <c r="C124" s="1028"/>
      <c r="D124" s="1102"/>
      <c r="E124" s="1028"/>
      <c r="F124" s="1028"/>
      <c r="G124" s="1028"/>
      <c r="H124" s="1028"/>
      <c r="I124" s="1028"/>
      <c r="J124" s="1102"/>
      <c r="K124" s="1028"/>
      <c r="L124" s="1028"/>
      <c r="M124" s="1028"/>
      <c r="N124" s="1028"/>
      <c r="O124" s="1028"/>
      <c r="P124" s="1028"/>
      <c r="Q124" s="1028"/>
      <c r="R124" s="1162"/>
      <c r="S124" s="713"/>
      <c r="T124" s="747"/>
      <c r="U124" s="1028"/>
      <c r="V124" s="1102"/>
      <c r="W124" s="1165"/>
      <c r="X124" s="1028"/>
      <c r="Y124" s="1028"/>
      <c r="Z124" s="1028"/>
      <c r="AA124" s="1028"/>
      <c r="AB124" s="1028"/>
      <c r="AC124" s="1028"/>
      <c r="AD124" s="1028"/>
      <c r="AE124" s="1028"/>
      <c r="AF124" s="1028"/>
      <c r="AG124" s="1028"/>
      <c r="AH124" s="1028"/>
      <c r="AI124" s="1028"/>
      <c r="AJ124" s="1028"/>
      <c r="AK124" s="1028"/>
      <c r="AL124" s="1028"/>
      <c r="AM124" s="1028"/>
      <c r="AN124" s="1028"/>
      <c r="AO124" s="1028"/>
      <c r="AP124" s="1028"/>
      <c r="AQ124" s="1028"/>
      <c r="AR124" s="1028"/>
      <c r="AS124" s="1028"/>
    </row>
    <row r="125" spans="1:45" ht="12.75" customHeight="1">
      <c r="A125" s="1028"/>
      <c r="B125" s="1028"/>
      <c r="C125" s="1028"/>
      <c r="D125" s="1102"/>
      <c r="E125" s="1028"/>
      <c r="F125" s="1028"/>
      <c r="G125" s="1028"/>
      <c r="H125" s="1028"/>
      <c r="I125" s="1028"/>
      <c r="J125" s="1102"/>
      <c r="K125" s="1028"/>
      <c r="L125" s="1028"/>
      <c r="M125" s="1028"/>
      <c r="N125" s="1028"/>
      <c r="O125" s="1028"/>
      <c r="P125" s="1028"/>
      <c r="Q125" s="1028"/>
      <c r="R125" s="1162"/>
      <c r="S125" s="713"/>
      <c r="T125" s="747"/>
      <c r="U125" s="1028"/>
      <c r="V125" s="1102"/>
      <c r="W125" s="1165"/>
      <c r="X125" s="1028"/>
      <c r="Y125" s="1028"/>
      <c r="Z125" s="1028"/>
      <c r="AA125" s="1028"/>
      <c r="AB125" s="1028"/>
      <c r="AC125" s="1028"/>
      <c r="AD125" s="1028"/>
      <c r="AE125" s="1028"/>
      <c r="AF125" s="1028"/>
      <c r="AG125" s="1028"/>
      <c r="AH125" s="1028"/>
      <c r="AI125" s="1028"/>
      <c r="AJ125" s="1028"/>
      <c r="AK125" s="1028"/>
      <c r="AL125" s="1028"/>
      <c r="AM125" s="1028"/>
      <c r="AN125" s="1028"/>
      <c r="AO125" s="1028"/>
      <c r="AP125" s="1028"/>
      <c r="AQ125" s="1028"/>
      <c r="AR125" s="1028"/>
      <c r="AS125" s="1028"/>
    </row>
    <row r="126" spans="1:45" ht="12.75" customHeight="1">
      <c r="A126" s="1028"/>
      <c r="B126" s="1028"/>
      <c r="C126" s="1028"/>
      <c r="D126" s="1102"/>
      <c r="E126" s="1028"/>
      <c r="F126" s="1028"/>
      <c r="G126" s="1028"/>
      <c r="H126" s="1028"/>
      <c r="I126" s="1028"/>
      <c r="J126" s="1102"/>
      <c r="K126" s="1028"/>
      <c r="L126" s="1028"/>
      <c r="M126" s="1028"/>
      <c r="N126" s="1028"/>
      <c r="O126" s="1028"/>
      <c r="P126" s="1028"/>
      <c r="Q126" s="1028"/>
      <c r="R126" s="1162"/>
      <c r="S126" s="713"/>
      <c r="T126" s="747"/>
      <c r="U126" s="1028"/>
      <c r="V126" s="1102"/>
      <c r="W126" s="1165"/>
      <c r="X126" s="1028"/>
      <c r="Y126" s="1028"/>
      <c r="Z126" s="1028"/>
      <c r="AA126" s="1028"/>
      <c r="AB126" s="1028"/>
      <c r="AC126" s="1028"/>
      <c r="AD126" s="1028"/>
      <c r="AE126" s="1028"/>
      <c r="AF126" s="1028"/>
      <c r="AG126" s="1028"/>
      <c r="AH126" s="1028"/>
      <c r="AI126" s="1028"/>
      <c r="AJ126" s="1028"/>
      <c r="AK126" s="1028"/>
      <c r="AL126" s="1028"/>
      <c r="AM126" s="1028"/>
      <c r="AN126" s="1028"/>
      <c r="AO126" s="1028"/>
      <c r="AP126" s="1028"/>
      <c r="AQ126" s="1028"/>
      <c r="AR126" s="1028"/>
      <c r="AS126" s="1028"/>
    </row>
    <row r="127" spans="1:45" ht="12.75" customHeight="1">
      <c r="A127" s="1028"/>
      <c r="B127" s="1028"/>
      <c r="C127" s="1028"/>
      <c r="D127" s="1102"/>
      <c r="E127" s="1028"/>
      <c r="F127" s="1028"/>
      <c r="G127" s="1028"/>
      <c r="H127" s="1028"/>
      <c r="I127" s="1028"/>
      <c r="J127" s="1102"/>
      <c r="K127" s="1028"/>
      <c r="L127" s="1028"/>
      <c r="M127" s="1028"/>
      <c r="N127" s="1028"/>
      <c r="O127" s="1028"/>
      <c r="P127" s="1028"/>
      <c r="Q127" s="1028"/>
      <c r="R127" s="1162"/>
      <c r="S127" s="713"/>
      <c r="T127" s="747"/>
      <c r="U127" s="1028"/>
      <c r="V127" s="1102"/>
      <c r="W127" s="1165"/>
      <c r="X127" s="1028"/>
      <c r="Y127" s="1028"/>
      <c r="Z127" s="1028"/>
      <c r="AA127" s="1028"/>
      <c r="AB127" s="1028"/>
      <c r="AC127" s="1028"/>
      <c r="AD127" s="1028"/>
      <c r="AE127" s="1028"/>
      <c r="AF127" s="1028"/>
      <c r="AG127" s="1028"/>
      <c r="AH127" s="1028"/>
      <c r="AI127" s="1028"/>
      <c r="AJ127" s="1028"/>
      <c r="AK127" s="1028"/>
      <c r="AL127" s="1028"/>
      <c r="AM127" s="1028"/>
      <c r="AN127" s="1028"/>
      <c r="AO127" s="1028"/>
      <c r="AP127" s="1028"/>
      <c r="AQ127" s="1028"/>
      <c r="AR127" s="1028"/>
      <c r="AS127" s="1028"/>
    </row>
    <row r="128" spans="1:45" ht="12.75" customHeight="1">
      <c r="A128" s="1028"/>
      <c r="B128" s="1028"/>
      <c r="C128" s="1028"/>
      <c r="D128" s="1102"/>
      <c r="E128" s="1028"/>
      <c r="F128" s="1028"/>
      <c r="G128" s="1028"/>
      <c r="H128" s="1028"/>
      <c r="I128" s="1028"/>
      <c r="J128" s="1102"/>
      <c r="K128" s="1028"/>
      <c r="L128" s="1028"/>
      <c r="M128" s="1028"/>
      <c r="N128" s="1028"/>
      <c r="O128" s="1028"/>
      <c r="P128" s="1028"/>
      <c r="Q128" s="1028"/>
      <c r="R128" s="1162"/>
      <c r="S128" s="713"/>
      <c r="T128" s="747"/>
      <c r="U128" s="1028"/>
      <c r="V128" s="1102"/>
      <c r="W128" s="1165"/>
      <c r="X128" s="1028"/>
      <c r="Y128" s="1028"/>
      <c r="Z128" s="1028"/>
      <c r="AA128" s="1028"/>
      <c r="AB128" s="1028"/>
      <c r="AC128" s="1028"/>
      <c r="AD128" s="1028"/>
      <c r="AE128" s="1028"/>
      <c r="AF128" s="1028"/>
      <c r="AG128" s="1028"/>
      <c r="AH128" s="1028"/>
      <c r="AI128" s="1028"/>
      <c r="AJ128" s="1028"/>
      <c r="AK128" s="1028"/>
      <c r="AL128" s="1028"/>
      <c r="AM128" s="1028"/>
      <c r="AN128" s="1028"/>
      <c r="AO128" s="1028"/>
      <c r="AP128" s="1028"/>
      <c r="AQ128" s="1028"/>
      <c r="AR128" s="1028"/>
      <c r="AS128" s="1028"/>
    </row>
    <row r="129" spans="1:45" ht="12.75" customHeight="1">
      <c r="A129" s="1028"/>
      <c r="B129" s="1028"/>
      <c r="C129" s="1028"/>
      <c r="D129" s="1102"/>
      <c r="E129" s="1028"/>
      <c r="F129" s="1028"/>
      <c r="G129" s="1028"/>
      <c r="H129" s="1028"/>
      <c r="I129" s="1028"/>
      <c r="J129" s="1102"/>
      <c r="K129" s="1028"/>
      <c r="L129" s="1028"/>
      <c r="M129" s="1028"/>
      <c r="N129" s="1028"/>
      <c r="O129" s="1028"/>
      <c r="P129" s="1028"/>
      <c r="Q129" s="1028"/>
      <c r="R129" s="1162"/>
      <c r="S129" s="713"/>
      <c r="T129" s="747"/>
      <c r="U129" s="1028"/>
      <c r="V129" s="1102"/>
      <c r="W129" s="1165"/>
      <c r="X129" s="1028"/>
      <c r="Y129" s="1028"/>
      <c r="Z129" s="1028"/>
      <c r="AA129" s="1028"/>
      <c r="AB129" s="1028"/>
      <c r="AC129" s="1028"/>
      <c r="AD129" s="1028"/>
      <c r="AE129" s="1028"/>
      <c r="AF129" s="1028"/>
      <c r="AG129" s="1028"/>
      <c r="AH129" s="1028"/>
      <c r="AI129" s="1028"/>
      <c r="AJ129" s="1028"/>
      <c r="AK129" s="1028"/>
      <c r="AL129" s="1028"/>
      <c r="AM129" s="1028"/>
      <c r="AN129" s="1028"/>
      <c r="AO129" s="1028"/>
      <c r="AP129" s="1028"/>
      <c r="AQ129" s="1028"/>
      <c r="AR129" s="1028"/>
      <c r="AS129" s="1028"/>
    </row>
    <row r="130" spans="1:45" ht="12.75" customHeight="1">
      <c r="A130" s="1028"/>
      <c r="B130" s="1028"/>
      <c r="C130" s="1028"/>
      <c r="D130" s="1102"/>
      <c r="E130" s="1028"/>
      <c r="F130" s="1028"/>
      <c r="G130" s="1028"/>
      <c r="H130" s="1028"/>
      <c r="I130" s="1028"/>
      <c r="J130" s="1102"/>
      <c r="K130" s="1028"/>
      <c r="L130" s="1028"/>
      <c r="M130" s="1028"/>
      <c r="N130" s="1028"/>
      <c r="O130" s="1028"/>
      <c r="P130" s="1028"/>
      <c r="Q130" s="1028"/>
      <c r="R130" s="1162"/>
      <c r="S130" s="713"/>
      <c r="T130" s="747"/>
      <c r="U130" s="1028"/>
      <c r="V130" s="1102"/>
      <c r="W130" s="1165"/>
      <c r="X130" s="1028"/>
      <c r="Y130" s="1028"/>
      <c r="Z130" s="1028"/>
      <c r="AA130" s="1028"/>
      <c r="AB130" s="1028"/>
      <c r="AC130" s="1028"/>
      <c r="AD130" s="1028"/>
      <c r="AE130" s="1028"/>
      <c r="AF130" s="1028"/>
      <c r="AG130" s="1028"/>
      <c r="AH130" s="1028"/>
      <c r="AI130" s="1028"/>
      <c r="AJ130" s="1028"/>
      <c r="AK130" s="1028"/>
      <c r="AL130" s="1028"/>
      <c r="AM130" s="1028"/>
      <c r="AN130" s="1028"/>
      <c r="AO130" s="1028"/>
      <c r="AP130" s="1028"/>
      <c r="AQ130" s="1028"/>
      <c r="AR130" s="1028"/>
      <c r="AS130" s="1028"/>
    </row>
    <row r="131" spans="1:45" ht="12.75" customHeight="1">
      <c r="A131" s="1028"/>
      <c r="B131" s="1028"/>
      <c r="C131" s="1028"/>
      <c r="D131" s="1102"/>
      <c r="E131" s="1028"/>
      <c r="F131" s="1028"/>
      <c r="G131" s="1028"/>
      <c r="H131" s="1028"/>
      <c r="I131" s="1028"/>
      <c r="J131" s="1102"/>
      <c r="K131" s="1028"/>
      <c r="L131" s="1028"/>
      <c r="M131" s="1028"/>
      <c r="N131" s="1028"/>
      <c r="O131" s="1028"/>
      <c r="P131" s="1028"/>
      <c r="Q131" s="1028"/>
      <c r="R131" s="1162"/>
      <c r="S131" s="713"/>
      <c r="T131" s="747"/>
      <c r="U131" s="1028"/>
      <c r="V131" s="1102"/>
      <c r="W131" s="1165"/>
      <c r="X131" s="1028"/>
      <c r="Y131" s="1028"/>
      <c r="Z131" s="1028"/>
      <c r="AA131" s="1028"/>
      <c r="AB131" s="1028"/>
      <c r="AC131" s="1028"/>
      <c r="AD131" s="1028"/>
      <c r="AE131" s="1028"/>
      <c r="AF131" s="1028"/>
      <c r="AG131" s="1028"/>
      <c r="AH131" s="1028"/>
      <c r="AI131" s="1028"/>
      <c r="AJ131" s="1028"/>
      <c r="AK131" s="1028"/>
      <c r="AL131" s="1028"/>
      <c r="AM131" s="1028"/>
      <c r="AN131" s="1028"/>
      <c r="AO131" s="1028"/>
      <c r="AP131" s="1028"/>
      <c r="AQ131" s="1028"/>
      <c r="AR131" s="1028"/>
      <c r="AS131" s="1028"/>
    </row>
    <row r="132" spans="1:45" ht="12.75" customHeight="1">
      <c r="A132" s="1028"/>
      <c r="B132" s="1028"/>
      <c r="C132" s="1028"/>
      <c r="D132" s="1102"/>
      <c r="E132" s="1028"/>
      <c r="F132" s="1028"/>
      <c r="G132" s="1028"/>
      <c r="H132" s="1028"/>
      <c r="I132" s="1028"/>
      <c r="J132" s="1102"/>
      <c r="K132" s="1028"/>
      <c r="L132" s="1028"/>
      <c r="M132" s="1028"/>
      <c r="N132" s="1028"/>
      <c r="O132" s="1028"/>
      <c r="P132" s="1028"/>
      <c r="Q132" s="1028"/>
      <c r="R132" s="1162"/>
      <c r="S132" s="713"/>
      <c r="T132" s="747"/>
      <c r="U132" s="1028"/>
      <c r="V132" s="1102"/>
      <c r="W132" s="1165"/>
      <c r="X132" s="1028"/>
      <c r="Y132" s="1028"/>
      <c r="Z132" s="1028"/>
      <c r="AA132" s="1028"/>
      <c r="AB132" s="1028"/>
      <c r="AC132" s="1028"/>
      <c r="AD132" s="1028"/>
      <c r="AE132" s="1028"/>
      <c r="AF132" s="1028"/>
      <c r="AG132" s="1028"/>
      <c r="AH132" s="1028"/>
      <c r="AI132" s="1028"/>
      <c r="AJ132" s="1028"/>
      <c r="AK132" s="1028"/>
      <c r="AL132" s="1028"/>
      <c r="AM132" s="1028"/>
      <c r="AN132" s="1028"/>
      <c r="AO132" s="1028"/>
      <c r="AP132" s="1028"/>
      <c r="AQ132" s="1028"/>
      <c r="AR132" s="1028"/>
      <c r="AS132" s="1028"/>
    </row>
    <row r="133" spans="1:45" ht="12.75" customHeight="1">
      <c r="A133" s="1028"/>
      <c r="B133" s="1028"/>
      <c r="C133" s="1028"/>
      <c r="D133" s="1102"/>
      <c r="E133" s="1028"/>
      <c r="F133" s="1028"/>
      <c r="G133" s="1028"/>
      <c r="H133" s="1028"/>
      <c r="I133" s="1028"/>
      <c r="J133" s="1102"/>
      <c r="K133" s="1028"/>
      <c r="L133" s="1028"/>
      <c r="M133" s="1028"/>
      <c r="N133" s="1028"/>
      <c r="O133" s="1028"/>
      <c r="P133" s="1028"/>
      <c r="Q133" s="1028"/>
      <c r="R133" s="1162"/>
      <c r="S133" s="713"/>
      <c r="T133" s="747"/>
      <c r="U133" s="1028"/>
      <c r="V133" s="1102"/>
      <c r="W133" s="1165"/>
      <c r="X133" s="1028"/>
      <c r="Y133" s="1028"/>
      <c r="Z133" s="1028"/>
      <c r="AA133" s="1028"/>
      <c r="AB133" s="1028"/>
      <c r="AC133" s="1028"/>
      <c r="AD133" s="1028"/>
      <c r="AE133" s="1028"/>
      <c r="AF133" s="1028"/>
      <c r="AG133" s="1028"/>
      <c r="AH133" s="1028"/>
      <c r="AI133" s="1028"/>
      <c r="AJ133" s="1028"/>
      <c r="AK133" s="1028"/>
      <c r="AL133" s="1028"/>
      <c r="AM133" s="1028"/>
      <c r="AN133" s="1028"/>
      <c r="AO133" s="1028"/>
      <c r="AP133" s="1028"/>
      <c r="AQ133" s="1028"/>
      <c r="AR133" s="1028"/>
      <c r="AS133" s="1028"/>
    </row>
    <row r="134" spans="1:45" ht="12.75" customHeight="1">
      <c r="A134" s="1028"/>
      <c r="B134" s="1028"/>
      <c r="C134" s="1028"/>
      <c r="D134" s="1102"/>
      <c r="E134" s="1028"/>
      <c r="F134" s="1028"/>
      <c r="G134" s="1028"/>
      <c r="H134" s="1028"/>
      <c r="I134" s="1028"/>
      <c r="J134" s="1102"/>
      <c r="K134" s="1028"/>
      <c r="L134" s="1028"/>
      <c r="M134" s="1028"/>
      <c r="N134" s="1028"/>
      <c r="O134" s="1028"/>
      <c r="P134" s="1028"/>
      <c r="Q134" s="1028"/>
      <c r="R134" s="1162"/>
      <c r="S134" s="713"/>
      <c r="T134" s="747"/>
      <c r="U134" s="1028"/>
      <c r="V134" s="1102"/>
      <c r="W134" s="1165"/>
      <c r="X134" s="1028"/>
      <c r="Y134" s="1028"/>
      <c r="Z134" s="1028"/>
      <c r="AA134" s="1028"/>
      <c r="AB134" s="1028"/>
      <c r="AC134" s="1028"/>
      <c r="AD134" s="1028"/>
      <c r="AE134" s="1028"/>
      <c r="AF134" s="1028"/>
      <c r="AG134" s="1028"/>
      <c r="AH134" s="1028"/>
      <c r="AI134" s="1028"/>
      <c r="AJ134" s="1028"/>
      <c r="AK134" s="1028"/>
      <c r="AL134" s="1028"/>
      <c r="AM134" s="1028"/>
      <c r="AN134" s="1028"/>
      <c r="AO134" s="1028"/>
      <c r="AP134" s="1028"/>
      <c r="AQ134" s="1028"/>
      <c r="AR134" s="1028"/>
      <c r="AS134" s="1028"/>
    </row>
    <row r="135" spans="1:45" ht="12.75" customHeight="1">
      <c r="A135" s="1028"/>
      <c r="B135" s="1028"/>
      <c r="C135" s="1028"/>
      <c r="D135" s="1102"/>
      <c r="E135" s="1028"/>
      <c r="F135" s="1028"/>
      <c r="G135" s="1028"/>
      <c r="H135" s="1028"/>
      <c r="I135" s="1028"/>
      <c r="J135" s="1102"/>
      <c r="K135" s="1028"/>
      <c r="L135" s="1028"/>
      <c r="M135" s="1028"/>
      <c r="N135" s="1028"/>
      <c r="O135" s="1028"/>
      <c r="P135" s="1028"/>
      <c r="Q135" s="1028"/>
      <c r="R135" s="1162"/>
      <c r="S135" s="713"/>
      <c r="T135" s="747"/>
      <c r="U135" s="1028"/>
      <c r="V135" s="1102"/>
      <c r="W135" s="1165"/>
      <c r="X135" s="1028"/>
      <c r="Y135" s="1028"/>
      <c r="Z135" s="1028"/>
      <c r="AA135" s="1028"/>
      <c r="AB135" s="1028"/>
      <c r="AC135" s="1028"/>
      <c r="AD135" s="1028"/>
      <c r="AE135" s="1028"/>
      <c r="AF135" s="1028"/>
      <c r="AG135" s="1028"/>
      <c r="AH135" s="1028"/>
      <c r="AI135" s="1028"/>
      <c r="AJ135" s="1028"/>
      <c r="AK135" s="1028"/>
      <c r="AL135" s="1028"/>
      <c r="AM135" s="1028"/>
      <c r="AN135" s="1028"/>
      <c r="AO135" s="1028"/>
      <c r="AP135" s="1028"/>
      <c r="AQ135" s="1028"/>
      <c r="AR135" s="1028"/>
      <c r="AS135" s="1028"/>
    </row>
    <row r="136" spans="1:45" ht="12.75" customHeight="1">
      <c r="A136" s="1028"/>
      <c r="B136" s="1028"/>
      <c r="C136" s="1028"/>
      <c r="D136" s="1102"/>
      <c r="E136" s="1028"/>
      <c r="F136" s="1028"/>
      <c r="G136" s="1028"/>
      <c r="H136" s="1028"/>
      <c r="I136" s="1028"/>
      <c r="J136" s="1102"/>
      <c r="K136" s="1028"/>
      <c r="L136" s="1028"/>
      <c r="M136" s="1028"/>
      <c r="N136" s="1028"/>
      <c r="O136" s="1028"/>
      <c r="P136" s="1028"/>
      <c r="Q136" s="1028"/>
      <c r="R136" s="1162"/>
      <c r="S136" s="713"/>
      <c r="T136" s="747"/>
      <c r="U136" s="1028"/>
      <c r="V136" s="1102"/>
      <c r="W136" s="1165"/>
      <c r="X136" s="1028"/>
      <c r="Y136" s="1028"/>
      <c r="Z136" s="1028"/>
      <c r="AA136" s="1028"/>
      <c r="AB136" s="1028"/>
      <c r="AC136" s="1028"/>
      <c r="AD136" s="1028"/>
      <c r="AE136" s="1028"/>
      <c r="AF136" s="1028"/>
      <c r="AG136" s="1028"/>
      <c r="AH136" s="1028"/>
      <c r="AI136" s="1028"/>
      <c r="AJ136" s="1028"/>
      <c r="AK136" s="1028"/>
      <c r="AL136" s="1028"/>
      <c r="AM136" s="1028"/>
      <c r="AN136" s="1028"/>
      <c r="AO136" s="1028"/>
      <c r="AP136" s="1028"/>
      <c r="AQ136" s="1028"/>
      <c r="AR136" s="1028"/>
      <c r="AS136" s="1028"/>
    </row>
    <row r="137" spans="1:45" ht="12.75" customHeight="1">
      <c r="A137" s="1028"/>
      <c r="B137" s="1028"/>
      <c r="C137" s="1028"/>
      <c r="D137" s="1102"/>
      <c r="E137" s="1028"/>
      <c r="F137" s="1028"/>
      <c r="G137" s="1028"/>
      <c r="H137" s="1028"/>
      <c r="I137" s="1028"/>
      <c r="J137" s="1102"/>
      <c r="K137" s="1028"/>
      <c r="L137" s="1028"/>
      <c r="M137" s="1028"/>
      <c r="N137" s="1028"/>
      <c r="O137" s="1028"/>
      <c r="P137" s="1028"/>
      <c r="Q137" s="1028"/>
      <c r="R137" s="1162"/>
      <c r="S137" s="713"/>
      <c r="T137" s="747"/>
      <c r="U137" s="1028"/>
      <c r="V137" s="1102"/>
      <c r="W137" s="1165"/>
      <c r="X137" s="1028"/>
      <c r="Y137" s="1028"/>
      <c r="Z137" s="1028"/>
      <c r="AA137" s="1028"/>
      <c r="AB137" s="1028"/>
      <c r="AC137" s="1028"/>
      <c r="AD137" s="1028"/>
      <c r="AE137" s="1028"/>
      <c r="AF137" s="1028"/>
      <c r="AG137" s="1028"/>
      <c r="AH137" s="1028"/>
      <c r="AI137" s="1028"/>
      <c r="AJ137" s="1028"/>
      <c r="AK137" s="1028"/>
      <c r="AL137" s="1028"/>
      <c r="AM137" s="1028"/>
      <c r="AN137" s="1028"/>
      <c r="AO137" s="1028"/>
      <c r="AP137" s="1028"/>
      <c r="AQ137" s="1028"/>
      <c r="AR137" s="1028"/>
      <c r="AS137" s="1028"/>
    </row>
    <row r="138" spans="1:45" ht="12.75" customHeight="1">
      <c r="A138" s="1028"/>
      <c r="B138" s="1028"/>
      <c r="C138" s="1028"/>
      <c r="D138" s="1102"/>
      <c r="E138" s="1028"/>
      <c r="F138" s="1028"/>
      <c r="G138" s="1028"/>
      <c r="H138" s="1028"/>
      <c r="I138" s="1028"/>
      <c r="J138" s="1102"/>
      <c r="K138" s="1028"/>
      <c r="L138" s="1028"/>
      <c r="M138" s="1028"/>
      <c r="N138" s="1028"/>
      <c r="O138" s="1028"/>
      <c r="P138" s="1028"/>
      <c r="Q138" s="1028"/>
      <c r="R138" s="1162"/>
      <c r="S138" s="713"/>
      <c r="T138" s="747"/>
      <c r="U138" s="1028"/>
      <c r="V138" s="1102"/>
      <c r="W138" s="1165"/>
      <c r="X138" s="1028"/>
      <c r="Y138" s="1028"/>
      <c r="Z138" s="1028"/>
      <c r="AA138" s="1028"/>
      <c r="AB138" s="1028"/>
      <c r="AC138" s="1028"/>
      <c r="AD138" s="1028"/>
      <c r="AE138" s="1028"/>
      <c r="AF138" s="1028"/>
      <c r="AG138" s="1028"/>
      <c r="AH138" s="1028"/>
      <c r="AI138" s="1028"/>
      <c r="AJ138" s="1028"/>
      <c r="AK138" s="1028"/>
      <c r="AL138" s="1028"/>
      <c r="AM138" s="1028"/>
      <c r="AN138" s="1028"/>
      <c r="AO138" s="1028"/>
      <c r="AP138" s="1028"/>
      <c r="AQ138" s="1028"/>
      <c r="AR138" s="1028"/>
      <c r="AS138" s="1028"/>
    </row>
    <row r="139" spans="1:45" ht="12.75" customHeight="1">
      <c r="A139" s="1028"/>
      <c r="B139" s="1028"/>
      <c r="C139" s="1028"/>
      <c r="D139" s="1102"/>
      <c r="E139" s="1028"/>
      <c r="F139" s="1028"/>
      <c r="G139" s="1028"/>
      <c r="H139" s="1028"/>
      <c r="I139" s="1028"/>
      <c r="J139" s="1102"/>
      <c r="K139" s="1028"/>
      <c r="L139" s="1028"/>
      <c r="M139" s="1028"/>
      <c r="N139" s="1028"/>
      <c r="O139" s="1028"/>
      <c r="P139" s="1028"/>
      <c r="Q139" s="1028"/>
      <c r="R139" s="1162"/>
      <c r="S139" s="713"/>
      <c r="T139" s="747"/>
      <c r="U139" s="1028"/>
      <c r="V139" s="1102"/>
      <c r="W139" s="1165"/>
      <c r="X139" s="1028"/>
      <c r="Y139" s="1028"/>
      <c r="Z139" s="1028"/>
      <c r="AA139" s="1028"/>
      <c r="AB139" s="1028"/>
      <c r="AC139" s="1028"/>
      <c r="AD139" s="1028"/>
      <c r="AE139" s="1028"/>
      <c r="AF139" s="1028"/>
      <c r="AG139" s="1028"/>
      <c r="AH139" s="1028"/>
      <c r="AI139" s="1028"/>
      <c r="AJ139" s="1028"/>
      <c r="AK139" s="1028"/>
      <c r="AL139" s="1028"/>
      <c r="AM139" s="1028"/>
      <c r="AN139" s="1028"/>
      <c r="AO139" s="1028"/>
      <c r="AP139" s="1028"/>
      <c r="AQ139" s="1028"/>
      <c r="AR139" s="1028"/>
      <c r="AS139" s="1028"/>
    </row>
    <row r="140" spans="1:45" ht="12.75" customHeight="1">
      <c r="A140" s="1028"/>
      <c r="B140" s="1028"/>
      <c r="C140" s="1028"/>
      <c r="D140" s="1102"/>
      <c r="E140" s="1028"/>
      <c r="F140" s="1028"/>
      <c r="G140" s="1028"/>
      <c r="H140" s="1028"/>
      <c r="I140" s="1028"/>
      <c r="J140" s="1102"/>
      <c r="K140" s="1028"/>
      <c r="L140" s="1028"/>
      <c r="M140" s="1028"/>
      <c r="N140" s="1028"/>
      <c r="O140" s="1028"/>
      <c r="P140" s="1028"/>
      <c r="Q140" s="1028"/>
      <c r="R140" s="1162"/>
      <c r="S140" s="713"/>
      <c r="T140" s="747"/>
      <c r="U140" s="1028"/>
      <c r="V140" s="1102"/>
      <c r="W140" s="1165"/>
      <c r="X140" s="1028"/>
      <c r="Y140" s="1028"/>
      <c r="Z140" s="1028"/>
      <c r="AA140" s="1028"/>
      <c r="AB140" s="1028"/>
      <c r="AC140" s="1028"/>
      <c r="AD140" s="1028"/>
      <c r="AE140" s="1028"/>
      <c r="AF140" s="1028"/>
      <c r="AG140" s="1028"/>
      <c r="AH140" s="1028"/>
      <c r="AI140" s="1028"/>
      <c r="AJ140" s="1028"/>
      <c r="AK140" s="1028"/>
      <c r="AL140" s="1028"/>
      <c r="AM140" s="1028"/>
      <c r="AN140" s="1028"/>
      <c r="AO140" s="1028"/>
      <c r="AP140" s="1028"/>
      <c r="AQ140" s="1028"/>
      <c r="AR140" s="1028"/>
      <c r="AS140" s="1028"/>
    </row>
    <row r="141" spans="1:45" ht="12.75" customHeight="1">
      <c r="A141" s="1028"/>
      <c r="B141" s="1028"/>
      <c r="C141" s="1028"/>
      <c r="D141" s="1102"/>
      <c r="E141" s="1028"/>
      <c r="F141" s="1028"/>
      <c r="G141" s="1028"/>
      <c r="H141" s="1028"/>
      <c r="I141" s="1028"/>
      <c r="J141" s="1102"/>
      <c r="K141" s="1028"/>
      <c r="L141" s="1028"/>
      <c r="M141" s="1028"/>
      <c r="N141" s="1028"/>
      <c r="O141" s="1028"/>
      <c r="P141" s="1028"/>
      <c r="Q141" s="1028"/>
      <c r="R141" s="1162"/>
      <c r="S141" s="713"/>
      <c r="T141" s="747"/>
      <c r="U141" s="1028"/>
      <c r="V141" s="1102"/>
      <c r="W141" s="1165"/>
      <c r="X141" s="1028"/>
      <c r="Y141" s="1028"/>
      <c r="Z141" s="1028"/>
      <c r="AA141" s="1028"/>
      <c r="AB141" s="1028"/>
      <c r="AC141" s="1028"/>
      <c r="AD141" s="1028"/>
      <c r="AE141" s="1028"/>
      <c r="AF141" s="1028"/>
      <c r="AG141" s="1028"/>
      <c r="AH141" s="1028"/>
      <c r="AI141" s="1028"/>
      <c r="AJ141" s="1028"/>
      <c r="AK141" s="1028"/>
      <c r="AL141" s="1028"/>
      <c r="AM141" s="1028"/>
      <c r="AN141" s="1028"/>
      <c r="AO141" s="1028"/>
      <c r="AP141" s="1028"/>
      <c r="AQ141" s="1028"/>
      <c r="AR141" s="1028"/>
      <c r="AS141" s="1028"/>
    </row>
    <row r="142" spans="1:45" ht="12.75" customHeight="1">
      <c r="A142" s="1028"/>
      <c r="B142" s="1028"/>
      <c r="C142" s="1028"/>
      <c r="D142" s="1102"/>
      <c r="E142" s="1028"/>
      <c r="F142" s="1028"/>
      <c r="G142" s="1028"/>
      <c r="H142" s="1028"/>
      <c r="I142" s="1028"/>
      <c r="J142" s="1102"/>
      <c r="K142" s="1028"/>
      <c r="L142" s="1028"/>
      <c r="M142" s="1028"/>
      <c r="N142" s="1028"/>
      <c r="O142" s="1028"/>
      <c r="P142" s="1028"/>
      <c r="Q142" s="1028"/>
      <c r="R142" s="1162"/>
      <c r="S142" s="713"/>
      <c r="T142" s="747"/>
      <c r="U142" s="1028"/>
      <c r="V142" s="1102"/>
      <c r="W142" s="1165"/>
      <c r="X142" s="1028"/>
      <c r="Y142" s="1028"/>
      <c r="Z142" s="1028"/>
      <c r="AA142" s="1028"/>
      <c r="AB142" s="1028"/>
      <c r="AC142" s="1028"/>
      <c r="AD142" s="1028"/>
      <c r="AE142" s="1028"/>
      <c r="AF142" s="1028"/>
      <c r="AG142" s="1028"/>
      <c r="AH142" s="1028"/>
      <c r="AI142" s="1028"/>
      <c r="AJ142" s="1028"/>
      <c r="AK142" s="1028"/>
      <c r="AL142" s="1028"/>
      <c r="AM142" s="1028"/>
      <c r="AN142" s="1028"/>
      <c r="AO142" s="1028"/>
      <c r="AP142" s="1028"/>
      <c r="AQ142" s="1028"/>
      <c r="AR142" s="1028"/>
      <c r="AS142" s="1028"/>
    </row>
    <row r="143" spans="1:45" ht="12.75" customHeight="1">
      <c r="A143" s="1028"/>
      <c r="B143" s="1028"/>
      <c r="C143" s="1028"/>
      <c r="D143" s="1102"/>
      <c r="E143" s="1028"/>
      <c r="F143" s="1028"/>
      <c r="G143" s="1028"/>
      <c r="H143" s="1028"/>
      <c r="I143" s="1028"/>
      <c r="J143" s="1102"/>
      <c r="K143" s="1028"/>
      <c r="L143" s="1028"/>
      <c r="M143" s="1028"/>
      <c r="N143" s="1028"/>
      <c r="O143" s="1028"/>
      <c r="P143" s="1028"/>
      <c r="Q143" s="1028"/>
      <c r="R143" s="1162"/>
      <c r="S143" s="713"/>
      <c r="T143" s="747"/>
      <c r="U143" s="1028"/>
      <c r="V143" s="1102"/>
      <c r="W143" s="1165"/>
      <c r="X143" s="1028"/>
      <c r="Y143" s="1028"/>
      <c r="Z143" s="1028"/>
      <c r="AA143" s="1028"/>
      <c r="AB143" s="1028"/>
      <c r="AC143" s="1028"/>
      <c r="AD143" s="1028"/>
      <c r="AE143" s="1028"/>
      <c r="AF143" s="1028"/>
      <c r="AG143" s="1028"/>
      <c r="AH143" s="1028"/>
      <c r="AI143" s="1028"/>
      <c r="AJ143" s="1028"/>
      <c r="AK143" s="1028"/>
      <c r="AL143" s="1028"/>
      <c r="AM143" s="1028"/>
      <c r="AN143" s="1028"/>
      <c r="AO143" s="1028"/>
      <c r="AP143" s="1028"/>
      <c r="AQ143" s="1028"/>
      <c r="AR143" s="1028"/>
      <c r="AS143" s="1028"/>
    </row>
    <row r="144" spans="1:45" ht="12.75" customHeight="1">
      <c r="A144" s="1028"/>
      <c r="B144" s="1028"/>
      <c r="C144" s="1028"/>
      <c r="D144" s="1102"/>
      <c r="E144" s="1028"/>
      <c r="F144" s="1028"/>
      <c r="G144" s="1028"/>
      <c r="H144" s="1028"/>
      <c r="I144" s="1028"/>
      <c r="J144" s="1102"/>
      <c r="K144" s="1028"/>
      <c r="L144" s="1028"/>
      <c r="M144" s="1028"/>
      <c r="N144" s="1028"/>
      <c r="O144" s="1028"/>
      <c r="P144" s="1028"/>
      <c r="Q144" s="1028"/>
      <c r="R144" s="1162"/>
      <c r="S144" s="713"/>
      <c r="T144" s="747"/>
      <c r="U144" s="1028"/>
      <c r="V144" s="1102"/>
      <c r="W144" s="1165"/>
      <c r="X144" s="1028"/>
      <c r="Y144" s="1028"/>
      <c r="Z144" s="1028"/>
      <c r="AA144" s="1028"/>
      <c r="AB144" s="1028"/>
      <c r="AC144" s="1028"/>
      <c r="AD144" s="1028"/>
      <c r="AE144" s="1028"/>
      <c r="AF144" s="1028"/>
      <c r="AG144" s="1028"/>
      <c r="AH144" s="1028"/>
      <c r="AI144" s="1028"/>
      <c r="AJ144" s="1028"/>
      <c r="AK144" s="1028"/>
      <c r="AL144" s="1028"/>
      <c r="AM144" s="1028"/>
      <c r="AN144" s="1028"/>
      <c r="AO144" s="1028"/>
      <c r="AP144" s="1028"/>
      <c r="AQ144" s="1028"/>
      <c r="AR144" s="1028"/>
      <c r="AS144" s="1028"/>
    </row>
    <row r="145" spans="1:45" ht="12.75" customHeight="1">
      <c r="A145" s="1028"/>
      <c r="B145" s="1028"/>
      <c r="C145" s="1028"/>
      <c r="D145" s="1102"/>
      <c r="E145" s="1028"/>
      <c r="F145" s="1028"/>
      <c r="G145" s="1028"/>
      <c r="H145" s="1028"/>
      <c r="I145" s="1028"/>
      <c r="J145" s="1102"/>
      <c r="K145" s="1028"/>
      <c r="L145" s="1028"/>
      <c r="M145" s="1028"/>
      <c r="N145" s="1028"/>
      <c r="O145" s="1028"/>
      <c r="P145" s="1028"/>
      <c r="Q145" s="1028"/>
      <c r="R145" s="1162"/>
      <c r="S145" s="713"/>
      <c r="T145" s="747"/>
      <c r="U145" s="1028"/>
      <c r="V145" s="1102"/>
      <c r="W145" s="1165"/>
      <c r="X145" s="1028"/>
      <c r="Y145" s="1028"/>
      <c r="Z145" s="1028"/>
      <c r="AA145" s="1028"/>
      <c r="AB145" s="1028"/>
      <c r="AC145" s="1028"/>
      <c r="AD145" s="1028"/>
      <c r="AE145" s="1028"/>
      <c r="AF145" s="1028"/>
      <c r="AG145" s="1028"/>
      <c r="AH145" s="1028"/>
      <c r="AI145" s="1028"/>
      <c r="AJ145" s="1028"/>
      <c r="AK145" s="1028"/>
      <c r="AL145" s="1028"/>
      <c r="AM145" s="1028"/>
      <c r="AN145" s="1028"/>
      <c r="AO145" s="1028"/>
      <c r="AP145" s="1028"/>
      <c r="AQ145" s="1028"/>
      <c r="AR145" s="1028"/>
      <c r="AS145" s="1028"/>
    </row>
    <row r="146" spans="1:45" ht="12.75" customHeight="1">
      <c r="A146" s="1028"/>
      <c r="B146" s="1028"/>
      <c r="C146" s="1028"/>
      <c r="D146" s="1102"/>
      <c r="E146" s="1028"/>
      <c r="F146" s="1028"/>
      <c r="G146" s="1028"/>
      <c r="H146" s="1028"/>
      <c r="I146" s="1028"/>
      <c r="J146" s="1102"/>
      <c r="K146" s="1028"/>
      <c r="L146" s="1028"/>
      <c r="M146" s="1028"/>
      <c r="N146" s="1028"/>
      <c r="O146" s="1028"/>
      <c r="P146" s="1028"/>
      <c r="Q146" s="1028"/>
      <c r="R146" s="1162"/>
      <c r="S146" s="713"/>
      <c r="T146" s="747"/>
      <c r="U146" s="1028"/>
      <c r="V146" s="1102"/>
      <c r="W146" s="1165"/>
      <c r="X146" s="1028"/>
      <c r="Y146" s="1028"/>
      <c r="Z146" s="1028"/>
      <c r="AA146" s="1028"/>
      <c r="AB146" s="1028"/>
      <c r="AC146" s="1028"/>
      <c r="AD146" s="1028"/>
      <c r="AE146" s="1028"/>
      <c r="AF146" s="1028"/>
      <c r="AG146" s="1028"/>
      <c r="AH146" s="1028"/>
      <c r="AI146" s="1028"/>
      <c r="AJ146" s="1028"/>
      <c r="AK146" s="1028"/>
      <c r="AL146" s="1028"/>
      <c r="AM146" s="1028"/>
      <c r="AN146" s="1028"/>
      <c r="AO146" s="1028"/>
      <c r="AP146" s="1028"/>
      <c r="AQ146" s="1028"/>
      <c r="AR146" s="1028"/>
      <c r="AS146" s="1028"/>
    </row>
    <row r="147" spans="1:45" ht="12.75" customHeight="1">
      <c r="A147" s="1028"/>
      <c r="B147" s="1028"/>
      <c r="C147" s="1028"/>
      <c r="D147" s="1102"/>
      <c r="E147" s="1028"/>
      <c r="F147" s="1028"/>
      <c r="G147" s="1028"/>
      <c r="H147" s="1028"/>
      <c r="I147" s="1028"/>
      <c r="J147" s="1102"/>
      <c r="K147" s="1028"/>
      <c r="L147" s="1028"/>
      <c r="M147" s="1028"/>
      <c r="N147" s="1028"/>
      <c r="O147" s="1028"/>
      <c r="P147" s="1028"/>
      <c r="Q147" s="1028"/>
      <c r="R147" s="1162"/>
      <c r="S147" s="713"/>
      <c r="T147" s="747"/>
      <c r="U147" s="1028"/>
      <c r="V147" s="1102"/>
      <c r="W147" s="1165"/>
      <c r="X147" s="1028"/>
      <c r="Y147" s="1028"/>
      <c r="Z147" s="1028"/>
      <c r="AA147" s="1028"/>
      <c r="AB147" s="1028"/>
      <c r="AC147" s="1028"/>
      <c r="AD147" s="1028"/>
      <c r="AE147" s="1028"/>
      <c r="AF147" s="1028"/>
      <c r="AG147" s="1028"/>
      <c r="AH147" s="1028"/>
      <c r="AI147" s="1028"/>
      <c r="AJ147" s="1028"/>
      <c r="AK147" s="1028"/>
      <c r="AL147" s="1028"/>
      <c r="AM147" s="1028"/>
      <c r="AN147" s="1028"/>
      <c r="AO147" s="1028"/>
      <c r="AP147" s="1028"/>
      <c r="AQ147" s="1028"/>
      <c r="AR147" s="1028"/>
      <c r="AS147" s="1028"/>
    </row>
    <row r="148" spans="1:45" ht="12.75" customHeight="1">
      <c r="A148" s="1028"/>
      <c r="B148" s="1028"/>
      <c r="C148" s="1028"/>
      <c r="D148" s="1102"/>
      <c r="E148" s="1028"/>
      <c r="F148" s="1028"/>
      <c r="G148" s="1028"/>
      <c r="H148" s="1028"/>
      <c r="I148" s="1028"/>
      <c r="J148" s="1102"/>
      <c r="K148" s="1028"/>
      <c r="L148" s="1028"/>
      <c r="M148" s="1028"/>
      <c r="N148" s="1028"/>
      <c r="O148" s="1028"/>
      <c r="P148" s="1028"/>
      <c r="Q148" s="1028"/>
      <c r="R148" s="1162"/>
      <c r="S148" s="713"/>
      <c r="T148" s="747"/>
      <c r="U148" s="1028"/>
      <c r="V148" s="1102"/>
      <c r="W148" s="1165"/>
      <c r="X148" s="1028"/>
      <c r="Y148" s="1028"/>
      <c r="Z148" s="1028"/>
      <c r="AA148" s="1028"/>
      <c r="AB148" s="1028"/>
      <c r="AC148" s="1028"/>
      <c r="AD148" s="1028"/>
      <c r="AE148" s="1028"/>
      <c r="AF148" s="1028"/>
      <c r="AG148" s="1028"/>
      <c r="AH148" s="1028"/>
      <c r="AI148" s="1028"/>
      <c r="AJ148" s="1028"/>
      <c r="AK148" s="1028"/>
      <c r="AL148" s="1028"/>
      <c r="AM148" s="1028"/>
      <c r="AN148" s="1028"/>
      <c r="AO148" s="1028"/>
      <c r="AP148" s="1028"/>
      <c r="AQ148" s="1028"/>
      <c r="AR148" s="1028"/>
      <c r="AS148" s="1028"/>
    </row>
    <row r="149" spans="1:45" ht="12.75" customHeight="1">
      <c r="A149" s="1028"/>
      <c r="B149" s="1028"/>
      <c r="C149" s="1028"/>
      <c r="D149" s="1102"/>
      <c r="E149" s="1028"/>
      <c r="F149" s="1028"/>
      <c r="G149" s="1028"/>
      <c r="H149" s="1028"/>
      <c r="I149" s="1028"/>
      <c r="J149" s="1102"/>
      <c r="K149" s="1028"/>
      <c r="L149" s="1028"/>
      <c r="M149" s="1028"/>
      <c r="N149" s="1028"/>
      <c r="O149" s="1028"/>
      <c r="P149" s="1028"/>
      <c r="Q149" s="1028"/>
      <c r="R149" s="1162"/>
      <c r="S149" s="713"/>
      <c r="T149" s="747"/>
      <c r="U149" s="1028"/>
      <c r="V149" s="1102"/>
      <c r="W149" s="1165"/>
      <c r="X149" s="1028"/>
      <c r="Y149" s="1028"/>
      <c r="Z149" s="1028"/>
      <c r="AA149" s="1028"/>
      <c r="AB149" s="1028"/>
      <c r="AC149" s="1028"/>
      <c r="AD149" s="1028"/>
      <c r="AE149" s="1028"/>
      <c r="AF149" s="1028"/>
      <c r="AG149" s="1028"/>
      <c r="AH149" s="1028"/>
      <c r="AI149" s="1028"/>
      <c r="AJ149" s="1028"/>
      <c r="AK149" s="1028"/>
      <c r="AL149" s="1028"/>
      <c r="AM149" s="1028"/>
      <c r="AN149" s="1028"/>
      <c r="AO149" s="1028"/>
      <c r="AP149" s="1028"/>
      <c r="AQ149" s="1028"/>
      <c r="AR149" s="1028"/>
      <c r="AS149" s="1028"/>
    </row>
    <row r="150" spans="1:45" ht="12.75" customHeight="1">
      <c r="A150" s="1028"/>
      <c r="B150" s="1028"/>
      <c r="C150" s="1028"/>
      <c r="D150" s="1102"/>
      <c r="E150" s="1028"/>
      <c r="F150" s="1028"/>
      <c r="G150" s="1028"/>
      <c r="H150" s="1028"/>
      <c r="I150" s="1028"/>
      <c r="J150" s="1102"/>
      <c r="K150" s="1028"/>
      <c r="L150" s="1028"/>
      <c r="M150" s="1028"/>
      <c r="N150" s="1028"/>
      <c r="O150" s="1028"/>
      <c r="P150" s="1028"/>
      <c r="Q150" s="1028"/>
      <c r="R150" s="1162"/>
      <c r="S150" s="713"/>
      <c r="T150" s="747"/>
      <c r="U150" s="1028"/>
      <c r="V150" s="1102"/>
      <c r="W150" s="1165"/>
      <c r="X150" s="1028"/>
      <c r="Y150" s="1028"/>
      <c r="Z150" s="1028"/>
      <c r="AA150" s="1028"/>
      <c r="AB150" s="1028"/>
      <c r="AC150" s="1028"/>
      <c r="AD150" s="1028"/>
      <c r="AE150" s="1028"/>
      <c r="AF150" s="1028"/>
      <c r="AG150" s="1028"/>
      <c r="AH150" s="1028"/>
      <c r="AI150" s="1028"/>
      <c r="AJ150" s="1028"/>
      <c r="AK150" s="1028"/>
      <c r="AL150" s="1028"/>
      <c r="AM150" s="1028"/>
      <c r="AN150" s="1028"/>
      <c r="AO150" s="1028"/>
      <c r="AP150" s="1028"/>
      <c r="AQ150" s="1028"/>
      <c r="AR150" s="1028"/>
      <c r="AS150" s="1028"/>
    </row>
    <row r="151" spans="1:45" ht="12.75" customHeight="1">
      <c r="A151" s="1028"/>
      <c r="B151" s="1028"/>
      <c r="C151" s="1028"/>
      <c r="D151" s="1102"/>
      <c r="E151" s="1028"/>
      <c r="F151" s="1028"/>
      <c r="G151" s="1028"/>
      <c r="H151" s="1028"/>
      <c r="I151" s="1028"/>
      <c r="J151" s="1102"/>
      <c r="K151" s="1028"/>
      <c r="L151" s="1028"/>
      <c r="M151" s="1028"/>
      <c r="N151" s="1028"/>
      <c r="O151" s="1028"/>
      <c r="P151" s="1028"/>
      <c r="Q151" s="1028"/>
      <c r="R151" s="1162"/>
      <c r="S151" s="713"/>
      <c r="T151" s="747"/>
      <c r="U151" s="1028"/>
      <c r="V151" s="1102"/>
      <c r="W151" s="1165"/>
      <c r="X151" s="1028"/>
      <c r="Y151" s="1028"/>
      <c r="Z151" s="1028"/>
      <c r="AA151" s="1028"/>
      <c r="AB151" s="1028"/>
      <c r="AC151" s="1028"/>
      <c r="AD151" s="1028"/>
      <c r="AE151" s="1028"/>
      <c r="AF151" s="1028"/>
      <c r="AG151" s="1028"/>
      <c r="AH151" s="1028"/>
      <c r="AI151" s="1028"/>
      <c r="AJ151" s="1028"/>
      <c r="AK151" s="1028"/>
      <c r="AL151" s="1028"/>
      <c r="AM151" s="1028"/>
      <c r="AN151" s="1028"/>
      <c r="AO151" s="1028"/>
      <c r="AP151" s="1028"/>
      <c r="AQ151" s="1028"/>
      <c r="AR151" s="1028"/>
      <c r="AS151" s="1028"/>
    </row>
    <row r="152" spans="1:45" ht="12.75" customHeight="1">
      <c r="A152" s="1028"/>
      <c r="B152" s="1028"/>
      <c r="C152" s="1028"/>
      <c r="D152" s="1102"/>
      <c r="E152" s="1028"/>
      <c r="F152" s="1028"/>
      <c r="G152" s="1028"/>
      <c r="H152" s="1028"/>
      <c r="I152" s="1028"/>
      <c r="J152" s="1102"/>
      <c r="K152" s="1028"/>
      <c r="L152" s="1028"/>
      <c r="M152" s="1028"/>
      <c r="N152" s="1028"/>
      <c r="O152" s="1028"/>
      <c r="P152" s="1028"/>
      <c r="Q152" s="1028"/>
      <c r="R152" s="1162"/>
      <c r="S152" s="713"/>
      <c r="T152" s="747"/>
      <c r="U152" s="1028"/>
      <c r="V152" s="1102"/>
      <c r="W152" s="1165"/>
      <c r="X152" s="1028"/>
      <c r="Y152" s="1028"/>
      <c r="Z152" s="1028"/>
      <c r="AA152" s="1028"/>
      <c r="AB152" s="1028"/>
      <c r="AC152" s="1028"/>
      <c r="AD152" s="1028"/>
      <c r="AE152" s="1028"/>
      <c r="AF152" s="1028"/>
      <c r="AG152" s="1028"/>
      <c r="AH152" s="1028"/>
      <c r="AI152" s="1028"/>
      <c r="AJ152" s="1028"/>
      <c r="AK152" s="1028"/>
      <c r="AL152" s="1028"/>
      <c r="AM152" s="1028"/>
      <c r="AN152" s="1028"/>
      <c r="AO152" s="1028"/>
      <c r="AP152" s="1028"/>
      <c r="AQ152" s="1028"/>
      <c r="AR152" s="1028"/>
      <c r="AS152" s="1028"/>
    </row>
    <row r="153" spans="1:45" ht="12.75" customHeight="1">
      <c r="A153" s="1028"/>
      <c r="B153" s="1028"/>
      <c r="C153" s="1028"/>
      <c r="D153" s="1102"/>
      <c r="E153" s="1028"/>
      <c r="F153" s="1028"/>
      <c r="G153" s="1028"/>
      <c r="H153" s="1028"/>
      <c r="I153" s="1028"/>
      <c r="J153" s="1102"/>
      <c r="K153" s="1028"/>
      <c r="L153" s="1028"/>
      <c r="M153" s="1028"/>
      <c r="N153" s="1028"/>
      <c r="O153" s="1028"/>
      <c r="P153" s="1028"/>
      <c r="Q153" s="1028"/>
      <c r="R153" s="1162"/>
      <c r="S153" s="713"/>
      <c r="T153" s="747"/>
      <c r="U153" s="1028"/>
      <c r="V153" s="1102"/>
      <c r="W153" s="1165"/>
      <c r="X153" s="1028"/>
      <c r="Y153" s="1028"/>
      <c r="Z153" s="1028"/>
      <c r="AA153" s="1028"/>
      <c r="AB153" s="1028"/>
      <c r="AC153" s="1028"/>
      <c r="AD153" s="1028"/>
      <c r="AE153" s="1028"/>
      <c r="AF153" s="1028"/>
      <c r="AG153" s="1028"/>
      <c r="AH153" s="1028"/>
      <c r="AI153" s="1028"/>
      <c r="AJ153" s="1028"/>
      <c r="AK153" s="1028"/>
      <c r="AL153" s="1028"/>
      <c r="AM153" s="1028"/>
      <c r="AN153" s="1028"/>
      <c r="AO153" s="1028"/>
      <c r="AP153" s="1028"/>
      <c r="AQ153" s="1028"/>
      <c r="AR153" s="1028"/>
      <c r="AS153" s="1028"/>
    </row>
    <row r="154" spans="1:45" ht="12.75" customHeight="1">
      <c r="A154" s="1028"/>
      <c r="B154" s="1028"/>
      <c r="C154" s="1028"/>
      <c r="D154" s="1102"/>
      <c r="E154" s="1028"/>
      <c r="F154" s="1028"/>
      <c r="G154" s="1028"/>
      <c r="H154" s="1028"/>
      <c r="I154" s="1028"/>
      <c r="J154" s="1102"/>
      <c r="K154" s="1028"/>
      <c r="L154" s="1028"/>
      <c r="M154" s="1028"/>
      <c r="N154" s="1028"/>
      <c r="O154" s="1028"/>
      <c r="P154" s="1028"/>
      <c r="Q154" s="1028"/>
      <c r="R154" s="1162"/>
      <c r="S154" s="713"/>
      <c r="T154" s="747"/>
      <c r="U154" s="1028"/>
      <c r="V154" s="1102"/>
      <c r="W154" s="1165"/>
      <c r="X154" s="1028"/>
      <c r="Y154" s="1028"/>
      <c r="Z154" s="1028"/>
      <c r="AA154" s="1028"/>
      <c r="AB154" s="1028"/>
      <c r="AC154" s="1028"/>
      <c r="AD154" s="1028"/>
      <c r="AE154" s="1028"/>
      <c r="AF154" s="1028"/>
      <c r="AG154" s="1028"/>
      <c r="AH154" s="1028"/>
      <c r="AI154" s="1028"/>
      <c r="AJ154" s="1028"/>
      <c r="AK154" s="1028"/>
      <c r="AL154" s="1028"/>
      <c r="AM154" s="1028"/>
      <c r="AN154" s="1028"/>
      <c r="AO154" s="1028"/>
      <c r="AP154" s="1028"/>
      <c r="AQ154" s="1028"/>
      <c r="AR154" s="1028"/>
      <c r="AS154" s="1028"/>
    </row>
    <row r="155" spans="1:45" ht="12.75" customHeight="1">
      <c r="A155" s="1028"/>
      <c r="B155" s="1028"/>
      <c r="C155" s="1028"/>
      <c r="D155" s="1102"/>
      <c r="E155" s="1028"/>
      <c r="F155" s="1028"/>
      <c r="G155" s="1028"/>
      <c r="H155" s="1028"/>
      <c r="I155" s="1028"/>
      <c r="J155" s="1102"/>
      <c r="K155" s="1028"/>
      <c r="L155" s="1028"/>
      <c r="M155" s="1028"/>
      <c r="N155" s="1028"/>
      <c r="O155" s="1028"/>
      <c r="P155" s="1028"/>
      <c r="Q155" s="1028"/>
      <c r="R155" s="1162"/>
      <c r="S155" s="713"/>
      <c r="T155" s="747"/>
      <c r="U155" s="1028"/>
      <c r="V155" s="1102"/>
      <c r="W155" s="1165"/>
      <c r="X155" s="1028"/>
      <c r="Y155" s="1028"/>
      <c r="Z155" s="1028"/>
      <c r="AA155" s="1028"/>
      <c r="AB155" s="1028"/>
      <c r="AC155" s="1028"/>
      <c r="AD155" s="1028"/>
      <c r="AE155" s="1028"/>
      <c r="AF155" s="1028"/>
      <c r="AG155" s="1028"/>
      <c r="AH155" s="1028"/>
      <c r="AI155" s="1028"/>
      <c r="AJ155" s="1028"/>
      <c r="AK155" s="1028"/>
      <c r="AL155" s="1028"/>
      <c r="AM155" s="1028"/>
      <c r="AN155" s="1028"/>
      <c r="AO155" s="1028"/>
      <c r="AP155" s="1028"/>
      <c r="AQ155" s="1028"/>
      <c r="AR155" s="1028"/>
      <c r="AS155" s="1028"/>
    </row>
    <row r="156" spans="1:45" ht="12.75" customHeight="1">
      <c r="A156" s="1028"/>
      <c r="B156" s="1028"/>
      <c r="C156" s="1028"/>
      <c r="D156" s="1102"/>
      <c r="E156" s="1028"/>
      <c r="F156" s="1028"/>
      <c r="G156" s="1028"/>
      <c r="H156" s="1028"/>
      <c r="I156" s="1028"/>
      <c r="J156" s="1102"/>
      <c r="K156" s="1028"/>
      <c r="L156" s="1028"/>
      <c r="M156" s="1028"/>
      <c r="N156" s="1028"/>
      <c r="O156" s="1028"/>
      <c r="P156" s="1028"/>
      <c r="Q156" s="1028"/>
      <c r="R156" s="1162"/>
      <c r="S156" s="713"/>
      <c r="T156" s="747"/>
      <c r="U156" s="1028"/>
      <c r="V156" s="1102"/>
      <c r="W156" s="1165"/>
      <c r="X156" s="1028"/>
      <c r="Y156" s="1028"/>
      <c r="Z156" s="1028"/>
      <c r="AA156" s="1028"/>
      <c r="AB156" s="1028"/>
      <c r="AC156" s="1028"/>
      <c r="AD156" s="1028"/>
      <c r="AE156" s="1028"/>
      <c r="AF156" s="1028"/>
      <c r="AG156" s="1028"/>
      <c r="AH156" s="1028"/>
      <c r="AI156" s="1028"/>
      <c r="AJ156" s="1028"/>
      <c r="AK156" s="1028"/>
      <c r="AL156" s="1028"/>
      <c r="AM156" s="1028"/>
      <c r="AN156" s="1028"/>
      <c r="AO156" s="1028"/>
      <c r="AP156" s="1028"/>
      <c r="AQ156" s="1028"/>
      <c r="AR156" s="1028"/>
      <c r="AS156" s="1028"/>
    </row>
    <row r="157" spans="1:45" ht="12.75" customHeight="1">
      <c r="A157" s="1028"/>
      <c r="B157" s="1028"/>
      <c r="C157" s="1028"/>
      <c r="D157" s="1102"/>
      <c r="E157" s="1028"/>
      <c r="F157" s="1028"/>
      <c r="G157" s="1028"/>
      <c r="H157" s="1028"/>
      <c r="I157" s="1028"/>
      <c r="J157" s="1102"/>
      <c r="K157" s="1028"/>
      <c r="L157" s="1028"/>
      <c r="M157" s="1028"/>
      <c r="N157" s="1028"/>
      <c r="O157" s="1028"/>
      <c r="P157" s="1028"/>
      <c r="Q157" s="1028"/>
      <c r="R157" s="1162"/>
      <c r="S157" s="713"/>
      <c r="T157" s="747"/>
      <c r="U157" s="1028"/>
      <c r="V157" s="1102"/>
      <c r="W157" s="1165"/>
      <c r="X157" s="1028"/>
      <c r="Y157" s="1028"/>
      <c r="Z157" s="1028"/>
      <c r="AA157" s="1028"/>
      <c r="AB157" s="1028"/>
      <c r="AC157" s="1028"/>
      <c r="AD157" s="1028"/>
      <c r="AE157" s="1028"/>
      <c r="AF157" s="1028"/>
      <c r="AG157" s="1028"/>
      <c r="AH157" s="1028"/>
      <c r="AI157" s="1028"/>
      <c r="AJ157" s="1028"/>
      <c r="AK157" s="1028"/>
      <c r="AL157" s="1028"/>
      <c r="AM157" s="1028"/>
      <c r="AN157" s="1028"/>
      <c r="AO157" s="1028"/>
      <c r="AP157" s="1028"/>
      <c r="AQ157" s="1028"/>
      <c r="AR157" s="1028"/>
      <c r="AS157" s="1028"/>
    </row>
    <row r="158" spans="1:45" ht="12.75" customHeight="1">
      <c r="A158" s="1028"/>
      <c r="B158" s="1028"/>
      <c r="C158" s="1028"/>
      <c r="D158" s="1102"/>
      <c r="E158" s="1028"/>
      <c r="F158" s="1028"/>
      <c r="G158" s="1028"/>
      <c r="H158" s="1028"/>
      <c r="I158" s="1028"/>
      <c r="J158" s="1102"/>
      <c r="K158" s="1028"/>
      <c r="L158" s="1028"/>
      <c r="M158" s="1028"/>
      <c r="N158" s="1028"/>
      <c r="O158" s="1028"/>
      <c r="P158" s="1028"/>
      <c r="Q158" s="1028"/>
      <c r="R158" s="1162"/>
      <c r="S158" s="713"/>
      <c r="T158" s="747"/>
      <c r="U158" s="1028"/>
      <c r="V158" s="1102"/>
      <c r="W158" s="1165"/>
      <c r="X158" s="1028"/>
      <c r="Y158" s="1028"/>
      <c r="Z158" s="1028"/>
      <c r="AA158" s="1028"/>
      <c r="AB158" s="1028"/>
      <c r="AC158" s="1028"/>
      <c r="AD158" s="1028"/>
      <c r="AE158" s="1028"/>
      <c r="AF158" s="1028"/>
      <c r="AG158" s="1028"/>
      <c r="AH158" s="1028"/>
      <c r="AI158" s="1028"/>
      <c r="AJ158" s="1028"/>
      <c r="AK158" s="1028"/>
      <c r="AL158" s="1028"/>
      <c r="AM158" s="1028"/>
      <c r="AN158" s="1028"/>
      <c r="AO158" s="1028"/>
      <c r="AP158" s="1028"/>
      <c r="AQ158" s="1028"/>
      <c r="AR158" s="1028"/>
      <c r="AS158" s="1028"/>
    </row>
    <row r="159" spans="1:45" ht="12.75" customHeight="1">
      <c r="A159" s="1028"/>
      <c r="B159" s="1028"/>
      <c r="C159" s="1028"/>
      <c r="D159" s="1102"/>
      <c r="E159" s="1028"/>
      <c r="F159" s="1028"/>
      <c r="G159" s="1028"/>
      <c r="H159" s="1028"/>
      <c r="I159" s="1028"/>
      <c r="J159" s="1102"/>
      <c r="K159" s="1028"/>
      <c r="L159" s="1028"/>
      <c r="M159" s="1028"/>
      <c r="N159" s="1028"/>
      <c r="O159" s="1028"/>
      <c r="P159" s="1028"/>
      <c r="Q159" s="1028"/>
      <c r="R159" s="1162"/>
      <c r="S159" s="713"/>
      <c r="T159" s="747"/>
      <c r="U159" s="1028"/>
      <c r="V159" s="1102"/>
      <c r="W159" s="1165"/>
      <c r="X159" s="1028"/>
      <c r="Y159" s="1028"/>
      <c r="Z159" s="1028"/>
      <c r="AA159" s="1028"/>
      <c r="AB159" s="1028"/>
      <c r="AC159" s="1028"/>
      <c r="AD159" s="1028"/>
      <c r="AE159" s="1028"/>
      <c r="AF159" s="1028"/>
      <c r="AG159" s="1028"/>
      <c r="AH159" s="1028"/>
      <c r="AI159" s="1028"/>
      <c r="AJ159" s="1028"/>
      <c r="AK159" s="1028"/>
      <c r="AL159" s="1028"/>
      <c r="AM159" s="1028"/>
      <c r="AN159" s="1028"/>
      <c r="AO159" s="1028"/>
      <c r="AP159" s="1028"/>
      <c r="AQ159" s="1028"/>
      <c r="AR159" s="1028"/>
      <c r="AS159" s="1028"/>
    </row>
    <row r="160" spans="1:45" ht="12.75" customHeight="1">
      <c r="A160" s="1028"/>
      <c r="B160" s="1028"/>
      <c r="C160" s="1028"/>
      <c r="D160" s="1102"/>
      <c r="E160" s="1028"/>
      <c r="F160" s="1028"/>
      <c r="G160" s="1028"/>
      <c r="H160" s="1028"/>
      <c r="I160" s="1028"/>
      <c r="J160" s="1102"/>
      <c r="K160" s="1028"/>
      <c r="L160" s="1028"/>
      <c r="M160" s="1028"/>
      <c r="N160" s="1028"/>
      <c r="O160" s="1028"/>
      <c r="P160" s="1028"/>
      <c r="Q160" s="1028"/>
      <c r="R160" s="1162"/>
      <c r="S160" s="713"/>
      <c r="T160" s="747"/>
      <c r="U160" s="1028"/>
      <c r="V160" s="1102"/>
      <c r="W160" s="1165"/>
      <c r="X160" s="1028"/>
      <c r="Y160" s="1028"/>
      <c r="Z160" s="1028"/>
      <c r="AA160" s="1028"/>
      <c r="AB160" s="1028"/>
      <c r="AC160" s="1028"/>
      <c r="AD160" s="1028"/>
      <c r="AE160" s="1028"/>
      <c r="AF160" s="1028"/>
      <c r="AG160" s="1028"/>
      <c r="AH160" s="1028"/>
      <c r="AI160" s="1028"/>
      <c r="AJ160" s="1028"/>
      <c r="AK160" s="1028"/>
      <c r="AL160" s="1028"/>
      <c r="AM160" s="1028"/>
      <c r="AN160" s="1028"/>
      <c r="AO160" s="1028"/>
      <c r="AP160" s="1028"/>
      <c r="AQ160" s="1028"/>
      <c r="AR160" s="1028"/>
      <c r="AS160" s="1028"/>
    </row>
    <row r="161" spans="1:45" ht="12.75" customHeight="1">
      <c r="A161" s="1028"/>
      <c r="B161" s="1028"/>
      <c r="C161" s="1028"/>
      <c r="D161" s="1102"/>
      <c r="E161" s="1028"/>
      <c r="F161" s="1028"/>
      <c r="G161" s="1028"/>
      <c r="H161" s="1028"/>
      <c r="I161" s="1028"/>
      <c r="J161" s="1102"/>
      <c r="K161" s="1028"/>
      <c r="L161" s="1028"/>
      <c r="M161" s="1028"/>
      <c r="N161" s="1028"/>
      <c r="O161" s="1028"/>
      <c r="P161" s="1028"/>
      <c r="Q161" s="1028"/>
      <c r="R161" s="1162"/>
      <c r="S161" s="713"/>
      <c r="T161" s="747"/>
      <c r="U161" s="1028"/>
      <c r="V161" s="1102"/>
      <c r="W161" s="1165"/>
      <c r="X161" s="1028"/>
      <c r="Y161" s="1028"/>
      <c r="Z161" s="1028"/>
      <c r="AA161" s="1028"/>
      <c r="AB161" s="1028"/>
      <c r="AC161" s="1028"/>
      <c r="AD161" s="1028"/>
      <c r="AE161" s="1028"/>
      <c r="AF161" s="1028"/>
      <c r="AG161" s="1028"/>
      <c r="AH161" s="1028"/>
      <c r="AI161" s="1028"/>
      <c r="AJ161" s="1028"/>
      <c r="AK161" s="1028"/>
      <c r="AL161" s="1028"/>
      <c r="AM161" s="1028"/>
      <c r="AN161" s="1028"/>
      <c r="AO161" s="1028"/>
      <c r="AP161" s="1028"/>
      <c r="AQ161" s="1028"/>
      <c r="AR161" s="1028"/>
      <c r="AS161" s="1028"/>
    </row>
    <row r="162" spans="1:45" ht="12.75" customHeight="1">
      <c r="A162" s="1028"/>
      <c r="B162" s="1028"/>
      <c r="C162" s="1028"/>
      <c r="D162" s="1102"/>
      <c r="E162" s="1028"/>
      <c r="F162" s="1028"/>
      <c r="G162" s="1028"/>
      <c r="H162" s="1028"/>
      <c r="I162" s="1028"/>
      <c r="J162" s="1102"/>
      <c r="K162" s="1028"/>
      <c r="L162" s="1028"/>
      <c r="M162" s="1028"/>
      <c r="N162" s="1028"/>
      <c r="O162" s="1028"/>
      <c r="P162" s="1028"/>
      <c r="Q162" s="1028"/>
      <c r="R162" s="1162"/>
      <c r="S162" s="713"/>
      <c r="T162" s="747"/>
      <c r="U162" s="1028"/>
      <c r="V162" s="1102"/>
      <c r="W162" s="1165"/>
      <c r="X162" s="1028"/>
      <c r="Y162" s="1028"/>
      <c r="Z162" s="1028"/>
      <c r="AA162" s="1028"/>
      <c r="AB162" s="1028"/>
      <c r="AC162" s="1028"/>
      <c r="AD162" s="1028"/>
      <c r="AE162" s="1028"/>
      <c r="AF162" s="1028"/>
      <c r="AG162" s="1028"/>
      <c r="AH162" s="1028"/>
      <c r="AI162" s="1028"/>
      <c r="AJ162" s="1028"/>
      <c r="AK162" s="1028"/>
      <c r="AL162" s="1028"/>
      <c r="AM162" s="1028"/>
      <c r="AN162" s="1028"/>
      <c r="AO162" s="1028"/>
      <c r="AP162" s="1028"/>
      <c r="AQ162" s="1028"/>
      <c r="AR162" s="1028"/>
      <c r="AS162" s="1028"/>
    </row>
    <row r="163" spans="1:45" ht="12.75" customHeight="1">
      <c r="A163" s="1028"/>
      <c r="B163" s="1028"/>
      <c r="C163" s="1028"/>
      <c r="D163" s="1102"/>
      <c r="E163" s="1028"/>
      <c r="F163" s="1028"/>
      <c r="G163" s="1028"/>
      <c r="H163" s="1028"/>
      <c r="I163" s="1028"/>
      <c r="J163" s="1102"/>
      <c r="K163" s="1028"/>
      <c r="L163" s="1028"/>
      <c r="M163" s="1028"/>
      <c r="N163" s="1028"/>
      <c r="O163" s="1028"/>
      <c r="P163" s="1028"/>
      <c r="Q163" s="1028"/>
      <c r="R163" s="1162"/>
      <c r="S163" s="713"/>
      <c r="T163" s="747"/>
      <c r="U163" s="1028"/>
      <c r="V163" s="1102"/>
      <c r="W163" s="1165"/>
      <c r="X163" s="1028"/>
      <c r="Y163" s="1028"/>
      <c r="Z163" s="1028"/>
      <c r="AA163" s="1028"/>
      <c r="AB163" s="1028"/>
      <c r="AC163" s="1028"/>
      <c r="AD163" s="1028"/>
      <c r="AE163" s="1028"/>
      <c r="AF163" s="1028"/>
      <c r="AG163" s="1028"/>
      <c r="AH163" s="1028"/>
      <c r="AI163" s="1028"/>
      <c r="AJ163" s="1028"/>
      <c r="AK163" s="1028"/>
      <c r="AL163" s="1028"/>
      <c r="AM163" s="1028"/>
      <c r="AN163" s="1028"/>
      <c r="AO163" s="1028"/>
      <c r="AP163" s="1028"/>
      <c r="AQ163" s="1028"/>
      <c r="AR163" s="1028"/>
      <c r="AS163" s="1028"/>
    </row>
    <row r="164" spans="1:45" ht="12.75" customHeight="1">
      <c r="A164" s="1028"/>
      <c r="B164" s="1028"/>
      <c r="C164" s="1028"/>
      <c r="D164" s="1102"/>
      <c r="E164" s="1028"/>
      <c r="F164" s="1028"/>
      <c r="G164" s="1028"/>
      <c r="H164" s="1028"/>
      <c r="I164" s="1028"/>
      <c r="J164" s="1102"/>
      <c r="K164" s="1028"/>
      <c r="L164" s="1028"/>
      <c r="M164" s="1028"/>
      <c r="N164" s="1028"/>
      <c r="O164" s="1028"/>
      <c r="P164" s="1028"/>
      <c r="Q164" s="1028"/>
      <c r="R164" s="1162"/>
      <c r="S164" s="713"/>
      <c r="T164" s="747"/>
      <c r="U164" s="1028"/>
      <c r="V164" s="1102"/>
      <c r="W164" s="1165"/>
      <c r="X164" s="1028"/>
      <c r="Y164" s="1028"/>
      <c r="Z164" s="1028"/>
      <c r="AA164" s="1028"/>
      <c r="AB164" s="1028"/>
      <c r="AC164" s="1028"/>
      <c r="AD164" s="1028"/>
      <c r="AE164" s="1028"/>
      <c r="AF164" s="1028"/>
      <c r="AG164" s="1028"/>
      <c r="AH164" s="1028"/>
      <c r="AI164" s="1028"/>
      <c r="AJ164" s="1028"/>
      <c r="AK164" s="1028"/>
      <c r="AL164" s="1028"/>
      <c r="AM164" s="1028"/>
      <c r="AN164" s="1028"/>
      <c r="AO164" s="1028"/>
      <c r="AP164" s="1028"/>
      <c r="AQ164" s="1028"/>
      <c r="AR164" s="1028"/>
      <c r="AS164" s="1028"/>
    </row>
    <row r="165" spans="1:45" ht="12.75" customHeight="1">
      <c r="A165" s="1028"/>
      <c r="B165" s="1028"/>
      <c r="C165" s="1028"/>
      <c r="D165" s="1102"/>
      <c r="E165" s="1028"/>
      <c r="F165" s="1028"/>
      <c r="G165" s="1028"/>
      <c r="H165" s="1028"/>
      <c r="I165" s="1028"/>
      <c r="J165" s="1102"/>
      <c r="K165" s="1028"/>
      <c r="L165" s="1028"/>
      <c r="M165" s="1028"/>
      <c r="N165" s="1028"/>
      <c r="O165" s="1028"/>
      <c r="P165" s="1028"/>
      <c r="Q165" s="1028"/>
      <c r="R165" s="1162"/>
      <c r="S165" s="713"/>
      <c r="T165" s="747"/>
      <c r="U165" s="1028"/>
      <c r="V165" s="1102"/>
      <c r="W165" s="1165"/>
      <c r="X165" s="1028"/>
      <c r="Y165" s="1028"/>
      <c r="Z165" s="1028"/>
      <c r="AA165" s="1028"/>
      <c r="AB165" s="1028"/>
      <c r="AC165" s="1028"/>
      <c r="AD165" s="1028"/>
      <c r="AE165" s="1028"/>
      <c r="AF165" s="1028"/>
      <c r="AG165" s="1028"/>
      <c r="AH165" s="1028"/>
      <c r="AI165" s="1028"/>
      <c r="AJ165" s="1028"/>
      <c r="AK165" s="1028"/>
      <c r="AL165" s="1028"/>
      <c r="AM165" s="1028"/>
      <c r="AN165" s="1028"/>
      <c r="AO165" s="1028"/>
      <c r="AP165" s="1028"/>
      <c r="AQ165" s="1028"/>
      <c r="AR165" s="1028"/>
      <c r="AS165" s="1028"/>
    </row>
    <row r="166" spans="1:45" ht="12.75" customHeight="1">
      <c r="A166" s="1028"/>
      <c r="B166" s="1028"/>
      <c r="C166" s="1028"/>
      <c r="D166" s="1102"/>
      <c r="E166" s="1028"/>
      <c r="F166" s="1028"/>
      <c r="G166" s="1028"/>
      <c r="H166" s="1028"/>
      <c r="I166" s="1028"/>
      <c r="J166" s="1102"/>
      <c r="K166" s="1028"/>
      <c r="L166" s="1028"/>
      <c r="M166" s="1028"/>
      <c r="N166" s="1028"/>
      <c r="O166" s="1028"/>
      <c r="P166" s="1028"/>
      <c r="Q166" s="1028"/>
      <c r="R166" s="1162"/>
      <c r="S166" s="713"/>
      <c r="T166" s="747"/>
      <c r="U166" s="1028"/>
      <c r="V166" s="1102"/>
      <c r="W166" s="1165"/>
      <c r="X166" s="1028"/>
      <c r="Y166" s="1028"/>
      <c r="Z166" s="1028"/>
      <c r="AA166" s="1028"/>
      <c r="AB166" s="1028"/>
      <c r="AC166" s="1028"/>
      <c r="AD166" s="1028"/>
      <c r="AE166" s="1028"/>
      <c r="AF166" s="1028"/>
      <c r="AG166" s="1028"/>
      <c r="AH166" s="1028"/>
      <c r="AI166" s="1028"/>
      <c r="AJ166" s="1028"/>
      <c r="AK166" s="1028"/>
      <c r="AL166" s="1028"/>
      <c r="AM166" s="1028"/>
      <c r="AN166" s="1028"/>
      <c r="AO166" s="1028"/>
      <c r="AP166" s="1028"/>
      <c r="AQ166" s="1028"/>
      <c r="AR166" s="1028"/>
      <c r="AS166" s="1028"/>
    </row>
    <row r="167" spans="1:45" ht="12.75" customHeight="1">
      <c r="A167" s="1028"/>
      <c r="B167" s="1028"/>
      <c r="C167" s="1028"/>
      <c r="D167" s="1102"/>
      <c r="E167" s="1028"/>
      <c r="F167" s="1028"/>
      <c r="G167" s="1028"/>
      <c r="H167" s="1028"/>
      <c r="I167" s="1028"/>
      <c r="J167" s="1102"/>
      <c r="K167" s="1028"/>
      <c r="L167" s="1028"/>
      <c r="M167" s="1028"/>
      <c r="N167" s="1028"/>
      <c r="O167" s="1028"/>
      <c r="P167" s="1028"/>
      <c r="Q167" s="1028"/>
      <c r="R167" s="1162"/>
      <c r="S167" s="713"/>
      <c r="T167" s="747"/>
      <c r="U167" s="1028"/>
      <c r="V167" s="1102"/>
      <c r="W167" s="1165"/>
      <c r="X167" s="1028"/>
      <c r="Y167" s="1028"/>
      <c r="Z167" s="1028"/>
      <c r="AA167" s="1028"/>
      <c r="AB167" s="1028"/>
      <c r="AC167" s="1028"/>
      <c r="AD167" s="1028"/>
      <c r="AE167" s="1028"/>
      <c r="AF167" s="1028"/>
      <c r="AG167" s="1028"/>
      <c r="AH167" s="1028"/>
      <c r="AI167" s="1028"/>
      <c r="AJ167" s="1028"/>
      <c r="AK167" s="1028"/>
      <c r="AL167" s="1028"/>
      <c r="AM167" s="1028"/>
      <c r="AN167" s="1028"/>
      <c r="AO167" s="1028"/>
      <c r="AP167" s="1028"/>
      <c r="AQ167" s="1028"/>
      <c r="AR167" s="1028"/>
      <c r="AS167" s="1028"/>
    </row>
    <row r="168" spans="1:45" ht="12.75" customHeight="1">
      <c r="A168" s="1028"/>
      <c r="B168" s="1028"/>
      <c r="C168" s="1028"/>
      <c r="D168" s="1102"/>
      <c r="E168" s="1028"/>
      <c r="F168" s="1028"/>
      <c r="G168" s="1028"/>
      <c r="H168" s="1028"/>
      <c r="I168" s="1028"/>
      <c r="J168" s="1102"/>
      <c r="K168" s="1028"/>
      <c r="L168" s="1028"/>
      <c r="M168" s="1028"/>
      <c r="N168" s="1028"/>
      <c r="O168" s="1028"/>
      <c r="P168" s="1028"/>
      <c r="Q168" s="1028"/>
      <c r="R168" s="1162"/>
      <c r="S168" s="713"/>
      <c r="T168" s="747"/>
      <c r="U168" s="1028"/>
      <c r="V168" s="1102"/>
      <c r="W168" s="1165"/>
      <c r="X168" s="1028"/>
      <c r="Y168" s="1028"/>
      <c r="Z168" s="1028"/>
      <c r="AA168" s="1028"/>
      <c r="AB168" s="1028"/>
      <c r="AC168" s="1028"/>
      <c r="AD168" s="1028"/>
      <c r="AE168" s="1028"/>
      <c r="AF168" s="1028"/>
      <c r="AG168" s="1028"/>
      <c r="AH168" s="1028"/>
      <c r="AI168" s="1028"/>
      <c r="AJ168" s="1028"/>
      <c r="AK168" s="1028"/>
      <c r="AL168" s="1028"/>
      <c r="AM168" s="1028"/>
      <c r="AN168" s="1028"/>
      <c r="AO168" s="1028"/>
      <c r="AP168" s="1028"/>
      <c r="AQ168" s="1028"/>
      <c r="AR168" s="1028"/>
      <c r="AS168" s="1028"/>
    </row>
    <row r="169" spans="1:45" ht="12.75" customHeight="1">
      <c r="A169" s="1028"/>
      <c r="B169" s="1028"/>
      <c r="C169" s="1028"/>
      <c r="D169" s="1102"/>
      <c r="E169" s="1028"/>
      <c r="F169" s="1028"/>
      <c r="G169" s="1028"/>
      <c r="H169" s="1028"/>
      <c r="I169" s="1028"/>
      <c r="J169" s="1102"/>
      <c r="K169" s="1028"/>
      <c r="L169" s="1028"/>
      <c r="M169" s="1028"/>
      <c r="N169" s="1028"/>
      <c r="O169" s="1028"/>
      <c r="P169" s="1028"/>
      <c r="Q169" s="1028"/>
      <c r="R169" s="1162"/>
      <c r="S169" s="713"/>
      <c r="T169" s="747"/>
      <c r="U169" s="1028"/>
      <c r="V169" s="1102"/>
      <c r="W169" s="1165"/>
      <c r="X169" s="1028"/>
      <c r="Y169" s="1028"/>
      <c r="Z169" s="1028"/>
      <c r="AA169" s="1028"/>
      <c r="AB169" s="1028"/>
      <c r="AC169" s="1028"/>
      <c r="AD169" s="1028"/>
      <c r="AE169" s="1028"/>
      <c r="AF169" s="1028"/>
      <c r="AG169" s="1028"/>
      <c r="AH169" s="1028"/>
      <c r="AI169" s="1028"/>
      <c r="AJ169" s="1028"/>
      <c r="AK169" s="1028"/>
      <c r="AL169" s="1028"/>
      <c r="AM169" s="1028"/>
      <c r="AN169" s="1028"/>
      <c r="AO169" s="1028"/>
      <c r="AP169" s="1028"/>
      <c r="AQ169" s="1028"/>
      <c r="AR169" s="1028"/>
      <c r="AS169" s="1028"/>
    </row>
    <row r="170" spans="1:45" ht="12.75" customHeight="1">
      <c r="A170" s="1028"/>
      <c r="B170" s="1028"/>
      <c r="C170" s="1028"/>
      <c r="D170" s="1102"/>
      <c r="E170" s="1028"/>
      <c r="F170" s="1028"/>
      <c r="G170" s="1028"/>
      <c r="H170" s="1028"/>
      <c r="I170" s="1028"/>
      <c r="J170" s="1102"/>
      <c r="K170" s="1028"/>
      <c r="L170" s="1028"/>
      <c r="M170" s="1028"/>
      <c r="N170" s="1028"/>
      <c r="O170" s="1028"/>
      <c r="P170" s="1028"/>
      <c r="Q170" s="1028"/>
      <c r="R170" s="1162"/>
      <c r="S170" s="713"/>
      <c r="T170" s="747"/>
      <c r="U170" s="1028"/>
      <c r="V170" s="1102"/>
      <c r="W170" s="1165"/>
      <c r="X170" s="1028"/>
      <c r="Y170" s="1028"/>
      <c r="Z170" s="1028"/>
      <c r="AA170" s="1028"/>
      <c r="AB170" s="1028"/>
      <c r="AC170" s="1028"/>
      <c r="AD170" s="1028"/>
      <c r="AE170" s="1028"/>
      <c r="AF170" s="1028"/>
      <c r="AG170" s="1028"/>
      <c r="AH170" s="1028"/>
      <c r="AI170" s="1028"/>
      <c r="AJ170" s="1028"/>
      <c r="AK170" s="1028"/>
      <c r="AL170" s="1028"/>
      <c r="AM170" s="1028"/>
      <c r="AN170" s="1028"/>
      <c r="AO170" s="1028"/>
      <c r="AP170" s="1028"/>
      <c r="AQ170" s="1028"/>
      <c r="AR170" s="1028"/>
      <c r="AS170" s="1028"/>
    </row>
    <row r="171" spans="1:45" ht="12.75" customHeight="1">
      <c r="A171" s="1028"/>
      <c r="B171" s="1028"/>
      <c r="C171" s="1028"/>
      <c r="D171" s="1102"/>
      <c r="E171" s="1028"/>
      <c r="F171" s="1028"/>
      <c r="G171" s="1028"/>
      <c r="H171" s="1028"/>
      <c r="I171" s="1028"/>
      <c r="J171" s="1102"/>
      <c r="K171" s="1028"/>
      <c r="L171" s="1028"/>
      <c r="M171" s="1028"/>
      <c r="N171" s="1028"/>
      <c r="O171" s="1028"/>
      <c r="P171" s="1028"/>
      <c r="Q171" s="1028"/>
      <c r="R171" s="1162"/>
      <c r="S171" s="713"/>
      <c r="T171" s="747"/>
      <c r="U171" s="1028"/>
      <c r="V171" s="1102"/>
      <c r="W171" s="1165"/>
      <c r="X171" s="1028"/>
      <c r="Y171" s="1028"/>
      <c r="Z171" s="1028"/>
      <c r="AA171" s="1028"/>
      <c r="AB171" s="1028"/>
      <c r="AC171" s="1028"/>
      <c r="AD171" s="1028"/>
      <c r="AE171" s="1028"/>
      <c r="AF171" s="1028"/>
      <c r="AG171" s="1028"/>
      <c r="AH171" s="1028"/>
      <c r="AI171" s="1028"/>
      <c r="AJ171" s="1028"/>
      <c r="AK171" s="1028"/>
      <c r="AL171" s="1028"/>
      <c r="AM171" s="1028"/>
      <c r="AN171" s="1028"/>
      <c r="AO171" s="1028"/>
      <c r="AP171" s="1028"/>
      <c r="AQ171" s="1028"/>
      <c r="AR171" s="1028"/>
      <c r="AS171" s="1028"/>
    </row>
    <row r="172" spans="1:45" ht="12.75" customHeight="1">
      <c r="A172" s="1028"/>
      <c r="B172" s="1028"/>
      <c r="C172" s="1028"/>
      <c r="D172" s="1102"/>
      <c r="E172" s="1028"/>
      <c r="F172" s="1028"/>
      <c r="G172" s="1028"/>
      <c r="H172" s="1028"/>
      <c r="I172" s="1028"/>
      <c r="J172" s="1102"/>
      <c r="K172" s="1028"/>
      <c r="L172" s="1028"/>
      <c r="M172" s="1028"/>
      <c r="N172" s="1028"/>
      <c r="O172" s="1028"/>
      <c r="P172" s="1028"/>
      <c r="Q172" s="1028"/>
      <c r="R172" s="1162"/>
      <c r="S172" s="713"/>
      <c r="T172" s="747"/>
      <c r="U172" s="1028"/>
      <c r="V172" s="1102"/>
      <c r="W172" s="1165"/>
      <c r="X172" s="1028"/>
      <c r="Y172" s="1028"/>
      <c r="Z172" s="1028"/>
      <c r="AA172" s="1028"/>
      <c r="AB172" s="1028"/>
      <c r="AC172" s="1028"/>
      <c r="AD172" s="1028"/>
      <c r="AE172" s="1028"/>
      <c r="AF172" s="1028"/>
      <c r="AG172" s="1028"/>
      <c r="AH172" s="1028"/>
      <c r="AI172" s="1028"/>
      <c r="AJ172" s="1028"/>
      <c r="AK172" s="1028"/>
      <c r="AL172" s="1028"/>
      <c r="AM172" s="1028"/>
      <c r="AN172" s="1028"/>
      <c r="AO172" s="1028"/>
      <c r="AP172" s="1028"/>
      <c r="AQ172" s="1028"/>
      <c r="AR172" s="1028"/>
      <c r="AS172" s="1028"/>
    </row>
    <row r="173" spans="1:45" ht="12.75" customHeight="1">
      <c r="A173" s="1028"/>
      <c r="B173" s="1028"/>
      <c r="C173" s="1028"/>
      <c r="D173" s="1102"/>
      <c r="E173" s="1028"/>
      <c r="F173" s="1028"/>
      <c r="G173" s="1028"/>
      <c r="H173" s="1028"/>
      <c r="I173" s="1028"/>
      <c r="J173" s="1102"/>
      <c r="K173" s="1028"/>
      <c r="L173" s="1028"/>
      <c r="M173" s="1028"/>
      <c r="N173" s="1028"/>
      <c r="O173" s="1028"/>
      <c r="P173" s="1028"/>
      <c r="Q173" s="1028"/>
      <c r="R173" s="1162"/>
      <c r="S173" s="713"/>
      <c r="T173" s="747"/>
      <c r="U173" s="1028"/>
      <c r="V173" s="1102"/>
      <c r="W173" s="1165"/>
      <c r="X173" s="1028"/>
      <c r="Y173" s="1028"/>
      <c r="Z173" s="1028"/>
      <c r="AA173" s="1028"/>
      <c r="AB173" s="1028"/>
      <c r="AC173" s="1028"/>
      <c r="AD173" s="1028"/>
      <c r="AE173" s="1028"/>
      <c r="AF173" s="1028"/>
      <c r="AG173" s="1028"/>
      <c r="AH173" s="1028"/>
      <c r="AI173" s="1028"/>
      <c r="AJ173" s="1028"/>
      <c r="AK173" s="1028"/>
      <c r="AL173" s="1028"/>
      <c r="AM173" s="1028"/>
      <c r="AN173" s="1028"/>
      <c r="AO173" s="1028"/>
      <c r="AP173" s="1028"/>
      <c r="AQ173" s="1028"/>
      <c r="AR173" s="1028"/>
      <c r="AS173" s="1028"/>
    </row>
    <row r="174" spans="1:45" ht="12.75" customHeight="1">
      <c r="A174" s="1028"/>
      <c r="B174" s="1028"/>
      <c r="C174" s="1028"/>
      <c r="D174" s="1102"/>
      <c r="E174" s="1028"/>
      <c r="F174" s="1028"/>
      <c r="G174" s="1028"/>
      <c r="H174" s="1028"/>
      <c r="I174" s="1028"/>
      <c r="J174" s="1102"/>
      <c r="K174" s="1028"/>
      <c r="L174" s="1028"/>
      <c r="M174" s="1028"/>
      <c r="N174" s="1028"/>
      <c r="O174" s="1028"/>
      <c r="P174" s="1028"/>
      <c r="Q174" s="1028"/>
      <c r="R174" s="1162"/>
      <c r="S174" s="713"/>
      <c r="T174" s="747"/>
      <c r="U174" s="1028"/>
      <c r="V174" s="1102"/>
      <c r="W174" s="1165"/>
      <c r="X174" s="1028"/>
      <c r="Y174" s="1028"/>
      <c r="Z174" s="1028"/>
      <c r="AA174" s="1028"/>
      <c r="AB174" s="1028"/>
      <c r="AC174" s="1028"/>
      <c r="AD174" s="1028"/>
      <c r="AE174" s="1028"/>
      <c r="AF174" s="1028"/>
      <c r="AG174" s="1028"/>
      <c r="AH174" s="1028"/>
      <c r="AI174" s="1028"/>
      <c r="AJ174" s="1028"/>
      <c r="AK174" s="1028"/>
      <c r="AL174" s="1028"/>
      <c r="AM174" s="1028"/>
      <c r="AN174" s="1028"/>
      <c r="AO174" s="1028"/>
      <c r="AP174" s="1028"/>
      <c r="AQ174" s="1028"/>
      <c r="AR174" s="1028"/>
      <c r="AS174" s="1028"/>
    </row>
    <row r="175" spans="1:45" ht="12.75" customHeight="1">
      <c r="A175" s="1028"/>
      <c r="B175" s="1028"/>
      <c r="C175" s="1028"/>
      <c r="D175" s="1102"/>
      <c r="E175" s="1028"/>
      <c r="F175" s="1028"/>
      <c r="G175" s="1028"/>
      <c r="H175" s="1028"/>
      <c r="I175" s="1028"/>
      <c r="J175" s="1102"/>
      <c r="K175" s="1028"/>
      <c r="L175" s="1028"/>
      <c r="M175" s="1028"/>
      <c r="N175" s="1028"/>
      <c r="O175" s="1028"/>
      <c r="P175" s="1028"/>
      <c r="Q175" s="1028"/>
      <c r="R175" s="1162"/>
      <c r="S175" s="713"/>
      <c r="T175" s="747"/>
      <c r="U175" s="1028"/>
      <c r="V175" s="1102"/>
      <c r="W175" s="1165"/>
      <c r="X175" s="1028"/>
      <c r="Y175" s="1028"/>
      <c r="Z175" s="1028"/>
      <c r="AA175" s="1028"/>
      <c r="AB175" s="1028"/>
      <c r="AC175" s="1028"/>
      <c r="AD175" s="1028"/>
      <c r="AE175" s="1028"/>
      <c r="AF175" s="1028"/>
      <c r="AG175" s="1028"/>
      <c r="AH175" s="1028"/>
      <c r="AI175" s="1028"/>
      <c r="AJ175" s="1028"/>
      <c r="AK175" s="1028"/>
      <c r="AL175" s="1028"/>
      <c r="AM175" s="1028"/>
      <c r="AN175" s="1028"/>
      <c r="AO175" s="1028"/>
      <c r="AP175" s="1028"/>
      <c r="AQ175" s="1028"/>
      <c r="AR175" s="1028"/>
      <c r="AS175" s="1028"/>
    </row>
    <row r="176" spans="1:45" ht="12.75" customHeight="1">
      <c r="A176" s="1028"/>
      <c r="B176" s="1028"/>
      <c r="C176" s="1028"/>
      <c r="D176" s="1102"/>
      <c r="E176" s="1028"/>
      <c r="F176" s="1028"/>
      <c r="G176" s="1028"/>
      <c r="H176" s="1028"/>
      <c r="I176" s="1028"/>
      <c r="J176" s="1102"/>
      <c r="K176" s="1028"/>
      <c r="L176" s="1028"/>
      <c r="M176" s="1028"/>
      <c r="N176" s="1028"/>
      <c r="O176" s="1028"/>
      <c r="P176" s="1028"/>
      <c r="Q176" s="1028"/>
      <c r="R176" s="1162"/>
      <c r="S176" s="713"/>
      <c r="T176" s="747"/>
      <c r="U176" s="1028"/>
      <c r="V176" s="1102"/>
      <c r="W176" s="1165"/>
      <c r="X176" s="1028"/>
      <c r="Y176" s="1028"/>
      <c r="Z176" s="1028"/>
      <c r="AA176" s="1028"/>
      <c r="AB176" s="1028"/>
      <c r="AC176" s="1028"/>
      <c r="AD176" s="1028"/>
      <c r="AE176" s="1028"/>
      <c r="AF176" s="1028"/>
      <c r="AG176" s="1028"/>
      <c r="AH176" s="1028"/>
      <c r="AI176" s="1028"/>
      <c r="AJ176" s="1028"/>
      <c r="AK176" s="1028"/>
      <c r="AL176" s="1028"/>
      <c r="AM176" s="1028"/>
      <c r="AN176" s="1028"/>
      <c r="AO176" s="1028"/>
      <c r="AP176" s="1028"/>
      <c r="AQ176" s="1028"/>
      <c r="AR176" s="1028"/>
      <c r="AS176" s="1028"/>
    </row>
    <row r="177" spans="1:45" ht="12.75" customHeight="1">
      <c r="A177" s="1028"/>
      <c r="B177" s="1028"/>
      <c r="C177" s="1028"/>
      <c r="D177" s="1102"/>
      <c r="E177" s="1028"/>
      <c r="F177" s="1028"/>
      <c r="G177" s="1028"/>
      <c r="H177" s="1028"/>
      <c r="I177" s="1028"/>
      <c r="J177" s="1102"/>
      <c r="K177" s="1028"/>
      <c r="L177" s="1028"/>
      <c r="M177" s="1028"/>
      <c r="N177" s="1028"/>
      <c r="O177" s="1028"/>
      <c r="P177" s="1028"/>
      <c r="Q177" s="1028"/>
      <c r="R177" s="1162"/>
      <c r="S177" s="713"/>
      <c r="T177" s="747"/>
      <c r="U177" s="1028"/>
      <c r="V177" s="1102"/>
      <c r="W177" s="1165"/>
      <c r="X177" s="1028"/>
      <c r="Y177" s="1028"/>
      <c r="Z177" s="1028"/>
      <c r="AA177" s="1028"/>
      <c r="AB177" s="1028"/>
      <c r="AC177" s="1028"/>
      <c r="AD177" s="1028"/>
      <c r="AE177" s="1028"/>
      <c r="AF177" s="1028"/>
      <c r="AG177" s="1028"/>
      <c r="AH177" s="1028"/>
      <c r="AI177" s="1028"/>
      <c r="AJ177" s="1028"/>
      <c r="AK177" s="1028"/>
      <c r="AL177" s="1028"/>
      <c r="AM177" s="1028"/>
      <c r="AN177" s="1028"/>
      <c r="AO177" s="1028"/>
      <c r="AP177" s="1028"/>
      <c r="AQ177" s="1028"/>
      <c r="AR177" s="1028"/>
      <c r="AS177" s="1028"/>
    </row>
    <row r="178" spans="1:45" ht="12.75" customHeight="1">
      <c r="A178" s="1028"/>
      <c r="B178" s="1028"/>
      <c r="C178" s="1028"/>
      <c r="D178" s="1102"/>
      <c r="E178" s="1028"/>
      <c r="F178" s="1028"/>
      <c r="G178" s="1028"/>
      <c r="H178" s="1028"/>
      <c r="I178" s="1028"/>
      <c r="J178" s="1102"/>
      <c r="K178" s="1028"/>
      <c r="L178" s="1028"/>
      <c r="M178" s="1028"/>
      <c r="N178" s="1028"/>
      <c r="O178" s="1028"/>
      <c r="P178" s="1028"/>
      <c r="Q178" s="1028"/>
      <c r="R178" s="1162"/>
      <c r="S178" s="713"/>
      <c r="T178" s="747"/>
      <c r="U178" s="1028"/>
      <c r="V178" s="1102"/>
      <c r="W178" s="1165"/>
      <c r="X178" s="1028"/>
      <c r="Y178" s="1028"/>
      <c r="Z178" s="1028"/>
      <c r="AA178" s="1028"/>
      <c r="AB178" s="1028"/>
      <c r="AC178" s="1028"/>
      <c r="AD178" s="1028"/>
      <c r="AE178" s="1028"/>
      <c r="AF178" s="1028"/>
      <c r="AG178" s="1028"/>
      <c r="AH178" s="1028"/>
      <c r="AI178" s="1028"/>
      <c r="AJ178" s="1028"/>
      <c r="AK178" s="1028"/>
      <c r="AL178" s="1028"/>
      <c r="AM178" s="1028"/>
      <c r="AN178" s="1028"/>
      <c r="AO178" s="1028"/>
      <c r="AP178" s="1028"/>
      <c r="AQ178" s="1028"/>
      <c r="AR178" s="1028"/>
      <c r="AS178" s="1028"/>
    </row>
    <row r="179" spans="1:45" ht="12.75" customHeight="1">
      <c r="A179" s="1028"/>
      <c r="B179" s="1028"/>
      <c r="C179" s="1028"/>
      <c r="D179" s="1102"/>
      <c r="E179" s="1028"/>
      <c r="F179" s="1028"/>
      <c r="G179" s="1028"/>
      <c r="H179" s="1028"/>
      <c r="I179" s="1028"/>
      <c r="J179" s="1102"/>
      <c r="K179" s="1028"/>
      <c r="L179" s="1028"/>
      <c r="M179" s="1028"/>
      <c r="N179" s="1028"/>
      <c r="O179" s="1028"/>
      <c r="P179" s="1028"/>
      <c r="Q179" s="1028"/>
      <c r="R179" s="1162"/>
      <c r="S179" s="713"/>
      <c r="T179" s="747"/>
      <c r="U179" s="1028"/>
      <c r="V179" s="1102"/>
      <c r="W179" s="1165"/>
      <c r="X179" s="1028"/>
      <c r="Y179" s="1028"/>
      <c r="Z179" s="1028"/>
      <c r="AA179" s="1028"/>
      <c r="AB179" s="1028"/>
      <c r="AC179" s="1028"/>
      <c r="AD179" s="1028"/>
      <c r="AE179" s="1028"/>
      <c r="AF179" s="1028"/>
      <c r="AG179" s="1028"/>
      <c r="AH179" s="1028"/>
      <c r="AI179" s="1028"/>
      <c r="AJ179" s="1028"/>
      <c r="AK179" s="1028"/>
      <c r="AL179" s="1028"/>
      <c r="AM179" s="1028"/>
      <c r="AN179" s="1028"/>
      <c r="AO179" s="1028"/>
      <c r="AP179" s="1028"/>
      <c r="AQ179" s="1028"/>
      <c r="AR179" s="1028"/>
      <c r="AS179" s="1028"/>
    </row>
    <row r="180" spans="1:45" ht="12.75" customHeight="1">
      <c r="A180" s="1028"/>
      <c r="B180" s="1028"/>
      <c r="C180" s="1028"/>
      <c r="D180" s="1102"/>
      <c r="E180" s="1028"/>
      <c r="F180" s="1028"/>
      <c r="G180" s="1028"/>
      <c r="H180" s="1028"/>
      <c r="I180" s="1028"/>
      <c r="J180" s="1102"/>
      <c r="K180" s="1028"/>
      <c r="L180" s="1028"/>
      <c r="M180" s="1028"/>
      <c r="N180" s="1028"/>
      <c r="O180" s="1028"/>
      <c r="P180" s="1028"/>
      <c r="Q180" s="1028"/>
      <c r="R180" s="1162"/>
      <c r="S180" s="713"/>
      <c r="T180" s="747"/>
      <c r="U180" s="1028"/>
      <c r="V180" s="1102"/>
      <c r="W180" s="1165"/>
      <c r="X180" s="1028"/>
      <c r="Y180" s="1028"/>
      <c r="Z180" s="1028"/>
      <c r="AA180" s="1028"/>
      <c r="AB180" s="1028"/>
      <c r="AC180" s="1028"/>
      <c r="AD180" s="1028"/>
      <c r="AE180" s="1028"/>
      <c r="AF180" s="1028"/>
      <c r="AG180" s="1028"/>
      <c r="AH180" s="1028"/>
      <c r="AI180" s="1028"/>
      <c r="AJ180" s="1028"/>
      <c r="AK180" s="1028"/>
      <c r="AL180" s="1028"/>
      <c r="AM180" s="1028"/>
      <c r="AN180" s="1028"/>
      <c r="AO180" s="1028"/>
      <c r="AP180" s="1028"/>
      <c r="AQ180" s="1028"/>
      <c r="AR180" s="1028"/>
      <c r="AS180" s="1028"/>
    </row>
    <row r="181" spans="1:45" ht="12.75" customHeight="1">
      <c r="A181" s="1028"/>
      <c r="B181" s="1028"/>
      <c r="C181" s="1028"/>
      <c r="D181" s="1102"/>
      <c r="E181" s="1028"/>
      <c r="F181" s="1028"/>
      <c r="G181" s="1028"/>
      <c r="H181" s="1028"/>
      <c r="I181" s="1028"/>
      <c r="J181" s="1102"/>
      <c r="K181" s="1028"/>
      <c r="L181" s="1028"/>
      <c r="M181" s="1028"/>
      <c r="N181" s="1028"/>
      <c r="O181" s="1028"/>
      <c r="P181" s="1028"/>
      <c r="Q181" s="1028"/>
      <c r="R181" s="1162"/>
      <c r="S181" s="713"/>
      <c r="T181" s="747"/>
      <c r="U181" s="1028"/>
      <c r="V181" s="1102"/>
      <c r="W181" s="1165"/>
      <c r="X181" s="1028"/>
      <c r="Y181" s="1028"/>
      <c r="Z181" s="1028"/>
      <c r="AA181" s="1028"/>
      <c r="AB181" s="1028"/>
      <c r="AC181" s="1028"/>
      <c r="AD181" s="1028"/>
      <c r="AE181" s="1028"/>
      <c r="AF181" s="1028"/>
      <c r="AG181" s="1028"/>
      <c r="AH181" s="1028"/>
      <c r="AI181" s="1028"/>
      <c r="AJ181" s="1028"/>
      <c r="AK181" s="1028"/>
      <c r="AL181" s="1028"/>
      <c r="AM181" s="1028"/>
      <c r="AN181" s="1028"/>
      <c r="AO181" s="1028"/>
      <c r="AP181" s="1028"/>
      <c r="AQ181" s="1028"/>
      <c r="AR181" s="1028"/>
      <c r="AS181" s="1028"/>
    </row>
    <row r="182" spans="1:45" ht="12.75" customHeight="1">
      <c r="A182" s="1028"/>
      <c r="B182" s="1028"/>
      <c r="C182" s="1028"/>
      <c r="D182" s="1102"/>
      <c r="E182" s="1028"/>
      <c r="F182" s="1028"/>
      <c r="G182" s="1028"/>
      <c r="H182" s="1028"/>
      <c r="I182" s="1028"/>
      <c r="J182" s="1102"/>
      <c r="K182" s="1028"/>
      <c r="L182" s="1028"/>
      <c r="M182" s="1028"/>
      <c r="N182" s="1028"/>
      <c r="O182" s="1028"/>
      <c r="P182" s="1028"/>
      <c r="Q182" s="1028"/>
      <c r="R182" s="1162"/>
      <c r="S182" s="713"/>
      <c r="T182" s="747"/>
      <c r="U182" s="1028"/>
      <c r="V182" s="1102"/>
      <c r="W182" s="1165"/>
      <c r="X182" s="1028"/>
      <c r="Y182" s="1028"/>
      <c r="Z182" s="1028"/>
      <c r="AA182" s="1028"/>
      <c r="AB182" s="1028"/>
      <c r="AC182" s="1028"/>
      <c r="AD182" s="1028"/>
      <c r="AE182" s="1028"/>
      <c r="AF182" s="1028"/>
      <c r="AG182" s="1028"/>
      <c r="AH182" s="1028"/>
      <c r="AI182" s="1028"/>
      <c r="AJ182" s="1028"/>
      <c r="AK182" s="1028"/>
      <c r="AL182" s="1028"/>
      <c r="AM182" s="1028"/>
      <c r="AN182" s="1028"/>
      <c r="AO182" s="1028"/>
      <c r="AP182" s="1028"/>
      <c r="AQ182" s="1028"/>
      <c r="AR182" s="1028"/>
      <c r="AS182" s="1028"/>
    </row>
    <row r="183" spans="1:45" ht="12.75" customHeight="1">
      <c r="A183" s="1028"/>
      <c r="B183" s="1028"/>
      <c r="C183" s="1028"/>
      <c r="D183" s="1102"/>
      <c r="E183" s="1028"/>
      <c r="F183" s="1028"/>
      <c r="G183" s="1028"/>
      <c r="H183" s="1028"/>
      <c r="I183" s="1028"/>
      <c r="J183" s="1102"/>
      <c r="K183" s="1028"/>
      <c r="L183" s="1028"/>
      <c r="M183" s="1028"/>
      <c r="N183" s="1028"/>
      <c r="O183" s="1028"/>
      <c r="P183" s="1028"/>
      <c r="Q183" s="1028"/>
      <c r="R183" s="1162"/>
      <c r="S183" s="713"/>
      <c r="T183" s="747"/>
      <c r="U183" s="1028"/>
      <c r="V183" s="1102"/>
      <c r="W183" s="1165"/>
      <c r="X183" s="1028"/>
      <c r="Y183" s="1028"/>
      <c r="Z183" s="1028"/>
      <c r="AA183" s="1028"/>
      <c r="AB183" s="1028"/>
      <c r="AC183" s="1028"/>
      <c r="AD183" s="1028"/>
      <c r="AE183" s="1028"/>
      <c r="AF183" s="1028"/>
      <c r="AG183" s="1028"/>
      <c r="AH183" s="1028"/>
      <c r="AI183" s="1028"/>
      <c r="AJ183" s="1028"/>
      <c r="AK183" s="1028"/>
      <c r="AL183" s="1028"/>
      <c r="AM183" s="1028"/>
      <c r="AN183" s="1028"/>
      <c r="AO183" s="1028"/>
      <c r="AP183" s="1028"/>
      <c r="AQ183" s="1028"/>
      <c r="AR183" s="1028"/>
      <c r="AS183" s="1028"/>
    </row>
    <row r="184" spans="1:45" ht="12.75" customHeight="1">
      <c r="A184" s="1028"/>
      <c r="B184" s="1028"/>
      <c r="C184" s="1028"/>
      <c r="D184" s="1102"/>
      <c r="E184" s="1028"/>
      <c r="F184" s="1028"/>
      <c r="G184" s="1028"/>
      <c r="H184" s="1028"/>
      <c r="I184" s="1028"/>
      <c r="J184" s="1102"/>
      <c r="K184" s="1028"/>
      <c r="L184" s="1028"/>
      <c r="M184" s="1028"/>
      <c r="N184" s="1028"/>
      <c r="O184" s="1028"/>
      <c r="P184" s="1028"/>
      <c r="Q184" s="1028"/>
      <c r="R184" s="1162"/>
      <c r="S184" s="713"/>
      <c r="T184" s="747"/>
      <c r="U184" s="1028"/>
      <c r="V184" s="1102"/>
      <c r="W184" s="1165"/>
      <c r="X184" s="1028"/>
      <c r="Y184" s="1028"/>
      <c r="Z184" s="1028"/>
      <c r="AA184" s="1028"/>
      <c r="AB184" s="1028"/>
      <c r="AC184" s="1028"/>
      <c r="AD184" s="1028"/>
      <c r="AE184" s="1028"/>
      <c r="AF184" s="1028"/>
      <c r="AG184" s="1028"/>
      <c r="AH184" s="1028"/>
      <c r="AI184" s="1028"/>
      <c r="AJ184" s="1028"/>
      <c r="AK184" s="1028"/>
      <c r="AL184" s="1028"/>
      <c r="AM184" s="1028"/>
      <c r="AN184" s="1028"/>
      <c r="AO184" s="1028"/>
      <c r="AP184" s="1028"/>
      <c r="AQ184" s="1028"/>
      <c r="AR184" s="1028"/>
      <c r="AS184" s="1028"/>
    </row>
    <row r="185" spans="1:45" ht="12.75" customHeight="1">
      <c r="A185" s="1028"/>
      <c r="B185" s="1028"/>
      <c r="C185" s="1028"/>
      <c r="D185" s="1102"/>
      <c r="E185" s="1028"/>
      <c r="F185" s="1028"/>
      <c r="G185" s="1028"/>
      <c r="H185" s="1028"/>
      <c r="I185" s="1028"/>
      <c r="J185" s="1102"/>
      <c r="K185" s="1028"/>
      <c r="L185" s="1028"/>
      <c r="M185" s="1028"/>
      <c r="N185" s="1028"/>
      <c r="O185" s="1028"/>
      <c r="P185" s="1028"/>
      <c r="Q185" s="1028"/>
      <c r="R185" s="1162"/>
      <c r="S185" s="713"/>
      <c r="T185" s="747"/>
      <c r="U185" s="1028"/>
      <c r="V185" s="1102"/>
      <c r="W185" s="1165"/>
      <c r="X185" s="1028"/>
      <c r="Y185" s="1028"/>
      <c r="Z185" s="1028"/>
      <c r="AA185" s="1028"/>
      <c r="AB185" s="1028"/>
      <c r="AC185" s="1028"/>
      <c r="AD185" s="1028"/>
      <c r="AE185" s="1028"/>
      <c r="AF185" s="1028"/>
      <c r="AG185" s="1028"/>
      <c r="AH185" s="1028"/>
      <c r="AI185" s="1028"/>
      <c r="AJ185" s="1028"/>
      <c r="AK185" s="1028"/>
      <c r="AL185" s="1028"/>
      <c r="AM185" s="1028"/>
      <c r="AN185" s="1028"/>
      <c r="AO185" s="1028"/>
      <c r="AP185" s="1028"/>
      <c r="AQ185" s="1028"/>
      <c r="AR185" s="1028"/>
      <c r="AS185" s="1028"/>
    </row>
    <row r="186" spans="1:45" ht="12.75" customHeight="1">
      <c r="A186" s="1028"/>
      <c r="B186" s="1028"/>
      <c r="C186" s="1028"/>
      <c r="D186" s="1102"/>
      <c r="E186" s="1028"/>
      <c r="F186" s="1028"/>
      <c r="G186" s="1028"/>
      <c r="H186" s="1028"/>
      <c r="I186" s="1028"/>
      <c r="J186" s="1102"/>
      <c r="K186" s="1028"/>
      <c r="L186" s="1028"/>
      <c r="M186" s="1028"/>
      <c r="N186" s="1028"/>
      <c r="O186" s="1028"/>
      <c r="P186" s="1028"/>
      <c r="Q186" s="1028"/>
      <c r="R186" s="1162"/>
      <c r="S186" s="713"/>
      <c r="T186" s="747"/>
      <c r="U186" s="1028"/>
      <c r="V186" s="1102"/>
      <c r="W186" s="1165"/>
      <c r="X186" s="1028"/>
      <c r="Y186" s="1028"/>
      <c r="Z186" s="1028"/>
      <c r="AA186" s="1028"/>
      <c r="AB186" s="1028"/>
      <c r="AC186" s="1028"/>
      <c r="AD186" s="1028"/>
      <c r="AE186" s="1028"/>
      <c r="AF186" s="1028"/>
      <c r="AG186" s="1028"/>
      <c r="AH186" s="1028"/>
      <c r="AI186" s="1028"/>
      <c r="AJ186" s="1028"/>
      <c r="AK186" s="1028"/>
      <c r="AL186" s="1028"/>
      <c r="AM186" s="1028"/>
      <c r="AN186" s="1028"/>
      <c r="AO186" s="1028"/>
      <c r="AP186" s="1028"/>
      <c r="AQ186" s="1028"/>
      <c r="AR186" s="1028"/>
      <c r="AS186" s="1028"/>
    </row>
    <row r="187" spans="1:45" ht="12.75" customHeight="1">
      <c r="A187" s="1028"/>
      <c r="B187" s="1028"/>
      <c r="C187" s="1028"/>
      <c r="D187" s="1102"/>
      <c r="E187" s="1028"/>
      <c r="F187" s="1028"/>
      <c r="G187" s="1028"/>
      <c r="H187" s="1028"/>
      <c r="I187" s="1028"/>
      <c r="J187" s="1102"/>
      <c r="K187" s="1028"/>
      <c r="L187" s="1028"/>
      <c r="M187" s="1028"/>
      <c r="N187" s="1028"/>
      <c r="O187" s="1028"/>
      <c r="P187" s="1028"/>
      <c r="Q187" s="1028"/>
      <c r="R187" s="1162"/>
      <c r="S187" s="713"/>
      <c r="T187" s="747"/>
      <c r="U187" s="1028"/>
      <c r="V187" s="1102"/>
      <c r="W187" s="1165"/>
      <c r="X187" s="1028"/>
      <c r="Y187" s="1028"/>
      <c r="Z187" s="1028"/>
      <c r="AA187" s="1028"/>
      <c r="AB187" s="1028"/>
      <c r="AC187" s="1028"/>
      <c r="AD187" s="1028"/>
      <c r="AE187" s="1028"/>
      <c r="AF187" s="1028"/>
      <c r="AG187" s="1028"/>
      <c r="AH187" s="1028"/>
      <c r="AI187" s="1028"/>
      <c r="AJ187" s="1028"/>
      <c r="AK187" s="1028"/>
      <c r="AL187" s="1028"/>
      <c r="AM187" s="1028"/>
      <c r="AN187" s="1028"/>
      <c r="AO187" s="1028"/>
      <c r="AP187" s="1028"/>
      <c r="AQ187" s="1028"/>
      <c r="AR187" s="1028"/>
      <c r="AS187" s="1028"/>
    </row>
    <row r="188" spans="1:45" ht="12.75" customHeight="1">
      <c r="A188" s="1028"/>
      <c r="B188" s="1028"/>
      <c r="C188" s="1028"/>
      <c r="D188" s="1102"/>
      <c r="E188" s="1028"/>
      <c r="F188" s="1028"/>
      <c r="G188" s="1028"/>
      <c r="H188" s="1028"/>
      <c r="I188" s="1028"/>
      <c r="J188" s="1102"/>
      <c r="K188" s="1028"/>
      <c r="L188" s="1028"/>
      <c r="M188" s="1028"/>
      <c r="N188" s="1028"/>
      <c r="O188" s="1028"/>
      <c r="P188" s="1028"/>
      <c r="Q188" s="1028"/>
      <c r="R188" s="1162"/>
      <c r="S188" s="713"/>
      <c r="T188" s="747"/>
      <c r="U188" s="1028"/>
      <c r="V188" s="1102"/>
      <c r="W188" s="1165"/>
      <c r="X188" s="1028"/>
      <c r="Y188" s="1028"/>
      <c r="Z188" s="1028"/>
      <c r="AA188" s="1028"/>
      <c r="AB188" s="1028"/>
      <c r="AC188" s="1028"/>
      <c r="AD188" s="1028"/>
      <c r="AE188" s="1028"/>
      <c r="AF188" s="1028"/>
      <c r="AG188" s="1028"/>
      <c r="AH188" s="1028"/>
      <c r="AI188" s="1028"/>
      <c r="AJ188" s="1028"/>
      <c r="AK188" s="1028"/>
      <c r="AL188" s="1028"/>
      <c r="AM188" s="1028"/>
      <c r="AN188" s="1028"/>
      <c r="AO188" s="1028"/>
      <c r="AP188" s="1028"/>
      <c r="AQ188" s="1028"/>
      <c r="AR188" s="1028"/>
      <c r="AS188" s="1028"/>
    </row>
    <row r="189" spans="1:45" ht="12.75" customHeight="1">
      <c r="A189" s="1028"/>
      <c r="B189" s="1028"/>
      <c r="C189" s="1028"/>
      <c r="D189" s="1102"/>
      <c r="E189" s="1028"/>
      <c r="F189" s="1028"/>
      <c r="G189" s="1028"/>
      <c r="H189" s="1028"/>
      <c r="I189" s="1028"/>
      <c r="J189" s="1102"/>
      <c r="K189" s="1028"/>
      <c r="L189" s="1028"/>
      <c r="M189" s="1028"/>
      <c r="N189" s="1028"/>
      <c r="O189" s="1028"/>
      <c r="P189" s="1028"/>
      <c r="Q189" s="1028"/>
      <c r="R189" s="1162"/>
      <c r="S189" s="713"/>
      <c r="T189" s="747"/>
      <c r="U189" s="1028"/>
      <c r="V189" s="1102"/>
      <c r="W189" s="1165"/>
      <c r="X189" s="1028"/>
      <c r="Y189" s="1028"/>
      <c r="Z189" s="1028"/>
      <c r="AA189" s="1028"/>
      <c r="AB189" s="1028"/>
      <c r="AC189" s="1028"/>
      <c r="AD189" s="1028"/>
      <c r="AE189" s="1028"/>
      <c r="AF189" s="1028"/>
      <c r="AG189" s="1028"/>
      <c r="AH189" s="1028"/>
      <c r="AI189" s="1028"/>
      <c r="AJ189" s="1028"/>
      <c r="AK189" s="1028"/>
      <c r="AL189" s="1028"/>
      <c r="AM189" s="1028"/>
      <c r="AN189" s="1028"/>
      <c r="AO189" s="1028"/>
      <c r="AP189" s="1028"/>
      <c r="AQ189" s="1028"/>
      <c r="AR189" s="1028"/>
      <c r="AS189" s="1028"/>
    </row>
    <row r="190" spans="1:45" ht="12.75" customHeight="1">
      <c r="A190" s="1028"/>
      <c r="B190" s="1028"/>
      <c r="C190" s="1028"/>
      <c r="D190" s="1102"/>
      <c r="E190" s="1028"/>
      <c r="F190" s="1028"/>
      <c r="G190" s="1028"/>
      <c r="H190" s="1028"/>
      <c r="I190" s="1028"/>
      <c r="J190" s="1102"/>
      <c r="K190" s="1028"/>
      <c r="L190" s="1028"/>
      <c r="M190" s="1028"/>
      <c r="N190" s="1028"/>
      <c r="O190" s="1028"/>
      <c r="P190" s="1028"/>
      <c r="Q190" s="1028"/>
      <c r="R190" s="1162"/>
      <c r="S190" s="713"/>
      <c r="T190" s="747"/>
      <c r="U190" s="1028"/>
      <c r="V190" s="1102"/>
      <c r="W190" s="1165"/>
      <c r="X190" s="1028"/>
      <c r="Y190" s="1028"/>
      <c r="Z190" s="1028"/>
      <c r="AA190" s="1028"/>
      <c r="AB190" s="1028"/>
      <c r="AC190" s="1028"/>
      <c r="AD190" s="1028"/>
      <c r="AE190" s="1028"/>
      <c r="AF190" s="1028"/>
      <c r="AG190" s="1028"/>
      <c r="AH190" s="1028"/>
      <c r="AI190" s="1028"/>
      <c r="AJ190" s="1028"/>
      <c r="AK190" s="1028"/>
      <c r="AL190" s="1028"/>
      <c r="AM190" s="1028"/>
      <c r="AN190" s="1028"/>
      <c r="AO190" s="1028"/>
      <c r="AP190" s="1028"/>
      <c r="AQ190" s="1028"/>
      <c r="AR190" s="1028"/>
      <c r="AS190" s="1028"/>
    </row>
    <row r="191" spans="1:45" ht="12.75" customHeight="1">
      <c r="A191" s="1028"/>
      <c r="B191" s="1028"/>
      <c r="C191" s="1028"/>
      <c r="D191" s="1102"/>
      <c r="E191" s="1028"/>
      <c r="F191" s="1028"/>
      <c r="G191" s="1028"/>
      <c r="H191" s="1028"/>
      <c r="I191" s="1028"/>
      <c r="J191" s="1102"/>
      <c r="K191" s="1028"/>
      <c r="L191" s="1028"/>
      <c r="M191" s="1028"/>
      <c r="N191" s="1028"/>
      <c r="O191" s="1028"/>
      <c r="P191" s="1028"/>
      <c r="Q191" s="1028"/>
      <c r="R191" s="1162"/>
      <c r="S191" s="713"/>
      <c r="T191" s="747"/>
      <c r="U191" s="1028"/>
      <c r="V191" s="1102"/>
      <c r="W191" s="1165"/>
      <c r="X191" s="1028"/>
      <c r="Y191" s="1028"/>
      <c r="Z191" s="1028"/>
      <c r="AA191" s="1028"/>
      <c r="AB191" s="1028"/>
      <c r="AC191" s="1028"/>
      <c r="AD191" s="1028"/>
      <c r="AE191" s="1028"/>
      <c r="AF191" s="1028"/>
      <c r="AG191" s="1028"/>
      <c r="AH191" s="1028"/>
      <c r="AI191" s="1028"/>
      <c r="AJ191" s="1028"/>
      <c r="AK191" s="1028"/>
      <c r="AL191" s="1028"/>
      <c r="AM191" s="1028"/>
      <c r="AN191" s="1028"/>
      <c r="AO191" s="1028"/>
      <c r="AP191" s="1028"/>
      <c r="AQ191" s="1028"/>
      <c r="AR191" s="1028"/>
      <c r="AS191" s="1028"/>
    </row>
    <row r="192" spans="1:45" ht="12.75" customHeight="1">
      <c r="A192" s="1028"/>
      <c r="B192" s="1028"/>
      <c r="C192" s="1028"/>
      <c r="D192" s="1102"/>
      <c r="E192" s="1028"/>
      <c r="F192" s="1028"/>
      <c r="G192" s="1028"/>
      <c r="H192" s="1028"/>
      <c r="I192" s="1028"/>
      <c r="J192" s="1102"/>
      <c r="K192" s="1028"/>
      <c r="L192" s="1028"/>
      <c r="M192" s="1028"/>
      <c r="N192" s="1028"/>
      <c r="O192" s="1028"/>
      <c r="P192" s="1028"/>
      <c r="Q192" s="1028"/>
      <c r="R192" s="1162"/>
      <c r="S192" s="713"/>
      <c r="T192" s="747"/>
      <c r="U192" s="1028"/>
      <c r="V192" s="1102"/>
      <c r="W192" s="1165"/>
      <c r="X192" s="1028"/>
      <c r="Y192" s="1028"/>
      <c r="Z192" s="1028"/>
      <c r="AA192" s="1028"/>
      <c r="AB192" s="1028"/>
      <c r="AC192" s="1028"/>
      <c r="AD192" s="1028"/>
      <c r="AE192" s="1028"/>
      <c r="AF192" s="1028"/>
      <c r="AG192" s="1028"/>
      <c r="AH192" s="1028"/>
      <c r="AI192" s="1028"/>
      <c r="AJ192" s="1028"/>
      <c r="AK192" s="1028"/>
      <c r="AL192" s="1028"/>
      <c r="AM192" s="1028"/>
      <c r="AN192" s="1028"/>
      <c r="AO192" s="1028"/>
      <c r="AP192" s="1028"/>
      <c r="AQ192" s="1028"/>
      <c r="AR192" s="1028"/>
      <c r="AS192" s="1028"/>
    </row>
    <row r="193" spans="1:45" ht="12.75" customHeight="1">
      <c r="A193" s="1028"/>
      <c r="B193" s="1028"/>
      <c r="C193" s="1028"/>
      <c r="D193" s="1102"/>
      <c r="E193" s="1028"/>
      <c r="F193" s="1028"/>
      <c r="G193" s="1028"/>
      <c r="H193" s="1028"/>
      <c r="I193" s="1028"/>
      <c r="J193" s="1102"/>
      <c r="K193" s="1028"/>
      <c r="L193" s="1028"/>
      <c r="M193" s="1028"/>
      <c r="N193" s="1028"/>
      <c r="O193" s="1028"/>
      <c r="P193" s="1028"/>
      <c r="Q193" s="1028"/>
      <c r="R193" s="1162"/>
      <c r="S193" s="713"/>
      <c r="T193" s="747"/>
      <c r="U193" s="1028"/>
      <c r="V193" s="1102"/>
      <c r="W193" s="1165"/>
      <c r="X193" s="1028"/>
      <c r="Y193" s="1028"/>
      <c r="Z193" s="1028"/>
      <c r="AA193" s="1028"/>
      <c r="AB193" s="1028"/>
      <c r="AC193" s="1028"/>
      <c r="AD193" s="1028"/>
      <c r="AE193" s="1028"/>
      <c r="AF193" s="1028"/>
      <c r="AG193" s="1028"/>
      <c r="AH193" s="1028"/>
      <c r="AI193" s="1028"/>
      <c r="AJ193" s="1028"/>
      <c r="AK193" s="1028"/>
      <c r="AL193" s="1028"/>
      <c r="AM193" s="1028"/>
      <c r="AN193" s="1028"/>
      <c r="AO193" s="1028"/>
      <c r="AP193" s="1028"/>
      <c r="AQ193" s="1028"/>
      <c r="AR193" s="1028"/>
      <c r="AS193" s="1028"/>
    </row>
    <row r="194" spans="1:45" ht="12.75" customHeight="1">
      <c r="A194" s="1028"/>
      <c r="B194" s="1028"/>
      <c r="C194" s="1028"/>
      <c r="D194" s="1102"/>
      <c r="E194" s="1028"/>
      <c r="F194" s="1028"/>
      <c r="G194" s="1028"/>
      <c r="H194" s="1028"/>
      <c r="I194" s="1028"/>
      <c r="J194" s="1102"/>
      <c r="K194" s="1028"/>
      <c r="L194" s="1028"/>
      <c r="M194" s="1028"/>
      <c r="N194" s="1028"/>
      <c r="O194" s="1028"/>
      <c r="P194" s="1028"/>
      <c r="Q194" s="1028"/>
      <c r="R194" s="1162"/>
      <c r="S194" s="713"/>
      <c r="T194" s="747"/>
      <c r="U194" s="1028"/>
      <c r="V194" s="1102"/>
      <c r="W194" s="1165"/>
      <c r="X194" s="1028"/>
      <c r="Y194" s="1028"/>
      <c r="Z194" s="1028"/>
      <c r="AA194" s="1028"/>
      <c r="AB194" s="1028"/>
      <c r="AC194" s="1028"/>
      <c r="AD194" s="1028"/>
      <c r="AE194" s="1028"/>
      <c r="AF194" s="1028"/>
      <c r="AG194" s="1028"/>
      <c r="AH194" s="1028"/>
      <c r="AI194" s="1028"/>
      <c r="AJ194" s="1028"/>
      <c r="AK194" s="1028"/>
      <c r="AL194" s="1028"/>
      <c r="AM194" s="1028"/>
      <c r="AN194" s="1028"/>
      <c r="AO194" s="1028"/>
      <c r="AP194" s="1028"/>
      <c r="AQ194" s="1028"/>
      <c r="AR194" s="1028"/>
      <c r="AS194" s="1028"/>
    </row>
    <row r="195" spans="1:45" ht="12.75" customHeight="1">
      <c r="A195" s="1028"/>
      <c r="B195" s="1028"/>
      <c r="C195" s="1028"/>
      <c r="D195" s="1102"/>
      <c r="E195" s="1028"/>
      <c r="F195" s="1028"/>
      <c r="G195" s="1028"/>
      <c r="H195" s="1028"/>
      <c r="I195" s="1028"/>
      <c r="J195" s="1102"/>
      <c r="K195" s="1028"/>
      <c r="L195" s="1028"/>
      <c r="M195" s="1028"/>
      <c r="N195" s="1028"/>
      <c r="O195" s="1028"/>
      <c r="P195" s="1028"/>
      <c r="Q195" s="1028"/>
      <c r="R195" s="1162"/>
      <c r="S195" s="713"/>
      <c r="T195" s="747"/>
      <c r="U195" s="1028"/>
      <c r="V195" s="1102"/>
      <c r="W195" s="1165"/>
      <c r="X195" s="1028"/>
      <c r="Y195" s="1028"/>
      <c r="Z195" s="1028"/>
      <c r="AA195" s="1028"/>
      <c r="AB195" s="1028"/>
      <c r="AC195" s="1028"/>
      <c r="AD195" s="1028"/>
      <c r="AE195" s="1028"/>
      <c r="AF195" s="1028"/>
      <c r="AG195" s="1028"/>
      <c r="AH195" s="1028"/>
      <c r="AI195" s="1028"/>
      <c r="AJ195" s="1028"/>
      <c r="AK195" s="1028"/>
      <c r="AL195" s="1028"/>
      <c r="AM195" s="1028"/>
      <c r="AN195" s="1028"/>
      <c r="AO195" s="1028"/>
      <c r="AP195" s="1028"/>
      <c r="AQ195" s="1028"/>
      <c r="AR195" s="1028"/>
      <c r="AS195" s="1028"/>
    </row>
    <row r="196" spans="1:45" ht="12.75" customHeight="1">
      <c r="A196" s="1028"/>
      <c r="B196" s="1028"/>
      <c r="C196" s="1028"/>
      <c r="D196" s="1102"/>
      <c r="E196" s="1028"/>
      <c r="F196" s="1028"/>
      <c r="G196" s="1028"/>
      <c r="H196" s="1028"/>
      <c r="I196" s="1028"/>
      <c r="J196" s="1102"/>
      <c r="K196" s="1028"/>
      <c r="L196" s="1028"/>
      <c r="M196" s="1028"/>
      <c r="N196" s="1028"/>
      <c r="O196" s="1028"/>
      <c r="P196" s="1028"/>
      <c r="Q196" s="1028"/>
      <c r="R196" s="1162"/>
      <c r="S196" s="713"/>
      <c r="T196" s="747"/>
      <c r="U196" s="1028"/>
      <c r="V196" s="1102"/>
      <c r="W196" s="1165"/>
      <c r="X196" s="1028"/>
      <c r="Y196" s="1028"/>
      <c r="Z196" s="1028"/>
      <c r="AA196" s="1028"/>
      <c r="AB196" s="1028"/>
      <c r="AC196" s="1028"/>
      <c r="AD196" s="1028"/>
      <c r="AE196" s="1028"/>
      <c r="AF196" s="1028"/>
      <c r="AG196" s="1028"/>
      <c r="AH196" s="1028"/>
      <c r="AI196" s="1028"/>
      <c r="AJ196" s="1028"/>
      <c r="AK196" s="1028"/>
      <c r="AL196" s="1028"/>
      <c r="AM196" s="1028"/>
      <c r="AN196" s="1028"/>
      <c r="AO196" s="1028"/>
      <c r="AP196" s="1028"/>
      <c r="AQ196" s="1028"/>
      <c r="AR196" s="1028"/>
      <c r="AS196" s="1028"/>
    </row>
    <row r="197" spans="1:45" ht="12.75" customHeight="1">
      <c r="A197" s="1028"/>
      <c r="B197" s="1028"/>
      <c r="C197" s="1028"/>
      <c r="D197" s="1102"/>
      <c r="E197" s="1028"/>
      <c r="F197" s="1028"/>
      <c r="G197" s="1028"/>
      <c r="H197" s="1028"/>
      <c r="I197" s="1028"/>
      <c r="J197" s="1102"/>
      <c r="K197" s="1028"/>
      <c r="L197" s="1028"/>
      <c r="M197" s="1028"/>
      <c r="N197" s="1028"/>
      <c r="O197" s="1028"/>
      <c r="P197" s="1028"/>
      <c r="Q197" s="1028"/>
      <c r="R197" s="1162"/>
      <c r="S197" s="713"/>
      <c r="T197" s="747"/>
      <c r="U197" s="1028"/>
      <c r="V197" s="1102"/>
      <c r="W197" s="1165"/>
      <c r="X197" s="1028"/>
      <c r="Y197" s="1028"/>
      <c r="Z197" s="1028"/>
      <c r="AA197" s="1028"/>
      <c r="AB197" s="1028"/>
      <c r="AC197" s="1028"/>
      <c r="AD197" s="1028"/>
      <c r="AE197" s="1028"/>
      <c r="AF197" s="1028"/>
      <c r="AG197" s="1028"/>
      <c r="AH197" s="1028"/>
      <c r="AI197" s="1028"/>
      <c r="AJ197" s="1028"/>
      <c r="AK197" s="1028"/>
      <c r="AL197" s="1028"/>
      <c r="AM197" s="1028"/>
      <c r="AN197" s="1028"/>
      <c r="AO197" s="1028"/>
      <c r="AP197" s="1028"/>
      <c r="AQ197" s="1028"/>
      <c r="AR197" s="1028"/>
      <c r="AS197" s="1028"/>
    </row>
    <row r="198" spans="1:45" ht="12.75" customHeight="1">
      <c r="A198" s="1028"/>
      <c r="B198" s="1028"/>
      <c r="C198" s="1028"/>
      <c r="D198" s="1102"/>
      <c r="E198" s="1028"/>
      <c r="F198" s="1028"/>
      <c r="G198" s="1028"/>
      <c r="H198" s="1028"/>
      <c r="I198" s="1028"/>
      <c r="J198" s="1102"/>
      <c r="K198" s="1028"/>
      <c r="L198" s="1028"/>
      <c r="M198" s="1028"/>
      <c r="N198" s="1028"/>
      <c r="O198" s="1028"/>
      <c r="P198" s="1028"/>
      <c r="Q198" s="1028"/>
      <c r="R198" s="1162"/>
      <c r="S198" s="713"/>
      <c r="T198" s="747"/>
      <c r="U198" s="1028"/>
      <c r="V198" s="1102"/>
      <c r="W198" s="1165"/>
      <c r="X198" s="1028"/>
      <c r="Y198" s="1028"/>
      <c r="Z198" s="1028"/>
      <c r="AA198" s="1028"/>
      <c r="AB198" s="1028"/>
      <c r="AC198" s="1028"/>
      <c r="AD198" s="1028"/>
      <c r="AE198" s="1028"/>
      <c r="AF198" s="1028"/>
      <c r="AG198" s="1028"/>
      <c r="AH198" s="1028"/>
      <c r="AI198" s="1028"/>
      <c r="AJ198" s="1028"/>
      <c r="AK198" s="1028"/>
      <c r="AL198" s="1028"/>
      <c r="AM198" s="1028"/>
      <c r="AN198" s="1028"/>
      <c r="AO198" s="1028"/>
      <c r="AP198" s="1028"/>
      <c r="AQ198" s="1028"/>
      <c r="AR198" s="1028"/>
      <c r="AS198" s="1028"/>
    </row>
    <row r="199" spans="1:45" ht="12.75" customHeight="1">
      <c r="A199" s="1028"/>
      <c r="B199" s="1028"/>
      <c r="C199" s="1028"/>
      <c r="D199" s="1102"/>
      <c r="E199" s="1028"/>
      <c r="F199" s="1028"/>
      <c r="G199" s="1028"/>
      <c r="H199" s="1028"/>
      <c r="I199" s="1028"/>
      <c r="J199" s="1102"/>
      <c r="K199" s="1028"/>
      <c r="L199" s="1028"/>
      <c r="M199" s="1028"/>
      <c r="N199" s="1028"/>
      <c r="O199" s="1028"/>
      <c r="P199" s="1028"/>
      <c r="Q199" s="1028"/>
      <c r="R199" s="1162"/>
      <c r="S199" s="713"/>
      <c r="T199" s="747"/>
      <c r="U199" s="1028"/>
      <c r="V199" s="1102"/>
      <c r="W199" s="1165"/>
      <c r="X199" s="1028"/>
      <c r="Y199" s="1028"/>
      <c r="Z199" s="1028"/>
      <c r="AA199" s="1028"/>
      <c r="AB199" s="1028"/>
      <c r="AC199" s="1028"/>
      <c r="AD199" s="1028"/>
      <c r="AE199" s="1028"/>
      <c r="AF199" s="1028"/>
      <c r="AG199" s="1028"/>
      <c r="AH199" s="1028"/>
      <c r="AI199" s="1028"/>
      <c r="AJ199" s="1028"/>
      <c r="AK199" s="1028"/>
      <c r="AL199" s="1028"/>
      <c r="AM199" s="1028"/>
      <c r="AN199" s="1028"/>
      <c r="AO199" s="1028"/>
      <c r="AP199" s="1028"/>
      <c r="AQ199" s="1028"/>
      <c r="AR199" s="1028"/>
      <c r="AS199" s="1028"/>
    </row>
    <row r="200" spans="1:45" ht="12.75" customHeight="1">
      <c r="A200" s="1028"/>
      <c r="B200" s="1028"/>
      <c r="C200" s="1028"/>
      <c r="D200" s="1102"/>
      <c r="E200" s="1028"/>
      <c r="F200" s="1028"/>
      <c r="G200" s="1028"/>
      <c r="H200" s="1028"/>
      <c r="I200" s="1028"/>
      <c r="J200" s="1102"/>
      <c r="K200" s="1028"/>
      <c r="L200" s="1028"/>
      <c r="M200" s="1028"/>
      <c r="N200" s="1028"/>
      <c r="O200" s="1028"/>
      <c r="P200" s="1028"/>
      <c r="Q200" s="1028"/>
      <c r="R200" s="1162"/>
      <c r="S200" s="713"/>
      <c r="T200" s="747"/>
      <c r="U200" s="1028"/>
      <c r="V200" s="1102"/>
      <c r="W200" s="1165"/>
      <c r="X200" s="1028"/>
      <c r="Y200" s="1028"/>
      <c r="Z200" s="1028"/>
      <c r="AA200" s="1028"/>
      <c r="AB200" s="1028"/>
      <c r="AC200" s="1028"/>
      <c r="AD200" s="1028"/>
      <c r="AE200" s="1028"/>
      <c r="AF200" s="1028"/>
      <c r="AG200" s="1028"/>
      <c r="AH200" s="1028"/>
      <c r="AI200" s="1028"/>
      <c r="AJ200" s="1028"/>
      <c r="AK200" s="1028"/>
      <c r="AL200" s="1028"/>
      <c r="AM200" s="1028"/>
      <c r="AN200" s="1028"/>
      <c r="AO200" s="1028"/>
      <c r="AP200" s="1028"/>
      <c r="AQ200" s="1028"/>
      <c r="AR200" s="1028"/>
      <c r="AS200" s="1028"/>
    </row>
    <row r="201" spans="1:45" ht="12.75" customHeight="1">
      <c r="A201" s="1028"/>
      <c r="B201" s="1028"/>
      <c r="C201" s="1028"/>
      <c r="D201" s="1102"/>
      <c r="E201" s="1028"/>
      <c r="F201" s="1028"/>
      <c r="G201" s="1028"/>
      <c r="H201" s="1028"/>
      <c r="I201" s="1028"/>
      <c r="J201" s="1102"/>
      <c r="K201" s="1028"/>
      <c r="L201" s="1028"/>
      <c r="M201" s="1028"/>
      <c r="N201" s="1028"/>
      <c r="O201" s="1028"/>
      <c r="P201" s="1028"/>
      <c r="Q201" s="1028"/>
      <c r="R201" s="1162"/>
      <c r="S201" s="713"/>
      <c r="T201" s="747"/>
      <c r="U201" s="1028"/>
      <c r="V201" s="1102"/>
      <c r="W201" s="1165"/>
      <c r="X201" s="1028"/>
      <c r="Y201" s="1028"/>
      <c r="Z201" s="1028"/>
      <c r="AA201" s="1028"/>
      <c r="AB201" s="1028"/>
      <c r="AC201" s="1028"/>
      <c r="AD201" s="1028"/>
      <c r="AE201" s="1028"/>
      <c r="AF201" s="1028"/>
      <c r="AG201" s="1028"/>
      <c r="AH201" s="1028"/>
      <c r="AI201" s="1028"/>
      <c r="AJ201" s="1028"/>
      <c r="AK201" s="1028"/>
      <c r="AL201" s="1028"/>
      <c r="AM201" s="1028"/>
      <c r="AN201" s="1028"/>
      <c r="AO201" s="1028"/>
      <c r="AP201" s="1028"/>
      <c r="AQ201" s="1028"/>
      <c r="AR201" s="1028"/>
      <c r="AS201" s="1028"/>
    </row>
    <row r="202" spans="1:45" ht="12.75" customHeight="1">
      <c r="A202" s="1028"/>
      <c r="B202" s="1028"/>
      <c r="C202" s="1028"/>
      <c r="D202" s="1102"/>
      <c r="E202" s="1028"/>
      <c r="F202" s="1028"/>
      <c r="G202" s="1028"/>
      <c r="H202" s="1028"/>
      <c r="I202" s="1028"/>
      <c r="J202" s="1102"/>
      <c r="K202" s="1028"/>
      <c r="L202" s="1028"/>
      <c r="M202" s="1028"/>
      <c r="N202" s="1028"/>
      <c r="O202" s="1028"/>
      <c r="P202" s="1028"/>
      <c r="Q202" s="1028"/>
      <c r="R202" s="1162"/>
      <c r="S202" s="713"/>
      <c r="T202" s="747"/>
      <c r="U202" s="1028"/>
      <c r="V202" s="1102"/>
      <c r="W202" s="1165"/>
      <c r="X202" s="1028"/>
      <c r="Y202" s="1028"/>
      <c r="Z202" s="1028"/>
      <c r="AA202" s="1028"/>
      <c r="AB202" s="1028"/>
      <c r="AC202" s="1028"/>
      <c r="AD202" s="1028"/>
      <c r="AE202" s="1028"/>
      <c r="AF202" s="1028"/>
      <c r="AG202" s="1028"/>
      <c r="AH202" s="1028"/>
      <c r="AI202" s="1028"/>
      <c r="AJ202" s="1028"/>
      <c r="AK202" s="1028"/>
      <c r="AL202" s="1028"/>
      <c r="AM202" s="1028"/>
      <c r="AN202" s="1028"/>
      <c r="AO202" s="1028"/>
      <c r="AP202" s="1028"/>
      <c r="AQ202" s="1028"/>
      <c r="AR202" s="1028"/>
      <c r="AS202" s="1028"/>
    </row>
    <row r="203" spans="1:45" ht="12.75" customHeight="1">
      <c r="A203" s="1028"/>
      <c r="B203" s="1028"/>
      <c r="C203" s="1028"/>
      <c r="D203" s="1102"/>
      <c r="E203" s="1028"/>
      <c r="F203" s="1028"/>
      <c r="G203" s="1028"/>
      <c r="H203" s="1028"/>
      <c r="I203" s="1028"/>
      <c r="J203" s="1102"/>
      <c r="K203" s="1028"/>
      <c r="L203" s="1028"/>
      <c r="M203" s="1028"/>
      <c r="N203" s="1028"/>
      <c r="O203" s="1028"/>
      <c r="P203" s="1028"/>
      <c r="Q203" s="1028"/>
      <c r="R203" s="1162"/>
      <c r="S203" s="713"/>
      <c r="T203" s="747"/>
      <c r="U203" s="1028"/>
      <c r="V203" s="1102"/>
      <c r="W203" s="1165"/>
      <c r="X203" s="1028"/>
      <c r="Y203" s="1028"/>
      <c r="Z203" s="1028"/>
      <c r="AA203" s="1028"/>
      <c r="AB203" s="1028"/>
      <c r="AC203" s="1028"/>
      <c r="AD203" s="1028"/>
      <c r="AE203" s="1028"/>
      <c r="AF203" s="1028"/>
      <c r="AG203" s="1028"/>
      <c r="AH203" s="1028"/>
      <c r="AI203" s="1028"/>
      <c r="AJ203" s="1028"/>
      <c r="AK203" s="1028"/>
      <c r="AL203" s="1028"/>
      <c r="AM203" s="1028"/>
      <c r="AN203" s="1028"/>
      <c r="AO203" s="1028"/>
      <c r="AP203" s="1028"/>
      <c r="AQ203" s="1028"/>
      <c r="AR203" s="1028"/>
      <c r="AS203" s="1028"/>
    </row>
    <row r="204" spans="1:45" ht="12.75" customHeight="1">
      <c r="A204" s="1028"/>
      <c r="B204" s="1028"/>
      <c r="C204" s="1028"/>
      <c r="D204" s="1102"/>
      <c r="E204" s="1028"/>
      <c r="F204" s="1028"/>
      <c r="G204" s="1028"/>
      <c r="H204" s="1028"/>
      <c r="I204" s="1028"/>
      <c r="J204" s="1102"/>
      <c r="K204" s="1028"/>
      <c r="L204" s="1028"/>
      <c r="M204" s="1028"/>
      <c r="N204" s="1028"/>
      <c r="O204" s="1028"/>
      <c r="P204" s="1028"/>
      <c r="Q204" s="1028"/>
      <c r="R204" s="1162"/>
      <c r="S204" s="713"/>
      <c r="T204" s="747"/>
      <c r="U204" s="1028"/>
      <c r="V204" s="1102"/>
      <c r="W204" s="1165"/>
      <c r="X204" s="1028"/>
      <c r="Y204" s="1028"/>
      <c r="Z204" s="1028"/>
      <c r="AA204" s="1028"/>
      <c r="AB204" s="1028"/>
      <c r="AC204" s="1028"/>
      <c r="AD204" s="1028"/>
      <c r="AE204" s="1028"/>
      <c r="AF204" s="1028"/>
      <c r="AG204" s="1028"/>
      <c r="AH204" s="1028"/>
      <c r="AI204" s="1028"/>
      <c r="AJ204" s="1028"/>
      <c r="AK204" s="1028"/>
      <c r="AL204" s="1028"/>
      <c r="AM204" s="1028"/>
      <c r="AN204" s="1028"/>
      <c r="AO204" s="1028"/>
      <c r="AP204" s="1028"/>
      <c r="AQ204" s="1028"/>
      <c r="AR204" s="1028"/>
      <c r="AS204" s="1028"/>
    </row>
    <row r="205" spans="1:45" ht="12.75" customHeight="1">
      <c r="A205" s="1028"/>
      <c r="B205" s="1028"/>
      <c r="C205" s="1028"/>
      <c r="D205" s="1102"/>
      <c r="E205" s="1028"/>
      <c r="F205" s="1028"/>
      <c r="G205" s="1028"/>
      <c r="H205" s="1028"/>
      <c r="I205" s="1028"/>
      <c r="J205" s="1102"/>
      <c r="K205" s="1028"/>
      <c r="L205" s="1028"/>
      <c r="M205" s="1028"/>
      <c r="N205" s="1028"/>
      <c r="O205" s="1028"/>
      <c r="P205" s="1028"/>
      <c r="Q205" s="1028"/>
      <c r="R205" s="1162"/>
      <c r="S205" s="713"/>
      <c r="T205" s="747"/>
      <c r="U205" s="1028"/>
      <c r="V205" s="1102"/>
      <c r="W205" s="1165"/>
      <c r="X205" s="1028"/>
      <c r="Y205" s="1028"/>
      <c r="Z205" s="1028"/>
      <c r="AA205" s="1028"/>
      <c r="AB205" s="1028"/>
      <c r="AC205" s="1028"/>
      <c r="AD205" s="1028"/>
      <c r="AE205" s="1028"/>
      <c r="AF205" s="1028"/>
      <c r="AG205" s="1028"/>
      <c r="AH205" s="1028"/>
      <c r="AI205" s="1028"/>
      <c r="AJ205" s="1028"/>
      <c r="AK205" s="1028"/>
      <c r="AL205" s="1028"/>
      <c r="AM205" s="1028"/>
      <c r="AN205" s="1028"/>
      <c r="AO205" s="1028"/>
      <c r="AP205" s="1028"/>
      <c r="AQ205" s="1028"/>
      <c r="AR205" s="1028"/>
      <c r="AS205" s="1028"/>
    </row>
    <row r="206" spans="1:45" ht="12.75" customHeight="1">
      <c r="A206" s="1028"/>
      <c r="B206" s="1028"/>
      <c r="C206" s="1028"/>
      <c r="D206" s="1102"/>
      <c r="E206" s="1028"/>
      <c r="F206" s="1028"/>
      <c r="G206" s="1028"/>
      <c r="H206" s="1028"/>
      <c r="I206" s="1028"/>
      <c r="J206" s="1102"/>
      <c r="K206" s="1028"/>
      <c r="L206" s="1028"/>
      <c r="M206" s="1028"/>
      <c r="N206" s="1028"/>
      <c r="O206" s="1028"/>
      <c r="P206" s="1028"/>
      <c r="Q206" s="1028"/>
      <c r="R206" s="1162"/>
      <c r="S206" s="713"/>
      <c r="T206" s="747"/>
      <c r="U206" s="1028"/>
      <c r="V206" s="1102"/>
      <c r="W206" s="1165"/>
      <c r="X206" s="1028"/>
      <c r="Y206" s="1028"/>
      <c r="Z206" s="1028"/>
      <c r="AA206" s="1028"/>
      <c r="AB206" s="1028"/>
      <c r="AC206" s="1028"/>
      <c r="AD206" s="1028"/>
      <c r="AE206" s="1028"/>
      <c r="AF206" s="1028"/>
      <c r="AG206" s="1028"/>
      <c r="AH206" s="1028"/>
      <c r="AI206" s="1028"/>
      <c r="AJ206" s="1028"/>
      <c r="AK206" s="1028"/>
      <c r="AL206" s="1028"/>
      <c r="AM206" s="1028"/>
      <c r="AN206" s="1028"/>
      <c r="AO206" s="1028"/>
      <c r="AP206" s="1028"/>
      <c r="AQ206" s="1028"/>
      <c r="AR206" s="1028"/>
      <c r="AS206" s="1028"/>
    </row>
    <row r="207" spans="1:45" ht="12.75" customHeight="1">
      <c r="A207" s="1028"/>
      <c r="B207" s="1028"/>
      <c r="C207" s="1028"/>
      <c r="D207" s="1102"/>
      <c r="E207" s="1028"/>
      <c r="F207" s="1028"/>
      <c r="G207" s="1028"/>
      <c r="H207" s="1028"/>
      <c r="I207" s="1028"/>
      <c r="J207" s="1102"/>
      <c r="K207" s="1028"/>
      <c r="L207" s="1028"/>
      <c r="M207" s="1028"/>
      <c r="N207" s="1028"/>
      <c r="O207" s="1028"/>
      <c r="P207" s="1028"/>
      <c r="Q207" s="1028"/>
      <c r="R207" s="1162"/>
      <c r="S207" s="713"/>
      <c r="T207" s="747"/>
      <c r="U207" s="1028"/>
      <c r="V207" s="1102"/>
      <c r="W207" s="1165"/>
      <c r="X207" s="1028"/>
      <c r="Y207" s="1028"/>
      <c r="Z207" s="1028"/>
      <c r="AA207" s="1028"/>
      <c r="AB207" s="1028"/>
      <c r="AC207" s="1028"/>
      <c r="AD207" s="1028"/>
      <c r="AE207" s="1028"/>
      <c r="AF207" s="1028"/>
      <c r="AG207" s="1028"/>
      <c r="AH207" s="1028"/>
      <c r="AI207" s="1028"/>
      <c r="AJ207" s="1028"/>
      <c r="AK207" s="1028"/>
      <c r="AL207" s="1028"/>
      <c r="AM207" s="1028"/>
      <c r="AN207" s="1028"/>
      <c r="AO207" s="1028"/>
      <c r="AP207" s="1028"/>
      <c r="AQ207" s="1028"/>
      <c r="AR207" s="1028"/>
      <c r="AS207" s="1028"/>
    </row>
    <row r="208" spans="1:45" ht="12.75" customHeight="1">
      <c r="A208" s="1028"/>
      <c r="B208" s="1028"/>
      <c r="C208" s="1028"/>
      <c r="D208" s="1102"/>
      <c r="E208" s="1028"/>
      <c r="F208" s="1028"/>
      <c r="G208" s="1028"/>
      <c r="H208" s="1028"/>
      <c r="I208" s="1028"/>
      <c r="J208" s="1102"/>
      <c r="K208" s="1028"/>
      <c r="L208" s="1028"/>
      <c r="M208" s="1028"/>
      <c r="N208" s="1028"/>
      <c r="O208" s="1028"/>
      <c r="P208" s="1028"/>
      <c r="Q208" s="1028"/>
      <c r="R208" s="1162"/>
      <c r="S208" s="713"/>
      <c r="T208" s="747"/>
      <c r="U208" s="1028"/>
      <c r="V208" s="1102"/>
      <c r="W208" s="1165"/>
      <c r="X208" s="1028"/>
      <c r="Y208" s="1028"/>
      <c r="Z208" s="1028"/>
      <c r="AA208" s="1028"/>
      <c r="AB208" s="1028"/>
      <c r="AC208" s="1028"/>
      <c r="AD208" s="1028"/>
      <c r="AE208" s="1028"/>
      <c r="AF208" s="1028"/>
      <c r="AG208" s="1028"/>
      <c r="AH208" s="1028"/>
      <c r="AI208" s="1028"/>
      <c r="AJ208" s="1028"/>
      <c r="AK208" s="1028"/>
      <c r="AL208" s="1028"/>
      <c r="AM208" s="1028"/>
      <c r="AN208" s="1028"/>
      <c r="AO208" s="1028"/>
      <c r="AP208" s="1028"/>
      <c r="AQ208" s="1028"/>
      <c r="AR208" s="1028"/>
      <c r="AS208" s="1028"/>
    </row>
    <row r="209" spans="1:45" ht="12.75" customHeight="1">
      <c r="A209" s="1028"/>
      <c r="B209" s="1028"/>
      <c r="C209" s="1028"/>
      <c r="D209" s="1102"/>
      <c r="E209" s="1028"/>
      <c r="F209" s="1028"/>
      <c r="G209" s="1028"/>
      <c r="H209" s="1028"/>
      <c r="I209" s="1028"/>
      <c r="J209" s="1102"/>
      <c r="K209" s="1028"/>
      <c r="L209" s="1028"/>
      <c r="M209" s="1028"/>
      <c r="N209" s="1028"/>
      <c r="O209" s="1028"/>
      <c r="P209" s="1028"/>
      <c r="Q209" s="1028"/>
      <c r="R209" s="1162"/>
      <c r="S209" s="713"/>
      <c r="T209" s="747"/>
      <c r="U209" s="1028"/>
      <c r="V209" s="1102"/>
      <c r="W209" s="1165"/>
      <c r="X209" s="1028"/>
      <c r="Y209" s="1028"/>
      <c r="Z209" s="1028"/>
      <c r="AA209" s="1028"/>
      <c r="AB209" s="1028"/>
      <c r="AC209" s="1028"/>
      <c r="AD209" s="1028"/>
      <c r="AE209" s="1028"/>
      <c r="AF209" s="1028"/>
      <c r="AG209" s="1028"/>
      <c r="AH209" s="1028"/>
      <c r="AI209" s="1028"/>
      <c r="AJ209" s="1028"/>
      <c r="AK209" s="1028"/>
      <c r="AL209" s="1028"/>
      <c r="AM209" s="1028"/>
      <c r="AN209" s="1028"/>
      <c r="AO209" s="1028"/>
      <c r="AP209" s="1028"/>
      <c r="AQ209" s="1028"/>
      <c r="AR209" s="1028"/>
      <c r="AS209" s="1028"/>
    </row>
    <row r="210" spans="1:45" ht="12.75" customHeight="1">
      <c r="A210" s="1028"/>
      <c r="B210" s="1028"/>
      <c r="C210" s="1028"/>
      <c r="D210" s="1102"/>
      <c r="E210" s="1028"/>
      <c r="F210" s="1028"/>
      <c r="G210" s="1028"/>
      <c r="H210" s="1028"/>
      <c r="I210" s="1028"/>
      <c r="J210" s="1102"/>
      <c r="K210" s="1028"/>
      <c r="L210" s="1028"/>
      <c r="M210" s="1028"/>
      <c r="N210" s="1028"/>
      <c r="O210" s="1028"/>
      <c r="P210" s="1028"/>
      <c r="Q210" s="1028"/>
      <c r="R210" s="1162"/>
      <c r="S210" s="713"/>
      <c r="T210" s="747"/>
      <c r="U210" s="1028"/>
      <c r="V210" s="1102"/>
      <c r="W210" s="1165"/>
      <c r="X210" s="1028"/>
      <c r="Y210" s="1028"/>
      <c r="Z210" s="1028"/>
      <c r="AA210" s="1028"/>
      <c r="AB210" s="1028"/>
      <c r="AC210" s="1028"/>
      <c r="AD210" s="1028"/>
      <c r="AE210" s="1028"/>
      <c r="AF210" s="1028"/>
      <c r="AG210" s="1028"/>
      <c r="AH210" s="1028"/>
      <c r="AI210" s="1028"/>
      <c r="AJ210" s="1028"/>
      <c r="AK210" s="1028"/>
      <c r="AL210" s="1028"/>
      <c r="AM210" s="1028"/>
      <c r="AN210" s="1028"/>
      <c r="AO210" s="1028"/>
      <c r="AP210" s="1028"/>
      <c r="AQ210" s="1028"/>
      <c r="AR210" s="1028"/>
      <c r="AS210" s="1028"/>
    </row>
    <row r="211" spans="1:45" ht="12.75" customHeight="1">
      <c r="A211" s="1028"/>
      <c r="B211" s="1028"/>
      <c r="C211" s="1028"/>
      <c r="D211" s="1102"/>
      <c r="E211" s="1028"/>
      <c r="F211" s="1028"/>
      <c r="G211" s="1028"/>
      <c r="H211" s="1028"/>
      <c r="I211" s="1028"/>
      <c r="J211" s="1102"/>
      <c r="K211" s="1028"/>
      <c r="L211" s="1028"/>
      <c r="M211" s="1028"/>
      <c r="N211" s="1028"/>
      <c r="O211" s="1028"/>
      <c r="P211" s="1028"/>
      <c r="Q211" s="1028"/>
      <c r="R211" s="1162"/>
      <c r="S211" s="713"/>
      <c r="T211" s="747"/>
      <c r="U211" s="1028"/>
      <c r="V211" s="1102"/>
      <c r="W211" s="1165"/>
      <c r="X211" s="1028"/>
      <c r="Y211" s="1028"/>
      <c r="Z211" s="1028"/>
      <c r="AA211" s="1028"/>
      <c r="AB211" s="1028"/>
      <c r="AC211" s="1028"/>
      <c r="AD211" s="1028"/>
      <c r="AE211" s="1028"/>
      <c r="AF211" s="1028"/>
      <c r="AG211" s="1028"/>
      <c r="AH211" s="1028"/>
      <c r="AI211" s="1028"/>
      <c r="AJ211" s="1028"/>
      <c r="AK211" s="1028"/>
      <c r="AL211" s="1028"/>
      <c r="AM211" s="1028"/>
      <c r="AN211" s="1028"/>
      <c r="AO211" s="1028"/>
      <c r="AP211" s="1028"/>
      <c r="AQ211" s="1028"/>
      <c r="AR211" s="1028"/>
      <c r="AS211" s="1028"/>
    </row>
    <row r="212" spans="1:45" ht="12.75" customHeight="1">
      <c r="A212" s="1028"/>
      <c r="B212" s="1028"/>
      <c r="C212" s="1028"/>
      <c r="D212" s="1102"/>
      <c r="E212" s="1028"/>
      <c r="F212" s="1028"/>
      <c r="G212" s="1028"/>
      <c r="H212" s="1028"/>
      <c r="I212" s="1028"/>
      <c r="J212" s="1102"/>
      <c r="K212" s="1028"/>
      <c r="L212" s="1028"/>
      <c r="M212" s="1028"/>
      <c r="N212" s="1028"/>
      <c r="O212" s="1028"/>
      <c r="P212" s="1028"/>
      <c r="Q212" s="1028"/>
      <c r="R212" s="1162"/>
      <c r="S212" s="713"/>
      <c r="T212" s="747"/>
      <c r="U212" s="1028"/>
      <c r="V212" s="1102"/>
      <c r="W212" s="1165"/>
      <c r="X212" s="1028"/>
      <c r="Y212" s="1028"/>
      <c r="Z212" s="1028"/>
      <c r="AA212" s="1028"/>
      <c r="AB212" s="1028"/>
      <c r="AC212" s="1028"/>
      <c r="AD212" s="1028"/>
      <c r="AE212" s="1028"/>
      <c r="AF212" s="1028"/>
      <c r="AG212" s="1028"/>
      <c r="AH212" s="1028"/>
      <c r="AI212" s="1028"/>
      <c r="AJ212" s="1028"/>
      <c r="AK212" s="1028"/>
      <c r="AL212" s="1028"/>
      <c r="AM212" s="1028"/>
      <c r="AN212" s="1028"/>
      <c r="AO212" s="1028"/>
      <c r="AP212" s="1028"/>
      <c r="AQ212" s="1028"/>
      <c r="AR212" s="1028"/>
      <c r="AS212" s="1028"/>
    </row>
    <row r="213" spans="1:45" ht="12.75" customHeight="1">
      <c r="A213" s="1028"/>
      <c r="B213" s="1028"/>
      <c r="C213" s="1028"/>
      <c r="D213" s="1102"/>
      <c r="E213" s="1028"/>
      <c r="F213" s="1028"/>
      <c r="G213" s="1028"/>
      <c r="H213" s="1028"/>
      <c r="I213" s="1028"/>
      <c r="J213" s="1102"/>
      <c r="K213" s="1028"/>
      <c r="L213" s="1028"/>
      <c r="M213" s="1028"/>
      <c r="N213" s="1028"/>
      <c r="O213" s="1028"/>
      <c r="P213" s="1028"/>
      <c r="Q213" s="1028"/>
      <c r="R213" s="1162"/>
      <c r="S213" s="713"/>
      <c r="T213" s="747"/>
      <c r="U213" s="1028"/>
      <c r="V213" s="1102"/>
      <c r="W213" s="1165"/>
      <c r="X213" s="1028"/>
      <c r="Y213" s="1028"/>
      <c r="Z213" s="1028"/>
      <c r="AA213" s="1028"/>
      <c r="AB213" s="1028"/>
      <c r="AC213" s="1028"/>
      <c r="AD213" s="1028"/>
      <c r="AE213" s="1028"/>
      <c r="AF213" s="1028"/>
      <c r="AG213" s="1028"/>
      <c r="AH213" s="1028"/>
      <c r="AI213" s="1028"/>
      <c r="AJ213" s="1028"/>
      <c r="AK213" s="1028"/>
      <c r="AL213" s="1028"/>
      <c r="AM213" s="1028"/>
      <c r="AN213" s="1028"/>
      <c r="AO213" s="1028"/>
      <c r="AP213" s="1028"/>
      <c r="AQ213" s="1028"/>
      <c r="AR213" s="1028"/>
      <c r="AS213" s="1028"/>
    </row>
    <row r="214" spans="1:45" ht="12.75" customHeight="1">
      <c r="A214" s="1028"/>
      <c r="B214" s="1028"/>
      <c r="C214" s="1028"/>
      <c r="D214" s="1102"/>
      <c r="E214" s="1028"/>
      <c r="F214" s="1028"/>
      <c r="G214" s="1028"/>
      <c r="H214" s="1028"/>
      <c r="I214" s="1028"/>
      <c r="J214" s="1102"/>
      <c r="K214" s="1028"/>
      <c r="L214" s="1028"/>
      <c r="M214" s="1028"/>
      <c r="N214" s="1028"/>
      <c r="O214" s="1028"/>
      <c r="P214" s="1028"/>
      <c r="Q214" s="1028"/>
      <c r="R214" s="1162"/>
      <c r="S214" s="713"/>
      <c r="T214" s="747"/>
      <c r="U214" s="1028"/>
      <c r="V214" s="1102"/>
      <c r="W214" s="1165"/>
      <c r="X214" s="1028"/>
      <c r="Y214" s="1028"/>
      <c r="Z214" s="1028"/>
      <c r="AA214" s="1028"/>
      <c r="AB214" s="1028"/>
      <c r="AC214" s="1028"/>
      <c r="AD214" s="1028"/>
      <c r="AE214" s="1028"/>
      <c r="AF214" s="1028"/>
      <c r="AG214" s="1028"/>
      <c r="AH214" s="1028"/>
      <c r="AI214" s="1028"/>
      <c r="AJ214" s="1028"/>
      <c r="AK214" s="1028"/>
      <c r="AL214" s="1028"/>
      <c r="AM214" s="1028"/>
      <c r="AN214" s="1028"/>
      <c r="AO214" s="1028"/>
      <c r="AP214" s="1028"/>
      <c r="AQ214" s="1028"/>
      <c r="AR214" s="1028"/>
      <c r="AS214" s="1028"/>
    </row>
    <row r="215" spans="1:45" ht="12.75" customHeight="1">
      <c r="A215" s="1028"/>
      <c r="B215" s="1028"/>
      <c r="C215" s="1028"/>
      <c r="D215" s="1102"/>
      <c r="E215" s="1028"/>
      <c r="F215" s="1028"/>
      <c r="G215" s="1028"/>
      <c r="H215" s="1028"/>
      <c r="I215" s="1028"/>
      <c r="J215" s="1102"/>
      <c r="K215" s="1028"/>
      <c r="L215" s="1028"/>
      <c r="M215" s="1028"/>
      <c r="N215" s="1028"/>
      <c r="O215" s="1028"/>
      <c r="P215" s="1028"/>
      <c r="Q215" s="1028"/>
      <c r="R215" s="1162"/>
      <c r="S215" s="713"/>
      <c r="T215" s="747"/>
      <c r="U215" s="1028"/>
      <c r="V215" s="1102"/>
      <c r="W215" s="1165"/>
      <c r="X215" s="1028"/>
      <c r="Y215" s="1028"/>
      <c r="Z215" s="1028"/>
      <c r="AA215" s="1028"/>
      <c r="AB215" s="1028"/>
      <c r="AC215" s="1028"/>
      <c r="AD215" s="1028"/>
      <c r="AE215" s="1028"/>
      <c r="AF215" s="1028"/>
      <c r="AG215" s="1028"/>
      <c r="AH215" s="1028"/>
      <c r="AI215" s="1028"/>
      <c r="AJ215" s="1028"/>
      <c r="AK215" s="1028"/>
      <c r="AL215" s="1028"/>
      <c r="AM215" s="1028"/>
      <c r="AN215" s="1028"/>
      <c r="AO215" s="1028"/>
      <c r="AP215" s="1028"/>
      <c r="AQ215" s="1028"/>
      <c r="AR215" s="1028"/>
      <c r="AS215" s="1028"/>
    </row>
    <row r="216" spans="1:45" ht="12.75" customHeight="1">
      <c r="A216" s="1028"/>
      <c r="B216" s="1028"/>
      <c r="C216" s="1028"/>
      <c r="D216" s="1102"/>
      <c r="E216" s="1028"/>
      <c r="F216" s="1028"/>
      <c r="G216" s="1028"/>
      <c r="H216" s="1028"/>
      <c r="I216" s="1028"/>
      <c r="J216" s="1102"/>
      <c r="K216" s="1028"/>
      <c r="L216" s="1028"/>
      <c r="M216" s="1028"/>
      <c r="N216" s="1028"/>
      <c r="O216" s="1028"/>
      <c r="P216" s="1028"/>
      <c r="Q216" s="1028"/>
      <c r="R216" s="1162"/>
      <c r="S216" s="713"/>
      <c r="T216" s="747"/>
      <c r="U216" s="1028"/>
      <c r="V216" s="1102"/>
      <c r="W216" s="1165"/>
      <c r="X216" s="1028"/>
      <c r="Y216" s="1028"/>
      <c r="Z216" s="1028"/>
      <c r="AA216" s="1028"/>
      <c r="AB216" s="1028"/>
      <c r="AC216" s="1028"/>
      <c r="AD216" s="1028"/>
      <c r="AE216" s="1028"/>
      <c r="AF216" s="1028"/>
      <c r="AG216" s="1028"/>
      <c r="AH216" s="1028"/>
      <c r="AI216" s="1028"/>
      <c r="AJ216" s="1028"/>
      <c r="AK216" s="1028"/>
      <c r="AL216" s="1028"/>
      <c r="AM216" s="1028"/>
      <c r="AN216" s="1028"/>
      <c r="AO216" s="1028"/>
      <c r="AP216" s="1028"/>
      <c r="AQ216" s="1028"/>
      <c r="AR216" s="1028"/>
      <c r="AS216" s="1028"/>
    </row>
    <row r="217" spans="1:45" ht="12.75" customHeight="1">
      <c r="A217" s="1028"/>
      <c r="B217" s="1028"/>
      <c r="C217" s="1028"/>
      <c r="D217" s="1102"/>
      <c r="E217" s="1028"/>
      <c r="F217" s="1028"/>
      <c r="G217" s="1028"/>
      <c r="H217" s="1028"/>
      <c r="I217" s="1028"/>
      <c r="J217" s="1102"/>
      <c r="K217" s="1028"/>
      <c r="L217" s="1028"/>
      <c r="M217" s="1028"/>
      <c r="N217" s="1028"/>
      <c r="O217" s="1028"/>
      <c r="P217" s="1028"/>
      <c r="Q217" s="1028"/>
      <c r="R217" s="1162"/>
      <c r="S217" s="713"/>
      <c r="T217" s="747"/>
      <c r="U217" s="1028"/>
      <c r="V217" s="1102"/>
      <c r="W217" s="1165"/>
      <c r="X217" s="1028"/>
      <c r="Y217" s="1028"/>
      <c r="Z217" s="1028"/>
      <c r="AA217" s="1028"/>
      <c r="AB217" s="1028"/>
      <c r="AC217" s="1028"/>
      <c r="AD217" s="1028"/>
      <c r="AE217" s="1028"/>
      <c r="AF217" s="1028"/>
      <c r="AG217" s="1028"/>
      <c r="AH217" s="1028"/>
      <c r="AI217" s="1028"/>
      <c r="AJ217" s="1028"/>
      <c r="AK217" s="1028"/>
      <c r="AL217" s="1028"/>
      <c r="AM217" s="1028"/>
      <c r="AN217" s="1028"/>
      <c r="AO217" s="1028"/>
      <c r="AP217" s="1028"/>
      <c r="AQ217" s="1028"/>
      <c r="AR217" s="1028"/>
      <c r="AS217" s="1028"/>
    </row>
    <row r="218" spans="1:45" ht="12.75" customHeight="1">
      <c r="A218" s="1028"/>
      <c r="B218" s="1028"/>
      <c r="C218" s="1028"/>
      <c r="D218" s="1102"/>
      <c r="E218" s="1028"/>
      <c r="F218" s="1028"/>
      <c r="G218" s="1028"/>
      <c r="H218" s="1028"/>
      <c r="I218" s="1028"/>
      <c r="J218" s="1102"/>
      <c r="K218" s="1028"/>
      <c r="L218" s="1028"/>
      <c r="M218" s="1028"/>
      <c r="N218" s="1028"/>
      <c r="O218" s="1028"/>
      <c r="P218" s="1028"/>
      <c r="Q218" s="1028"/>
      <c r="R218" s="1162"/>
      <c r="S218" s="713"/>
      <c r="T218" s="747"/>
      <c r="U218" s="1028"/>
      <c r="V218" s="1102"/>
      <c r="W218" s="1165"/>
      <c r="X218" s="1028"/>
      <c r="Y218" s="1028"/>
      <c r="Z218" s="1028"/>
      <c r="AA218" s="1028"/>
      <c r="AB218" s="1028"/>
      <c r="AC218" s="1028"/>
      <c r="AD218" s="1028"/>
      <c r="AE218" s="1028"/>
      <c r="AF218" s="1028"/>
      <c r="AG218" s="1028"/>
      <c r="AH218" s="1028"/>
      <c r="AI218" s="1028"/>
      <c r="AJ218" s="1028"/>
      <c r="AK218" s="1028"/>
      <c r="AL218" s="1028"/>
      <c r="AM218" s="1028"/>
      <c r="AN218" s="1028"/>
      <c r="AO218" s="1028"/>
      <c r="AP218" s="1028"/>
      <c r="AQ218" s="1028"/>
      <c r="AR218" s="1028"/>
      <c r="AS218" s="1028"/>
    </row>
    <row r="219" spans="1:45" ht="12.75" customHeight="1">
      <c r="A219" s="1028"/>
      <c r="B219" s="1028"/>
      <c r="C219" s="1028"/>
      <c r="D219" s="1102"/>
      <c r="E219" s="1028"/>
      <c r="F219" s="1028"/>
      <c r="G219" s="1028"/>
      <c r="H219" s="1028"/>
      <c r="I219" s="1028"/>
      <c r="J219" s="1102"/>
      <c r="K219" s="1028"/>
      <c r="L219" s="1028"/>
      <c r="M219" s="1028"/>
      <c r="N219" s="1028"/>
      <c r="O219" s="1028"/>
      <c r="P219" s="1028"/>
      <c r="Q219" s="1028"/>
      <c r="R219" s="1162"/>
      <c r="S219" s="713"/>
      <c r="T219" s="747"/>
      <c r="U219" s="1028"/>
      <c r="V219" s="1102"/>
      <c r="W219" s="1165"/>
      <c r="X219" s="1028"/>
      <c r="Y219" s="1028"/>
      <c r="Z219" s="1028"/>
      <c r="AA219" s="1028"/>
      <c r="AB219" s="1028"/>
      <c r="AC219" s="1028"/>
      <c r="AD219" s="1028"/>
      <c r="AE219" s="1028"/>
      <c r="AF219" s="1028"/>
      <c r="AG219" s="1028"/>
      <c r="AH219" s="1028"/>
      <c r="AI219" s="1028"/>
      <c r="AJ219" s="1028"/>
      <c r="AK219" s="1028"/>
      <c r="AL219" s="1028"/>
      <c r="AM219" s="1028"/>
      <c r="AN219" s="1028"/>
      <c r="AO219" s="1028"/>
      <c r="AP219" s="1028"/>
      <c r="AQ219" s="1028"/>
      <c r="AR219" s="1028"/>
      <c r="AS219" s="1028"/>
    </row>
    <row r="220" spans="1:45" ht="12.75" customHeight="1">
      <c r="A220" s="1028"/>
      <c r="B220" s="1028"/>
      <c r="C220" s="1028"/>
      <c r="D220" s="1102"/>
      <c r="E220" s="1028"/>
      <c r="F220" s="1028"/>
      <c r="G220" s="1028"/>
      <c r="H220" s="1028"/>
      <c r="I220" s="1028"/>
      <c r="J220" s="1102"/>
      <c r="K220" s="1028"/>
      <c r="L220" s="1028"/>
      <c r="M220" s="1028"/>
      <c r="N220" s="1028"/>
      <c r="O220" s="1028"/>
      <c r="P220" s="1028"/>
      <c r="Q220" s="1028"/>
      <c r="R220" s="1162"/>
      <c r="S220" s="713"/>
      <c r="T220" s="747"/>
      <c r="U220" s="1028"/>
      <c r="V220" s="1102"/>
      <c r="W220" s="1165"/>
      <c r="X220" s="1028"/>
      <c r="Y220" s="1028"/>
      <c r="Z220" s="1028"/>
      <c r="AA220" s="1028"/>
      <c r="AB220" s="1028"/>
      <c r="AC220" s="1028"/>
      <c r="AD220" s="1028"/>
      <c r="AE220" s="1028"/>
      <c r="AF220" s="1028"/>
      <c r="AG220" s="1028"/>
      <c r="AH220" s="1028"/>
      <c r="AI220" s="1028"/>
      <c r="AJ220" s="1028"/>
      <c r="AK220" s="1028"/>
      <c r="AL220" s="1028"/>
      <c r="AM220" s="1028"/>
      <c r="AN220" s="1028"/>
      <c r="AO220" s="1028"/>
      <c r="AP220" s="1028"/>
      <c r="AQ220" s="1028"/>
      <c r="AR220" s="1028"/>
      <c r="AS220" s="1028"/>
    </row>
    <row r="221" spans="1:45" ht="12.75" customHeight="1">
      <c r="A221" s="1028"/>
      <c r="B221" s="1028"/>
      <c r="C221" s="1028"/>
      <c r="D221" s="1102"/>
      <c r="E221" s="1028"/>
      <c r="F221" s="1028"/>
      <c r="G221" s="1028"/>
      <c r="H221" s="1028"/>
      <c r="I221" s="1028"/>
      <c r="J221" s="1102"/>
      <c r="K221" s="1028"/>
      <c r="L221" s="1028"/>
      <c r="M221" s="1028"/>
      <c r="N221" s="1028"/>
      <c r="O221" s="1028"/>
      <c r="P221" s="1028"/>
      <c r="Q221" s="1028"/>
      <c r="R221" s="1162"/>
      <c r="S221" s="713"/>
      <c r="T221" s="747"/>
      <c r="U221" s="1028"/>
      <c r="V221" s="1102"/>
      <c r="W221" s="1165"/>
      <c r="X221" s="1028"/>
      <c r="Y221" s="1028"/>
      <c r="Z221" s="1028"/>
      <c r="AA221" s="1028"/>
      <c r="AB221" s="1028"/>
      <c r="AC221" s="1028"/>
      <c r="AD221" s="1028"/>
      <c r="AE221" s="1028"/>
      <c r="AF221" s="1028"/>
      <c r="AG221" s="1028"/>
      <c r="AH221" s="1028"/>
      <c r="AI221" s="1028"/>
      <c r="AJ221" s="1028"/>
      <c r="AK221" s="1028"/>
      <c r="AL221" s="1028"/>
      <c r="AM221" s="1028"/>
      <c r="AN221" s="1028"/>
      <c r="AO221" s="1028"/>
      <c r="AP221" s="1028"/>
      <c r="AQ221" s="1028"/>
      <c r="AR221" s="1028"/>
      <c r="AS221" s="1028"/>
    </row>
    <row r="222" spans="1:45" ht="12.75" customHeight="1">
      <c r="A222" s="1028"/>
      <c r="B222" s="1028"/>
      <c r="C222" s="1028"/>
      <c r="D222" s="1102"/>
      <c r="E222" s="1028"/>
      <c r="F222" s="1028"/>
      <c r="G222" s="1028"/>
      <c r="H222" s="1028"/>
      <c r="I222" s="1028"/>
      <c r="J222" s="1102"/>
      <c r="K222" s="1028"/>
      <c r="L222" s="1028"/>
      <c r="M222" s="1028"/>
      <c r="N222" s="1028"/>
      <c r="O222" s="1028"/>
      <c r="P222" s="1028"/>
      <c r="Q222" s="1028"/>
      <c r="R222" s="1162"/>
      <c r="S222" s="713"/>
      <c r="T222" s="747"/>
      <c r="U222" s="1028"/>
      <c r="V222" s="1102"/>
      <c r="W222" s="1165"/>
      <c r="X222" s="1028"/>
      <c r="Y222" s="1028"/>
      <c r="Z222" s="1028"/>
      <c r="AA222" s="1028"/>
      <c r="AB222" s="1028"/>
      <c r="AC222" s="1028"/>
      <c r="AD222" s="1028"/>
      <c r="AE222" s="1028"/>
      <c r="AF222" s="1028"/>
      <c r="AG222" s="1028"/>
      <c r="AH222" s="1028"/>
      <c r="AI222" s="1028"/>
      <c r="AJ222" s="1028"/>
      <c r="AK222" s="1028"/>
      <c r="AL222" s="1028"/>
      <c r="AM222" s="1028"/>
      <c r="AN222" s="1028"/>
      <c r="AO222" s="1028"/>
      <c r="AP222" s="1028"/>
      <c r="AQ222" s="1028"/>
      <c r="AR222" s="1028"/>
      <c r="AS222" s="1028"/>
    </row>
    <row r="223" spans="1:45" ht="12.75" customHeight="1">
      <c r="A223" s="1028"/>
      <c r="B223" s="1028"/>
      <c r="C223" s="1028"/>
      <c r="D223" s="1102"/>
      <c r="E223" s="1028"/>
      <c r="F223" s="1028"/>
      <c r="G223" s="1028"/>
      <c r="H223" s="1028"/>
      <c r="I223" s="1028"/>
      <c r="J223" s="1102"/>
      <c r="K223" s="1028"/>
      <c r="L223" s="1028"/>
      <c r="M223" s="1028"/>
      <c r="N223" s="1028"/>
      <c r="O223" s="1028"/>
      <c r="P223" s="1028"/>
      <c r="Q223" s="1028"/>
      <c r="R223" s="1162"/>
      <c r="S223" s="713"/>
      <c r="T223" s="747"/>
      <c r="U223" s="1028"/>
      <c r="V223" s="1102"/>
      <c r="W223" s="1165"/>
      <c r="X223" s="1028"/>
      <c r="Y223" s="1028"/>
      <c r="Z223" s="1028"/>
      <c r="AA223" s="1028"/>
      <c r="AB223" s="1028"/>
      <c r="AC223" s="1028"/>
      <c r="AD223" s="1028"/>
      <c r="AE223" s="1028"/>
      <c r="AF223" s="1028"/>
      <c r="AG223" s="1028"/>
      <c r="AH223" s="1028"/>
      <c r="AI223" s="1028"/>
      <c r="AJ223" s="1028"/>
      <c r="AK223" s="1028"/>
      <c r="AL223" s="1028"/>
      <c r="AM223" s="1028"/>
      <c r="AN223" s="1028"/>
      <c r="AO223" s="1028"/>
      <c r="AP223" s="1028"/>
      <c r="AQ223" s="1028"/>
      <c r="AR223" s="1028"/>
      <c r="AS223" s="1028"/>
    </row>
    <row r="224" spans="1:45" ht="12.75" customHeight="1">
      <c r="A224" s="1028"/>
      <c r="B224" s="1028"/>
      <c r="C224" s="1028"/>
      <c r="D224" s="1102"/>
      <c r="E224" s="1028"/>
      <c r="F224" s="1028"/>
      <c r="G224" s="1028"/>
      <c r="H224" s="1028"/>
      <c r="I224" s="1028"/>
      <c r="J224" s="1102"/>
      <c r="K224" s="1028"/>
      <c r="L224" s="1028"/>
      <c r="M224" s="1028"/>
      <c r="N224" s="1028"/>
      <c r="O224" s="1028"/>
      <c r="P224" s="1028"/>
      <c r="Q224" s="1028"/>
      <c r="R224" s="1162"/>
      <c r="S224" s="713"/>
      <c r="T224" s="747"/>
      <c r="U224" s="1028"/>
      <c r="V224" s="1102"/>
      <c r="W224" s="1165"/>
      <c r="X224" s="1028"/>
      <c r="Y224" s="1028"/>
      <c r="Z224" s="1028"/>
      <c r="AA224" s="1028"/>
      <c r="AB224" s="1028"/>
      <c r="AC224" s="1028"/>
      <c r="AD224" s="1028"/>
      <c r="AE224" s="1028"/>
      <c r="AF224" s="1028"/>
      <c r="AG224" s="1028"/>
      <c r="AH224" s="1028"/>
      <c r="AI224" s="1028"/>
      <c r="AJ224" s="1028"/>
      <c r="AK224" s="1028"/>
      <c r="AL224" s="1028"/>
      <c r="AM224" s="1028"/>
      <c r="AN224" s="1028"/>
      <c r="AO224" s="1028"/>
      <c r="AP224" s="1028"/>
      <c r="AQ224" s="1028"/>
      <c r="AR224" s="1028"/>
      <c r="AS224" s="1028"/>
    </row>
    <row r="225" spans="1:45" ht="12.75" customHeight="1">
      <c r="A225" s="1028"/>
      <c r="B225" s="1028"/>
      <c r="C225" s="1028"/>
      <c r="D225" s="1102"/>
      <c r="E225" s="1028"/>
      <c r="F225" s="1028"/>
      <c r="G225" s="1028"/>
      <c r="H225" s="1028"/>
      <c r="I225" s="1028"/>
      <c r="J225" s="1102"/>
      <c r="K225" s="1028"/>
      <c r="L225" s="1028"/>
      <c r="M225" s="1028"/>
      <c r="N225" s="1028"/>
      <c r="O225" s="1028"/>
      <c r="P225" s="1028"/>
      <c r="Q225" s="1028"/>
      <c r="R225" s="1162"/>
      <c r="S225" s="713"/>
      <c r="T225" s="747"/>
      <c r="U225" s="1028"/>
      <c r="V225" s="1102"/>
      <c r="W225" s="1165"/>
      <c r="X225" s="1028"/>
      <c r="Y225" s="1028"/>
      <c r="Z225" s="1028"/>
      <c r="AA225" s="1028"/>
      <c r="AB225" s="1028"/>
      <c r="AC225" s="1028"/>
      <c r="AD225" s="1028"/>
      <c r="AE225" s="1028"/>
      <c r="AF225" s="1028"/>
      <c r="AG225" s="1028"/>
      <c r="AH225" s="1028"/>
      <c r="AI225" s="1028"/>
      <c r="AJ225" s="1028"/>
      <c r="AK225" s="1028"/>
      <c r="AL225" s="1028"/>
      <c r="AM225" s="1028"/>
      <c r="AN225" s="1028"/>
      <c r="AO225" s="1028"/>
      <c r="AP225" s="1028"/>
      <c r="AQ225" s="1028"/>
      <c r="AR225" s="1028"/>
      <c r="AS225" s="1028"/>
    </row>
    <row r="226" spans="1:45" ht="12.75" customHeight="1">
      <c r="A226" s="1028"/>
      <c r="B226" s="1028"/>
      <c r="C226" s="1028"/>
      <c r="D226" s="1102"/>
      <c r="E226" s="1028"/>
      <c r="F226" s="1028"/>
      <c r="G226" s="1028"/>
      <c r="H226" s="1028"/>
      <c r="I226" s="1028"/>
      <c r="J226" s="1102"/>
      <c r="K226" s="1028"/>
      <c r="L226" s="1028"/>
      <c r="M226" s="1028"/>
      <c r="N226" s="1028"/>
      <c r="O226" s="1028"/>
      <c r="P226" s="1028"/>
      <c r="Q226" s="1028"/>
      <c r="R226" s="1162"/>
      <c r="S226" s="713"/>
      <c r="T226" s="747"/>
      <c r="U226" s="1028"/>
      <c r="V226" s="1102"/>
      <c r="W226" s="1165"/>
      <c r="X226" s="1028"/>
      <c r="Y226" s="1028"/>
      <c r="Z226" s="1028"/>
      <c r="AA226" s="1028"/>
      <c r="AB226" s="1028"/>
      <c r="AC226" s="1028"/>
      <c r="AD226" s="1028"/>
      <c r="AE226" s="1028"/>
      <c r="AF226" s="1028"/>
      <c r="AG226" s="1028"/>
      <c r="AH226" s="1028"/>
      <c r="AI226" s="1028"/>
      <c r="AJ226" s="1028"/>
      <c r="AK226" s="1028"/>
      <c r="AL226" s="1028"/>
      <c r="AM226" s="1028"/>
      <c r="AN226" s="1028"/>
      <c r="AO226" s="1028"/>
      <c r="AP226" s="1028"/>
      <c r="AQ226" s="1028"/>
      <c r="AR226" s="1028"/>
      <c r="AS226" s="1028"/>
    </row>
    <row r="227" spans="1:45" ht="12.75" customHeight="1">
      <c r="A227" s="1028"/>
      <c r="B227" s="1028"/>
      <c r="C227" s="1028"/>
      <c r="D227" s="1102"/>
      <c r="E227" s="1028"/>
      <c r="F227" s="1028"/>
      <c r="G227" s="1028"/>
      <c r="H227" s="1028"/>
      <c r="I227" s="1028"/>
      <c r="J227" s="1102"/>
      <c r="K227" s="1028"/>
      <c r="L227" s="1028"/>
      <c r="M227" s="1028"/>
      <c r="N227" s="1028"/>
      <c r="O227" s="1028"/>
      <c r="P227" s="1028"/>
      <c r="Q227" s="1028"/>
      <c r="R227" s="1162"/>
      <c r="S227" s="713"/>
      <c r="T227" s="747"/>
      <c r="U227" s="1028"/>
      <c r="V227" s="1102"/>
      <c r="W227" s="1165"/>
      <c r="X227" s="1028"/>
      <c r="Y227" s="1028"/>
      <c r="Z227" s="1028"/>
      <c r="AA227" s="1028"/>
      <c r="AB227" s="1028"/>
      <c r="AC227" s="1028"/>
      <c r="AD227" s="1028"/>
      <c r="AE227" s="1028"/>
      <c r="AF227" s="1028"/>
      <c r="AG227" s="1028"/>
      <c r="AH227" s="1028"/>
      <c r="AI227" s="1028"/>
      <c r="AJ227" s="1028"/>
      <c r="AK227" s="1028"/>
      <c r="AL227" s="1028"/>
      <c r="AM227" s="1028"/>
      <c r="AN227" s="1028"/>
      <c r="AO227" s="1028"/>
      <c r="AP227" s="1028"/>
      <c r="AQ227" s="1028"/>
      <c r="AR227" s="1028"/>
      <c r="AS227" s="1028"/>
    </row>
    <row r="228" spans="1:45" ht="12.75" customHeight="1">
      <c r="A228" s="1028"/>
      <c r="B228" s="1028"/>
      <c r="C228" s="1028"/>
      <c r="D228" s="1102"/>
      <c r="E228" s="1028"/>
      <c r="F228" s="1028"/>
      <c r="G228" s="1028"/>
      <c r="H228" s="1028"/>
      <c r="I228" s="1028"/>
      <c r="J228" s="1102"/>
      <c r="K228" s="1028"/>
      <c r="L228" s="1028"/>
      <c r="M228" s="1028"/>
      <c r="N228" s="1028"/>
      <c r="O228" s="1028"/>
      <c r="P228" s="1028"/>
      <c r="Q228" s="1028"/>
      <c r="R228" s="1162"/>
      <c r="S228" s="713"/>
      <c r="T228" s="747"/>
      <c r="U228" s="1028"/>
      <c r="V228" s="1102"/>
      <c r="W228" s="1165"/>
      <c r="X228" s="1028"/>
      <c r="Y228" s="1028"/>
      <c r="Z228" s="1028"/>
      <c r="AA228" s="1028"/>
      <c r="AB228" s="1028"/>
      <c r="AC228" s="1028"/>
      <c r="AD228" s="1028"/>
      <c r="AE228" s="1028"/>
      <c r="AF228" s="1028"/>
      <c r="AG228" s="1028"/>
      <c r="AH228" s="1028"/>
      <c r="AI228" s="1028"/>
      <c r="AJ228" s="1028"/>
      <c r="AK228" s="1028"/>
      <c r="AL228" s="1028"/>
      <c r="AM228" s="1028"/>
      <c r="AN228" s="1028"/>
      <c r="AO228" s="1028"/>
      <c r="AP228" s="1028"/>
      <c r="AQ228" s="1028"/>
      <c r="AR228" s="1028"/>
      <c r="AS228" s="1028"/>
    </row>
    <row r="229" spans="1:45" ht="12.75" customHeight="1">
      <c r="A229" s="1028"/>
      <c r="B229" s="1028"/>
      <c r="C229" s="1028"/>
      <c r="D229" s="1102"/>
      <c r="E229" s="1028"/>
      <c r="F229" s="1028"/>
      <c r="G229" s="1028"/>
      <c r="H229" s="1028"/>
      <c r="I229" s="1028"/>
      <c r="J229" s="1102"/>
      <c r="K229" s="1028"/>
      <c r="L229" s="1028"/>
      <c r="M229" s="1028"/>
      <c r="N229" s="1028"/>
      <c r="O229" s="1028"/>
      <c r="P229" s="1028"/>
      <c r="Q229" s="1028"/>
      <c r="R229" s="1162"/>
      <c r="S229" s="713"/>
      <c r="T229" s="747"/>
      <c r="U229" s="1028"/>
      <c r="V229" s="1102"/>
      <c r="W229" s="1165"/>
      <c r="X229" s="1028"/>
      <c r="Y229" s="1028"/>
      <c r="Z229" s="1028"/>
      <c r="AA229" s="1028"/>
      <c r="AB229" s="1028"/>
      <c r="AC229" s="1028"/>
      <c r="AD229" s="1028"/>
      <c r="AE229" s="1028"/>
      <c r="AF229" s="1028"/>
      <c r="AG229" s="1028"/>
      <c r="AH229" s="1028"/>
      <c r="AI229" s="1028"/>
      <c r="AJ229" s="1028"/>
      <c r="AK229" s="1028"/>
      <c r="AL229" s="1028"/>
      <c r="AM229" s="1028"/>
      <c r="AN229" s="1028"/>
      <c r="AO229" s="1028"/>
      <c r="AP229" s="1028"/>
      <c r="AQ229" s="1028"/>
      <c r="AR229" s="1028"/>
      <c r="AS229" s="1028"/>
    </row>
    <row r="230" spans="1:45" ht="12.75" customHeight="1">
      <c r="A230" s="1028"/>
      <c r="B230" s="1028"/>
      <c r="C230" s="1028"/>
      <c r="D230" s="1102"/>
      <c r="E230" s="1028"/>
      <c r="F230" s="1028"/>
      <c r="G230" s="1028"/>
      <c r="H230" s="1028"/>
      <c r="I230" s="1028"/>
      <c r="J230" s="1102"/>
      <c r="K230" s="1028"/>
      <c r="L230" s="1028"/>
      <c r="M230" s="1028"/>
      <c r="N230" s="1028"/>
      <c r="O230" s="1028"/>
      <c r="P230" s="1028"/>
      <c r="Q230" s="1028"/>
      <c r="R230" s="1162"/>
      <c r="S230" s="713"/>
      <c r="T230" s="747"/>
      <c r="U230" s="1028"/>
      <c r="V230" s="1102"/>
      <c r="W230" s="1165"/>
      <c r="X230" s="1028"/>
      <c r="Y230" s="1028"/>
      <c r="Z230" s="1028"/>
      <c r="AA230" s="1028"/>
      <c r="AB230" s="1028"/>
      <c r="AC230" s="1028"/>
      <c r="AD230" s="1028"/>
      <c r="AE230" s="1028"/>
      <c r="AF230" s="1028"/>
      <c r="AG230" s="1028"/>
      <c r="AH230" s="1028"/>
      <c r="AI230" s="1028"/>
      <c r="AJ230" s="1028"/>
      <c r="AK230" s="1028"/>
      <c r="AL230" s="1028"/>
      <c r="AM230" s="1028"/>
      <c r="AN230" s="1028"/>
      <c r="AO230" s="1028"/>
      <c r="AP230" s="1028"/>
      <c r="AQ230" s="1028"/>
      <c r="AR230" s="1028"/>
      <c r="AS230" s="1028"/>
    </row>
    <row r="231" spans="1:45" ht="12.75" customHeight="1">
      <c r="A231" s="1028"/>
      <c r="B231" s="1028"/>
      <c r="C231" s="1028"/>
      <c r="D231" s="1102"/>
      <c r="E231" s="1028"/>
      <c r="F231" s="1028"/>
      <c r="G231" s="1028"/>
      <c r="H231" s="1028"/>
      <c r="I231" s="1028"/>
      <c r="J231" s="1102"/>
      <c r="K231" s="1028"/>
      <c r="L231" s="1028"/>
      <c r="M231" s="1028"/>
      <c r="N231" s="1028"/>
      <c r="O231" s="1028"/>
      <c r="P231" s="1028"/>
      <c r="Q231" s="1028"/>
      <c r="R231" s="1162"/>
      <c r="S231" s="713"/>
      <c r="T231" s="747"/>
      <c r="U231" s="1028"/>
      <c r="V231" s="1102"/>
      <c r="W231" s="1165"/>
      <c r="X231" s="1028"/>
      <c r="Y231" s="1028"/>
      <c r="Z231" s="1028"/>
      <c r="AA231" s="1028"/>
      <c r="AB231" s="1028"/>
      <c r="AC231" s="1028"/>
      <c r="AD231" s="1028"/>
      <c r="AE231" s="1028"/>
      <c r="AF231" s="1028"/>
      <c r="AG231" s="1028"/>
      <c r="AH231" s="1028"/>
      <c r="AI231" s="1028"/>
      <c r="AJ231" s="1028"/>
      <c r="AK231" s="1028"/>
      <c r="AL231" s="1028"/>
      <c r="AM231" s="1028"/>
      <c r="AN231" s="1028"/>
      <c r="AO231" s="1028"/>
      <c r="AP231" s="1028"/>
      <c r="AQ231" s="1028"/>
      <c r="AR231" s="1028"/>
      <c r="AS231" s="1028"/>
    </row>
    <row r="232" spans="1:45" ht="12.75" customHeight="1">
      <c r="A232" s="1028"/>
      <c r="B232" s="1028"/>
      <c r="C232" s="1028"/>
      <c r="D232" s="1102"/>
      <c r="E232" s="1028"/>
      <c r="F232" s="1028"/>
      <c r="G232" s="1028"/>
      <c r="H232" s="1028"/>
      <c r="I232" s="1028"/>
      <c r="J232" s="1102"/>
      <c r="K232" s="1028"/>
      <c r="L232" s="1028"/>
      <c r="M232" s="1028"/>
      <c r="N232" s="1028"/>
      <c r="O232" s="1028"/>
      <c r="P232" s="1028"/>
      <c r="Q232" s="1028"/>
      <c r="R232" s="1162"/>
      <c r="S232" s="713"/>
      <c r="T232" s="747"/>
      <c r="U232" s="1028"/>
      <c r="V232" s="1102"/>
      <c r="W232" s="1165"/>
      <c r="X232" s="1028"/>
      <c r="Y232" s="1028"/>
      <c r="Z232" s="1028"/>
      <c r="AA232" s="1028"/>
      <c r="AB232" s="1028"/>
      <c r="AC232" s="1028"/>
      <c r="AD232" s="1028"/>
      <c r="AE232" s="1028"/>
      <c r="AF232" s="1028"/>
      <c r="AG232" s="1028"/>
      <c r="AH232" s="1028"/>
      <c r="AI232" s="1028"/>
      <c r="AJ232" s="1028"/>
      <c r="AK232" s="1028"/>
      <c r="AL232" s="1028"/>
      <c r="AM232" s="1028"/>
      <c r="AN232" s="1028"/>
      <c r="AO232" s="1028"/>
      <c r="AP232" s="1028"/>
      <c r="AQ232" s="1028"/>
      <c r="AR232" s="1028"/>
      <c r="AS232" s="1028"/>
    </row>
    <row r="233" spans="1:45" ht="12.75" customHeight="1">
      <c r="A233" s="1028"/>
      <c r="B233" s="1028"/>
      <c r="C233" s="1028"/>
      <c r="D233" s="1102"/>
      <c r="E233" s="1028"/>
      <c r="F233" s="1028"/>
      <c r="G233" s="1028"/>
      <c r="H233" s="1028"/>
      <c r="I233" s="1028"/>
      <c r="J233" s="1102"/>
      <c r="K233" s="1028"/>
      <c r="L233" s="1028"/>
      <c r="M233" s="1028"/>
      <c r="N233" s="1028"/>
      <c r="O233" s="1028"/>
      <c r="P233" s="1028"/>
      <c r="Q233" s="1028"/>
      <c r="R233" s="1162"/>
      <c r="S233" s="713"/>
      <c r="T233" s="747"/>
      <c r="U233" s="1028"/>
      <c r="V233" s="1102"/>
      <c r="W233" s="1165"/>
      <c r="X233" s="1028"/>
      <c r="Y233" s="1028"/>
      <c r="Z233" s="1028"/>
      <c r="AA233" s="1028"/>
      <c r="AB233" s="1028"/>
      <c r="AC233" s="1028"/>
      <c r="AD233" s="1028"/>
      <c r="AE233" s="1028"/>
      <c r="AF233" s="1028"/>
      <c r="AG233" s="1028"/>
      <c r="AH233" s="1028"/>
      <c r="AI233" s="1028"/>
      <c r="AJ233" s="1028"/>
      <c r="AK233" s="1028"/>
      <c r="AL233" s="1028"/>
      <c r="AM233" s="1028"/>
      <c r="AN233" s="1028"/>
      <c r="AO233" s="1028"/>
      <c r="AP233" s="1028"/>
      <c r="AQ233" s="1028"/>
      <c r="AR233" s="1028"/>
      <c r="AS233" s="1028"/>
    </row>
    <row r="234" spans="1:45" ht="12.75" customHeight="1">
      <c r="A234" s="1028"/>
      <c r="B234" s="1028"/>
      <c r="C234" s="1028"/>
      <c r="D234" s="1102"/>
      <c r="E234" s="1028"/>
      <c r="F234" s="1028"/>
      <c r="G234" s="1028"/>
      <c r="H234" s="1028"/>
      <c r="I234" s="1028"/>
      <c r="J234" s="1102"/>
      <c r="K234" s="1028"/>
      <c r="L234" s="1028"/>
      <c r="M234" s="1028"/>
      <c r="N234" s="1028"/>
      <c r="O234" s="1028"/>
      <c r="P234" s="1028"/>
      <c r="Q234" s="1028"/>
      <c r="R234" s="1162"/>
      <c r="S234" s="713"/>
      <c r="T234" s="747"/>
      <c r="U234" s="1028"/>
      <c r="V234" s="1102"/>
      <c r="W234" s="1165"/>
      <c r="X234" s="1028"/>
      <c r="Y234" s="1028"/>
      <c r="Z234" s="1028"/>
      <c r="AA234" s="1028"/>
      <c r="AB234" s="1028"/>
      <c r="AC234" s="1028"/>
      <c r="AD234" s="1028"/>
      <c r="AE234" s="1028"/>
      <c r="AF234" s="1028"/>
      <c r="AG234" s="1028"/>
      <c r="AH234" s="1028"/>
      <c r="AI234" s="1028"/>
      <c r="AJ234" s="1028"/>
      <c r="AK234" s="1028"/>
      <c r="AL234" s="1028"/>
      <c r="AM234" s="1028"/>
      <c r="AN234" s="1028"/>
      <c r="AO234" s="1028"/>
      <c r="AP234" s="1028"/>
      <c r="AQ234" s="1028"/>
      <c r="AR234" s="1028"/>
      <c r="AS234" s="1028"/>
    </row>
    <row r="235" spans="1:45" ht="12.75" customHeight="1">
      <c r="A235" s="1028"/>
      <c r="B235" s="1028"/>
      <c r="C235" s="1028"/>
      <c r="D235" s="1102"/>
      <c r="E235" s="1028"/>
      <c r="F235" s="1028"/>
      <c r="G235" s="1028"/>
      <c r="H235" s="1028"/>
      <c r="I235" s="1028"/>
      <c r="J235" s="1102"/>
      <c r="K235" s="1028"/>
      <c r="L235" s="1028"/>
      <c r="M235" s="1028"/>
      <c r="N235" s="1028"/>
      <c r="O235" s="1028"/>
      <c r="P235" s="1028"/>
      <c r="Q235" s="1028"/>
      <c r="R235" s="1162"/>
      <c r="S235" s="713"/>
      <c r="T235" s="747"/>
      <c r="U235" s="1028"/>
      <c r="V235" s="1102"/>
      <c r="W235" s="1165"/>
      <c r="X235" s="1028"/>
      <c r="Y235" s="1028"/>
      <c r="Z235" s="1028"/>
      <c r="AA235" s="1028"/>
      <c r="AB235" s="1028"/>
      <c r="AC235" s="1028"/>
      <c r="AD235" s="1028"/>
      <c r="AE235" s="1028"/>
      <c r="AF235" s="1028"/>
      <c r="AG235" s="1028"/>
      <c r="AH235" s="1028"/>
      <c r="AI235" s="1028"/>
      <c r="AJ235" s="1028"/>
      <c r="AK235" s="1028"/>
      <c r="AL235" s="1028"/>
      <c r="AM235" s="1028"/>
      <c r="AN235" s="1028"/>
      <c r="AO235" s="1028"/>
      <c r="AP235" s="1028"/>
      <c r="AQ235" s="1028"/>
      <c r="AR235" s="1028"/>
      <c r="AS235" s="1028"/>
    </row>
    <row r="236" spans="1:45" ht="12.75" customHeight="1">
      <c r="A236" s="1028"/>
      <c r="B236" s="1028"/>
      <c r="C236" s="1028"/>
      <c r="D236" s="1102"/>
      <c r="E236" s="1028"/>
      <c r="F236" s="1028"/>
      <c r="G236" s="1028"/>
      <c r="H236" s="1028"/>
      <c r="I236" s="1028"/>
      <c r="J236" s="1102"/>
      <c r="K236" s="1028"/>
      <c r="L236" s="1028"/>
      <c r="M236" s="1028"/>
      <c r="N236" s="1028"/>
      <c r="O236" s="1028"/>
      <c r="P236" s="1028"/>
      <c r="Q236" s="1028"/>
      <c r="R236" s="1162"/>
      <c r="S236" s="713"/>
      <c r="T236" s="747"/>
      <c r="U236" s="1028"/>
      <c r="V236" s="1102"/>
      <c r="W236" s="1165"/>
      <c r="X236" s="1028"/>
      <c r="Y236" s="1028"/>
      <c r="Z236" s="1028"/>
      <c r="AA236" s="1028"/>
      <c r="AB236" s="1028"/>
      <c r="AC236" s="1028"/>
      <c r="AD236" s="1028"/>
      <c r="AE236" s="1028"/>
      <c r="AF236" s="1028"/>
      <c r="AG236" s="1028"/>
      <c r="AH236" s="1028"/>
      <c r="AI236" s="1028"/>
      <c r="AJ236" s="1028"/>
      <c r="AK236" s="1028"/>
      <c r="AL236" s="1028"/>
      <c r="AM236" s="1028"/>
      <c r="AN236" s="1028"/>
      <c r="AO236" s="1028"/>
      <c r="AP236" s="1028"/>
      <c r="AQ236" s="1028"/>
      <c r="AR236" s="1028"/>
      <c r="AS236" s="1028"/>
    </row>
    <row r="237" spans="1:45" ht="12.75" customHeight="1">
      <c r="A237" s="1028"/>
      <c r="B237" s="1028"/>
      <c r="C237" s="1028"/>
      <c r="D237" s="1102"/>
      <c r="E237" s="1028"/>
      <c r="F237" s="1028"/>
      <c r="G237" s="1028"/>
      <c r="H237" s="1028"/>
      <c r="I237" s="1028"/>
      <c r="J237" s="1102"/>
      <c r="K237" s="1028"/>
      <c r="L237" s="1028"/>
      <c r="M237" s="1028"/>
      <c r="N237" s="1028"/>
      <c r="O237" s="1028"/>
      <c r="P237" s="1028"/>
      <c r="Q237" s="1028"/>
      <c r="R237" s="1162"/>
      <c r="S237" s="713"/>
      <c r="T237" s="747"/>
      <c r="U237" s="1028"/>
      <c r="V237" s="1102"/>
      <c r="W237" s="1165"/>
      <c r="X237" s="1028"/>
      <c r="Y237" s="1028"/>
      <c r="Z237" s="1028"/>
      <c r="AA237" s="1028"/>
      <c r="AB237" s="1028"/>
      <c r="AC237" s="1028"/>
      <c r="AD237" s="1028"/>
      <c r="AE237" s="1028"/>
      <c r="AF237" s="1028"/>
      <c r="AG237" s="1028"/>
      <c r="AH237" s="1028"/>
      <c r="AI237" s="1028"/>
      <c r="AJ237" s="1028"/>
      <c r="AK237" s="1028"/>
      <c r="AL237" s="1028"/>
      <c r="AM237" s="1028"/>
      <c r="AN237" s="1028"/>
      <c r="AO237" s="1028"/>
      <c r="AP237" s="1028"/>
      <c r="AQ237" s="1028"/>
      <c r="AR237" s="1028"/>
      <c r="AS237" s="1028"/>
    </row>
    <row r="238" spans="1:45" ht="12.75" customHeight="1">
      <c r="A238" s="1028"/>
      <c r="B238" s="1028"/>
      <c r="C238" s="1028"/>
      <c r="D238" s="1102"/>
      <c r="E238" s="1028"/>
      <c r="F238" s="1028"/>
      <c r="G238" s="1028"/>
      <c r="H238" s="1028"/>
      <c r="I238" s="1028"/>
      <c r="J238" s="1102"/>
      <c r="K238" s="1028"/>
      <c r="L238" s="1028"/>
      <c r="M238" s="1028"/>
      <c r="N238" s="1028"/>
      <c r="O238" s="1028"/>
      <c r="P238" s="1028"/>
      <c r="Q238" s="1028"/>
      <c r="R238" s="1162"/>
      <c r="S238" s="713"/>
      <c r="T238" s="747"/>
      <c r="U238" s="1028"/>
      <c r="V238" s="1102"/>
      <c r="W238" s="1165"/>
      <c r="X238" s="1028"/>
      <c r="Y238" s="1028"/>
      <c r="Z238" s="1028"/>
      <c r="AA238" s="1028"/>
      <c r="AB238" s="1028"/>
      <c r="AC238" s="1028"/>
      <c r="AD238" s="1028"/>
      <c r="AE238" s="1028"/>
      <c r="AF238" s="1028"/>
      <c r="AG238" s="1028"/>
      <c r="AH238" s="1028"/>
      <c r="AI238" s="1028"/>
      <c r="AJ238" s="1028"/>
      <c r="AK238" s="1028"/>
      <c r="AL238" s="1028"/>
      <c r="AM238" s="1028"/>
      <c r="AN238" s="1028"/>
      <c r="AO238" s="1028"/>
      <c r="AP238" s="1028"/>
      <c r="AQ238" s="1028"/>
      <c r="AR238" s="1028"/>
      <c r="AS238" s="1028"/>
    </row>
    <row r="239" spans="1:45" ht="12.75" customHeight="1">
      <c r="A239" s="1028"/>
      <c r="B239" s="1028"/>
      <c r="C239" s="1028"/>
      <c r="D239" s="1102"/>
      <c r="E239" s="1028"/>
      <c r="F239" s="1028"/>
      <c r="G239" s="1028"/>
      <c r="H239" s="1028"/>
      <c r="I239" s="1028"/>
      <c r="J239" s="1102"/>
      <c r="K239" s="1028"/>
      <c r="L239" s="1028"/>
      <c r="M239" s="1028"/>
      <c r="N239" s="1028"/>
      <c r="O239" s="1028"/>
      <c r="P239" s="1028"/>
      <c r="Q239" s="1028"/>
      <c r="R239" s="1162"/>
      <c r="S239" s="713"/>
      <c r="T239" s="747"/>
      <c r="U239" s="1028"/>
      <c r="V239" s="1102"/>
      <c r="W239" s="1165"/>
      <c r="X239" s="1028"/>
      <c r="Y239" s="1028"/>
      <c r="Z239" s="1028"/>
      <c r="AA239" s="1028"/>
      <c r="AB239" s="1028"/>
      <c r="AC239" s="1028"/>
      <c r="AD239" s="1028"/>
      <c r="AE239" s="1028"/>
      <c r="AF239" s="1028"/>
      <c r="AG239" s="1028"/>
      <c r="AH239" s="1028"/>
      <c r="AI239" s="1028"/>
      <c r="AJ239" s="1028"/>
      <c r="AK239" s="1028"/>
      <c r="AL239" s="1028"/>
      <c r="AM239" s="1028"/>
      <c r="AN239" s="1028"/>
      <c r="AO239" s="1028"/>
      <c r="AP239" s="1028"/>
      <c r="AQ239" s="1028"/>
      <c r="AR239" s="1028"/>
      <c r="AS239" s="1028"/>
    </row>
    <row r="240" spans="1:45" ht="12.75" customHeight="1">
      <c r="A240" s="1028"/>
      <c r="B240" s="1028"/>
      <c r="C240" s="1028"/>
      <c r="D240" s="1102"/>
      <c r="E240" s="1028"/>
      <c r="F240" s="1028"/>
      <c r="G240" s="1028"/>
      <c r="H240" s="1028"/>
      <c r="I240" s="1028"/>
      <c r="J240" s="1102"/>
      <c r="K240" s="1028"/>
      <c r="L240" s="1028"/>
      <c r="M240" s="1028"/>
      <c r="N240" s="1028"/>
      <c r="O240" s="1028"/>
      <c r="P240" s="1028"/>
      <c r="Q240" s="1028"/>
      <c r="R240" s="1162"/>
      <c r="S240" s="713"/>
      <c r="T240" s="747"/>
      <c r="U240" s="1028"/>
      <c r="V240" s="1102"/>
      <c r="W240" s="1165"/>
      <c r="X240" s="1028"/>
      <c r="Y240" s="1028"/>
      <c r="Z240" s="1028"/>
      <c r="AA240" s="1028"/>
      <c r="AB240" s="1028"/>
      <c r="AC240" s="1028"/>
      <c r="AD240" s="1028"/>
      <c r="AE240" s="1028"/>
      <c r="AF240" s="1028"/>
      <c r="AG240" s="1028"/>
      <c r="AH240" s="1028"/>
      <c r="AI240" s="1028"/>
      <c r="AJ240" s="1028"/>
      <c r="AK240" s="1028"/>
      <c r="AL240" s="1028"/>
      <c r="AM240" s="1028"/>
      <c r="AN240" s="1028"/>
      <c r="AO240" s="1028"/>
      <c r="AP240" s="1028"/>
      <c r="AQ240" s="1028"/>
      <c r="AR240" s="1028"/>
      <c r="AS240" s="1028"/>
    </row>
    <row r="241" spans="1:45" ht="12.75" customHeight="1">
      <c r="A241" s="1028"/>
      <c r="B241" s="1028"/>
      <c r="C241" s="1028"/>
      <c r="D241" s="1102"/>
      <c r="E241" s="1028"/>
      <c r="F241" s="1028"/>
      <c r="G241" s="1028"/>
      <c r="H241" s="1028"/>
      <c r="I241" s="1028"/>
      <c r="J241" s="1102"/>
      <c r="K241" s="1028"/>
      <c r="L241" s="1028"/>
      <c r="M241" s="1028"/>
      <c r="N241" s="1028"/>
      <c r="O241" s="1028"/>
      <c r="P241" s="1028"/>
      <c r="Q241" s="1028"/>
      <c r="R241" s="1162"/>
      <c r="S241" s="713"/>
      <c r="T241" s="747"/>
      <c r="U241" s="1028"/>
      <c r="V241" s="1102"/>
      <c r="W241" s="1165"/>
      <c r="X241" s="1028"/>
      <c r="Y241" s="1028"/>
      <c r="Z241" s="1028"/>
      <c r="AA241" s="1028"/>
      <c r="AB241" s="1028"/>
      <c r="AC241" s="1028"/>
      <c r="AD241" s="1028"/>
      <c r="AE241" s="1028"/>
      <c r="AF241" s="1028"/>
      <c r="AG241" s="1028"/>
      <c r="AH241" s="1028"/>
      <c r="AI241" s="1028"/>
      <c r="AJ241" s="1028"/>
      <c r="AK241" s="1028"/>
      <c r="AL241" s="1028"/>
      <c r="AM241" s="1028"/>
      <c r="AN241" s="1028"/>
      <c r="AO241" s="1028"/>
      <c r="AP241" s="1028"/>
      <c r="AQ241" s="1028"/>
      <c r="AR241" s="1028"/>
      <c r="AS241" s="1028"/>
    </row>
    <row r="242" spans="1:45" ht="12.75" customHeight="1">
      <c r="A242" s="1028"/>
      <c r="B242" s="1028"/>
      <c r="C242" s="1028"/>
      <c r="D242" s="1102"/>
      <c r="E242" s="1028"/>
      <c r="F242" s="1028"/>
      <c r="G242" s="1028"/>
      <c r="H242" s="1028"/>
      <c r="I242" s="1028"/>
      <c r="J242" s="1102"/>
      <c r="K242" s="1028"/>
      <c r="L242" s="1028"/>
      <c r="M242" s="1028"/>
      <c r="N242" s="1028"/>
      <c r="O242" s="1028"/>
      <c r="P242" s="1028"/>
      <c r="Q242" s="1028"/>
      <c r="R242" s="1162"/>
      <c r="S242" s="713"/>
      <c r="T242" s="747"/>
      <c r="U242" s="1028"/>
      <c r="V242" s="1102"/>
      <c r="W242" s="1165"/>
      <c r="X242" s="1028"/>
      <c r="Y242" s="1028"/>
      <c r="Z242" s="1028"/>
      <c r="AA242" s="1028"/>
      <c r="AB242" s="1028"/>
      <c r="AC242" s="1028"/>
      <c r="AD242" s="1028"/>
      <c r="AE242" s="1028"/>
      <c r="AF242" s="1028"/>
      <c r="AG242" s="1028"/>
      <c r="AH242" s="1028"/>
      <c r="AI242" s="1028"/>
      <c r="AJ242" s="1028"/>
      <c r="AK242" s="1028"/>
      <c r="AL242" s="1028"/>
      <c r="AM242" s="1028"/>
      <c r="AN242" s="1028"/>
      <c r="AO242" s="1028"/>
      <c r="AP242" s="1028"/>
      <c r="AQ242" s="1028"/>
      <c r="AR242" s="1028"/>
      <c r="AS242" s="1028"/>
    </row>
    <row r="243" spans="1:45" ht="12.75" customHeight="1">
      <c r="A243" s="1028"/>
      <c r="B243" s="1028"/>
      <c r="C243" s="1028"/>
      <c r="D243" s="1102"/>
      <c r="E243" s="1028"/>
      <c r="F243" s="1028"/>
      <c r="G243" s="1028"/>
      <c r="H243" s="1028"/>
      <c r="I243" s="1028"/>
      <c r="J243" s="1102"/>
      <c r="K243" s="1028"/>
      <c r="L243" s="1028"/>
      <c r="M243" s="1028"/>
      <c r="N243" s="1028"/>
      <c r="O243" s="1028"/>
      <c r="P243" s="1028"/>
      <c r="Q243" s="1028"/>
      <c r="R243" s="1162"/>
      <c r="S243" s="713"/>
      <c r="T243" s="747"/>
      <c r="U243" s="1028"/>
      <c r="V243" s="1102"/>
      <c r="W243" s="1165"/>
      <c r="X243" s="1028"/>
      <c r="Y243" s="1028"/>
      <c r="Z243" s="1028"/>
      <c r="AA243" s="1028"/>
      <c r="AB243" s="1028"/>
      <c r="AC243" s="1028"/>
      <c r="AD243" s="1028"/>
      <c r="AE243" s="1028"/>
      <c r="AF243" s="1028"/>
      <c r="AG243" s="1028"/>
      <c r="AH243" s="1028"/>
      <c r="AI243" s="1028"/>
      <c r="AJ243" s="1028"/>
      <c r="AK243" s="1028"/>
      <c r="AL243" s="1028"/>
      <c r="AM243" s="1028"/>
      <c r="AN243" s="1028"/>
      <c r="AO243" s="1028"/>
      <c r="AP243" s="1028"/>
      <c r="AQ243" s="1028"/>
      <c r="AR243" s="1028"/>
      <c r="AS243" s="1028"/>
    </row>
    <row r="244" spans="1:45" ht="12.75" customHeight="1">
      <c r="A244" s="1028"/>
      <c r="B244" s="1028"/>
      <c r="C244" s="1028"/>
      <c r="D244" s="1102"/>
      <c r="E244" s="1028"/>
      <c r="F244" s="1028"/>
      <c r="G244" s="1028"/>
      <c r="H244" s="1028"/>
      <c r="I244" s="1028"/>
      <c r="J244" s="1102"/>
      <c r="K244" s="1028"/>
      <c r="L244" s="1028"/>
      <c r="M244" s="1028"/>
      <c r="N244" s="1028"/>
      <c r="O244" s="1028"/>
      <c r="P244" s="1028"/>
      <c r="Q244" s="1028"/>
      <c r="R244" s="1162"/>
      <c r="S244" s="713"/>
      <c r="T244" s="747"/>
      <c r="U244" s="1028"/>
      <c r="V244" s="1102"/>
      <c r="W244" s="1165"/>
      <c r="X244" s="1028"/>
      <c r="Y244" s="1028"/>
      <c r="Z244" s="1028"/>
      <c r="AA244" s="1028"/>
      <c r="AB244" s="1028"/>
      <c r="AC244" s="1028"/>
      <c r="AD244" s="1028"/>
      <c r="AE244" s="1028"/>
      <c r="AF244" s="1028"/>
      <c r="AG244" s="1028"/>
      <c r="AH244" s="1028"/>
      <c r="AI244" s="1028"/>
      <c r="AJ244" s="1028"/>
      <c r="AK244" s="1028"/>
      <c r="AL244" s="1028"/>
      <c r="AM244" s="1028"/>
      <c r="AN244" s="1028"/>
      <c r="AO244" s="1028"/>
      <c r="AP244" s="1028"/>
      <c r="AQ244" s="1028"/>
      <c r="AR244" s="1028"/>
      <c r="AS244" s="1028"/>
    </row>
    <row r="245" spans="1:45" ht="12.75" customHeight="1">
      <c r="A245" s="1028"/>
      <c r="B245" s="1028"/>
      <c r="C245" s="1028"/>
      <c r="D245" s="1102"/>
      <c r="E245" s="1028"/>
      <c r="F245" s="1028"/>
      <c r="G245" s="1028"/>
      <c r="H245" s="1028"/>
      <c r="I245" s="1028"/>
      <c r="J245" s="1102"/>
      <c r="K245" s="1028"/>
      <c r="L245" s="1028"/>
      <c r="M245" s="1028"/>
      <c r="N245" s="1028"/>
      <c r="O245" s="1028"/>
      <c r="P245" s="1028"/>
      <c r="Q245" s="1028"/>
      <c r="R245" s="1162"/>
      <c r="S245" s="713"/>
      <c r="T245" s="747"/>
      <c r="U245" s="1028"/>
      <c r="V245" s="1102"/>
      <c r="W245" s="1165"/>
      <c r="X245" s="1028"/>
      <c r="Y245" s="1028"/>
      <c r="Z245" s="1028"/>
      <c r="AA245" s="1028"/>
      <c r="AB245" s="1028"/>
      <c r="AC245" s="1028"/>
      <c r="AD245" s="1028"/>
      <c r="AE245" s="1028"/>
      <c r="AF245" s="1028"/>
      <c r="AG245" s="1028"/>
      <c r="AH245" s="1028"/>
      <c r="AI245" s="1028"/>
      <c r="AJ245" s="1028"/>
      <c r="AK245" s="1028"/>
      <c r="AL245" s="1028"/>
      <c r="AM245" s="1028"/>
      <c r="AN245" s="1028"/>
      <c r="AO245" s="1028"/>
      <c r="AP245" s="1028"/>
      <c r="AQ245" s="1028"/>
      <c r="AR245" s="1028"/>
      <c r="AS245" s="1028"/>
    </row>
    <row r="246" spans="1:45" ht="12.75" customHeight="1">
      <c r="A246" s="1028"/>
      <c r="B246" s="1028"/>
      <c r="C246" s="1028"/>
      <c r="D246" s="1102"/>
      <c r="E246" s="1028"/>
      <c r="F246" s="1028"/>
      <c r="G246" s="1028"/>
      <c r="H246" s="1028"/>
      <c r="I246" s="1028"/>
      <c r="J246" s="1102"/>
      <c r="K246" s="1028"/>
      <c r="L246" s="1028"/>
      <c r="M246" s="1028"/>
      <c r="N246" s="1028"/>
      <c r="O246" s="1028"/>
      <c r="P246" s="1028"/>
      <c r="Q246" s="1028"/>
      <c r="R246" s="1162"/>
      <c r="S246" s="713"/>
      <c r="T246" s="747"/>
      <c r="U246" s="1028"/>
      <c r="V246" s="1102"/>
      <c r="W246" s="1165"/>
      <c r="X246" s="1028"/>
      <c r="Y246" s="1028"/>
      <c r="Z246" s="1028"/>
      <c r="AA246" s="1028"/>
      <c r="AB246" s="1028"/>
      <c r="AC246" s="1028"/>
      <c r="AD246" s="1028"/>
      <c r="AE246" s="1028"/>
      <c r="AF246" s="1028"/>
      <c r="AG246" s="1028"/>
      <c r="AH246" s="1028"/>
      <c r="AI246" s="1028"/>
      <c r="AJ246" s="1028"/>
      <c r="AK246" s="1028"/>
      <c r="AL246" s="1028"/>
      <c r="AM246" s="1028"/>
      <c r="AN246" s="1028"/>
      <c r="AO246" s="1028"/>
      <c r="AP246" s="1028"/>
      <c r="AQ246" s="1028"/>
      <c r="AR246" s="1028"/>
      <c r="AS246" s="1028"/>
    </row>
    <row r="247" spans="1:45" ht="12.75" customHeight="1">
      <c r="A247" s="1028"/>
      <c r="B247" s="1028"/>
      <c r="C247" s="1028"/>
      <c r="D247" s="1102"/>
      <c r="E247" s="1028"/>
      <c r="F247" s="1028"/>
      <c r="G247" s="1028"/>
      <c r="H247" s="1028"/>
      <c r="I247" s="1028"/>
      <c r="J247" s="1102"/>
      <c r="K247" s="1028"/>
      <c r="L247" s="1028"/>
      <c r="M247" s="1028"/>
      <c r="N247" s="1028"/>
      <c r="O247" s="1028"/>
      <c r="P247" s="1028"/>
      <c r="Q247" s="1028"/>
      <c r="R247" s="1162"/>
      <c r="S247" s="713"/>
      <c r="T247" s="747"/>
      <c r="U247" s="1028"/>
      <c r="V247" s="1102"/>
      <c r="W247" s="1165"/>
      <c r="X247" s="1028"/>
      <c r="Y247" s="1028"/>
      <c r="Z247" s="1028"/>
      <c r="AA247" s="1028"/>
      <c r="AB247" s="1028"/>
      <c r="AC247" s="1028"/>
      <c r="AD247" s="1028"/>
      <c r="AE247" s="1028"/>
      <c r="AF247" s="1028"/>
      <c r="AG247" s="1028"/>
      <c r="AH247" s="1028"/>
      <c r="AI247" s="1028"/>
      <c r="AJ247" s="1028"/>
      <c r="AK247" s="1028"/>
      <c r="AL247" s="1028"/>
      <c r="AM247" s="1028"/>
      <c r="AN247" s="1028"/>
      <c r="AO247" s="1028"/>
      <c r="AP247" s="1028"/>
      <c r="AQ247" s="1028"/>
      <c r="AR247" s="1028"/>
      <c r="AS247" s="1028"/>
    </row>
    <row r="248" spans="1:45" ht="12.75" customHeight="1">
      <c r="A248" s="1028"/>
      <c r="B248" s="1028"/>
      <c r="C248" s="1028"/>
      <c r="D248" s="1102"/>
      <c r="E248" s="1028"/>
      <c r="F248" s="1028"/>
      <c r="G248" s="1028"/>
      <c r="H248" s="1028"/>
      <c r="I248" s="1028"/>
      <c r="J248" s="1102"/>
      <c r="K248" s="1028"/>
      <c r="L248" s="1028"/>
      <c r="M248" s="1028"/>
      <c r="N248" s="1028"/>
      <c r="O248" s="1028"/>
      <c r="P248" s="1028"/>
      <c r="Q248" s="1028"/>
      <c r="R248" s="1162"/>
      <c r="S248" s="713"/>
      <c r="T248" s="747"/>
      <c r="U248" s="1028"/>
      <c r="V248" s="1102"/>
      <c r="W248" s="1165"/>
      <c r="X248" s="1028"/>
      <c r="Y248" s="1028"/>
      <c r="Z248" s="1028"/>
      <c r="AA248" s="1028"/>
      <c r="AB248" s="1028"/>
      <c r="AC248" s="1028"/>
      <c r="AD248" s="1028"/>
      <c r="AE248" s="1028"/>
      <c r="AF248" s="1028"/>
      <c r="AG248" s="1028"/>
      <c r="AH248" s="1028"/>
      <c r="AI248" s="1028"/>
      <c r="AJ248" s="1028"/>
      <c r="AK248" s="1028"/>
      <c r="AL248" s="1028"/>
      <c r="AM248" s="1028"/>
      <c r="AN248" s="1028"/>
      <c r="AO248" s="1028"/>
      <c r="AP248" s="1028"/>
      <c r="AQ248" s="1028"/>
      <c r="AR248" s="1028"/>
      <c r="AS248" s="1028"/>
    </row>
    <row r="249" spans="1:45" ht="12.75" customHeight="1">
      <c r="A249" s="1028"/>
      <c r="B249" s="1028"/>
      <c r="C249" s="1028"/>
      <c r="D249" s="1102"/>
      <c r="E249" s="1028"/>
      <c r="F249" s="1028"/>
      <c r="G249" s="1028"/>
      <c r="H249" s="1028"/>
      <c r="I249" s="1028"/>
      <c r="J249" s="1102"/>
      <c r="K249" s="1028"/>
      <c r="L249" s="1028"/>
      <c r="M249" s="1028"/>
      <c r="N249" s="1028"/>
      <c r="O249" s="1028"/>
      <c r="P249" s="1028"/>
      <c r="Q249" s="1028"/>
      <c r="R249" s="1162"/>
      <c r="S249" s="713"/>
      <c r="T249" s="747"/>
      <c r="U249" s="1028"/>
      <c r="V249" s="1102"/>
      <c r="W249" s="1165"/>
      <c r="X249" s="1028"/>
      <c r="Y249" s="1028"/>
      <c r="Z249" s="1028"/>
      <c r="AA249" s="1028"/>
      <c r="AB249" s="1028"/>
      <c r="AC249" s="1028"/>
      <c r="AD249" s="1028"/>
      <c r="AE249" s="1028"/>
      <c r="AF249" s="1028"/>
      <c r="AG249" s="1028"/>
      <c r="AH249" s="1028"/>
      <c r="AI249" s="1028"/>
      <c r="AJ249" s="1028"/>
      <c r="AK249" s="1028"/>
      <c r="AL249" s="1028"/>
      <c r="AM249" s="1028"/>
      <c r="AN249" s="1028"/>
      <c r="AO249" s="1028"/>
      <c r="AP249" s="1028"/>
      <c r="AQ249" s="1028"/>
      <c r="AR249" s="1028"/>
      <c r="AS249" s="1028"/>
    </row>
    <row r="250" spans="1:45" ht="12.75" customHeight="1">
      <c r="A250" s="1028"/>
      <c r="B250" s="1028"/>
      <c r="C250" s="1028"/>
      <c r="D250" s="1102"/>
      <c r="E250" s="1028"/>
      <c r="F250" s="1028"/>
      <c r="G250" s="1028"/>
      <c r="H250" s="1028"/>
      <c r="I250" s="1028"/>
      <c r="J250" s="1102"/>
      <c r="K250" s="1028"/>
      <c r="L250" s="1028"/>
      <c r="M250" s="1028"/>
      <c r="N250" s="1028"/>
      <c r="O250" s="1028"/>
      <c r="P250" s="1028"/>
      <c r="Q250" s="1028"/>
      <c r="R250" s="1162"/>
      <c r="S250" s="713"/>
      <c r="T250" s="747"/>
      <c r="U250" s="1028"/>
      <c r="V250" s="1102"/>
      <c r="W250" s="1165"/>
      <c r="X250" s="1028"/>
      <c r="Y250" s="1028"/>
      <c r="Z250" s="1028"/>
      <c r="AA250" s="1028"/>
      <c r="AB250" s="1028"/>
      <c r="AC250" s="1028"/>
      <c r="AD250" s="1028"/>
      <c r="AE250" s="1028"/>
      <c r="AF250" s="1028"/>
      <c r="AG250" s="1028"/>
      <c r="AH250" s="1028"/>
      <c r="AI250" s="1028"/>
      <c r="AJ250" s="1028"/>
      <c r="AK250" s="1028"/>
      <c r="AL250" s="1028"/>
      <c r="AM250" s="1028"/>
      <c r="AN250" s="1028"/>
      <c r="AO250" s="1028"/>
      <c r="AP250" s="1028"/>
      <c r="AQ250" s="1028"/>
      <c r="AR250" s="1028"/>
      <c r="AS250" s="1028"/>
    </row>
    <row r="251" spans="1:45" ht="12.75" customHeight="1">
      <c r="A251" s="1028"/>
      <c r="B251" s="1028"/>
      <c r="C251" s="1028"/>
      <c r="D251" s="1102"/>
      <c r="E251" s="1028"/>
      <c r="F251" s="1028"/>
      <c r="G251" s="1028"/>
      <c r="H251" s="1028"/>
      <c r="I251" s="1028"/>
      <c r="J251" s="1102"/>
      <c r="K251" s="1028"/>
      <c r="L251" s="1028"/>
      <c r="M251" s="1028"/>
      <c r="N251" s="1028"/>
      <c r="O251" s="1028"/>
      <c r="P251" s="1028"/>
      <c r="Q251" s="1028"/>
      <c r="R251" s="1162"/>
      <c r="S251" s="713"/>
      <c r="T251" s="747"/>
      <c r="U251" s="1028"/>
      <c r="V251" s="1102"/>
      <c r="W251" s="1165"/>
      <c r="X251" s="1028"/>
      <c r="Y251" s="1028"/>
      <c r="Z251" s="1028"/>
      <c r="AA251" s="1028"/>
      <c r="AB251" s="1028"/>
      <c r="AC251" s="1028"/>
      <c r="AD251" s="1028"/>
      <c r="AE251" s="1028"/>
      <c r="AF251" s="1028"/>
      <c r="AG251" s="1028"/>
      <c r="AH251" s="1028"/>
      <c r="AI251" s="1028"/>
      <c r="AJ251" s="1028"/>
      <c r="AK251" s="1028"/>
      <c r="AL251" s="1028"/>
      <c r="AM251" s="1028"/>
      <c r="AN251" s="1028"/>
      <c r="AO251" s="1028"/>
      <c r="AP251" s="1028"/>
      <c r="AQ251" s="1028"/>
      <c r="AR251" s="1028"/>
      <c r="AS251" s="1028"/>
    </row>
    <row r="252" spans="1:45" ht="12.75" customHeight="1">
      <c r="A252" s="1028"/>
      <c r="B252" s="1028"/>
      <c r="C252" s="1028"/>
      <c r="D252" s="1102"/>
      <c r="E252" s="1028"/>
      <c r="F252" s="1028"/>
      <c r="G252" s="1028"/>
      <c r="H252" s="1028"/>
      <c r="I252" s="1028"/>
      <c r="J252" s="1102"/>
      <c r="K252" s="1028"/>
      <c r="L252" s="1028"/>
      <c r="M252" s="1028"/>
      <c r="N252" s="1028"/>
      <c r="O252" s="1028"/>
      <c r="P252" s="1028"/>
      <c r="Q252" s="1028"/>
      <c r="R252" s="1162"/>
      <c r="S252" s="713"/>
      <c r="T252" s="747"/>
      <c r="U252" s="1028"/>
      <c r="V252" s="1102"/>
      <c r="W252" s="1165"/>
      <c r="X252" s="1028"/>
      <c r="Y252" s="1028"/>
      <c r="Z252" s="1028"/>
      <c r="AA252" s="1028"/>
      <c r="AB252" s="1028"/>
      <c r="AC252" s="1028"/>
      <c r="AD252" s="1028"/>
      <c r="AE252" s="1028"/>
      <c r="AF252" s="1028"/>
      <c r="AG252" s="1028"/>
      <c r="AH252" s="1028"/>
      <c r="AI252" s="1028"/>
      <c r="AJ252" s="1028"/>
      <c r="AK252" s="1028"/>
      <c r="AL252" s="1028"/>
      <c r="AM252" s="1028"/>
      <c r="AN252" s="1028"/>
      <c r="AO252" s="1028"/>
      <c r="AP252" s="1028"/>
      <c r="AQ252" s="1028"/>
      <c r="AR252" s="1028"/>
      <c r="AS252" s="1028"/>
    </row>
    <row r="253" spans="1:45" ht="12.75" customHeight="1">
      <c r="A253" s="1028"/>
      <c r="B253" s="1028"/>
      <c r="C253" s="1028"/>
      <c r="D253" s="1102"/>
      <c r="E253" s="1028"/>
      <c r="F253" s="1028"/>
      <c r="G253" s="1028"/>
      <c r="H253" s="1028"/>
      <c r="I253" s="1028"/>
      <c r="J253" s="1102"/>
      <c r="K253" s="1028"/>
      <c r="L253" s="1028"/>
      <c r="M253" s="1028"/>
      <c r="N253" s="1028"/>
      <c r="O253" s="1028"/>
      <c r="P253" s="1028"/>
      <c r="Q253" s="1028"/>
      <c r="R253" s="1162"/>
      <c r="S253" s="713"/>
      <c r="T253" s="747"/>
      <c r="U253" s="1028"/>
      <c r="V253" s="1102"/>
      <c r="W253" s="1165"/>
      <c r="X253" s="1028"/>
      <c r="Y253" s="1028"/>
      <c r="Z253" s="1028"/>
      <c r="AA253" s="1028"/>
      <c r="AB253" s="1028"/>
      <c r="AC253" s="1028"/>
      <c r="AD253" s="1028"/>
      <c r="AE253" s="1028"/>
      <c r="AF253" s="1028"/>
      <c r="AG253" s="1028"/>
      <c r="AH253" s="1028"/>
      <c r="AI253" s="1028"/>
      <c r="AJ253" s="1028"/>
      <c r="AK253" s="1028"/>
      <c r="AL253" s="1028"/>
      <c r="AM253" s="1028"/>
      <c r="AN253" s="1028"/>
      <c r="AO253" s="1028"/>
      <c r="AP253" s="1028"/>
      <c r="AQ253" s="1028"/>
      <c r="AR253" s="1028"/>
      <c r="AS253" s="1028"/>
    </row>
    <row r="254" spans="1:45" ht="12.75" customHeight="1">
      <c r="A254" s="1028"/>
      <c r="B254" s="1028"/>
      <c r="C254" s="1028"/>
      <c r="D254" s="1102"/>
      <c r="E254" s="1028"/>
      <c r="F254" s="1028"/>
      <c r="G254" s="1028"/>
      <c r="H254" s="1028"/>
      <c r="I254" s="1028"/>
      <c r="J254" s="1102"/>
      <c r="K254" s="1028"/>
      <c r="L254" s="1028"/>
      <c r="M254" s="1028"/>
      <c r="N254" s="1028"/>
      <c r="O254" s="1028"/>
      <c r="P254" s="1028"/>
      <c r="Q254" s="1028"/>
      <c r="R254" s="1162"/>
      <c r="S254" s="713"/>
      <c r="T254" s="747"/>
      <c r="U254" s="1028"/>
      <c r="V254" s="1102"/>
      <c r="W254" s="1165"/>
      <c r="X254" s="1028"/>
      <c r="Y254" s="1028"/>
      <c r="Z254" s="1028"/>
      <c r="AA254" s="1028"/>
      <c r="AB254" s="1028"/>
      <c r="AC254" s="1028"/>
      <c r="AD254" s="1028"/>
      <c r="AE254" s="1028"/>
      <c r="AF254" s="1028"/>
      <c r="AG254" s="1028"/>
      <c r="AH254" s="1028"/>
      <c r="AI254" s="1028"/>
      <c r="AJ254" s="1028"/>
      <c r="AK254" s="1028"/>
      <c r="AL254" s="1028"/>
      <c r="AM254" s="1028"/>
      <c r="AN254" s="1028"/>
      <c r="AO254" s="1028"/>
      <c r="AP254" s="1028"/>
      <c r="AQ254" s="1028"/>
      <c r="AR254" s="1028"/>
      <c r="AS254" s="1028"/>
    </row>
    <row r="255" spans="1:45" ht="12.75" customHeight="1">
      <c r="A255" s="1028"/>
      <c r="B255" s="1028"/>
      <c r="C255" s="1028"/>
      <c r="D255" s="1102"/>
      <c r="E255" s="1028"/>
      <c r="F255" s="1028"/>
      <c r="G255" s="1028"/>
      <c r="H255" s="1028"/>
      <c r="I255" s="1028"/>
      <c r="J255" s="1102"/>
      <c r="K255" s="1028"/>
      <c r="L255" s="1028"/>
      <c r="M255" s="1028"/>
      <c r="N255" s="1028"/>
      <c r="O255" s="1028"/>
      <c r="P255" s="1028"/>
      <c r="Q255" s="1028"/>
      <c r="R255" s="1162"/>
      <c r="S255" s="713"/>
      <c r="T255" s="747"/>
      <c r="U255" s="1028"/>
      <c r="V255" s="1102"/>
      <c r="W255" s="1165"/>
      <c r="X255" s="1028"/>
      <c r="Y255" s="1028"/>
      <c r="Z255" s="1028"/>
      <c r="AA255" s="1028"/>
      <c r="AB255" s="1028"/>
      <c r="AC255" s="1028"/>
      <c r="AD255" s="1028"/>
      <c r="AE255" s="1028"/>
      <c r="AF255" s="1028"/>
      <c r="AG255" s="1028"/>
      <c r="AH255" s="1028"/>
      <c r="AI255" s="1028"/>
      <c r="AJ255" s="1028"/>
      <c r="AK255" s="1028"/>
      <c r="AL255" s="1028"/>
      <c r="AM255" s="1028"/>
      <c r="AN255" s="1028"/>
      <c r="AO255" s="1028"/>
      <c r="AP255" s="1028"/>
      <c r="AQ255" s="1028"/>
      <c r="AR255" s="1028"/>
      <c r="AS255" s="1028"/>
    </row>
    <row r="256" spans="1:45" ht="12.75" customHeight="1">
      <c r="A256" s="1028"/>
      <c r="B256" s="1028"/>
      <c r="C256" s="1028"/>
      <c r="D256" s="1102"/>
      <c r="E256" s="1028"/>
      <c r="F256" s="1028"/>
      <c r="G256" s="1028"/>
      <c r="H256" s="1028"/>
      <c r="I256" s="1028"/>
      <c r="J256" s="1102"/>
      <c r="K256" s="1028"/>
      <c r="L256" s="1028"/>
      <c r="M256" s="1028"/>
      <c r="N256" s="1028"/>
      <c r="O256" s="1028"/>
      <c r="P256" s="1028"/>
      <c r="Q256" s="1028"/>
      <c r="R256" s="1162"/>
      <c r="S256" s="713"/>
      <c r="T256" s="747"/>
      <c r="U256" s="1028"/>
      <c r="V256" s="1102"/>
      <c r="W256" s="1165"/>
      <c r="X256" s="1028"/>
      <c r="Y256" s="1028"/>
      <c r="Z256" s="1028"/>
      <c r="AA256" s="1028"/>
      <c r="AB256" s="1028"/>
      <c r="AC256" s="1028"/>
      <c r="AD256" s="1028"/>
      <c r="AE256" s="1028"/>
      <c r="AF256" s="1028"/>
      <c r="AG256" s="1028"/>
      <c r="AH256" s="1028"/>
      <c r="AI256" s="1028"/>
      <c r="AJ256" s="1028"/>
      <c r="AK256" s="1028"/>
      <c r="AL256" s="1028"/>
      <c r="AM256" s="1028"/>
      <c r="AN256" s="1028"/>
      <c r="AO256" s="1028"/>
      <c r="AP256" s="1028"/>
      <c r="AQ256" s="1028"/>
      <c r="AR256" s="1028"/>
      <c r="AS256" s="1028"/>
    </row>
    <row r="257" spans="1:45" ht="12.75" customHeight="1">
      <c r="A257" s="1028"/>
      <c r="B257" s="1028"/>
      <c r="C257" s="1028"/>
      <c r="D257" s="1102"/>
      <c r="E257" s="1028"/>
      <c r="F257" s="1028"/>
      <c r="G257" s="1028"/>
      <c r="H257" s="1028"/>
      <c r="I257" s="1028"/>
      <c r="J257" s="1102"/>
      <c r="K257" s="1028"/>
      <c r="L257" s="1028"/>
      <c r="M257" s="1028"/>
      <c r="N257" s="1028"/>
      <c r="O257" s="1028"/>
      <c r="P257" s="1028"/>
      <c r="Q257" s="1028"/>
      <c r="R257" s="1162"/>
      <c r="S257" s="713"/>
      <c r="T257" s="747"/>
      <c r="U257" s="1028"/>
      <c r="V257" s="1102"/>
      <c r="W257" s="1165"/>
      <c r="X257" s="1028"/>
      <c r="Y257" s="1028"/>
      <c r="Z257" s="1028"/>
      <c r="AA257" s="1028"/>
      <c r="AB257" s="1028"/>
      <c r="AC257" s="1028"/>
      <c r="AD257" s="1028"/>
      <c r="AE257" s="1028"/>
      <c r="AF257" s="1028"/>
      <c r="AG257" s="1028"/>
      <c r="AH257" s="1028"/>
      <c r="AI257" s="1028"/>
      <c r="AJ257" s="1028"/>
      <c r="AK257" s="1028"/>
      <c r="AL257" s="1028"/>
      <c r="AM257" s="1028"/>
      <c r="AN257" s="1028"/>
      <c r="AO257" s="1028"/>
      <c r="AP257" s="1028"/>
      <c r="AQ257" s="1028"/>
      <c r="AR257" s="1028"/>
      <c r="AS257" s="1028"/>
    </row>
    <row r="258" spans="1:45" ht="12.75" customHeight="1">
      <c r="A258" s="1028"/>
      <c r="B258" s="1028"/>
      <c r="C258" s="1028"/>
      <c r="D258" s="1102"/>
      <c r="E258" s="1028"/>
      <c r="F258" s="1028"/>
      <c r="G258" s="1028"/>
      <c r="H258" s="1028"/>
      <c r="I258" s="1028"/>
      <c r="J258" s="1102"/>
      <c r="K258" s="1028"/>
      <c r="L258" s="1028"/>
      <c r="M258" s="1028"/>
      <c r="N258" s="1028"/>
      <c r="O258" s="1028"/>
      <c r="P258" s="1028"/>
      <c r="Q258" s="1028"/>
      <c r="R258" s="1162"/>
      <c r="S258" s="713"/>
      <c r="T258" s="747"/>
      <c r="U258" s="1028"/>
      <c r="V258" s="1102"/>
      <c r="W258" s="1165"/>
      <c r="X258" s="1028"/>
      <c r="Y258" s="1028"/>
      <c r="Z258" s="1028"/>
      <c r="AA258" s="1028"/>
      <c r="AB258" s="1028"/>
      <c r="AC258" s="1028"/>
      <c r="AD258" s="1028"/>
      <c r="AE258" s="1028"/>
      <c r="AF258" s="1028"/>
      <c r="AG258" s="1028"/>
      <c r="AH258" s="1028"/>
      <c r="AI258" s="1028"/>
      <c r="AJ258" s="1028"/>
      <c r="AK258" s="1028"/>
      <c r="AL258" s="1028"/>
      <c r="AM258" s="1028"/>
      <c r="AN258" s="1028"/>
      <c r="AO258" s="1028"/>
      <c r="AP258" s="1028"/>
      <c r="AQ258" s="1028"/>
      <c r="AR258" s="1028"/>
      <c r="AS258" s="1028"/>
    </row>
    <row r="259" spans="1:45" ht="12.75" customHeight="1">
      <c r="A259" s="1028"/>
      <c r="B259" s="1028"/>
      <c r="C259" s="1028"/>
      <c r="D259" s="1102"/>
      <c r="E259" s="1028"/>
      <c r="F259" s="1028"/>
      <c r="G259" s="1028"/>
      <c r="H259" s="1028"/>
      <c r="I259" s="1028"/>
      <c r="J259" s="1102"/>
      <c r="K259" s="1028"/>
      <c r="L259" s="1028"/>
      <c r="M259" s="1028"/>
      <c r="N259" s="1028"/>
      <c r="O259" s="1028"/>
      <c r="P259" s="1028"/>
      <c r="Q259" s="1028"/>
      <c r="R259" s="1162"/>
      <c r="S259" s="713"/>
      <c r="T259" s="747"/>
      <c r="U259" s="1028"/>
      <c r="V259" s="1102"/>
      <c r="W259" s="1165"/>
      <c r="X259" s="1028"/>
      <c r="Y259" s="1028"/>
      <c r="Z259" s="1028"/>
      <c r="AA259" s="1028"/>
      <c r="AB259" s="1028"/>
      <c r="AC259" s="1028"/>
      <c r="AD259" s="1028"/>
      <c r="AE259" s="1028"/>
      <c r="AF259" s="1028"/>
      <c r="AG259" s="1028"/>
      <c r="AH259" s="1028"/>
      <c r="AI259" s="1028"/>
      <c r="AJ259" s="1028"/>
      <c r="AK259" s="1028"/>
      <c r="AL259" s="1028"/>
      <c r="AM259" s="1028"/>
      <c r="AN259" s="1028"/>
      <c r="AO259" s="1028"/>
      <c r="AP259" s="1028"/>
      <c r="AQ259" s="1028"/>
      <c r="AR259" s="1028"/>
      <c r="AS259" s="1028"/>
    </row>
    <row r="260" spans="1:45" ht="12.75" customHeight="1">
      <c r="A260" s="1028"/>
      <c r="B260" s="1028"/>
      <c r="C260" s="1028"/>
      <c r="D260" s="1102"/>
      <c r="E260" s="1028"/>
      <c r="F260" s="1028"/>
      <c r="G260" s="1028"/>
      <c r="H260" s="1028"/>
      <c r="I260" s="1028"/>
      <c r="J260" s="1102"/>
      <c r="K260" s="1028"/>
      <c r="L260" s="1028"/>
      <c r="M260" s="1028"/>
      <c r="N260" s="1028"/>
      <c r="O260" s="1028"/>
      <c r="P260" s="1028"/>
      <c r="Q260" s="1028"/>
      <c r="R260" s="1162"/>
      <c r="S260" s="713"/>
      <c r="T260" s="747"/>
      <c r="U260" s="1028"/>
      <c r="V260" s="1102"/>
      <c r="W260" s="1165"/>
      <c r="X260" s="1028"/>
      <c r="Y260" s="1028"/>
      <c r="Z260" s="1028"/>
      <c r="AA260" s="1028"/>
      <c r="AB260" s="1028"/>
      <c r="AC260" s="1028"/>
      <c r="AD260" s="1028"/>
      <c r="AE260" s="1028"/>
      <c r="AF260" s="1028"/>
      <c r="AG260" s="1028"/>
      <c r="AH260" s="1028"/>
      <c r="AI260" s="1028"/>
      <c r="AJ260" s="1028"/>
      <c r="AK260" s="1028"/>
      <c r="AL260" s="1028"/>
      <c r="AM260" s="1028"/>
      <c r="AN260" s="1028"/>
      <c r="AO260" s="1028"/>
      <c r="AP260" s="1028"/>
      <c r="AQ260" s="1028"/>
      <c r="AR260" s="1028"/>
      <c r="AS260" s="1028"/>
    </row>
    <row r="261" spans="1:45" ht="12.75" customHeight="1">
      <c r="A261" s="1028"/>
      <c r="B261" s="1028"/>
      <c r="C261" s="1028"/>
      <c r="D261" s="1102"/>
      <c r="E261" s="1028"/>
      <c r="F261" s="1028"/>
      <c r="G261" s="1028"/>
      <c r="H261" s="1028"/>
      <c r="I261" s="1028"/>
      <c r="J261" s="1102"/>
      <c r="K261" s="1028"/>
      <c r="L261" s="1028"/>
      <c r="M261" s="1028"/>
      <c r="N261" s="1028"/>
      <c r="O261" s="1028"/>
      <c r="P261" s="1028"/>
      <c r="Q261" s="1028"/>
      <c r="R261" s="1162"/>
      <c r="S261" s="713"/>
      <c r="T261" s="747"/>
      <c r="U261" s="1028"/>
      <c r="V261" s="1102"/>
      <c r="W261" s="1165"/>
      <c r="X261" s="1028"/>
      <c r="Y261" s="1028"/>
      <c r="Z261" s="1028"/>
      <c r="AA261" s="1028"/>
      <c r="AB261" s="1028"/>
      <c r="AC261" s="1028"/>
      <c r="AD261" s="1028"/>
      <c r="AE261" s="1028"/>
      <c r="AF261" s="1028"/>
      <c r="AG261" s="1028"/>
      <c r="AH261" s="1028"/>
      <c r="AI261" s="1028"/>
      <c r="AJ261" s="1028"/>
      <c r="AK261" s="1028"/>
      <c r="AL261" s="1028"/>
      <c r="AM261" s="1028"/>
      <c r="AN261" s="1028"/>
      <c r="AO261" s="1028"/>
      <c r="AP261" s="1028"/>
      <c r="AQ261" s="1028"/>
      <c r="AR261" s="1028"/>
      <c r="AS261" s="1028"/>
    </row>
    <row r="262" spans="1:45" ht="12.75" customHeight="1">
      <c r="A262" s="1028"/>
      <c r="B262" s="1028"/>
      <c r="C262" s="1028"/>
      <c r="D262" s="1102"/>
      <c r="E262" s="1028"/>
      <c r="F262" s="1028"/>
      <c r="G262" s="1028"/>
      <c r="H262" s="1028"/>
      <c r="I262" s="1028"/>
      <c r="J262" s="1102"/>
      <c r="K262" s="1028"/>
      <c r="L262" s="1028"/>
      <c r="M262" s="1028"/>
      <c r="N262" s="1028"/>
      <c r="O262" s="1028"/>
      <c r="P262" s="1028"/>
      <c r="Q262" s="1028"/>
      <c r="R262" s="1162"/>
      <c r="S262" s="713"/>
      <c r="T262" s="747"/>
      <c r="U262" s="1028"/>
      <c r="V262" s="1102"/>
      <c r="W262" s="1165"/>
      <c r="X262" s="1028"/>
      <c r="Y262" s="1028"/>
      <c r="Z262" s="1028"/>
      <c r="AA262" s="1028"/>
      <c r="AB262" s="1028"/>
      <c r="AC262" s="1028"/>
      <c r="AD262" s="1028"/>
      <c r="AE262" s="1028"/>
      <c r="AF262" s="1028"/>
      <c r="AG262" s="1028"/>
      <c r="AH262" s="1028"/>
      <c r="AI262" s="1028"/>
      <c r="AJ262" s="1028"/>
      <c r="AK262" s="1028"/>
      <c r="AL262" s="1028"/>
      <c r="AM262" s="1028"/>
      <c r="AN262" s="1028"/>
      <c r="AO262" s="1028"/>
      <c r="AP262" s="1028"/>
      <c r="AQ262" s="1028"/>
      <c r="AR262" s="1028"/>
      <c r="AS262" s="1028"/>
    </row>
    <row r="263" spans="1:45" ht="12.75" customHeight="1">
      <c r="A263" s="1028"/>
      <c r="B263" s="1028"/>
      <c r="C263" s="1028"/>
      <c r="D263" s="1102"/>
      <c r="E263" s="1028"/>
      <c r="F263" s="1028"/>
      <c r="G263" s="1028"/>
      <c r="H263" s="1028"/>
      <c r="I263" s="1028"/>
      <c r="J263" s="1102"/>
      <c r="K263" s="1028"/>
      <c r="L263" s="1028"/>
      <c r="M263" s="1028"/>
      <c r="N263" s="1028"/>
      <c r="O263" s="1028"/>
      <c r="P263" s="1028"/>
      <c r="Q263" s="1028"/>
      <c r="R263" s="1162"/>
      <c r="S263" s="713"/>
      <c r="T263" s="747"/>
      <c r="U263" s="1028"/>
      <c r="V263" s="1102"/>
      <c r="W263" s="1165"/>
      <c r="X263" s="1028"/>
      <c r="Y263" s="1028"/>
      <c r="Z263" s="1028"/>
      <c r="AA263" s="1028"/>
      <c r="AB263" s="1028"/>
      <c r="AC263" s="1028"/>
      <c r="AD263" s="1028"/>
      <c r="AE263" s="1028"/>
      <c r="AF263" s="1028"/>
      <c r="AG263" s="1028"/>
      <c r="AH263" s="1028"/>
      <c r="AI263" s="1028"/>
      <c r="AJ263" s="1028"/>
      <c r="AK263" s="1028"/>
      <c r="AL263" s="1028"/>
      <c r="AM263" s="1028"/>
      <c r="AN263" s="1028"/>
      <c r="AO263" s="1028"/>
      <c r="AP263" s="1028"/>
      <c r="AQ263" s="1028"/>
      <c r="AR263" s="1028"/>
      <c r="AS263" s="1028"/>
    </row>
    <row r="264" spans="1:45" ht="12.75" customHeight="1">
      <c r="A264" s="1028"/>
      <c r="B264" s="1028"/>
      <c r="C264" s="1028"/>
      <c r="D264" s="1102"/>
      <c r="E264" s="1028"/>
      <c r="F264" s="1028"/>
      <c r="G264" s="1028"/>
      <c r="H264" s="1028"/>
      <c r="I264" s="1028"/>
      <c r="J264" s="1102"/>
      <c r="K264" s="1028"/>
      <c r="L264" s="1028"/>
      <c r="M264" s="1028"/>
      <c r="N264" s="1028"/>
      <c r="O264" s="1028"/>
      <c r="P264" s="1028"/>
      <c r="Q264" s="1028"/>
      <c r="R264" s="1162"/>
      <c r="S264" s="713"/>
      <c r="T264" s="747"/>
      <c r="U264" s="1028"/>
      <c r="V264" s="1102"/>
      <c r="W264" s="1165"/>
      <c r="X264" s="1028"/>
      <c r="Y264" s="1028"/>
      <c r="Z264" s="1028"/>
      <c r="AA264" s="1028"/>
      <c r="AB264" s="1028"/>
      <c r="AC264" s="1028"/>
      <c r="AD264" s="1028"/>
      <c r="AE264" s="1028"/>
      <c r="AF264" s="1028"/>
      <c r="AG264" s="1028"/>
      <c r="AH264" s="1028"/>
      <c r="AI264" s="1028"/>
      <c r="AJ264" s="1028"/>
      <c r="AK264" s="1028"/>
      <c r="AL264" s="1028"/>
      <c r="AM264" s="1028"/>
      <c r="AN264" s="1028"/>
      <c r="AO264" s="1028"/>
      <c r="AP264" s="1028"/>
      <c r="AQ264" s="1028"/>
      <c r="AR264" s="1028"/>
      <c r="AS264" s="1028"/>
    </row>
    <row r="265" spans="1:45" ht="12.75" customHeight="1">
      <c r="A265" s="1028"/>
      <c r="B265" s="1028"/>
      <c r="C265" s="1028"/>
      <c r="D265" s="1102"/>
      <c r="E265" s="1028"/>
      <c r="F265" s="1028"/>
      <c r="G265" s="1028"/>
      <c r="H265" s="1028"/>
      <c r="I265" s="1028"/>
      <c r="J265" s="1102"/>
      <c r="K265" s="1028"/>
      <c r="L265" s="1028"/>
      <c r="M265" s="1028"/>
      <c r="N265" s="1028"/>
      <c r="O265" s="1028"/>
      <c r="P265" s="1028"/>
      <c r="Q265" s="1028"/>
      <c r="R265" s="1162"/>
      <c r="S265" s="713"/>
      <c r="T265" s="747"/>
      <c r="U265" s="1028"/>
      <c r="V265" s="1102"/>
      <c r="W265" s="1165"/>
      <c r="X265" s="1028"/>
      <c r="Y265" s="1028"/>
      <c r="Z265" s="1028"/>
      <c r="AA265" s="1028"/>
      <c r="AB265" s="1028"/>
      <c r="AC265" s="1028"/>
      <c r="AD265" s="1028"/>
      <c r="AE265" s="1028"/>
      <c r="AF265" s="1028"/>
      <c r="AG265" s="1028"/>
      <c r="AH265" s="1028"/>
      <c r="AI265" s="1028"/>
      <c r="AJ265" s="1028"/>
      <c r="AK265" s="1028"/>
      <c r="AL265" s="1028"/>
      <c r="AM265" s="1028"/>
      <c r="AN265" s="1028"/>
      <c r="AO265" s="1028"/>
      <c r="AP265" s="1028"/>
      <c r="AQ265" s="1028"/>
      <c r="AR265" s="1028"/>
      <c r="AS265" s="1028"/>
    </row>
    <row r="266" spans="1:45" ht="12.75" customHeight="1">
      <c r="A266" s="1028"/>
      <c r="B266" s="1028"/>
      <c r="C266" s="1028"/>
      <c r="D266" s="1102"/>
      <c r="E266" s="1028"/>
      <c r="F266" s="1028"/>
      <c r="G266" s="1028"/>
      <c r="H266" s="1028"/>
      <c r="I266" s="1028"/>
      <c r="J266" s="1102"/>
      <c r="K266" s="1028"/>
      <c r="L266" s="1028"/>
      <c r="M266" s="1028"/>
      <c r="N266" s="1028"/>
      <c r="O266" s="1028"/>
      <c r="P266" s="1028"/>
      <c r="Q266" s="1028"/>
      <c r="R266" s="1162"/>
      <c r="S266" s="713"/>
      <c r="T266" s="747"/>
      <c r="U266" s="1028"/>
      <c r="V266" s="1102"/>
      <c r="W266" s="1165"/>
      <c r="X266" s="1028"/>
      <c r="Y266" s="1028"/>
      <c r="Z266" s="1028"/>
      <c r="AA266" s="1028"/>
      <c r="AB266" s="1028"/>
      <c r="AC266" s="1028"/>
      <c r="AD266" s="1028"/>
      <c r="AE266" s="1028"/>
      <c r="AF266" s="1028"/>
      <c r="AG266" s="1028"/>
      <c r="AH266" s="1028"/>
      <c r="AI266" s="1028"/>
      <c r="AJ266" s="1028"/>
      <c r="AK266" s="1028"/>
      <c r="AL266" s="1028"/>
      <c r="AM266" s="1028"/>
      <c r="AN266" s="1028"/>
      <c r="AO266" s="1028"/>
      <c r="AP266" s="1028"/>
      <c r="AQ266" s="1028"/>
      <c r="AR266" s="1028"/>
      <c r="AS266" s="1028"/>
    </row>
    <row r="267" spans="1:45" ht="12.75" customHeight="1">
      <c r="A267" s="1028"/>
      <c r="B267" s="1028"/>
      <c r="C267" s="1028"/>
      <c r="D267" s="1102"/>
      <c r="E267" s="1028"/>
      <c r="F267" s="1028"/>
      <c r="G267" s="1028"/>
      <c r="H267" s="1028"/>
      <c r="I267" s="1028"/>
      <c r="J267" s="1102"/>
      <c r="K267" s="1028"/>
      <c r="L267" s="1028"/>
      <c r="M267" s="1028"/>
      <c r="N267" s="1028"/>
      <c r="O267" s="1028"/>
      <c r="P267" s="1028"/>
      <c r="Q267" s="1028"/>
      <c r="R267" s="1162"/>
      <c r="S267" s="713"/>
      <c r="T267" s="747"/>
      <c r="U267" s="1028"/>
      <c r="V267" s="1102"/>
      <c r="W267" s="1165"/>
      <c r="X267" s="1028"/>
      <c r="Y267" s="1028"/>
      <c r="Z267" s="1028"/>
      <c r="AA267" s="1028"/>
      <c r="AB267" s="1028"/>
      <c r="AC267" s="1028"/>
      <c r="AD267" s="1028"/>
      <c r="AE267" s="1028"/>
      <c r="AF267" s="1028"/>
      <c r="AG267" s="1028"/>
      <c r="AH267" s="1028"/>
      <c r="AI267" s="1028"/>
      <c r="AJ267" s="1028"/>
      <c r="AK267" s="1028"/>
      <c r="AL267" s="1028"/>
      <c r="AM267" s="1028"/>
      <c r="AN267" s="1028"/>
      <c r="AO267" s="1028"/>
      <c r="AP267" s="1028"/>
      <c r="AQ267" s="1028"/>
      <c r="AR267" s="1028"/>
      <c r="AS267" s="1028"/>
    </row>
    <row r="268" spans="1:45" ht="12.75" customHeight="1">
      <c r="A268" s="1028"/>
      <c r="B268" s="1028"/>
      <c r="C268" s="1028"/>
      <c r="D268" s="1102"/>
      <c r="E268" s="1028"/>
      <c r="F268" s="1028"/>
      <c r="G268" s="1028"/>
      <c r="H268" s="1028"/>
      <c r="I268" s="1028"/>
      <c r="J268" s="1102"/>
      <c r="K268" s="1028"/>
      <c r="L268" s="1028"/>
      <c r="M268" s="1028"/>
      <c r="N268" s="1028"/>
      <c r="O268" s="1028"/>
      <c r="P268" s="1028"/>
      <c r="Q268" s="1028"/>
      <c r="R268" s="1162"/>
      <c r="S268" s="713"/>
      <c r="T268" s="747"/>
      <c r="U268" s="1028"/>
      <c r="V268" s="1102"/>
      <c r="W268" s="1165"/>
      <c r="X268" s="1028"/>
      <c r="Y268" s="1028"/>
      <c r="Z268" s="1028"/>
      <c r="AA268" s="1028"/>
      <c r="AB268" s="1028"/>
      <c r="AC268" s="1028"/>
      <c r="AD268" s="1028"/>
      <c r="AE268" s="1028"/>
      <c r="AF268" s="1028"/>
      <c r="AG268" s="1028"/>
      <c r="AH268" s="1028"/>
      <c r="AI268" s="1028"/>
      <c r="AJ268" s="1028"/>
      <c r="AK268" s="1028"/>
      <c r="AL268" s="1028"/>
      <c r="AM268" s="1028"/>
      <c r="AN268" s="1028"/>
      <c r="AO268" s="1028"/>
      <c r="AP268" s="1028"/>
      <c r="AQ268" s="1028"/>
      <c r="AR268" s="1028"/>
      <c r="AS268" s="1028"/>
    </row>
    <row r="269" spans="1:45" ht="12.75" customHeight="1">
      <c r="A269" s="1028"/>
      <c r="B269" s="1028"/>
      <c r="C269" s="1028"/>
      <c r="D269" s="1102"/>
      <c r="E269" s="1028"/>
      <c r="F269" s="1028"/>
      <c r="G269" s="1028"/>
      <c r="H269" s="1028"/>
      <c r="I269" s="1028"/>
      <c r="J269" s="1102"/>
      <c r="K269" s="1028"/>
      <c r="L269" s="1028"/>
      <c r="M269" s="1028"/>
      <c r="N269" s="1028"/>
      <c r="O269" s="1028"/>
      <c r="P269" s="1028"/>
      <c r="Q269" s="1028"/>
      <c r="R269" s="1162"/>
      <c r="S269" s="713"/>
      <c r="T269" s="747"/>
      <c r="U269" s="1028"/>
      <c r="V269" s="1102"/>
      <c r="W269" s="1165"/>
      <c r="X269" s="1028"/>
      <c r="Y269" s="1028"/>
      <c r="Z269" s="1028"/>
      <c r="AA269" s="1028"/>
      <c r="AB269" s="1028"/>
      <c r="AC269" s="1028"/>
      <c r="AD269" s="1028"/>
      <c r="AE269" s="1028"/>
      <c r="AF269" s="1028"/>
      <c r="AG269" s="1028"/>
      <c r="AH269" s="1028"/>
      <c r="AI269" s="1028"/>
      <c r="AJ269" s="1028"/>
      <c r="AK269" s="1028"/>
      <c r="AL269" s="1028"/>
      <c r="AM269" s="1028"/>
      <c r="AN269" s="1028"/>
      <c r="AO269" s="1028"/>
      <c r="AP269" s="1028"/>
      <c r="AQ269" s="1028"/>
      <c r="AR269" s="1028"/>
      <c r="AS269" s="1028"/>
    </row>
    <row r="270" spans="1:45" ht="12.75" customHeight="1">
      <c r="A270" s="1028"/>
      <c r="B270" s="1028"/>
      <c r="C270" s="1028"/>
      <c r="D270" s="1102"/>
      <c r="E270" s="1028"/>
      <c r="F270" s="1028"/>
      <c r="G270" s="1028"/>
      <c r="H270" s="1028"/>
      <c r="I270" s="1028"/>
      <c r="J270" s="1102"/>
      <c r="K270" s="1028"/>
      <c r="L270" s="1028"/>
      <c r="M270" s="1028"/>
      <c r="N270" s="1028"/>
      <c r="O270" s="1028"/>
      <c r="P270" s="1028"/>
      <c r="Q270" s="1028"/>
      <c r="R270" s="1162"/>
      <c r="S270" s="713"/>
      <c r="T270" s="747"/>
      <c r="U270" s="1028"/>
      <c r="V270" s="1102"/>
      <c r="W270" s="1165"/>
      <c r="X270" s="1028"/>
      <c r="Y270" s="1028"/>
      <c r="Z270" s="1028"/>
      <c r="AA270" s="1028"/>
      <c r="AB270" s="1028"/>
      <c r="AC270" s="1028"/>
      <c r="AD270" s="1028"/>
      <c r="AE270" s="1028"/>
      <c r="AF270" s="1028"/>
      <c r="AG270" s="1028"/>
      <c r="AH270" s="1028"/>
      <c r="AI270" s="1028"/>
      <c r="AJ270" s="1028"/>
      <c r="AK270" s="1028"/>
      <c r="AL270" s="1028"/>
      <c r="AM270" s="1028"/>
      <c r="AN270" s="1028"/>
      <c r="AO270" s="1028"/>
      <c r="AP270" s="1028"/>
      <c r="AQ270" s="1028"/>
      <c r="AR270" s="1028"/>
      <c r="AS270" s="1028"/>
    </row>
    <row r="271" spans="1:45" ht="12.75" customHeight="1">
      <c r="A271" s="1028"/>
      <c r="B271" s="1028"/>
      <c r="C271" s="1028"/>
      <c r="D271" s="1102"/>
      <c r="E271" s="1028"/>
      <c r="F271" s="1028"/>
      <c r="G271" s="1028"/>
      <c r="H271" s="1028"/>
      <c r="I271" s="1028"/>
      <c r="J271" s="1102"/>
      <c r="K271" s="1028"/>
      <c r="L271" s="1028"/>
      <c r="M271" s="1028"/>
      <c r="N271" s="1028"/>
      <c r="O271" s="1028"/>
      <c r="P271" s="1028"/>
      <c r="Q271" s="1028"/>
      <c r="R271" s="1162"/>
      <c r="S271" s="713"/>
      <c r="T271" s="747"/>
      <c r="U271" s="1028"/>
      <c r="V271" s="1102"/>
      <c r="W271" s="1165"/>
      <c r="X271" s="1028"/>
      <c r="Y271" s="1028"/>
      <c r="Z271" s="1028"/>
      <c r="AA271" s="1028"/>
      <c r="AB271" s="1028"/>
      <c r="AC271" s="1028"/>
      <c r="AD271" s="1028"/>
      <c r="AE271" s="1028"/>
      <c r="AF271" s="1028"/>
      <c r="AG271" s="1028"/>
      <c r="AH271" s="1028"/>
      <c r="AI271" s="1028"/>
      <c r="AJ271" s="1028"/>
      <c r="AK271" s="1028"/>
      <c r="AL271" s="1028"/>
      <c r="AM271" s="1028"/>
      <c r="AN271" s="1028"/>
      <c r="AO271" s="1028"/>
      <c r="AP271" s="1028"/>
      <c r="AQ271" s="1028"/>
      <c r="AR271" s="1028"/>
      <c r="AS271" s="1028"/>
    </row>
    <row r="272" spans="1:45" ht="12.75" customHeight="1">
      <c r="A272" s="1028"/>
      <c r="B272" s="1028"/>
      <c r="C272" s="1028"/>
      <c r="D272" s="1102"/>
      <c r="E272" s="1028"/>
      <c r="F272" s="1028"/>
      <c r="G272" s="1028"/>
      <c r="H272" s="1028"/>
      <c r="I272" s="1028"/>
      <c r="J272" s="1102"/>
      <c r="K272" s="1028"/>
      <c r="L272" s="1028"/>
      <c r="M272" s="1028"/>
      <c r="N272" s="1028"/>
      <c r="O272" s="1028"/>
      <c r="P272" s="1028"/>
      <c r="Q272" s="1028"/>
      <c r="R272" s="1162"/>
      <c r="S272" s="713"/>
      <c r="T272" s="747"/>
      <c r="U272" s="1028"/>
      <c r="V272" s="1102"/>
      <c r="W272" s="1165"/>
      <c r="X272" s="1028"/>
      <c r="Y272" s="1028"/>
      <c r="Z272" s="1028"/>
      <c r="AA272" s="1028"/>
      <c r="AB272" s="1028"/>
      <c r="AC272" s="1028"/>
      <c r="AD272" s="1028"/>
      <c r="AE272" s="1028"/>
      <c r="AF272" s="1028"/>
      <c r="AG272" s="1028"/>
      <c r="AH272" s="1028"/>
      <c r="AI272" s="1028"/>
      <c r="AJ272" s="1028"/>
      <c r="AK272" s="1028"/>
      <c r="AL272" s="1028"/>
      <c r="AM272" s="1028"/>
      <c r="AN272" s="1028"/>
      <c r="AO272" s="1028"/>
      <c r="AP272" s="1028"/>
      <c r="AQ272" s="1028"/>
      <c r="AR272" s="1028"/>
      <c r="AS272" s="1028"/>
    </row>
    <row r="273" spans="1:45" ht="12.75" customHeight="1">
      <c r="A273" s="1028"/>
      <c r="B273" s="1028"/>
      <c r="C273" s="1028"/>
      <c r="D273" s="1102"/>
      <c r="E273" s="1028"/>
      <c r="F273" s="1028"/>
      <c r="G273" s="1028"/>
      <c r="H273" s="1028"/>
      <c r="I273" s="1028"/>
      <c r="J273" s="1102"/>
      <c r="K273" s="1028"/>
      <c r="L273" s="1028"/>
      <c r="M273" s="1028"/>
      <c r="N273" s="1028"/>
      <c r="O273" s="1028"/>
      <c r="P273" s="1028"/>
      <c r="Q273" s="1028"/>
      <c r="R273" s="1162"/>
      <c r="S273" s="713"/>
      <c r="T273" s="747"/>
      <c r="U273" s="1028"/>
      <c r="V273" s="1102"/>
      <c r="W273" s="1165"/>
      <c r="X273" s="1028"/>
      <c r="Y273" s="1028"/>
      <c r="Z273" s="1028"/>
      <c r="AA273" s="1028"/>
      <c r="AB273" s="1028"/>
      <c r="AC273" s="1028"/>
      <c r="AD273" s="1028"/>
      <c r="AE273" s="1028"/>
      <c r="AF273" s="1028"/>
      <c r="AG273" s="1028"/>
      <c r="AH273" s="1028"/>
      <c r="AI273" s="1028"/>
      <c r="AJ273" s="1028"/>
      <c r="AK273" s="1028"/>
      <c r="AL273" s="1028"/>
      <c r="AM273" s="1028"/>
      <c r="AN273" s="1028"/>
      <c r="AO273" s="1028"/>
      <c r="AP273" s="1028"/>
      <c r="AQ273" s="1028"/>
      <c r="AR273" s="1028"/>
      <c r="AS273" s="1028"/>
    </row>
    <row r="274" spans="1:45" ht="12.75" customHeight="1">
      <c r="A274" s="1028"/>
      <c r="B274" s="1028"/>
      <c r="C274" s="1028"/>
      <c r="D274" s="1102"/>
      <c r="E274" s="1028"/>
      <c r="F274" s="1028"/>
      <c r="G274" s="1028"/>
      <c r="H274" s="1028"/>
      <c r="I274" s="1028"/>
      <c r="J274" s="1102"/>
      <c r="K274" s="1028"/>
      <c r="L274" s="1028"/>
      <c r="M274" s="1028"/>
      <c r="N274" s="1028"/>
      <c r="O274" s="1028"/>
      <c r="P274" s="1028"/>
      <c r="Q274" s="1028"/>
      <c r="R274" s="1162"/>
      <c r="S274" s="713"/>
      <c r="T274" s="747"/>
      <c r="U274" s="1028"/>
      <c r="V274" s="1102"/>
      <c r="W274" s="1165"/>
      <c r="X274" s="1028"/>
      <c r="Y274" s="1028"/>
      <c r="Z274" s="1028"/>
      <c r="AA274" s="1028"/>
      <c r="AB274" s="1028"/>
      <c r="AC274" s="1028"/>
      <c r="AD274" s="1028"/>
      <c r="AE274" s="1028"/>
      <c r="AF274" s="1028"/>
      <c r="AG274" s="1028"/>
      <c r="AH274" s="1028"/>
      <c r="AI274" s="1028"/>
      <c r="AJ274" s="1028"/>
      <c r="AK274" s="1028"/>
      <c r="AL274" s="1028"/>
      <c r="AM274" s="1028"/>
      <c r="AN274" s="1028"/>
      <c r="AO274" s="1028"/>
      <c r="AP274" s="1028"/>
      <c r="AQ274" s="1028"/>
      <c r="AR274" s="1028"/>
      <c r="AS274" s="1028"/>
    </row>
    <row r="275" spans="1:45" ht="12.75" customHeight="1">
      <c r="A275" s="1028"/>
      <c r="B275" s="1028"/>
      <c r="C275" s="1028"/>
      <c r="D275" s="1102"/>
      <c r="E275" s="1028"/>
      <c r="F275" s="1028"/>
      <c r="G275" s="1028"/>
      <c r="H275" s="1028"/>
      <c r="I275" s="1028"/>
      <c r="J275" s="1102"/>
      <c r="K275" s="1028"/>
      <c r="L275" s="1028"/>
      <c r="M275" s="1028"/>
      <c r="N275" s="1028"/>
      <c r="O275" s="1028"/>
      <c r="P275" s="1028"/>
      <c r="Q275" s="1028"/>
      <c r="R275" s="1162"/>
      <c r="S275" s="713"/>
      <c r="T275" s="747"/>
      <c r="U275" s="1028"/>
      <c r="V275" s="1102"/>
      <c r="W275" s="1165"/>
      <c r="X275" s="1028"/>
      <c r="Y275" s="1028"/>
      <c r="Z275" s="1028"/>
      <c r="AA275" s="1028"/>
      <c r="AB275" s="1028"/>
      <c r="AC275" s="1028"/>
      <c r="AD275" s="1028"/>
      <c r="AE275" s="1028"/>
      <c r="AF275" s="1028"/>
      <c r="AG275" s="1028"/>
      <c r="AH275" s="1028"/>
      <c r="AI275" s="1028"/>
      <c r="AJ275" s="1028"/>
      <c r="AK275" s="1028"/>
      <c r="AL275" s="1028"/>
      <c r="AM275" s="1028"/>
      <c r="AN275" s="1028"/>
      <c r="AO275" s="1028"/>
      <c r="AP275" s="1028"/>
      <c r="AQ275" s="1028"/>
      <c r="AR275" s="1028"/>
      <c r="AS275" s="1028"/>
    </row>
    <row r="276" spans="1:45" ht="12.75" customHeight="1">
      <c r="A276" s="1028"/>
      <c r="B276" s="1028"/>
      <c r="C276" s="1028"/>
      <c r="D276" s="1102"/>
      <c r="E276" s="1028"/>
      <c r="F276" s="1028"/>
      <c r="G276" s="1028"/>
      <c r="H276" s="1028"/>
      <c r="I276" s="1028"/>
      <c r="J276" s="1102"/>
      <c r="K276" s="1028"/>
      <c r="L276" s="1028"/>
      <c r="M276" s="1028"/>
      <c r="N276" s="1028"/>
      <c r="O276" s="1028"/>
      <c r="P276" s="1028"/>
      <c r="Q276" s="1028"/>
      <c r="R276" s="1162"/>
      <c r="S276" s="713"/>
      <c r="T276" s="747"/>
      <c r="U276" s="1028"/>
      <c r="V276" s="1102"/>
      <c r="W276" s="1165"/>
      <c r="X276" s="1028"/>
      <c r="Y276" s="1028"/>
      <c r="Z276" s="1028"/>
      <c r="AA276" s="1028"/>
      <c r="AB276" s="1028"/>
      <c r="AC276" s="1028"/>
      <c r="AD276" s="1028"/>
      <c r="AE276" s="1028"/>
      <c r="AF276" s="1028"/>
      <c r="AG276" s="1028"/>
      <c r="AH276" s="1028"/>
      <c r="AI276" s="1028"/>
      <c r="AJ276" s="1028"/>
      <c r="AK276" s="1028"/>
      <c r="AL276" s="1028"/>
      <c r="AM276" s="1028"/>
      <c r="AN276" s="1028"/>
      <c r="AO276" s="1028"/>
      <c r="AP276" s="1028"/>
      <c r="AQ276" s="1028"/>
      <c r="AR276" s="1028"/>
      <c r="AS276" s="1028"/>
    </row>
    <row r="277" spans="1:45" ht="12.75" customHeight="1">
      <c r="A277" s="1028"/>
      <c r="B277" s="1028"/>
      <c r="C277" s="1028"/>
      <c r="D277" s="1102"/>
      <c r="E277" s="1028"/>
      <c r="F277" s="1028"/>
      <c r="G277" s="1028"/>
      <c r="H277" s="1028"/>
      <c r="I277" s="1028"/>
      <c r="J277" s="1102"/>
      <c r="K277" s="1028"/>
      <c r="L277" s="1028"/>
      <c r="M277" s="1028"/>
      <c r="N277" s="1028"/>
      <c r="O277" s="1028"/>
      <c r="P277" s="1028"/>
      <c r="Q277" s="1028"/>
      <c r="R277" s="1162"/>
      <c r="S277" s="713"/>
      <c r="T277" s="747"/>
      <c r="U277" s="1028"/>
      <c r="V277" s="1102"/>
      <c r="W277" s="1165"/>
      <c r="X277" s="1028"/>
      <c r="Y277" s="1028"/>
      <c r="Z277" s="1028"/>
      <c r="AA277" s="1028"/>
      <c r="AB277" s="1028"/>
      <c r="AC277" s="1028"/>
      <c r="AD277" s="1028"/>
      <c r="AE277" s="1028"/>
      <c r="AF277" s="1028"/>
      <c r="AG277" s="1028"/>
      <c r="AH277" s="1028"/>
      <c r="AI277" s="1028"/>
      <c r="AJ277" s="1028"/>
      <c r="AK277" s="1028"/>
      <c r="AL277" s="1028"/>
      <c r="AM277" s="1028"/>
      <c r="AN277" s="1028"/>
      <c r="AO277" s="1028"/>
      <c r="AP277" s="1028"/>
      <c r="AQ277" s="1028"/>
      <c r="AR277" s="1028"/>
      <c r="AS277" s="1028"/>
    </row>
    <row r="278" spans="1:45" ht="12.75" customHeight="1">
      <c r="A278" s="1028"/>
      <c r="B278" s="1028"/>
      <c r="C278" s="1028"/>
      <c r="D278" s="1102"/>
      <c r="E278" s="1028"/>
      <c r="F278" s="1028"/>
      <c r="G278" s="1028"/>
      <c r="H278" s="1028"/>
      <c r="I278" s="1028"/>
      <c r="J278" s="1102"/>
      <c r="K278" s="1028"/>
      <c r="L278" s="1028"/>
      <c r="M278" s="1028"/>
      <c r="N278" s="1028"/>
      <c r="O278" s="1028"/>
      <c r="P278" s="1028"/>
      <c r="Q278" s="1028"/>
      <c r="R278" s="1162"/>
      <c r="S278" s="713"/>
      <c r="T278" s="747"/>
      <c r="U278" s="1028"/>
      <c r="V278" s="1102"/>
      <c r="W278" s="1165"/>
      <c r="X278" s="1028"/>
      <c r="Y278" s="1028"/>
      <c r="Z278" s="1028"/>
      <c r="AA278" s="1028"/>
      <c r="AB278" s="1028"/>
      <c r="AC278" s="1028"/>
      <c r="AD278" s="1028"/>
      <c r="AE278" s="1028"/>
      <c r="AF278" s="1028"/>
      <c r="AG278" s="1028"/>
      <c r="AH278" s="1028"/>
      <c r="AI278" s="1028"/>
      <c r="AJ278" s="1028"/>
      <c r="AK278" s="1028"/>
      <c r="AL278" s="1028"/>
      <c r="AM278" s="1028"/>
      <c r="AN278" s="1028"/>
      <c r="AO278" s="1028"/>
      <c r="AP278" s="1028"/>
      <c r="AQ278" s="1028"/>
      <c r="AR278" s="1028"/>
      <c r="AS278" s="1028"/>
    </row>
    <row r="279" spans="1:45" ht="12.75" customHeight="1">
      <c r="A279" s="1028"/>
      <c r="B279" s="1028"/>
      <c r="C279" s="1028"/>
      <c r="D279" s="1102"/>
      <c r="E279" s="1028"/>
      <c r="F279" s="1028"/>
      <c r="G279" s="1028"/>
      <c r="H279" s="1028"/>
      <c r="I279" s="1028"/>
      <c r="J279" s="1102"/>
      <c r="K279" s="1028"/>
      <c r="L279" s="1028"/>
      <c r="M279" s="1028"/>
      <c r="N279" s="1028"/>
      <c r="O279" s="1028"/>
      <c r="P279" s="1028"/>
      <c r="Q279" s="1028"/>
      <c r="R279" s="1162"/>
      <c r="S279" s="713"/>
      <c r="T279" s="747"/>
      <c r="U279" s="1028"/>
      <c r="V279" s="1102"/>
      <c r="W279" s="1165"/>
      <c r="X279" s="1028"/>
      <c r="Y279" s="1028"/>
      <c r="Z279" s="1028"/>
      <c r="AA279" s="1028"/>
      <c r="AB279" s="1028"/>
      <c r="AC279" s="1028"/>
      <c r="AD279" s="1028"/>
      <c r="AE279" s="1028"/>
      <c r="AF279" s="1028"/>
      <c r="AG279" s="1028"/>
      <c r="AH279" s="1028"/>
      <c r="AI279" s="1028"/>
      <c r="AJ279" s="1028"/>
      <c r="AK279" s="1028"/>
      <c r="AL279" s="1028"/>
      <c r="AM279" s="1028"/>
      <c r="AN279" s="1028"/>
      <c r="AO279" s="1028"/>
      <c r="AP279" s="1028"/>
      <c r="AQ279" s="1028"/>
      <c r="AR279" s="1028"/>
      <c r="AS279" s="1028"/>
    </row>
    <row r="280" spans="1:45" ht="12.75" customHeight="1">
      <c r="A280" s="1028"/>
      <c r="B280" s="1028"/>
      <c r="C280" s="1028"/>
      <c r="D280" s="1102"/>
      <c r="E280" s="1028"/>
      <c r="F280" s="1028"/>
      <c r="G280" s="1028"/>
      <c r="H280" s="1028"/>
      <c r="I280" s="1028"/>
      <c r="J280" s="1102"/>
      <c r="K280" s="1028"/>
      <c r="L280" s="1028"/>
      <c r="M280" s="1028"/>
      <c r="N280" s="1028"/>
      <c r="O280" s="1028"/>
      <c r="P280" s="1028"/>
      <c r="Q280" s="1028"/>
      <c r="R280" s="1162"/>
      <c r="S280" s="713"/>
      <c r="T280" s="747"/>
      <c r="U280" s="1028"/>
      <c r="V280" s="1102"/>
      <c r="W280" s="1165"/>
      <c r="X280" s="1028"/>
      <c r="Y280" s="1028"/>
      <c r="Z280" s="1028"/>
      <c r="AA280" s="1028"/>
      <c r="AB280" s="1028"/>
      <c r="AC280" s="1028"/>
      <c r="AD280" s="1028"/>
      <c r="AE280" s="1028"/>
      <c r="AF280" s="1028"/>
      <c r="AG280" s="1028"/>
      <c r="AH280" s="1028"/>
      <c r="AI280" s="1028"/>
      <c r="AJ280" s="1028"/>
      <c r="AK280" s="1028"/>
      <c r="AL280" s="1028"/>
      <c r="AM280" s="1028"/>
      <c r="AN280" s="1028"/>
      <c r="AO280" s="1028"/>
      <c r="AP280" s="1028"/>
      <c r="AQ280" s="1028"/>
      <c r="AR280" s="1028"/>
      <c r="AS280" s="1028"/>
    </row>
    <row r="281" spans="1:45" ht="12.75" customHeight="1">
      <c r="A281" s="1028"/>
      <c r="B281" s="1028"/>
      <c r="C281" s="1028"/>
      <c r="D281" s="1102"/>
      <c r="E281" s="1028"/>
      <c r="F281" s="1028"/>
      <c r="G281" s="1028"/>
      <c r="H281" s="1028"/>
      <c r="I281" s="1028"/>
      <c r="J281" s="1102"/>
      <c r="K281" s="1028"/>
      <c r="L281" s="1028"/>
      <c r="M281" s="1028"/>
      <c r="N281" s="1028"/>
      <c r="O281" s="1028"/>
      <c r="P281" s="1028"/>
      <c r="Q281" s="1028"/>
      <c r="R281" s="1162"/>
      <c r="S281" s="713"/>
      <c r="T281" s="747"/>
      <c r="U281" s="1028"/>
      <c r="V281" s="1102"/>
      <c r="W281" s="1165"/>
      <c r="X281" s="1028"/>
      <c r="Y281" s="1028"/>
      <c r="Z281" s="1028"/>
      <c r="AA281" s="1028"/>
      <c r="AB281" s="1028"/>
      <c r="AC281" s="1028"/>
      <c r="AD281" s="1028"/>
      <c r="AE281" s="1028"/>
      <c r="AF281" s="1028"/>
      <c r="AG281" s="1028"/>
      <c r="AH281" s="1028"/>
      <c r="AI281" s="1028"/>
      <c r="AJ281" s="1028"/>
      <c r="AK281" s="1028"/>
      <c r="AL281" s="1028"/>
      <c r="AM281" s="1028"/>
      <c r="AN281" s="1028"/>
      <c r="AO281" s="1028"/>
      <c r="AP281" s="1028"/>
      <c r="AQ281" s="1028"/>
      <c r="AR281" s="1028"/>
      <c r="AS281" s="1028"/>
    </row>
    <row r="282" spans="1:45" ht="12.75" customHeight="1">
      <c r="A282" s="1028"/>
      <c r="B282" s="1028"/>
      <c r="C282" s="1028"/>
      <c r="D282" s="1102"/>
      <c r="E282" s="1028"/>
      <c r="F282" s="1028"/>
      <c r="G282" s="1028"/>
      <c r="H282" s="1028"/>
      <c r="I282" s="1028"/>
      <c r="J282" s="1102"/>
      <c r="K282" s="1028"/>
      <c r="L282" s="1028"/>
      <c r="M282" s="1028"/>
      <c r="N282" s="1028"/>
      <c r="O282" s="1028"/>
      <c r="P282" s="1028"/>
      <c r="Q282" s="1028"/>
      <c r="R282" s="1162"/>
      <c r="S282" s="713"/>
      <c r="T282" s="747"/>
      <c r="U282" s="1028"/>
      <c r="V282" s="1102"/>
      <c r="W282" s="1165"/>
      <c r="X282" s="1028"/>
      <c r="Y282" s="1028"/>
      <c r="Z282" s="1028"/>
      <c r="AA282" s="1028"/>
      <c r="AB282" s="1028"/>
      <c r="AC282" s="1028"/>
      <c r="AD282" s="1028"/>
      <c r="AE282" s="1028"/>
      <c r="AF282" s="1028"/>
      <c r="AG282" s="1028"/>
      <c r="AH282" s="1028"/>
      <c r="AI282" s="1028"/>
      <c r="AJ282" s="1028"/>
      <c r="AK282" s="1028"/>
      <c r="AL282" s="1028"/>
      <c r="AM282" s="1028"/>
      <c r="AN282" s="1028"/>
      <c r="AO282" s="1028"/>
      <c r="AP282" s="1028"/>
      <c r="AQ282" s="1028"/>
      <c r="AR282" s="1028"/>
      <c r="AS282" s="1028"/>
    </row>
    <row r="283" spans="1:45" ht="12.75" customHeight="1">
      <c r="A283" s="1028"/>
      <c r="B283" s="1028"/>
      <c r="C283" s="1028"/>
      <c r="D283" s="1102"/>
      <c r="E283" s="1028"/>
      <c r="F283" s="1028"/>
      <c r="G283" s="1028"/>
      <c r="H283" s="1028"/>
      <c r="I283" s="1028"/>
      <c r="J283" s="1102"/>
      <c r="K283" s="1028"/>
      <c r="L283" s="1028"/>
      <c r="M283" s="1028"/>
      <c r="N283" s="1028"/>
      <c r="O283" s="1028"/>
      <c r="P283" s="1028"/>
      <c r="Q283" s="1028"/>
      <c r="R283" s="1162"/>
      <c r="S283" s="713"/>
      <c r="T283" s="747"/>
      <c r="U283" s="1028"/>
      <c r="V283" s="1102"/>
      <c r="W283" s="1165"/>
      <c r="X283" s="1028"/>
      <c r="Y283" s="1028"/>
      <c r="Z283" s="1028"/>
      <c r="AA283" s="1028"/>
      <c r="AB283" s="1028"/>
      <c r="AC283" s="1028"/>
      <c r="AD283" s="1028"/>
      <c r="AE283" s="1028"/>
      <c r="AF283" s="1028"/>
      <c r="AG283" s="1028"/>
      <c r="AH283" s="1028"/>
      <c r="AI283" s="1028"/>
      <c r="AJ283" s="1028"/>
      <c r="AK283" s="1028"/>
      <c r="AL283" s="1028"/>
      <c r="AM283" s="1028"/>
      <c r="AN283" s="1028"/>
      <c r="AO283" s="1028"/>
      <c r="AP283" s="1028"/>
      <c r="AQ283" s="1028"/>
      <c r="AR283" s="1028"/>
      <c r="AS283" s="1028"/>
    </row>
    <row r="284" spans="1:45" ht="12.75" customHeight="1">
      <c r="A284" s="1028"/>
      <c r="B284" s="1028"/>
      <c r="C284" s="1028"/>
      <c r="D284" s="1102"/>
      <c r="E284" s="1028"/>
      <c r="F284" s="1028"/>
      <c r="G284" s="1028"/>
      <c r="H284" s="1028"/>
      <c r="I284" s="1028"/>
      <c r="J284" s="1102"/>
      <c r="K284" s="1028"/>
      <c r="L284" s="1028"/>
      <c r="M284" s="1028"/>
      <c r="N284" s="1028"/>
      <c r="O284" s="1028"/>
      <c r="P284" s="1028"/>
      <c r="Q284" s="1028"/>
      <c r="R284" s="1162"/>
      <c r="S284" s="713"/>
      <c r="T284" s="747"/>
      <c r="U284" s="1028"/>
      <c r="V284" s="1102"/>
      <c r="W284" s="1165"/>
      <c r="X284" s="1028"/>
      <c r="Y284" s="1028"/>
      <c r="Z284" s="1028"/>
      <c r="AA284" s="1028"/>
      <c r="AB284" s="1028"/>
      <c r="AC284" s="1028"/>
      <c r="AD284" s="1028"/>
      <c r="AE284" s="1028"/>
      <c r="AF284" s="1028"/>
      <c r="AG284" s="1028"/>
      <c r="AH284" s="1028"/>
      <c r="AI284" s="1028"/>
      <c r="AJ284" s="1028"/>
      <c r="AK284" s="1028"/>
      <c r="AL284" s="1028"/>
      <c r="AM284" s="1028"/>
      <c r="AN284" s="1028"/>
      <c r="AO284" s="1028"/>
      <c r="AP284" s="1028"/>
      <c r="AQ284" s="1028"/>
      <c r="AR284" s="1028"/>
      <c r="AS284" s="1028"/>
    </row>
    <row r="285" spans="1:45" ht="12.75" customHeight="1">
      <c r="A285" s="1028"/>
      <c r="B285" s="1028"/>
      <c r="C285" s="1028"/>
      <c r="D285" s="1102"/>
      <c r="E285" s="1028"/>
      <c r="F285" s="1028"/>
      <c r="G285" s="1028"/>
      <c r="H285" s="1028"/>
      <c r="I285" s="1028"/>
      <c r="J285" s="1102"/>
      <c r="K285" s="1028"/>
      <c r="L285" s="1028"/>
      <c r="M285" s="1028"/>
      <c r="N285" s="1028"/>
      <c r="O285" s="1028"/>
      <c r="P285" s="1028"/>
      <c r="Q285" s="1028"/>
      <c r="R285" s="1162"/>
      <c r="S285" s="713"/>
      <c r="T285" s="747"/>
      <c r="U285" s="1028"/>
      <c r="V285" s="1102"/>
      <c r="W285" s="1165"/>
      <c r="X285" s="1028"/>
      <c r="Y285" s="1028"/>
      <c r="Z285" s="1028"/>
      <c r="AA285" s="1028"/>
      <c r="AB285" s="1028"/>
      <c r="AC285" s="1028"/>
      <c r="AD285" s="1028"/>
      <c r="AE285" s="1028"/>
      <c r="AF285" s="1028"/>
      <c r="AG285" s="1028"/>
      <c r="AH285" s="1028"/>
      <c r="AI285" s="1028"/>
      <c r="AJ285" s="1028"/>
      <c r="AK285" s="1028"/>
      <c r="AL285" s="1028"/>
      <c r="AM285" s="1028"/>
      <c r="AN285" s="1028"/>
      <c r="AO285" s="1028"/>
      <c r="AP285" s="1028"/>
      <c r="AQ285" s="1028"/>
      <c r="AR285" s="1028"/>
      <c r="AS285" s="1028"/>
    </row>
    <row r="286" spans="1:45" ht="12.75" customHeight="1">
      <c r="A286" s="1028"/>
      <c r="B286" s="1028"/>
      <c r="C286" s="1028"/>
      <c r="D286" s="1102"/>
      <c r="E286" s="1028"/>
      <c r="F286" s="1028"/>
      <c r="G286" s="1028"/>
      <c r="H286" s="1028"/>
      <c r="I286" s="1028"/>
      <c r="J286" s="1102"/>
      <c r="K286" s="1028"/>
      <c r="L286" s="1028"/>
      <c r="M286" s="1028"/>
      <c r="N286" s="1028"/>
      <c r="O286" s="1028"/>
      <c r="P286" s="1028"/>
      <c r="Q286" s="1028"/>
      <c r="R286" s="1162"/>
      <c r="S286" s="713"/>
      <c r="T286" s="747"/>
      <c r="U286" s="1028"/>
      <c r="V286" s="1102"/>
      <c r="W286" s="1165"/>
      <c r="X286" s="1028"/>
      <c r="Y286" s="1028"/>
      <c r="Z286" s="1028"/>
      <c r="AA286" s="1028"/>
      <c r="AB286" s="1028"/>
      <c r="AC286" s="1028"/>
      <c r="AD286" s="1028"/>
      <c r="AE286" s="1028"/>
      <c r="AF286" s="1028"/>
      <c r="AG286" s="1028"/>
      <c r="AH286" s="1028"/>
      <c r="AI286" s="1028"/>
      <c r="AJ286" s="1028"/>
      <c r="AK286" s="1028"/>
      <c r="AL286" s="1028"/>
      <c r="AM286" s="1028"/>
      <c r="AN286" s="1028"/>
      <c r="AO286" s="1028"/>
      <c r="AP286" s="1028"/>
      <c r="AQ286" s="1028"/>
      <c r="AR286" s="1028"/>
      <c r="AS286" s="1028"/>
    </row>
    <row r="287" spans="1:45" ht="12.75" customHeight="1">
      <c r="A287" s="1028"/>
      <c r="B287" s="1028"/>
      <c r="C287" s="1028"/>
      <c r="D287" s="1102"/>
      <c r="E287" s="1028"/>
      <c r="F287" s="1028"/>
      <c r="G287" s="1028"/>
      <c r="H287" s="1028"/>
      <c r="I287" s="1028"/>
      <c r="J287" s="1102"/>
      <c r="K287" s="1028"/>
      <c r="L287" s="1028"/>
      <c r="M287" s="1028"/>
      <c r="N287" s="1028"/>
      <c r="O287" s="1028"/>
      <c r="P287" s="1028"/>
      <c r="Q287" s="1028"/>
      <c r="R287" s="1162"/>
      <c r="S287" s="713"/>
      <c r="T287" s="747"/>
      <c r="U287" s="1028"/>
      <c r="V287" s="1102"/>
      <c r="W287" s="1165"/>
      <c r="X287" s="1028"/>
      <c r="Y287" s="1028"/>
      <c r="Z287" s="1028"/>
      <c r="AA287" s="1028"/>
      <c r="AB287" s="1028"/>
      <c r="AC287" s="1028"/>
      <c r="AD287" s="1028"/>
      <c r="AE287" s="1028"/>
      <c r="AF287" s="1028"/>
      <c r="AG287" s="1028"/>
      <c r="AH287" s="1028"/>
      <c r="AI287" s="1028"/>
      <c r="AJ287" s="1028"/>
      <c r="AK287" s="1028"/>
      <c r="AL287" s="1028"/>
      <c r="AM287" s="1028"/>
      <c r="AN287" s="1028"/>
      <c r="AO287" s="1028"/>
      <c r="AP287" s="1028"/>
      <c r="AQ287" s="1028"/>
      <c r="AR287" s="1028"/>
      <c r="AS287" s="1028"/>
    </row>
    <row r="288" spans="1:45" ht="12.75" customHeight="1">
      <c r="A288" s="1028"/>
      <c r="B288" s="1028"/>
      <c r="C288" s="1028"/>
      <c r="D288" s="1102"/>
      <c r="E288" s="1028"/>
      <c r="F288" s="1028"/>
      <c r="G288" s="1028"/>
      <c r="H288" s="1028"/>
      <c r="I288" s="1028"/>
      <c r="J288" s="1102"/>
      <c r="K288" s="1028"/>
      <c r="L288" s="1028"/>
      <c r="M288" s="1028"/>
      <c r="N288" s="1028"/>
      <c r="O288" s="1028"/>
      <c r="P288" s="1028"/>
      <c r="Q288" s="1028"/>
      <c r="R288" s="1162"/>
      <c r="S288" s="713"/>
      <c r="T288" s="747"/>
      <c r="U288" s="1028"/>
      <c r="V288" s="1102"/>
      <c r="W288" s="1165"/>
      <c r="X288" s="1028"/>
      <c r="Y288" s="1028"/>
      <c r="Z288" s="1028"/>
      <c r="AA288" s="1028"/>
      <c r="AB288" s="1028"/>
      <c r="AC288" s="1028"/>
      <c r="AD288" s="1028"/>
      <c r="AE288" s="1028"/>
      <c r="AF288" s="1028"/>
      <c r="AG288" s="1028"/>
      <c r="AH288" s="1028"/>
      <c r="AI288" s="1028"/>
      <c r="AJ288" s="1028"/>
      <c r="AK288" s="1028"/>
      <c r="AL288" s="1028"/>
      <c r="AM288" s="1028"/>
      <c r="AN288" s="1028"/>
      <c r="AO288" s="1028"/>
      <c r="AP288" s="1028"/>
      <c r="AQ288" s="1028"/>
      <c r="AR288" s="1028"/>
      <c r="AS288" s="1028"/>
    </row>
    <row r="289" spans="1:45" ht="12.75" customHeight="1">
      <c r="A289" s="1028"/>
      <c r="B289" s="1028"/>
      <c r="C289" s="1028"/>
      <c r="D289" s="1102"/>
      <c r="E289" s="1028"/>
      <c r="F289" s="1028"/>
      <c r="G289" s="1028"/>
      <c r="H289" s="1028"/>
      <c r="I289" s="1028"/>
      <c r="J289" s="1102"/>
      <c r="K289" s="1028"/>
      <c r="L289" s="1028"/>
      <c r="M289" s="1028"/>
      <c r="N289" s="1028"/>
      <c r="O289" s="1028"/>
      <c r="P289" s="1028"/>
      <c r="Q289" s="1028"/>
      <c r="R289" s="1162"/>
      <c r="S289" s="713"/>
      <c r="T289" s="747"/>
      <c r="U289" s="1028"/>
      <c r="V289" s="1102"/>
      <c r="W289" s="1165"/>
      <c r="X289" s="1028"/>
      <c r="Y289" s="1028"/>
      <c r="Z289" s="1028"/>
      <c r="AA289" s="1028"/>
      <c r="AB289" s="1028"/>
      <c r="AC289" s="1028"/>
      <c r="AD289" s="1028"/>
      <c r="AE289" s="1028"/>
      <c r="AF289" s="1028"/>
      <c r="AG289" s="1028"/>
      <c r="AH289" s="1028"/>
      <c r="AI289" s="1028"/>
      <c r="AJ289" s="1028"/>
      <c r="AK289" s="1028"/>
      <c r="AL289" s="1028"/>
      <c r="AM289" s="1028"/>
      <c r="AN289" s="1028"/>
      <c r="AO289" s="1028"/>
      <c r="AP289" s="1028"/>
      <c r="AQ289" s="1028"/>
      <c r="AR289" s="1028"/>
      <c r="AS289" s="1028"/>
    </row>
    <row r="290" spans="1:45" ht="12.75" customHeight="1">
      <c r="A290" s="1028"/>
      <c r="B290" s="1028"/>
      <c r="C290" s="1028"/>
      <c r="D290" s="1102"/>
      <c r="E290" s="1028"/>
      <c r="F290" s="1028"/>
      <c r="G290" s="1028"/>
      <c r="H290" s="1028"/>
      <c r="I290" s="1028"/>
      <c r="J290" s="1102"/>
      <c r="K290" s="1028"/>
      <c r="L290" s="1028"/>
      <c r="M290" s="1028"/>
      <c r="N290" s="1028"/>
      <c r="O290" s="1028"/>
      <c r="P290" s="1028"/>
      <c r="Q290" s="1028"/>
      <c r="R290" s="1162"/>
      <c r="S290" s="713"/>
      <c r="T290" s="747"/>
      <c r="U290" s="1028"/>
      <c r="V290" s="1102"/>
      <c r="W290" s="1165"/>
      <c r="X290" s="1028"/>
      <c r="Y290" s="1028"/>
      <c r="Z290" s="1028"/>
      <c r="AA290" s="1028"/>
      <c r="AB290" s="1028"/>
      <c r="AC290" s="1028"/>
      <c r="AD290" s="1028"/>
      <c r="AE290" s="1028"/>
      <c r="AF290" s="1028"/>
      <c r="AG290" s="1028"/>
      <c r="AH290" s="1028"/>
      <c r="AI290" s="1028"/>
      <c r="AJ290" s="1028"/>
      <c r="AK290" s="1028"/>
      <c r="AL290" s="1028"/>
      <c r="AM290" s="1028"/>
      <c r="AN290" s="1028"/>
      <c r="AO290" s="1028"/>
      <c r="AP290" s="1028"/>
      <c r="AQ290" s="1028"/>
      <c r="AR290" s="1028"/>
      <c r="AS290" s="1028"/>
    </row>
    <row r="291" spans="1:45" ht="12.75" customHeight="1">
      <c r="A291" s="1028"/>
      <c r="B291" s="1028"/>
      <c r="C291" s="1028"/>
      <c r="D291" s="1102"/>
      <c r="E291" s="1028"/>
      <c r="F291" s="1028"/>
      <c r="G291" s="1028"/>
      <c r="H291" s="1028"/>
      <c r="I291" s="1028"/>
      <c r="J291" s="1102"/>
      <c r="K291" s="1028"/>
      <c r="L291" s="1028"/>
      <c r="M291" s="1028"/>
      <c r="N291" s="1028"/>
      <c r="O291" s="1028"/>
      <c r="P291" s="1028"/>
      <c r="Q291" s="1028"/>
      <c r="R291" s="1162"/>
      <c r="S291" s="713"/>
      <c r="T291" s="747"/>
      <c r="U291" s="1028"/>
      <c r="V291" s="1102"/>
      <c r="W291" s="1165"/>
      <c r="X291" s="1028"/>
      <c r="Y291" s="1028"/>
      <c r="Z291" s="1028"/>
      <c r="AA291" s="1028"/>
      <c r="AB291" s="1028"/>
      <c r="AC291" s="1028"/>
      <c r="AD291" s="1028"/>
      <c r="AE291" s="1028"/>
      <c r="AF291" s="1028"/>
      <c r="AG291" s="1028"/>
      <c r="AH291" s="1028"/>
      <c r="AI291" s="1028"/>
      <c r="AJ291" s="1028"/>
      <c r="AK291" s="1028"/>
      <c r="AL291" s="1028"/>
      <c r="AM291" s="1028"/>
      <c r="AN291" s="1028"/>
      <c r="AO291" s="1028"/>
      <c r="AP291" s="1028"/>
      <c r="AQ291" s="1028"/>
      <c r="AR291" s="1028"/>
      <c r="AS291" s="1028"/>
    </row>
    <row r="292" spans="1:45" ht="12.75" customHeight="1">
      <c r="A292" s="1028"/>
      <c r="B292" s="1028"/>
      <c r="C292" s="1028"/>
      <c r="D292" s="1102"/>
      <c r="E292" s="1028"/>
      <c r="F292" s="1028"/>
      <c r="G292" s="1028"/>
      <c r="H292" s="1028"/>
      <c r="I292" s="1028"/>
      <c r="J292" s="1102"/>
      <c r="K292" s="1028"/>
      <c r="L292" s="1028"/>
      <c r="M292" s="1028"/>
      <c r="N292" s="1028"/>
      <c r="O292" s="1028"/>
      <c r="P292" s="1028"/>
      <c r="Q292" s="1028"/>
      <c r="R292" s="1162"/>
      <c r="S292" s="713"/>
      <c r="T292" s="747"/>
      <c r="U292" s="1028"/>
      <c r="V292" s="1102"/>
      <c r="W292" s="1165"/>
      <c r="X292" s="1028"/>
      <c r="Y292" s="1028"/>
      <c r="Z292" s="1028"/>
      <c r="AA292" s="1028"/>
      <c r="AB292" s="1028"/>
      <c r="AC292" s="1028"/>
      <c r="AD292" s="1028"/>
      <c r="AE292" s="1028"/>
      <c r="AF292" s="1028"/>
      <c r="AG292" s="1028"/>
      <c r="AH292" s="1028"/>
      <c r="AI292" s="1028"/>
      <c r="AJ292" s="1028"/>
      <c r="AK292" s="1028"/>
      <c r="AL292" s="1028"/>
      <c r="AM292" s="1028"/>
      <c r="AN292" s="1028"/>
      <c r="AO292" s="1028"/>
      <c r="AP292" s="1028"/>
      <c r="AQ292" s="1028"/>
      <c r="AR292" s="1028"/>
      <c r="AS292" s="1028"/>
    </row>
    <row r="293" spans="1:45" ht="12.75" customHeight="1">
      <c r="A293" s="1028"/>
      <c r="B293" s="1028"/>
      <c r="C293" s="1028"/>
      <c r="D293" s="1102"/>
      <c r="E293" s="1028"/>
      <c r="F293" s="1028"/>
      <c r="G293" s="1028"/>
      <c r="H293" s="1028"/>
      <c r="I293" s="1028"/>
      <c r="J293" s="1102"/>
      <c r="K293" s="1028"/>
      <c r="L293" s="1028"/>
      <c r="M293" s="1028"/>
      <c r="N293" s="1028"/>
      <c r="O293" s="1028"/>
      <c r="P293" s="1028"/>
      <c r="Q293" s="1028"/>
      <c r="R293" s="1162"/>
      <c r="S293" s="713"/>
      <c r="T293" s="747"/>
      <c r="U293" s="1028"/>
      <c r="V293" s="1102"/>
      <c r="W293" s="1165"/>
      <c r="X293" s="1028"/>
      <c r="Y293" s="1028"/>
      <c r="Z293" s="1028"/>
      <c r="AA293" s="1028"/>
      <c r="AB293" s="1028"/>
      <c r="AC293" s="1028"/>
      <c r="AD293" s="1028"/>
      <c r="AE293" s="1028"/>
      <c r="AF293" s="1028"/>
      <c r="AG293" s="1028"/>
      <c r="AH293" s="1028"/>
      <c r="AI293" s="1028"/>
      <c r="AJ293" s="1028"/>
      <c r="AK293" s="1028"/>
      <c r="AL293" s="1028"/>
      <c r="AM293" s="1028"/>
      <c r="AN293" s="1028"/>
      <c r="AO293" s="1028"/>
      <c r="AP293" s="1028"/>
      <c r="AQ293" s="1028"/>
      <c r="AR293" s="1028"/>
      <c r="AS293" s="1028"/>
    </row>
    <row r="294" spans="1:45" ht="12.75" customHeight="1">
      <c r="A294" s="1028"/>
      <c r="B294" s="1028"/>
      <c r="C294" s="1028"/>
      <c r="D294" s="1102"/>
      <c r="E294" s="1028"/>
      <c r="F294" s="1028"/>
      <c r="G294" s="1028"/>
      <c r="H294" s="1028"/>
      <c r="I294" s="1028"/>
      <c r="J294" s="1102"/>
      <c r="K294" s="1028"/>
      <c r="L294" s="1028"/>
      <c r="M294" s="1028"/>
      <c r="N294" s="1028"/>
      <c r="O294" s="1028"/>
      <c r="P294" s="1028"/>
      <c r="Q294" s="1028"/>
      <c r="R294" s="1162"/>
      <c r="S294" s="713"/>
      <c r="T294" s="747"/>
      <c r="U294" s="1028"/>
      <c r="V294" s="1102"/>
      <c r="W294" s="1165"/>
      <c r="X294" s="1028"/>
      <c r="Y294" s="1028"/>
      <c r="Z294" s="1028"/>
      <c r="AA294" s="1028"/>
      <c r="AB294" s="1028"/>
      <c r="AC294" s="1028"/>
      <c r="AD294" s="1028"/>
      <c r="AE294" s="1028"/>
      <c r="AF294" s="1028"/>
      <c r="AG294" s="1028"/>
      <c r="AH294" s="1028"/>
      <c r="AI294" s="1028"/>
      <c r="AJ294" s="1028"/>
      <c r="AK294" s="1028"/>
      <c r="AL294" s="1028"/>
      <c r="AM294" s="1028"/>
      <c r="AN294" s="1028"/>
      <c r="AO294" s="1028"/>
      <c r="AP294" s="1028"/>
      <c r="AQ294" s="1028"/>
      <c r="AR294" s="1028"/>
      <c r="AS294" s="1028"/>
    </row>
    <row r="295" spans="1:45" ht="12.75" customHeight="1">
      <c r="A295" s="1028"/>
      <c r="B295" s="1028"/>
      <c r="C295" s="1028"/>
      <c r="D295" s="1102"/>
      <c r="E295" s="1028"/>
      <c r="F295" s="1028"/>
      <c r="G295" s="1028"/>
      <c r="H295" s="1028"/>
      <c r="I295" s="1028"/>
      <c r="J295" s="1102"/>
      <c r="K295" s="1028"/>
      <c r="L295" s="1028"/>
      <c r="M295" s="1028"/>
      <c r="N295" s="1028"/>
      <c r="O295" s="1028"/>
      <c r="P295" s="1028"/>
      <c r="Q295" s="1028"/>
      <c r="R295" s="1162"/>
      <c r="S295" s="713"/>
      <c r="T295" s="747"/>
      <c r="U295" s="1028"/>
      <c r="V295" s="1102"/>
      <c r="W295" s="1165"/>
      <c r="X295" s="1028"/>
      <c r="Y295" s="1028"/>
      <c r="Z295" s="1028"/>
      <c r="AA295" s="1028"/>
      <c r="AB295" s="1028"/>
      <c r="AC295" s="1028"/>
      <c r="AD295" s="1028"/>
      <c r="AE295" s="1028"/>
      <c r="AF295" s="1028"/>
      <c r="AG295" s="1028"/>
      <c r="AH295" s="1028"/>
      <c r="AI295" s="1028"/>
      <c r="AJ295" s="1028"/>
      <c r="AK295" s="1028"/>
      <c r="AL295" s="1028"/>
      <c r="AM295" s="1028"/>
      <c r="AN295" s="1028"/>
      <c r="AO295" s="1028"/>
      <c r="AP295" s="1028"/>
      <c r="AQ295" s="1028"/>
      <c r="AR295" s="1028"/>
      <c r="AS295" s="1028"/>
    </row>
    <row r="296" spans="1:45" ht="12.75" customHeight="1">
      <c r="A296" s="1028"/>
      <c r="B296" s="1028"/>
      <c r="C296" s="1028"/>
      <c r="D296" s="1102"/>
      <c r="E296" s="1028"/>
      <c r="F296" s="1028"/>
      <c r="G296" s="1028"/>
      <c r="H296" s="1028"/>
      <c r="I296" s="1028"/>
      <c r="J296" s="1102"/>
      <c r="K296" s="1028"/>
      <c r="L296" s="1028"/>
      <c r="M296" s="1028"/>
      <c r="N296" s="1028"/>
      <c r="O296" s="1028"/>
      <c r="P296" s="1028"/>
      <c r="Q296" s="1028"/>
      <c r="R296" s="1162"/>
      <c r="S296" s="713"/>
      <c r="T296" s="747"/>
      <c r="U296" s="1028"/>
      <c r="V296" s="1102"/>
      <c r="W296" s="1165"/>
      <c r="X296" s="1028"/>
      <c r="Y296" s="1028"/>
      <c r="Z296" s="1028"/>
      <c r="AA296" s="1028"/>
      <c r="AB296" s="1028"/>
      <c r="AC296" s="1028"/>
      <c r="AD296" s="1028"/>
      <c r="AE296" s="1028"/>
      <c r="AF296" s="1028"/>
      <c r="AG296" s="1028"/>
      <c r="AH296" s="1028"/>
      <c r="AI296" s="1028"/>
      <c r="AJ296" s="1028"/>
      <c r="AK296" s="1028"/>
      <c r="AL296" s="1028"/>
      <c r="AM296" s="1028"/>
      <c r="AN296" s="1028"/>
      <c r="AO296" s="1028"/>
      <c r="AP296" s="1028"/>
      <c r="AQ296" s="1028"/>
      <c r="AR296" s="1028"/>
      <c r="AS296" s="1028"/>
    </row>
    <row r="297" spans="1:45" ht="12.75" customHeight="1">
      <c r="A297" s="1028"/>
      <c r="B297" s="1028"/>
      <c r="C297" s="1028"/>
      <c r="D297" s="1102"/>
      <c r="E297" s="1028"/>
      <c r="F297" s="1028"/>
      <c r="G297" s="1028"/>
      <c r="H297" s="1028"/>
      <c r="I297" s="1028"/>
      <c r="J297" s="1102"/>
      <c r="K297" s="1028"/>
      <c r="L297" s="1028"/>
      <c r="M297" s="1028"/>
      <c r="N297" s="1028"/>
      <c r="O297" s="1028"/>
      <c r="P297" s="1028"/>
      <c r="Q297" s="1028"/>
      <c r="R297" s="1162"/>
      <c r="S297" s="713"/>
      <c r="T297" s="747"/>
      <c r="U297" s="1028"/>
      <c r="V297" s="1102"/>
      <c r="W297" s="1165"/>
      <c r="X297" s="1028"/>
      <c r="Y297" s="1028"/>
      <c r="Z297" s="1028"/>
      <c r="AA297" s="1028"/>
      <c r="AB297" s="1028"/>
      <c r="AC297" s="1028"/>
      <c r="AD297" s="1028"/>
      <c r="AE297" s="1028"/>
      <c r="AF297" s="1028"/>
      <c r="AG297" s="1028"/>
      <c r="AH297" s="1028"/>
      <c r="AI297" s="1028"/>
      <c r="AJ297" s="1028"/>
      <c r="AK297" s="1028"/>
      <c r="AL297" s="1028"/>
      <c r="AM297" s="1028"/>
      <c r="AN297" s="1028"/>
      <c r="AO297" s="1028"/>
      <c r="AP297" s="1028"/>
      <c r="AQ297" s="1028"/>
      <c r="AR297" s="1028"/>
      <c r="AS297" s="1028"/>
    </row>
    <row r="298" spans="1:45" ht="12.75" customHeight="1">
      <c r="A298" s="1028"/>
      <c r="B298" s="1028"/>
      <c r="C298" s="1028"/>
      <c r="D298" s="1102"/>
      <c r="E298" s="1028"/>
      <c r="F298" s="1028"/>
      <c r="G298" s="1028"/>
      <c r="H298" s="1028"/>
      <c r="I298" s="1028"/>
      <c r="J298" s="1102"/>
      <c r="K298" s="1028"/>
      <c r="L298" s="1028"/>
      <c r="M298" s="1028"/>
      <c r="N298" s="1028"/>
      <c r="O298" s="1028"/>
      <c r="P298" s="1028"/>
      <c r="Q298" s="1028"/>
      <c r="R298" s="1162"/>
      <c r="S298" s="713"/>
      <c r="T298" s="747"/>
      <c r="U298" s="1028"/>
      <c r="V298" s="1102"/>
      <c r="W298" s="1165"/>
      <c r="X298" s="1028"/>
      <c r="Y298" s="1028"/>
      <c r="Z298" s="1028"/>
      <c r="AA298" s="1028"/>
      <c r="AB298" s="1028"/>
      <c r="AC298" s="1028"/>
      <c r="AD298" s="1028"/>
      <c r="AE298" s="1028"/>
      <c r="AF298" s="1028"/>
      <c r="AG298" s="1028"/>
      <c r="AH298" s="1028"/>
      <c r="AI298" s="1028"/>
      <c r="AJ298" s="1028"/>
      <c r="AK298" s="1028"/>
      <c r="AL298" s="1028"/>
      <c r="AM298" s="1028"/>
      <c r="AN298" s="1028"/>
      <c r="AO298" s="1028"/>
      <c r="AP298" s="1028"/>
      <c r="AQ298" s="1028"/>
      <c r="AR298" s="1028"/>
      <c r="AS298" s="1028"/>
    </row>
    <row r="299" spans="1:45" ht="12.75" customHeight="1">
      <c r="A299" s="1028"/>
      <c r="B299" s="1028"/>
      <c r="C299" s="1028"/>
      <c r="D299" s="1102"/>
      <c r="E299" s="1028"/>
      <c r="F299" s="1028"/>
      <c r="G299" s="1028"/>
      <c r="H299" s="1028"/>
      <c r="I299" s="1028"/>
      <c r="J299" s="1102"/>
      <c r="K299" s="1028"/>
      <c r="L299" s="1028"/>
      <c r="M299" s="1028"/>
      <c r="N299" s="1028"/>
      <c r="O299" s="1028"/>
      <c r="P299" s="1028"/>
      <c r="Q299" s="1028"/>
      <c r="R299" s="1162"/>
      <c r="S299" s="713"/>
      <c r="T299" s="747"/>
      <c r="U299" s="1028"/>
      <c r="V299" s="1102"/>
      <c r="W299" s="1165"/>
      <c r="X299" s="1028"/>
      <c r="Y299" s="1028"/>
      <c r="Z299" s="1028"/>
      <c r="AA299" s="1028"/>
      <c r="AB299" s="1028"/>
      <c r="AC299" s="1028"/>
      <c r="AD299" s="1028"/>
      <c r="AE299" s="1028"/>
      <c r="AF299" s="1028"/>
      <c r="AG299" s="1028"/>
      <c r="AH299" s="1028"/>
      <c r="AI299" s="1028"/>
      <c r="AJ299" s="1028"/>
      <c r="AK299" s="1028"/>
      <c r="AL299" s="1028"/>
      <c r="AM299" s="1028"/>
      <c r="AN299" s="1028"/>
      <c r="AO299" s="1028"/>
      <c r="AP299" s="1028"/>
      <c r="AQ299" s="1028"/>
      <c r="AR299" s="1028"/>
      <c r="AS299" s="1028"/>
    </row>
    <row r="300" spans="1:45" ht="12.75" customHeight="1">
      <c r="A300" s="1028"/>
      <c r="B300" s="1028"/>
      <c r="C300" s="1028"/>
      <c r="D300" s="1102"/>
      <c r="E300" s="1028"/>
      <c r="F300" s="1028"/>
      <c r="G300" s="1028"/>
      <c r="H300" s="1028"/>
      <c r="I300" s="1028"/>
      <c r="J300" s="1102"/>
      <c r="K300" s="1028"/>
      <c r="L300" s="1028"/>
      <c r="M300" s="1028"/>
      <c r="N300" s="1028"/>
      <c r="O300" s="1028"/>
      <c r="P300" s="1028"/>
      <c r="Q300" s="1028"/>
      <c r="R300" s="1162"/>
      <c r="S300" s="713"/>
      <c r="T300" s="747"/>
      <c r="U300" s="1028"/>
      <c r="V300" s="1102"/>
      <c r="W300" s="1165"/>
      <c r="X300" s="1028"/>
      <c r="Y300" s="1028"/>
      <c r="Z300" s="1028"/>
      <c r="AA300" s="1028"/>
      <c r="AB300" s="1028"/>
      <c r="AC300" s="1028"/>
      <c r="AD300" s="1028"/>
      <c r="AE300" s="1028"/>
      <c r="AF300" s="1028"/>
      <c r="AG300" s="1028"/>
      <c r="AH300" s="1028"/>
      <c r="AI300" s="1028"/>
      <c r="AJ300" s="1028"/>
      <c r="AK300" s="1028"/>
      <c r="AL300" s="1028"/>
      <c r="AM300" s="1028"/>
      <c r="AN300" s="1028"/>
      <c r="AO300" s="1028"/>
      <c r="AP300" s="1028"/>
      <c r="AQ300" s="1028"/>
      <c r="AR300" s="1028"/>
      <c r="AS300" s="1028"/>
    </row>
    <row r="301" spans="1:45" ht="12.75" customHeight="1">
      <c r="A301" s="1028"/>
      <c r="B301" s="1028"/>
      <c r="C301" s="1028"/>
      <c r="D301" s="1102"/>
      <c r="E301" s="1028"/>
      <c r="F301" s="1028"/>
      <c r="G301" s="1028"/>
      <c r="H301" s="1028"/>
      <c r="I301" s="1028"/>
      <c r="J301" s="1102"/>
      <c r="K301" s="1028"/>
      <c r="L301" s="1028"/>
      <c r="M301" s="1028"/>
      <c r="N301" s="1028"/>
      <c r="O301" s="1028"/>
      <c r="P301" s="1028"/>
      <c r="Q301" s="1028"/>
      <c r="R301" s="1162"/>
      <c r="S301" s="713"/>
      <c r="T301" s="747"/>
      <c r="U301" s="1028"/>
      <c r="V301" s="1102"/>
      <c r="W301" s="1165"/>
      <c r="X301" s="1028"/>
      <c r="Y301" s="1028"/>
      <c r="Z301" s="1028"/>
      <c r="AA301" s="1028"/>
      <c r="AB301" s="1028"/>
      <c r="AC301" s="1028"/>
      <c r="AD301" s="1028"/>
      <c r="AE301" s="1028"/>
      <c r="AF301" s="1028"/>
      <c r="AG301" s="1028"/>
      <c r="AH301" s="1028"/>
      <c r="AI301" s="1028"/>
      <c r="AJ301" s="1028"/>
      <c r="AK301" s="1028"/>
      <c r="AL301" s="1028"/>
      <c r="AM301" s="1028"/>
      <c r="AN301" s="1028"/>
      <c r="AO301" s="1028"/>
      <c r="AP301" s="1028"/>
      <c r="AQ301" s="1028"/>
      <c r="AR301" s="1028"/>
      <c r="AS301" s="1028"/>
    </row>
    <row r="302" spans="1:45" ht="12.75" customHeight="1">
      <c r="A302" s="1028"/>
      <c r="B302" s="1028"/>
      <c r="C302" s="1028"/>
      <c r="D302" s="1102"/>
      <c r="E302" s="1028"/>
      <c r="F302" s="1028"/>
      <c r="G302" s="1028"/>
      <c r="H302" s="1028"/>
      <c r="I302" s="1028"/>
      <c r="J302" s="1102"/>
      <c r="K302" s="1028"/>
      <c r="L302" s="1028"/>
      <c r="M302" s="1028"/>
      <c r="N302" s="1028"/>
      <c r="O302" s="1028"/>
      <c r="P302" s="1028"/>
      <c r="Q302" s="1028"/>
      <c r="R302" s="1162"/>
      <c r="S302" s="713"/>
      <c r="T302" s="747"/>
      <c r="U302" s="1028"/>
      <c r="V302" s="1102"/>
      <c r="W302" s="1165"/>
      <c r="X302" s="1028"/>
      <c r="Y302" s="1028"/>
      <c r="Z302" s="1028"/>
      <c r="AA302" s="1028"/>
      <c r="AB302" s="1028"/>
      <c r="AC302" s="1028"/>
      <c r="AD302" s="1028"/>
      <c r="AE302" s="1028"/>
      <c r="AF302" s="1028"/>
      <c r="AG302" s="1028"/>
      <c r="AH302" s="1028"/>
      <c r="AI302" s="1028"/>
      <c r="AJ302" s="1028"/>
      <c r="AK302" s="1028"/>
      <c r="AL302" s="1028"/>
      <c r="AM302" s="1028"/>
      <c r="AN302" s="1028"/>
      <c r="AO302" s="1028"/>
      <c r="AP302" s="1028"/>
      <c r="AQ302" s="1028"/>
      <c r="AR302" s="1028"/>
      <c r="AS302" s="1028"/>
    </row>
    <row r="303" spans="1:45" ht="12.75" customHeight="1">
      <c r="A303" s="1028"/>
      <c r="B303" s="1028"/>
      <c r="C303" s="1028"/>
      <c r="D303" s="1102"/>
      <c r="E303" s="1028"/>
      <c r="F303" s="1028"/>
      <c r="G303" s="1028"/>
      <c r="H303" s="1028"/>
      <c r="I303" s="1028"/>
      <c r="J303" s="1102"/>
      <c r="K303" s="1028"/>
      <c r="L303" s="1028"/>
      <c r="M303" s="1028"/>
      <c r="N303" s="1028"/>
      <c r="O303" s="1028"/>
      <c r="P303" s="1028"/>
      <c r="Q303" s="1028"/>
      <c r="R303" s="1162"/>
      <c r="S303" s="713"/>
      <c r="T303" s="747"/>
      <c r="U303" s="1028"/>
      <c r="V303" s="1102"/>
      <c r="W303" s="1165"/>
      <c r="X303" s="1028"/>
      <c r="Y303" s="1028"/>
      <c r="Z303" s="1028"/>
      <c r="AA303" s="1028"/>
      <c r="AB303" s="1028"/>
      <c r="AC303" s="1028"/>
      <c r="AD303" s="1028"/>
      <c r="AE303" s="1028"/>
      <c r="AF303" s="1028"/>
      <c r="AG303" s="1028"/>
      <c r="AH303" s="1028"/>
      <c r="AI303" s="1028"/>
      <c r="AJ303" s="1028"/>
      <c r="AK303" s="1028"/>
      <c r="AL303" s="1028"/>
      <c r="AM303" s="1028"/>
      <c r="AN303" s="1028"/>
      <c r="AO303" s="1028"/>
      <c r="AP303" s="1028"/>
      <c r="AQ303" s="1028"/>
      <c r="AR303" s="1028"/>
      <c r="AS303" s="1028"/>
    </row>
    <row r="304" spans="1:45" ht="12.75" customHeight="1">
      <c r="A304" s="1028"/>
      <c r="B304" s="1028"/>
      <c r="C304" s="1028"/>
      <c r="D304" s="1102"/>
      <c r="E304" s="1028"/>
      <c r="F304" s="1028"/>
      <c r="G304" s="1028"/>
      <c r="H304" s="1028"/>
      <c r="I304" s="1028"/>
      <c r="J304" s="1102"/>
      <c r="K304" s="1028"/>
      <c r="L304" s="1028"/>
      <c r="M304" s="1028"/>
      <c r="N304" s="1028"/>
      <c r="O304" s="1028"/>
      <c r="P304" s="1028"/>
      <c r="Q304" s="1028"/>
      <c r="R304" s="1162"/>
      <c r="S304" s="713"/>
      <c r="T304" s="747"/>
      <c r="U304" s="1028"/>
      <c r="V304" s="1102"/>
      <c r="W304" s="1165"/>
      <c r="X304" s="1028"/>
      <c r="Y304" s="1028"/>
      <c r="Z304" s="1028"/>
      <c r="AA304" s="1028"/>
      <c r="AB304" s="1028"/>
      <c r="AC304" s="1028"/>
      <c r="AD304" s="1028"/>
      <c r="AE304" s="1028"/>
      <c r="AF304" s="1028"/>
      <c r="AG304" s="1028"/>
      <c r="AH304" s="1028"/>
      <c r="AI304" s="1028"/>
      <c r="AJ304" s="1028"/>
      <c r="AK304" s="1028"/>
      <c r="AL304" s="1028"/>
      <c r="AM304" s="1028"/>
      <c r="AN304" s="1028"/>
      <c r="AO304" s="1028"/>
      <c r="AP304" s="1028"/>
      <c r="AQ304" s="1028"/>
      <c r="AR304" s="1028"/>
      <c r="AS304" s="1028"/>
    </row>
    <row r="305" spans="1:45" ht="12.75" customHeight="1">
      <c r="A305" s="1028"/>
      <c r="B305" s="1028"/>
      <c r="C305" s="1028"/>
      <c r="D305" s="1102"/>
      <c r="E305" s="1028"/>
      <c r="F305" s="1028"/>
      <c r="G305" s="1028"/>
      <c r="H305" s="1028"/>
      <c r="I305" s="1028"/>
      <c r="J305" s="1102"/>
      <c r="K305" s="1028"/>
      <c r="L305" s="1028"/>
      <c r="M305" s="1028"/>
      <c r="N305" s="1028"/>
      <c r="O305" s="1028"/>
      <c r="P305" s="1028"/>
      <c r="Q305" s="1028"/>
      <c r="R305" s="1162"/>
      <c r="S305" s="713"/>
      <c r="T305" s="747"/>
      <c r="U305" s="1028"/>
      <c r="V305" s="1102"/>
      <c r="W305" s="1165"/>
      <c r="X305" s="1028"/>
      <c r="Y305" s="1028"/>
      <c r="Z305" s="1028"/>
      <c r="AA305" s="1028"/>
      <c r="AB305" s="1028"/>
      <c r="AC305" s="1028"/>
      <c r="AD305" s="1028"/>
      <c r="AE305" s="1028"/>
      <c r="AF305" s="1028"/>
      <c r="AG305" s="1028"/>
      <c r="AH305" s="1028"/>
      <c r="AI305" s="1028"/>
      <c r="AJ305" s="1028"/>
      <c r="AK305" s="1028"/>
      <c r="AL305" s="1028"/>
      <c r="AM305" s="1028"/>
      <c r="AN305" s="1028"/>
      <c r="AO305" s="1028"/>
      <c r="AP305" s="1028"/>
      <c r="AQ305" s="1028"/>
      <c r="AR305" s="1028"/>
      <c r="AS305" s="1028"/>
    </row>
    <row r="306" spans="1:45" ht="12.75" customHeight="1">
      <c r="A306" s="1028"/>
      <c r="B306" s="1028"/>
      <c r="C306" s="1028"/>
      <c r="D306" s="1102"/>
      <c r="E306" s="1028"/>
      <c r="F306" s="1028"/>
      <c r="G306" s="1028"/>
      <c r="H306" s="1028"/>
      <c r="I306" s="1028"/>
      <c r="J306" s="1102"/>
      <c r="K306" s="1028"/>
      <c r="L306" s="1028"/>
      <c r="M306" s="1028"/>
      <c r="N306" s="1028"/>
      <c r="O306" s="1028"/>
      <c r="P306" s="1028"/>
      <c r="Q306" s="1028"/>
      <c r="R306" s="1162"/>
      <c r="S306" s="713"/>
      <c r="T306" s="747"/>
      <c r="U306" s="1028"/>
      <c r="V306" s="1102"/>
      <c r="W306" s="1165"/>
      <c r="X306" s="1028"/>
      <c r="Y306" s="1028"/>
      <c r="Z306" s="1028"/>
      <c r="AA306" s="1028"/>
      <c r="AB306" s="1028"/>
      <c r="AC306" s="1028"/>
      <c r="AD306" s="1028"/>
      <c r="AE306" s="1028"/>
      <c r="AF306" s="1028"/>
      <c r="AG306" s="1028"/>
      <c r="AH306" s="1028"/>
      <c r="AI306" s="1028"/>
      <c r="AJ306" s="1028"/>
      <c r="AK306" s="1028"/>
      <c r="AL306" s="1028"/>
      <c r="AM306" s="1028"/>
      <c r="AN306" s="1028"/>
      <c r="AO306" s="1028"/>
      <c r="AP306" s="1028"/>
      <c r="AQ306" s="1028"/>
      <c r="AR306" s="1028"/>
      <c r="AS306" s="1028"/>
    </row>
    <row r="307" spans="1:45" ht="12.75" customHeight="1">
      <c r="A307" s="1028"/>
      <c r="B307" s="1028"/>
      <c r="C307" s="1028"/>
      <c r="D307" s="1102"/>
      <c r="E307" s="1028"/>
      <c r="F307" s="1028"/>
      <c r="G307" s="1028"/>
      <c r="H307" s="1028"/>
      <c r="I307" s="1028"/>
      <c r="J307" s="1102"/>
      <c r="K307" s="1028"/>
      <c r="L307" s="1028"/>
      <c r="M307" s="1028"/>
      <c r="N307" s="1028"/>
      <c r="O307" s="1028"/>
      <c r="P307" s="1028"/>
      <c r="Q307" s="1028"/>
      <c r="R307" s="1162"/>
      <c r="S307" s="713"/>
      <c r="T307" s="747"/>
      <c r="U307" s="1028"/>
      <c r="V307" s="1102"/>
      <c r="W307" s="1165"/>
      <c r="X307" s="1028"/>
      <c r="Y307" s="1028"/>
      <c r="Z307" s="1028"/>
      <c r="AA307" s="1028"/>
      <c r="AB307" s="1028"/>
      <c r="AC307" s="1028"/>
      <c r="AD307" s="1028"/>
      <c r="AE307" s="1028"/>
      <c r="AF307" s="1028"/>
      <c r="AG307" s="1028"/>
      <c r="AH307" s="1028"/>
      <c r="AI307" s="1028"/>
      <c r="AJ307" s="1028"/>
      <c r="AK307" s="1028"/>
      <c r="AL307" s="1028"/>
      <c r="AM307" s="1028"/>
      <c r="AN307" s="1028"/>
      <c r="AO307" s="1028"/>
      <c r="AP307" s="1028"/>
      <c r="AQ307" s="1028"/>
      <c r="AR307" s="1028"/>
      <c r="AS307" s="1028"/>
    </row>
    <row r="308" spans="1:45" ht="12.75" customHeight="1">
      <c r="A308" s="1028"/>
      <c r="B308" s="1028"/>
      <c r="C308" s="1028"/>
      <c r="D308" s="1102"/>
      <c r="E308" s="1028"/>
      <c r="F308" s="1028"/>
      <c r="G308" s="1028"/>
      <c r="H308" s="1028"/>
      <c r="I308" s="1028"/>
      <c r="J308" s="1102"/>
      <c r="K308" s="1028"/>
      <c r="L308" s="1028"/>
      <c r="M308" s="1028"/>
      <c r="N308" s="1028"/>
      <c r="O308" s="1028"/>
      <c r="P308" s="1028"/>
      <c r="Q308" s="1028"/>
      <c r="R308" s="1162"/>
      <c r="S308" s="713"/>
      <c r="T308" s="747"/>
      <c r="U308" s="1028"/>
      <c r="V308" s="1102"/>
      <c r="W308" s="1165"/>
      <c r="X308" s="1028"/>
      <c r="Y308" s="1028"/>
      <c r="Z308" s="1028"/>
      <c r="AA308" s="1028"/>
      <c r="AB308" s="1028"/>
      <c r="AC308" s="1028"/>
      <c r="AD308" s="1028"/>
      <c r="AE308" s="1028"/>
      <c r="AF308" s="1028"/>
      <c r="AG308" s="1028"/>
      <c r="AH308" s="1028"/>
      <c r="AI308" s="1028"/>
      <c r="AJ308" s="1028"/>
      <c r="AK308" s="1028"/>
      <c r="AL308" s="1028"/>
      <c r="AM308" s="1028"/>
      <c r="AN308" s="1028"/>
      <c r="AO308" s="1028"/>
      <c r="AP308" s="1028"/>
      <c r="AQ308" s="1028"/>
      <c r="AR308" s="1028"/>
      <c r="AS308" s="1028"/>
    </row>
    <row r="309" spans="1:45" ht="12.75" customHeight="1">
      <c r="A309" s="1028"/>
      <c r="B309" s="1028"/>
      <c r="C309" s="1028"/>
      <c r="D309" s="1102"/>
      <c r="E309" s="1028"/>
      <c r="F309" s="1028"/>
      <c r="G309" s="1028"/>
      <c r="H309" s="1028"/>
      <c r="I309" s="1028"/>
      <c r="J309" s="1102"/>
      <c r="K309" s="1028"/>
      <c r="L309" s="1028"/>
      <c r="M309" s="1028"/>
      <c r="N309" s="1028"/>
      <c r="O309" s="1028"/>
      <c r="P309" s="1028"/>
      <c r="Q309" s="1028"/>
      <c r="R309" s="1162"/>
      <c r="S309" s="713"/>
      <c r="T309" s="747"/>
      <c r="U309" s="1028"/>
      <c r="V309" s="1102"/>
      <c r="W309" s="1165"/>
      <c r="X309" s="1028"/>
      <c r="Y309" s="1028"/>
      <c r="Z309" s="1028"/>
      <c r="AA309" s="1028"/>
      <c r="AB309" s="1028"/>
      <c r="AC309" s="1028"/>
      <c r="AD309" s="1028"/>
      <c r="AE309" s="1028"/>
      <c r="AF309" s="1028"/>
      <c r="AG309" s="1028"/>
      <c r="AH309" s="1028"/>
      <c r="AI309" s="1028"/>
      <c r="AJ309" s="1028"/>
      <c r="AK309" s="1028"/>
      <c r="AL309" s="1028"/>
      <c r="AM309" s="1028"/>
      <c r="AN309" s="1028"/>
      <c r="AO309" s="1028"/>
      <c r="AP309" s="1028"/>
      <c r="AQ309" s="1028"/>
      <c r="AR309" s="1028"/>
      <c r="AS309" s="1028"/>
    </row>
    <row r="310" spans="1:45" ht="12.75" customHeight="1">
      <c r="A310" s="1028"/>
      <c r="B310" s="1028"/>
      <c r="C310" s="1028"/>
      <c r="D310" s="1102"/>
      <c r="E310" s="1028"/>
      <c r="F310" s="1028"/>
      <c r="G310" s="1028"/>
      <c r="H310" s="1028"/>
      <c r="I310" s="1028"/>
      <c r="J310" s="1102"/>
      <c r="K310" s="1028"/>
      <c r="L310" s="1028"/>
      <c r="M310" s="1028"/>
      <c r="N310" s="1028"/>
      <c r="O310" s="1028"/>
      <c r="P310" s="1028"/>
      <c r="Q310" s="1028"/>
      <c r="R310" s="1162"/>
      <c r="S310" s="713"/>
      <c r="T310" s="747"/>
      <c r="U310" s="1028"/>
      <c r="V310" s="1102"/>
      <c r="W310" s="1165"/>
      <c r="X310" s="1028"/>
      <c r="Y310" s="1028"/>
      <c r="Z310" s="1028"/>
      <c r="AA310" s="1028"/>
      <c r="AB310" s="1028"/>
      <c r="AC310" s="1028"/>
      <c r="AD310" s="1028"/>
      <c r="AE310" s="1028"/>
      <c r="AF310" s="1028"/>
      <c r="AG310" s="1028"/>
      <c r="AH310" s="1028"/>
      <c r="AI310" s="1028"/>
      <c r="AJ310" s="1028"/>
      <c r="AK310" s="1028"/>
      <c r="AL310" s="1028"/>
      <c r="AM310" s="1028"/>
      <c r="AN310" s="1028"/>
      <c r="AO310" s="1028"/>
      <c r="AP310" s="1028"/>
      <c r="AQ310" s="1028"/>
      <c r="AR310" s="1028"/>
      <c r="AS310" s="1028"/>
    </row>
    <row r="311" spans="1:45" ht="12.75" customHeight="1">
      <c r="A311" s="1028"/>
      <c r="B311" s="1028"/>
      <c r="C311" s="1028"/>
      <c r="D311" s="1102"/>
      <c r="E311" s="1028"/>
      <c r="F311" s="1028"/>
      <c r="G311" s="1028"/>
      <c r="H311" s="1028"/>
      <c r="I311" s="1028"/>
      <c r="J311" s="1102"/>
      <c r="K311" s="1028"/>
      <c r="L311" s="1028"/>
      <c r="M311" s="1028"/>
      <c r="N311" s="1028"/>
      <c r="O311" s="1028"/>
      <c r="P311" s="1028"/>
      <c r="Q311" s="1028"/>
      <c r="R311" s="1162"/>
      <c r="S311" s="713"/>
      <c r="T311" s="747"/>
      <c r="U311" s="1028"/>
      <c r="V311" s="1102"/>
      <c r="W311" s="1165"/>
      <c r="X311" s="1028"/>
      <c r="Y311" s="1028"/>
      <c r="Z311" s="1028"/>
      <c r="AA311" s="1028"/>
      <c r="AB311" s="1028"/>
      <c r="AC311" s="1028"/>
      <c r="AD311" s="1028"/>
      <c r="AE311" s="1028"/>
      <c r="AF311" s="1028"/>
      <c r="AG311" s="1028"/>
      <c r="AH311" s="1028"/>
      <c r="AI311" s="1028"/>
      <c r="AJ311" s="1028"/>
      <c r="AK311" s="1028"/>
      <c r="AL311" s="1028"/>
      <c r="AM311" s="1028"/>
      <c r="AN311" s="1028"/>
      <c r="AO311" s="1028"/>
      <c r="AP311" s="1028"/>
      <c r="AQ311" s="1028"/>
      <c r="AR311" s="1028"/>
      <c r="AS311" s="1028"/>
    </row>
    <row r="312" spans="1:45" ht="12.75" customHeight="1">
      <c r="A312" s="1028"/>
      <c r="B312" s="1028"/>
      <c r="C312" s="1028"/>
      <c r="D312" s="1102"/>
      <c r="E312" s="1028"/>
      <c r="F312" s="1028"/>
      <c r="G312" s="1028"/>
      <c r="H312" s="1028"/>
      <c r="I312" s="1028"/>
      <c r="J312" s="1102"/>
      <c r="K312" s="1028"/>
      <c r="L312" s="1028"/>
      <c r="M312" s="1028"/>
      <c r="N312" s="1028"/>
      <c r="O312" s="1028"/>
      <c r="P312" s="1028"/>
      <c r="Q312" s="1028"/>
      <c r="R312" s="1162"/>
      <c r="S312" s="713"/>
      <c r="T312" s="747"/>
      <c r="U312" s="1028"/>
      <c r="V312" s="1102"/>
      <c r="W312" s="1165"/>
      <c r="X312" s="1028"/>
      <c r="Y312" s="1028"/>
      <c r="Z312" s="1028"/>
      <c r="AA312" s="1028"/>
      <c r="AB312" s="1028"/>
      <c r="AC312" s="1028"/>
      <c r="AD312" s="1028"/>
      <c r="AE312" s="1028"/>
      <c r="AF312" s="1028"/>
      <c r="AG312" s="1028"/>
      <c r="AH312" s="1028"/>
      <c r="AI312" s="1028"/>
      <c r="AJ312" s="1028"/>
      <c r="AK312" s="1028"/>
      <c r="AL312" s="1028"/>
      <c r="AM312" s="1028"/>
      <c r="AN312" s="1028"/>
      <c r="AO312" s="1028"/>
      <c r="AP312" s="1028"/>
      <c r="AQ312" s="1028"/>
      <c r="AR312" s="1028"/>
      <c r="AS312" s="1028"/>
    </row>
    <row r="313" spans="1:45" ht="12.75" customHeight="1">
      <c r="A313" s="1028"/>
      <c r="B313" s="1028"/>
      <c r="C313" s="1028"/>
      <c r="D313" s="1102"/>
      <c r="E313" s="1028"/>
      <c r="F313" s="1028"/>
      <c r="G313" s="1028"/>
      <c r="H313" s="1028"/>
      <c r="I313" s="1028"/>
      <c r="J313" s="1102"/>
      <c r="K313" s="1028"/>
      <c r="L313" s="1028"/>
      <c r="M313" s="1028"/>
      <c r="N313" s="1028"/>
      <c r="O313" s="1028"/>
      <c r="P313" s="1028"/>
      <c r="Q313" s="1028"/>
      <c r="R313" s="1162"/>
      <c r="S313" s="713"/>
      <c r="T313" s="747"/>
      <c r="U313" s="1028"/>
      <c r="V313" s="1102"/>
      <c r="W313" s="1165"/>
      <c r="X313" s="1028"/>
      <c r="Y313" s="1028"/>
      <c r="Z313" s="1028"/>
      <c r="AA313" s="1028"/>
      <c r="AB313" s="1028"/>
      <c r="AC313" s="1028"/>
      <c r="AD313" s="1028"/>
      <c r="AE313" s="1028"/>
      <c r="AF313" s="1028"/>
      <c r="AG313" s="1028"/>
      <c r="AH313" s="1028"/>
      <c r="AI313" s="1028"/>
      <c r="AJ313" s="1028"/>
      <c r="AK313" s="1028"/>
      <c r="AL313" s="1028"/>
      <c r="AM313" s="1028"/>
      <c r="AN313" s="1028"/>
      <c r="AO313" s="1028"/>
      <c r="AP313" s="1028"/>
      <c r="AQ313" s="1028"/>
      <c r="AR313" s="1028"/>
      <c r="AS313" s="1028"/>
    </row>
    <row r="314" spans="1:45" ht="12.75" customHeight="1">
      <c r="A314" s="1028"/>
      <c r="B314" s="1028"/>
      <c r="C314" s="1028"/>
      <c r="D314" s="1102"/>
      <c r="E314" s="1028"/>
      <c r="F314" s="1028"/>
      <c r="G314" s="1028"/>
      <c r="H314" s="1028"/>
      <c r="I314" s="1028"/>
      <c r="J314" s="1102"/>
      <c r="K314" s="1028"/>
      <c r="L314" s="1028"/>
      <c r="M314" s="1028"/>
      <c r="N314" s="1028"/>
      <c r="O314" s="1028"/>
      <c r="P314" s="1028"/>
      <c r="Q314" s="1028"/>
      <c r="R314" s="1162"/>
      <c r="S314" s="713"/>
      <c r="T314" s="747"/>
      <c r="U314" s="1028"/>
      <c r="V314" s="1102"/>
      <c r="W314" s="1165"/>
      <c r="X314" s="1028"/>
      <c r="Y314" s="1028"/>
      <c r="Z314" s="1028"/>
      <c r="AA314" s="1028"/>
      <c r="AB314" s="1028"/>
      <c r="AC314" s="1028"/>
      <c r="AD314" s="1028"/>
      <c r="AE314" s="1028"/>
      <c r="AF314" s="1028"/>
      <c r="AG314" s="1028"/>
      <c r="AH314" s="1028"/>
      <c r="AI314" s="1028"/>
      <c r="AJ314" s="1028"/>
      <c r="AK314" s="1028"/>
      <c r="AL314" s="1028"/>
      <c r="AM314" s="1028"/>
      <c r="AN314" s="1028"/>
      <c r="AO314" s="1028"/>
      <c r="AP314" s="1028"/>
      <c r="AQ314" s="1028"/>
      <c r="AR314" s="1028"/>
      <c r="AS314" s="1028"/>
    </row>
    <row r="315" spans="1:45" ht="12.75" customHeight="1">
      <c r="A315" s="1028"/>
      <c r="B315" s="1028"/>
      <c r="C315" s="1028"/>
      <c r="D315" s="1102"/>
      <c r="E315" s="1028"/>
      <c r="F315" s="1028"/>
      <c r="G315" s="1028"/>
      <c r="H315" s="1028"/>
      <c r="I315" s="1028"/>
      <c r="J315" s="1102"/>
      <c r="K315" s="1028"/>
      <c r="L315" s="1028"/>
      <c r="M315" s="1028"/>
      <c r="N315" s="1028"/>
      <c r="O315" s="1028"/>
      <c r="P315" s="1028"/>
      <c r="Q315" s="1028"/>
      <c r="R315" s="1162"/>
      <c r="S315" s="713"/>
      <c r="T315" s="747"/>
      <c r="U315" s="1028"/>
      <c r="V315" s="1102"/>
      <c r="W315" s="1165"/>
      <c r="X315" s="1028"/>
      <c r="Y315" s="1028"/>
      <c r="Z315" s="1028"/>
      <c r="AA315" s="1028"/>
      <c r="AB315" s="1028"/>
      <c r="AC315" s="1028"/>
      <c r="AD315" s="1028"/>
      <c r="AE315" s="1028"/>
      <c r="AF315" s="1028"/>
      <c r="AG315" s="1028"/>
      <c r="AH315" s="1028"/>
      <c r="AI315" s="1028"/>
      <c r="AJ315" s="1028"/>
      <c r="AK315" s="1028"/>
      <c r="AL315" s="1028"/>
      <c r="AM315" s="1028"/>
      <c r="AN315" s="1028"/>
      <c r="AO315" s="1028"/>
      <c r="AP315" s="1028"/>
      <c r="AQ315" s="1028"/>
      <c r="AR315" s="1028"/>
      <c r="AS315" s="1028"/>
    </row>
    <row r="316" spans="1:45" ht="12.75" customHeight="1">
      <c r="A316" s="1028"/>
      <c r="B316" s="1028"/>
      <c r="C316" s="1028"/>
      <c r="D316" s="1102"/>
      <c r="E316" s="1028"/>
      <c r="F316" s="1028"/>
      <c r="G316" s="1028"/>
      <c r="H316" s="1028"/>
      <c r="I316" s="1028"/>
      <c r="J316" s="1102"/>
      <c r="K316" s="1028"/>
      <c r="L316" s="1028"/>
      <c r="M316" s="1028"/>
      <c r="N316" s="1028"/>
      <c r="O316" s="1028"/>
      <c r="P316" s="1028"/>
      <c r="Q316" s="1028"/>
      <c r="R316" s="1162"/>
      <c r="S316" s="713"/>
      <c r="T316" s="747"/>
      <c r="U316" s="1028"/>
      <c r="V316" s="1102"/>
      <c r="W316" s="1165"/>
      <c r="X316" s="1028"/>
      <c r="Y316" s="1028"/>
      <c r="Z316" s="1028"/>
      <c r="AA316" s="1028"/>
      <c r="AB316" s="1028"/>
      <c r="AC316" s="1028"/>
      <c r="AD316" s="1028"/>
      <c r="AE316" s="1028"/>
      <c r="AF316" s="1028"/>
      <c r="AG316" s="1028"/>
      <c r="AH316" s="1028"/>
      <c r="AI316" s="1028"/>
      <c r="AJ316" s="1028"/>
      <c r="AK316" s="1028"/>
      <c r="AL316" s="1028"/>
      <c r="AM316" s="1028"/>
      <c r="AN316" s="1028"/>
      <c r="AO316" s="1028"/>
      <c r="AP316" s="1028"/>
      <c r="AQ316" s="1028"/>
      <c r="AR316" s="1028"/>
      <c r="AS316" s="1028"/>
    </row>
    <row r="317" spans="1:45" ht="12.75" customHeight="1">
      <c r="A317" s="1028"/>
      <c r="B317" s="1028"/>
      <c r="C317" s="1028"/>
      <c r="D317" s="1102"/>
      <c r="E317" s="1028"/>
      <c r="F317" s="1028"/>
      <c r="G317" s="1028"/>
      <c r="H317" s="1028"/>
      <c r="I317" s="1028"/>
      <c r="J317" s="1102"/>
      <c r="K317" s="1028"/>
      <c r="L317" s="1028"/>
      <c r="M317" s="1028"/>
      <c r="N317" s="1028"/>
      <c r="O317" s="1028"/>
      <c r="P317" s="1028"/>
      <c r="Q317" s="1028"/>
      <c r="R317" s="1162"/>
      <c r="S317" s="713"/>
      <c r="T317" s="747"/>
      <c r="U317" s="1028"/>
      <c r="V317" s="1102"/>
      <c r="W317" s="1165"/>
      <c r="X317" s="1028"/>
      <c r="Y317" s="1028"/>
      <c r="Z317" s="1028"/>
      <c r="AA317" s="1028"/>
      <c r="AB317" s="1028"/>
      <c r="AC317" s="1028"/>
      <c r="AD317" s="1028"/>
      <c r="AE317" s="1028"/>
      <c r="AF317" s="1028"/>
      <c r="AG317" s="1028"/>
      <c r="AH317" s="1028"/>
      <c r="AI317" s="1028"/>
      <c r="AJ317" s="1028"/>
      <c r="AK317" s="1028"/>
      <c r="AL317" s="1028"/>
      <c r="AM317" s="1028"/>
      <c r="AN317" s="1028"/>
      <c r="AO317" s="1028"/>
      <c r="AP317" s="1028"/>
      <c r="AQ317" s="1028"/>
      <c r="AR317" s="1028"/>
      <c r="AS317" s="1028"/>
    </row>
    <row r="318" spans="1:45" ht="12.75" customHeight="1">
      <c r="A318" s="1028"/>
      <c r="B318" s="1028"/>
      <c r="C318" s="1028"/>
      <c r="D318" s="1102"/>
      <c r="E318" s="1028"/>
      <c r="F318" s="1028"/>
      <c r="G318" s="1028"/>
      <c r="H318" s="1028"/>
      <c r="I318" s="1028"/>
      <c r="J318" s="1102"/>
      <c r="K318" s="1028"/>
      <c r="L318" s="1028"/>
      <c r="M318" s="1028"/>
      <c r="N318" s="1028"/>
      <c r="O318" s="1028"/>
      <c r="P318" s="1028"/>
      <c r="Q318" s="1028"/>
      <c r="R318" s="1162"/>
      <c r="S318" s="713"/>
      <c r="T318" s="747"/>
      <c r="U318" s="1028"/>
      <c r="V318" s="1102"/>
      <c r="W318" s="1165"/>
      <c r="X318" s="1028"/>
      <c r="Y318" s="1028"/>
      <c r="Z318" s="1028"/>
      <c r="AA318" s="1028"/>
      <c r="AB318" s="1028"/>
      <c r="AC318" s="1028"/>
      <c r="AD318" s="1028"/>
      <c r="AE318" s="1028"/>
      <c r="AF318" s="1028"/>
      <c r="AG318" s="1028"/>
      <c r="AH318" s="1028"/>
      <c r="AI318" s="1028"/>
      <c r="AJ318" s="1028"/>
      <c r="AK318" s="1028"/>
      <c r="AL318" s="1028"/>
      <c r="AM318" s="1028"/>
      <c r="AN318" s="1028"/>
      <c r="AO318" s="1028"/>
      <c r="AP318" s="1028"/>
      <c r="AQ318" s="1028"/>
      <c r="AR318" s="1028"/>
      <c r="AS318" s="1028"/>
    </row>
    <row r="319" spans="1:45" ht="12.75" customHeight="1">
      <c r="A319" s="1028"/>
      <c r="B319" s="1028"/>
      <c r="C319" s="1028"/>
      <c r="D319" s="1102"/>
      <c r="E319" s="1028"/>
      <c r="F319" s="1028"/>
      <c r="G319" s="1028"/>
      <c r="H319" s="1028"/>
      <c r="I319" s="1028"/>
      <c r="J319" s="1102"/>
      <c r="K319" s="1028"/>
      <c r="L319" s="1028"/>
      <c r="M319" s="1028"/>
      <c r="N319" s="1028"/>
      <c r="O319" s="1028"/>
      <c r="P319" s="1028"/>
      <c r="Q319" s="1028"/>
      <c r="R319" s="1162"/>
      <c r="S319" s="713"/>
      <c r="T319" s="747"/>
      <c r="U319" s="1028"/>
      <c r="V319" s="1102"/>
      <c r="W319" s="1165"/>
      <c r="X319" s="1028"/>
      <c r="Y319" s="1028"/>
      <c r="Z319" s="1028"/>
      <c r="AA319" s="1028"/>
      <c r="AB319" s="1028"/>
      <c r="AC319" s="1028"/>
      <c r="AD319" s="1028"/>
      <c r="AE319" s="1028"/>
      <c r="AF319" s="1028"/>
      <c r="AG319" s="1028"/>
      <c r="AH319" s="1028"/>
      <c r="AI319" s="1028"/>
      <c r="AJ319" s="1028"/>
      <c r="AK319" s="1028"/>
      <c r="AL319" s="1028"/>
      <c r="AM319" s="1028"/>
      <c r="AN319" s="1028"/>
      <c r="AO319" s="1028"/>
      <c r="AP319" s="1028"/>
      <c r="AQ319" s="1028"/>
      <c r="AR319" s="1028"/>
      <c r="AS319" s="1028"/>
    </row>
    <row r="320" spans="1:45" ht="12.75" customHeight="1">
      <c r="A320" s="1028"/>
      <c r="B320" s="1028"/>
      <c r="C320" s="1028"/>
      <c r="D320" s="1102"/>
      <c r="E320" s="1028"/>
      <c r="F320" s="1028"/>
      <c r="G320" s="1028"/>
      <c r="H320" s="1028"/>
      <c r="I320" s="1028"/>
      <c r="J320" s="1102"/>
      <c r="K320" s="1028"/>
      <c r="L320" s="1028"/>
      <c r="M320" s="1028"/>
      <c r="N320" s="1028"/>
      <c r="O320" s="1028"/>
      <c r="P320" s="1028"/>
      <c r="Q320" s="1028"/>
      <c r="R320" s="1162"/>
      <c r="S320" s="713"/>
      <c r="T320" s="747"/>
      <c r="U320" s="1028"/>
      <c r="V320" s="1102"/>
      <c r="W320" s="1165"/>
      <c r="X320" s="1028"/>
      <c r="Y320" s="1028"/>
      <c r="Z320" s="1028"/>
      <c r="AA320" s="1028"/>
      <c r="AB320" s="1028"/>
      <c r="AC320" s="1028"/>
      <c r="AD320" s="1028"/>
      <c r="AE320" s="1028"/>
      <c r="AF320" s="1028"/>
      <c r="AG320" s="1028"/>
      <c r="AH320" s="1028"/>
      <c r="AI320" s="1028"/>
      <c r="AJ320" s="1028"/>
      <c r="AK320" s="1028"/>
      <c r="AL320" s="1028"/>
      <c r="AM320" s="1028"/>
      <c r="AN320" s="1028"/>
      <c r="AO320" s="1028"/>
      <c r="AP320" s="1028"/>
      <c r="AQ320" s="1028"/>
      <c r="AR320" s="1028"/>
      <c r="AS320" s="1028"/>
    </row>
    <row r="321" spans="1:45" ht="12.75" customHeight="1">
      <c r="A321" s="1028"/>
      <c r="B321" s="1028"/>
      <c r="C321" s="1028"/>
      <c r="D321" s="1102"/>
      <c r="E321" s="1028"/>
      <c r="F321" s="1028"/>
      <c r="G321" s="1028"/>
      <c r="H321" s="1028"/>
      <c r="I321" s="1028"/>
      <c r="J321" s="1102"/>
      <c r="K321" s="1028"/>
      <c r="L321" s="1028"/>
      <c r="M321" s="1028"/>
      <c r="N321" s="1028"/>
      <c r="O321" s="1028"/>
      <c r="P321" s="1028"/>
      <c r="Q321" s="1028"/>
      <c r="R321" s="1162"/>
      <c r="S321" s="713"/>
      <c r="T321" s="747"/>
      <c r="U321" s="1028"/>
      <c r="V321" s="1102"/>
      <c r="W321" s="1165"/>
      <c r="X321" s="1028"/>
      <c r="Y321" s="1028"/>
      <c r="Z321" s="1028"/>
      <c r="AA321" s="1028"/>
      <c r="AB321" s="1028"/>
      <c r="AC321" s="1028"/>
      <c r="AD321" s="1028"/>
      <c r="AE321" s="1028"/>
      <c r="AF321" s="1028"/>
      <c r="AG321" s="1028"/>
      <c r="AH321" s="1028"/>
      <c r="AI321" s="1028"/>
      <c r="AJ321" s="1028"/>
      <c r="AK321" s="1028"/>
      <c r="AL321" s="1028"/>
      <c r="AM321" s="1028"/>
      <c r="AN321" s="1028"/>
      <c r="AO321" s="1028"/>
      <c r="AP321" s="1028"/>
      <c r="AQ321" s="1028"/>
      <c r="AR321" s="1028"/>
      <c r="AS321" s="1028"/>
    </row>
    <row r="322" spans="1:45" ht="12.75" customHeight="1">
      <c r="A322" s="1028"/>
      <c r="B322" s="1028"/>
      <c r="C322" s="1028"/>
      <c r="D322" s="1102"/>
      <c r="E322" s="1028"/>
      <c r="F322" s="1028"/>
      <c r="G322" s="1028"/>
      <c r="H322" s="1028"/>
      <c r="I322" s="1028"/>
      <c r="J322" s="1102"/>
      <c r="K322" s="1028"/>
      <c r="L322" s="1028"/>
      <c r="M322" s="1028"/>
      <c r="N322" s="1028"/>
      <c r="O322" s="1028"/>
      <c r="P322" s="1028"/>
      <c r="Q322" s="1028"/>
      <c r="R322" s="1162"/>
      <c r="S322" s="713"/>
      <c r="T322" s="747"/>
      <c r="U322" s="1028"/>
      <c r="V322" s="1102"/>
      <c r="W322" s="1165"/>
      <c r="X322" s="1028"/>
      <c r="Y322" s="1028"/>
      <c r="Z322" s="1028"/>
      <c r="AA322" s="1028"/>
      <c r="AB322" s="1028"/>
      <c r="AC322" s="1028"/>
      <c r="AD322" s="1028"/>
      <c r="AE322" s="1028"/>
      <c r="AF322" s="1028"/>
      <c r="AG322" s="1028"/>
      <c r="AH322" s="1028"/>
      <c r="AI322" s="1028"/>
      <c r="AJ322" s="1028"/>
      <c r="AK322" s="1028"/>
      <c r="AL322" s="1028"/>
      <c r="AM322" s="1028"/>
      <c r="AN322" s="1028"/>
      <c r="AO322" s="1028"/>
      <c r="AP322" s="1028"/>
      <c r="AQ322" s="1028"/>
      <c r="AR322" s="1028"/>
      <c r="AS322" s="1028"/>
    </row>
    <row r="323" spans="1:45" ht="12.75" customHeight="1">
      <c r="A323" s="1028"/>
      <c r="B323" s="1028"/>
      <c r="C323" s="1028"/>
      <c r="D323" s="1102"/>
      <c r="E323" s="1028"/>
      <c r="F323" s="1028"/>
      <c r="G323" s="1028"/>
      <c r="H323" s="1028"/>
      <c r="I323" s="1028"/>
      <c r="J323" s="1102"/>
      <c r="K323" s="1028"/>
      <c r="L323" s="1028"/>
      <c r="M323" s="1028"/>
      <c r="N323" s="1028"/>
      <c r="O323" s="1028"/>
      <c r="P323" s="1028"/>
      <c r="Q323" s="1028"/>
      <c r="R323" s="1162"/>
      <c r="S323" s="713"/>
      <c r="T323" s="747"/>
      <c r="U323" s="1028"/>
      <c r="V323" s="1102"/>
      <c r="W323" s="1165"/>
      <c r="X323" s="1028"/>
      <c r="Y323" s="1028"/>
      <c r="Z323" s="1028"/>
      <c r="AA323" s="1028"/>
      <c r="AB323" s="1028"/>
      <c r="AC323" s="1028"/>
      <c r="AD323" s="1028"/>
      <c r="AE323" s="1028"/>
      <c r="AF323" s="1028"/>
      <c r="AG323" s="1028"/>
      <c r="AH323" s="1028"/>
      <c r="AI323" s="1028"/>
      <c r="AJ323" s="1028"/>
      <c r="AK323" s="1028"/>
      <c r="AL323" s="1028"/>
      <c r="AM323" s="1028"/>
      <c r="AN323" s="1028"/>
      <c r="AO323" s="1028"/>
      <c r="AP323" s="1028"/>
      <c r="AQ323" s="1028"/>
      <c r="AR323" s="1028"/>
      <c r="AS323" s="1028"/>
    </row>
    <row r="324" spans="1:45" ht="12.75" customHeight="1">
      <c r="A324" s="1028"/>
      <c r="B324" s="1028"/>
      <c r="C324" s="1028"/>
      <c r="D324" s="1102"/>
      <c r="E324" s="1028"/>
      <c r="F324" s="1028"/>
      <c r="G324" s="1028"/>
      <c r="H324" s="1028"/>
      <c r="I324" s="1028"/>
      <c r="J324" s="1102"/>
      <c r="K324" s="1028"/>
      <c r="L324" s="1028"/>
      <c r="M324" s="1028"/>
      <c r="N324" s="1028"/>
      <c r="O324" s="1028"/>
      <c r="P324" s="1028"/>
      <c r="Q324" s="1028"/>
      <c r="R324" s="1162"/>
      <c r="S324" s="713"/>
      <c r="T324" s="747"/>
      <c r="U324" s="1028"/>
      <c r="V324" s="1102"/>
      <c r="W324" s="1165"/>
      <c r="X324" s="1028"/>
      <c r="Y324" s="1028"/>
      <c r="Z324" s="1028"/>
      <c r="AA324" s="1028"/>
      <c r="AB324" s="1028"/>
      <c r="AC324" s="1028"/>
      <c r="AD324" s="1028"/>
      <c r="AE324" s="1028"/>
      <c r="AF324" s="1028"/>
      <c r="AG324" s="1028"/>
      <c r="AH324" s="1028"/>
      <c r="AI324" s="1028"/>
      <c r="AJ324" s="1028"/>
      <c r="AK324" s="1028"/>
      <c r="AL324" s="1028"/>
      <c r="AM324" s="1028"/>
      <c r="AN324" s="1028"/>
      <c r="AO324" s="1028"/>
      <c r="AP324" s="1028"/>
      <c r="AQ324" s="1028"/>
      <c r="AR324" s="1028"/>
      <c r="AS324" s="1028"/>
    </row>
    <row r="325" spans="1:45" ht="12.75" customHeight="1">
      <c r="A325" s="1028"/>
      <c r="B325" s="1028"/>
      <c r="C325" s="1028"/>
      <c r="D325" s="1102"/>
      <c r="E325" s="1028"/>
      <c r="F325" s="1028"/>
      <c r="G325" s="1028"/>
      <c r="H325" s="1028"/>
      <c r="I325" s="1028"/>
      <c r="J325" s="1102"/>
      <c r="K325" s="1028"/>
      <c r="L325" s="1028"/>
      <c r="M325" s="1028"/>
      <c r="N325" s="1028"/>
      <c r="O325" s="1028"/>
      <c r="P325" s="1028"/>
      <c r="Q325" s="1028"/>
      <c r="R325" s="1162"/>
      <c r="S325" s="713"/>
      <c r="T325" s="747"/>
      <c r="U325" s="1028"/>
      <c r="V325" s="1102"/>
      <c r="W325" s="1165"/>
      <c r="X325" s="1028"/>
      <c r="Y325" s="1028"/>
      <c r="Z325" s="1028"/>
      <c r="AA325" s="1028"/>
      <c r="AB325" s="1028"/>
      <c r="AC325" s="1028"/>
      <c r="AD325" s="1028"/>
      <c r="AE325" s="1028"/>
      <c r="AF325" s="1028"/>
      <c r="AG325" s="1028"/>
      <c r="AH325" s="1028"/>
      <c r="AI325" s="1028"/>
      <c r="AJ325" s="1028"/>
      <c r="AK325" s="1028"/>
      <c r="AL325" s="1028"/>
      <c r="AM325" s="1028"/>
      <c r="AN325" s="1028"/>
      <c r="AO325" s="1028"/>
      <c r="AP325" s="1028"/>
      <c r="AQ325" s="1028"/>
      <c r="AR325" s="1028"/>
      <c r="AS325" s="1028"/>
    </row>
    <row r="326" spans="1:45" ht="12.75" customHeight="1">
      <c r="A326" s="1028"/>
      <c r="B326" s="1028"/>
      <c r="C326" s="1028"/>
      <c r="D326" s="1102"/>
      <c r="E326" s="1028"/>
      <c r="F326" s="1028"/>
      <c r="G326" s="1028"/>
      <c r="H326" s="1028"/>
      <c r="I326" s="1028"/>
      <c r="J326" s="1102"/>
      <c r="K326" s="1028"/>
      <c r="L326" s="1028"/>
      <c r="M326" s="1028"/>
      <c r="N326" s="1028"/>
      <c r="O326" s="1028"/>
      <c r="P326" s="1028"/>
      <c r="Q326" s="1028"/>
      <c r="R326" s="1162"/>
      <c r="S326" s="713"/>
      <c r="T326" s="747"/>
      <c r="U326" s="1028"/>
      <c r="V326" s="1102"/>
      <c r="W326" s="1165"/>
      <c r="X326" s="1028"/>
      <c r="Y326" s="1028"/>
      <c r="Z326" s="1028"/>
      <c r="AA326" s="1028"/>
      <c r="AB326" s="1028"/>
      <c r="AC326" s="1028"/>
      <c r="AD326" s="1028"/>
      <c r="AE326" s="1028"/>
      <c r="AF326" s="1028"/>
      <c r="AG326" s="1028"/>
      <c r="AH326" s="1028"/>
      <c r="AI326" s="1028"/>
      <c r="AJ326" s="1028"/>
      <c r="AK326" s="1028"/>
      <c r="AL326" s="1028"/>
      <c r="AM326" s="1028"/>
      <c r="AN326" s="1028"/>
      <c r="AO326" s="1028"/>
      <c r="AP326" s="1028"/>
      <c r="AQ326" s="1028"/>
      <c r="AR326" s="1028"/>
      <c r="AS326" s="1028"/>
    </row>
    <row r="327" spans="1:45" ht="12.75" customHeight="1">
      <c r="A327" s="1028"/>
      <c r="B327" s="1028"/>
      <c r="C327" s="1028"/>
      <c r="D327" s="1102"/>
      <c r="E327" s="1028"/>
      <c r="F327" s="1028"/>
      <c r="G327" s="1028"/>
      <c r="H327" s="1028"/>
      <c r="I327" s="1028"/>
      <c r="J327" s="1102"/>
      <c r="K327" s="1028"/>
      <c r="L327" s="1028"/>
      <c r="M327" s="1028"/>
      <c r="N327" s="1028"/>
      <c r="O327" s="1028"/>
      <c r="P327" s="1028"/>
      <c r="Q327" s="1028"/>
      <c r="R327" s="1162"/>
      <c r="S327" s="713"/>
      <c r="T327" s="747"/>
      <c r="U327" s="1028"/>
      <c r="V327" s="1102"/>
      <c r="W327" s="1165"/>
      <c r="X327" s="1028"/>
      <c r="Y327" s="1028"/>
      <c r="Z327" s="1028"/>
      <c r="AA327" s="1028"/>
      <c r="AB327" s="1028"/>
      <c r="AC327" s="1028"/>
      <c r="AD327" s="1028"/>
      <c r="AE327" s="1028"/>
      <c r="AF327" s="1028"/>
      <c r="AG327" s="1028"/>
      <c r="AH327" s="1028"/>
      <c r="AI327" s="1028"/>
      <c r="AJ327" s="1028"/>
      <c r="AK327" s="1028"/>
      <c r="AL327" s="1028"/>
      <c r="AM327" s="1028"/>
      <c r="AN327" s="1028"/>
      <c r="AO327" s="1028"/>
      <c r="AP327" s="1028"/>
      <c r="AQ327" s="1028"/>
      <c r="AR327" s="1028"/>
      <c r="AS327" s="1028"/>
    </row>
    <row r="328" spans="1:45" ht="12.75" customHeight="1">
      <c r="A328" s="1028"/>
      <c r="B328" s="1028"/>
      <c r="C328" s="1028"/>
      <c r="D328" s="1102"/>
      <c r="E328" s="1028"/>
      <c r="F328" s="1028"/>
      <c r="G328" s="1028"/>
      <c r="H328" s="1028"/>
      <c r="I328" s="1028"/>
      <c r="J328" s="1102"/>
      <c r="K328" s="1028"/>
      <c r="L328" s="1028"/>
      <c r="M328" s="1028"/>
      <c r="N328" s="1028"/>
      <c r="O328" s="1028"/>
      <c r="P328" s="1028"/>
      <c r="Q328" s="1028"/>
      <c r="R328" s="1162"/>
      <c r="S328" s="713"/>
      <c r="T328" s="747"/>
      <c r="U328" s="1028"/>
      <c r="V328" s="1102"/>
      <c r="W328" s="1165"/>
      <c r="X328" s="1028"/>
      <c r="Y328" s="1028"/>
      <c r="Z328" s="1028"/>
      <c r="AA328" s="1028"/>
      <c r="AB328" s="1028"/>
      <c r="AC328" s="1028"/>
      <c r="AD328" s="1028"/>
      <c r="AE328" s="1028"/>
      <c r="AF328" s="1028"/>
      <c r="AG328" s="1028"/>
      <c r="AH328" s="1028"/>
      <c r="AI328" s="1028"/>
      <c r="AJ328" s="1028"/>
      <c r="AK328" s="1028"/>
      <c r="AL328" s="1028"/>
      <c r="AM328" s="1028"/>
      <c r="AN328" s="1028"/>
      <c r="AO328" s="1028"/>
      <c r="AP328" s="1028"/>
      <c r="AQ328" s="1028"/>
      <c r="AR328" s="1028"/>
      <c r="AS328" s="1028"/>
    </row>
    <row r="329" spans="1:45" ht="12.75" customHeight="1">
      <c r="A329" s="1028"/>
      <c r="B329" s="1028"/>
      <c r="C329" s="1028"/>
      <c r="D329" s="1102"/>
      <c r="E329" s="1028"/>
      <c r="F329" s="1028"/>
      <c r="G329" s="1028"/>
      <c r="H329" s="1028"/>
      <c r="I329" s="1028"/>
      <c r="J329" s="1102"/>
      <c r="K329" s="1028"/>
      <c r="L329" s="1028"/>
      <c r="M329" s="1028"/>
      <c r="N329" s="1028"/>
      <c r="O329" s="1028"/>
      <c r="P329" s="1028"/>
      <c r="Q329" s="1028"/>
      <c r="R329" s="1162"/>
      <c r="S329" s="713"/>
      <c r="T329" s="747"/>
      <c r="U329" s="1028"/>
      <c r="V329" s="1102"/>
      <c r="W329" s="1165"/>
      <c r="X329" s="1028"/>
      <c r="Y329" s="1028"/>
      <c r="Z329" s="1028"/>
      <c r="AA329" s="1028"/>
      <c r="AB329" s="1028"/>
      <c r="AC329" s="1028"/>
      <c r="AD329" s="1028"/>
      <c r="AE329" s="1028"/>
      <c r="AF329" s="1028"/>
      <c r="AG329" s="1028"/>
      <c r="AH329" s="1028"/>
      <c r="AI329" s="1028"/>
      <c r="AJ329" s="1028"/>
      <c r="AK329" s="1028"/>
      <c r="AL329" s="1028"/>
      <c r="AM329" s="1028"/>
      <c r="AN329" s="1028"/>
      <c r="AO329" s="1028"/>
      <c r="AP329" s="1028"/>
      <c r="AQ329" s="1028"/>
      <c r="AR329" s="1028"/>
      <c r="AS329" s="1028"/>
    </row>
    <row r="330" spans="1:45" ht="12.75" customHeight="1">
      <c r="A330" s="1028"/>
      <c r="B330" s="1028"/>
      <c r="C330" s="1028"/>
      <c r="D330" s="1102"/>
      <c r="E330" s="1028"/>
      <c r="F330" s="1028"/>
      <c r="G330" s="1028"/>
      <c r="H330" s="1028"/>
      <c r="I330" s="1028"/>
      <c r="J330" s="1102"/>
      <c r="K330" s="1028"/>
      <c r="L330" s="1028"/>
      <c r="M330" s="1028"/>
      <c r="N330" s="1028"/>
      <c r="O330" s="1028"/>
      <c r="P330" s="1028"/>
      <c r="Q330" s="1028"/>
      <c r="R330" s="1162"/>
      <c r="S330" s="713"/>
      <c r="T330" s="747"/>
      <c r="U330" s="1028"/>
      <c r="V330" s="1102"/>
      <c r="W330" s="1165"/>
      <c r="X330" s="1028"/>
      <c r="Y330" s="1028"/>
      <c r="Z330" s="1028"/>
      <c r="AA330" s="1028"/>
      <c r="AB330" s="1028"/>
      <c r="AC330" s="1028"/>
      <c r="AD330" s="1028"/>
      <c r="AE330" s="1028"/>
      <c r="AF330" s="1028"/>
      <c r="AG330" s="1028"/>
      <c r="AH330" s="1028"/>
      <c r="AI330" s="1028"/>
      <c r="AJ330" s="1028"/>
      <c r="AK330" s="1028"/>
      <c r="AL330" s="1028"/>
      <c r="AM330" s="1028"/>
      <c r="AN330" s="1028"/>
      <c r="AO330" s="1028"/>
      <c r="AP330" s="1028"/>
      <c r="AQ330" s="1028"/>
      <c r="AR330" s="1028"/>
      <c r="AS330" s="1028"/>
    </row>
    <row r="331" spans="1:45" ht="12.75" customHeight="1">
      <c r="A331" s="1028"/>
      <c r="B331" s="1028"/>
      <c r="C331" s="1028"/>
      <c r="D331" s="1102"/>
      <c r="E331" s="1028"/>
      <c r="F331" s="1028"/>
      <c r="G331" s="1028"/>
      <c r="H331" s="1028"/>
      <c r="I331" s="1028"/>
      <c r="J331" s="1102"/>
      <c r="K331" s="1028"/>
      <c r="L331" s="1028"/>
      <c r="M331" s="1028"/>
      <c r="N331" s="1028"/>
      <c r="O331" s="1028"/>
      <c r="P331" s="1028"/>
      <c r="Q331" s="1028"/>
      <c r="R331" s="1162"/>
      <c r="S331" s="713"/>
      <c r="T331" s="747"/>
      <c r="U331" s="1028"/>
      <c r="V331" s="1102"/>
      <c r="W331" s="1165"/>
      <c r="X331" s="1028"/>
      <c r="Y331" s="1028"/>
      <c r="Z331" s="1028"/>
      <c r="AA331" s="1028"/>
      <c r="AB331" s="1028"/>
      <c r="AC331" s="1028"/>
      <c r="AD331" s="1028"/>
      <c r="AE331" s="1028"/>
      <c r="AF331" s="1028"/>
      <c r="AG331" s="1028"/>
      <c r="AH331" s="1028"/>
      <c r="AI331" s="1028"/>
      <c r="AJ331" s="1028"/>
      <c r="AK331" s="1028"/>
      <c r="AL331" s="1028"/>
      <c r="AM331" s="1028"/>
      <c r="AN331" s="1028"/>
      <c r="AO331" s="1028"/>
      <c r="AP331" s="1028"/>
      <c r="AQ331" s="1028"/>
      <c r="AR331" s="1028"/>
      <c r="AS331" s="1028"/>
    </row>
    <row r="332" spans="1:45" ht="12.75" customHeight="1">
      <c r="A332" s="1028"/>
      <c r="B332" s="1028"/>
      <c r="C332" s="1028"/>
      <c r="D332" s="1102"/>
      <c r="E332" s="1028"/>
      <c r="F332" s="1028"/>
      <c r="G332" s="1028"/>
      <c r="H332" s="1028"/>
      <c r="I332" s="1028"/>
      <c r="J332" s="1102"/>
      <c r="K332" s="1028"/>
      <c r="L332" s="1028"/>
      <c r="M332" s="1028"/>
      <c r="N332" s="1028"/>
      <c r="O332" s="1028"/>
      <c r="P332" s="1028"/>
      <c r="Q332" s="1028"/>
      <c r="R332" s="1162"/>
      <c r="S332" s="713"/>
      <c r="T332" s="747"/>
      <c r="U332" s="1028"/>
      <c r="V332" s="1102"/>
      <c r="W332" s="1165"/>
      <c r="X332" s="1028"/>
      <c r="Y332" s="1028"/>
      <c r="Z332" s="1028"/>
      <c r="AA332" s="1028"/>
      <c r="AB332" s="1028"/>
      <c r="AC332" s="1028"/>
      <c r="AD332" s="1028"/>
      <c r="AE332" s="1028"/>
      <c r="AF332" s="1028"/>
      <c r="AG332" s="1028"/>
      <c r="AH332" s="1028"/>
      <c r="AI332" s="1028"/>
      <c r="AJ332" s="1028"/>
      <c r="AK332" s="1028"/>
      <c r="AL332" s="1028"/>
      <c r="AM332" s="1028"/>
      <c r="AN332" s="1028"/>
      <c r="AO332" s="1028"/>
      <c r="AP332" s="1028"/>
      <c r="AQ332" s="1028"/>
      <c r="AR332" s="1028"/>
      <c r="AS332" s="1028"/>
    </row>
    <row r="333" spans="1:45" ht="12.75" customHeight="1">
      <c r="A333" s="1028"/>
      <c r="B333" s="1028"/>
      <c r="C333" s="1028"/>
      <c r="D333" s="1102"/>
      <c r="E333" s="1028"/>
      <c r="F333" s="1028"/>
      <c r="G333" s="1028"/>
      <c r="H333" s="1028"/>
      <c r="I333" s="1028"/>
      <c r="J333" s="1102"/>
      <c r="K333" s="1028"/>
      <c r="L333" s="1028"/>
      <c r="M333" s="1028"/>
      <c r="N333" s="1028"/>
      <c r="O333" s="1028"/>
      <c r="P333" s="1028"/>
      <c r="Q333" s="1028"/>
      <c r="R333" s="1162"/>
      <c r="S333" s="713"/>
      <c r="T333" s="747"/>
      <c r="U333" s="1028"/>
      <c r="V333" s="1102"/>
      <c r="W333" s="1165"/>
      <c r="X333" s="1028"/>
      <c r="Y333" s="1028"/>
      <c r="Z333" s="1028"/>
      <c r="AA333" s="1028"/>
      <c r="AB333" s="1028"/>
      <c r="AC333" s="1028"/>
      <c r="AD333" s="1028"/>
      <c r="AE333" s="1028"/>
      <c r="AF333" s="1028"/>
      <c r="AG333" s="1028"/>
      <c r="AH333" s="1028"/>
      <c r="AI333" s="1028"/>
      <c r="AJ333" s="1028"/>
      <c r="AK333" s="1028"/>
      <c r="AL333" s="1028"/>
      <c r="AM333" s="1028"/>
      <c r="AN333" s="1028"/>
      <c r="AO333" s="1028"/>
      <c r="AP333" s="1028"/>
      <c r="AQ333" s="1028"/>
      <c r="AR333" s="1028"/>
      <c r="AS333" s="1028"/>
    </row>
    <row r="334" spans="1:45" ht="12.75" customHeight="1">
      <c r="A334" s="1028"/>
      <c r="B334" s="1028"/>
      <c r="C334" s="1028"/>
      <c r="D334" s="1102"/>
      <c r="E334" s="1028"/>
      <c r="F334" s="1028"/>
      <c r="G334" s="1028"/>
      <c r="H334" s="1028"/>
      <c r="I334" s="1028"/>
      <c r="J334" s="1102"/>
      <c r="K334" s="1028"/>
      <c r="L334" s="1028"/>
      <c r="M334" s="1028"/>
      <c r="N334" s="1028"/>
      <c r="O334" s="1028"/>
      <c r="P334" s="1028"/>
      <c r="Q334" s="1028"/>
      <c r="R334" s="1162"/>
      <c r="S334" s="713"/>
      <c r="T334" s="747"/>
      <c r="U334" s="1028"/>
      <c r="V334" s="1102"/>
      <c r="W334" s="1165"/>
      <c r="X334" s="1028"/>
      <c r="Y334" s="1028"/>
      <c r="Z334" s="1028"/>
      <c r="AA334" s="1028"/>
      <c r="AB334" s="1028"/>
      <c r="AC334" s="1028"/>
      <c r="AD334" s="1028"/>
      <c r="AE334" s="1028"/>
      <c r="AF334" s="1028"/>
      <c r="AG334" s="1028"/>
      <c r="AH334" s="1028"/>
      <c r="AI334" s="1028"/>
      <c r="AJ334" s="1028"/>
      <c r="AK334" s="1028"/>
      <c r="AL334" s="1028"/>
      <c r="AM334" s="1028"/>
      <c r="AN334" s="1028"/>
      <c r="AO334" s="1028"/>
      <c r="AP334" s="1028"/>
      <c r="AQ334" s="1028"/>
      <c r="AR334" s="1028"/>
      <c r="AS334" s="1028"/>
    </row>
    <row r="335" spans="1:45" ht="12.75" customHeight="1">
      <c r="A335" s="1028"/>
      <c r="B335" s="1028"/>
      <c r="C335" s="1028"/>
      <c r="D335" s="1102"/>
      <c r="E335" s="1028"/>
      <c r="F335" s="1028"/>
      <c r="G335" s="1028"/>
      <c r="H335" s="1028"/>
      <c r="I335" s="1028"/>
      <c r="J335" s="1102"/>
      <c r="K335" s="1028"/>
      <c r="L335" s="1028"/>
      <c r="M335" s="1028"/>
      <c r="N335" s="1028"/>
      <c r="O335" s="1028"/>
      <c r="P335" s="1028"/>
      <c r="Q335" s="1028"/>
      <c r="R335" s="1162"/>
      <c r="S335" s="713"/>
      <c r="T335" s="747"/>
      <c r="U335" s="1028"/>
      <c r="V335" s="1102"/>
      <c r="W335" s="1165"/>
      <c r="X335" s="1028"/>
      <c r="Y335" s="1028"/>
      <c r="Z335" s="1028"/>
      <c r="AA335" s="1028"/>
      <c r="AB335" s="1028"/>
      <c r="AC335" s="1028"/>
      <c r="AD335" s="1028"/>
      <c r="AE335" s="1028"/>
      <c r="AF335" s="1028"/>
      <c r="AG335" s="1028"/>
      <c r="AH335" s="1028"/>
      <c r="AI335" s="1028"/>
      <c r="AJ335" s="1028"/>
      <c r="AK335" s="1028"/>
      <c r="AL335" s="1028"/>
      <c r="AM335" s="1028"/>
      <c r="AN335" s="1028"/>
      <c r="AO335" s="1028"/>
      <c r="AP335" s="1028"/>
      <c r="AQ335" s="1028"/>
      <c r="AR335" s="1028"/>
      <c r="AS335" s="1028"/>
    </row>
    <row r="336" spans="1:45" ht="12.75" customHeight="1">
      <c r="A336" s="1028"/>
      <c r="B336" s="1028"/>
      <c r="C336" s="1028"/>
      <c r="D336" s="1102"/>
      <c r="E336" s="1028"/>
      <c r="F336" s="1028"/>
      <c r="G336" s="1028"/>
      <c r="H336" s="1028"/>
      <c r="I336" s="1028"/>
      <c r="J336" s="1102"/>
      <c r="K336" s="1028"/>
      <c r="L336" s="1028"/>
      <c r="M336" s="1028"/>
      <c r="N336" s="1028"/>
      <c r="O336" s="1028"/>
      <c r="P336" s="1028"/>
      <c r="Q336" s="1028"/>
      <c r="R336" s="1162"/>
      <c r="S336" s="713"/>
      <c r="T336" s="747"/>
      <c r="U336" s="1028"/>
      <c r="V336" s="1102"/>
      <c r="W336" s="1165"/>
      <c r="X336" s="1028"/>
      <c r="Y336" s="1028"/>
      <c r="Z336" s="1028"/>
      <c r="AA336" s="1028"/>
      <c r="AB336" s="1028"/>
      <c r="AC336" s="1028"/>
      <c r="AD336" s="1028"/>
      <c r="AE336" s="1028"/>
      <c r="AF336" s="1028"/>
      <c r="AG336" s="1028"/>
      <c r="AH336" s="1028"/>
      <c r="AI336" s="1028"/>
      <c r="AJ336" s="1028"/>
      <c r="AK336" s="1028"/>
      <c r="AL336" s="1028"/>
      <c r="AM336" s="1028"/>
      <c r="AN336" s="1028"/>
      <c r="AO336" s="1028"/>
      <c r="AP336" s="1028"/>
      <c r="AQ336" s="1028"/>
      <c r="AR336" s="1028"/>
      <c r="AS336" s="1028"/>
    </row>
    <row r="337" spans="1:45" ht="12.75" customHeight="1">
      <c r="A337" s="1028"/>
      <c r="B337" s="1028"/>
      <c r="C337" s="1028"/>
      <c r="D337" s="1102"/>
      <c r="E337" s="1028"/>
      <c r="F337" s="1028"/>
      <c r="G337" s="1028"/>
      <c r="H337" s="1028"/>
      <c r="I337" s="1028"/>
      <c r="J337" s="1102"/>
      <c r="K337" s="1028"/>
      <c r="L337" s="1028"/>
      <c r="M337" s="1028"/>
      <c r="N337" s="1028"/>
      <c r="O337" s="1028"/>
      <c r="P337" s="1028"/>
      <c r="Q337" s="1028"/>
      <c r="R337" s="1162"/>
      <c r="S337" s="713"/>
      <c r="T337" s="747"/>
      <c r="U337" s="1028"/>
      <c r="V337" s="1102"/>
      <c r="W337" s="1165"/>
      <c r="X337" s="1028"/>
      <c r="Y337" s="1028"/>
      <c r="Z337" s="1028"/>
      <c r="AA337" s="1028"/>
      <c r="AB337" s="1028"/>
      <c r="AC337" s="1028"/>
      <c r="AD337" s="1028"/>
      <c r="AE337" s="1028"/>
      <c r="AF337" s="1028"/>
      <c r="AG337" s="1028"/>
      <c r="AH337" s="1028"/>
      <c r="AI337" s="1028"/>
      <c r="AJ337" s="1028"/>
      <c r="AK337" s="1028"/>
      <c r="AL337" s="1028"/>
      <c r="AM337" s="1028"/>
      <c r="AN337" s="1028"/>
      <c r="AO337" s="1028"/>
      <c r="AP337" s="1028"/>
      <c r="AQ337" s="1028"/>
      <c r="AR337" s="1028"/>
      <c r="AS337" s="1028"/>
    </row>
    <row r="338" spans="1:45" ht="12.75" customHeight="1">
      <c r="A338" s="1028"/>
      <c r="B338" s="1028"/>
      <c r="C338" s="1028"/>
      <c r="D338" s="1102"/>
      <c r="E338" s="1028"/>
      <c r="F338" s="1028"/>
      <c r="G338" s="1028"/>
      <c r="H338" s="1028"/>
      <c r="I338" s="1028"/>
      <c r="J338" s="1102"/>
      <c r="K338" s="1028"/>
      <c r="L338" s="1028"/>
      <c r="M338" s="1028"/>
      <c r="N338" s="1028"/>
      <c r="O338" s="1028"/>
      <c r="P338" s="1028"/>
      <c r="Q338" s="1028"/>
      <c r="R338" s="1162"/>
      <c r="S338" s="713"/>
      <c r="T338" s="747"/>
      <c r="U338" s="1028"/>
      <c r="V338" s="1102"/>
      <c r="W338" s="1165"/>
      <c r="X338" s="1028"/>
      <c r="Y338" s="1028"/>
      <c r="Z338" s="1028"/>
      <c r="AA338" s="1028"/>
      <c r="AB338" s="1028"/>
      <c r="AC338" s="1028"/>
      <c r="AD338" s="1028"/>
      <c r="AE338" s="1028"/>
      <c r="AF338" s="1028"/>
      <c r="AG338" s="1028"/>
      <c r="AH338" s="1028"/>
      <c r="AI338" s="1028"/>
      <c r="AJ338" s="1028"/>
      <c r="AK338" s="1028"/>
      <c r="AL338" s="1028"/>
      <c r="AM338" s="1028"/>
      <c r="AN338" s="1028"/>
      <c r="AO338" s="1028"/>
      <c r="AP338" s="1028"/>
      <c r="AQ338" s="1028"/>
      <c r="AR338" s="1028"/>
      <c r="AS338" s="1028"/>
    </row>
    <row r="339" spans="1:45" ht="12.75" customHeight="1">
      <c r="A339" s="1028"/>
      <c r="B339" s="1028"/>
      <c r="C339" s="1028"/>
      <c r="D339" s="1102"/>
      <c r="E339" s="1028"/>
      <c r="F339" s="1028"/>
      <c r="G339" s="1028"/>
      <c r="H339" s="1028"/>
      <c r="I339" s="1028"/>
      <c r="J339" s="1102"/>
      <c r="K339" s="1028"/>
      <c r="L339" s="1028"/>
      <c r="M339" s="1028"/>
      <c r="N339" s="1028"/>
      <c r="O339" s="1028"/>
      <c r="P339" s="1028"/>
      <c r="Q339" s="1028"/>
      <c r="R339" s="1162"/>
      <c r="S339" s="713"/>
      <c r="T339" s="747"/>
      <c r="U339" s="1028"/>
      <c r="V339" s="1102"/>
      <c r="W339" s="1165"/>
      <c r="X339" s="1028"/>
      <c r="Y339" s="1028"/>
      <c r="Z339" s="1028"/>
      <c r="AA339" s="1028"/>
      <c r="AB339" s="1028"/>
      <c r="AC339" s="1028"/>
      <c r="AD339" s="1028"/>
      <c r="AE339" s="1028"/>
      <c r="AF339" s="1028"/>
      <c r="AG339" s="1028"/>
      <c r="AH339" s="1028"/>
      <c r="AI339" s="1028"/>
      <c r="AJ339" s="1028"/>
      <c r="AK339" s="1028"/>
      <c r="AL339" s="1028"/>
      <c r="AM339" s="1028"/>
      <c r="AN339" s="1028"/>
      <c r="AO339" s="1028"/>
      <c r="AP339" s="1028"/>
      <c r="AQ339" s="1028"/>
      <c r="AR339" s="1028"/>
      <c r="AS339" s="1028"/>
    </row>
    <row r="340" spans="1:45" ht="12.75" customHeight="1">
      <c r="A340" s="1028"/>
      <c r="B340" s="1028"/>
      <c r="C340" s="1028"/>
      <c r="D340" s="1102"/>
      <c r="E340" s="1028"/>
      <c r="F340" s="1028"/>
      <c r="G340" s="1028"/>
      <c r="H340" s="1028"/>
      <c r="I340" s="1028"/>
      <c r="J340" s="1102"/>
      <c r="K340" s="1028"/>
      <c r="L340" s="1028"/>
      <c r="M340" s="1028"/>
      <c r="N340" s="1028"/>
      <c r="O340" s="1028"/>
      <c r="P340" s="1028"/>
      <c r="Q340" s="1028"/>
      <c r="R340" s="1162"/>
      <c r="S340" s="713"/>
      <c r="T340" s="747"/>
      <c r="U340" s="1028"/>
      <c r="V340" s="1102"/>
      <c r="W340" s="1165"/>
      <c r="X340" s="1028"/>
      <c r="Y340" s="1028"/>
      <c r="Z340" s="1028"/>
      <c r="AA340" s="1028"/>
      <c r="AB340" s="1028"/>
      <c r="AC340" s="1028"/>
      <c r="AD340" s="1028"/>
      <c r="AE340" s="1028"/>
      <c r="AF340" s="1028"/>
      <c r="AG340" s="1028"/>
      <c r="AH340" s="1028"/>
      <c r="AI340" s="1028"/>
      <c r="AJ340" s="1028"/>
      <c r="AK340" s="1028"/>
      <c r="AL340" s="1028"/>
      <c r="AM340" s="1028"/>
      <c r="AN340" s="1028"/>
      <c r="AO340" s="1028"/>
      <c r="AP340" s="1028"/>
      <c r="AQ340" s="1028"/>
      <c r="AR340" s="1028"/>
      <c r="AS340" s="1028"/>
    </row>
    <row r="341" spans="1:45" ht="12.75" customHeight="1">
      <c r="A341" s="1028"/>
      <c r="B341" s="1028"/>
      <c r="C341" s="1028"/>
      <c r="D341" s="1102"/>
      <c r="E341" s="1028"/>
      <c r="F341" s="1028"/>
      <c r="G341" s="1028"/>
      <c r="H341" s="1028"/>
      <c r="I341" s="1028"/>
      <c r="J341" s="1102"/>
      <c r="K341" s="1028"/>
      <c r="L341" s="1028"/>
      <c r="M341" s="1028"/>
      <c r="N341" s="1028"/>
      <c r="O341" s="1028"/>
      <c r="P341" s="1028"/>
      <c r="Q341" s="1028"/>
      <c r="R341" s="1162"/>
      <c r="S341" s="713"/>
      <c r="T341" s="747"/>
      <c r="U341" s="1028"/>
      <c r="V341" s="1102"/>
      <c r="W341" s="1165"/>
      <c r="X341" s="1028"/>
      <c r="Y341" s="1028"/>
      <c r="Z341" s="1028"/>
      <c r="AA341" s="1028"/>
      <c r="AB341" s="1028"/>
      <c r="AC341" s="1028"/>
      <c r="AD341" s="1028"/>
      <c r="AE341" s="1028"/>
      <c r="AF341" s="1028"/>
      <c r="AG341" s="1028"/>
      <c r="AH341" s="1028"/>
      <c r="AI341" s="1028"/>
      <c r="AJ341" s="1028"/>
      <c r="AK341" s="1028"/>
      <c r="AL341" s="1028"/>
      <c r="AM341" s="1028"/>
      <c r="AN341" s="1028"/>
      <c r="AO341" s="1028"/>
      <c r="AP341" s="1028"/>
      <c r="AQ341" s="1028"/>
      <c r="AR341" s="1028"/>
      <c r="AS341" s="1028"/>
    </row>
    <row r="342" spans="1:45" ht="12.75" customHeight="1">
      <c r="A342" s="1028"/>
      <c r="B342" s="1028"/>
      <c r="C342" s="1028"/>
      <c r="D342" s="1102"/>
      <c r="E342" s="1028"/>
      <c r="F342" s="1028"/>
      <c r="G342" s="1028"/>
      <c r="H342" s="1028"/>
      <c r="I342" s="1028"/>
      <c r="J342" s="1102"/>
      <c r="K342" s="1028"/>
      <c r="L342" s="1028"/>
      <c r="M342" s="1028"/>
      <c r="N342" s="1028"/>
      <c r="O342" s="1028"/>
      <c r="P342" s="1028"/>
      <c r="Q342" s="1028"/>
      <c r="R342" s="1162"/>
      <c r="S342" s="713"/>
      <c r="T342" s="747"/>
      <c r="U342" s="1028"/>
      <c r="V342" s="1102"/>
      <c r="W342" s="1165"/>
      <c r="X342" s="1028"/>
      <c r="Y342" s="1028"/>
      <c r="Z342" s="1028"/>
      <c r="AA342" s="1028"/>
      <c r="AB342" s="1028"/>
      <c r="AC342" s="1028"/>
      <c r="AD342" s="1028"/>
      <c r="AE342" s="1028"/>
      <c r="AF342" s="1028"/>
      <c r="AG342" s="1028"/>
      <c r="AH342" s="1028"/>
      <c r="AI342" s="1028"/>
      <c r="AJ342" s="1028"/>
      <c r="AK342" s="1028"/>
      <c r="AL342" s="1028"/>
      <c r="AM342" s="1028"/>
      <c r="AN342" s="1028"/>
      <c r="AO342" s="1028"/>
      <c r="AP342" s="1028"/>
      <c r="AQ342" s="1028"/>
      <c r="AR342" s="1028"/>
      <c r="AS342" s="1028"/>
    </row>
    <row r="343" spans="1:45" ht="12.75" customHeight="1">
      <c r="A343" s="1028"/>
      <c r="B343" s="1028"/>
      <c r="C343" s="1028"/>
      <c r="D343" s="1102"/>
      <c r="E343" s="1028"/>
      <c r="F343" s="1028"/>
      <c r="G343" s="1028"/>
      <c r="H343" s="1028"/>
      <c r="I343" s="1028"/>
      <c r="J343" s="1102"/>
      <c r="K343" s="1028"/>
      <c r="L343" s="1028"/>
      <c r="M343" s="1028"/>
      <c r="N343" s="1028"/>
      <c r="O343" s="1028"/>
      <c r="P343" s="1028"/>
      <c r="Q343" s="1028"/>
      <c r="R343" s="1162"/>
      <c r="S343" s="713"/>
      <c r="T343" s="747"/>
      <c r="U343" s="1028"/>
      <c r="V343" s="1102"/>
      <c r="W343" s="1165"/>
      <c r="X343" s="1028"/>
      <c r="Y343" s="1028"/>
      <c r="Z343" s="1028"/>
      <c r="AA343" s="1028"/>
      <c r="AB343" s="1028"/>
      <c r="AC343" s="1028"/>
      <c r="AD343" s="1028"/>
      <c r="AE343" s="1028"/>
      <c r="AF343" s="1028"/>
      <c r="AG343" s="1028"/>
      <c r="AH343" s="1028"/>
      <c r="AI343" s="1028"/>
      <c r="AJ343" s="1028"/>
      <c r="AK343" s="1028"/>
      <c r="AL343" s="1028"/>
      <c r="AM343" s="1028"/>
      <c r="AN343" s="1028"/>
      <c r="AO343" s="1028"/>
      <c r="AP343" s="1028"/>
      <c r="AQ343" s="1028"/>
      <c r="AR343" s="1028"/>
      <c r="AS343" s="1028"/>
    </row>
    <row r="344" spans="1:45" ht="12.75" customHeight="1">
      <c r="A344" s="1028"/>
      <c r="B344" s="1028"/>
      <c r="C344" s="1028"/>
      <c r="D344" s="1102"/>
      <c r="E344" s="1028"/>
      <c r="F344" s="1028"/>
      <c r="G344" s="1028"/>
      <c r="H344" s="1028"/>
      <c r="I344" s="1028"/>
      <c r="J344" s="1102"/>
      <c r="K344" s="1028"/>
      <c r="L344" s="1028"/>
      <c r="M344" s="1028"/>
      <c r="N344" s="1028"/>
      <c r="O344" s="1028"/>
      <c r="P344" s="1028"/>
      <c r="Q344" s="1028"/>
      <c r="R344" s="1162"/>
      <c r="S344" s="713"/>
      <c r="T344" s="747"/>
      <c r="U344" s="1028"/>
      <c r="V344" s="1102"/>
      <c r="W344" s="1165"/>
      <c r="X344" s="1028"/>
      <c r="Y344" s="1028"/>
      <c r="Z344" s="1028"/>
      <c r="AA344" s="1028"/>
      <c r="AB344" s="1028"/>
      <c r="AC344" s="1028"/>
      <c r="AD344" s="1028"/>
      <c r="AE344" s="1028"/>
      <c r="AF344" s="1028"/>
      <c r="AG344" s="1028"/>
      <c r="AH344" s="1028"/>
      <c r="AI344" s="1028"/>
      <c r="AJ344" s="1028"/>
      <c r="AK344" s="1028"/>
      <c r="AL344" s="1028"/>
      <c r="AM344" s="1028"/>
      <c r="AN344" s="1028"/>
      <c r="AO344" s="1028"/>
      <c r="AP344" s="1028"/>
      <c r="AQ344" s="1028"/>
      <c r="AR344" s="1028"/>
      <c r="AS344" s="1028"/>
    </row>
    <row r="345" spans="1:45" ht="12.75" customHeight="1">
      <c r="A345" s="1028"/>
      <c r="B345" s="1028"/>
      <c r="C345" s="1028"/>
      <c r="D345" s="1102"/>
      <c r="E345" s="1028"/>
      <c r="F345" s="1028"/>
      <c r="G345" s="1028"/>
      <c r="H345" s="1028"/>
      <c r="I345" s="1028"/>
      <c r="J345" s="1102"/>
      <c r="K345" s="1028"/>
      <c r="L345" s="1028"/>
      <c r="M345" s="1028"/>
      <c r="N345" s="1028"/>
      <c r="O345" s="1028"/>
      <c r="P345" s="1028"/>
      <c r="Q345" s="1028"/>
      <c r="R345" s="1162"/>
      <c r="S345" s="713"/>
      <c r="T345" s="747"/>
      <c r="U345" s="1028"/>
      <c r="V345" s="1102"/>
      <c r="W345" s="1165"/>
      <c r="X345" s="1028"/>
      <c r="Y345" s="1028"/>
      <c r="Z345" s="1028"/>
      <c r="AA345" s="1028"/>
      <c r="AB345" s="1028"/>
      <c r="AC345" s="1028"/>
      <c r="AD345" s="1028"/>
      <c r="AE345" s="1028"/>
      <c r="AF345" s="1028"/>
      <c r="AG345" s="1028"/>
      <c r="AH345" s="1028"/>
      <c r="AI345" s="1028"/>
      <c r="AJ345" s="1028"/>
      <c r="AK345" s="1028"/>
      <c r="AL345" s="1028"/>
      <c r="AM345" s="1028"/>
      <c r="AN345" s="1028"/>
      <c r="AO345" s="1028"/>
      <c r="AP345" s="1028"/>
      <c r="AQ345" s="1028"/>
      <c r="AR345" s="1028"/>
      <c r="AS345" s="1028"/>
    </row>
    <row r="346" spans="1:45" ht="12.75" customHeight="1">
      <c r="A346" s="1028"/>
      <c r="B346" s="1028"/>
      <c r="C346" s="1028"/>
      <c r="D346" s="1102"/>
      <c r="E346" s="1028"/>
      <c r="F346" s="1028"/>
      <c r="G346" s="1028"/>
      <c r="H346" s="1028"/>
      <c r="I346" s="1028"/>
      <c r="J346" s="1102"/>
      <c r="K346" s="1028"/>
      <c r="L346" s="1028"/>
      <c r="M346" s="1028"/>
      <c r="N346" s="1028"/>
      <c r="O346" s="1028"/>
      <c r="P346" s="1028"/>
      <c r="Q346" s="1028"/>
      <c r="R346" s="1162"/>
      <c r="S346" s="713"/>
      <c r="T346" s="747"/>
      <c r="U346" s="1028"/>
      <c r="V346" s="1102"/>
      <c r="W346" s="1165"/>
      <c r="X346" s="1028"/>
      <c r="Y346" s="1028"/>
      <c r="Z346" s="1028"/>
      <c r="AA346" s="1028"/>
      <c r="AB346" s="1028"/>
      <c r="AC346" s="1028"/>
      <c r="AD346" s="1028"/>
      <c r="AE346" s="1028"/>
      <c r="AF346" s="1028"/>
      <c r="AG346" s="1028"/>
      <c r="AH346" s="1028"/>
      <c r="AI346" s="1028"/>
      <c r="AJ346" s="1028"/>
      <c r="AK346" s="1028"/>
      <c r="AL346" s="1028"/>
      <c r="AM346" s="1028"/>
      <c r="AN346" s="1028"/>
      <c r="AO346" s="1028"/>
      <c r="AP346" s="1028"/>
      <c r="AQ346" s="1028"/>
      <c r="AR346" s="1028"/>
      <c r="AS346" s="1028"/>
    </row>
    <row r="347" spans="1:45" ht="12.75" customHeight="1">
      <c r="A347" s="1028"/>
      <c r="B347" s="1028"/>
      <c r="C347" s="1028"/>
      <c r="D347" s="1102"/>
      <c r="E347" s="1028"/>
      <c r="F347" s="1028"/>
      <c r="G347" s="1028"/>
      <c r="H347" s="1028"/>
      <c r="I347" s="1028"/>
      <c r="J347" s="1102"/>
      <c r="K347" s="1028"/>
      <c r="L347" s="1028"/>
      <c r="M347" s="1028"/>
      <c r="N347" s="1028"/>
      <c r="O347" s="1028"/>
      <c r="P347" s="1028"/>
      <c r="Q347" s="1028"/>
      <c r="R347" s="1162"/>
      <c r="S347" s="713"/>
      <c r="T347" s="747"/>
      <c r="U347" s="1028"/>
      <c r="V347" s="1102"/>
      <c r="W347" s="1165"/>
      <c r="X347" s="1028"/>
      <c r="Y347" s="1028"/>
      <c r="Z347" s="1028"/>
      <c r="AA347" s="1028"/>
      <c r="AB347" s="1028"/>
      <c r="AC347" s="1028"/>
      <c r="AD347" s="1028"/>
      <c r="AE347" s="1028"/>
      <c r="AF347" s="1028"/>
      <c r="AG347" s="1028"/>
      <c r="AH347" s="1028"/>
      <c r="AI347" s="1028"/>
      <c r="AJ347" s="1028"/>
      <c r="AK347" s="1028"/>
      <c r="AL347" s="1028"/>
      <c r="AM347" s="1028"/>
      <c r="AN347" s="1028"/>
      <c r="AO347" s="1028"/>
      <c r="AP347" s="1028"/>
      <c r="AQ347" s="1028"/>
      <c r="AR347" s="1028"/>
      <c r="AS347" s="1028"/>
    </row>
    <row r="348" spans="1:45" ht="12.75" customHeight="1">
      <c r="A348" s="1028"/>
      <c r="B348" s="1028"/>
      <c r="C348" s="1028"/>
      <c r="D348" s="1102"/>
      <c r="E348" s="1028"/>
      <c r="F348" s="1028"/>
      <c r="G348" s="1028"/>
      <c r="H348" s="1028"/>
      <c r="I348" s="1028"/>
      <c r="J348" s="1102"/>
      <c r="K348" s="1028"/>
      <c r="L348" s="1028"/>
      <c r="M348" s="1028"/>
      <c r="N348" s="1028"/>
      <c r="O348" s="1028"/>
      <c r="P348" s="1028"/>
      <c r="Q348" s="1028"/>
      <c r="R348" s="1162"/>
      <c r="S348" s="713"/>
      <c r="T348" s="747"/>
      <c r="U348" s="1028"/>
      <c r="V348" s="1102"/>
      <c r="W348" s="1165"/>
      <c r="X348" s="1028"/>
      <c r="Y348" s="1028"/>
      <c r="Z348" s="1028"/>
      <c r="AA348" s="1028"/>
      <c r="AB348" s="1028"/>
      <c r="AC348" s="1028"/>
      <c r="AD348" s="1028"/>
      <c r="AE348" s="1028"/>
      <c r="AF348" s="1028"/>
      <c r="AG348" s="1028"/>
      <c r="AH348" s="1028"/>
      <c r="AI348" s="1028"/>
      <c r="AJ348" s="1028"/>
      <c r="AK348" s="1028"/>
      <c r="AL348" s="1028"/>
      <c r="AM348" s="1028"/>
      <c r="AN348" s="1028"/>
      <c r="AO348" s="1028"/>
      <c r="AP348" s="1028"/>
      <c r="AQ348" s="1028"/>
      <c r="AR348" s="1028"/>
      <c r="AS348" s="1028"/>
    </row>
    <row r="349" spans="1:45" ht="12.75" customHeight="1">
      <c r="A349" s="1028"/>
      <c r="B349" s="1028"/>
      <c r="C349" s="1028"/>
      <c r="D349" s="1102"/>
      <c r="E349" s="1028"/>
      <c r="F349" s="1028"/>
      <c r="G349" s="1028"/>
      <c r="H349" s="1028"/>
      <c r="I349" s="1028"/>
      <c r="J349" s="1102"/>
      <c r="K349" s="1028"/>
      <c r="L349" s="1028"/>
      <c r="M349" s="1028"/>
      <c r="N349" s="1028"/>
      <c r="O349" s="1028"/>
      <c r="P349" s="1028"/>
      <c r="Q349" s="1028"/>
      <c r="R349" s="1162"/>
      <c r="S349" s="713"/>
      <c r="T349" s="747"/>
      <c r="U349" s="1028"/>
      <c r="V349" s="1102"/>
      <c r="W349" s="1165"/>
      <c r="X349" s="1028"/>
      <c r="Y349" s="1028"/>
      <c r="Z349" s="1028"/>
      <c r="AA349" s="1028"/>
      <c r="AB349" s="1028"/>
      <c r="AC349" s="1028"/>
      <c r="AD349" s="1028"/>
      <c r="AE349" s="1028"/>
      <c r="AF349" s="1028"/>
      <c r="AG349" s="1028"/>
      <c r="AH349" s="1028"/>
      <c r="AI349" s="1028"/>
      <c r="AJ349" s="1028"/>
      <c r="AK349" s="1028"/>
      <c r="AL349" s="1028"/>
      <c r="AM349" s="1028"/>
      <c r="AN349" s="1028"/>
      <c r="AO349" s="1028"/>
      <c r="AP349" s="1028"/>
      <c r="AQ349" s="1028"/>
      <c r="AR349" s="1028"/>
      <c r="AS349" s="1028"/>
    </row>
    <row r="350" spans="1:45" ht="12.75" customHeight="1">
      <c r="A350" s="1028"/>
      <c r="B350" s="1028"/>
      <c r="C350" s="1028"/>
      <c r="D350" s="1102"/>
      <c r="E350" s="1028"/>
      <c r="F350" s="1028"/>
      <c r="G350" s="1028"/>
      <c r="H350" s="1028"/>
      <c r="I350" s="1028"/>
      <c r="J350" s="1102"/>
      <c r="K350" s="1028"/>
      <c r="L350" s="1028"/>
      <c r="M350" s="1028"/>
      <c r="N350" s="1028"/>
      <c r="O350" s="1028"/>
      <c r="P350" s="1028"/>
      <c r="Q350" s="1028"/>
      <c r="R350" s="1162"/>
      <c r="S350" s="713"/>
      <c r="T350" s="747"/>
      <c r="U350" s="1028"/>
      <c r="V350" s="1102"/>
      <c r="W350" s="1165"/>
      <c r="X350" s="1028"/>
      <c r="Y350" s="1028"/>
      <c r="Z350" s="1028"/>
      <c r="AA350" s="1028"/>
      <c r="AB350" s="1028"/>
      <c r="AC350" s="1028"/>
      <c r="AD350" s="1028"/>
      <c r="AE350" s="1028"/>
      <c r="AF350" s="1028"/>
      <c r="AG350" s="1028"/>
      <c r="AH350" s="1028"/>
      <c r="AI350" s="1028"/>
      <c r="AJ350" s="1028"/>
      <c r="AK350" s="1028"/>
      <c r="AL350" s="1028"/>
      <c r="AM350" s="1028"/>
      <c r="AN350" s="1028"/>
      <c r="AO350" s="1028"/>
      <c r="AP350" s="1028"/>
      <c r="AQ350" s="1028"/>
      <c r="AR350" s="1028"/>
      <c r="AS350" s="1028"/>
    </row>
    <row r="351" spans="1:45" ht="12.75" customHeight="1">
      <c r="A351" s="1028"/>
      <c r="B351" s="1028"/>
      <c r="C351" s="1028"/>
      <c r="D351" s="1102"/>
      <c r="E351" s="1028"/>
      <c r="F351" s="1028"/>
      <c r="G351" s="1028"/>
      <c r="H351" s="1028"/>
      <c r="I351" s="1028"/>
      <c r="J351" s="1102"/>
      <c r="K351" s="1028"/>
      <c r="L351" s="1028"/>
      <c r="M351" s="1028"/>
      <c r="N351" s="1028"/>
      <c r="O351" s="1028"/>
      <c r="P351" s="1028"/>
      <c r="Q351" s="1028"/>
      <c r="R351" s="1162"/>
      <c r="S351" s="713"/>
      <c r="T351" s="747"/>
      <c r="U351" s="1028"/>
      <c r="V351" s="1102"/>
      <c r="W351" s="1165"/>
      <c r="X351" s="1028"/>
      <c r="Y351" s="1028"/>
      <c r="Z351" s="1028"/>
      <c r="AA351" s="1028"/>
      <c r="AB351" s="1028"/>
      <c r="AC351" s="1028"/>
      <c r="AD351" s="1028"/>
      <c r="AE351" s="1028"/>
      <c r="AF351" s="1028"/>
      <c r="AG351" s="1028"/>
      <c r="AH351" s="1028"/>
      <c r="AI351" s="1028"/>
      <c r="AJ351" s="1028"/>
      <c r="AK351" s="1028"/>
      <c r="AL351" s="1028"/>
      <c r="AM351" s="1028"/>
      <c r="AN351" s="1028"/>
      <c r="AO351" s="1028"/>
      <c r="AP351" s="1028"/>
      <c r="AQ351" s="1028"/>
      <c r="AR351" s="1028"/>
      <c r="AS351" s="1028"/>
    </row>
    <row r="352" spans="1:45" ht="12.75" customHeight="1">
      <c r="A352" s="1028"/>
      <c r="B352" s="1028"/>
      <c r="C352" s="1028"/>
      <c r="D352" s="1102"/>
      <c r="E352" s="1028"/>
      <c r="F352" s="1028"/>
      <c r="G352" s="1028"/>
      <c r="H352" s="1028"/>
      <c r="I352" s="1028"/>
      <c r="J352" s="1102"/>
      <c r="K352" s="1028"/>
      <c r="L352" s="1028"/>
      <c r="M352" s="1028"/>
      <c r="N352" s="1028"/>
      <c r="O352" s="1028"/>
      <c r="P352" s="1028"/>
      <c r="Q352" s="1028"/>
      <c r="R352" s="1162"/>
      <c r="S352" s="713"/>
      <c r="T352" s="747"/>
      <c r="U352" s="1028"/>
      <c r="V352" s="1102"/>
      <c r="W352" s="1165"/>
      <c r="X352" s="1028"/>
      <c r="Y352" s="1028"/>
      <c r="Z352" s="1028"/>
      <c r="AA352" s="1028"/>
      <c r="AB352" s="1028"/>
      <c r="AC352" s="1028"/>
      <c r="AD352" s="1028"/>
      <c r="AE352" s="1028"/>
      <c r="AF352" s="1028"/>
      <c r="AG352" s="1028"/>
      <c r="AH352" s="1028"/>
      <c r="AI352" s="1028"/>
      <c r="AJ352" s="1028"/>
      <c r="AK352" s="1028"/>
      <c r="AL352" s="1028"/>
      <c r="AM352" s="1028"/>
      <c r="AN352" s="1028"/>
      <c r="AO352" s="1028"/>
      <c r="AP352" s="1028"/>
      <c r="AQ352" s="1028"/>
      <c r="AR352" s="1028"/>
      <c r="AS352" s="1028"/>
    </row>
    <row r="353" spans="1:45" ht="12.75" customHeight="1">
      <c r="A353" s="1028"/>
      <c r="B353" s="1028"/>
      <c r="C353" s="1028"/>
      <c r="D353" s="1102"/>
      <c r="E353" s="1028"/>
      <c r="F353" s="1028"/>
      <c r="G353" s="1028"/>
      <c r="H353" s="1028"/>
      <c r="I353" s="1028"/>
      <c r="J353" s="1102"/>
      <c r="K353" s="1028"/>
      <c r="L353" s="1028"/>
      <c r="M353" s="1028"/>
      <c r="N353" s="1028"/>
      <c r="O353" s="1028"/>
      <c r="P353" s="1028"/>
      <c r="Q353" s="1028"/>
      <c r="R353" s="1162"/>
      <c r="S353" s="713"/>
      <c r="T353" s="747"/>
      <c r="U353" s="1028"/>
      <c r="V353" s="1102"/>
      <c r="W353" s="1165"/>
      <c r="X353" s="1028"/>
      <c r="Y353" s="1028"/>
      <c r="Z353" s="1028"/>
      <c r="AA353" s="1028"/>
      <c r="AB353" s="1028"/>
      <c r="AC353" s="1028"/>
      <c r="AD353" s="1028"/>
      <c r="AE353" s="1028"/>
      <c r="AF353" s="1028"/>
      <c r="AG353" s="1028"/>
      <c r="AH353" s="1028"/>
      <c r="AI353" s="1028"/>
      <c r="AJ353" s="1028"/>
      <c r="AK353" s="1028"/>
      <c r="AL353" s="1028"/>
      <c r="AM353" s="1028"/>
      <c r="AN353" s="1028"/>
      <c r="AO353" s="1028"/>
      <c r="AP353" s="1028"/>
      <c r="AQ353" s="1028"/>
      <c r="AR353" s="1028"/>
      <c r="AS353" s="1028"/>
    </row>
    <row r="354" spans="1:45" ht="12.75" customHeight="1">
      <c r="A354" s="1028"/>
      <c r="B354" s="1028"/>
      <c r="C354" s="1028"/>
      <c r="D354" s="1102"/>
      <c r="E354" s="1028"/>
      <c r="F354" s="1028"/>
      <c r="G354" s="1028"/>
      <c r="H354" s="1028"/>
      <c r="I354" s="1028"/>
      <c r="J354" s="1102"/>
      <c r="K354" s="1028"/>
      <c r="L354" s="1028"/>
      <c r="M354" s="1028"/>
      <c r="N354" s="1028"/>
      <c r="O354" s="1028"/>
      <c r="P354" s="1028"/>
      <c r="Q354" s="1028"/>
      <c r="R354" s="1162"/>
      <c r="S354" s="713"/>
      <c r="T354" s="747"/>
      <c r="U354" s="1028"/>
      <c r="V354" s="1102"/>
      <c r="W354" s="1165"/>
      <c r="X354" s="1028"/>
      <c r="Y354" s="1028"/>
      <c r="Z354" s="1028"/>
      <c r="AA354" s="1028"/>
      <c r="AB354" s="1028"/>
      <c r="AC354" s="1028"/>
      <c r="AD354" s="1028"/>
      <c r="AE354" s="1028"/>
      <c r="AF354" s="1028"/>
      <c r="AG354" s="1028"/>
      <c r="AH354" s="1028"/>
      <c r="AI354" s="1028"/>
      <c r="AJ354" s="1028"/>
      <c r="AK354" s="1028"/>
      <c r="AL354" s="1028"/>
      <c r="AM354" s="1028"/>
      <c r="AN354" s="1028"/>
      <c r="AO354" s="1028"/>
      <c r="AP354" s="1028"/>
      <c r="AQ354" s="1028"/>
      <c r="AR354" s="1028"/>
      <c r="AS354" s="1028"/>
    </row>
    <row r="355" spans="1:45" ht="12.75" customHeight="1">
      <c r="A355" s="1028"/>
      <c r="B355" s="1028"/>
      <c r="C355" s="1028"/>
      <c r="D355" s="1102"/>
      <c r="E355" s="1028"/>
      <c r="F355" s="1028"/>
      <c r="G355" s="1028"/>
      <c r="H355" s="1028"/>
      <c r="I355" s="1028"/>
      <c r="J355" s="1102"/>
      <c r="K355" s="1028"/>
      <c r="L355" s="1028"/>
      <c r="M355" s="1028"/>
      <c r="N355" s="1028"/>
      <c r="O355" s="1028"/>
      <c r="P355" s="1028"/>
      <c r="Q355" s="1028"/>
      <c r="R355" s="1162"/>
      <c r="S355" s="713"/>
      <c r="T355" s="747"/>
      <c r="U355" s="1028"/>
      <c r="V355" s="1102"/>
      <c r="W355" s="1165"/>
      <c r="X355" s="1028"/>
      <c r="Y355" s="1028"/>
      <c r="Z355" s="1028"/>
      <c r="AA355" s="1028"/>
      <c r="AB355" s="1028"/>
      <c r="AC355" s="1028"/>
      <c r="AD355" s="1028"/>
      <c r="AE355" s="1028"/>
      <c r="AF355" s="1028"/>
      <c r="AG355" s="1028"/>
      <c r="AH355" s="1028"/>
      <c r="AI355" s="1028"/>
      <c r="AJ355" s="1028"/>
      <c r="AK355" s="1028"/>
      <c r="AL355" s="1028"/>
      <c r="AM355" s="1028"/>
      <c r="AN355" s="1028"/>
      <c r="AO355" s="1028"/>
      <c r="AP355" s="1028"/>
      <c r="AQ355" s="1028"/>
      <c r="AR355" s="1028"/>
      <c r="AS355" s="1028"/>
    </row>
    <row r="356" spans="1:45" ht="12.75" customHeight="1">
      <c r="A356" s="1028"/>
      <c r="B356" s="1028"/>
      <c r="C356" s="1028"/>
      <c r="D356" s="1102"/>
      <c r="E356" s="1028"/>
      <c r="F356" s="1028"/>
      <c r="G356" s="1028"/>
      <c r="H356" s="1028"/>
      <c r="I356" s="1028"/>
      <c r="J356" s="1102"/>
      <c r="K356" s="1028"/>
      <c r="L356" s="1028"/>
      <c r="M356" s="1028"/>
      <c r="N356" s="1028"/>
      <c r="O356" s="1028"/>
      <c r="P356" s="1028"/>
      <c r="Q356" s="1028"/>
      <c r="R356" s="1162"/>
      <c r="S356" s="713"/>
      <c r="T356" s="747"/>
      <c r="U356" s="1028"/>
      <c r="V356" s="1102"/>
      <c r="W356" s="1165"/>
      <c r="X356" s="1028"/>
      <c r="Y356" s="1028"/>
      <c r="Z356" s="1028"/>
      <c r="AA356" s="1028"/>
      <c r="AB356" s="1028"/>
      <c r="AC356" s="1028"/>
      <c r="AD356" s="1028"/>
      <c r="AE356" s="1028"/>
      <c r="AF356" s="1028"/>
      <c r="AG356" s="1028"/>
      <c r="AH356" s="1028"/>
      <c r="AI356" s="1028"/>
      <c r="AJ356" s="1028"/>
      <c r="AK356" s="1028"/>
      <c r="AL356" s="1028"/>
      <c r="AM356" s="1028"/>
      <c r="AN356" s="1028"/>
      <c r="AO356" s="1028"/>
      <c r="AP356" s="1028"/>
      <c r="AQ356" s="1028"/>
      <c r="AR356" s="1028"/>
      <c r="AS356" s="1028"/>
    </row>
    <row r="357" spans="1:45" ht="12.75" customHeight="1">
      <c r="A357" s="1028"/>
      <c r="B357" s="1028"/>
      <c r="C357" s="1028"/>
      <c r="D357" s="1102"/>
      <c r="E357" s="1028"/>
      <c r="F357" s="1028"/>
      <c r="G357" s="1028"/>
      <c r="H357" s="1028"/>
      <c r="I357" s="1028"/>
      <c r="J357" s="1102"/>
      <c r="K357" s="1028"/>
      <c r="L357" s="1028"/>
      <c r="M357" s="1028"/>
      <c r="N357" s="1028"/>
      <c r="O357" s="1028"/>
      <c r="P357" s="1028"/>
      <c r="Q357" s="1028"/>
      <c r="R357" s="1162"/>
      <c r="S357" s="713"/>
      <c r="T357" s="747"/>
      <c r="U357" s="1028"/>
      <c r="V357" s="1102"/>
      <c r="W357" s="1165"/>
      <c r="X357" s="1028"/>
      <c r="Y357" s="1028"/>
      <c r="Z357" s="1028"/>
      <c r="AA357" s="1028"/>
      <c r="AB357" s="1028"/>
      <c r="AC357" s="1028"/>
      <c r="AD357" s="1028"/>
      <c r="AE357" s="1028"/>
      <c r="AF357" s="1028"/>
      <c r="AG357" s="1028"/>
      <c r="AH357" s="1028"/>
      <c r="AI357" s="1028"/>
      <c r="AJ357" s="1028"/>
      <c r="AK357" s="1028"/>
      <c r="AL357" s="1028"/>
      <c r="AM357" s="1028"/>
      <c r="AN357" s="1028"/>
      <c r="AO357" s="1028"/>
      <c r="AP357" s="1028"/>
      <c r="AQ357" s="1028"/>
      <c r="AR357" s="1028"/>
      <c r="AS357" s="1028"/>
    </row>
    <row r="358" spans="1:45" ht="12.75" customHeight="1">
      <c r="A358" s="1028"/>
      <c r="B358" s="1028"/>
      <c r="C358" s="1028"/>
      <c r="D358" s="1102"/>
      <c r="E358" s="1028"/>
      <c r="F358" s="1028"/>
      <c r="G358" s="1028"/>
      <c r="H358" s="1028"/>
      <c r="I358" s="1028"/>
      <c r="J358" s="1102"/>
      <c r="K358" s="1028"/>
      <c r="L358" s="1028"/>
      <c r="M358" s="1028"/>
      <c r="N358" s="1028"/>
      <c r="O358" s="1028"/>
      <c r="P358" s="1028"/>
      <c r="Q358" s="1028"/>
      <c r="R358" s="1162"/>
      <c r="S358" s="713"/>
      <c r="T358" s="747"/>
      <c r="U358" s="1028"/>
      <c r="V358" s="1102"/>
      <c r="W358" s="1165"/>
      <c r="X358" s="1028"/>
      <c r="Y358" s="1028"/>
      <c r="Z358" s="1028"/>
      <c r="AA358" s="1028"/>
      <c r="AB358" s="1028"/>
      <c r="AC358" s="1028"/>
      <c r="AD358" s="1028"/>
      <c r="AE358" s="1028"/>
      <c r="AF358" s="1028"/>
      <c r="AG358" s="1028"/>
      <c r="AH358" s="1028"/>
      <c r="AI358" s="1028"/>
      <c r="AJ358" s="1028"/>
      <c r="AK358" s="1028"/>
      <c r="AL358" s="1028"/>
      <c r="AM358" s="1028"/>
      <c r="AN358" s="1028"/>
      <c r="AO358" s="1028"/>
      <c r="AP358" s="1028"/>
      <c r="AQ358" s="1028"/>
      <c r="AR358" s="1028"/>
      <c r="AS358" s="1028"/>
    </row>
    <row r="359" spans="1:45" ht="12.75" customHeight="1">
      <c r="A359" s="1028"/>
      <c r="B359" s="1028"/>
      <c r="C359" s="1028"/>
      <c r="D359" s="1102"/>
      <c r="E359" s="1028"/>
      <c r="F359" s="1028"/>
      <c r="G359" s="1028"/>
      <c r="H359" s="1028"/>
      <c r="I359" s="1028"/>
      <c r="J359" s="1102"/>
      <c r="K359" s="1028"/>
      <c r="L359" s="1028"/>
      <c r="M359" s="1028"/>
      <c r="N359" s="1028"/>
      <c r="O359" s="1028"/>
      <c r="P359" s="1028"/>
      <c r="Q359" s="1028"/>
      <c r="R359" s="1162"/>
      <c r="S359" s="713"/>
      <c r="T359" s="747"/>
      <c r="U359" s="1028"/>
      <c r="V359" s="1102"/>
      <c r="W359" s="1165"/>
      <c r="X359" s="1028"/>
      <c r="Y359" s="1028"/>
      <c r="Z359" s="1028"/>
      <c r="AA359" s="1028"/>
      <c r="AB359" s="1028"/>
      <c r="AC359" s="1028"/>
      <c r="AD359" s="1028"/>
      <c r="AE359" s="1028"/>
      <c r="AF359" s="1028"/>
      <c r="AG359" s="1028"/>
      <c r="AH359" s="1028"/>
      <c r="AI359" s="1028"/>
      <c r="AJ359" s="1028"/>
      <c r="AK359" s="1028"/>
      <c r="AL359" s="1028"/>
      <c r="AM359" s="1028"/>
      <c r="AN359" s="1028"/>
      <c r="AO359" s="1028"/>
      <c r="AP359" s="1028"/>
      <c r="AQ359" s="1028"/>
      <c r="AR359" s="1028"/>
      <c r="AS359" s="1028"/>
    </row>
    <row r="360" spans="1:45" ht="12.75" customHeight="1">
      <c r="A360" s="1028"/>
      <c r="B360" s="1028"/>
      <c r="C360" s="1028"/>
      <c r="D360" s="1102"/>
      <c r="E360" s="1028"/>
      <c r="F360" s="1028"/>
      <c r="G360" s="1028"/>
      <c r="H360" s="1028"/>
      <c r="I360" s="1028"/>
      <c r="J360" s="1102"/>
      <c r="K360" s="1028"/>
      <c r="L360" s="1028"/>
      <c r="M360" s="1028"/>
      <c r="N360" s="1028"/>
      <c r="O360" s="1028"/>
      <c r="P360" s="1028"/>
      <c r="Q360" s="1028"/>
      <c r="R360" s="1162"/>
      <c r="S360" s="713"/>
      <c r="T360" s="747"/>
      <c r="U360" s="1028"/>
      <c r="V360" s="1102"/>
      <c r="W360" s="1165"/>
      <c r="X360" s="1028"/>
      <c r="Y360" s="1028"/>
      <c r="Z360" s="1028"/>
      <c r="AA360" s="1028"/>
      <c r="AB360" s="1028"/>
      <c r="AC360" s="1028"/>
      <c r="AD360" s="1028"/>
      <c r="AE360" s="1028"/>
      <c r="AF360" s="1028"/>
      <c r="AG360" s="1028"/>
      <c r="AH360" s="1028"/>
      <c r="AI360" s="1028"/>
      <c r="AJ360" s="1028"/>
      <c r="AK360" s="1028"/>
      <c r="AL360" s="1028"/>
      <c r="AM360" s="1028"/>
      <c r="AN360" s="1028"/>
      <c r="AO360" s="1028"/>
      <c r="AP360" s="1028"/>
      <c r="AQ360" s="1028"/>
      <c r="AR360" s="1028"/>
      <c r="AS360" s="1028"/>
    </row>
    <row r="361" spans="1:45" ht="12.75" customHeight="1">
      <c r="A361" s="1028"/>
      <c r="B361" s="1028"/>
      <c r="C361" s="1028"/>
      <c r="D361" s="1102"/>
      <c r="E361" s="1028"/>
      <c r="F361" s="1028"/>
      <c r="G361" s="1028"/>
      <c r="H361" s="1028"/>
      <c r="I361" s="1028"/>
      <c r="J361" s="1102"/>
      <c r="K361" s="1028"/>
      <c r="L361" s="1028"/>
      <c r="M361" s="1028"/>
      <c r="N361" s="1028"/>
      <c r="O361" s="1028"/>
      <c r="P361" s="1028"/>
      <c r="Q361" s="1028"/>
      <c r="R361" s="1162"/>
      <c r="S361" s="713"/>
      <c r="T361" s="747"/>
      <c r="U361" s="1028"/>
      <c r="V361" s="1102"/>
      <c r="W361" s="1165"/>
      <c r="X361" s="1028"/>
      <c r="Y361" s="1028"/>
      <c r="Z361" s="1028"/>
      <c r="AA361" s="1028"/>
      <c r="AB361" s="1028"/>
      <c r="AC361" s="1028"/>
      <c r="AD361" s="1028"/>
      <c r="AE361" s="1028"/>
      <c r="AF361" s="1028"/>
      <c r="AG361" s="1028"/>
      <c r="AH361" s="1028"/>
      <c r="AI361" s="1028"/>
      <c r="AJ361" s="1028"/>
      <c r="AK361" s="1028"/>
      <c r="AL361" s="1028"/>
      <c r="AM361" s="1028"/>
      <c r="AN361" s="1028"/>
      <c r="AO361" s="1028"/>
      <c r="AP361" s="1028"/>
      <c r="AQ361" s="1028"/>
      <c r="AR361" s="1028"/>
      <c r="AS361" s="1028"/>
    </row>
    <row r="362" spans="1:45" ht="12.75" customHeight="1">
      <c r="A362" s="1028"/>
      <c r="B362" s="1028"/>
      <c r="C362" s="1028"/>
      <c r="D362" s="1102"/>
      <c r="E362" s="1028"/>
      <c r="F362" s="1028"/>
      <c r="G362" s="1028"/>
      <c r="H362" s="1028"/>
      <c r="I362" s="1028"/>
      <c r="J362" s="1102"/>
      <c r="K362" s="1028"/>
      <c r="L362" s="1028"/>
      <c r="M362" s="1028"/>
      <c r="N362" s="1028"/>
      <c r="O362" s="1028"/>
      <c r="P362" s="1028"/>
      <c r="Q362" s="1028"/>
      <c r="R362" s="1162"/>
      <c r="S362" s="713"/>
      <c r="T362" s="747"/>
      <c r="U362" s="1028"/>
      <c r="V362" s="1102"/>
      <c r="W362" s="1165"/>
      <c r="X362" s="1028"/>
      <c r="Y362" s="1028"/>
      <c r="Z362" s="1028"/>
      <c r="AA362" s="1028"/>
      <c r="AB362" s="1028"/>
      <c r="AC362" s="1028"/>
      <c r="AD362" s="1028"/>
      <c r="AE362" s="1028"/>
      <c r="AF362" s="1028"/>
      <c r="AG362" s="1028"/>
      <c r="AH362" s="1028"/>
      <c r="AI362" s="1028"/>
      <c r="AJ362" s="1028"/>
      <c r="AK362" s="1028"/>
      <c r="AL362" s="1028"/>
      <c r="AM362" s="1028"/>
      <c r="AN362" s="1028"/>
      <c r="AO362" s="1028"/>
      <c r="AP362" s="1028"/>
      <c r="AQ362" s="1028"/>
      <c r="AR362" s="1028"/>
      <c r="AS362" s="1028"/>
    </row>
    <row r="363" spans="1:45" ht="12.75" customHeight="1">
      <c r="A363" s="1028"/>
      <c r="B363" s="1028"/>
      <c r="C363" s="1028"/>
      <c r="D363" s="1102"/>
      <c r="E363" s="1028"/>
      <c r="F363" s="1028"/>
      <c r="G363" s="1028"/>
      <c r="H363" s="1028"/>
      <c r="I363" s="1028"/>
      <c r="J363" s="1102"/>
      <c r="K363" s="1028"/>
      <c r="L363" s="1028"/>
      <c r="M363" s="1028"/>
      <c r="N363" s="1028"/>
      <c r="O363" s="1028"/>
      <c r="P363" s="1028"/>
      <c r="Q363" s="1028"/>
      <c r="R363" s="1162"/>
      <c r="S363" s="713"/>
      <c r="T363" s="747"/>
      <c r="U363" s="1028"/>
      <c r="V363" s="1102"/>
      <c r="W363" s="1165"/>
      <c r="X363" s="1028"/>
      <c r="Y363" s="1028"/>
      <c r="Z363" s="1028"/>
      <c r="AA363" s="1028"/>
      <c r="AB363" s="1028"/>
      <c r="AC363" s="1028"/>
      <c r="AD363" s="1028"/>
      <c r="AE363" s="1028"/>
      <c r="AF363" s="1028"/>
      <c r="AG363" s="1028"/>
      <c r="AH363" s="1028"/>
      <c r="AI363" s="1028"/>
      <c r="AJ363" s="1028"/>
      <c r="AK363" s="1028"/>
      <c r="AL363" s="1028"/>
      <c r="AM363" s="1028"/>
      <c r="AN363" s="1028"/>
      <c r="AO363" s="1028"/>
      <c r="AP363" s="1028"/>
      <c r="AQ363" s="1028"/>
      <c r="AR363" s="1028"/>
      <c r="AS363" s="1028"/>
    </row>
    <row r="364" spans="1:45" ht="12.75" customHeight="1">
      <c r="A364" s="1028"/>
      <c r="B364" s="1028"/>
      <c r="C364" s="1028"/>
      <c r="D364" s="1102"/>
      <c r="E364" s="1028"/>
      <c r="F364" s="1028"/>
      <c r="G364" s="1028"/>
      <c r="H364" s="1028"/>
      <c r="I364" s="1028"/>
      <c r="J364" s="1102"/>
      <c r="K364" s="1028"/>
      <c r="L364" s="1028"/>
      <c r="M364" s="1028"/>
      <c r="N364" s="1028"/>
      <c r="O364" s="1028"/>
      <c r="P364" s="1028"/>
      <c r="Q364" s="1028"/>
      <c r="R364" s="1162"/>
      <c r="S364" s="713"/>
      <c r="T364" s="747"/>
      <c r="U364" s="1028"/>
      <c r="V364" s="1102"/>
      <c r="W364" s="1165"/>
      <c r="X364" s="1028"/>
      <c r="Y364" s="1028"/>
      <c r="Z364" s="1028"/>
      <c r="AA364" s="1028"/>
      <c r="AB364" s="1028"/>
      <c r="AC364" s="1028"/>
      <c r="AD364" s="1028"/>
      <c r="AE364" s="1028"/>
      <c r="AF364" s="1028"/>
      <c r="AG364" s="1028"/>
      <c r="AH364" s="1028"/>
      <c r="AI364" s="1028"/>
      <c r="AJ364" s="1028"/>
      <c r="AK364" s="1028"/>
      <c r="AL364" s="1028"/>
      <c r="AM364" s="1028"/>
      <c r="AN364" s="1028"/>
      <c r="AO364" s="1028"/>
      <c r="AP364" s="1028"/>
      <c r="AQ364" s="1028"/>
      <c r="AR364" s="1028"/>
      <c r="AS364" s="1028"/>
    </row>
    <row r="365" spans="1:45" ht="12.75" customHeight="1">
      <c r="A365" s="1028"/>
      <c r="B365" s="1028"/>
      <c r="C365" s="1028"/>
      <c r="D365" s="1102"/>
      <c r="E365" s="1028"/>
      <c r="F365" s="1028"/>
      <c r="G365" s="1028"/>
      <c r="H365" s="1028"/>
      <c r="I365" s="1028"/>
      <c r="J365" s="1102"/>
      <c r="K365" s="1028"/>
      <c r="L365" s="1028"/>
      <c r="M365" s="1028"/>
      <c r="N365" s="1028"/>
      <c r="O365" s="1028"/>
      <c r="P365" s="1028"/>
      <c r="Q365" s="1028"/>
      <c r="R365" s="1162"/>
      <c r="S365" s="713"/>
      <c r="T365" s="747"/>
      <c r="U365" s="1028"/>
      <c r="V365" s="1102"/>
      <c r="W365" s="1165"/>
      <c r="X365" s="1028"/>
      <c r="Y365" s="1028"/>
      <c r="Z365" s="1028"/>
      <c r="AA365" s="1028"/>
      <c r="AB365" s="1028"/>
      <c r="AC365" s="1028"/>
      <c r="AD365" s="1028"/>
      <c r="AE365" s="1028"/>
      <c r="AF365" s="1028"/>
      <c r="AG365" s="1028"/>
      <c r="AH365" s="1028"/>
      <c r="AI365" s="1028"/>
      <c r="AJ365" s="1028"/>
      <c r="AK365" s="1028"/>
      <c r="AL365" s="1028"/>
      <c r="AM365" s="1028"/>
      <c r="AN365" s="1028"/>
      <c r="AO365" s="1028"/>
      <c r="AP365" s="1028"/>
      <c r="AQ365" s="1028"/>
      <c r="AR365" s="1028"/>
      <c r="AS365" s="1028"/>
    </row>
    <row r="366" spans="1:45" ht="12.75" customHeight="1">
      <c r="A366" s="1028"/>
      <c r="B366" s="1028"/>
      <c r="C366" s="1028"/>
      <c r="D366" s="1102"/>
      <c r="E366" s="1028"/>
      <c r="F366" s="1028"/>
      <c r="G366" s="1028"/>
      <c r="H366" s="1028"/>
      <c r="I366" s="1028"/>
      <c r="J366" s="1102"/>
      <c r="K366" s="1028"/>
      <c r="L366" s="1028"/>
      <c r="M366" s="1028"/>
      <c r="N366" s="1028"/>
      <c r="O366" s="1028"/>
      <c r="P366" s="1028"/>
      <c r="Q366" s="1028"/>
      <c r="R366" s="1162"/>
      <c r="S366" s="713"/>
      <c r="T366" s="747"/>
      <c r="U366" s="1028"/>
      <c r="V366" s="1102"/>
      <c r="W366" s="1165"/>
      <c r="X366" s="1028"/>
      <c r="Y366" s="1028"/>
      <c r="Z366" s="1028"/>
      <c r="AA366" s="1028"/>
      <c r="AB366" s="1028"/>
      <c r="AC366" s="1028"/>
      <c r="AD366" s="1028"/>
      <c r="AE366" s="1028"/>
      <c r="AF366" s="1028"/>
      <c r="AG366" s="1028"/>
      <c r="AH366" s="1028"/>
      <c r="AI366" s="1028"/>
      <c r="AJ366" s="1028"/>
      <c r="AK366" s="1028"/>
      <c r="AL366" s="1028"/>
      <c r="AM366" s="1028"/>
      <c r="AN366" s="1028"/>
      <c r="AO366" s="1028"/>
      <c r="AP366" s="1028"/>
      <c r="AQ366" s="1028"/>
      <c r="AR366" s="1028"/>
      <c r="AS366" s="1028"/>
    </row>
    <row r="367" spans="1:45" ht="12.75" customHeight="1">
      <c r="A367" s="1028"/>
      <c r="B367" s="1028"/>
      <c r="C367" s="1028"/>
      <c r="D367" s="1102"/>
      <c r="E367" s="1028"/>
      <c r="F367" s="1028"/>
      <c r="G367" s="1028"/>
      <c r="H367" s="1028"/>
      <c r="I367" s="1028"/>
      <c r="J367" s="1102"/>
      <c r="K367" s="1028"/>
      <c r="L367" s="1028"/>
      <c r="M367" s="1028"/>
      <c r="N367" s="1028"/>
      <c r="O367" s="1028"/>
      <c r="P367" s="1028"/>
      <c r="Q367" s="1028"/>
      <c r="R367" s="1162"/>
      <c r="S367" s="713"/>
      <c r="T367" s="747"/>
      <c r="U367" s="1028"/>
      <c r="V367" s="1102"/>
      <c r="W367" s="1165"/>
      <c r="X367" s="1028"/>
      <c r="Y367" s="1028"/>
      <c r="Z367" s="1028"/>
      <c r="AA367" s="1028"/>
      <c r="AB367" s="1028"/>
      <c r="AC367" s="1028"/>
      <c r="AD367" s="1028"/>
      <c r="AE367" s="1028"/>
      <c r="AF367" s="1028"/>
      <c r="AG367" s="1028"/>
      <c r="AH367" s="1028"/>
      <c r="AI367" s="1028"/>
      <c r="AJ367" s="1028"/>
      <c r="AK367" s="1028"/>
      <c r="AL367" s="1028"/>
      <c r="AM367" s="1028"/>
      <c r="AN367" s="1028"/>
      <c r="AO367" s="1028"/>
      <c r="AP367" s="1028"/>
      <c r="AQ367" s="1028"/>
      <c r="AR367" s="1028"/>
      <c r="AS367" s="1028"/>
    </row>
    <row r="368" spans="1:45" ht="12.75" customHeight="1">
      <c r="A368" s="1028"/>
      <c r="B368" s="1028"/>
      <c r="C368" s="1028"/>
      <c r="D368" s="1102"/>
      <c r="E368" s="1028"/>
      <c r="F368" s="1028"/>
      <c r="G368" s="1028"/>
      <c r="H368" s="1028"/>
      <c r="I368" s="1028"/>
      <c r="J368" s="1102"/>
      <c r="K368" s="1028"/>
      <c r="L368" s="1028"/>
      <c r="M368" s="1028"/>
      <c r="N368" s="1028"/>
      <c r="O368" s="1028"/>
      <c r="P368" s="1028"/>
      <c r="Q368" s="1028"/>
      <c r="R368" s="1162"/>
      <c r="S368" s="713"/>
      <c r="T368" s="747"/>
      <c r="U368" s="1028"/>
      <c r="V368" s="1102"/>
      <c r="W368" s="1165"/>
      <c r="X368" s="1028"/>
      <c r="Y368" s="1028"/>
      <c r="Z368" s="1028"/>
      <c r="AA368" s="1028"/>
      <c r="AB368" s="1028"/>
      <c r="AC368" s="1028"/>
      <c r="AD368" s="1028"/>
      <c r="AE368" s="1028"/>
      <c r="AF368" s="1028"/>
      <c r="AG368" s="1028"/>
      <c r="AH368" s="1028"/>
      <c r="AI368" s="1028"/>
      <c r="AJ368" s="1028"/>
      <c r="AK368" s="1028"/>
      <c r="AL368" s="1028"/>
      <c r="AM368" s="1028"/>
      <c r="AN368" s="1028"/>
      <c r="AO368" s="1028"/>
      <c r="AP368" s="1028"/>
      <c r="AQ368" s="1028"/>
      <c r="AR368" s="1028"/>
      <c r="AS368" s="1028"/>
    </row>
    <row r="369" spans="1:45" ht="12.75" customHeight="1">
      <c r="A369" s="1028"/>
      <c r="B369" s="1028"/>
      <c r="C369" s="1028"/>
      <c r="D369" s="1102"/>
      <c r="E369" s="1028"/>
      <c r="F369" s="1028"/>
      <c r="G369" s="1028"/>
      <c r="H369" s="1028"/>
      <c r="I369" s="1028"/>
      <c r="J369" s="1102"/>
      <c r="K369" s="1028"/>
      <c r="L369" s="1028"/>
      <c r="M369" s="1028"/>
      <c r="N369" s="1028"/>
      <c r="O369" s="1028"/>
      <c r="P369" s="1028"/>
      <c r="Q369" s="1028"/>
      <c r="R369" s="1162"/>
      <c r="S369" s="713"/>
      <c r="T369" s="747"/>
      <c r="U369" s="1028"/>
      <c r="V369" s="1102"/>
      <c r="W369" s="1165"/>
      <c r="X369" s="1028"/>
      <c r="Y369" s="1028"/>
      <c r="Z369" s="1028"/>
      <c r="AA369" s="1028"/>
      <c r="AB369" s="1028"/>
      <c r="AC369" s="1028"/>
      <c r="AD369" s="1028"/>
      <c r="AE369" s="1028"/>
      <c r="AF369" s="1028"/>
      <c r="AG369" s="1028"/>
      <c r="AH369" s="1028"/>
      <c r="AI369" s="1028"/>
      <c r="AJ369" s="1028"/>
      <c r="AK369" s="1028"/>
      <c r="AL369" s="1028"/>
      <c r="AM369" s="1028"/>
      <c r="AN369" s="1028"/>
      <c r="AO369" s="1028"/>
      <c r="AP369" s="1028"/>
      <c r="AQ369" s="1028"/>
      <c r="AR369" s="1028"/>
      <c r="AS369" s="1028"/>
    </row>
    <row r="370" spans="1:45" ht="12.75" customHeight="1">
      <c r="A370" s="1028"/>
      <c r="B370" s="1028"/>
      <c r="C370" s="1028"/>
      <c r="D370" s="1102"/>
      <c r="E370" s="1028"/>
      <c r="F370" s="1028"/>
      <c r="G370" s="1028"/>
      <c r="H370" s="1028"/>
      <c r="I370" s="1028"/>
      <c r="J370" s="1102"/>
      <c r="K370" s="1028"/>
      <c r="L370" s="1028"/>
      <c r="M370" s="1028"/>
      <c r="N370" s="1028"/>
      <c r="O370" s="1028"/>
      <c r="P370" s="1028"/>
      <c r="Q370" s="1028"/>
      <c r="R370" s="1162"/>
      <c r="S370" s="713"/>
      <c r="T370" s="747"/>
      <c r="U370" s="1028"/>
      <c r="V370" s="1102"/>
      <c r="W370" s="1165"/>
      <c r="X370" s="1028"/>
      <c r="Y370" s="1028"/>
      <c r="Z370" s="1028"/>
      <c r="AA370" s="1028"/>
      <c r="AB370" s="1028"/>
      <c r="AC370" s="1028"/>
      <c r="AD370" s="1028"/>
      <c r="AE370" s="1028"/>
      <c r="AF370" s="1028"/>
      <c r="AG370" s="1028"/>
      <c r="AH370" s="1028"/>
      <c r="AI370" s="1028"/>
      <c r="AJ370" s="1028"/>
      <c r="AK370" s="1028"/>
      <c r="AL370" s="1028"/>
      <c r="AM370" s="1028"/>
      <c r="AN370" s="1028"/>
      <c r="AO370" s="1028"/>
      <c r="AP370" s="1028"/>
      <c r="AQ370" s="1028"/>
      <c r="AR370" s="1028"/>
      <c r="AS370" s="1028"/>
    </row>
    <row r="371" spans="1:45" ht="12.75" customHeight="1">
      <c r="A371" s="1028"/>
      <c r="B371" s="1028"/>
      <c r="C371" s="1028"/>
      <c r="D371" s="1102"/>
      <c r="E371" s="1028"/>
      <c r="F371" s="1028"/>
      <c r="G371" s="1028"/>
      <c r="H371" s="1028"/>
      <c r="I371" s="1028"/>
      <c r="J371" s="1102"/>
      <c r="K371" s="1028"/>
      <c r="L371" s="1028"/>
      <c r="M371" s="1028"/>
      <c r="N371" s="1028"/>
      <c r="O371" s="1028"/>
      <c r="P371" s="1028"/>
      <c r="Q371" s="1028"/>
      <c r="R371" s="1162"/>
      <c r="S371" s="713"/>
      <c r="T371" s="747"/>
      <c r="U371" s="1028"/>
      <c r="V371" s="1102"/>
      <c r="W371" s="1165"/>
      <c r="X371" s="1028"/>
      <c r="Y371" s="1028"/>
      <c r="Z371" s="1028"/>
      <c r="AA371" s="1028"/>
      <c r="AB371" s="1028"/>
      <c r="AC371" s="1028"/>
      <c r="AD371" s="1028"/>
      <c r="AE371" s="1028"/>
      <c r="AF371" s="1028"/>
      <c r="AG371" s="1028"/>
      <c r="AH371" s="1028"/>
      <c r="AI371" s="1028"/>
      <c r="AJ371" s="1028"/>
      <c r="AK371" s="1028"/>
      <c r="AL371" s="1028"/>
      <c r="AM371" s="1028"/>
      <c r="AN371" s="1028"/>
      <c r="AO371" s="1028"/>
      <c r="AP371" s="1028"/>
      <c r="AQ371" s="1028"/>
      <c r="AR371" s="1028"/>
      <c r="AS371" s="1028"/>
    </row>
    <row r="372" spans="1:45" ht="12.75" customHeight="1">
      <c r="A372" s="1028"/>
      <c r="B372" s="1028"/>
      <c r="C372" s="1028"/>
      <c r="D372" s="1102"/>
      <c r="E372" s="1028"/>
      <c r="F372" s="1028"/>
      <c r="G372" s="1028"/>
      <c r="H372" s="1028"/>
      <c r="I372" s="1028"/>
      <c r="J372" s="1102"/>
      <c r="K372" s="1028"/>
      <c r="L372" s="1028"/>
      <c r="M372" s="1028"/>
      <c r="N372" s="1028"/>
      <c r="O372" s="1028"/>
      <c r="P372" s="1028"/>
      <c r="Q372" s="1028"/>
      <c r="R372" s="1162"/>
      <c r="S372" s="713"/>
      <c r="T372" s="747"/>
      <c r="U372" s="1028"/>
      <c r="V372" s="1102"/>
      <c r="W372" s="1165"/>
      <c r="X372" s="1028"/>
      <c r="Y372" s="1028"/>
      <c r="Z372" s="1028"/>
      <c r="AA372" s="1028"/>
      <c r="AB372" s="1028"/>
      <c r="AC372" s="1028"/>
      <c r="AD372" s="1028"/>
      <c r="AE372" s="1028"/>
      <c r="AF372" s="1028"/>
      <c r="AG372" s="1028"/>
      <c r="AH372" s="1028"/>
      <c r="AI372" s="1028"/>
      <c r="AJ372" s="1028"/>
      <c r="AK372" s="1028"/>
      <c r="AL372" s="1028"/>
      <c r="AM372" s="1028"/>
      <c r="AN372" s="1028"/>
      <c r="AO372" s="1028"/>
      <c r="AP372" s="1028"/>
      <c r="AQ372" s="1028"/>
      <c r="AR372" s="1028"/>
      <c r="AS372" s="1028"/>
    </row>
    <row r="373" spans="1:45" ht="12.75" customHeight="1">
      <c r="A373" s="1028"/>
      <c r="B373" s="1028"/>
      <c r="C373" s="1028"/>
      <c r="D373" s="1102"/>
      <c r="E373" s="1028"/>
      <c r="F373" s="1028"/>
      <c r="G373" s="1028"/>
      <c r="H373" s="1028"/>
      <c r="I373" s="1028"/>
      <c r="J373" s="1102"/>
      <c r="K373" s="1028"/>
      <c r="L373" s="1028"/>
      <c r="M373" s="1028"/>
      <c r="N373" s="1028"/>
      <c r="O373" s="1028"/>
      <c r="P373" s="1028"/>
      <c r="Q373" s="1028"/>
      <c r="R373" s="1162"/>
      <c r="S373" s="713"/>
      <c r="T373" s="747"/>
      <c r="U373" s="1028"/>
      <c r="V373" s="1102"/>
      <c r="W373" s="1165"/>
      <c r="X373" s="1028"/>
      <c r="Y373" s="1028"/>
      <c r="Z373" s="1028"/>
      <c r="AA373" s="1028"/>
      <c r="AB373" s="1028"/>
      <c r="AC373" s="1028"/>
      <c r="AD373" s="1028"/>
      <c r="AE373" s="1028"/>
      <c r="AF373" s="1028"/>
      <c r="AG373" s="1028"/>
      <c r="AH373" s="1028"/>
      <c r="AI373" s="1028"/>
      <c r="AJ373" s="1028"/>
      <c r="AK373" s="1028"/>
      <c r="AL373" s="1028"/>
      <c r="AM373" s="1028"/>
      <c r="AN373" s="1028"/>
      <c r="AO373" s="1028"/>
      <c r="AP373" s="1028"/>
      <c r="AQ373" s="1028"/>
      <c r="AR373" s="1028"/>
      <c r="AS373" s="1028"/>
    </row>
    <row r="374" spans="1:45" ht="12.75" customHeight="1">
      <c r="A374" s="1028"/>
      <c r="B374" s="1028"/>
      <c r="C374" s="1028"/>
      <c r="D374" s="1102"/>
      <c r="E374" s="1028"/>
      <c r="F374" s="1028"/>
      <c r="G374" s="1028"/>
      <c r="H374" s="1028"/>
      <c r="I374" s="1028"/>
      <c r="J374" s="1102"/>
      <c r="K374" s="1028"/>
      <c r="L374" s="1028"/>
      <c r="M374" s="1028"/>
      <c r="N374" s="1028"/>
      <c r="O374" s="1028"/>
      <c r="P374" s="1028"/>
      <c r="Q374" s="1028"/>
      <c r="R374" s="1162"/>
      <c r="S374" s="713"/>
      <c r="T374" s="747"/>
      <c r="U374" s="1028"/>
      <c r="V374" s="1102"/>
      <c r="W374" s="1165"/>
      <c r="X374" s="1028"/>
      <c r="Y374" s="1028"/>
      <c r="Z374" s="1028"/>
      <c r="AA374" s="1028"/>
      <c r="AB374" s="1028"/>
      <c r="AC374" s="1028"/>
      <c r="AD374" s="1028"/>
      <c r="AE374" s="1028"/>
      <c r="AF374" s="1028"/>
      <c r="AG374" s="1028"/>
      <c r="AH374" s="1028"/>
      <c r="AI374" s="1028"/>
      <c r="AJ374" s="1028"/>
      <c r="AK374" s="1028"/>
      <c r="AL374" s="1028"/>
      <c r="AM374" s="1028"/>
      <c r="AN374" s="1028"/>
      <c r="AO374" s="1028"/>
      <c r="AP374" s="1028"/>
      <c r="AQ374" s="1028"/>
      <c r="AR374" s="1028"/>
      <c r="AS374" s="1028"/>
    </row>
    <row r="375" spans="1:45" ht="12.75" customHeight="1">
      <c r="A375" s="1028"/>
      <c r="B375" s="1028"/>
      <c r="C375" s="1028"/>
      <c r="D375" s="1102"/>
      <c r="E375" s="1028"/>
      <c r="F375" s="1028"/>
      <c r="G375" s="1028"/>
      <c r="H375" s="1028"/>
      <c r="I375" s="1028"/>
      <c r="J375" s="1102"/>
      <c r="K375" s="1028"/>
      <c r="L375" s="1028"/>
      <c r="M375" s="1028"/>
      <c r="N375" s="1028"/>
      <c r="O375" s="1028"/>
      <c r="P375" s="1028"/>
      <c r="Q375" s="1028"/>
      <c r="R375" s="1162"/>
      <c r="S375" s="713"/>
      <c r="T375" s="747"/>
      <c r="U375" s="1028"/>
      <c r="V375" s="1102"/>
      <c r="W375" s="1165"/>
      <c r="X375" s="1028"/>
      <c r="Y375" s="1028"/>
      <c r="Z375" s="1028"/>
      <c r="AA375" s="1028"/>
      <c r="AB375" s="1028"/>
      <c r="AC375" s="1028"/>
      <c r="AD375" s="1028"/>
      <c r="AE375" s="1028"/>
      <c r="AF375" s="1028"/>
      <c r="AG375" s="1028"/>
      <c r="AH375" s="1028"/>
      <c r="AI375" s="1028"/>
      <c r="AJ375" s="1028"/>
      <c r="AK375" s="1028"/>
      <c r="AL375" s="1028"/>
      <c r="AM375" s="1028"/>
      <c r="AN375" s="1028"/>
      <c r="AO375" s="1028"/>
      <c r="AP375" s="1028"/>
      <c r="AQ375" s="1028"/>
      <c r="AR375" s="1028"/>
      <c r="AS375" s="1028"/>
    </row>
    <row r="376" spans="1:45" ht="12.75" customHeight="1">
      <c r="A376" s="1028"/>
      <c r="B376" s="1028"/>
      <c r="C376" s="1028"/>
      <c r="D376" s="1102"/>
      <c r="E376" s="1028"/>
      <c r="F376" s="1028"/>
      <c r="G376" s="1028"/>
      <c r="H376" s="1028"/>
      <c r="I376" s="1028"/>
      <c r="J376" s="1102"/>
      <c r="K376" s="1028"/>
      <c r="L376" s="1028"/>
      <c r="M376" s="1028"/>
      <c r="N376" s="1028"/>
      <c r="O376" s="1028"/>
      <c r="P376" s="1028"/>
      <c r="Q376" s="1028"/>
      <c r="R376" s="1162"/>
      <c r="S376" s="713"/>
      <c r="T376" s="747"/>
      <c r="U376" s="1028"/>
      <c r="V376" s="1102"/>
      <c r="W376" s="1165"/>
      <c r="X376" s="1028"/>
      <c r="Y376" s="1028"/>
      <c r="Z376" s="1028"/>
      <c r="AA376" s="1028"/>
      <c r="AB376" s="1028"/>
      <c r="AC376" s="1028"/>
      <c r="AD376" s="1028"/>
      <c r="AE376" s="1028"/>
      <c r="AF376" s="1028"/>
      <c r="AG376" s="1028"/>
      <c r="AH376" s="1028"/>
      <c r="AI376" s="1028"/>
      <c r="AJ376" s="1028"/>
      <c r="AK376" s="1028"/>
      <c r="AL376" s="1028"/>
      <c r="AM376" s="1028"/>
      <c r="AN376" s="1028"/>
      <c r="AO376" s="1028"/>
      <c r="AP376" s="1028"/>
      <c r="AQ376" s="1028"/>
      <c r="AR376" s="1028"/>
      <c r="AS376" s="1028"/>
    </row>
    <row r="377" spans="1:45" ht="12.75" customHeight="1">
      <c r="A377" s="1028"/>
      <c r="B377" s="1028"/>
      <c r="C377" s="1028"/>
      <c r="D377" s="1102"/>
      <c r="E377" s="1028"/>
      <c r="F377" s="1028"/>
      <c r="G377" s="1028"/>
      <c r="H377" s="1028"/>
      <c r="I377" s="1028"/>
      <c r="J377" s="1102"/>
      <c r="K377" s="1028"/>
      <c r="L377" s="1028"/>
      <c r="M377" s="1028"/>
      <c r="N377" s="1028"/>
      <c r="O377" s="1028"/>
      <c r="P377" s="1028"/>
      <c r="Q377" s="1028"/>
      <c r="R377" s="1162"/>
      <c r="S377" s="713"/>
      <c r="T377" s="747"/>
      <c r="U377" s="1028"/>
      <c r="V377" s="1102"/>
      <c r="W377" s="1165"/>
      <c r="X377" s="1028"/>
      <c r="Y377" s="1028"/>
      <c r="Z377" s="1028"/>
      <c r="AA377" s="1028"/>
      <c r="AB377" s="1028"/>
      <c r="AC377" s="1028"/>
      <c r="AD377" s="1028"/>
      <c r="AE377" s="1028"/>
      <c r="AF377" s="1028"/>
      <c r="AG377" s="1028"/>
      <c r="AH377" s="1028"/>
      <c r="AI377" s="1028"/>
      <c r="AJ377" s="1028"/>
      <c r="AK377" s="1028"/>
      <c r="AL377" s="1028"/>
      <c r="AM377" s="1028"/>
      <c r="AN377" s="1028"/>
      <c r="AO377" s="1028"/>
      <c r="AP377" s="1028"/>
      <c r="AQ377" s="1028"/>
      <c r="AR377" s="1028"/>
      <c r="AS377" s="1028"/>
    </row>
    <row r="378" spans="1:45" ht="12.75" customHeight="1">
      <c r="A378" s="1028"/>
      <c r="B378" s="1028"/>
      <c r="C378" s="1028"/>
      <c r="D378" s="1102"/>
      <c r="E378" s="1028"/>
      <c r="F378" s="1028"/>
      <c r="G378" s="1028"/>
      <c r="H378" s="1028"/>
      <c r="I378" s="1028"/>
      <c r="J378" s="1102"/>
      <c r="K378" s="1028"/>
      <c r="L378" s="1028"/>
      <c r="M378" s="1028"/>
      <c r="N378" s="1028"/>
      <c r="O378" s="1028"/>
      <c r="P378" s="1028"/>
      <c r="Q378" s="1028"/>
      <c r="R378" s="1162"/>
      <c r="S378" s="713"/>
      <c r="T378" s="747"/>
      <c r="U378" s="1028"/>
      <c r="V378" s="1102"/>
      <c r="W378" s="1165"/>
      <c r="X378" s="1028"/>
      <c r="Y378" s="1028"/>
      <c r="Z378" s="1028"/>
      <c r="AA378" s="1028"/>
      <c r="AB378" s="1028"/>
      <c r="AC378" s="1028"/>
      <c r="AD378" s="1028"/>
      <c r="AE378" s="1028"/>
      <c r="AF378" s="1028"/>
      <c r="AG378" s="1028"/>
      <c r="AH378" s="1028"/>
      <c r="AI378" s="1028"/>
      <c r="AJ378" s="1028"/>
      <c r="AK378" s="1028"/>
      <c r="AL378" s="1028"/>
      <c r="AM378" s="1028"/>
      <c r="AN378" s="1028"/>
      <c r="AO378" s="1028"/>
      <c r="AP378" s="1028"/>
      <c r="AQ378" s="1028"/>
      <c r="AR378" s="1028"/>
      <c r="AS378" s="1028"/>
    </row>
    <row r="379" spans="1:45" ht="12.75" customHeight="1">
      <c r="A379" s="1028"/>
      <c r="B379" s="1028"/>
      <c r="C379" s="1028"/>
      <c r="D379" s="1102"/>
      <c r="E379" s="1028"/>
      <c r="F379" s="1028"/>
      <c r="G379" s="1028"/>
      <c r="H379" s="1028"/>
      <c r="I379" s="1028"/>
      <c r="J379" s="1102"/>
      <c r="K379" s="1028"/>
      <c r="L379" s="1028"/>
      <c r="M379" s="1028"/>
      <c r="N379" s="1028"/>
      <c r="O379" s="1028"/>
      <c r="P379" s="1028"/>
      <c r="Q379" s="1028"/>
      <c r="R379" s="1162"/>
      <c r="S379" s="713"/>
      <c r="T379" s="747"/>
      <c r="U379" s="1028"/>
      <c r="V379" s="1102"/>
      <c r="W379" s="1165"/>
      <c r="X379" s="1028"/>
      <c r="Y379" s="1028"/>
      <c r="Z379" s="1028"/>
      <c r="AA379" s="1028"/>
      <c r="AB379" s="1028"/>
      <c r="AC379" s="1028"/>
      <c r="AD379" s="1028"/>
      <c r="AE379" s="1028"/>
      <c r="AF379" s="1028"/>
      <c r="AG379" s="1028"/>
      <c r="AH379" s="1028"/>
      <c r="AI379" s="1028"/>
      <c r="AJ379" s="1028"/>
      <c r="AK379" s="1028"/>
      <c r="AL379" s="1028"/>
      <c r="AM379" s="1028"/>
      <c r="AN379" s="1028"/>
      <c r="AO379" s="1028"/>
      <c r="AP379" s="1028"/>
      <c r="AQ379" s="1028"/>
      <c r="AR379" s="1028"/>
      <c r="AS379" s="1028"/>
    </row>
    <row r="380" spans="1:45" ht="12.75" customHeight="1">
      <c r="A380" s="1028"/>
      <c r="B380" s="1028"/>
      <c r="C380" s="1028"/>
      <c r="D380" s="1102"/>
      <c r="E380" s="1028"/>
      <c r="F380" s="1028"/>
      <c r="G380" s="1028"/>
      <c r="H380" s="1028"/>
      <c r="I380" s="1028"/>
      <c r="J380" s="1102"/>
      <c r="K380" s="1028"/>
      <c r="L380" s="1028"/>
      <c r="M380" s="1028"/>
      <c r="N380" s="1028"/>
      <c r="O380" s="1028"/>
      <c r="P380" s="1028"/>
      <c r="Q380" s="1028"/>
      <c r="R380" s="1162"/>
      <c r="S380" s="713"/>
      <c r="T380" s="747"/>
      <c r="U380" s="1028"/>
      <c r="V380" s="1102"/>
      <c r="W380" s="1165"/>
      <c r="X380" s="1028"/>
      <c r="Y380" s="1028"/>
      <c r="Z380" s="1028"/>
      <c r="AA380" s="1028"/>
      <c r="AB380" s="1028"/>
      <c r="AC380" s="1028"/>
      <c r="AD380" s="1028"/>
      <c r="AE380" s="1028"/>
      <c r="AF380" s="1028"/>
      <c r="AG380" s="1028"/>
      <c r="AH380" s="1028"/>
      <c r="AI380" s="1028"/>
      <c r="AJ380" s="1028"/>
      <c r="AK380" s="1028"/>
      <c r="AL380" s="1028"/>
      <c r="AM380" s="1028"/>
      <c r="AN380" s="1028"/>
      <c r="AO380" s="1028"/>
      <c r="AP380" s="1028"/>
      <c r="AQ380" s="1028"/>
      <c r="AR380" s="1028"/>
      <c r="AS380" s="1028"/>
    </row>
    <row r="381" spans="1:45" ht="12.75" customHeight="1">
      <c r="A381" s="1028"/>
      <c r="B381" s="1028"/>
      <c r="C381" s="1028"/>
      <c r="D381" s="1102"/>
      <c r="E381" s="1028"/>
      <c r="F381" s="1028"/>
      <c r="G381" s="1028"/>
      <c r="H381" s="1028"/>
      <c r="I381" s="1028"/>
      <c r="J381" s="1102"/>
      <c r="K381" s="1028"/>
      <c r="L381" s="1028"/>
      <c r="M381" s="1028"/>
      <c r="N381" s="1028"/>
      <c r="O381" s="1028"/>
      <c r="P381" s="1028"/>
      <c r="Q381" s="1028"/>
      <c r="R381" s="1162"/>
      <c r="S381" s="713"/>
      <c r="T381" s="747"/>
      <c r="U381" s="1028"/>
      <c r="V381" s="1102"/>
      <c r="W381" s="1165"/>
      <c r="X381" s="1028"/>
      <c r="Y381" s="1028"/>
      <c r="Z381" s="1028"/>
      <c r="AA381" s="1028"/>
      <c r="AB381" s="1028"/>
      <c r="AC381" s="1028"/>
      <c r="AD381" s="1028"/>
      <c r="AE381" s="1028"/>
      <c r="AF381" s="1028"/>
      <c r="AG381" s="1028"/>
      <c r="AH381" s="1028"/>
      <c r="AI381" s="1028"/>
      <c r="AJ381" s="1028"/>
      <c r="AK381" s="1028"/>
      <c r="AL381" s="1028"/>
      <c r="AM381" s="1028"/>
      <c r="AN381" s="1028"/>
      <c r="AO381" s="1028"/>
      <c r="AP381" s="1028"/>
      <c r="AQ381" s="1028"/>
      <c r="AR381" s="1028"/>
      <c r="AS381" s="1028"/>
    </row>
    <row r="382" spans="1:45" ht="12.75" customHeight="1">
      <c r="A382" s="1028"/>
      <c r="B382" s="1028"/>
      <c r="C382" s="1028"/>
      <c r="D382" s="1102"/>
      <c r="E382" s="1028"/>
      <c r="F382" s="1028"/>
      <c r="G382" s="1028"/>
      <c r="H382" s="1028"/>
      <c r="I382" s="1028"/>
      <c r="J382" s="1102"/>
      <c r="K382" s="1028"/>
      <c r="L382" s="1028"/>
      <c r="M382" s="1028"/>
      <c r="N382" s="1028"/>
      <c r="O382" s="1028"/>
      <c r="P382" s="1028"/>
      <c r="Q382" s="1028"/>
      <c r="R382" s="1162"/>
      <c r="S382" s="713"/>
      <c r="T382" s="747"/>
      <c r="U382" s="1028"/>
      <c r="V382" s="1102"/>
      <c r="W382" s="1165"/>
      <c r="X382" s="1028"/>
      <c r="Y382" s="1028"/>
      <c r="Z382" s="1028"/>
      <c r="AA382" s="1028"/>
      <c r="AB382" s="1028"/>
      <c r="AC382" s="1028"/>
      <c r="AD382" s="1028"/>
      <c r="AE382" s="1028"/>
      <c r="AF382" s="1028"/>
      <c r="AG382" s="1028"/>
      <c r="AH382" s="1028"/>
      <c r="AI382" s="1028"/>
      <c r="AJ382" s="1028"/>
      <c r="AK382" s="1028"/>
      <c r="AL382" s="1028"/>
      <c r="AM382" s="1028"/>
      <c r="AN382" s="1028"/>
      <c r="AO382" s="1028"/>
      <c r="AP382" s="1028"/>
      <c r="AQ382" s="1028"/>
      <c r="AR382" s="1028"/>
      <c r="AS382" s="1028"/>
    </row>
    <row r="383" spans="1:45" ht="12.75" customHeight="1">
      <c r="A383" s="1028"/>
      <c r="B383" s="1028"/>
      <c r="C383" s="1028"/>
      <c r="D383" s="1102"/>
      <c r="E383" s="1028"/>
      <c r="F383" s="1028"/>
      <c r="G383" s="1028"/>
      <c r="H383" s="1028"/>
      <c r="I383" s="1028"/>
      <c r="J383" s="1102"/>
      <c r="K383" s="1028"/>
      <c r="L383" s="1028"/>
      <c r="M383" s="1028"/>
      <c r="N383" s="1028"/>
      <c r="O383" s="1028"/>
      <c r="P383" s="1028"/>
      <c r="Q383" s="1028"/>
      <c r="R383" s="1162"/>
      <c r="S383" s="713"/>
      <c r="T383" s="747"/>
      <c r="U383" s="1028"/>
      <c r="V383" s="1102"/>
      <c r="W383" s="1165"/>
      <c r="X383" s="1028"/>
      <c r="Y383" s="1028"/>
      <c r="Z383" s="1028"/>
      <c r="AA383" s="1028"/>
      <c r="AB383" s="1028"/>
      <c r="AC383" s="1028"/>
      <c r="AD383" s="1028"/>
      <c r="AE383" s="1028"/>
      <c r="AF383" s="1028"/>
      <c r="AG383" s="1028"/>
      <c r="AH383" s="1028"/>
      <c r="AI383" s="1028"/>
      <c r="AJ383" s="1028"/>
      <c r="AK383" s="1028"/>
      <c r="AL383" s="1028"/>
      <c r="AM383" s="1028"/>
      <c r="AN383" s="1028"/>
      <c r="AO383" s="1028"/>
      <c r="AP383" s="1028"/>
      <c r="AQ383" s="1028"/>
      <c r="AR383" s="1028"/>
      <c r="AS383" s="1028"/>
    </row>
    <row r="384" spans="1:45" ht="12.75" customHeight="1">
      <c r="A384" s="1028"/>
      <c r="B384" s="1028"/>
      <c r="C384" s="1028"/>
      <c r="D384" s="1102"/>
      <c r="E384" s="1028"/>
      <c r="F384" s="1028"/>
      <c r="G384" s="1028"/>
      <c r="H384" s="1028"/>
      <c r="I384" s="1028"/>
      <c r="J384" s="1102"/>
      <c r="K384" s="1028"/>
      <c r="L384" s="1028"/>
      <c r="M384" s="1028"/>
      <c r="N384" s="1028"/>
      <c r="O384" s="1028"/>
      <c r="P384" s="1028"/>
      <c r="Q384" s="1028"/>
      <c r="R384" s="1162"/>
      <c r="S384" s="713"/>
      <c r="T384" s="747"/>
      <c r="U384" s="1028"/>
      <c r="V384" s="1102"/>
      <c r="W384" s="1165"/>
      <c r="X384" s="1028"/>
      <c r="Y384" s="1028"/>
      <c r="Z384" s="1028"/>
      <c r="AA384" s="1028"/>
      <c r="AB384" s="1028"/>
      <c r="AC384" s="1028"/>
      <c r="AD384" s="1028"/>
      <c r="AE384" s="1028"/>
      <c r="AF384" s="1028"/>
      <c r="AG384" s="1028"/>
      <c r="AH384" s="1028"/>
      <c r="AI384" s="1028"/>
      <c r="AJ384" s="1028"/>
      <c r="AK384" s="1028"/>
      <c r="AL384" s="1028"/>
      <c r="AM384" s="1028"/>
      <c r="AN384" s="1028"/>
      <c r="AO384" s="1028"/>
      <c r="AP384" s="1028"/>
      <c r="AQ384" s="1028"/>
      <c r="AR384" s="1028"/>
      <c r="AS384" s="1028"/>
    </row>
    <row r="385" spans="1:45" ht="12.75" customHeight="1">
      <c r="A385" s="1028"/>
      <c r="B385" s="1028"/>
      <c r="C385" s="1028"/>
      <c r="D385" s="1102"/>
      <c r="E385" s="1028"/>
      <c r="F385" s="1028"/>
      <c r="G385" s="1028"/>
      <c r="H385" s="1028"/>
      <c r="I385" s="1028"/>
      <c r="J385" s="1102"/>
      <c r="K385" s="1028"/>
      <c r="L385" s="1028"/>
      <c r="M385" s="1028"/>
      <c r="N385" s="1028"/>
      <c r="O385" s="1028"/>
      <c r="P385" s="1028"/>
      <c r="Q385" s="1028"/>
      <c r="R385" s="1162"/>
      <c r="S385" s="713"/>
      <c r="T385" s="747"/>
      <c r="U385" s="1028"/>
      <c r="V385" s="1102"/>
      <c r="W385" s="1165"/>
      <c r="X385" s="1028"/>
      <c r="Y385" s="1028"/>
      <c r="Z385" s="1028"/>
      <c r="AA385" s="1028"/>
      <c r="AB385" s="1028"/>
      <c r="AC385" s="1028"/>
      <c r="AD385" s="1028"/>
      <c r="AE385" s="1028"/>
      <c r="AF385" s="1028"/>
      <c r="AG385" s="1028"/>
      <c r="AH385" s="1028"/>
      <c r="AI385" s="1028"/>
      <c r="AJ385" s="1028"/>
      <c r="AK385" s="1028"/>
      <c r="AL385" s="1028"/>
      <c r="AM385" s="1028"/>
      <c r="AN385" s="1028"/>
      <c r="AO385" s="1028"/>
      <c r="AP385" s="1028"/>
      <c r="AQ385" s="1028"/>
      <c r="AR385" s="1028"/>
      <c r="AS385" s="1028"/>
    </row>
    <row r="386" spans="1:45" ht="12.75" customHeight="1">
      <c r="A386" s="1028"/>
      <c r="B386" s="1028"/>
      <c r="C386" s="1028"/>
      <c r="D386" s="1102"/>
      <c r="E386" s="1028"/>
      <c r="F386" s="1028"/>
      <c r="G386" s="1028"/>
      <c r="H386" s="1028"/>
      <c r="I386" s="1028"/>
      <c r="J386" s="1102"/>
      <c r="K386" s="1028"/>
      <c r="L386" s="1028"/>
      <c r="M386" s="1028"/>
      <c r="N386" s="1028"/>
      <c r="O386" s="1028"/>
      <c r="P386" s="1028"/>
      <c r="Q386" s="1028"/>
      <c r="R386" s="1162"/>
      <c r="S386" s="713"/>
      <c r="T386" s="747"/>
      <c r="U386" s="1028"/>
      <c r="V386" s="1102"/>
      <c r="W386" s="1165"/>
      <c r="X386" s="1028"/>
      <c r="Y386" s="1028"/>
      <c r="Z386" s="1028"/>
      <c r="AA386" s="1028"/>
      <c r="AB386" s="1028"/>
      <c r="AC386" s="1028"/>
      <c r="AD386" s="1028"/>
      <c r="AE386" s="1028"/>
      <c r="AF386" s="1028"/>
      <c r="AG386" s="1028"/>
      <c r="AH386" s="1028"/>
      <c r="AI386" s="1028"/>
      <c r="AJ386" s="1028"/>
      <c r="AK386" s="1028"/>
      <c r="AL386" s="1028"/>
      <c r="AM386" s="1028"/>
      <c r="AN386" s="1028"/>
      <c r="AO386" s="1028"/>
      <c r="AP386" s="1028"/>
      <c r="AQ386" s="1028"/>
      <c r="AR386" s="1028"/>
      <c r="AS386" s="1028"/>
    </row>
    <row r="387" spans="1:45" ht="12.75" customHeight="1">
      <c r="A387" s="1028"/>
      <c r="B387" s="1028"/>
      <c r="C387" s="1028"/>
      <c r="D387" s="1102"/>
      <c r="E387" s="1028"/>
      <c r="F387" s="1028"/>
      <c r="G387" s="1028"/>
      <c r="H387" s="1028"/>
      <c r="I387" s="1028"/>
      <c r="J387" s="1102"/>
      <c r="K387" s="1028"/>
      <c r="L387" s="1028"/>
      <c r="M387" s="1028"/>
      <c r="N387" s="1028"/>
      <c r="O387" s="1028"/>
      <c r="P387" s="1028"/>
      <c r="Q387" s="1028"/>
      <c r="R387" s="1162"/>
      <c r="S387" s="713"/>
      <c r="T387" s="747"/>
      <c r="U387" s="1028"/>
      <c r="V387" s="1102"/>
      <c r="W387" s="1165"/>
      <c r="X387" s="1028"/>
      <c r="Y387" s="1028"/>
      <c r="Z387" s="1028"/>
      <c r="AA387" s="1028"/>
      <c r="AB387" s="1028"/>
      <c r="AC387" s="1028"/>
      <c r="AD387" s="1028"/>
      <c r="AE387" s="1028"/>
      <c r="AF387" s="1028"/>
      <c r="AG387" s="1028"/>
      <c r="AH387" s="1028"/>
      <c r="AI387" s="1028"/>
      <c r="AJ387" s="1028"/>
      <c r="AK387" s="1028"/>
      <c r="AL387" s="1028"/>
      <c r="AM387" s="1028"/>
      <c r="AN387" s="1028"/>
      <c r="AO387" s="1028"/>
      <c r="AP387" s="1028"/>
      <c r="AQ387" s="1028"/>
      <c r="AR387" s="1028"/>
      <c r="AS387" s="1028"/>
    </row>
    <row r="388" spans="1:45" ht="12.75" customHeight="1">
      <c r="A388" s="1028"/>
      <c r="B388" s="1028"/>
      <c r="C388" s="1028"/>
      <c r="D388" s="1102"/>
      <c r="E388" s="1028"/>
      <c r="F388" s="1028"/>
      <c r="G388" s="1028"/>
      <c r="H388" s="1028"/>
      <c r="I388" s="1028"/>
      <c r="J388" s="1102"/>
      <c r="K388" s="1028"/>
      <c r="L388" s="1028"/>
      <c r="M388" s="1028"/>
      <c r="N388" s="1028"/>
      <c r="O388" s="1028"/>
      <c r="P388" s="1028"/>
      <c r="Q388" s="1028"/>
      <c r="R388" s="1162"/>
      <c r="S388" s="713"/>
      <c r="T388" s="747"/>
      <c r="U388" s="1028"/>
      <c r="V388" s="1102"/>
      <c r="W388" s="1165"/>
      <c r="X388" s="1028"/>
      <c r="Y388" s="1028"/>
      <c r="Z388" s="1028"/>
      <c r="AA388" s="1028"/>
      <c r="AB388" s="1028"/>
      <c r="AC388" s="1028"/>
      <c r="AD388" s="1028"/>
      <c r="AE388" s="1028"/>
      <c r="AF388" s="1028"/>
      <c r="AG388" s="1028"/>
      <c r="AH388" s="1028"/>
      <c r="AI388" s="1028"/>
      <c r="AJ388" s="1028"/>
      <c r="AK388" s="1028"/>
      <c r="AL388" s="1028"/>
      <c r="AM388" s="1028"/>
      <c r="AN388" s="1028"/>
      <c r="AO388" s="1028"/>
      <c r="AP388" s="1028"/>
      <c r="AQ388" s="1028"/>
      <c r="AR388" s="1028"/>
      <c r="AS388" s="1028"/>
    </row>
    <row r="389" spans="1:45" ht="12.75" customHeight="1">
      <c r="A389" s="1028"/>
      <c r="B389" s="1028"/>
      <c r="C389" s="1028"/>
      <c r="D389" s="1102"/>
      <c r="E389" s="1028"/>
      <c r="F389" s="1028"/>
      <c r="G389" s="1028"/>
      <c r="H389" s="1028"/>
      <c r="I389" s="1028"/>
      <c r="J389" s="1102"/>
      <c r="K389" s="1028"/>
      <c r="L389" s="1028"/>
      <c r="M389" s="1028"/>
      <c r="N389" s="1028"/>
      <c r="O389" s="1028"/>
      <c r="P389" s="1028"/>
      <c r="Q389" s="1028"/>
      <c r="R389" s="1162"/>
      <c r="S389" s="713"/>
      <c r="T389" s="747"/>
      <c r="U389" s="1028"/>
      <c r="V389" s="1102"/>
      <c r="W389" s="1165"/>
      <c r="X389" s="1028"/>
      <c r="Y389" s="1028"/>
      <c r="Z389" s="1028"/>
      <c r="AA389" s="1028"/>
      <c r="AB389" s="1028"/>
      <c r="AC389" s="1028"/>
      <c r="AD389" s="1028"/>
      <c r="AE389" s="1028"/>
      <c r="AF389" s="1028"/>
      <c r="AG389" s="1028"/>
      <c r="AH389" s="1028"/>
      <c r="AI389" s="1028"/>
      <c r="AJ389" s="1028"/>
      <c r="AK389" s="1028"/>
      <c r="AL389" s="1028"/>
      <c r="AM389" s="1028"/>
      <c r="AN389" s="1028"/>
      <c r="AO389" s="1028"/>
      <c r="AP389" s="1028"/>
      <c r="AQ389" s="1028"/>
      <c r="AR389" s="1028"/>
      <c r="AS389" s="1028"/>
    </row>
    <row r="390" spans="1:45" ht="12.75" customHeight="1">
      <c r="A390" s="1028"/>
      <c r="B390" s="1028"/>
      <c r="C390" s="1028"/>
      <c r="D390" s="1102"/>
      <c r="E390" s="1028"/>
      <c r="F390" s="1028"/>
      <c r="G390" s="1028"/>
      <c r="H390" s="1028"/>
      <c r="I390" s="1028"/>
      <c r="J390" s="1102"/>
      <c r="K390" s="1028"/>
      <c r="L390" s="1028"/>
      <c r="M390" s="1028"/>
      <c r="N390" s="1028"/>
      <c r="O390" s="1028"/>
      <c r="P390" s="1028"/>
      <c r="Q390" s="1028"/>
      <c r="R390" s="1162"/>
      <c r="S390" s="713"/>
      <c r="T390" s="747"/>
      <c r="U390" s="1028"/>
      <c r="V390" s="1102"/>
      <c r="W390" s="1165"/>
      <c r="X390" s="1028"/>
      <c r="Y390" s="1028"/>
      <c r="Z390" s="1028"/>
      <c r="AA390" s="1028"/>
      <c r="AB390" s="1028"/>
      <c r="AC390" s="1028"/>
      <c r="AD390" s="1028"/>
      <c r="AE390" s="1028"/>
      <c r="AF390" s="1028"/>
      <c r="AG390" s="1028"/>
      <c r="AH390" s="1028"/>
      <c r="AI390" s="1028"/>
      <c r="AJ390" s="1028"/>
      <c r="AK390" s="1028"/>
      <c r="AL390" s="1028"/>
      <c r="AM390" s="1028"/>
      <c r="AN390" s="1028"/>
      <c r="AO390" s="1028"/>
      <c r="AP390" s="1028"/>
      <c r="AQ390" s="1028"/>
      <c r="AR390" s="1028"/>
      <c r="AS390" s="1028"/>
    </row>
    <row r="391" spans="1:45" ht="12.75" customHeight="1">
      <c r="A391" s="1028"/>
      <c r="B391" s="1028"/>
      <c r="C391" s="1028"/>
      <c r="D391" s="1102"/>
      <c r="E391" s="1028"/>
      <c r="F391" s="1028"/>
      <c r="G391" s="1028"/>
      <c r="H391" s="1028"/>
      <c r="I391" s="1028"/>
      <c r="J391" s="1102"/>
      <c r="K391" s="1028"/>
      <c r="L391" s="1028"/>
      <c r="M391" s="1028"/>
      <c r="N391" s="1028"/>
      <c r="O391" s="1028"/>
      <c r="P391" s="1028"/>
      <c r="Q391" s="1028"/>
      <c r="R391" s="1162"/>
      <c r="S391" s="713"/>
      <c r="T391" s="747"/>
      <c r="U391" s="1028"/>
      <c r="V391" s="1102"/>
      <c r="W391" s="1165"/>
      <c r="X391" s="1028"/>
      <c r="Y391" s="1028"/>
      <c r="Z391" s="1028"/>
      <c r="AA391" s="1028"/>
      <c r="AB391" s="1028"/>
      <c r="AC391" s="1028"/>
      <c r="AD391" s="1028"/>
      <c r="AE391" s="1028"/>
      <c r="AF391" s="1028"/>
      <c r="AG391" s="1028"/>
      <c r="AH391" s="1028"/>
      <c r="AI391" s="1028"/>
      <c r="AJ391" s="1028"/>
      <c r="AK391" s="1028"/>
      <c r="AL391" s="1028"/>
      <c r="AM391" s="1028"/>
      <c r="AN391" s="1028"/>
      <c r="AO391" s="1028"/>
      <c r="AP391" s="1028"/>
      <c r="AQ391" s="1028"/>
      <c r="AR391" s="1028"/>
      <c r="AS391" s="1028"/>
    </row>
    <row r="392" spans="1:45" ht="12.75" customHeight="1">
      <c r="A392" s="1028"/>
      <c r="B392" s="1028"/>
      <c r="C392" s="1028"/>
      <c r="D392" s="1102"/>
      <c r="E392" s="1028"/>
      <c r="F392" s="1028"/>
      <c r="G392" s="1028"/>
      <c r="H392" s="1028"/>
      <c r="I392" s="1028"/>
      <c r="J392" s="1102"/>
      <c r="K392" s="1028"/>
      <c r="L392" s="1028"/>
      <c r="M392" s="1028"/>
      <c r="N392" s="1028"/>
      <c r="O392" s="1028"/>
      <c r="P392" s="1028"/>
      <c r="Q392" s="1028"/>
      <c r="R392" s="1162"/>
      <c r="S392" s="713"/>
      <c r="T392" s="747"/>
      <c r="U392" s="1028"/>
      <c r="V392" s="1102"/>
      <c r="W392" s="1165"/>
      <c r="X392" s="1028"/>
      <c r="Y392" s="1028"/>
      <c r="Z392" s="1028"/>
      <c r="AA392" s="1028"/>
      <c r="AB392" s="1028"/>
      <c r="AC392" s="1028"/>
      <c r="AD392" s="1028"/>
      <c r="AE392" s="1028"/>
      <c r="AF392" s="1028"/>
      <c r="AG392" s="1028"/>
      <c r="AH392" s="1028"/>
      <c r="AI392" s="1028"/>
      <c r="AJ392" s="1028"/>
      <c r="AK392" s="1028"/>
      <c r="AL392" s="1028"/>
      <c r="AM392" s="1028"/>
      <c r="AN392" s="1028"/>
      <c r="AO392" s="1028"/>
      <c r="AP392" s="1028"/>
      <c r="AQ392" s="1028"/>
      <c r="AR392" s="1028"/>
      <c r="AS392" s="1028"/>
    </row>
    <row r="393" spans="1:45" ht="12.75" customHeight="1">
      <c r="A393" s="1028"/>
      <c r="B393" s="1028"/>
      <c r="C393" s="1028"/>
      <c r="D393" s="1102"/>
      <c r="E393" s="1028"/>
      <c r="F393" s="1028"/>
      <c r="G393" s="1028"/>
      <c r="H393" s="1028"/>
      <c r="I393" s="1028"/>
      <c r="J393" s="1102"/>
      <c r="K393" s="1028"/>
      <c r="L393" s="1028"/>
      <c r="M393" s="1028"/>
      <c r="N393" s="1028"/>
      <c r="O393" s="1028"/>
      <c r="P393" s="1028"/>
      <c r="Q393" s="1028"/>
      <c r="R393" s="1162"/>
      <c r="S393" s="713"/>
      <c r="T393" s="747"/>
      <c r="U393" s="1028"/>
      <c r="V393" s="1102"/>
      <c r="W393" s="1165"/>
      <c r="X393" s="1028"/>
      <c r="Y393" s="1028"/>
      <c r="Z393" s="1028"/>
      <c r="AA393" s="1028"/>
      <c r="AB393" s="1028"/>
      <c r="AC393" s="1028"/>
      <c r="AD393" s="1028"/>
      <c r="AE393" s="1028"/>
      <c r="AF393" s="1028"/>
      <c r="AG393" s="1028"/>
      <c r="AH393" s="1028"/>
      <c r="AI393" s="1028"/>
      <c r="AJ393" s="1028"/>
      <c r="AK393" s="1028"/>
      <c r="AL393" s="1028"/>
      <c r="AM393" s="1028"/>
      <c r="AN393" s="1028"/>
      <c r="AO393" s="1028"/>
      <c r="AP393" s="1028"/>
      <c r="AQ393" s="1028"/>
      <c r="AR393" s="1028"/>
      <c r="AS393" s="1028"/>
    </row>
    <row r="394" spans="1:45" ht="12.75" customHeight="1">
      <c r="A394" s="1028"/>
      <c r="B394" s="1028"/>
      <c r="C394" s="1028"/>
      <c r="D394" s="1102"/>
      <c r="E394" s="1028"/>
      <c r="F394" s="1028"/>
      <c r="G394" s="1028"/>
      <c r="H394" s="1028"/>
      <c r="I394" s="1028"/>
      <c r="J394" s="1102"/>
      <c r="K394" s="1028"/>
      <c r="L394" s="1028"/>
      <c r="M394" s="1028"/>
      <c r="N394" s="1028"/>
      <c r="O394" s="1028"/>
      <c r="P394" s="1028"/>
      <c r="Q394" s="1028"/>
      <c r="R394" s="1162"/>
      <c r="S394" s="713"/>
      <c r="T394" s="747"/>
      <c r="U394" s="1028"/>
      <c r="V394" s="1102"/>
      <c r="W394" s="1165"/>
      <c r="X394" s="1028"/>
      <c r="Y394" s="1028"/>
      <c r="Z394" s="1028"/>
      <c r="AA394" s="1028"/>
      <c r="AB394" s="1028"/>
      <c r="AC394" s="1028"/>
      <c r="AD394" s="1028"/>
      <c r="AE394" s="1028"/>
      <c r="AF394" s="1028"/>
      <c r="AG394" s="1028"/>
      <c r="AH394" s="1028"/>
      <c r="AI394" s="1028"/>
      <c r="AJ394" s="1028"/>
      <c r="AK394" s="1028"/>
      <c r="AL394" s="1028"/>
      <c r="AM394" s="1028"/>
      <c r="AN394" s="1028"/>
      <c r="AO394" s="1028"/>
      <c r="AP394" s="1028"/>
      <c r="AQ394" s="1028"/>
      <c r="AR394" s="1028"/>
      <c r="AS394" s="1028"/>
    </row>
    <row r="395" spans="1:45" ht="12.75" customHeight="1">
      <c r="A395" s="1028"/>
      <c r="B395" s="1028"/>
      <c r="C395" s="1028"/>
      <c r="D395" s="1102"/>
      <c r="E395" s="1028"/>
      <c r="F395" s="1028"/>
      <c r="G395" s="1028"/>
      <c r="H395" s="1028"/>
      <c r="I395" s="1028"/>
      <c r="J395" s="1102"/>
      <c r="K395" s="1028"/>
      <c r="L395" s="1028"/>
      <c r="M395" s="1028"/>
      <c r="N395" s="1028"/>
      <c r="O395" s="1028"/>
      <c r="P395" s="1028"/>
      <c r="Q395" s="1028"/>
      <c r="R395" s="1162"/>
      <c r="S395" s="713"/>
      <c r="T395" s="747"/>
      <c r="U395" s="1028"/>
      <c r="V395" s="1102"/>
      <c r="W395" s="1165"/>
      <c r="X395" s="1028"/>
      <c r="Y395" s="1028"/>
      <c r="Z395" s="1028"/>
      <c r="AA395" s="1028"/>
      <c r="AB395" s="1028"/>
      <c r="AC395" s="1028"/>
      <c r="AD395" s="1028"/>
      <c r="AE395" s="1028"/>
      <c r="AF395" s="1028"/>
      <c r="AG395" s="1028"/>
      <c r="AH395" s="1028"/>
      <c r="AI395" s="1028"/>
      <c r="AJ395" s="1028"/>
      <c r="AK395" s="1028"/>
      <c r="AL395" s="1028"/>
      <c r="AM395" s="1028"/>
      <c r="AN395" s="1028"/>
      <c r="AO395" s="1028"/>
      <c r="AP395" s="1028"/>
      <c r="AQ395" s="1028"/>
      <c r="AR395" s="1028"/>
      <c r="AS395" s="1028"/>
    </row>
    <row r="396" spans="1:45" ht="12.75" customHeight="1">
      <c r="A396" s="1028"/>
      <c r="B396" s="1028"/>
      <c r="C396" s="1028"/>
      <c r="D396" s="1102"/>
      <c r="E396" s="1028"/>
      <c r="F396" s="1028"/>
      <c r="G396" s="1028"/>
      <c r="H396" s="1028"/>
      <c r="I396" s="1028"/>
      <c r="J396" s="1102"/>
      <c r="K396" s="1028"/>
      <c r="L396" s="1028"/>
      <c r="M396" s="1028"/>
      <c r="N396" s="1028"/>
      <c r="O396" s="1028"/>
      <c r="P396" s="1028"/>
      <c r="Q396" s="1028"/>
      <c r="R396" s="1162"/>
      <c r="S396" s="713"/>
      <c r="T396" s="747"/>
      <c r="U396" s="1028"/>
      <c r="V396" s="1102"/>
      <c r="W396" s="1165"/>
      <c r="X396" s="1028"/>
      <c r="Y396" s="1028"/>
      <c r="Z396" s="1028"/>
      <c r="AA396" s="1028"/>
      <c r="AB396" s="1028"/>
      <c r="AC396" s="1028"/>
      <c r="AD396" s="1028"/>
      <c r="AE396" s="1028"/>
      <c r="AF396" s="1028"/>
      <c r="AG396" s="1028"/>
      <c r="AH396" s="1028"/>
      <c r="AI396" s="1028"/>
      <c r="AJ396" s="1028"/>
      <c r="AK396" s="1028"/>
      <c r="AL396" s="1028"/>
      <c r="AM396" s="1028"/>
      <c r="AN396" s="1028"/>
      <c r="AO396" s="1028"/>
      <c r="AP396" s="1028"/>
      <c r="AQ396" s="1028"/>
      <c r="AR396" s="1028"/>
      <c r="AS396" s="1028"/>
    </row>
    <row r="397" spans="1:45" ht="12.75" customHeight="1">
      <c r="A397" s="1028"/>
      <c r="B397" s="1028"/>
      <c r="C397" s="1028"/>
      <c r="D397" s="1102"/>
      <c r="E397" s="1028"/>
      <c r="F397" s="1028"/>
      <c r="G397" s="1028"/>
      <c r="H397" s="1028"/>
      <c r="I397" s="1028"/>
      <c r="J397" s="1102"/>
      <c r="K397" s="1028"/>
      <c r="L397" s="1028"/>
      <c r="M397" s="1028"/>
      <c r="N397" s="1028"/>
      <c r="O397" s="1028"/>
      <c r="P397" s="1028"/>
      <c r="Q397" s="1028"/>
      <c r="R397" s="1162"/>
      <c r="S397" s="713"/>
      <c r="T397" s="747"/>
      <c r="U397" s="1028"/>
      <c r="V397" s="1102"/>
      <c r="W397" s="1165"/>
      <c r="X397" s="1028"/>
      <c r="Y397" s="1028"/>
      <c r="Z397" s="1028"/>
      <c r="AA397" s="1028"/>
      <c r="AB397" s="1028"/>
      <c r="AC397" s="1028"/>
      <c r="AD397" s="1028"/>
      <c r="AE397" s="1028"/>
      <c r="AF397" s="1028"/>
      <c r="AG397" s="1028"/>
      <c r="AH397" s="1028"/>
      <c r="AI397" s="1028"/>
      <c r="AJ397" s="1028"/>
      <c r="AK397" s="1028"/>
      <c r="AL397" s="1028"/>
      <c r="AM397" s="1028"/>
      <c r="AN397" s="1028"/>
      <c r="AO397" s="1028"/>
      <c r="AP397" s="1028"/>
      <c r="AQ397" s="1028"/>
      <c r="AR397" s="1028"/>
      <c r="AS397" s="1028"/>
    </row>
    <row r="398" spans="1:45" ht="12.75" customHeight="1">
      <c r="A398" s="1028"/>
      <c r="B398" s="1028"/>
      <c r="C398" s="1028"/>
      <c r="D398" s="1102"/>
      <c r="E398" s="1028"/>
      <c r="F398" s="1028"/>
      <c r="G398" s="1028"/>
      <c r="H398" s="1028"/>
      <c r="I398" s="1028"/>
      <c r="J398" s="1102"/>
      <c r="K398" s="1028"/>
      <c r="L398" s="1028"/>
      <c r="M398" s="1028"/>
      <c r="N398" s="1028"/>
      <c r="O398" s="1028"/>
      <c r="P398" s="1028"/>
      <c r="Q398" s="1028"/>
      <c r="R398" s="1162"/>
      <c r="S398" s="713"/>
      <c r="T398" s="747"/>
      <c r="U398" s="1028"/>
      <c r="V398" s="1102"/>
      <c r="W398" s="1165"/>
      <c r="X398" s="1028"/>
      <c r="Y398" s="1028"/>
      <c r="Z398" s="1028"/>
      <c r="AA398" s="1028"/>
      <c r="AB398" s="1028"/>
      <c r="AC398" s="1028"/>
      <c r="AD398" s="1028"/>
      <c r="AE398" s="1028"/>
      <c r="AF398" s="1028"/>
      <c r="AG398" s="1028"/>
      <c r="AH398" s="1028"/>
      <c r="AI398" s="1028"/>
      <c r="AJ398" s="1028"/>
      <c r="AK398" s="1028"/>
      <c r="AL398" s="1028"/>
      <c r="AM398" s="1028"/>
      <c r="AN398" s="1028"/>
      <c r="AO398" s="1028"/>
      <c r="AP398" s="1028"/>
      <c r="AQ398" s="1028"/>
      <c r="AR398" s="1028"/>
      <c r="AS398" s="1028"/>
    </row>
    <row r="399" spans="1:45" ht="12.75" customHeight="1">
      <c r="A399" s="1028"/>
      <c r="B399" s="1028"/>
      <c r="C399" s="1028"/>
      <c r="D399" s="1102"/>
      <c r="E399" s="1028"/>
      <c r="F399" s="1028"/>
      <c r="G399" s="1028"/>
      <c r="H399" s="1028"/>
      <c r="I399" s="1028"/>
      <c r="J399" s="1102"/>
      <c r="K399" s="1028"/>
      <c r="L399" s="1028"/>
      <c r="M399" s="1028"/>
      <c r="N399" s="1028"/>
      <c r="O399" s="1028"/>
      <c r="P399" s="1028"/>
      <c r="Q399" s="1028"/>
      <c r="R399" s="1162"/>
      <c r="S399" s="713"/>
      <c r="T399" s="747"/>
      <c r="U399" s="1028"/>
      <c r="V399" s="1102"/>
      <c r="W399" s="1165"/>
      <c r="X399" s="1028"/>
      <c r="Y399" s="1028"/>
      <c r="Z399" s="1028"/>
      <c r="AA399" s="1028"/>
      <c r="AB399" s="1028"/>
      <c r="AC399" s="1028"/>
      <c r="AD399" s="1028"/>
      <c r="AE399" s="1028"/>
      <c r="AF399" s="1028"/>
      <c r="AG399" s="1028"/>
      <c r="AH399" s="1028"/>
      <c r="AI399" s="1028"/>
      <c r="AJ399" s="1028"/>
      <c r="AK399" s="1028"/>
      <c r="AL399" s="1028"/>
      <c r="AM399" s="1028"/>
      <c r="AN399" s="1028"/>
      <c r="AO399" s="1028"/>
      <c r="AP399" s="1028"/>
      <c r="AQ399" s="1028"/>
      <c r="AR399" s="1028"/>
      <c r="AS399" s="1028"/>
    </row>
    <row r="400" spans="1:45" ht="12.75" customHeight="1">
      <c r="A400" s="1028"/>
      <c r="B400" s="1028"/>
      <c r="C400" s="1028"/>
      <c r="D400" s="1102"/>
      <c r="E400" s="1028"/>
      <c r="F400" s="1028"/>
      <c r="G400" s="1028"/>
      <c r="H400" s="1028"/>
      <c r="I400" s="1028"/>
      <c r="J400" s="1102"/>
      <c r="K400" s="1028"/>
      <c r="L400" s="1028"/>
      <c r="M400" s="1028"/>
      <c r="N400" s="1028"/>
      <c r="O400" s="1028"/>
      <c r="P400" s="1028"/>
      <c r="Q400" s="1028"/>
      <c r="R400" s="1162"/>
      <c r="S400" s="713"/>
      <c r="T400" s="747"/>
      <c r="U400" s="1028"/>
      <c r="V400" s="1102"/>
      <c r="W400" s="1165"/>
      <c r="X400" s="1028"/>
      <c r="Y400" s="1028"/>
      <c r="Z400" s="1028"/>
      <c r="AA400" s="1028"/>
      <c r="AB400" s="1028"/>
      <c r="AC400" s="1028"/>
      <c r="AD400" s="1028"/>
      <c r="AE400" s="1028"/>
      <c r="AF400" s="1028"/>
      <c r="AG400" s="1028"/>
      <c r="AH400" s="1028"/>
      <c r="AI400" s="1028"/>
      <c r="AJ400" s="1028"/>
      <c r="AK400" s="1028"/>
      <c r="AL400" s="1028"/>
      <c r="AM400" s="1028"/>
      <c r="AN400" s="1028"/>
      <c r="AO400" s="1028"/>
      <c r="AP400" s="1028"/>
      <c r="AQ400" s="1028"/>
      <c r="AR400" s="1028"/>
      <c r="AS400" s="1028"/>
    </row>
    <row r="401" spans="1:45" ht="12.75" customHeight="1">
      <c r="A401" s="1028"/>
      <c r="B401" s="1028"/>
      <c r="C401" s="1028"/>
      <c r="D401" s="1102"/>
      <c r="E401" s="1028"/>
      <c r="F401" s="1028"/>
      <c r="G401" s="1028"/>
      <c r="H401" s="1028"/>
      <c r="I401" s="1028"/>
      <c r="J401" s="1102"/>
      <c r="K401" s="1028"/>
      <c r="L401" s="1028"/>
      <c r="M401" s="1028"/>
      <c r="N401" s="1028"/>
      <c r="O401" s="1028"/>
      <c r="P401" s="1028"/>
      <c r="Q401" s="1028"/>
      <c r="R401" s="1162"/>
      <c r="S401" s="713"/>
      <c r="T401" s="747"/>
      <c r="U401" s="1028"/>
      <c r="V401" s="1102"/>
      <c r="W401" s="1165"/>
      <c r="X401" s="1028"/>
      <c r="Y401" s="1028"/>
      <c r="Z401" s="1028"/>
      <c r="AA401" s="1028"/>
      <c r="AB401" s="1028"/>
      <c r="AC401" s="1028"/>
      <c r="AD401" s="1028"/>
      <c r="AE401" s="1028"/>
      <c r="AF401" s="1028"/>
      <c r="AG401" s="1028"/>
      <c r="AH401" s="1028"/>
      <c r="AI401" s="1028"/>
      <c r="AJ401" s="1028"/>
      <c r="AK401" s="1028"/>
      <c r="AL401" s="1028"/>
      <c r="AM401" s="1028"/>
      <c r="AN401" s="1028"/>
      <c r="AO401" s="1028"/>
      <c r="AP401" s="1028"/>
      <c r="AQ401" s="1028"/>
      <c r="AR401" s="1028"/>
      <c r="AS401" s="1028"/>
    </row>
    <row r="402" spans="1:45" ht="12.75" customHeight="1">
      <c r="A402" s="1028"/>
      <c r="B402" s="1028"/>
      <c r="C402" s="1028"/>
      <c r="D402" s="1102"/>
      <c r="E402" s="1028"/>
      <c r="F402" s="1028"/>
      <c r="G402" s="1028"/>
      <c r="H402" s="1028"/>
      <c r="I402" s="1028"/>
      <c r="J402" s="1102"/>
      <c r="K402" s="1028"/>
      <c r="L402" s="1028"/>
      <c r="M402" s="1028"/>
      <c r="N402" s="1028"/>
      <c r="O402" s="1028"/>
      <c r="P402" s="1028"/>
      <c r="Q402" s="1028"/>
      <c r="R402" s="1162"/>
      <c r="S402" s="713"/>
      <c r="T402" s="747"/>
      <c r="U402" s="1028"/>
      <c r="V402" s="1102"/>
      <c r="W402" s="1165"/>
      <c r="X402" s="1028"/>
      <c r="Y402" s="1028"/>
      <c r="Z402" s="1028"/>
      <c r="AA402" s="1028"/>
      <c r="AB402" s="1028"/>
      <c r="AC402" s="1028"/>
      <c r="AD402" s="1028"/>
      <c r="AE402" s="1028"/>
      <c r="AF402" s="1028"/>
      <c r="AG402" s="1028"/>
      <c r="AH402" s="1028"/>
      <c r="AI402" s="1028"/>
      <c r="AJ402" s="1028"/>
      <c r="AK402" s="1028"/>
      <c r="AL402" s="1028"/>
      <c r="AM402" s="1028"/>
      <c r="AN402" s="1028"/>
      <c r="AO402" s="1028"/>
      <c r="AP402" s="1028"/>
      <c r="AQ402" s="1028"/>
      <c r="AR402" s="1028"/>
      <c r="AS402" s="1028"/>
    </row>
    <row r="403" spans="1:45" ht="12.75" customHeight="1">
      <c r="A403" s="1028"/>
      <c r="B403" s="1028"/>
      <c r="C403" s="1028"/>
      <c r="D403" s="1102"/>
      <c r="E403" s="1028"/>
      <c r="F403" s="1028"/>
      <c r="G403" s="1028"/>
      <c r="H403" s="1028"/>
      <c r="I403" s="1028"/>
      <c r="J403" s="1102"/>
      <c r="K403" s="1028"/>
      <c r="L403" s="1028"/>
      <c r="M403" s="1028"/>
      <c r="N403" s="1028"/>
      <c r="O403" s="1028"/>
      <c r="P403" s="1028"/>
      <c r="Q403" s="1028"/>
      <c r="R403" s="1162"/>
      <c r="S403" s="713"/>
      <c r="T403" s="747"/>
      <c r="U403" s="1028"/>
      <c r="V403" s="1102"/>
      <c r="W403" s="1165"/>
      <c r="X403" s="1028"/>
      <c r="Y403" s="1028"/>
      <c r="Z403" s="1028"/>
      <c r="AA403" s="1028"/>
      <c r="AB403" s="1028"/>
      <c r="AC403" s="1028"/>
      <c r="AD403" s="1028"/>
      <c r="AE403" s="1028"/>
      <c r="AF403" s="1028"/>
      <c r="AG403" s="1028"/>
      <c r="AH403" s="1028"/>
      <c r="AI403" s="1028"/>
      <c r="AJ403" s="1028"/>
      <c r="AK403" s="1028"/>
      <c r="AL403" s="1028"/>
      <c r="AM403" s="1028"/>
      <c r="AN403" s="1028"/>
      <c r="AO403" s="1028"/>
      <c r="AP403" s="1028"/>
      <c r="AQ403" s="1028"/>
      <c r="AR403" s="1028"/>
      <c r="AS403" s="1028"/>
    </row>
    <row r="404" spans="1:45" ht="12.75" customHeight="1">
      <c r="A404" s="1028"/>
      <c r="B404" s="1028"/>
      <c r="C404" s="1028"/>
      <c r="D404" s="1102"/>
      <c r="E404" s="1028"/>
      <c r="F404" s="1028"/>
      <c r="G404" s="1028"/>
      <c r="H404" s="1028"/>
      <c r="I404" s="1028"/>
      <c r="J404" s="1102"/>
      <c r="K404" s="1028"/>
      <c r="L404" s="1028"/>
      <c r="M404" s="1028"/>
      <c r="N404" s="1028"/>
      <c r="O404" s="1028"/>
      <c r="P404" s="1028"/>
      <c r="Q404" s="1028"/>
      <c r="R404" s="1162"/>
      <c r="S404" s="713"/>
      <c r="T404" s="747"/>
      <c r="U404" s="1028"/>
      <c r="V404" s="1102"/>
      <c r="W404" s="1165"/>
      <c r="X404" s="1028"/>
      <c r="Y404" s="1028"/>
      <c r="Z404" s="1028"/>
      <c r="AA404" s="1028"/>
      <c r="AB404" s="1028"/>
      <c r="AC404" s="1028"/>
      <c r="AD404" s="1028"/>
      <c r="AE404" s="1028"/>
      <c r="AF404" s="1028"/>
      <c r="AG404" s="1028"/>
      <c r="AH404" s="1028"/>
      <c r="AI404" s="1028"/>
      <c r="AJ404" s="1028"/>
      <c r="AK404" s="1028"/>
      <c r="AL404" s="1028"/>
      <c r="AM404" s="1028"/>
      <c r="AN404" s="1028"/>
      <c r="AO404" s="1028"/>
      <c r="AP404" s="1028"/>
      <c r="AQ404" s="1028"/>
      <c r="AR404" s="1028"/>
      <c r="AS404" s="1028"/>
    </row>
    <row r="405" spans="1:45" ht="12.75" customHeight="1">
      <c r="A405" s="1028"/>
      <c r="B405" s="1028"/>
      <c r="C405" s="1028"/>
      <c r="D405" s="1102"/>
      <c r="E405" s="1028"/>
      <c r="F405" s="1028"/>
      <c r="G405" s="1028"/>
      <c r="H405" s="1028"/>
      <c r="I405" s="1028"/>
      <c r="J405" s="1102"/>
      <c r="K405" s="1028"/>
      <c r="L405" s="1028"/>
      <c r="M405" s="1028"/>
      <c r="N405" s="1028"/>
      <c r="O405" s="1028"/>
      <c r="P405" s="1028"/>
      <c r="Q405" s="1028"/>
      <c r="R405" s="1162"/>
      <c r="S405" s="713"/>
      <c r="T405" s="747"/>
      <c r="U405" s="1028"/>
      <c r="V405" s="1102"/>
      <c r="W405" s="1165"/>
      <c r="X405" s="1028"/>
      <c r="Y405" s="1028"/>
      <c r="Z405" s="1028"/>
      <c r="AA405" s="1028"/>
      <c r="AB405" s="1028"/>
      <c r="AC405" s="1028"/>
      <c r="AD405" s="1028"/>
      <c r="AE405" s="1028"/>
      <c r="AF405" s="1028"/>
      <c r="AG405" s="1028"/>
      <c r="AH405" s="1028"/>
      <c r="AI405" s="1028"/>
      <c r="AJ405" s="1028"/>
      <c r="AK405" s="1028"/>
      <c r="AL405" s="1028"/>
      <c r="AM405" s="1028"/>
      <c r="AN405" s="1028"/>
      <c r="AO405" s="1028"/>
      <c r="AP405" s="1028"/>
      <c r="AQ405" s="1028"/>
      <c r="AR405" s="1028"/>
      <c r="AS405" s="1028"/>
    </row>
    <row r="406" spans="1:45" ht="12.75" customHeight="1">
      <c r="A406" s="1028"/>
      <c r="B406" s="1028"/>
      <c r="C406" s="1028"/>
      <c r="D406" s="1102"/>
      <c r="E406" s="1028"/>
      <c r="F406" s="1028"/>
      <c r="G406" s="1028"/>
      <c r="H406" s="1028"/>
      <c r="I406" s="1028"/>
      <c r="J406" s="1102"/>
      <c r="K406" s="1028"/>
      <c r="L406" s="1028"/>
      <c r="M406" s="1028"/>
      <c r="N406" s="1028"/>
      <c r="O406" s="1028"/>
      <c r="P406" s="1028"/>
      <c r="Q406" s="1028"/>
      <c r="R406" s="1162"/>
      <c r="S406" s="713"/>
      <c r="T406" s="747"/>
      <c r="U406" s="1028"/>
      <c r="V406" s="1102"/>
      <c r="W406" s="1165"/>
      <c r="X406" s="1028"/>
      <c r="Y406" s="1028"/>
      <c r="Z406" s="1028"/>
      <c r="AA406" s="1028"/>
      <c r="AB406" s="1028"/>
      <c r="AC406" s="1028"/>
      <c r="AD406" s="1028"/>
      <c r="AE406" s="1028"/>
      <c r="AF406" s="1028"/>
      <c r="AG406" s="1028"/>
      <c r="AH406" s="1028"/>
      <c r="AI406" s="1028"/>
      <c r="AJ406" s="1028"/>
      <c r="AK406" s="1028"/>
      <c r="AL406" s="1028"/>
      <c r="AM406" s="1028"/>
      <c r="AN406" s="1028"/>
      <c r="AO406" s="1028"/>
      <c r="AP406" s="1028"/>
      <c r="AQ406" s="1028"/>
      <c r="AR406" s="1028"/>
      <c r="AS406" s="1028"/>
    </row>
    <row r="407" spans="1:45" ht="12.75" customHeight="1">
      <c r="A407" s="1028"/>
      <c r="B407" s="1028"/>
      <c r="C407" s="1028"/>
      <c r="D407" s="1102"/>
      <c r="E407" s="1028"/>
      <c r="F407" s="1028"/>
      <c r="G407" s="1028"/>
      <c r="H407" s="1028"/>
      <c r="I407" s="1028"/>
      <c r="J407" s="1102"/>
      <c r="K407" s="1028"/>
      <c r="L407" s="1028"/>
      <c r="M407" s="1028"/>
      <c r="N407" s="1028"/>
      <c r="O407" s="1028"/>
      <c r="P407" s="1028"/>
      <c r="Q407" s="1028"/>
      <c r="R407" s="1162"/>
      <c r="S407" s="713"/>
      <c r="T407" s="747"/>
      <c r="U407" s="1028"/>
      <c r="V407" s="1102"/>
      <c r="W407" s="1165"/>
      <c r="X407" s="1028"/>
      <c r="Y407" s="1028"/>
      <c r="Z407" s="1028"/>
      <c r="AA407" s="1028"/>
      <c r="AB407" s="1028"/>
      <c r="AC407" s="1028"/>
      <c r="AD407" s="1028"/>
      <c r="AE407" s="1028"/>
      <c r="AF407" s="1028"/>
      <c r="AG407" s="1028"/>
      <c r="AH407" s="1028"/>
      <c r="AI407" s="1028"/>
      <c r="AJ407" s="1028"/>
      <c r="AK407" s="1028"/>
      <c r="AL407" s="1028"/>
      <c r="AM407" s="1028"/>
      <c r="AN407" s="1028"/>
      <c r="AO407" s="1028"/>
      <c r="AP407" s="1028"/>
      <c r="AQ407" s="1028"/>
      <c r="AR407" s="1028"/>
      <c r="AS407" s="1028"/>
    </row>
    <row r="408" spans="1:45" ht="12.75" customHeight="1">
      <c r="A408" s="1028"/>
      <c r="B408" s="1028"/>
      <c r="C408" s="1028"/>
      <c r="D408" s="1102"/>
      <c r="E408" s="1028"/>
      <c r="F408" s="1028"/>
      <c r="G408" s="1028"/>
      <c r="H408" s="1028"/>
      <c r="I408" s="1028"/>
      <c r="J408" s="1102"/>
      <c r="K408" s="1028"/>
      <c r="L408" s="1028"/>
      <c r="M408" s="1028"/>
      <c r="N408" s="1028"/>
      <c r="O408" s="1028"/>
      <c r="P408" s="1028"/>
      <c r="Q408" s="1028"/>
      <c r="R408" s="1162"/>
      <c r="S408" s="713"/>
      <c r="T408" s="747"/>
      <c r="U408" s="1028"/>
      <c r="V408" s="1102"/>
      <c r="W408" s="1165"/>
      <c r="X408" s="1028"/>
      <c r="Y408" s="1028"/>
      <c r="Z408" s="1028"/>
      <c r="AA408" s="1028"/>
      <c r="AB408" s="1028"/>
      <c r="AC408" s="1028"/>
      <c r="AD408" s="1028"/>
      <c r="AE408" s="1028"/>
      <c r="AF408" s="1028"/>
      <c r="AG408" s="1028"/>
      <c r="AH408" s="1028"/>
      <c r="AI408" s="1028"/>
      <c r="AJ408" s="1028"/>
      <c r="AK408" s="1028"/>
      <c r="AL408" s="1028"/>
      <c r="AM408" s="1028"/>
      <c r="AN408" s="1028"/>
      <c r="AO408" s="1028"/>
      <c r="AP408" s="1028"/>
      <c r="AQ408" s="1028"/>
      <c r="AR408" s="1028"/>
      <c r="AS408" s="1028"/>
    </row>
    <row r="409" spans="1:45" ht="12.75" customHeight="1">
      <c r="A409" s="1028"/>
      <c r="B409" s="1028"/>
      <c r="C409" s="1028"/>
      <c r="D409" s="1102"/>
      <c r="E409" s="1028"/>
      <c r="F409" s="1028"/>
      <c r="G409" s="1028"/>
      <c r="H409" s="1028"/>
      <c r="I409" s="1028"/>
      <c r="J409" s="1102"/>
      <c r="K409" s="1028"/>
      <c r="L409" s="1028"/>
      <c r="M409" s="1028"/>
      <c r="N409" s="1028"/>
      <c r="O409" s="1028"/>
      <c r="P409" s="1028"/>
      <c r="Q409" s="1028"/>
      <c r="R409" s="1162"/>
      <c r="S409" s="713"/>
      <c r="T409" s="747"/>
      <c r="U409" s="1028"/>
      <c r="V409" s="1102"/>
      <c r="W409" s="1165"/>
      <c r="X409" s="1028"/>
      <c r="Y409" s="1028"/>
      <c r="Z409" s="1028"/>
      <c r="AA409" s="1028"/>
      <c r="AB409" s="1028"/>
      <c r="AC409" s="1028"/>
      <c r="AD409" s="1028"/>
      <c r="AE409" s="1028"/>
      <c r="AF409" s="1028"/>
      <c r="AG409" s="1028"/>
      <c r="AH409" s="1028"/>
      <c r="AI409" s="1028"/>
      <c r="AJ409" s="1028"/>
      <c r="AK409" s="1028"/>
      <c r="AL409" s="1028"/>
      <c r="AM409" s="1028"/>
      <c r="AN409" s="1028"/>
      <c r="AO409" s="1028"/>
      <c r="AP409" s="1028"/>
      <c r="AQ409" s="1028"/>
      <c r="AR409" s="1028"/>
      <c r="AS409" s="1028"/>
    </row>
    <row r="410" spans="1:45" ht="12.75" customHeight="1">
      <c r="A410" s="1028"/>
      <c r="B410" s="1028"/>
      <c r="C410" s="1028"/>
      <c r="D410" s="1102"/>
      <c r="E410" s="1028"/>
      <c r="F410" s="1028"/>
      <c r="G410" s="1028"/>
      <c r="H410" s="1028"/>
      <c r="I410" s="1028"/>
      <c r="J410" s="1102"/>
      <c r="K410" s="1028"/>
      <c r="L410" s="1028"/>
      <c r="M410" s="1028"/>
      <c r="N410" s="1028"/>
      <c r="O410" s="1028"/>
      <c r="P410" s="1028"/>
      <c r="Q410" s="1028"/>
      <c r="R410" s="1162"/>
      <c r="S410" s="713"/>
      <c r="T410" s="747"/>
      <c r="U410" s="1028"/>
      <c r="V410" s="1102"/>
      <c r="W410" s="1165"/>
      <c r="X410" s="1028"/>
      <c r="Y410" s="1028"/>
      <c r="Z410" s="1028"/>
      <c r="AA410" s="1028"/>
      <c r="AB410" s="1028"/>
      <c r="AC410" s="1028"/>
      <c r="AD410" s="1028"/>
      <c r="AE410" s="1028"/>
      <c r="AF410" s="1028"/>
      <c r="AG410" s="1028"/>
      <c r="AH410" s="1028"/>
      <c r="AI410" s="1028"/>
      <c r="AJ410" s="1028"/>
      <c r="AK410" s="1028"/>
      <c r="AL410" s="1028"/>
      <c r="AM410" s="1028"/>
      <c r="AN410" s="1028"/>
      <c r="AO410" s="1028"/>
      <c r="AP410" s="1028"/>
      <c r="AQ410" s="1028"/>
      <c r="AR410" s="1028"/>
      <c r="AS410" s="1028"/>
    </row>
    <row r="411" spans="1:45" ht="12.75" customHeight="1">
      <c r="A411" s="1028"/>
      <c r="B411" s="1028"/>
      <c r="C411" s="1028"/>
      <c r="D411" s="1102"/>
      <c r="E411" s="1028"/>
      <c r="F411" s="1028"/>
      <c r="G411" s="1028"/>
      <c r="H411" s="1028"/>
      <c r="I411" s="1028"/>
      <c r="J411" s="1102"/>
      <c r="K411" s="1028"/>
      <c r="L411" s="1028"/>
      <c r="M411" s="1028"/>
      <c r="N411" s="1028"/>
      <c r="O411" s="1028"/>
      <c r="P411" s="1028"/>
      <c r="Q411" s="1028"/>
      <c r="R411" s="1162"/>
      <c r="S411" s="713"/>
      <c r="T411" s="747"/>
      <c r="U411" s="1028"/>
      <c r="V411" s="1102"/>
      <c r="W411" s="1165"/>
      <c r="X411" s="1028"/>
      <c r="Y411" s="1028"/>
      <c r="Z411" s="1028"/>
      <c r="AA411" s="1028"/>
      <c r="AB411" s="1028"/>
      <c r="AC411" s="1028"/>
      <c r="AD411" s="1028"/>
      <c r="AE411" s="1028"/>
      <c r="AF411" s="1028"/>
      <c r="AG411" s="1028"/>
      <c r="AH411" s="1028"/>
      <c r="AI411" s="1028"/>
      <c r="AJ411" s="1028"/>
      <c r="AK411" s="1028"/>
      <c r="AL411" s="1028"/>
      <c r="AM411" s="1028"/>
      <c r="AN411" s="1028"/>
      <c r="AO411" s="1028"/>
      <c r="AP411" s="1028"/>
      <c r="AQ411" s="1028"/>
      <c r="AR411" s="1028"/>
      <c r="AS411" s="1028"/>
    </row>
    <row r="412" spans="1:45" ht="12.75" customHeight="1">
      <c r="A412" s="1028"/>
      <c r="B412" s="1028"/>
      <c r="C412" s="1028"/>
      <c r="D412" s="1102"/>
      <c r="E412" s="1028"/>
      <c r="F412" s="1028"/>
      <c r="G412" s="1028"/>
      <c r="H412" s="1028"/>
      <c r="I412" s="1028"/>
      <c r="J412" s="1102"/>
      <c r="K412" s="1028"/>
      <c r="L412" s="1028"/>
      <c r="M412" s="1028"/>
      <c r="N412" s="1028"/>
      <c r="O412" s="1028"/>
      <c r="P412" s="1028"/>
      <c r="Q412" s="1028"/>
      <c r="R412" s="1162"/>
      <c r="S412" s="713"/>
      <c r="T412" s="747"/>
      <c r="U412" s="1028"/>
      <c r="V412" s="1102"/>
      <c r="W412" s="1165"/>
      <c r="X412" s="1028"/>
      <c r="Y412" s="1028"/>
      <c r="Z412" s="1028"/>
      <c r="AA412" s="1028"/>
      <c r="AB412" s="1028"/>
      <c r="AC412" s="1028"/>
      <c r="AD412" s="1028"/>
      <c r="AE412" s="1028"/>
      <c r="AF412" s="1028"/>
      <c r="AG412" s="1028"/>
      <c r="AH412" s="1028"/>
      <c r="AI412" s="1028"/>
      <c r="AJ412" s="1028"/>
      <c r="AK412" s="1028"/>
      <c r="AL412" s="1028"/>
      <c r="AM412" s="1028"/>
      <c r="AN412" s="1028"/>
      <c r="AO412" s="1028"/>
      <c r="AP412" s="1028"/>
      <c r="AQ412" s="1028"/>
      <c r="AR412" s="1028"/>
      <c r="AS412" s="1028"/>
    </row>
    <row r="413" spans="1:45" ht="12.75" customHeight="1">
      <c r="A413" s="1028"/>
      <c r="B413" s="1028"/>
      <c r="C413" s="1028"/>
      <c r="D413" s="1102"/>
      <c r="E413" s="1028"/>
      <c r="F413" s="1028"/>
      <c r="G413" s="1028"/>
      <c r="H413" s="1028"/>
      <c r="I413" s="1028"/>
      <c r="J413" s="1102"/>
      <c r="K413" s="1028"/>
      <c r="L413" s="1028"/>
      <c r="M413" s="1028"/>
      <c r="N413" s="1028"/>
      <c r="O413" s="1028"/>
      <c r="P413" s="1028"/>
      <c r="Q413" s="1028"/>
      <c r="R413" s="1162"/>
      <c r="S413" s="713"/>
      <c r="T413" s="747"/>
      <c r="U413" s="1028"/>
      <c r="V413" s="1102"/>
      <c r="W413" s="1165"/>
      <c r="X413" s="1028"/>
      <c r="Y413" s="1028"/>
      <c r="Z413" s="1028"/>
      <c r="AA413" s="1028"/>
      <c r="AB413" s="1028"/>
      <c r="AC413" s="1028"/>
      <c r="AD413" s="1028"/>
      <c r="AE413" s="1028"/>
      <c r="AF413" s="1028"/>
      <c r="AG413" s="1028"/>
      <c r="AH413" s="1028"/>
      <c r="AI413" s="1028"/>
      <c r="AJ413" s="1028"/>
      <c r="AK413" s="1028"/>
      <c r="AL413" s="1028"/>
      <c r="AM413" s="1028"/>
      <c r="AN413" s="1028"/>
      <c r="AO413" s="1028"/>
      <c r="AP413" s="1028"/>
      <c r="AQ413" s="1028"/>
      <c r="AR413" s="1028"/>
      <c r="AS413" s="1028"/>
    </row>
    <row r="414" spans="1:45" ht="12.75" customHeight="1">
      <c r="A414" s="1028"/>
      <c r="B414" s="1028"/>
      <c r="C414" s="1028"/>
      <c r="D414" s="1102"/>
      <c r="E414" s="1028"/>
      <c r="F414" s="1028"/>
      <c r="G414" s="1028"/>
      <c r="H414" s="1028"/>
      <c r="I414" s="1028"/>
      <c r="J414" s="1102"/>
      <c r="K414" s="1028"/>
      <c r="L414" s="1028"/>
      <c r="M414" s="1028"/>
      <c r="N414" s="1028"/>
      <c r="O414" s="1028"/>
      <c r="P414" s="1028"/>
      <c r="Q414" s="1028"/>
      <c r="R414" s="1162"/>
      <c r="S414" s="713"/>
      <c r="T414" s="747"/>
      <c r="U414" s="1028"/>
      <c r="V414" s="1102"/>
      <c r="W414" s="1165"/>
      <c r="X414" s="1028"/>
      <c r="Y414" s="1028"/>
      <c r="Z414" s="1028"/>
      <c r="AA414" s="1028"/>
      <c r="AB414" s="1028"/>
      <c r="AC414" s="1028"/>
      <c r="AD414" s="1028"/>
      <c r="AE414" s="1028"/>
      <c r="AF414" s="1028"/>
      <c r="AG414" s="1028"/>
      <c r="AH414" s="1028"/>
      <c r="AI414" s="1028"/>
      <c r="AJ414" s="1028"/>
      <c r="AK414" s="1028"/>
      <c r="AL414" s="1028"/>
      <c r="AM414" s="1028"/>
      <c r="AN414" s="1028"/>
      <c r="AO414" s="1028"/>
      <c r="AP414" s="1028"/>
      <c r="AQ414" s="1028"/>
      <c r="AR414" s="1028"/>
      <c r="AS414" s="1028"/>
    </row>
    <row r="415" spans="1:45" ht="12.75" customHeight="1">
      <c r="A415" s="1028"/>
      <c r="B415" s="1028"/>
      <c r="C415" s="1028"/>
      <c r="D415" s="1102"/>
      <c r="E415" s="1028"/>
      <c r="F415" s="1028"/>
      <c r="G415" s="1028"/>
      <c r="H415" s="1028"/>
      <c r="I415" s="1028"/>
      <c r="J415" s="1102"/>
      <c r="K415" s="1028"/>
      <c r="L415" s="1028"/>
      <c r="M415" s="1028"/>
      <c r="N415" s="1028"/>
      <c r="O415" s="1028"/>
      <c r="P415" s="1028"/>
      <c r="Q415" s="1028"/>
      <c r="R415" s="1162"/>
      <c r="S415" s="713"/>
      <c r="T415" s="747"/>
      <c r="U415" s="1028"/>
      <c r="V415" s="1102"/>
      <c r="W415" s="1165"/>
      <c r="X415" s="1028"/>
      <c r="Y415" s="1028"/>
      <c r="Z415" s="1028"/>
      <c r="AA415" s="1028"/>
      <c r="AB415" s="1028"/>
      <c r="AC415" s="1028"/>
      <c r="AD415" s="1028"/>
      <c r="AE415" s="1028"/>
      <c r="AF415" s="1028"/>
      <c r="AG415" s="1028"/>
      <c r="AH415" s="1028"/>
      <c r="AI415" s="1028"/>
      <c r="AJ415" s="1028"/>
      <c r="AK415" s="1028"/>
      <c r="AL415" s="1028"/>
      <c r="AM415" s="1028"/>
      <c r="AN415" s="1028"/>
      <c r="AO415" s="1028"/>
      <c r="AP415" s="1028"/>
      <c r="AQ415" s="1028"/>
      <c r="AR415" s="1028"/>
      <c r="AS415" s="1028"/>
    </row>
    <row r="416" spans="1:45" ht="12.75" customHeight="1">
      <c r="A416" s="1028"/>
      <c r="B416" s="1028"/>
      <c r="C416" s="1028"/>
      <c r="D416" s="1102"/>
      <c r="E416" s="1028"/>
      <c r="F416" s="1028"/>
      <c r="G416" s="1028"/>
      <c r="H416" s="1028"/>
      <c r="I416" s="1028"/>
      <c r="J416" s="1102"/>
      <c r="K416" s="1028"/>
      <c r="L416" s="1028"/>
      <c r="M416" s="1028"/>
      <c r="N416" s="1028"/>
      <c r="O416" s="1028"/>
      <c r="P416" s="1028"/>
      <c r="Q416" s="1028"/>
      <c r="R416" s="1162"/>
      <c r="S416" s="713"/>
      <c r="T416" s="747"/>
      <c r="U416" s="1028"/>
      <c r="V416" s="1102"/>
      <c r="W416" s="1165"/>
      <c r="X416" s="1028"/>
      <c r="Y416" s="1028"/>
      <c r="Z416" s="1028"/>
      <c r="AA416" s="1028"/>
      <c r="AB416" s="1028"/>
      <c r="AC416" s="1028"/>
      <c r="AD416" s="1028"/>
      <c r="AE416" s="1028"/>
      <c r="AF416" s="1028"/>
      <c r="AG416" s="1028"/>
      <c r="AH416" s="1028"/>
      <c r="AI416" s="1028"/>
      <c r="AJ416" s="1028"/>
      <c r="AK416" s="1028"/>
      <c r="AL416" s="1028"/>
      <c r="AM416" s="1028"/>
      <c r="AN416" s="1028"/>
      <c r="AO416" s="1028"/>
      <c r="AP416" s="1028"/>
      <c r="AQ416" s="1028"/>
      <c r="AR416" s="1028"/>
      <c r="AS416" s="1028"/>
    </row>
    <row r="417" spans="1:45" ht="12.75" customHeight="1">
      <c r="A417" s="1028"/>
      <c r="B417" s="1028"/>
      <c r="C417" s="1028"/>
      <c r="D417" s="1102"/>
      <c r="E417" s="1028"/>
      <c r="F417" s="1028"/>
      <c r="G417" s="1028"/>
      <c r="H417" s="1028"/>
      <c r="I417" s="1028"/>
      <c r="J417" s="1102"/>
      <c r="K417" s="1028"/>
      <c r="L417" s="1028"/>
      <c r="M417" s="1028"/>
      <c r="N417" s="1028"/>
      <c r="O417" s="1028"/>
      <c r="P417" s="1028"/>
      <c r="Q417" s="1028"/>
      <c r="R417" s="1162"/>
      <c r="S417" s="713"/>
      <c r="T417" s="747"/>
      <c r="U417" s="1028"/>
      <c r="V417" s="1102"/>
      <c r="W417" s="1165"/>
      <c r="X417" s="1028"/>
      <c r="Y417" s="1028"/>
      <c r="Z417" s="1028"/>
      <c r="AA417" s="1028"/>
      <c r="AB417" s="1028"/>
      <c r="AC417" s="1028"/>
      <c r="AD417" s="1028"/>
      <c r="AE417" s="1028"/>
      <c r="AF417" s="1028"/>
      <c r="AG417" s="1028"/>
      <c r="AH417" s="1028"/>
      <c r="AI417" s="1028"/>
      <c r="AJ417" s="1028"/>
      <c r="AK417" s="1028"/>
      <c r="AL417" s="1028"/>
      <c r="AM417" s="1028"/>
      <c r="AN417" s="1028"/>
      <c r="AO417" s="1028"/>
      <c r="AP417" s="1028"/>
      <c r="AQ417" s="1028"/>
      <c r="AR417" s="1028"/>
      <c r="AS417" s="1028"/>
    </row>
    <row r="418" spans="1:45" ht="12.75" customHeight="1">
      <c r="A418" s="1028"/>
      <c r="B418" s="1028"/>
      <c r="C418" s="1028"/>
      <c r="D418" s="1102"/>
      <c r="E418" s="1028"/>
      <c r="F418" s="1028"/>
      <c r="G418" s="1028"/>
      <c r="H418" s="1028"/>
      <c r="I418" s="1028"/>
      <c r="J418" s="1102"/>
      <c r="K418" s="1028"/>
      <c r="L418" s="1028"/>
      <c r="M418" s="1028"/>
      <c r="N418" s="1028"/>
      <c r="O418" s="1028"/>
      <c r="P418" s="1028"/>
      <c r="Q418" s="1028"/>
      <c r="R418" s="1162"/>
      <c r="S418" s="713"/>
      <c r="T418" s="747"/>
      <c r="U418" s="1028"/>
      <c r="V418" s="1102"/>
      <c r="W418" s="1165"/>
      <c r="X418" s="1028"/>
      <c r="Y418" s="1028"/>
      <c r="Z418" s="1028"/>
      <c r="AA418" s="1028"/>
      <c r="AB418" s="1028"/>
      <c r="AC418" s="1028"/>
      <c r="AD418" s="1028"/>
      <c r="AE418" s="1028"/>
      <c r="AF418" s="1028"/>
      <c r="AG418" s="1028"/>
      <c r="AH418" s="1028"/>
      <c r="AI418" s="1028"/>
      <c r="AJ418" s="1028"/>
      <c r="AK418" s="1028"/>
      <c r="AL418" s="1028"/>
      <c r="AM418" s="1028"/>
      <c r="AN418" s="1028"/>
      <c r="AO418" s="1028"/>
      <c r="AP418" s="1028"/>
      <c r="AQ418" s="1028"/>
      <c r="AR418" s="1028"/>
      <c r="AS418" s="1028"/>
    </row>
    <row r="419" spans="1:45" ht="12.75" customHeight="1">
      <c r="A419" s="1028"/>
      <c r="B419" s="1028"/>
      <c r="C419" s="1028"/>
      <c r="D419" s="1102"/>
      <c r="E419" s="1028"/>
      <c r="F419" s="1028"/>
      <c r="G419" s="1028"/>
      <c r="H419" s="1028"/>
      <c r="I419" s="1028"/>
      <c r="J419" s="1102"/>
      <c r="K419" s="1028"/>
      <c r="L419" s="1028"/>
      <c r="M419" s="1028"/>
      <c r="N419" s="1028"/>
      <c r="O419" s="1028"/>
      <c r="P419" s="1028"/>
      <c r="Q419" s="1028"/>
      <c r="R419" s="1162"/>
      <c r="S419" s="713"/>
      <c r="T419" s="747"/>
      <c r="U419" s="1028"/>
      <c r="V419" s="1102"/>
      <c r="W419" s="1165"/>
      <c r="X419" s="1028"/>
      <c r="Y419" s="1028"/>
      <c r="Z419" s="1028"/>
      <c r="AA419" s="1028"/>
      <c r="AB419" s="1028"/>
      <c r="AC419" s="1028"/>
      <c r="AD419" s="1028"/>
      <c r="AE419" s="1028"/>
      <c r="AF419" s="1028"/>
      <c r="AG419" s="1028"/>
      <c r="AH419" s="1028"/>
      <c r="AI419" s="1028"/>
      <c r="AJ419" s="1028"/>
      <c r="AK419" s="1028"/>
      <c r="AL419" s="1028"/>
      <c r="AM419" s="1028"/>
      <c r="AN419" s="1028"/>
      <c r="AO419" s="1028"/>
      <c r="AP419" s="1028"/>
      <c r="AQ419" s="1028"/>
      <c r="AR419" s="1028"/>
      <c r="AS419" s="1028"/>
    </row>
    <row r="420" spans="1:45" ht="12.75" customHeight="1">
      <c r="A420" s="1028"/>
      <c r="B420" s="1028"/>
      <c r="C420" s="1028"/>
      <c r="D420" s="1102"/>
      <c r="E420" s="1028"/>
      <c r="F420" s="1028"/>
      <c r="G420" s="1028"/>
      <c r="H420" s="1028"/>
      <c r="I420" s="1028"/>
      <c r="J420" s="1102"/>
      <c r="K420" s="1028"/>
      <c r="L420" s="1028"/>
      <c r="M420" s="1028"/>
      <c r="N420" s="1028"/>
      <c r="O420" s="1028"/>
      <c r="P420" s="1028"/>
      <c r="Q420" s="1028"/>
      <c r="R420" s="1162"/>
      <c r="S420" s="713"/>
      <c r="T420" s="747"/>
      <c r="U420" s="1028"/>
      <c r="V420" s="1102"/>
      <c r="W420" s="1165"/>
      <c r="X420" s="1028"/>
      <c r="Y420" s="1028"/>
      <c r="Z420" s="1028"/>
      <c r="AA420" s="1028"/>
      <c r="AB420" s="1028"/>
      <c r="AC420" s="1028"/>
      <c r="AD420" s="1028"/>
      <c r="AE420" s="1028"/>
      <c r="AF420" s="1028"/>
      <c r="AG420" s="1028"/>
      <c r="AH420" s="1028"/>
      <c r="AI420" s="1028"/>
      <c r="AJ420" s="1028"/>
      <c r="AK420" s="1028"/>
      <c r="AL420" s="1028"/>
      <c r="AM420" s="1028"/>
      <c r="AN420" s="1028"/>
      <c r="AO420" s="1028"/>
      <c r="AP420" s="1028"/>
      <c r="AQ420" s="1028"/>
      <c r="AR420" s="1028"/>
      <c r="AS420" s="1028"/>
    </row>
    <row r="421" spans="1:45" ht="12.75" customHeight="1">
      <c r="A421" s="1028"/>
      <c r="B421" s="1028"/>
      <c r="C421" s="1028"/>
      <c r="D421" s="1102"/>
      <c r="E421" s="1028"/>
      <c r="F421" s="1028"/>
      <c r="G421" s="1028"/>
      <c r="H421" s="1028"/>
      <c r="I421" s="1028"/>
      <c r="J421" s="1102"/>
      <c r="K421" s="1028"/>
      <c r="L421" s="1028"/>
      <c r="M421" s="1028"/>
      <c r="N421" s="1028"/>
      <c r="O421" s="1028"/>
      <c r="P421" s="1028"/>
      <c r="Q421" s="1028"/>
      <c r="R421" s="1162"/>
      <c r="S421" s="713"/>
      <c r="T421" s="747"/>
      <c r="U421" s="1028"/>
      <c r="V421" s="1102"/>
      <c r="W421" s="1165"/>
      <c r="X421" s="1028"/>
      <c r="Y421" s="1028"/>
      <c r="Z421" s="1028"/>
      <c r="AA421" s="1028"/>
      <c r="AB421" s="1028"/>
      <c r="AC421" s="1028"/>
      <c r="AD421" s="1028"/>
      <c r="AE421" s="1028"/>
      <c r="AF421" s="1028"/>
      <c r="AG421" s="1028"/>
      <c r="AH421" s="1028"/>
      <c r="AI421" s="1028"/>
      <c r="AJ421" s="1028"/>
      <c r="AK421" s="1028"/>
      <c r="AL421" s="1028"/>
      <c r="AM421" s="1028"/>
      <c r="AN421" s="1028"/>
      <c r="AO421" s="1028"/>
      <c r="AP421" s="1028"/>
      <c r="AQ421" s="1028"/>
      <c r="AR421" s="1028"/>
      <c r="AS421" s="1028"/>
    </row>
    <row r="422" spans="1:45" ht="12.75" customHeight="1">
      <c r="A422" s="1028"/>
      <c r="B422" s="1028"/>
      <c r="C422" s="1028"/>
      <c r="D422" s="1102"/>
      <c r="E422" s="1028"/>
      <c r="F422" s="1028"/>
      <c r="G422" s="1028"/>
      <c r="H422" s="1028"/>
      <c r="I422" s="1028"/>
      <c r="J422" s="1102"/>
      <c r="K422" s="1028"/>
      <c r="L422" s="1028"/>
      <c r="M422" s="1028"/>
      <c r="N422" s="1028"/>
      <c r="O422" s="1028"/>
      <c r="P422" s="1028"/>
      <c r="Q422" s="1028"/>
      <c r="R422" s="1162"/>
      <c r="S422" s="713"/>
      <c r="T422" s="747"/>
      <c r="U422" s="1028"/>
      <c r="V422" s="1102"/>
      <c r="W422" s="1165"/>
      <c r="X422" s="1028"/>
      <c r="Y422" s="1028"/>
      <c r="Z422" s="1028"/>
      <c r="AA422" s="1028"/>
      <c r="AB422" s="1028"/>
      <c r="AC422" s="1028"/>
      <c r="AD422" s="1028"/>
      <c r="AE422" s="1028"/>
      <c r="AF422" s="1028"/>
      <c r="AG422" s="1028"/>
      <c r="AH422" s="1028"/>
      <c r="AI422" s="1028"/>
      <c r="AJ422" s="1028"/>
      <c r="AK422" s="1028"/>
      <c r="AL422" s="1028"/>
      <c r="AM422" s="1028"/>
      <c r="AN422" s="1028"/>
      <c r="AO422" s="1028"/>
      <c r="AP422" s="1028"/>
      <c r="AQ422" s="1028"/>
      <c r="AR422" s="1028"/>
      <c r="AS422" s="1028"/>
    </row>
    <row r="423" spans="1:45" ht="12.75" customHeight="1">
      <c r="A423" s="1028"/>
      <c r="B423" s="1028"/>
      <c r="C423" s="1028"/>
      <c r="D423" s="1102"/>
      <c r="E423" s="1028"/>
      <c r="F423" s="1028"/>
      <c r="G423" s="1028"/>
      <c r="H423" s="1028"/>
      <c r="I423" s="1028"/>
      <c r="J423" s="1102"/>
      <c r="K423" s="1028"/>
      <c r="L423" s="1028"/>
      <c r="M423" s="1028"/>
      <c r="N423" s="1028"/>
      <c r="O423" s="1028"/>
      <c r="P423" s="1028"/>
      <c r="Q423" s="1028"/>
      <c r="R423" s="1162"/>
      <c r="S423" s="713"/>
      <c r="T423" s="747"/>
      <c r="U423" s="1028"/>
      <c r="V423" s="1102"/>
      <c r="W423" s="1165"/>
      <c r="X423" s="1028"/>
      <c r="Y423" s="1028"/>
      <c r="Z423" s="1028"/>
      <c r="AA423" s="1028"/>
      <c r="AB423" s="1028"/>
      <c r="AC423" s="1028"/>
      <c r="AD423" s="1028"/>
      <c r="AE423" s="1028"/>
      <c r="AF423" s="1028"/>
      <c r="AG423" s="1028"/>
      <c r="AH423" s="1028"/>
      <c r="AI423" s="1028"/>
      <c r="AJ423" s="1028"/>
      <c r="AK423" s="1028"/>
      <c r="AL423" s="1028"/>
      <c r="AM423" s="1028"/>
      <c r="AN423" s="1028"/>
      <c r="AO423" s="1028"/>
      <c r="AP423" s="1028"/>
      <c r="AQ423" s="1028"/>
      <c r="AR423" s="1028"/>
      <c r="AS423" s="1028"/>
    </row>
    <row r="424" spans="1:45" ht="12.75" customHeight="1">
      <c r="A424" s="1028"/>
      <c r="B424" s="1028"/>
      <c r="C424" s="1028"/>
      <c r="D424" s="1102"/>
      <c r="E424" s="1028"/>
      <c r="F424" s="1028"/>
      <c r="G424" s="1028"/>
      <c r="H424" s="1028"/>
      <c r="I424" s="1028"/>
      <c r="J424" s="1102"/>
      <c r="K424" s="1028"/>
      <c r="L424" s="1028"/>
      <c r="M424" s="1028"/>
      <c r="N424" s="1028"/>
      <c r="O424" s="1028"/>
      <c r="P424" s="1028"/>
      <c r="Q424" s="1028"/>
      <c r="R424" s="1162"/>
      <c r="S424" s="713"/>
      <c r="T424" s="747"/>
      <c r="U424" s="1028"/>
      <c r="V424" s="1102"/>
      <c r="W424" s="1165"/>
      <c r="X424" s="1028"/>
      <c r="Y424" s="1028"/>
      <c r="Z424" s="1028"/>
      <c r="AA424" s="1028"/>
      <c r="AB424" s="1028"/>
      <c r="AC424" s="1028"/>
      <c r="AD424" s="1028"/>
      <c r="AE424" s="1028"/>
      <c r="AF424" s="1028"/>
      <c r="AG424" s="1028"/>
      <c r="AH424" s="1028"/>
      <c r="AI424" s="1028"/>
      <c r="AJ424" s="1028"/>
      <c r="AK424" s="1028"/>
      <c r="AL424" s="1028"/>
      <c r="AM424" s="1028"/>
      <c r="AN424" s="1028"/>
      <c r="AO424" s="1028"/>
      <c r="AP424" s="1028"/>
      <c r="AQ424" s="1028"/>
      <c r="AR424" s="1028"/>
      <c r="AS424" s="1028"/>
    </row>
    <row r="425" spans="1:45" ht="12.75" customHeight="1">
      <c r="A425" s="1028"/>
      <c r="B425" s="1028"/>
      <c r="C425" s="1028"/>
      <c r="D425" s="1102"/>
      <c r="E425" s="1028"/>
      <c r="F425" s="1028"/>
      <c r="G425" s="1028"/>
      <c r="H425" s="1028"/>
      <c r="I425" s="1028"/>
      <c r="J425" s="1102"/>
      <c r="K425" s="1028"/>
      <c r="L425" s="1028"/>
      <c r="M425" s="1028"/>
      <c r="N425" s="1028"/>
      <c r="O425" s="1028"/>
      <c r="P425" s="1028"/>
      <c r="Q425" s="1028"/>
      <c r="R425" s="1162"/>
      <c r="S425" s="713"/>
      <c r="T425" s="747"/>
      <c r="U425" s="1028"/>
      <c r="V425" s="1102"/>
      <c r="W425" s="1165"/>
      <c r="X425" s="1028"/>
      <c r="Y425" s="1028"/>
      <c r="Z425" s="1028"/>
      <c r="AA425" s="1028"/>
      <c r="AB425" s="1028"/>
      <c r="AC425" s="1028"/>
      <c r="AD425" s="1028"/>
      <c r="AE425" s="1028"/>
      <c r="AF425" s="1028"/>
      <c r="AG425" s="1028"/>
      <c r="AH425" s="1028"/>
      <c r="AI425" s="1028"/>
      <c r="AJ425" s="1028"/>
      <c r="AK425" s="1028"/>
      <c r="AL425" s="1028"/>
      <c r="AM425" s="1028"/>
      <c r="AN425" s="1028"/>
      <c r="AO425" s="1028"/>
      <c r="AP425" s="1028"/>
      <c r="AQ425" s="1028"/>
      <c r="AR425" s="1028"/>
      <c r="AS425" s="1028"/>
    </row>
    <row r="426" spans="1:45" ht="12.75" customHeight="1">
      <c r="A426" s="1028"/>
      <c r="B426" s="1028"/>
      <c r="C426" s="1028"/>
      <c r="D426" s="1102"/>
      <c r="E426" s="1028"/>
      <c r="F426" s="1028"/>
      <c r="G426" s="1028"/>
      <c r="H426" s="1028"/>
      <c r="I426" s="1028"/>
      <c r="J426" s="1102"/>
      <c r="K426" s="1028"/>
      <c r="L426" s="1028"/>
      <c r="M426" s="1028"/>
      <c r="N426" s="1028"/>
      <c r="O426" s="1028"/>
      <c r="P426" s="1028"/>
      <c r="Q426" s="1028"/>
      <c r="R426" s="1162"/>
      <c r="S426" s="713"/>
      <c r="T426" s="747"/>
      <c r="U426" s="1028"/>
      <c r="V426" s="1102"/>
      <c r="W426" s="1165"/>
      <c r="X426" s="1028"/>
      <c r="Y426" s="1028"/>
      <c r="Z426" s="1028"/>
      <c r="AA426" s="1028"/>
      <c r="AB426" s="1028"/>
      <c r="AC426" s="1028"/>
      <c r="AD426" s="1028"/>
      <c r="AE426" s="1028"/>
      <c r="AF426" s="1028"/>
      <c r="AG426" s="1028"/>
      <c r="AH426" s="1028"/>
      <c r="AI426" s="1028"/>
      <c r="AJ426" s="1028"/>
      <c r="AK426" s="1028"/>
      <c r="AL426" s="1028"/>
      <c r="AM426" s="1028"/>
      <c r="AN426" s="1028"/>
      <c r="AO426" s="1028"/>
      <c r="AP426" s="1028"/>
      <c r="AQ426" s="1028"/>
      <c r="AR426" s="1028"/>
      <c r="AS426" s="1028"/>
    </row>
    <row r="427" spans="1:45" ht="12.75" customHeight="1">
      <c r="A427" s="1028"/>
      <c r="B427" s="1028"/>
      <c r="C427" s="1028"/>
      <c r="D427" s="1102"/>
      <c r="E427" s="1028"/>
      <c r="F427" s="1028"/>
      <c r="G427" s="1028"/>
      <c r="H427" s="1028"/>
      <c r="I427" s="1028"/>
      <c r="J427" s="1102"/>
      <c r="K427" s="1028"/>
      <c r="L427" s="1028"/>
      <c r="M427" s="1028"/>
      <c r="N427" s="1028"/>
      <c r="O427" s="1028"/>
      <c r="P427" s="1028"/>
      <c r="Q427" s="1028"/>
      <c r="R427" s="1162"/>
      <c r="S427" s="713"/>
      <c r="T427" s="747"/>
      <c r="U427" s="1028"/>
      <c r="V427" s="1102"/>
      <c r="W427" s="1165"/>
      <c r="X427" s="1028"/>
      <c r="Y427" s="1028"/>
      <c r="Z427" s="1028"/>
      <c r="AA427" s="1028"/>
      <c r="AB427" s="1028"/>
      <c r="AC427" s="1028"/>
      <c r="AD427" s="1028"/>
      <c r="AE427" s="1028"/>
      <c r="AF427" s="1028"/>
      <c r="AG427" s="1028"/>
      <c r="AH427" s="1028"/>
      <c r="AI427" s="1028"/>
      <c r="AJ427" s="1028"/>
      <c r="AK427" s="1028"/>
      <c r="AL427" s="1028"/>
      <c r="AM427" s="1028"/>
      <c r="AN427" s="1028"/>
      <c r="AO427" s="1028"/>
      <c r="AP427" s="1028"/>
      <c r="AQ427" s="1028"/>
      <c r="AR427" s="1028"/>
      <c r="AS427" s="1028"/>
    </row>
    <row r="428" spans="1:45" ht="12.75" customHeight="1">
      <c r="A428" s="1028"/>
      <c r="B428" s="1028"/>
      <c r="C428" s="1028"/>
      <c r="D428" s="1102"/>
      <c r="E428" s="1028"/>
      <c r="F428" s="1028"/>
      <c r="G428" s="1028"/>
      <c r="H428" s="1028"/>
      <c r="I428" s="1028"/>
      <c r="J428" s="1102"/>
      <c r="K428" s="1028"/>
      <c r="L428" s="1028"/>
      <c r="M428" s="1028"/>
      <c r="N428" s="1028"/>
      <c r="O428" s="1028"/>
      <c r="P428" s="1028"/>
      <c r="Q428" s="1028"/>
      <c r="R428" s="1162"/>
      <c r="S428" s="713"/>
      <c r="T428" s="747"/>
      <c r="U428" s="1028"/>
      <c r="V428" s="1102"/>
      <c r="W428" s="1165"/>
      <c r="X428" s="1028"/>
      <c r="Y428" s="1028"/>
      <c r="Z428" s="1028"/>
      <c r="AA428" s="1028"/>
      <c r="AB428" s="1028"/>
      <c r="AC428" s="1028"/>
      <c r="AD428" s="1028"/>
      <c r="AE428" s="1028"/>
      <c r="AF428" s="1028"/>
      <c r="AG428" s="1028"/>
      <c r="AH428" s="1028"/>
      <c r="AI428" s="1028"/>
      <c r="AJ428" s="1028"/>
      <c r="AK428" s="1028"/>
      <c r="AL428" s="1028"/>
      <c r="AM428" s="1028"/>
      <c r="AN428" s="1028"/>
      <c r="AO428" s="1028"/>
      <c r="AP428" s="1028"/>
      <c r="AQ428" s="1028"/>
      <c r="AR428" s="1028"/>
      <c r="AS428" s="1028"/>
    </row>
    <row r="429" spans="1:45" ht="12.75" customHeight="1">
      <c r="A429" s="1028"/>
      <c r="B429" s="1028"/>
      <c r="C429" s="1028"/>
      <c r="D429" s="1102"/>
      <c r="E429" s="1028"/>
      <c r="F429" s="1028"/>
      <c r="G429" s="1028"/>
      <c r="H429" s="1028"/>
      <c r="I429" s="1028"/>
      <c r="J429" s="1102"/>
      <c r="K429" s="1028"/>
      <c r="L429" s="1028"/>
      <c r="M429" s="1028"/>
      <c r="N429" s="1028"/>
      <c r="O429" s="1028"/>
      <c r="P429" s="1028"/>
      <c r="Q429" s="1028"/>
      <c r="R429" s="1162"/>
      <c r="S429" s="713"/>
      <c r="T429" s="747"/>
      <c r="U429" s="1028"/>
      <c r="V429" s="1102"/>
      <c r="W429" s="1165"/>
      <c r="X429" s="1028"/>
      <c r="Y429" s="1028"/>
      <c r="Z429" s="1028"/>
      <c r="AA429" s="1028"/>
      <c r="AB429" s="1028"/>
      <c r="AC429" s="1028"/>
      <c r="AD429" s="1028"/>
      <c r="AE429" s="1028"/>
      <c r="AF429" s="1028"/>
      <c r="AG429" s="1028"/>
      <c r="AH429" s="1028"/>
      <c r="AI429" s="1028"/>
      <c r="AJ429" s="1028"/>
      <c r="AK429" s="1028"/>
      <c r="AL429" s="1028"/>
      <c r="AM429" s="1028"/>
      <c r="AN429" s="1028"/>
      <c r="AO429" s="1028"/>
      <c r="AP429" s="1028"/>
      <c r="AQ429" s="1028"/>
      <c r="AR429" s="1028"/>
      <c r="AS429" s="1028"/>
    </row>
    <row r="430" spans="1:45" ht="12.75" customHeight="1">
      <c r="A430" s="1028"/>
      <c r="B430" s="1028"/>
      <c r="C430" s="1028"/>
      <c r="D430" s="1102"/>
      <c r="E430" s="1028"/>
      <c r="F430" s="1028"/>
      <c r="G430" s="1028"/>
      <c r="H430" s="1028"/>
      <c r="I430" s="1028"/>
      <c r="J430" s="1102"/>
      <c r="K430" s="1028"/>
      <c r="L430" s="1028"/>
      <c r="M430" s="1028"/>
      <c r="N430" s="1028"/>
      <c r="O430" s="1028"/>
      <c r="P430" s="1028"/>
      <c r="Q430" s="1028"/>
      <c r="R430" s="1162"/>
      <c r="S430" s="713"/>
      <c r="T430" s="747"/>
      <c r="U430" s="1028"/>
      <c r="V430" s="1102"/>
      <c r="W430" s="1165"/>
      <c r="X430" s="1028"/>
      <c r="Y430" s="1028"/>
      <c r="Z430" s="1028"/>
      <c r="AA430" s="1028"/>
      <c r="AB430" s="1028"/>
      <c r="AC430" s="1028"/>
      <c r="AD430" s="1028"/>
      <c r="AE430" s="1028"/>
      <c r="AF430" s="1028"/>
      <c r="AG430" s="1028"/>
      <c r="AH430" s="1028"/>
      <c r="AI430" s="1028"/>
      <c r="AJ430" s="1028"/>
      <c r="AK430" s="1028"/>
      <c r="AL430" s="1028"/>
      <c r="AM430" s="1028"/>
      <c r="AN430" s="1028"/>
      <c r="AO430" s="1028"/>
      <c r="AP430" s="1028"/>
      <c r="AQ430" s="1028"/>
      <c r="AR430" s="1028"/>
      <c r="AS430" s="1028"/>
    </row>
    <row r="431" spans="1:45" ht="12.75" customHeight="1">
      <c r="A431" s="1028"/>
      <c r="B431" s="1028"/>
      <c r="C431" s="1028"/>
      <c r="D431" s="1102"/>
      <c r="E431" s="1028"/>
      <c r="F431" s="1028"/>
      <c r="G431" s="1028"/>
      <c r="H431" s="1028"/>
      <c r="I431" s="1028"/>
      <c r="J431" s="1102"/>
      <c r="K431" s="1028"/>
      <c r="L431" s="1028"/>
      <c r="M431" s="1028"/>
      <c r="N431" s="1028"/>
      <c r="O431" s="1028"/>
      <c r="P431" s="1028"/>
      <c r="Q431" s="1028"/>
      <c r="R431" s="1162"/>
      <c r="S431" s="713"/>
      <c r="T431" s="747"/>
      <c r="U431" s="1028"/>
      <c r="V431" s="1102"/>
      <c r="W431" s="1165"/>
      <c r="X431" s="1028"/>
      <c r="Y431" s="1028"/>
      <c r="Z431" s="1028"/>
      <c r="AA431" s="1028"/>
      <c r="AB431" s="1028"/>
      <c r="AC431" s="1028"/>
      <c r="AD431" s="1028"/>
      <c r="AE431" s="1028"/>
      <c r="AF431" s="1028"/>
      <c r="AG431" s="1028"/>
      <c r="AH431" s="1028"/>
      <c r="AI431" s="1028"/>
      <c r="AJ431" s="1028"/>
      <c r="AK431" s="1028"/>
      <c r="AL431" s="1028"/>
      <c r="AM431" s="1028"/>
      <c r="AN431" s="1028"/>
      <c r="AO431" s="1028"/>
      <c r="AP431" s="1028"/>
      <c r="AQ431" s="1028"/>
      <c r="AR431" s="1028"/>
      <c r="AS431" s="1028"/>
    </row>
    <row r="432" spans="1:45" ht="12.75" customHeight="1">
      <c r="A432" s="1028"/>
      <c r="B432" s="1028"/>
      <c r="C432" s="1028"/>
      <c r="D432" s="1102"/>
      <c r="E432" s="1028"/>
      <c r="F432" s="1028"/>
      <c r="G432" s="1028"/>
      <c r="H432" s="1028"/>
      <c r="I432" s="1028"/>
      <c r="J432" s="1102"/>
      <c r="K432" s="1028"/>
      <c r="L432" s="1028"/>
      <c r="M432" s="1028"/>
      <c r="N432" s="1028"/>
      <c r="O432" s="1028"/>
      <c r="P432" s="1028"/>
      <c r="Q432" s="1028"/>
      <c r="R432" s="1162"/>
      <c r="S432" s="713"/>
      <c r="T432" s="747"/>
      <c r="U432" s="1028"/>
      <c r="V432" s="1102"/>
      <c r="W432" s="1165"/>
      <c r="X432" s="1028"/>
      <c r="Y432" s="1028"/>
      <c r="Z432" s="1028"/>
      <c r="AA432" s="1028"/>
      <c r="AB432" s="1028"/>
      <c r="AC432" s="1028"/>
      <c r="AD432" s="1028"/>
      <c r="AE432" s="1028"/>
      <c r="AF432" s="1028"/>
      <c r="AG432" s="1028"/>
      <c r="AH432" s="1028"/>
      <c r="AI432" s="1028"/>
      <c r="AJ432" s="1028"/>
      <c r="AK432" s="1028"/>
      <c r="AL432" s="1028"/>
      <c r="AM432" s="1028"/>
      <c r="AN432" s="1028"/>
      <c r="AO432" s="1028"/>
      <c r="AP432" s="1028"/>
      <c r="AQ432" s="1028"/>
      <c r="AR432" s="1028"/>
      <c r="AS432" s="1028"/>
    </row>
    <row r="433" spans="1:45" ht="12.75" customHeight="1">
      <c r="A433" s="1028"/>
      <c r="B433" s="1028"/>
      <c r="C433" s="1028"/>
      <c r="D433" s="1102"/>
      <c r="E433" s="1028"/>
      <c r="F433" s="1028"/>
      <c r="G433" s="1028"/>
      <c r="H433" s="1028"/>
      <c r="I433" s="1028"/>
      <c r="J433" s="1102"/>
      <c r="K433" s="1028"/>
      <c r="L433" s="1028"/>
      <c r="M433" s="1028"/>
      <c r="N433" s="1028"/>
      <c r="O433" s="1028"/>
      <c r="P433" s="1028"/>
      <c r="Q433" s="1028"/>
      <c r="R433" s="1162"/>
      <c r="S433" s="713"/>
      <c r="T433" s="747"/>
      <c r="U433" s="1028"/>
      <c r="V433" s="1102"/>
      <c r="W433" s="1165"/>
      <c r="X433" s="1028"/>
      <c r="Y433" s="1028"/>
      <c r="Z433" s="1028"/>
      <c r="AA433" s="1028"/>
      <c r="AB433" s="1028"/>
      <c r="AC433" s="1028"/>
      <c r="AD433" s="1028"/>
      <c r="AE433" s="1028"/>
      <c r="AF433" s="1028"/>
      <c r="AG433" s="1028"/>
      <c r="AH433" s="1028"/>
      <c r="AI433" s="1028"/>
      <c r="AJ433" s="1028"/>
      <c r="AK433" s="1028"/>
      <c r="AL433" s="1028"/>
      <c r="AM433" s="1028"/>
      <c r="AN433" s="1028"/>
      <c r="AO433" s="1028"/>
      <c r="AP433" s="1028"/>
      <c r="AQ433" s="1028"/>
      <c r="AR433" s="1028"/>
      <c r="AS433" s="1028"/>
    </row>
    <row r="434" spans="1:45" ht="12.75" customHeight="1">
      <c r="A434" s="1028"/>
      <c r="B434" s="1028"/>
      <c r="C434" s="1028"/>
      <c r="D434" s="1102"/>
      <c r="E434" s="1028"/>
      <c r="F434" s="1028"/>
      <c r="G434" s="1028"/>
      <c r="H434" s="1028"/>
      <c r="I434" s="1028"/>
      <c r="J434" s="1102"/>
      <c r="K434" s="1028"/>
      <c r="L434" s="1028"/>
      <c r="M434" s="1028"/>
      <c r="N434" s="1028"/>
      <c r="O434" s="1028"/>
      <c r="P434" s="1028"/>
      <c r="Q434" s="1028"/>
      <c r="R434" s="1162"/>
      <c r="S434" s="713"/>
      <c r="T434" s="747"/>
      <c r="U434" s="1028"/>
      <c r="V434" s="1102"/>
      <c r="W434" s="1165"/>
      <c r="X434" s="1028"/>
      <c r="Y434" s="1028"/>
      <c r="Z434" s="1028"/>
      <c r="AA434" s="1028"/>
      <c r="AB434" s="1028"/>
      <c r="AC434" s="1028"/>
      <c r="AD434" s="1028"/>
      <c r="AE434" s="1028"/>
      <c r="AF434" s="1028"/>
      <c r="AG434" s="1028"/>
      <c r="AH434" s="1028"/>
      <c r="AI434" s="1028"/>
      <c r="AJ434" s="1028"/>
      <c r="AK434" s="1028"/>
      <c r="AL434" s="1028"/>
      <c r="AM434" s="1028"/>
      <c r="AN434" s="1028"/>
      <c r="AO434" s="1028"/>
      <c r="AP434" s="1028"/>
      <c r="AQ434" s="1028"/>
      <c r="AR434" s="1028"/>
      <c r="AS434" s="1028"/>
    </row>
    <row r="435" spans="1:45" ht="12.75" customHeight="1">
      <c r="A435" s="1028"/>
      <c r="B435" s="1028"/>
      <c r="C435" s="1028"/>
      <c r="D435" s="1102"/>
      <c r="E435" s="1028"/>
      <c r="F435" s="1028"/>
      <c r="G435" s="1028"/>
      <c r="H435" s="1028"/>
      <c r="I435" s="1028"/>
      <c r="J435" s="1102"/>
      <c r="K435" s="1028"/>
      <c r="L435" s="1028"/>
      <c r="M435" s="1028"/>
      <c r="N435" s="1028"/>
      <c r="O435" s="1028"/>
      <c r="P435" s="1028"/>
      <c r="Q435" s="1028"/>
      <c r="R435" s="1162"/>
      <c r="S435" s="713"/>
      <c r="T435" s="747"/>
      <c r="U435" s="1028"/>
      <c r="V435" s="1102"/>
      <c r="W435" s="1165"/>
      <c r="X435" s="1028"/>
      <c r="Y435" s="1028"/>
      <c r="Z435" s="1028"/>
      <c r="AA435" s="1028"/>
      <c r="AB435" s="1028"/>
      <c r="AC435" s="1028"/>
      <c r="AD435" s="1028"/>
      <c r="AE435" s="1028"/>
      <c r="AF435" s="1028"/>
      <c r="AG435" s="1028"/>
      <c r="AH435" s="1028"/>
      <c r="AI435" s="1028"/>
      <c r="AJ435" s="1028"/>
      <c r="AK435" s="1028"/>
      <c r="AL435" s="1028"/>
      <c r="AM435" s="1028"/>
      <c r="AN435" s="1028"/>
      <c r="AO435" s="1028"/>
      <c r="AP435" s="1028"/>
      <c r="AQ435" s="1028"/>
      <c r="AR435" s="1028"/>
      <c r="AS435" s="1028"/>
    </row>
    <row r="436" spans="1:45" ht="12.75" customHeight="1">
      <c r="A436" s="1028"/>
      <c r="B436" s="1028"/>
      <c r="C436" s="1028"/>
      <c r="D436" s="1102"/>
      <c r="E436" s="1028"/>
      <c r="F436" s="1028"/>
      <c r="G436" s="1028"/>
      <c r="H436" s="1028"/>
      <c r="I436" s="1028"/>
      <c r="J436" s="1102"/>
      <c r="K436" s="1028"/>
      <c r="L436" s="1028"/>
      <c r="M436" s="1028"/>
      <c r="N436" s="1028"/>
      <c r="O436" s="1028"/>
      <c r="P436" s="1028"/>
      <c r="Q436" s="1028"/>
      <c r="R436" s="1162"/>
      <c r="S436" s="713"/>
      <c r="T436" s="747"/>
      <c r="U436" s="1028"/>
      <c r="V436" s="1102"/>
      <c r="W436" s="1165"/>
      <c r="X436" s="1028"/>
      <c r="Y436" s="1028"/>
      <c r="Z436" s="1028"/>
      <c r="AA436" s="1028"/>
      <c r="AB436" s="1028"/>
      <c r="AC436" s="1028"/>
      <c r="AD436" s="1028"/>
      <c r="AE436" s="1028"/>
      <c r="AF436" s="1028"/>
      <c r="AG436" s="1028"/>
      <c r="AH436" s="1028"/>
      <c r="AI436" s="1028"/>
      <c r="AJ436" s="1028"/>
      <c r="AK436" s="1028"/>
      <c r="AL436" s="1028"/>
      <c r="AM436" s="1028"/>
      <c r="AN436" s="1028"/>
      <c r="AO436" s="1028"/>
      <c r="AP436" s="1028"/>
      <c r="AQ436" s="1028"/>
      <c r="AR436" s="1028"/>
      <c r="AS436" s="1028"/>
    </row>
    <row r="437" spans="1:45" ht="12.75" customHeight="1">
      <c r="A437" s="1028"/>
      <c r="B437" s="1028"/>
      <c r="C437" s="1028"/>
      <c r="D437" s="1102"/>
      <c r="E437" s="1028"/>
      <c r="F437" s="1028"/>
      <c r="G437" s="1028"/>
      <c r="H437" s="1028"/>
      <c r="I437" s="1028"/>
      <c r="J437" s="1102"/>
      <c r="K437" s="1028"/>
      <c r="L437" s="1028"/>
      <c r="M437" s="1028"/>
      <c r="N437" s="1028"/>
      <c r="O437" s="1028"/>
      <c r="P437" s="1028"/>
      <c r="Q437" s="1028"/>
      <c r="R437" s="1162"/>
      <c r="S437" s="713"/>
      <c r="T437" s="747"/>
      <c r="U437" s="1028"/>
      <c r="V437" s="1102"/>
      <c r="W437" s="1165"/>
      <c r="X437" s="1028"/>
      <c r="Y437" s="1028"/>
      <c r="Z437" s="1028"/>
      <c r="AA437" s="1028"/>
      <c r="AB437" s="1028"/>
      <c r="AC437" s="1028"/>
      <c r="AD437" s="1028"/>
      <c r="AE437" s="1028"/>
      <c r="AF437" s="1028"/>
      <c r="AG437" s="1028"/>
      <c r="AH437" s="1028"/>
      <c r="AI437" s="1028"/>
      <c r="AJ437" s="1028"/>
      <c r="AK437" s="1028"/>
      <c r="AL437" s="1028"/>
      <c r="AM437" s="1028"/>
      <c r="AN437" s="1028"/>
      <c r="AO437" s="1028"/>
      <c r="AP437" s="1028"/>
      <c r="AQ437" s="1028"/>
      <c r="AR437" s="1028"/>
      <c r="AS437" s="1028"/>
    </row>
    <row r="438" spans="1:45" ht="12.75" customHeight="1">
      <c r="A438" s="1028"/>
      <c r="B438" s="1028"/>
      <c r="C438" s="1028"/>
      <c r="D438" s="1102"/>
      <c r="E438" s="1028"/>
      <c r="F438" s="1028"/>
      <c r="G438" s="1028"/>
      <c r="H438" s="1028"/>
      <c r="I438" s="1028"/>
      <c r="J438" s="1102"/>
      <c r="K438" s="1028"/>
      <c r="L438" s="1028"/>
      <c r="M438" s="1028"/>
      <c r="N438" s="1028"/>
      <c r="O438" s="1028"/>
      <c r="P438" s="1028"/>
      <c r="Q438" s="1028"/>
      <c r="R438" s="1162"/>
      <c r="S438" s="713"/>
      <c r="T438" s="747"/>
      <c r="U438" s="1028"/>
      <c r="V438" s="1102"/>
      <c r="W438" s="1165"/>
      <c r="X438" s="1028"/>
      <c r="Y438" s="1028"/>
      <c r="Z438" s="1028"/>
      <c r="AA438" s="1028"/>
      <c r="AB438" s="1028"/>
      <c r="AC438" s="1028"/>
      <c r="AD438" s="1028"/>
      <c r="AE438" s="1028"/>
      <c r="AF438" s="1028"/>
      <c r="AG438" s="1028"/>
      <c r="AH438" s="1028"/>
      <c r="AI438" s="1028"/>
      <c r="AJ438" s="1028"/>
      <c r="AK438" s="1028"/>
      <c r="AL438" s="1028"/>
      <c r="AM438" s="1028"/>
      <c r="AN438" s="1028"/>
      <c r="AO438" s="1028"/>
      <c r="AP438" s="1028"/>
      <c r="AQ438" s="1028"/>
      <c r="AR438" s="1028"/>
      <c r="AS438" s="1028"/>
    </row>
    <row r="439" spans="1:45" ht="12.75" customHeight="1">
      <c r="A439" s="1028"/>
      <c r="B439" s="1028"/>
      <c r="C439" s="1028"/>
      <c r="D439" s="1102"/>
      <c r="E439" s="1028"/>
      <c r="F439" s="1028"/>
      <c r="G439" s="1028"/>
      <c r="H439" s="1028"/>
      <c r="I439" s="1028"/>
      <c r="J439" s="1102"/>
      <c r="K439" s="1028"/>
      <c r="L439" s="1028"/>
      <c r="M439" s="1028"/>
      <c r="N439" s="1028"/>
      <c r="O439" s="1028"/>
      <c r="P439" s="1028"/>
      <c r="Q439" s="1028"/>
      <c r="R439" s="1162"/>
      <c r="S439" s="713"/>
      <c r="T439" s="747"/>
      <c r="U439" s="1028"/>
      <c r="V439" s="1102"/>
      <c r="W439" s="1165"/>
      <c r="X439" s="1028"/>
      <c r="Y439" s="1028"/>
      <c r="Z439" s="1028"/>
      <c r="AA439" s="1028"/>
      <c r="AB439" s="1028"/>
      <c r="AC439" s="1028"/>
      <c r="AD439" s="1028"/>
      <c r="AE439" s="1028"/>
      <c r="AF439" s="1028"/>
      <c r="AG439" s="1028"/>
      <c r="AH439" s="1028"/>
      <c r="AI439" s="1028"/>
      <c r="AJ439" s="1028"/>
      <c r="AK439" s="1028"/>
      <c r="AL439" s="1028"/>
      <c r="AM439" s="1028"/>
      <c r="AN439" s="1028"/>
      <c r="AO439" s="1028"/>
      <c r="AP439" s="1028"/>
      <c r="AQ439" s="1028"/>
      <c r="AR439" s="1028"/>
      <c r="AS439" s="1028"/>
    </row>
    <row r="440" spans="1:45" ht="12.75" customHeight="1">
      <c r="A440" s="1028"/>
      <c r="B440" s="1028"/>
      <c r="C440" s="1028"/>
      <c r="D440" s="1102"/>
      <c r="E440" s="1028"/>
      <c r="F440" s="1028"/>
      <c r="G440" s="1028"/>
      <c r="H440" s="1028"/>
      <c r="I440" s="1028"/>
      <c r="J440" s="1102"/>
      <c r="K440" s="1028"/>
      <c r="L440" s="1028"/>
      <c r="M440" s="1028"/>
      <c r="N440" s="1028"/>
      <c r="O440" s="1028"/>
      <c r="P440" s="1028"/>
      <c r="Q440" s="1028"/>
      <c r="R440" s="1162"/>
      <c r="S440" s="713"/>
      <c r="T440" s="747"/>
      <c r="U440" s="1028"/>
      <c r="V440" s="1102"/>
      <c r="W440" s="1165"/>
      <c r="X440" s="1028"/>
      <c r="Y440" s="1028"/>
      <c r="Z440" s="1028"/>
      <c r="AA440" s="1028"/>
      <c r="AB440" s="1028"/>
      <c r="AC440" s="1028"/>
      <c r="AD440" s="1028"/>
      <c r="AE440" s="1028"/>
      <c r="AF440" s="1028"/>
      <c r="AG440" s="1028"/>
      <c r="AH440" s="1028"/>
      <c r="AI440" s="1028"/>
      <c r="AJ440" s="1028"/>
      <c r="AK440" s="1028"/>
      <c r="AL440" s="1028"/>
      <c r="AM440" s="1028"/>
      <c r="AN440" s="1028"/>
      <c r="AO440" s="1028"/>
      <c r="AP440" s="1028"/>
      <c r="AQ440" s="1028"/>
      <c r="AR440" s="1028"/>
      <c r="AS440" s="1028"/>
    </row>
    <row r="441" spans="1:45" ht="12.75" customHeight="1">
      <c r="A441" s="1028"/>
      <c r="B441" s="1028"/>
      <c r="C441" s="1028"/>
      <c r="D441" s="1102"/>
      <c r="E441" s="1028"/>
      <c r="F441" s="1028"/>
      <c r="G441" s="1028"/>
      <c r="H441" s="1028"/>
      <c r="I441" s="1028"/>
      <c r="J441" s="1102"/>
      <c r="K441" s="1028"/>
      <c r="L441" s="1028"/>
      <c r="M441" s="1028"/>
      <c r="N441" s="1028"/>
      <c r="O441" s="1028"/>
      <c r="P441" s="1028"/>
      <c r="Q441" s="1028"/>
      <c r="R441" s="1162"/>
      <c r="S441" s="713"/>
      <c r="T441" s="747"/>
      <c r="U441" s="1028"/>
      <c r="V441" s="1102"/>
      <c r="W441" s="1165"/>
      <c r="X441" s="1028"/>
      <c r="Y441" s="1028"/>
      <c r="Z441" s="1028"/>
      <c r="AA441" s="1028"/>
      <c r="AB441" s="1028"/>
      <c r="AC441" s="1028"/>
      <c r="AD441" s="1028"/>
      <c r="AE441" s="1028"/>
      <c r="AF441" s="1028"/>
      <c r="AG441" s="1028"/>
      <c r="AH441" s="1028"/>
      <c r="AI441" s="1028"/>
      <c r="AJ441" s="1028"/>
      <c r="AK441" s="1028"/>
      <c r="AL441" s="1028"/>
      <c r="AM441" s="1028"/>
      <c r="AN441" s="1028"/>
      <c r="AO441" s="1028"/>
      <c r="AP441" s="1028"/>
      <c r="AQ441" s="1028"/>
      <c r="AR441" s="1028"/>
      <c r="AS441" s="1028"/>
    </row>
    <row r="442" spans="1:45" ht="12.75" customHeight="1">
      <c r="A442" s="1028"/>
      <c r="B442" s="1028"/>
      <c r="C442" s="1028"/>
      <c r="D442" s="1102"/>
      <c r="E442" s="1028"/>
      <c r="F442" s="1028"/>
      <c r="G442" s="1028"/>
      <c r="H442" s="1028"/>
      <c r="I442" s="1028"/>
      <c r="J442" s="1102"/>
      <c r="K442" s="1028"/>
      <c r="L442" s="1028"/>
      <c r="M442" s="1028"/>
      <c r="N442" s="1028"/>
      <c r="O442" s="1028"/>
      <c r="P442" s="1028"/>
      <c r="Q442" s="1028"/>
      <c r="R442" s="1162"/>
      <c r="S442" s="713"/>
      <c r="T442" s="747"/>
      <c r="U442" s="1028"/>
      <c r="V442" s="1102"/>
      <c r="W442" s="1165"/>
      <c r="X442" s="1028"/>
      <c r="Y442" s="1028"/>
      <c r="Z442" s="1028"/>
      <c r="AA442" s="1028"/>
      <c r="AB442" s="1028"/>
      <c r="AC442" s="1028"/>
      <c r="AD442" s="1028"/>
      <c r="AE442" s="1028"/>
      <c r="AF442" s="1028"/>
      <c r="AG442" s="1028"/>
      <c r="AH442" s="1028"/>
      <c r="AI442" s="1028"/>
      <c r="AJ442" s="1028"/>
      <c r="AK442" s="1028"/>
      <c r="AL442" s="1028"/>
      <c r="AM442" s="1028"/>
      <c r="AN442" s="1028"/>
      <c r="AO442" s="1028"/>
      <c r="AP442" s="1028"/>
      <c r="AQ442" s="1028"/>
      <c r="AR442" s="1028"/>
      <c r="AS442" s="1028"/>
    </row>
    <row r="443" spans="1:45" ht="12.75" customHeight="1">
      <c r="A443" s="1028"/>
      <c r="B443" s="1028"/>
      <c r="C443" s="1028"/>
      <c r="D443" s="1102"/>
      <c r="E443" s="1028"/>
      <c r="F443" s="1028"/>
      <c r="G443" s="1028"/>
      <c r="H443" s="1028"/>
      <c r="I443" s="1028"/>
      <c r="J443" s="1102"/>
      <c r="K443" s="1028"/>
      <c r="L443" s="1028"/>
      <c r="M443" s="1028"/>
      <c r="N443" s="1028"/>
      <c r="O443" s="1028"/>
      <c r="P443" s="1028"/>
      <c r="Q443" s="1028"/>
      <c r="R443" s="1162"/>
      <c r="S443" s="713"/>
      <c r="T443" s="747"/>
      <c r="U443" s="1028"/>
      <c r="V443" s="1102"/>
      <c r="W443" s="1165"/>
      <c r="X443" s="1028"/>
      <c r="Y443" s="1028"/>
      <c r="Z443" s="1028"/>
      <c r="AA443" s="1028"/>
      <c r="AB443" s="1028"/>
      <c r="AC443" s="1028"/>
      <c r="AD443" s="1028"/>
      <c r="AE443" s="1028"/>
      <c r="AF443" s="1028"/>
      <c r="AG443" s="1028"/>
      <c r="AH443" s="1028"/>
      <c r="AI443" s="1028"/>
      <c r="AJ443" s="1028"/>
      <c r="AK443" s="1028"/>
      <c r="AL443" s="1028"/>
      <c r="AM443" s="1028"/>
      <c r="AN443" s="1028"/>
      <c r="AO443" s="1028"/>
      <c r="AP443" s="1028"/>
      <c r="AQ443" s="1028"/>
      <c r="AR443" s="1028"/>
      <c r="AS443" s="1028"/>
    </row>
    <row r="444" spans="1:45" ht="12.75" customHeight="1">
      <c r="A444" s="1028"/>
      <c r="B444" s="1028"/>
      <c r="C444" s="1028"/>
      <c r="D444" s="1102"/>
      <c r="E444" s="1028"/>
      <c r="F444" s="1028"/>
      <c r="G444" s="1028"/>
      <c r="H444" s="1028"/>
      <c r="I444" s="1028"/>
      <c r="J444" s="1102"/>
      <c r="K444" s="1028"/>
      <c r="L444" s="1028"/>
      <c r="M444" s="1028"/>
      <c r="N444" s="1028"/>
      <c r="O444" s="1028"/>
      <c r="P444" s="1028"/>
      <c r="Q444" s="1028"/>
      <c r="R444" s="1162"/>
      <c r="S444" s="713"/>
      <c r="T444" s="747"/>
      <c r="U444" s="1028"/>
      <c r="V444" s="1102"/>
      <c r="W444" s="1165"/>
      <c r="X444" s="1028"/>
      <c r="Y444" s="1028"/>
      <c r="Z444" s="1028"/>
      <c r="AA444" s="1028"/>
      <c r="AB444" s="1028"/>
      <c r="AC444" s="1028"/>
      <c r="AD444" s="1028"/>
      <c r="AE444" s="1028"/>
      <c r="AF444" s="1028"/>
      <c r="AG444" s="1028"/>
      <c r="AH444" s="1028"/>
      <c r="AI444" s="1028"/>
      <c r="AJ444" s="1028"/>
      <c r="AK444" s="1028"/>
      <c r="AL444" s="1028"/>
      <c r="AM444" s="1028"/>
      <c r="AN444" s="1028"/>
      <c r="AO444" s="1028"/>
      <c r="AP444" s="1028"/>
      <c r="AQ444" s="1028"/>
      <c r="AR444" s="1028"/>
      <c r="AS444" s="1028"/>
    </row>
    <row r="445" spans="1:45" ht="12.75" customHeight="1">
      <c r="A445" s="1028"/>
      <c r="B445" s="1028"/>
      <c r="C445" s="1028"/>
      <c r="D445" s="1102"/>
      <c r="E445" s="1028"/>
      <c r="F445" s="1028"/>
      <c r="G445" s="1028"/>
      <c r="H445" s="1028"/>
      <c r="I445" s="1028"/>
      <c r="J445" s="1102"/>
      <c r="K445" s="1028"/>
      <c r="L445" s="1028"/>
      <c r="M445" s="1028"/>
      <c r="N445" s="1028"/>
      <c r="O445" s="1028"/>
      <c r="P445" s="1028"/>
      <c r="Q445" s="1028"/>
      <c r="R445" s="1162"/>
      <c r="S445" s="713"/>
      <c r="T445" s="747"/>
      <c r="U445" s="1028"/>
      <c r="V445" s="1102"/>
      <c r="W445" s="1165"/>
      <c r="X445" s="1028"/>
      <c r="Y445" s="1028"/>
      <c r="Z445" s="1028"/>
      <c r="AA445" s="1028"/>
      <c r="AB445" s="1028"/>
      <c r="AC445" s="1028"/>
      <c r="AD445" s="1028"/>
      <c r="AE445" s="1028"/>
      <c r="AF445" s="1028"/>
      <c r="AG445" s="1028"/>
      <c r="AH445" s="1028"/>
      <c r="AI445" s="1028"/>
      <c r="AJ445" s="1028"/>
      <c r="AK445" s="1028"/>
      <c r="AL445" s="1028"/>
      <c r="AM445" s="1028"/>
      <c r="AN445" s="1028"/>
      <c r="AO445" s="1028"/>
      <c r="AP445" s="1028"/>
      <c r="AQ445" s="1028"/>
      <c r="AR445" s="1028"/>
      <c r="AS445" s="1028"/>
    </row>
    <row r="446" spans="1:45" ht="12.75" customHeight="1">
      <c r="A446" s="1028"/>
      <c r="B446" s="1028"/>
      <c r="C446" s="1028"/>
      <c r="D446" s="1102"/>
      <c r="E446" s="1028"/>
      <c r="F446" s="1028"/>
      <c r="G446" s="1028"/>
      <c r="H446" s="1028"/>
      <c r="I446" s="1028"/>
      <c r="J446" s="1102"/>
      <c r="K446" s="1028"/>
      <c r="L446" s="1028"/>
      <c r="M446" s="1028"/>
      <c r="N446" s="1028"/>
      <c r="O446" s="1028"/>
      <c r="P446" s="1028"/>
      <c r="Q446" s="1028"/>
      <c r="R446" s="1162"/>
      <c r="S446" s="713"/>
      <c r="T446" s="747"/>
      <c r="U446" s="1028"/>
      <c r="V446" s="1102"/>
      <c r="W446" s="1165"/>
      <c r="X446" s="1028"/>
      <c r="Y446" s="1028"/>
      <c r="Z446" s="1028"/>
      <c r="AA446" s="1028"/>
      <c r="AB446" s="1028"/>
      <c r="AC446" s="1028"/>
      <c r="AD446" s="1028"/>
      <c r="AE446" s="1028"/>
      <c r="AF446" s="1028"/>
      <c r="AG446" s="1028"/>
      <c r="AH446" s="1028"/>
      <c r="AI446" s="1028"/>
      <c r="AJ446" s="1028"/>
      <c r="AK446" s="1028"/>
      <c r="AL446" s="1028"/>
      <c r="AM446" s="1028"/>
      <c r="AN446" s="1028"/>
      <c r="AO446" s="1028"/>
      <c r="AP446" s="1028"/>
      <c r="AQ446" s="1028"/>
      <c r="AR446" s="1028"/>
      <c r="AS446" s="1028"/>
    </row>
    <row r="447" spans="1:45" ht="12.75" customHeight="1">
      <c r="A447" s="1028"/>
      <c r="B447" s="1028"/>
      <c r="C447" s="1028"/>
      <c r="D447" s="1102"/>
      <c r="E447" s="1028"/>
      <c r="F447" s="1028"/>
      <c r="G447" s="1028"/>
      <c r="H447" s="1028"/>
      <c r="I447" s="1028"/>
      <c r="J447" s="1102"/>
      <c r="K447" s="1028"/>
      <c r="L447" s="1028"/>
      <c r="M447" s="1028"/>
      <c r="N447" s="1028"/>
      <c r="O447" s="1028"/>
      <c r="P447" s="1028"/>
      <c r="Q447" s="1028"/>
      <c r="R447" s="1162"/>
      <c r="S447" s="713"/>
      <c r="T447" s="747"/>
      <c r="U447" s="1028"/>
      <c r="V447" s="1102"/>
      <c r="W447" s="1165"/>
      <c r="X447" s="1028"/>
      <c r="Y447" s="1028"/>
      <c r="Z447" s="1028"/>
      <c r="AA447" s="1028"/>
      <c r="AB447" s="1028"/>
      <c r="AC447" s="1028"/>
      <c r="AD447" s="1028"/>
      <c r="AE447" s="1028"/>
      <c r="AF447" s="1028"/>
      <c r="AG447" s="1028"/>
      <c r="AH447" s="1028"/>
      <c r="AI447" s="1028"/>
      <c r="AJ447" s="1028"/>
      <c r="AK447" s="1028"/>
      <c r="AL447" s="1028"/>
      <c r="AM447" s="1028"/>
      <c r="AN447" s="1028"/>
      <c r="AO447" s="1028"/>
      <c r="AP447" s="1028"/>
      <c r="AQ447" s="1028"/>
      <c r="AR447" s="1028"/>
      <c r="AS447" s="1028"/>
    </row>
    <row r="448" spans="1:45" ht="12.75" customHeight="1">
      <c r="A448" s="1028"/>
      <c r="B448" s="1028"/>
      <c r="C448" s="1028"/>
      <c r="D448" s="1102"/>
      <c r="E448" s="1028"/>
      <c r="F448" s="1028"/>
      <c r="G448" s="1028"/>
      <c r="H448" s="1028"/>
      <c r="I448" s="1028"/>
      <c r="J448" s="1102"/>
      <c r="K448" s="1028"/>
      <c r="L448" s="1028"/>
      <c r="M448" s="1028"/>
      <c r="N448" s="1028"/>
      <c r="O448" s="1028"/>
      <c r="P448" s="1028"/>
      <c r="Q448" s="1028"/>
      <c r="R448" s="1162"/>
      <c r="S448" s="713"/>
      <c r="T448" s="747"/>
      <c r="U448" s="1028"/>
      <c r="V448" s="1102"/>
      <c r="W448" s="1165"/>
      <c r="X448" s="1028"/>
      <c r="Y448" s="1028"/>
      <c r="Z448" s="1028"/>
      <c r="AA448" s="1028"/>
      <c r="AB448" s="1028"/>
      <c r="AC448" s="1028"/>
      <c r="AD448" s="1028"/>
      <c r="AE448" s="1028"/>
      <c r="AF448" s="1028"/>
      <c r="AG448" s="1028"/>
      <c r="AH448" s="1028"/>
      <c r="AI448" s="1028"/>
      <c r="AJ448" s="1028"/>
      <c r="AK448" s="1028"/>
      <c r="AL448" s="1028"/>
      <c r="AM448" s="1028"/>
      <c r="AN448" s="1028"/>
      <c r="AO448" s="1028"/>
      <c r="AP448" s="1028"/>
      <c r="AQ448" s="1028"/>
      <c r="AR448" s="1028"/>
      <c r="AS448" s="1028"/>
    </row>
    <row r="449" spans="1:45" ht="12.75" customHeight="1">
      <c r="A449" s="1028"/>
      <c r="B449" s="1028"/>
      <c r="C449" s="1028"/>
      <c r="D449" s="1102"/>
      <c r="E449" s="1028"/>
      <c r="F449" s="1028"/>
      <c r="G449" s="1028"/>
      <c r="H449" s="1028"/>
      <c r="I449" s="1028"/>
      <c r="J449" s="1102"/>
      <c r="K449" s="1028"/>
      <c r="L449" s="1028"/>
      <c r="M449" s="1028"/>
      <c r="N449" s="1028"/>
      <c r="O449" s="1028"/>
      <c r="P449" s="1028"/>
      <c r="Q449" s="1028"/>
      <c r="R449" s="1162"/>
      <c r="S449" s="713"/>
      <c r="T449" s="747"/>
      <c r="U449" s="1028"/>
      <c r="V449" s="1102"/>
      <c r="W449" s="1165"/>
      <c r="X449" s="1028"/>
      <c r="Y449" s="1028"/>
      <c r="Z449" s="1028"/>
      <c r="AA449" s="1028"/>
      <c r="AB449" s="1028"/>
      <c r="AC449" s="1028"/>
      <c r="AD449" s="1028"/>
      <c r="AE449" s="1028"/>
      <c r="AF449" s="1028"/>
      <c r="AG449" s="1028"/>
      <c r="AH449" s="1028"/>
      <c r="AI449" s="1028"/>
      <c r="AJ449" s="1028"/>
      <c r="AK449" s="1028"/>
      <c r="AL449" s="1028"/>
      <c r="AM449" s="1028"/>
      <c r="AN449" s="1028"/>
      <c r="AO449" s="1028"/>
      <c r="AP449" s="1028"/>
      <c r="AQ449" s="1028"/>
      <c r="AR449" s="1028"/>
      <c r="AS449" s="1028"/>
    </row>
    <row r="450" spans="1:45" ht="12.75" customHeight="1">
      <c r="A450" s="1028"/>
      <c r="B450" s="1028"/>
      <c r="C450" s="1028"/>
      <c r="D450" s="1102"/>
      <c r="E450" s="1028"/>
      <c r="F450" s="1028"/>
      <c r="G450" s="1028"/>
      <c r="H450" s="1028"/>
      <c r="I450" s="1028"/>
      <c r="J450" s="1102"/>
      <c r="K450" s="1028"/>
      <c r="L450" s="1028"/>
      <c r="M450" s="1028"/>
      <c r="N450" s="1028"/>
      <c r="O450" s="1028"/>
      <c r="P450" s="1028"/>
      <c r="Q450" s="1028"/>
      <c r="R450" s="1162"/>
      <c r="S450" s="713"/>
      <c r="T450" s="747"/>
      <c r="U450" s="1028"/>
      <c r="V450" s="1102"/>
      <c r="W450" s="1165"/>
      <c r="X450" s="1028"/>
      <c r="Y450" s="1028"/>
      <c r="Z450" s="1028"/>
      <c r="AA450" s="1028"/>
      <c r="AB450" s="1028"/>
      <c r="AC450" s="1028"/>
      <c r="AD450" s="1028"/>
      <c r="AE450" s="1028"/>
      <c r="AF450" s="1028"/>
      <c r="AG450" s="1028"/>
      <c r="AH450" s="1028"/>
      <c r="AI450" s="1028"/>
      <c r="AJ450" s="1028"/>
      <c r="AK450" s="1028"/>
      <c r="AL450" s="1028"/>
      <c r="AM450" s="1028"/>
      <c r="AN450" s="1028"/>
      <c r="AO450" s="1028"/>
      <c r="AP450" s="1028"/>
      <c r="AQ450" s="1028"/>
      <c r="AR450" s="1028"/>
      <c r="AS450" s="1028"/>
    </row>
    <row r="451" spans="1:45" ht="12.75" customHeight="1">
      <c r="A451" s="1028"/>
      <c r="B451" s="1028"/>
      <c r="C451" s="1028"/>
      <c r="D451" s="1102"/>
      <c r="E451" s="1028"/>
      <c r="F451" s="1028"/>
      <c r="G451" s="1028"/>
      <c r="H451" s="1028"/>
      <c r="I451" s="1028"/>
      <c r="J451" s="1102"/>
      <c r="K451" s="1028"/>
      <c r="L451" s="1028"/>
      <c r="M451" s="1028"/>
      <c r="N451" s="1028"/>
      <c r="O451" s="1028"/>
      <c r="P451" s="1028"/>
      <c r="Q451" s="1028"/>
      <c r="R451" s="1162"/>
      <c r="S451" s="713"/>
      <c r="T451" s="747"/>
      <c r="U451" s="1028"/>
      <c r="V451" s="1102"/>
      <c r="W451" s="1165"/>
      <c r="X451" s="1028"/>
      <c r="Y451" s="1028"/>
      <c r="Z451" s="1028"/>
      <c r="AA451" s="1028"/>
      <c r="AB451" s="1028"/>
      <c r="AC451" s="1028"/>
      <c r="AD451" s="1028"/>
      <c r="AE451" s="1028"/>
      <c r="AF451" s="1028"/>
      <c r="AG451" s="1028"/>
      <c r="AH451" s="1028"/>
      <c r="AI451" s="1028"/>
      <c r="AJ451" s="1028"/>
      <c r="AK451" s="1028"/>
      <c r="AL451" s="1028"/>
      <c r="AM451" s="1028"/>
      <c r="AN451" s="1028"/>
      <c r="AO451" s="1028"/>
      <c r="AP451" s="1028"/>
      <c r="AQ451" s="1028"/>
      <c r="AR451" s="1028"/>
      <c r="AS451" s="1028"/>
    </row>
    <row r="452" spans="1:45" ht="12.75" customHeight="1">
      <c r="A452" s="1028"/>
      <c r="B452" s="1028"/>
      <c r="C452" s="1028"/>
      <c r="D452" s="1102"/>
      <c r="E452" s="1028"/>
      <c r="F452" s="1028"/>
      <c r="G452" s="1028"/>
      <c r="H452" s="1028"/>
      <c r="I452" s="1028"/>
      <c r="J452" s="1102"/>
      <c r="K452" s="1028"/>
      <c r="L452" s="1028"/>
      <c r="M452" s="1028"/>
      <c r="N452" s="1028"/>
      <c r="O452" s="1028"/>
      <c r="P452" s="1028"/>
      <c r="Q452" s="1028"/>
      <c r="R452" s="1162"/>
      <c r="S452" s="713"/>
      <c r="T452" s="747"/>
      <c r="U452" s="1028"/>
      <c r="V452" s="1102"/>
      <c r="W452" s="1165"/>
      <c r="X452" s="1028"/>
      <c r="Y452" s="1028"/>
      <c r="Z452" s="1028"/>
      <c r="AA452" s="1028"/>
      <c r="AB452" s="1028"/>
      <c r="AC452" s="1028"/>
      <c r="AD452" s="1028"/>
      <c r="AE452" s="1028"/>
      <c r="AF452" s="1028"/>
      <c r="AG452" s="1028"/>
      <c r="AH452" s="1028"/>
      <c r="AI452" s="1028"/>
      <c r="AJ452" s="1028"/>
      <c r="AK452" s="1028"/>
      <c r="AL452" s="1028"/>
      <c r="AM452" s="1028"/>
      <c r="AN452" s="1028"/>
      <c r="AO452" s="1028"/>
      <c r="AP452" s="1028"/>
      <c r="AQ452" s="1028"/>
      <c r="AR452" s="1028"/>
      <c r="AS452" s="1028"/>
    </row>
    <row r="453" spans="1:45" ht="12.75" customHeight="1">
      <c r="A453" s="1028"/>
      <c r="B453" s="1028"/>
      <c r="C453" s="1028"/>
      <c r="D453" s="1102"/>
      <c r="E453" s="1028"/>
      <c r="F453" s="1028"/>
      <c r="G453" s="1028"/>
      <c r="H453" s="1028"/>
      <c r="I453" s="1028"/>
      <c r="J453" s="1102"/>
      <c r="K453" s="1028"/>
      <c r="L453" s="1028"/>
      <c r="M453" s="1028"/>
      <c r="N453" s="1028"/>
      <c r="O453" s="1028"/>
      <c r="P453" s="1028"/>
      <c r="Q453" s="1028"/>
      <c r="R453" s="1162"/>
      <c r="S453" s="713"/>
      <c r="T453" s="747"/>
      <c r="U453" s="1028"/>
      <c r="V453" s="1102"/>
      <c r="W453" s="1165"/>
      <c r="X453" s="1028"/>
      <c r="Y453" s="1028"/>
      <c r="Z453" s="1028"/>
      <c r="AA453" s="1028"/>
      <c r="AB453" s="1028"/>
      <c r="AC453" s="1028"/>
      <c r="AD453" s="1028"/>
      <c r="AE453" s="1028"/>
      <c r="AF453" s="1028"/>
      <c r="AG453" s="1028"/>
      <c r="AH453" s="1028"/>
      <c r="AI453" s="1028"/>
      <c r="AJ453" s="1028"/>
      <c r="AK453" s="1028"/>
      <c r="AL453" s="1028"/>
      <c r="AM453" s="1028"/>
      <c r="AN453" s="1028"/>
      <c r="AO453" s="1028"/>
      <c r="AP453" s="1028"/>
      <c r="AQ453" s="1028"/>
      <c r="AR453" s="1028"/>
      <c r="AS453" s="1028"/>
    </row>
    <row r="454" spans="1:45" ht="12.75" customHeight="1">
      <c r="A454" s="1028"/>
      <c r="B454" s="1028"/>
      <c r="C454" s="1028"/>
      <c r="D454" s="1102"/>
      <c r="E454" s="1028"/>
      <c r="F454" s="1028"/>
      <c r="G454" s="1028"/>
      <c r="H454" s="1028"/>
      <c r="I454" s="1028"/>
      <c r="J454" s="1102"/>
      <c r="K454" s="1028"/>
      <c r="L454" s="1028"/>
      <c r="M454" s="1028"/>
      <c r="N454" s="1028"/>
      <c r="O454" s="1028"/>
      <c r="P454" s="1028"/>
      <c r="Q454" s="1028"/>
      <c r="R454" s="1162"/>
      <c r="S454" s="713"/>
      <c r="T454" s="747"/>
      <c r="U454" s="1028"/>
      <c r="V454" s="1102"/>
      <c r="W454" s="1165"/>
      <c r="X454" s="1028"/>
      <c r="Y454" s="1028"/>
      <c r="Z454" s="1028"/>
      <c r="AA454" s="1028"/>
      <c r="AB454" s="1028"/>
      <c r="AC454" s="1028"/>
      <c r="AD454" s="1028"/>
      <c r="AE454" s="1028"/>
      <c r="AF454" s="1028"/>
      <c r="AG454" s="1028"/>
      <c r="AH454" s="1028"/>
      <c r="AI454" s="1028"/>
      <c r="AJ454" s="1028"/>
      <c r="AK454" s="1028"/>
      <c r="AL454" s="1028"/>
      <c r="AM454" s="1028"/>
      <c r="AN454" s="1028"/>
      <c r="AO454" s="1028"/>
      <c r="AP454" s="1028"/>
      <c r="AQ454" s="1028"/>
      <c r="AR454" s="1028"/>
      <c r="AS454" s="1028"/>
    </row>
    <row r="455" spans="1:45" ht="12.75" customHeight="1">
      <c r="A455" s="1028"/>
      <c r="B455" s="1028"/>
      <c r="C455" s="1028"/>
      <c r="D455" s="1102"/>
      <c r="E455" s="1028"/>
      <c r="F455" s="1028"/>
      <c r="G455" s="1028"/>
      <c r="H455" s="1028"/>
      <c r="I455" s="1028"/>
      <c r="J455" s="1102"/>
      <c r="K455" s="1028"/>
      <c r="L455" s="1028"/>
      <c r="M455" s="1028"/>
      <c r="N455" s="1028"/>
      <c r="O455" s="1028"/>
      <c r="P455" s="1028"/>
      <c r="Q455" s="1028"/>
      <c r="R455" s="1162"/>
      <c r="S455" s="713"/>
      <c r="T455" s="747"/>
      <c r="U455" s="1028"/>
      <c r="V455" s="1102"/>
      <c r="W455" s="1165"/>
      <c r="X455" s="1028"/>
      <c r="Y455" s="1028"/>
      <c r="Z455" s="1028"/>
      <c r="AA455" s="1028"/>
      <c r="AB455" s="1028"/>
      <c r="AC455" s="1028"/>
      <c r="AD455" s="1028"/>
      <c r="AE455" s="1028"/>
      <c r="AF455" s="1028"/>
      <c r="AG455" s="1028"/>
      <c r="AH455" s="1028"/>
      <c r="AI455" s="1028"/>
      <c r="AJ455" s="1028"/>
      <c r="AK455" s="1028"/>
      <c r="AL455" s="1028"/>
      <c r="AM455" s="1028"/>
      <c r="AN455" s="1028"/>
      <c r="AO455" s="1028"/>
      <c r="AP455" s="1028"/>
      <c r="AQ455" s="1028"/>
      <c r="AR455" s="1028"/>
      <c r="AS455" s="1028"/>
    </row>
    <row r="456" spans="1:45" ht="12.75" customHeight="1">
      <c r="A456" s="1028"/>
      <c r="B456" s="1028"/>
      <c r="C456" s="1028"/>
      <c r="D456" s="1102"/>
      <c r="E456" s="1028"/>
      <c r="F456" s="1028"/>
      <c r="G456" s="1028"/>
      <c r="H456" s="1028"/>
      <c r="I456" s="1028"/>
      <c r="J456" s="1102"/>
      <c r="K456" s="1028"/>
      <c r="L456" s="1028"/>
      <c r="M456" s="1028"/>
      <c r="N456" s="1028"/>
      <c r="O456" s="1028"/>
      <c r="P456" s="1028"/>
      <c r="Q456" s="1028"/>
      <c r="R456" s="1162"/>
      <c r="S456" s="713"/>
      <c r="T456" s="747"/>
      <c r="U456" s="1028"/>
      <c r="V456" s="1102"/>
      <c r="W456" s="1165"/>
      <c r="X456" s="1028"/>
      <c r="Y456" s="1028"/>
      <c r="Z456" s="1028"/>
      <c r="AA456" s="1028"/>
      <c r="AB456" s="1028"/>
      <c r="AC456" s="1028"/>
      <c r="AD456" s="1028"/>
      <c r="AE456" s="1028"/>
      <c r="AF456" s="1028"/>
      <c r="AG456" s="1028"/>
      <c r="AH456" s="1028"/>
      <c r="AI456" s="1028"/>
      <c r="AJ456" s="1028"/>
      <c r="AK456" s="1028"/>
      <c r="AL456" s="1028"/>
      <c r="AM456" s="1028"/>
      <c r="AN456" s="1028"/>
      <c r="AO456" s="1028"/>
      <c r="AP456" s="1028"/>
      <c r="AQ456" s="1028"/>
      <c r="AR456" s="1028"/>
      <c r="AS456" s="1028"/>
    </row>
    <row r="457" spans="1:45" ht="12.75" customHeight="1">
      <c r="A457" s="1028"/>
      <c r="B457" s="1028"/>
      <c r="C457" s="1028"/>
      <c r="D457" s="1102"/>
      <c r="E457" s="1028"/>
      <c r="F457" s="1028"/>
      <c r="G457" s="1028"/>
      <c r="H457" s="1028"/>
      <c r="I457" s="1028"/>
      <c r="J457" s="1102"/>
      <c r="K457" s="1028"/>
      <c r="L457" s="1028"/>
      <c r="M457" s="1028"/>
      <c r="N457" s="1028"/>
      <c r="O457" s="1028"/>
      <c r="P457" s="1028"/>
      <c r="Q457" s="1028"/>
      <c r="R457" s="1162"/>
      <c r="S457" s="713"/>
      <c r="T457" s="747"/>
      <c r="U457" s="1028"/>
      <c r="V457" s="1102"/>
      <c r="W457" s="1165"/>
      <c r="X457" s="1028"/>
      <c r="Y457" s="1028"/>
      <c r="Z457" s="1028"/>
      <c r="AA457" s="1028"/>
      <c r="AB457" s="1028"/>
      <c r="AC457" s="1028"/>
      <c r="AD457" s="1028"/>
      <c r="AE457" s="1028"/>
      <c r="AF457" s="1028"/>
      <c r="AG457" s="1028"/>
      <c r="AH457" s="1028"/>
      <c r="AI457" s="1028"/>
      <c r="AJ457" s="1028"/>
      <c r="AK457" s="1028"/>
      <c r="AL457" s="1028"/>
      <c r="AM457" s="1028"/>
      <c r="AN457" s="1028"/>
      <c r="AO457" s="1028"/>
      <c r="AP457" s="1028"/>
      <c r="AQ457" s="1028"/>
      <c r="AR457" s="1028"/>
      <c r="AS457" s="1028"/>
    </row>
    <row r="458" spans="1:45" ht="12.75" customHeight="1">
      <c r="A458" s="1028"/>
      <c r="B458" s="1028"/>
      <c r="C458" s="1028"/>
      <c r="D458" s="1102"/>
      <c r="E458" s="1028"/>
      <c r="F458" s="1028"/>
      <c r="G458" s="1028"/>
      <c r="H458" s="1028"/>
      <c r="I458" s="1028"/>
      <c r="J458" s="1102"/>
      <c r="K458" s="1028"/>
      <c r="L458" s="1028"/>
      <c r="M458" s="1028"/>
      <c r="N458" s="1028"/>
      <c r="O458" s="1028"/>
      <c r="P458" s="1028"/>
      <c r="Q458" s="1028"/>
      <c r="R458" s="1162"/>
      <c r="S458" s="713"/>
      <c r="T458" s="747"/>
      <c r="U458" s="1028"/>
      <c r="V458" s="1102"/>
      <c r="W458" s="1165"/>
      <c r="X458" s="1028"/>
      <c r="Y458" s="1028"/>
      <c r="Z458" s="1028"/>
      <c r="AA458" s="1028"/>
      <c r="AB458" s="1028"/>
      <c r="AC458" s="1028"/>
      <c r="AD458" s="1028"/>
      <c r="AE458" s="1028"/>
      <c r="AF458" s="1028"/>
      <c r="AG458" s="1028"/>
      <c r="AH458" s="1028"/>
      <c r="AI458" s="1028"/>
      <c r="AJ458" s="1028"/>
      <c r="AK458" s="1028"/>
      <c r="AL458" s="1028"/>
      <c r="AM458" s="1028"/>
      <c r="AN458" s="1028"/>
      <c r="AO458" s="1028"/>
      <c r="AP458" s="1028"/>
      <c r="AQ458" s="1028"/>
      <c r="AR458" s="1028"/>
      <c r="AS458" s="1028"/>
    </row>
    <row r="459" spans="1:45" ht="12.75" customHeight="1">
      <c r="A459" s="1028"/>
      <c r="B459" s="1028"/>
      <c r="C459" s="1028"/>
      <c r="D459" s="1102"/>
      <c r="E459" s="1028"/>
      <c r="F459" s="1028"/>
      <c r="G459" s="1028"/>
      <c r="H459" s="1028"/>
      <c r="I459" s="1028"/>
      <c r="J459" s="1102"/>
      <c r="K459" s="1028"/>
      <c r="L459" s="1028"/>
      <c r="M459" s="1028"/>
      <c r="N459" s="1028"/>
      <c r="O459" s="1028"/>
      <c r="P459" s="1028"/>
      <c r="Q459" s="1028"/>
      <c r="R459" s="1162"/>
      <c r="S459" s="713"/>
      <c r="T459" s="747"/>
      <c r="U459" s="1028"/>
      <c r="V459" s="1102"/>
      <c r="W459" s="1165"/>
      <c r="X459" s="1028"/>
      <c r="Y459" s="1028"/>
      <c r="Z459" s="1028"/>
      <c r="AA459" s="1028"/>
      <c r="AB459" s="1028"/>
      <c r="AC459" s="1028"/>
      <c r="AD459" s="1028"/>
      <c r="AE459" s="1028"/>
      <c r="AF459" s="1028"/>
      <c r="AG459" s="1028"/>
      <c r="AH459" s="1028"/>
      <c r="AI459" s="1028"/>
      <c r="AJ459" s="1028"/>
      <c r="AK459" s="1028"/>
      <c r="AL459" s="1028"/>
      <c r="AM459" s="1028"/>
      <c r="AN459" s="1028"/>
      <c r="AO459" s="1028"/>
      <c r="AP459" s="1028"/>
      <c r="AQ459" s="1028"/>
      <c r="AR459" s="1028"/>
      <c r="AS459" s="1028"/>
    </row>
    <row r="460" spans="1:45" ht="12.75" customHeight="1">
      <c r="A460" s="1028"/>
      <c r="B460" s="1028"/>
      <c r="C460" s="1028"/>
      <c r="D460" s="1102"/>
      <c r="E460" s="1028"/>
      <c r="F460" s="1028"/>
      <c r="G460" s="1028"/>
      <c r="H460" s="1028"/>
      <c r="I460" s="1028"/>
      <c r="J460" s="1102"/>
      <c r="K460" s="1028"/>
      <c r="L460" s="1028"/>
      <c r="M460" s="1028"/>
      <c r="N460" s="1028"/>
      <c r="O460" s="1028"/>
      <c r="P460" s="1028"/>
      <c r="Q460" s="1028"/>
      <c r="R460" s="1162"/>
      <c r="S460" s="713"/>
      <c r="T460" s="747"/>
      <c r="U460" s="1028"/>
      <c r="V460" s="1102"/>
      <c r="W460" s="1165"/>
      <c r="X460" s="1028"/>
      <c r="Y460" s="1028"/>
      <c r="Z460" s="1028"/>
      <c r="AA460" s="1028"/>
      <c r="AB460" s="1028"/>
      <c r="AC460" s="1028"/>
      <c r="AD460" s="1028"/>
      <c r="AE460" s="1028"/>
      <c r="AF460" s="1028"/>
      <c r="AG460" s="1028"/>
      <c r="AH460" s="1028"/>
      <c r="AI460" s="1028"/>
      <c r="AJ460" s="1028"/>
      <c r="AK460" s="1028"/>
      <c r="AL460" s="1028"/>
      <c r="AM460" s="1028"/>
      <c r="AN460" s="1028"/>
      <c r="AO460" s="1028"/>
      <c r="AP460" s="1028"/>
      <c r="AQ460" s="1028"/>
      <c r="AR460" s="1028"/>
      <c r="AS460" s="1028"/>
    </row>
    <row r="461" spans="1:45" ht="12.75" customHeight="1">
      <c r="A461" s="1028"/>
      <c r="B461" s="1028"/>
      <c r="C461" s="1028"/>
      <c r="D461" s="1102"/>
      <c r="E461" s="1028"/>
      <c r="F461" s="1028"/>
      <c r="G461" s="1028"/>
      <c r="H461" s="1028"/>
      <c r="I461" s="1028"/>
      <c r="J461" s="1102"/>
      <c r="K461" s="1028"/>
      <c r="L461" s="1028"/>
      <c r="M461" s="1028"/>
      <c r="N461" s="1028"/>
      <c r="O461" s="1028"/>
      <c r="P461" s="1028"/>
      <c r="Q461" s="1028"/>
      <c r="R461" s="1162"/>
      <c r="S461" s="713"/>
      <c r="T461" s="747"/>
      <c r="U461" s="1028"/>
      <c r="V461" s="1102"/>
      <c r="W461" s="1165"/>
      <c r="X461" s="1028"/>
      <c r="Y461" s="1028"/>
      <c r="Z461" s="1028"/>
      <c r="AA461" s="1028"/>
      <c r="AB461" s="1028"/>
      <c r="AC461" s="1028"/>
      <c r="AD461" s="1028"/>
      <c r="AE461" s="1028"/>
      <c r="AF461" s="1028"/>
      <c r="AG461" s="1028"/>
      <c r="AH461" s="1028"/>
      <c r="AI461" s="1028"/>
      <c r="AJ461" s="1028"/>
      <c r="AK461" s="1028"/>
      <c r="AL461" s="1028"/>
      <c r="AM461" s="1028"/>
      <c r="AN461" s="1028"/>
      <c r="AO461" s="1028"/>
      <c r="AP461" s="1028"/>
      <c r="AQ461" s="1028"/>
      <c r="AR461" s="1028"/>
      <c r="AS461" s="1028"/>
    </row>
    <row r="462" spans="1:45" ht="12.75" customHeight="1">
      <c r="A462" s="1028"/>
      <c r="B462" s="1028"/>
      <c r="C462" s="1028"/>
      <c r="D462" s="1102"/>
      <c r="E462" s="1028"/>
      <c r="F462" s="1028"/>
      <c r="G462" s="1028"/>
      <c r="H462" s="1028"/>
      <c r="I462" s="1028"/>
      <c r="J462" s="1102"/>
      <c r="K462" s="1028"/>
      <c r="L462" s="1028"/>
      <c r="M462" s="1028"/>
      <c r="N462" s="1028"/>
      <c r="O462" s="1028"/>
      <c r="P462" s="1028"/>
      <c r="Q462" s="1028"/>
      <c r="R462" s="1162"/>
      <c r="S462" s="713"/>
      <c r="T462" s="747"/>
      <c r="U462" s="1028"/>
      <c r="V462" s="1102"/>
      <c r="W462" s="1165"/>
      <c r="X462" s="1028"/>
      <c r="Y462" s="1028"/>
      <c r="Z462" s="1028"/>
      <c r="AA462" s="1028"/>
      <c r="AB462" s="1028"/>
      <c r="AC462" s="1028"/>
      <c r="AD462" s="1028"/>
      <c r="AE462" s="1028"/>
      <c r="AF462" s="1028"/>
      <c r="AG462" s="1028"/>
      <c r="AH462" s="1028"/>
      <c r="AI462" s="1028"/>
      <c r="AJ462" s="1028"/>
      <c r="AK462" s="1028"/>
      <c r="AL462" s="1028"/>
      <c r="AM462" s="1028"/>
      <c r="AN462" s="1028"/>
      <c r="AO462" s="1028"/>
      <c r="AP462" s="1028"/>
      <c r="AQ462" s="1028"/>
      <c r="AR462" s="1028"/>
      <c r="AS462" s="1028"/>
    </row>
    <row r="463" spans="1:45" ht="12.75" customHeight="1">
      <c r="A463" s="1028"/>
      <c r="B463" s="1028"/>
      <c r="C463" s="1028"/>
      <c r="D463" s="1102"/>
      <c r="E463" s="1028"/>
      <c r="F463" s="1028"/>
      <c r="G463" s="1028"/>
      <c r="H463" s="1028"/>
      <c r="I463" s="1028"/>
      <c r="J463" s="1102"/>
      <c r="K463" s="1028"/>
      <c r="L463" s="1028"/>
      <c r="M463" s="1028"/>
      <c r="N463" s="1028"/>
      <c r="O463" s="1028"/>
      <c r="P463" s="1028"/>
      <c r="Q463" s="1028"/>
      <c r="R463" s="1162"/>
      <c r="S463" s="713"/>
      <c r="T463" s="747"/>
      <c r="U463" s="1028"/>
      <c r="V463" s="1102"/>
      <c r="W463" s="1165"/>
      <c r="X463" s="1028"/>
      <c r="Y463" s="1028"/>
      <c r="Z463" s="1028"/>
      <c r="AA463" s="1028"/>
      <c r="AB463" s="1028"/>
      <c r="AC463" s="1028"/>
      <c r="AD463" s="1028"/>
      <c r="AE463" s="1028"/>
      <c r="AF463" s="1028"/>
      <c r="AG463" s="1028"/>
      <c r="AH463" s="1028"/>
      <c r="AI463" s="1028"/>
      <c r="AJ463" s="1028"/>
      <c r="AK463" s="1028"/>
      <c r="AL463" s="1028"/>
      <c r="AM463" s="1028"/>
      <c r="AN463" s="1028"/>
      <c r="AO463" s="1028"/>
      <c r="AP463" s="1028"/>
      <c r="AQ463" s="1028"/>
      <c r="AR463" s="1028"/>
      <c r="AS463" s="1028"/>
    </row>
    <row r="464" spans="1:45" ht="12.75" customHeight="1">
      <c r="A464" s="1028"/>
      <c r="B464" s="1028"/>
      <c r="C464" s="1028"/>
      <c r="D464" s="1102"/>
      <c r="E464" s="1028"/>
      <c r="F464" s="1028"/>
      <c r="G464" s="1028"/>
      <c r="H464" s="1028"/>
      <c r="I464" s="1028"/>
      <c r="J464" s="1102"/>
      <c r="K464" s="1028"/>
      <c r="L464" s="1028"/>
      <c r="M464" s="1028"/>
      <c r="N464" s="1028"/>
      <c r="O464" s="1028"/>
      <c r="P464" s="1028"/>
      <c r="Q464" s="1028"/>
      <c r="R464" s="1162"/>
      <c r="S464" s="713"/>
      <c r="T464" s="747"/>
      <c r="U464" s="1028"/>
      <c r="V464" s="1102"/>
      <c r="W464" s="1165"/>
      <c r="X464" s="1028"/>
      <c r="Y464" s="1028"/>
      <c r="Z464" s="1028"/>
      <c r="AA464" s="1028"/>
      <c r="AB464" s="1028"/>
      <c r="AC464" s="1028"/>
      <c r="AD464" s="1028"/>
      <c r="AE464" s="1028"/>
      <c r="AF464" s="1028"/>
      <c r="AG464" s="1028"/>
      <c r="AH464" s="1028"/>
      <c r="AI464" s="1028"/>
      <c r="AJ464" s="1028"/>
      <c r="AK464" s="1028"/>
      <c r="AL464" s="1028"/>
      <c r="AM464" s="1028"/>
      <c r="AN464" s="1028"/>
      <c r="AO464" s="1028"/>
      <c r="AP464" s="1028"/>
      <c r="AQ464" s="1028"/>
      <c r="AR464" s="1028"/>
      <c r="AS464" s="1028"/>
    </row>
    <row r="465" spans="1:45" ht="12.75" customHeight="1">
      <c r="A465" s="1028"/>
      <c r="B465" s="1028"/>
      <c r="C465" s="1028"/>
      <c r="D465" s="1102"/>
      <c r="E465" s="1028"/>
      <c r="F465" s="1028"/>
      <c r="G465" s="1028"/>
      <c r="H465" s="1028"/>
      <c r="I465" s="1028"/>
      <c r="J465" s="1102"/>
      <c r="K465" s="1028"/>
      <c r="L465" s="1028"/>
      <c r="M465" s="1028"/>
      <c r="N465" s="1028"/>
      <c r="O465" s="1028"/>
      <c r="P465" s="1028"/>
      <c r="Q465" s="1028"/>
      <c r="R465" s="1162"/>
      <c r="S465" s="713"/>
      <c r="T465" s="747"/>
      <c r="U465" s="1028"/>
      <c r="V465" s="1102"/>
      <c r="W465" s="1165"/>
      <c r="X465" s="1028"/>
      <c r="Y465" s="1028"/>
      <c r="Z465" s="1028"/>
      <c r="AA465" s="1028"/>
      <c r="AB465" s="1028"/>
      <c r="AC465" s="1028"/>
      <c r="AD465" s="1028"/>
      <c r="AE465" s="1028"/>
      <c r="AF465" s="1028"/>
      <c r="AG465" s="1028"/>
      <c r="AH465" s="1028"/>
      <c r="AI465" s="1028"/>
      <c r="AJ465" s="1028"/>
      <c r="AK465" s="1028"/>
      <c r="AL465" s="1028"/>
      <c r="AM465" s="1028"/>
      <c r="AN465" s="1028"/>
      <c r="AO465" s="1028"/>
      <c r="AP465" s="1028"/>
      <c r="AQ465" s="1028"/>
      <c r="AR465" s="1028"/>
      <c r="AS465" s="1028"/>
    </row>
    <row r="466" spans="1:45" ht="12.75" customHeight="1">
      <c r="A466" s="1028"/>
      <c r="B466" s="1028"/>
      <c r="C466" s="1028"/>
      <c r="D466" s="1102"/>
      <c r="E466" s="1028"/>
      <c r="F466" s="1028"/>
      <c r="G466" s="1028"/>
      <c r="H466" s="1028"/>
      <c r="I466" s="1028"/>
      <c r="J466" s="1102"/>
      <c r="K466" s="1028"/>
      <c r="L466" s="1028"/>
      <c r="M466" s="1028"/>
      <c r="N466" s="1028"/>
      <c r="O466" s="1028"/>
      <c r="P466" s="1028"/>
      <c r="Q466" s="1028"/>
      <c r="R466" s="1162"/>
      <c r="S466" s="713"/>
      <c r="T466" s="747"/>
      <c r="U466" s="1028"/>
      <c r="V466" s="1102"/>
      <c r="W466" s="1165"/>
      <c r="X466" s="1028"/>
      <c r="Y466" s="1028"/>
      <c r="Z466" s="1028"/>
      <c r="AA466" s="1028"/>
      <c r="AB466" s="1028"/>
      <c r="AC466" s="1028"/>
      <c r="AD466" s="1028"/>
      <c r="AE466" s="1028"/>
      <c r="AF466" s="1028"/>
      <c r="AG466" s="1028"/>
      <c r="AH466" s="1028"/>
      <c r="AI466" s="1028"/>
      <c r="AJ466" s="1028"/>
      <c r="AK466" s="1028"/>
      <c r="AL466" s="1028"/>
      <c r="AM466" s="1028"/>
      <c r="AN466" s="1028"/>
      <c r="AO466" s="1028"/>
      <c r="AP466" s="1028"/>
      <c r="AQ466" s="1028"/>
      <c r="AR466" s="1028"/>
      <c r="AS466" s="1028"/>
    </row>
    <row r="467" spans="1:45" ht="12.75" customHeight="1">
      <c r="A467" s="1028"/>
      <c r="B467" s="1028"/>
      <c r="C467" s="1028"/>
      <c r="D467" s="1102"/>
      <c r="E467" s="1028"/>
      <c r="F467" s="1028"/>
      <c r="G467" s="1028"/>
      <c r="H467" s="1028"/>
      <c r="I467" s="1028"/>
      <c r="J467" s="1102"/>
      <c r="K467" s="1028"/>
      <c r="L467" s="1028"/>
      <c r="M467" s="1028"/>
      <c r="N467" s="1028"/>
      <c r="O467" s="1028"/>
      <c r="P467" s="1028"/>
      <c r="Q467" s="1028"/>
      <c r="R467" s="1162"/>
      <c r="S467" s="713"/>
      <c r="T467" s="747"/>
      <c r="U467" s="1028"/>
      <c r="V467" s="1102"/>
      <c r="W467" s="1165"/>
      <c r="X467" s="1028"/>
      <c r="Y467" s="1028"/>
      <c r="Z467" s="1028"/>
      <c r="AA467" s="1028"/>
      <c r="AB467" s="1028"/>
      <c r="AC467" s="1028"/>
      <c r="AD467" s="1028"/>
      <c r="AE467" s="1028"/>
      <c r="AF467" s="1028"/>
      <c r="AG467" s="1028"/>
      <c r="AH467" s="1028"/>
      <c r="AI467" s="1028"/>
      <c r="AJ467" s="1028"/>
      <c r="AK467" s="1028"/>
      <c r="AL467" s="1028"/>
      <c r="AM467" s="1028"/>
      <c r="AN467" s="1028"/>
      <c r="AO467" s="1028"/>
      <c r="AP467" s="1028"/>
      <c r="AQ467" s="1028"/>
      <c r="AR467" s="1028"/>
      <c r="AS467" s="1028"/>
    </row>
    <row r="468" spans="1:45" ht="12.75" customHeight="1">
      <c r="A468" s="1028"/>
      <c r="B468" s="1028"/>
      <c r="C468" s="1028"/>
      <c r="D468" s="1102"/>
      <c r="E468" s="1028"/>
      <c r="F468" s="1028"/>
      <c r="G468" s="1028"/>
      <c r="H468" s="1028"/>
      <c r="I468" s="1028"/>
      <c r="J468" s="1102"/>
      <c r="K468" s="1028"/>
      <c r="L468" s="1028"/>
      <c r="M468" s="1028"/>
      <c r="N468" s="1028"/>
      <c r="O468" s="1028"/>
      <c r="P468" s="1028"/>
      <c r="Q468" s="1028"/>
      <c r="R468" s="1162"/>
      <c r="S468" s="713"/>
      <c r="T468" s="747"/>
      <c r="U468" s="1028"/>
      <c r="V468" s="1102"/>
      <c r="W468" s="1165"/>
      <c r="X468" s="1028"/>
      <c r="Y468" s="1028"/>
      <c r="Z468" s="1028"/>
      <c r="AA468" s="1028"/>
      <c r="AB468" s="1028"/>
      <c r="AC468" s="1028"/>
      <c r="AD468" s="1028"/>
      <c r="AE468" s="1028"/>
      <c r="AF468" s="1028"/>
      <c r="AG468" s="1028"/>
      <c r="AH468" s="1028"/>
      <c r="AI468" s="1028"/>
      <c r="AJ468" s="1028"/>
      <c r="AK468" s="1028"/>
      <c r="AL468" s="1028"/>
      <c r="AM468" s="1028"/>
      <c r="AN468" s="1028"/>
      <c r="AO468" s="1028"/>
      <c r="AP468" s="1028"/>
      <c r="AQ468" s="1028"/>
      <c r="AR468" s="1028"/>
      <c r="AS468" s="1028"/>
    </row>
    <row r="469" spans="1:45" ht="12.75" customHeight="1">
      <c r="A469" s="1028"/>
      <c r="B469" s="1028"/>
      <c r="C469" s="1028"/>
      <c r="D469" s="1102"/>
      <c r="E469" s="1028"/>
      <c r="F469" s="1028"/>
      <c r="G469" s="1028"/>
      <c r="H469" s="1028"/>
      <c r="I469" s="1028"/>
      <c r="J469" s="1102"/>
      <c r="K469" s="1028"/>
      <c r="L469" s="1028"/>
      <c r="M469" s="1028"/>
      <c r="N469" s="1028"/>
      <c r="O469" s="1028"/>
      <c r="P469" s="1028"/>
      <c r="Q469" s="1028"/>
      <c r="R469" s="1162"/>
      <c r="S469" s="713"/>
      <c r="T469" s="747"/>
      <c r="U469" s="1028"/>
      <c r="V469" s="1102"/>
      <c r="W469" s="1165"/>
      <c r="X469" s="1028"/>
      <c r="Y469" s="1028"/>
      <c r="Z469" s="1028"/>
      <c r="AA469" s="1028"/>
      <c r="AB469" s="1028"/>
      <c r="AC469" s="1028"/>
      <c r="AD469" s="1028"/>
      <c r="AE469" s="1028"/>
      <c r="AF469" s="1028"/>
      <c r="AG469" s="1028"/>
      <c r="AH469" s="1028"/>
      <c r="AI469" s="1028"/>
      <c r="AJ469" s="1028"/>
      <c r="AK469" s="1028"/>
      <c r="AL469" s="1028"/>
      <c r="AM469" s="1028"/>
      <c r="AN469" s="1028"/>
      <c r="AO469" s="1028"/>
      <c r="AP469" s="1028"/>
      <c r="AQ469" s="1028"/>
      <c r="AR469" s="1028"/>
      <c r="AS469" s="1028"/>
    </row>
    <row r="470" spans="1:45" ht="12.75" customHeight="1">
      <c r="A470" s="1028"/>
      <c r="B470" s="1028"/>
      <c r="C470" s="1028"/>
      <c r="D470" s="1102"/>
      <c r="E470" s="1028"/>
      <c r="F470" s="1028"/>
      <c r="G470" s="1028"/>
      <c r="H470" s="1028"/>
      <c r="I470" s="1028"/>
      <c r="J470" s="1102"/>
      <c r="K470" s="1028"/>
      <c r="L470" s="1028"/>
      <c r="M470" s="1028"/>
      <c r="N470" s="1028"/>
      <c r="O470" s="1028"/>
      <c r="P470" s="1028"/>
      <c r="Q470" s="1028"/>
      <c r="R470" s="1162"/>
      <c r="S470" s="713"/>
      <c r="T470" s="747"/>
      <c r="U470" s="1028"/>
      <c r="V470" s="1102"/>
      <c r="W470" s="1165"/>
      <c r="X470" s="1028"/>
      <c r="Y470" s="1028"/>
      <c r="Z470" s="1028"/>
      <c r="AA470" s="1028"/>
      <c r="AB470" s="1028"/>
      <c r="AC470" s="1028"/>
      <c r="AD470" s="1028"/>
      <c r="AE470" s="1028"/>
      <c r="AF470" s="1028"/>
      <c r="AG470" s="1028"/>
      <c r="AH470" s="1028"/>
      <c r="AI470" s="1028"/>
      <c r="AJ470" s="1028"/>
      <c r="AK470" s="1028"/>
      <c r="AL470" s="1028"/>
      <c r="AM470" s="1028"/>
      <c r="AN470" s="1028"/>
      <c r="AO470" s="1028"/>
      <c r="AP470" s="1028"/>
      <c r="AQ470" s="1028"/>
      <c r="AR470" s="1028"/>
      <c r="AS470" s="1028"/>
    </row>
    <row r="471" spans="1:45" ht="12.75" customHeight="1">
      <c r="A471" s="1028"/>
      <c r="B471" s="1028"/>
      <c r="C471" s="1028"/>
      <c r="D471" s="1102"/>
      <c r="E471" s="1028"/>
      <c r="F471" s="1028"/>
      <c r="G471" s="1028"/>
      <c r="H471" s="1028"/>
      <c r="I471" s="1028"/>
      <c r="J471" s="1102"/>
      <c r="K471" s="1028"/>
      <c r="L471" s="1028"/>
      <c r="M471" s="1028"/>
      <c r="N471" s="1028"/>
      <c r="O471" s="1028"/>
      <c r="P471" s="1028"/>
      <c r="Q471" s="1028"/>
      <c r="R471" s="1162"/>
      <c r="S471" s="713"/>
      <c r="T471" s="747"/>
      <c r="U471" s="1028"/>
      <c r="V471" s="1102"/>
      <c r="W471" s="1165"/>
      <c r="X471" s="1028"/>
      <c r="Y471" s="1028"/>
      <c r="Z471" s="1028"/>
      <c r="AA471" s="1028"/>
      <c r="AB471" s="1028"/>
      <c r="AC471" s="1028"/>
      <c r="AD471" s="1028"/>
      <c r="AE471" s="1028"/>
      <c r="AF471" s="1028"/>
      <c r="AG471" s="1028"/>
      <c r="AH471" s="1028"/>
      <c r="AI471" s="1028"/>
      <c r="AJ471" s="1028"/>
      <c r="AK471" s="1028"/>
      <c r="AL471" s="1028"/>
      <c r="AM471" s="1028"/>
      <c r="AN471" s="1028"/>
      <c r="AO471" s="1028"/>
      <c r="AP471" s="1028"/>
      <c r="AQ471" s="1028"/>
      <c r="AR471" s="1028"/>
      <c r="AS471" s="1028"/>
    </row>
    <row r="472" spans="1:45" ht="12.75" customHeight="1">
      <c r="A472" s="1028"/>
      <c r="B472" s="1028"/>
      <c r="C472" s="1028"/>
      <c r="D472" s="1102"/>
      <c r="E472" s="1028"/>
      <c r="F472" s="1028"/>
      <c r="G472" s="1028"/>
      <c r="H472" s="1028"/>
      <c r="I472" s="1028"/>
      <c r="J472" s="1102"/>
      <c r="K472" s="1028"/>
      <c r="L472" s="1028"/>
      <c r="M472" s="1028"/>
      <c r="N472" s="1028"/>
      <c r="O472" s="1028"/>
      <c r="P472" s="1028"/>
      <c r="Q472" s="1028"/>
      <c r="R472" s="1162"/>
      <c r="S472" s="713"/>
      <c r="T472" s="747"/>
      <c r="U472" s="1028"/>
      <c r="V472" s="1102"/>
      <c r="W472" s="1165"/>
      <c r="X472" s="1028"/>
      <c r="Y472" s="1028"/>
      <c r="Z472" s="1028"/>
      <c r="AA472" s="1028"/>
      <c r="AB472" s="1028"/>
      <c r="AC472" s="1028"/>
      <c r="AD472" s="1028"/>
      <c r="AE472" s="1028"/>
      <c r="AF472" s="1028"/>
      <c r="AG472" s="1028"/>
      <c r="AH472" s="1028"/>
      <c r="AI472" s="1028"/>
      <c r="AJ472" s="1028"/>
      <c r="AK472" s="1028"/>
      <c r="AL472" s="1028"/>
      <c r="AM472" s="1028"/>
      <c r="AN472" s="1028"/>
      <c r="AO472" s="1028"/>
      <c r="AP472" s="1028"/>
      <c r="AQ472" s="1028"/>
      <c r="AR472" s="1028"/>
      <c r="AS472" s="1028"/>
    </row>
    <row r="473" spans="1:45" ht="12.75" customHeight="1">
      <c r="A473" s="1028"/>
      <c r="B473" s="1028"/>
      <c r="C473" s="1028"/>
      <c r="D473" s="1102"/>
      <c r="E473" s="1028"/>
      <c r="F473" s="1028"/>
      <c r="G473" s="1028"/>
      <c r="H473" s="1028"/>
      <c r="I473" s="1028"/>
      <c r="J473" s="1102"/>
      <c r="K473" s="1028"/>
      <c r="L473" s="1028"/>
      <c r="M473" s="1028"/>
      <c r="N473" s="1028"/>
      <c r="O473" s="1028"/>
      <c r="P473" s="1028"/>
      <c r="Q473" s="1028"/>
      <c r="R473" s="1162"/>
      <c r="S473" s="713"/>
      <c r="T473" s="747"/>
      <c r="U473" s="1028"/>
      <c r="V473" s="1102"/>
      <c r="W473" s="1165"/>
      <c r="X473" s="1028"/>
      <c r="Y473" s="1028"/>
      <c r="Z473" s="1028"/>
      <c r="AA473" s="1028"/>
      <c r="AB473" s="1028"/>
      <c r="AC473" s="1028"/>
      <c r="AD473" s="1028"/>
      <c r="AE473" s="1028"/>
      <c r="AF473" s="1028"/>
      <c r="AG473" s="1028"/>
      <c r="AH473" s="1028"/>
      <c r="AI473" s="1028"/>
      <c r="AJ473" s="1028"/>
      <c r="AK473" s="1028"/>
      <c r="AL473" s="1028"/>
      <c r="AM473" s="1028"/>
      <c r="AN473" s="1028"/>
      <c r="AO473" s="1028"/>
      <c r="AP473" s="1028"/>
      <c r="AQ473" s="1028"/>
      <c r="AR473" s="1028"/>
      <c r="AS473" s="1028"/>
    </row>
    <row r="474" spans="1:45" ht="12.75" customHeight="1">
      <c r="A474" s="1028"/>
      <c r="B474" s="1028"/>
      <c r="C474" s="1028"/>
      <c r="D474" s="1102"/>
      <c r="E474" s="1028"/>
      <c r="F474" s="1028"/>
      <c r="G474" s="1028"/>
      <c r="H474" s="1028"/>
      <c r="I474" s="1028"/>
      <c r="J474" s="1102"/>
      <c r="K474" s="1028"/>
      <c r="L474" s="1028"/>
      <c r="M474" s="1028"/>
      <c r="N474" s="1028"/>
      <c r="O474" s="1028"/>
      <c r="P474" s="1028"/>
      <c r="Q474" s="1028"/>
      <c r="R474" s="1162"/>
      <c r="S474" s="713"/>
      <c r="T474" s="747"/>
      <c r="U474" s="1028"/>
      <c r="V474" s="1102"/>
      <c r="W474" s="1165"/>
      <c r="X474" s="1028"/>
      <c r="Y474" s="1028"/>
      <c r="Z474" s="1028"/>
      <c r="AA474" s="1028"/>
      <c r="AB474" s="1028"/>
      <c r="AC474" s="1028"/>
      <c r="AD474" s="1028"/>
      <c r="AE474" s="1028"/>
      <c r="AF474" s="1028"/>
      <c r="AG474" s="1028"/>
      <c r="AH474" s="1028"/>
      <c r="AI474" s="1028"/>
      <c r="AJ474" s="1028"/>
      <c r="AK474" s="1028"/>
      <c r="AL474" s="1028"/>
      <c r="AM474" s="1028"/>
      <c r="AN474" s="1028"/>
      <c r="AO474" s="1028"/>
      <c r="AP474" s="1028"/>
      <c r="AQ474" s="1028"/>
      <c r="AR474" s="1028"/>
      <c r="AS474" s="1028"/>
    </row>
    <row r="475" spans="1:45" ht="12.75" customHeight="1">
      <c r="A475" s="1028"/>
      <c r="B475" s="1028"/>
      <c r="C475" s="1028"/>
      <c r="D475" s="1102"/>
      <c r="E475" s="1028"/>
      <c r="F475" s="1028"/>
      <c r="G475" s="1028"/>
      <c r="H475" s="1028"/>
      <c r="I475" s="1028"/>
      <c r="J475" s="1102"/>
      <c r="K475" s="1028"/>
      <c r="L475" s="1028"/>
      <c r="M475" s="1028"/>
      <c r="N475" s="1028"/>
      <c r="O475" s="1028"/>
      <c r="P475" s="1028"/>
      <c r="Q475" s="1028"/>
      <c r="R475" s="1162"/>
      <c r="S475" s="713"/>
      <c r="T475" s="747"/>
      <c r="U475" s="1028"/>
      <c r="V475" s="1102"/>
      <c r="W475" s="1165"/>
      <c r="X475" s="1028"/>
      <c r="Y475" s="1028"/>
      <c r="Z475" s="1028"/>
      <c r="AA475" s="1028"/>
      <c r="AB475" s="1028"/>
      <c r="AC475" s="1028"/>
      <c r="AD475" s="1028"/>
      <c r="AE475" s="1028"/>
      <c r="AF475" s="1028"/>
      <c r="AG475" s="1028"/>
      <c r="AH475" s="1028"/>
      <c r="AI475" s="1028"/>
      <c r="AJ475" s="1028"/>
      <c r="AK475" s="1028"/>
      <c r="AL475" s="1028"/>
      <c r="AM475" s="1028"/>
      <c r="AN475" s="1028"/>
      <c r="AO475" s="1028"/>
      <c r="AP475" s="1028"/>
      <c r="AQ475" s="1028"/>
      <c r="AR475" s="1028"/>
      <c r="AS475" s="1028"/>
    </row>
    <row r="476" spans="1:45" ht="12.75" customHeight="1">
      <c r="A476" s="1028"/>
      <c r="B476" s="1028"/>
      <c r="C476" s="1028"/>
      <c r="D476" s="1102"/>
      <c r="E476" s="1028"/>
      <c r="F476" s="1028"/>
      <c r="G476" s="1028"/>
      <c r="H476" s="1028"/>
      <c r="I476" s="1028"/>
      <c r="J476" s="1102"/>
      <c r="K476" s="1028"/>
      <c r="L476" s="1028"/>
      <c r="M476" s="1028"/>
      <c r="N476" s="1028"/>
      <c r="O476" s="1028"/>
      <c r="P476" s="1028"/>
      <c r="Q476" s="1028"/>
      <c r="R476" s="1162"/>
      <c r="S476" s="713"/>
      <c r="T476" s="747"/>
      <c r="U476" s="1028"/>
      <c r="V476" s="1102"/>
      <c r="W476" s="1165"/>
      <c r="X476" s="1028"/>
      <c r="Y476" s="1028"/>
      <c r="Z476" s="1028"/>
      <c r="AA476" s="1028"/>
      <c r="AB476" s="1028"/>
      <c r="AC476" s="1028"/>
      <c r="AD476" s="1028"/>
      <c r="AE476" s="1028"/>
      <c r="AF476" s="1028"/>
      <c r="AG476" s="1028"/>
      <c r="AH476" s="1028"/>
      <c r="AI476" s="1028"/>
      <c r="AJ476" s="1028"/>
      <c r="AK476" s="1028"/>
      <c r="AL476" s="1028"/>
      <c r="AM476" s="1028"/>
      <c r="AN476" s="1028"/>
      <c r="AO476" s="1028"/>
      <c r="AP476" s="1028"/>
      <c r="AQ476" s="1028"/>
      <c r="AR476" s="1028"/>
      <c r="AS476" s="1028"/>
    </row>
    <row r="477" spans="1:45" ht="12.75" customHeight="1">
      <c r="A477" s="1028"/>
      <c r="B477" s="1028"/>
      <c r="C477" s="1028"/>
      <c r="D477" s="1102"/>
      <c r="E477" s="1028"/>
      <c r="F477" s="1028"/>
      <c r="G477" s="1028"/>
      <c r="H477" s="1028"/>
      <c r="I477" s="1028"/>
      <c r="J477" s="1102"/>
      <c r="K477" s="1028"/>
      <c r="L477" s="1028"/>
      <c r="M477" s="1028"/>
      <c r="N477" s="1028"/>
      <c r="O477" s="1028"/>
      <c r="P477" s="1028"/>
      <c r="Q477" s="1028"/>
      <c r="R477" s="1162"/>
      <c r="S477" s="713"/>
      <c r="T477" s="747"/>
      <c r="U477" s="1028"/>
      <c r="V477" s="1102"/>
      <c r="W477" s="1165"/>
      <c r="X477" s="1028"/>
      <c r="Y477" s="1028"/>
      <c r="Z477" s="1028"/>
      <c r="AA477" s="1028"/>
      <c r="AB477" s="1028"/>
      <c r="AC477" s="1028"/>
      <c r="AD477" s="1028"/>
      <c r="AE477" s="1028"/>
      <c r="AF477" s="1028"/>
      <c r="AG477" s="1028"/>
      <c r="AH477" s="1028"/>
      <c r="AI477" s="1028"/>
      <c r="AJ477" s="1028"/>
      <c r="AK477" s="1028"/>
      <c r="AL477" s="1028"/>
      <c r="AM477" s="1028"/>
      <c r="AN477" s="1028"/>
      <c r="AO477" s="1028"/>
      <c r="AP477" s="1028"/>
      <c r="AQ477" s="1028"/>
      <c r="AR477" s="1028"/>
      <c r="AS477" s="1028"/>
    </row>
    <row r="478" spans="1:45" ht="12.75" customHeight="1">
      <c r="A478" s="1028"/>
      <c r="B478" s="1028"/>
      <c r="C478" s="1028"/>
      <c r="D478" s="1102"/>
      <c r="E478" s="1028"/>
      <c r="F478" s="1028"/>
      <c r="G478" s="1028"/>
      <c r="H478" s="1028"/>
      <c r="I478" s="1028"/>
      <c r="J478" s="1102"/>
      <c r="K478" s="1028"/>
      <c r="L478" s="1028"/>
      <c r="M478" s="1028"/>
      <c r="N478" s="1028"/>
      <c r="O478" s="1028"/>
      <c r="P478" s="1028"/>
      <c r="Q478" s="1028"/>
      <c r="R478" s="1162"/>
      <c r="S478" s="713"/>
      <c r="T478" s="747"/>
      <c r="U478" s="1028"/>
      <c r="V478" s="1102"/>
      <c r="W478" s="1165"/>
      <c r="X478" s="1028"/>
      <c r="Y478" s="1028"/>
      <c r="Z478" s="1028"/>
      <c r="AA478" s="1028"/>
      <c r="AB478" s="1028"/>
      <c r="AC478" s="1028"/>
      <c r="AD478" s="1028"/>
      <c r="AE478" s="1028"/>
      <c r="AF478" s="1028"/>
      <c r="AG478" s="1028"/>
      <c r="AH478" s="1028"/>
      <c r="AI478" s="1028"/>
      <c r="AJ478" s="1028"/>
      <c r="AK478" s="1028"/>
      <c r="AL478" s="1028"/>
      <c r="AM478" s="1028"/>
      <c r="AN478" s="1028"/>
      <c r="AO478" s="1028"/>
      <c r="AP478" s="1028"/>
      <c r="AQ478" s="1028"/>
      <c r="AR478" s="1028"/>
      <c r="AS478" s="1028"/>
    </row>
    <row r="479" spans="1:45" ht="12.75" customHeight="1">
      <c r="A479" s="1028"/>
      <c r="B479" s="1028"/>
      <c r="C479" s="1028"/>
      <c r="D479" s="1102"/>
      <c r="E479" s="1028"/>
      <c r="F479" s="1028"/>
      <c r="G479" s="1028"/>
      <c r="H479" s="1028"/>
      <c r="I479" s="1028"/>
      <c r="J479" s="1102"/>
      <c r="K479" s="1028"/>
      <c r="L479" s="1028"/>
      <c r="M479" s="1028"/>
      <c r="N479" s="1028"/>
      <c r="O479" s="1028"/>
      <c r="P479" s="1028"/>
      <c r="Q479" s="1028"/>
      <c r="R479" s="1162"/>
      <c r="S479" s="713"/>
      <c r="T479" s="747"/>
      <c r="U479" s="1028"/>
      <c r="V479" s="1102"/>
      <c r="W479" s="1165"/>
      <c r="X479" s="1028"/>
      <c r="Y479" s="1028"/>
      <c r="Z479" s="1028"/>
      <c r="AA479" s="1028"/>
      <c r="AB479" s="1028"/>
      <c r="AC479" s="1028"/>
      <c r="AD479" s="1028"/>
      <c r="AE479" s="1028"/>
      <c r="AF479" s="1028"/>
      <c r="AG479" s="1028"/>
      <c r="AH479" s="1028"/>
      <c r="AI479" s="1028"/>
      <c r="AJ479" s="1028"/>
      <c r="AK479" s="1028"/>
      <c r="AL479" s="1028"/>
      <c r="AM479" s="1028"/>
      <c r="AN479" s="1028"/>
      <c r="AO479" s="1028"/>
      <c r="AP479" s="1028"/>
      <c r="AQ479" s="1028"/>
      <c r="AR479" s="1028"/>
      <c r="AS479" s="1028"/>
    </row>
    <row r="480" spans="1:45" ht="12.75" customHeight="1">
      <c r="A480" s="1028"/>
      <c r="B480" s="1028"/>
      <c r="C480" s="1028"/>
      <c r="D480" s="1102"/>
      <c r="E480" s="1028"/>
      <c r="F480" s="1028"/>
      <c r="G480" s="1028"/>
      <c r="H480" s="1028"/>
      <c r="I480" s="1028"/>
      <c r="J480" s="1102"/>
      <c r="K480" s="1028"/>
      <c r="L480" s="1028"/>
      <c r="M480" s="1028"/>
      <c r="N480" s="1028"/>
      <c r="O480" s="1028"/>
      <c r="P480" s="1028"/>
      <c r="Q480" s="1028"/>
      <c r="R480" s="1162"/>
      <c r="S480" s="713"/>
      <c r="T480" s="747"/>
      <c r="U480" s="1028"/>
      <c r="V480" s="1102"/>
      <c r="W480" s="1165"/>
      <c r="X480" s="1028"/>
      <c r="Y480" s="1028"/>
      <c r="Z480" s="1028"/>
      <c r="AA480" s="1028"/>
      <c r="AB480" s="1028"/>
      <c r="AC480" s="1028"/>
      <c r="AD480" s="1028"/>
      <c r="AE480" s="1028"/>
      <c r="AF480" s="1028"/>
      <c r="AG480" s="1028"/>
      <c r="AH480" s="1028"/>
      <c r="AI480" s="1028"/>
      <c r="AJ480" s="1028"/>
      <c r="AK480" s="1028"/>
      <c r="AL480" s="1028"/>
      <c r="AM480" s="1028"/>
      <c r="AN480" s="1028"/>
      <c r="AO480" s="1028"/>
      <c r="AP480" s="1028"/>
      <c r="AQ480" s="1028"/>
      <c r="AR480" s="1028"/>
      <c r="AS480" s="1028"/>
    </row>
    <row r="481" spans="1:45" ht="12.75" customHeight="1">
      <c r="A481" s="1028"/>
      <c r="B481" s="1028"/>
      <c r="C481" s="1028"/>
      <c r="D481" s="1102"/>
      <c r="E481" s="1028"/>
      <c r="F481" s="1028"/>
      <c r="G481" s="1028"/>
      <c r="H481" s="1028"/>
      <c r="I481" s="1028"/>
      <c r="J481" s="1102"/>
      <c r="K481" s="1028"/>
      <c r="L481" s="1028"/>
      <c r="M481" s="1028"/>
      <c r="N481" s="1028"/>
      <c r="O481" s="1028"/>
      <c r="P481" s="1028"/>
      <c r="Q481" s="1028"/>
      <c r="R481" s="1162"/>
      <c r="S481" s="713"/>
      <c r="T481" s="747"/>
      <c r="U481" s="1028"/>
      <c r="V481" s="1102"/>
      <c r="W481" s="1165"/>
      <c r="X481" s="1028"/>
      <c r="Y481" s="1028"/>
      <c r="Z481" s="1028"/>
      <c r="AA481" s="1028"/>
      <c r="AB481" s="1028"/>
      <c r="AC481" s="1028"/>
      <c r="AD481" s="1028"/>
      <c r="AE481" s="1028"/>
      <c r="AF481" s="1028"/>
      <c r="AG481" s="1028"/>
      <c r="AH481" s="1028"/>
      <c r="AI481" s="1028"/>
      <c r="AJ481" s="1028"/>
      <c r="AK481" s="1028"/>
      <c r="AL481" s="1028"/>
      <c r="AM481" s="1028"/>
      <c r="AN481" s="1028"/>
      <c r="AO481" s="1028"/>
      <c r="AP481" s="1028"/>
      <c r="AQ481" s="1028"/>
      <c r="AR481" s="1028"/>
      <c r="AS481" s="1028"/>
    </row>
    <row r="482" spans="1:45" ht="12.75" customHeight="1">
      <c r="A482" s="1028"/>
      <c r="B482" s="1028"/>
      <c r="C482" s="1028"/>
      <c r="D482" s="1102"/>
      <c r="E482" s="1028"/>
      <c r="F482" s="1028"/>
      <c r="G482" s="1028"/>
      <c r="H482" s="1028"/>
      <c r="I482" s="1028"/>
      <c r="J482" s="1102"/>
      <c r="K482" s="1028"/>
      <c r="L482" s="1028"/>
      <c r="M482" s="1028"/>
      <c r="N482" s="1028"/>
      <c r="O482" s="1028"/>
      <c r="P482" s="1028"/>
      <c r="Q482" s="1028"/>
      <c r="R482" s="1162"/>
      <c r="S482" s="713"/>
      <c r="T482" s="747"/>
      <c r="U482" s="1028"/>
      <c r="V482" s="1102"/>
      <c r="W482" s="1165"/>
      <c r="X482" s="1028"/>
      <c r="Y482" s="1028"/>
      <c r="Z482" s="1028"/>
      <c r="AA482" s="1028"/>
      <c r="AB482" s="1028"/>
      <c r="AC482" s="1028"/>
      <c r="AD482" s="1028"/>
      <c r="AE482" s="1028"/>
      <c r="AF482" s="1028"/>
      <c r="AG482" s="1028"/>
      <c r="AH482" s="1028"/>
      <c r="AI482" s="1028"/>
      <c r="AJ482" s="1028"/>
      <c r="AK482" s="1028"/>
      <c r="AL482" s="1028"/>
      <c r="AM482" s="1028"/>
      <c r="AN482" s="1028"/>
      <c r="AO482" s="1028"/>
      <c r="AP482" s="1028"/>
      <c r="AQ482" s="1028"/>
      <c r="AR482" s="1028"/>
      <c r="AS482" s="1028"/>
    </row>
    <row r="483" spans="1:45" ht="12.75" customHeight="1">
      <c r="A483" s="1028"/>
      <c r="B483" s="1028"/>
      <c r="C483" s="1028"/>
      <c r="D483" s="1102"/>
      <c r="E483" s="1028"/>
      <c r="F483" s="1028"/>
      <c r="G483" s="1028"/>
      <c r="H483" s="1028"/>
      <c r="I483" s="1028"/>
      <c r="J483" s="1102"/>
      <c r="K483" s="1028"/>
      <c r="L483" s="1028"/>
      <c r="M483" s="1028"/>
      <c r="N483" s="1028"/>
      <c r="O483" s="1028"/>
      <c r="P483" s="1028"/>
      <c r="Q483" s="1028"/>
      <c r="R483" s="1162"/>
      <c r="S483" s="713"/>
      <c r="T483" s="747"/>
      <c r="U483" s="1028"/>
      <c r="V483" s="1102"/>
      <c r="W483" s="1165"/>
      <c r="X483" s="1028"/>
      <c r="Y483" s="1028"/>
      <c r="Z483" s="1028"/>
      <c r="AA483" s="1028"/>
      <c r="AB483" s="1028"/>
      <c r="AC483" s="1028"/>
      <c r="AD483" s="1028"/>
      <c r="AE483" s="1028"/>
      <c r="AF483" s="1028"/>
      <c r="AG483" s="1028"/>
      <c r="AH483" s="1028"/>
      <c r="AI483" s="1028"/>
      <c r="AJ483" s="1028"/>
      <c r="AK483" s="1028"/>
      <c r="AL483" s="1028"/>
      <c r="AM483" s="1028"/>
      <c r="AN483" s="1028"/>
      <c r="AO483" s="1028"/>
      <c r="AP483" s="1028"/>
      <c r="AQ483" s="1028"/>
      <c r="AR483" s="1028"/>
      <c r="AS483" s="1028"/>
    </row>
    <row r="484" spans="1:45" ht="12.75" customHeight="1">
      <c r="A484" s="1028"/>
      <c r="B484" s="1028"/>
      <c r="C484" s="1028"/>
      <c r="D484" s="1102"/>
      <c r="E484" s="1028"/>
      <c r="F484" s="1028"/>
      <c r="G484" s="1028"/>
      <c r="H484" s="1028"/>
      <c r="I484" s="1028"/>
      <c r="J484" s="1102"/>
      <c r="K484" s="1028"/>
      <c r="L484" s="1028"/>
      <c r="M484" s="1028"/>
      <c r="N484" s="1028"/>
      <c r="O484" s="1028"/>
      <c r="P484" s="1028"/>
      <c r="Q484" s="1028"/>
      <c r="R484" s="1162"/>
      <c r="S484" s="713"/>
      <c r="T484" s="747"/>
      <c r="U484" s="1028"/>
      <c r="V484" s="1102"/>
      <c r="W484" s="1165"/>
      <c r="X484" s="1028"/>
      <c r="Y484" s="1028"/>
      <c r="Z484" s="1028"/>
      <c r="AA484" s="1028"/>
      <c r="AB484" s="1028"/>
      <c r="AC484" s="1028"/>
      <c r="AD484" s="1028"/>
      <c r="AE484" s="1028"/>
      <c r="AF484" s="1028"/>
      <c r="AG484" s="1028"/>
      <c r="AH484" s="1028"/>
      <c r="AI484" s="1028"/>
      <c r="AJ484" s="1028"/>
      <c r="AK484" s="1028"/>
      <c r="AL484" s="1028"/>
      <c r="AM484" s="1028"/>
      <c r="AN484" s="1028"/>
      <c r="AO484" s="1028"/>
      <c r="AP484" s="1028"/>
      <c r="AQ484" s="1028"/>
      <c r="AR484" s="1028"/>
      <c r="AS484" s="1028"/>
    </row>
    <row r="485" spans="1:45" ht="12.75" customHeight="1">
      <c r="A485" s="1028"/>
      <c r="B485" s="1028"/>
      <c r="C485" s="1028"/>
      <c r="D485" s="1102"/>
      <c r="E485" s="1028"/>
      <c r="F485" s="1028"/>
      <c r="G485" s="1028"/>
      <c r="H485" s="1028"/>
      <c r="I485" s="1028"/>
      <c r="J485" s="1102"/>
      <c r="K485" s="1028"/>
      <c r="L485" s="1028"/>
      <c r="M485" s="1028"/>
      <c r="N485" s="1028"/>
      <c r="O485" s="1028"/>
      <c r="P485" s="1028"/>
      <c r="Q485" s="1028"/>
      <c r="R485" s="1162"/>
      <c r="S485" s="713"/>
      <c r="T485" s="747"/>
      <c r="U485" s="1028"/>
      <c r="V485" s="1102"/>
      <c r="W485" s="1165"/>
      <c r="X485" s="1028"/>
      <c r="Y485" s="1028"/>
      <c r="Z485" s="1028"/>
      <c r="AA485" s="1028"/>
      <c r="AB485" s="1028"/>
      <c r="AC485" s="1028"/>
      <c r="AD485" s="1028"/>
      <c r="AE485" s="1028"/>
      <c r="AF485" s="1028"/>
      <c r="AG485" s="1028"/>
      <c r="AH485" s="1028"/>
      <c r="AI485" s="1028"/>
      <c r="AJ485" s="1028"/>
      <c r="AK485" s="1028"/>
      <c r="AL485" s="1028"/>
      <c r="AM485" s="1028"/>
      <c r="AN485" s="1028"/>
      <c r="AO485" s="1028"/>
      <c r="AP485" s="1028"/>
      <c r="AQ485" s="1028"/>
      <c r="AR485" s="1028"/>
      <c r="AS485" s="1028"/>
    </row>
    <row r="486" spans="1:45" ht="12.75" customHeight="1">
      <c r="A486" s="1028"/>
      <c r="B486" s="1028"/>
      <c r="C486" s="1028"/>
      <c r="D486" s="1102"/>
      <c r="E486" s="1028"/>
      <c r="F486" s="1028"/>
      <c r="G486" s="1028"/>
      <c r="H486" s="1028"/>
      <c r="I486" s="1028"/>
      <c r="J486" s="1102"/>
      <c r="K486" s="1028"/>
      <c r="L486" s="1028"/>
      <c r="M486" s="1028"/>
      <c r="N486" s="1028"/>
      <c r="O486" s="1028"/>
      <c r="P486" s="1028"/>
      <c r="Q486" s="1028"/>
      <c r="R486" s="1162"/>
      <c r="S486" s="713"/>
      <c r="T486" s="747"/>
      <c r="U486" s="1028"/>
      <c r="V486" s="1102"/>
      <c r="W486" s="1165"/>
      <c r="X486" s="1028"/>
      <c r="Y486" s="1028"/>
      <c r="Z486" s="1028"/>
      <c r="AA486" s="1028"/>
      <c r="AB486" s="1028"/>
      <c r="AC486" s="1028"/>
      <c r="AD486" s="1028"/>
      <c r="AE486" s="1028"/>
      <c r="AF486" s="1028"/>
      <c r="AG486" s="1028"/>
      <c r="AH486" s="1028"/>
      <c r="AI486" s="1028"/>
      <c r="AJ486" s="1028"/>
      <c r="AK486" s="1028"/>
      <c r="AL486" s="1028"/>
      <c r="AM486" s="1028"/>
      <c r="AN486" s="1028"/>
      <c r="AO486" s="1028"/>
      <c r="AP486" s="1028"/>
      <c r="AQ486" s="1028"/>
      <c r="AR486" s="1028"/>
      <c r="AS486" s="1028"/>
    </row>
    <row r="487" spans="1:45" ht="12.75" customHeight="1">
      <c r="A487" s="1028"/>
      <c r="B487" s="1028"/>
      <c r="C487" s="1028"/>
      <c r="D487" s="1102"/>
      <c r="E487" s="1028"/>
      <c r="F487" s="1028"/>
      <c r="G487" s="1028"/>
      <c r="H487" s="1028"/>
      <c r="I487" s="1028"/>
      <c r="J487" s="1102"/>
      <c r="K487" s="1028"/>
      <c r="L487" s="1028"/>
      <c r="M487" s="1028"/>
      <c r="N487" s="1028"/>
      <c r="O487" s="1028"/>
      <c r="P487" s="1028"/>
      <c r="Q487" s="1028"/>
      <c r="R487" s="1162"/>
      <c r="S487" s="713"/>
      <c r="T487" s="747"/>
      <c r="U487" s="1028"/>
      <c r="V487" s="1102"/>
      <c r="W487" s="1165"/>
      <c r="X487" s="1028"/>
      <c r="Y487" s="1028"/>
      <c r="Z487" s="1028"/>
      <c r="AA487" s="1028"/>
      <c r="AB487" s="1028"/>
      <c r="AC487" s="1028"/>
      <c r="AD487" s="1028"/>
      <c r="AE487" s="1028"/>
      <c r="AF487" s="1028"/>
      <c r="AG487" s="1028"/>
      <c r="AH487" s="1028"/>
      <c r="AI487" s="1028"/>
      <c r="AJ487" s="1028"/>
      <c r="AK487" s="1028"/>
      <c r="AL487" s="1028"/>
      <c r="AM487" s="1028"/>
      <c r="AN487" s="1028"/>
      <c r="AO487" s="1028"/>
      <c r="AP487" s="1028"/>
      <c r="AQ487" s="1028"/>
      <c r="AR487" s="1028"/>
      <c r="AS487" s="1028"/>
    </row>
    <row r="488" spans="1:45" ht="12.75" customHeight="1">
      <c r="A488" s="1028"/>
      <c r="B488" s="1028"/>
      <c r="C488" s="1028"/>
      <c r="D488" s="1102"/>
      <c r="E488" s="1028"/>
      <c r="F488" s="1028"/>
      <c r="G488" s="1028"/>
      <c r="H488" s="1028"/>
      <c r="I488" s="1028"/>
      <c r="J488" s="1102"/>
      <c r="K488" s="1028"/>
      <c r="L488" s="1028"/>
      <c r="M488" s="1028"/>
      <c r="N488" s="1028"/>
      <c r="O488" s="1028"/>
      <c r="P488" s="1028"/>
      <c r="Q488" s="1028"/>
      <c r="R488" s="1162"/>
      <c r="S488" s="713"/>
      <c r="T488" s="747"/>
      <c r="U488" s="1028"/>
      <c r="V488" s="1102"/>
      <c r="W488" s="1165"/>
      <c r="X488" s="1028"/>
      <c r="Y488" s="1028"/>
      <c r="Z488" s="1028"/>
      <c r="AA488" s="1028"/>
      <c r="AB488" s="1028"/>
      <c r="AC488" s="1028"/>
      <c r="AD488" s="1028"/>
      <c r="AE488" s="1028"/>
      <c r="AF488" s="1028"/>
      <c r="AG488" s="1028"/>
      <c r="AH488" s="1028"/>
      <c r="AI488" s="1028"/>
      <c r="AJ488" s="1028"/>
      <c r="AK488" s="1028"/>
      <c r="AL488" s="1028"/>
      <c r="AM488" s="1028"/>
      <c r="AN488" s="1028"/>
      <c r="AO488" s="1028"/>
      <c r="AP488" s="1028"/>
      <c r="AQ488" s="1028"/>
      <c r="AR488" s="1028"/>
      <c r="AS488" s="1028"/>
    </row>
    <row r="489" spans="1:45" ht="12.75" customHeight="1">
      <c r="A489" s="1028"/>
      <c r="B489" s="1028"/>
      <c r="C489" s="1028"/>
      <c r="D489" s="1102"/>
      <c r="E489" s="1028"/>
      <c r="F489" s="1028"/>
      <c r="G489" s="1028"/>
      <c r="H489" s="1028"/>
      <c r="I489" s="1028"/>
      <c r="J489" s="1102"/>
      <c r="K489" s="1028"/>
      <c r="L489" s="1028"/>
      <c r="M489" s="1028"/>
      <c r="N489" s="1028"/>
      <c r="O489" s="1028"/>
      <c r="P489" s="1028"/>
      <c r="Q489" s="1028"/>
      <c r="R489" s="1162"/>
      <c r="S489" s="713"/>
      <c r="T489" s="747"/>
      <c r="U489" s="1028"/>
      <c r="V489" s="1102"/>
      <c r="W489" s="1165"/>
      <c r="X489" s="1028"/>
      <c r="Y489" s="1028"/>
      <c r="Z489" s="1028"/>
      <c r="AA489" s="1028"/>
      <c r="AB489" s="1028"/>
      <c r="AC489" s="1028"/>
      <c r="AD489" s="1028"/>
      <c r="AE489" s="1028"/>
      <c r="AF489" s="1028"/>
      <c r="AG489" s="1028"/>
      <c r="AH489" s="1028"/>
      <c r="AI489" s="1028"/>
      <c r="AJ489" s="1028"/>
      <c r="AK489" s="1028"/>
      <c r="AL489" s="1028"/>
      <c r="AM489" s="1028"/>
      <c r="AN489" s="1028"/>
      <c r="AO489" s="1028"/>
      <c r="AP489" s="1028"/>
      <c r="AQ489" s="1028"/>
      <c r="AR489" s="1028"/>
      <c r="AS489" s="1028"/>
    </row>
    <row r="490" spans="1:45" ht="12.75" customHeight="1">
      <c r="A490" s="1028"/>
      <c r="B490" s="1028"/>
      <c r="C490" s="1028"/>
      <c r="D490" s="1102"/>
      <c r="E490" s="1028"/>
      <c r="F490" s="1028"/>
      <c r="G490" s="1028"/>
      <c r="H490" s="1028"/>
      <c r="I490" s="1028"/>
      <c r="J490" s="1102"/>
      <c r="K490" s="1028"/>
      <c r="L490" s="1028"/>
      <c r="M490" s="1028"/>
      <c r="N490" s="1028"/>
      <c r="O490" s="1028"/>
      <c r="P490" s="1028"/>
      <c r="Q490" s="1028"/>
      <c r="R490" s="1162"/>
      <c r="S490" s="713"/>
      <c r="T490" s="747"/>
      <c r="U490" s="1028"/>
      <c r="V490" s="1102"/>
      <c r="W490" s="1165"/>
      <c r="X490" s="1028"/>
      <c r="Y490" s="1028"/>
      <c r="Z490" s="1028"/>
      <c r="AA490" s="1028"/>
      <c r="AB490" s="1028"/>
      <c r="AC490" s="1028"/>
      <c r="AD490" s="1028"/>
      <c r="AE490" s="1028"/>
      <c r="AF490" s="1028"/>
      <c r="AG490" s="1028"/>
      <c r="AH490" s="1028"/>
      <c r="AI490" s="1028"/>
      <c r="AJ490" s="1028"/>
      <c r="AK490" s="1028"/>
      <c r="AL490" s="1028"/>
      <c r="AM490" s="1028"/>
      <c r="AN490" s="1028"/>
      <c r="AO490" s="1028"/>
      <c r="AP490" s="1028"/>
      <c r="AQ490" s="1028"/>
      <c r="AR490" s="1028"/>
      <c r="AS490" s="1028"/>
    </row>
    <row r="491" spans="1:45" ht="12.75" customHeight="1">
      <c r="A491" s="1028"/>
      <c r="B491" s="1028"/>
      <c r="C491" s="1028"/>
      <c r="D491" s="1102"/>
      <c r="E491" s="1028"/>
      <c r="F491" s="1028"/>
      <c r="G491" s="1028"/>
      <c r="H491" s="1028"/>
      <c r="I491" s="1028"/>
      <c r="J491" s="1102"/>
      <c r="K491" s="1028"/>
      <c r="L491" s="1028"/>
      <c r="M491" s="1028"/>
      <c r="N491" s="1028"/>
      <c r="O491" s="1028"/>
      <c r="P491" s="1028"/>
      <c r="Q491" s="1028"/>
      <c r="R491" s="1162"/>
      <c r="S491" s="713"/>
      <c r="T491" s="747"/>
      <c r="U491" s="1028"/>
      <c r="V491" s="1102"/>
      <c r="W491" s="1165"/>
      <c r="X491" s="1028"/>
      <c r="Y491" s="1028"/>
      <c r="Z491" s="1028"/>
      <c r="AA491" s="1028"/>
      <c r="AB491" s="1028"/>
      <c r="AC491" s="1028"/>
      <c r="AD491" s="1028"/>
      <c r="AE491" s="1028"/>
      <c r="AF491" s="1028"/>
      <c r="AG491" s="1028"/>
      <c r="AH491" s="1028"/>
      <c r="AI491" s="1028"/>
      <c r="AJ491" s="1028"/>
      <c r="AK491" s="1028"/>
      <c r="AL491" s="1028"/>
      <c r="AM491" s="1028"/>
      <c r="AN491" s="1028"/>
      <c r="AO491" s="1028"/>
      <c r="AP491" s="1028"/>
      <c r="AQ491" s="1028"/>
      <c r="AR491" s="1028"/>
      <c r="AS491" s="1028"/>
    </row>
    <row r="492" spans="1:45" ht="12.75" customHeight="1">
      <c r="A492" s="1028"/>
      <c r="B492" s="1028"/>
      <c r="C492" s="1028"/>
      <c r="D492" s="1102"/>
      <c r="E492" s="1028"/>
      <c r="F492" s="1028"/>
      <c r="G492" s="1028"/>
      <c r="H492" s="1028"/>
      <c r="I492" s="1028"/>
      <c r="J492" s="1102"/>
      <c r="K492" s="1028"/>
      <c r="L492" s="1028"/>
      <c r="M492" s="1028"/>
      <c r="N492" s="1028"/>
      <c r="O492" s="1028"/>
      <c r="P492" s="1028"/>
      <c r="Q492" s="1028"/>
      <c r="R492" s="1162"/>
      <c r="S492" s="713"/>
      <c r="T492" s="747"/>
      <c r="U492" s="1028"/>
      <c r="V492" s="1102"/>
      <c r="W492" s="1165"/>
      <c r="X492" s="1028"/>
      <c r="Y492" s="1028"/>
      <c r="Z492" s="1028"/>
      <c r="AA492" s="1028"/>
      <c r="AB492" s="1028"/>
      <c r="AC492" s="1028"/>
      <c r="AD492" s="1028"/>
      <c r="AE492" s="1028"/>
      <c r="AF492" s="1028"/>
      <c r="AG492" s="1028"/>
      <c r="AH492" s="1028"/>
      <c r="AI492" s="1028"/>
      <c r="AJ492" s="1028"/>
      <c r="AK492" s="1028"/>
      <c r="AL492" s="1028"/>
      <c r="AM492" s="1028"/>
      <c r="AN492" s="1028"/>
      <c r="AO492" s="1028"/>
      <c r="AP492" s="1028"/>
      <c r="AQ492" s="1028"/>
      <c r="AR492" s="1028"/>
      <c r="AS492" s="1028"/>
    </row>
    <row r="493" spans="1:45" ht="12.75" customHeight="1">
      <c r="A493" s="1028"/>
      <c r="B493" s="1028"/>
      <c r="C493" s="1028"/>
      <c r="D493" s="1102"/>
      <c r="E493" s="1028"/>
      <c r="F493" s="1028"/>
      <c r="G493" s="1028"/>
      <c r="H493" s="1028"/>
      <c r="I493" s="1028"/>
      <c r="J493" s="1102"/>
      <c r="K493" s="1028"/>
      <c r="L493" s="1028"/>
      <c r="M493" s="1028"/>
      <c r="N493" s="1028"/>
      <c r="O493" s="1028"/>
      <c r="P493" s="1028"/>
      <c r="Q493" s="1028"/>
      <c r="R493" s="1162"/>
      <c r="S493" s="713"/>
      <c r="T493" s="747"/>
      <c r="U493" s="1028"/>
      <c r="V493" s="1102"/>
      <c r="W493" s="1165"/>
      <c r="X493" s="1028"/>
      <c r="Y493" s="1028"/>
      <c r="Z493" s="1028"/>
      <c r="AA493" s="1028"/>
      <c r="AB493" s="1028"/>
      <c r="AC493" s="1028"/>
      <c r="AD493" s="1028"/>
      <c r="AE493" s="1028"/>
      <c r="AF493" s="1028"/>
      <c r="AG493" s="1028"/>
      <c r="AH493" s="1028"/>
      <c r="AI493" s="1028"/>
      <c r="AJ493" s="1028"/>
      <c r="AK493" s="1028"/>
      <c r="AL493" s="1028"/>
      <c r="AM493" s="1028"/>
      <c r="AN493" s="1028"/>
      <c r="AO493" s="1028"/>
      <c r="AP493" s="1028"/>
      <c r="AQ493" s="1028"/>
      <c r="AR493" s="1028"/>
      <c r="AS493" s="1028"/>
    </row>
    <row r="494" spans="1:45" ht="12.75" customHeight="1">
      <c r="A494" s="1028"/>
      <c r="B494" s="1028"/>
      <c r="C494" s="1028"/>
      <c r="D494" s="1102"/>
      <c r="E494" s="1028"/>
      <c r="F494" s="1028"/>
      <c r="G494" s="1028"/>
      <c r="H494" s="1028"/>
      <c r="I494" s="1028"/>
      <c r="J494" s="1102"/>
      <c r="K494" s="1028"/>
      <c r="L494" s="1028"/>
      <c r="M494" s="1028"/>
      <c r="N494" s="1028"/>
      <c r="O494" s="1028"/>
      <c r="P494" s="1028"/>
      <c r="Q494" s="1028"/>
      <c r="R494" s="1162"/>
      <c r="S494" s="713"/>
      <c r="T494" s="747"/>
      <c r="U494" s="1028"/>
      <c r="V494" s="1102"/>
      <c r="W494" s="1165"/>
      <c r="X494" s="1028"/>
      <c r="Y494" s="1028"/>
      <c r="Z494" s="1028"/>
      <c r="AA494" s="1028"/>
      <c r="AB494" s="1028"/>
      <c r="AC494" s="1028"/>
      <c r="AD494" s="1028"/>
      <c r="AE494" s="1028"/>
      <c r="AF494" s="1028"/>
      <c r="AG494" s="1028"/>
      <c r="AH494" s="1028"/>
      <c r="AI494" s="1028"/>
      <c r="AJ494" s="1028"/>
      <c r="AK494" s="1028"/>
      <c r="AL494" s="1028"/>
      <c r="AM494" s="1028"/>
      <c r="AN494" s="1028"/>
      <c r="AO494" s="1028"/>
      <c r="AP494" s="1028"/>
      <c r="AQ494" s="1028"/>
      <c r="AR494" s="1028"/>
      <c r="AS494" s="1028"/>
    </row>
    <row r="495" spans="1:45" ht="12.75" customHeight="1">
      <c r="A495" s="1028"/>
      <c r="B495" s="1028"/>
      <c r="C495" s="1028"/>
      <c r="D495" s="1102"/>
      <c r="E495" s="1028"/>
      <c r="F495" s="1028"/>
      <c r="G495" s="1028"/>
      <c r="H495" s="1028"/>
      <c r="I495" s="1028"/>
      <c r="J495" s="1102"/>
      <c r="K495" s="1028"/>
      <c r="L495" s="1028"/>
      <c r="M495" s="1028"/>
      <c r="N495" s="1028"/>
      <c r="O495" s="1028"/>
      <c r="P495" s="1028"/>
      <c r="Q495" s="1028"/>
      <c r="R495" s="1162"/>
      <c r="S495" s="713"/>
      <c r="T495" s="747"/>
      <c r="U495" s="1028"/>
      <c r="V495" s="1102"/>
      <c r="W495" s="1165"/>
      <c r="X495" s="1028"/>
      <c r="Y495" s="1028"/>
      <c r="Z495" s="1028"/>
      <c r="AA495" s="1028"/>
      <c r="AB495" s="1028"/>
      <c r="AC495" s="1028"/>
      <c r="AD495" s="1028"/>
      <c r="AE495" s="1028"/>
      <c r="AF495" s="1028"/>
      <c r="AG495" s="1028"/>
      <c r="AH495" s="1028"/>
      <c r="AI495" s="1028"/>
      <c r="AJ495" s="1028"/>
      <c r="AK495" s="1028"/>
      <c r="AL495" s="1028"/>
      <c r="AM495" s="1028"/>
      <c r="AN495" s="1028"/>
      <c r="AO495" s="1028"/>
      <c r="AP495" s="1028"/>
      <c r="AQ495" s="1028"/>
      <c r="AR495" s="1028"/>
      <c r="AS495" s="1028"/>
    </row>
    <row r="496" spans="1:45" ht="12.75" customHeight="1">
      <c r="A496" s="1028"/>
      <c r="B496" s="1028"/>
      <c r="C496" s="1028"/>
      <c r="D496" s="1102"/>
      <c r="E496" s="1028"/>
      <c r="F496" s="1028"/>
      <c r="G496" s="1028"/>
      <c r="H496" s="1028"/>
      <c r="I496" s="1028"/>
      <c r="J496" s="1102"/>
      <c r="K496" s="1028"/>
      <c r="L496" s="1028"/>
      <c r="M496" s="1028"/>
      <c r="N496" s="1028"/>
      <c r="O496" s="1028"/>
      <c r="P496" s="1028"/>
      <c r="Q496" s="1028"/>
      <c r="R496" s="1162"/>
      <c r="S496" s="713"/>
      <c r="T496" s="747"/>
      <c r="U496" s="1028"/>
      <c r="V496" s="1102"/>
      <c r="W496" s="1165"/>
      <c r="X496" s="1028"/>
      <c r="Y496" s="1028"/>
      <c r="Z496" s="1028"/>
      <c r="AA496" s="1028"/>
      <c r="AB496" s="1028"/>
      <c r="AC496" s="1028"/>
      <c r="AD496" s="1028"/>
      <c r="AE496" s="1028"/>
      <c r="AF496" s="1028"/>
      <c r="AG496" s="1028"/>
      <c r="AH496" s="1028"/>
      <c r="AI496" s="1028"/>
      <c r="AJ496" s="1028"/>
      <c r="AK496" s="1028"/>
      <c r="AL496" s="1028"/>
      <c r="AM496" s="1028"/>
      <c r="AN496" s="1028"/>
      <c r="AO496" s="1028"/>
      <c r="AP496" s="1028"/>
      <c r="AQ496" s="1028"/>
      <c r="AR496" s="1028"/>
      <c r="AS496" s="1028"/>
    </row>
    <row r="497" spans="1:45" ht="12.75" customHeight="1">
      <c r="A497" s="1028"/>
      <c r="B497" s="1028"/>
      <c r="C497" s="1028"/>
      <c r="D497" s="1102"/>
      <c r="E497" s="1028"/>
      <c r="F497" s="1028"/>
      <c r="G497" s="1028"/>
      <c r="H497" s="1028"/>
      <c r="I497" s="1028"/>
      <c r="J497" s="1102"/>
      <c r="K497" s="1028"/>
      <c r="L497" s="1028"/>
      <c r="M497" s="1028"/>
      <c r="N497" s="1028"/>
      <c r="O497" s="1028"/>
      <c r="P497" s="1028"/>
      <c r="Q497" s="1028"/>
      <c r="R497" s="1162"/>
      <c r="S497" s="713"/>
      <c r="T497" s="747"/>
      <c r="U497" s="1028"/>
      <c r="V497" s="1102"/>
      <c r="W497" s="1165"/>
      <c r="X497" s="1028"/>
      <c r="Y497" s="1028"/>
      <c r="Z497" s="1028"/>
      <c r="AA497" s="1028"/>
      <c r="AB497" s="1028"/>
      <c r="AC497" s="1028"/>
      <c r="AD497" s="1028"/>
      <c r="AE497" s="1028"/>
      <c r="AF497" s="1028"/>
      <c r="AG497" s="1028"/>
      <c r="AH497" s="1028"/>
      <c r="AI497" s="1028"/>
      <c r="AJ497" s="1028"/>
      <c r="AK497" s="1028"/>
      <c r="AL497" s="1028"/>
      <c r="AM497" s="1028"/>
      <c r="AN497" s="1028"/>
      <c r="AO497" s="1028"/>
      <c r="AP497" s="1028"/>
      <c r="AQ497" s="1028"/>
      <c r="AR497" s="1028"/>
      <c r="AS497" s="1028"/>
    </row>
    <row r="498" spans="1:45" ht="12.75" customHeight="1">
      <c r="A498" s="1028"/>
      <c r="B498" s="1028"/>
      <c r="C498" s="1028"/>
      <c r="D498" s="1102"/>
      <c r="E498" s="1028"/>
      <c r="F498" s="1028"/>
      <c r="G498" s="1028"/>
      <c r="H498" s="1028"/>
      <c r="I498" s="1028"/>
      <c r="J498" s="1102"/>
      <c r="K498" s="1028"/>
      <c r="L498" s="1028"/>
      <c r="M498" s="1028"/>
      <c r="N498" s="1028"/>
      <c r="O498" s="1028"/>
      <c r="P498" s="1028"/>
      <c r="Q498" s="1028"/>
      <c r="R498" s="1162"/>
      <c r="S498" s="713"/>
      <c r="T498" s="747"/>
      <c r="U498" s="1028"/>
      <c r="V498" s="1102"/>
      <c r="W498" s="1165"/>
      <c r="X498" s="1028"/>
      <c r="Y498" s="1028"/>
      <c r="Z498" s="1028"/>
      <c r="AA498" s="1028"/>
      <c r="AB498" s="1028"/>
      <c r="AC498" s="1028"/>
      <c r="AD498" s="1028"/>
      <c r="AE498" s="1028"/>
      <c r="AF498" s="1028"/>
      <c r="AG498" s="1028"/>
      <c r="AH498" s="1028"/>
      <c r="AI498" s="1028"/>
      <c r="AJ498" s="1028"/>
      <c r="AK498" s="1028"/>
      <c r="AL498" s="1028"/>
      <c r="AM498" s="1028"/>
      <c r="AN498" s="1028"/>
      <c r="AO498" s="1028"/>
      <c r="AP498" s="1028"/>
      <c r="AQ498" s="1028"/>
      <c r="AR498" s="1028"/>
      <c r="AS498" s="1028"/>
    </row>
    <row r="499" spans="1:45" ht="12.75" customHeight="1">
      <c r="A499" s="1028"/>
      <c r="B499" s="1028"/>
      <c r="C499" s="1028"/>
      <c r="D499" s="1102"/>
      <c r="E499" s="1028"/>
      <c r="F499" s="1028"/>
      <c r="G499" s="1028"/>
      <c r="H499" s="1028"/>
      <c r="I499" s="1028"/>
      <c r="J499" s="1102"/>
      <c r="K499" s="1028"/>
      <c r="L499" s="1028"/>
      <c r="M499" s="1028"/>
      <c r="N499" s="1028"/>
      <c r="O499" s="1028"/>
      <c r="P499" s="1028"/>
      <c r="Q499" s="1028"/>
      <c r="R499" s="1162"/>
      <c r="S499" s="713"/>
      <c r="T499" s="747"/>
      <c r="U499" s="1028"/>
      <c r="V499" s="1102"/>
      <c r="W499" s="1165"/>
      <c r="X499" s="1028"/>
      <c r="Y499" s="1028"/>
      <c r="Z499" s="1028"/>
      <c r="AA499" s="1028"/>
      <c r="AB499" s="1028"/>
      <c r="AC499" s="1028"/>
      <c r="AD499" s="1028"/>
      <c r="AE499" s="1028"/>
      <c r="AF499" s="1028"/>
      <c r="AG499" s="1028"/>
      <c r="AH499" s="1028"/>
      <c r="AI499" s="1028"/>
      <c r="AJ499" s="1028"/>
      <c r="AK499" s="1028"/>
      <c r="AL499" s="1028"/>
      <c r="AM499" s="1028"/>
      <c r="AN499" s="1028"/>
      <c r="AO499" s="1028"/>
      <c r="AP499" s="1028"/>
      <c r="AQ499" s="1028"/>
      <c r="AR499" s="1028"/>
      <c r="AS499" s="1028"/>
    </row>
    <row r="500" spans="1:45" ht="12.75" customHeight="1">
      <c r="A500" s="1028"/>
      <c r="B500" s="1028"/>
      <c r="C500" s="1028"/>
      <c r="D500" s="1102"/>
      <c r="E500" s="1028"/>
      <c r="F500" s="1028"/>
      <c r="G500" s="1028"/>
      <c r="H500" s="1028"/>
      <c r="I500" s="1028"/>
      <c r="J500" s="1102"/>
      <c r="K500" s="1028"/>
      <c r="L500" s="1028"/>
      <c r="M500" s="1028"/>
      <c r="N500" s="1028"/>
      <c r="O500" s="1028"/>
      <c r="P500" s="1028"/>
      <c r="Q500" s="1028"/>
      <c r="R500" s="1162"/>
      <c r="S500" s="713"/>
      <c r="T500" s="747"/>
      <c r="U500" s="1028"/>
      <c r="V500" s="1102"/>
      <c r="W500" s="1165"/>
      <c r="X500" s="1028"/>
      <c r="Y500" s="1028"/>
      <c r="Z500" s="1028"/>
      <c r="AA500" s="1028"/>
      <c r="AB500" s="1028"/>
      <c r="AC500" s="1028"/>
      <c r="AD500" s="1028"/>
      <c r="AE500" s="1028"/>
      <c r="AF500" s="1028"/>
      <c r="AG500" s="1028"/>
      <c r="AH500" s="1028"/>
      <c r="AI500" s="1028"/>
      <c r="AJ500" s="1028"/>
      <c r="AK500" s="1028"/>
      <c r="AL500" s="1028"/>
      <c r="AM500" s="1028"/>
      <c r="AN500" s="1028"/>
      <c r="AO500" s="1028"/>
      <c r="AP500" s="1028"/>
      <c r="AQ500" s="1028"/>
      <c r="AR500" s="1028"/>
      <c r="AS500" s="1028"/>
    </row>
    <row r="501" spans="1:45" ht="12.75" customHeight="1">
      <c r="A501" s="1028"/>
      <c r="B501" s="1028"/>
      <c r="C501" s="1028"/>
      <c r="D501" s="1102"/>
      <c r="E501" s="1028"/>
      <c r="F501" s="1028"/>
      <c r="G501" s="1028"/>
      <c r="H501" s="1028"/>
      <c r="I501" s="1028"/>
      <c r="J501" s="1102"/>
      <c r="K501" s="1028"/>
      <c r="L501" s="1028"/>
      <c r="M501" s="1028"/>
      <c r="N501" s="1028"/>
      <c r="O501" s="1028"/>
      <c r="P501" s="1028"/>
      <c r="Q501" s="1028"/>
      <c r="R501" s="1162"/>
      <c r="S501" s="713"/>
      <c r="T501" s="747"/>
      <c r="U501" s="1028"/>
      <c r="V501" s="1102"/>
      <c r="W501" s="1165"/>
      <c r="X501" s="1028"/>
      <c r="Y501" s="1028"/>
      <c r="Z501" s="1028"/>
      <c r="AA501" s="1028"/>
      <c r="AB501" s="1028"/>
      <c r="AC501" s="1028"/>
      <c r="AD501" s="1028"/>
      <c r="AE501" s="1028"/>
      <c r="AF501" s="1028"/>
      <c r="AG501" s="1028"/>
      <c r="AH501" s="1028"/>
      <c r="AI501" s="1028"/>
      <c r="AJ501" s="1028"/>
      <c r="AK501" s="1028"/>
      <c r="AL501" s="1028"/>
      <c r="AM501" s="1028"/>
      <c r="AN501" s="1028"/>
      <c r="AO501" s="1028"/>
      <c r="AP501" s="1028"/>
      <c r="AQ501" s="1028"/>
      <c r="AR501" s="1028"/>
      <c r="AS501" s="1028"/>
    </row>
    <row r="502" spans="1:45" ht="12.75" customHeight="1">
      <c r="A502" s="1028"/>
      <c r="B502" s="1028"/>
      <c r="C502" s="1028"/>
      <c r="D502" s="1102"/>
      <c r="E502" s="1028"/>
      <c r="F502" s="1028"/>
      <c r="G502" s="1028"/>
      <c r="H502" s="1028"/>
      <c r="I502" s="1028"/>
      <c r="J502" s="1102"/>
      <c r="K502" s="1028"/>
      <c r="L502" s="1028"/>
      <c r="M502" s="1028"/>
      <c r="N502" s="1028"/>
      <c r="O502" s="1028"/>
      <c r="P502" s="1028"/>
      <c r="Q502" s="1028"/>
      <c r="R502" s="1162"/>
      <c r="S502" s="713"/>
      <c r="T502" s="747"/>
      <c r="U502" s="1028"/>
      <c r="V502" s="1102"/>
      <c r="W502" s="1165"/>
      <c r="X502" s="1028"/>
      <c r="Y502" s="1028"/>
      <c r="Z502" s="1028"/>
      <c r="AA502" s="1028"/>
      <c r="AB502" s="1028"/>
      <c r="AC502" s="1028"/>
      <c r="AD502" s="1028"/>
      <c r="AE502" s="1028"/>
      <c r="AF502" s="1028"/>
      <c r="AG502" s="1028"/>
      <c r="AH502" s="1028"/>
      <c r="AI502" s="1028"/>
      <c r="AJ502" s="1028"/>
      <c r="AK502" s="1028"/>
      <c r="AL502" s="1028"/>
      <c r="AM502" s="1028"/>
      <c r="AN502" s="1028"/>
      <c r="AO502" s="1028"/>
      <c r="AP502" s="1028"/>
      <c r="AQ502" s="1028"/>
      <c r="AR502" s="1028"/>
      <c r="AS502" s="1028"/>
    </row>
    <row r="503" spans="1:45" ht="12.75" customHeight="1">
      <c r="A503" s="1028"/>
      <c r="B503" s="1028"/>
      <c r="C503" s="1028"/>
      <c r="D503" s="1102"/>
      <c r="E503" s="1028"/>
      <c r="F503" s="1028"/>
      <c r="G503" s="1028"/>
      <c r="H503" s="1028"/>
      <c r="I503" s="1028"/>
      <c r="J503" s="1102"/>
      <c r="K503" s="1028"/>
      <c r="L503" s="1028"/>
      <c r="M503" s="1028"/>
      <c r="N503" s="1028"/>
      <c r="O503" s="1028"/>
      <c r="P503" s="1028"/>
      <c r="Q503" s="1028"/>
      <c r="R503" s="1162"/>
      <c r="S503" s="713"/>
      <c r="T503" s="747"/>
      <c r="U503" s="1028"/>
      <c r="V503" s="1102"/>
      <c r="W503" s="1165"/>
      <c r="X503" s="1028"/>
      <c r="Y503" s="1028"/>
      <c r="Z503" s="1028"/>
      <c r="AA503" s="1028"/>
      <c r="AB503" s="1028"/>
      <c r="AC503" s="1028"/>
      <c r="AD503" s="1028"/>
      <c r="AE503" s="1028"/>
      <c r="AF503" s="1028"/>
      <c r="AG503" s="1028"/>
      <c r="AH503" s="1028"/>
      <c r="AI503" s="1028"/>
      <c r="AJ503" s="1028"/>
      <c r="AK503" s="1028"/>
      <c r="AL503" s="1028"/>
      <c r="AM503" s="1028"/>
      <c r="AN503" s="1028"/>
      <c r="AO503" s="1028"/>
      <c r="AP503" s="1028"/>
      <c r="AQ503" s="1028"/>
      <c r="AR503" s="1028"/>
      <c r="AS503" s="1028"/>
    </row>
    <row r="504" spans="1:45" ht="12.75" customHeight="1">
      <c r="A504" s="1028"/>
      <c r="B504" s="1028"/>
      <c r="C504" s="1028"/>
      <c r="D504" s="1102"/>
      <c r="E504" s="1028"/>
      <c r="F504" s="1028"/>
      <c r="G504" s="1028"/>
      <c r="H504" s="1028"/>
      <c r="I504" s="1028"/>
      <c r="J504" s="1102"/>
      <c r="K504" s="1028"/>
      <c r="L504" s="1028"/>
      <c r="M504" s="1028"/>
      <c r="N504" s="1028"/>
      <c r="O504" s="1028"/>
      <c r="P504" s="1028"/>
      <c r="Q504" s="1028"/>
      <c r="R504" s="1162"/>
      <c r="S504" s="713"/>
      <c r="T504" s="747"/>
      <c r="U504" s="1028"/>
      <c r="V504" s="1102"/>
      <c r="W504" s="1165"/>
      <c r="X504" s="1028"/>
      <c r="Y504" s="1028"/>
      <c r="Z504" s="1028"/>
      <c r="AA504" s="1028"/>
      <c r="AB504" s="1028"/>
      <c r="AC504" s="1028"/>
      <c r="AD504" s="1028"/>
      <c r="AE504" s="1028"/>
      <c r="AF504" s="1028"/>
      <c r="AG504" s="1028"/>
      <c r="AH504" s="1028"/>
      <c r="AI504" s="1028"/>
      <c r="AJ504" s="1028"/>
      <c r="AK504" s="1028"/>
      <c r="AL504" s="1028"/>
      <c r="AM504" s="1028"/>
      <c r="AN504" s="1028"/>
      <c r="AO504" s="1028"/>
      <c r="AP504" s="1028"/>
      <c r="AQ504" s="1028"/>
      <c r="AR504" s="1028"/>
      <c r="AS504" s="1028"/>
    </row>
    <row r="505" spans="1:45" ht="12.75" customHeight="1">
      <c r="A505" s="1028"/>
      <c r="B505" s="1028"/>
      <c r="C505" s="1028"/>
      <c r="D505" s="1102"/>
      <c r="E505" s="1028"/>
      <c r="F505" s="1028"/>
      <c r="G505" s="1028"/>
      <c r="H505" s="1028"/>
      <c r="I505" s="1028"/>
      <c r="J505" s="1102"/>
      <c r="K505" s="1028"/>
      <c r="L505" s="1028"/>
      <c r="M505" s="1028"/>
      <c r="N505" s="1028"/>
      <c r="O505" s="1028"/>
      <c r="P505" s="1028"/>
      <c r="Q505" s="1028"/>
      <c r="R505" s="1162"/>
      <c r="S505" s="713"/>
      <c r="T505" s="747"/>
      <c r="U505" s="1028"/>
      <c r="V505" s="1102"/>
      <c r="W505" s="1165"/>
      <c r="X505" s="1028"/>
      <c r="Y505" s="1028"/>
      <c r="Z505" s="1028"/>
      <c r="AA505" s="1028"/>
      <c r="AB505" s="1028"/>
      <c r="AC505" s="1028"/>
      <c r="AD505" s="1028"/>
      <c r="AE505" s="1028"/>
      <c r="AF505" s="1028"/>
      <c r="AG505" s="1028"/>
      <c r="AH505" s="1028"/>
      <c r="AI505" s="1028"/>
      <c r="AJ505" s="1028"/>
      <c r="AK505" s="1028"/>
      <c r="AL505" s="1028"/>
      <c r="AM505" s="1028"/>
      <c r="AN505" s="1028"/>
      <c r="AO505" s="1028"/>
      <c r="AP505" s="1028"/>
      <c r="AQ505" s="1028"/>
      <c r="AR505" s="1028"/>
      <c r="AS505" s="1028"/>
    </row>
    <row r="506" spans="1:45" ht="12.75" customHeight="1">
      <c r="A506" s="1028"/>
      <c r="B506" s="1028"/>
      <c r="C506" s="1028"/>
      <c r="D506" s="1102"/>
      <c r="E506" s="1028"/>
      <c r="F506" s="1028"/>
      <c r="G506" s="1028"/>
      <c r="H506" s="1028"/>
      <c r="I506" s="1028"/>
      <c r="J506" s="1102"/>
      <c r="K506" s="1028"/>
      <c r="L506" s="1028"/>
      <c r="M506" s="1028"/>
      <c r="N506" s="1028"/>
      <c r="O506" s="1028"/>
      <c r="P506" s="1028"/>
      <c r="Q506" s="1028"/>
      <c r="R506" s="1162"/>
      <c r="S506" s="713"/>
      <c r="T506" s="747"/>
      <c r="U506" s="1028"/>
      <c r="V506" s="1102"/>
      <c r="W506" s="1165"/>
      <c r="X506" s="1028"/>
      <c r="Y506" s="1028"/>
      <c r="Z506" s="1028"/>
      <c r="AA506" s="1028"/>
      <c r="AB506" s="1028"/>
      <c r="AC506" s="1028"/>
      <c r="AD506" s="1028"/>
      <c r="AE506" s="1028"/>
      <c r="AF506" s="1028"/>
      <c r="AG506" s="1028"/>
      <c r="AH506" s="1028"/>
      <c r="AI506" s="1028"/>
      <c r="AJ506" s="1028"/>
      <c r="AK506" s="1028"/>
      <c r="AL506" s="1028"/>
      <c r="AM506" s="1028"/>
      <c r="AN506" s="1028"/>
      <c r="AO506" s="1028"/>
      <c r="AP506" s="1028"/>
      <c r="AQ506" s="1028"/>
      <c r="AR506" s="1028"/>
      <c r="AS506" s="1028"/>
    </row>
    <row r="507" spans="1:45" ht="12.75" customHeight="1">
      <c r="A507" s="1028"/>
      <c r="B507" s="1028"/>
      <c r="C507" s="1028"/>
      <c r="D507" s="1102"/>
      <c r="E507" s="1028"/>
      <c r="F507" s="1028"/>
      <c r="G507" s="1028"/>
      <c r="H507" s="1028"/>
      <c r="I507" s="1028"/>
      <c r="J507" s="1102"/>
      <c r="K507" s="1028"/>
      <c r="L507" s="1028"/>
      <c r="M507" s="1028"/>
      <c r="N507" s="1028"/>
      <c r="O507" s="1028"/>
      <c r="P507" s="1028"/>
      <c r="Q507" s="1028"/>
      <c r="R507" s="1162"/>
      <c r="S507" s="713"/>
      <c r="T507" s="747"/>
      <c r="U507" s="1028"/>
      <c r="V507" s="1102"/>
      <c r="W507" s="1165"/>
      <c r="X507" s="1028"/>
      <c r="Y507" s="1028"/>
      <c r="Z507" s="1028"/>
      <c r="AA507" s="1028"/>
      <c r="AB507" s="1028"/>
      <c r="AC507" s="1028"/>
      <c r="AD507" s="1028"/>
      <c r="AE507" s="1028"/>
      <c r="AF507" s="1028"/>
      <c r="AG507" s="1028"/>
      <c r="AH507" s="1028"/>
      <c r="AI507" s="1028"/>
      <c r="AJ507" s="1028"/>
      <c r="AK507" s="1028"/>
      <c r="AL507" s="1028"/>
      <c r="AM507" s="1028"/>
      <c r="AN507" s="1028"/>
      <c r="AO507" s="1028"/>
      <c r="AP507" s="1028"/>
      <c r="AQ507" s="1028"/>
      <c r="AR507" s="1028"/>
      <c r="AS507" s="1028"/>
    </row>
    <row r="508" spans="1:45" ht="12.75" customHeight="1">
      <c r="A508" s="1028"/>
      <c r="B508" s="1028"/>
      <c r="C508" s="1028"/>
      <c r="D508" s="1102"/>
      <c r="E508" s="1028"/>
      <c r="F508" s="1028"/>
      <c r="G508" s="1028"/>
      <c r="H508" s="1028"/>
      <c r="I508" s="1028"/>
      <c r="J508" s="1102"/>
      <c r="K508" s="1028"/>
      <c r="L508" s="1028"/>
      <c r="M508" s="1028"/>
      <c r="N508" s="1028"/>
      <c r="O508" s="1028"/>
      <c r="P508" s="1028"/>
      <c r="Q508" s="1028"/>
      <c r="R508" s="1162"/>
      <c r="S508" s="713"/>
      <c r="T508" s="747"/>
      <c r="U508" s="1028"/>
      <c r="V508" s="1102"/>
      <c r="W508" s="1165"/>
      <c r="X508" s="1028"/>
      <c r="Y508" s="1028"/>
      <c r="Z508" s="1028"/>
      <c r="AA508" s="1028"/>
      <c r="AB508" s="1028"/>
      <c r="AC508" s="1028"/>
      <c r="AD508" s="1028"/>
      <c r="AE508" s="1028"/>
      <c r="AF508" s="1028"/>
      <c r="AG508" s="1028"/>
      <c r="AH508" s="1028"/>
      <c r="AI508" s="1028"/>
      <c r="AJ508" s="1028"/>
      <c r="AK508" s="1028"/>
      <c r="AL508" s="1028"/>
      <c r="AM508" s="1028"/>
      <c r="AN508" s="1028"/>
      <c r="AO508" s="1028"/>
      <c r="AP508" s="1028"/>
      <c r="AQ508" s="1028"/>
      <c r="AR508" s="1028"/>
      <c r="AS508" s="1028"/>
    </row>
    <row r="509" spans="1:45" ht="12.75" customHeight="1">
      <c r="A509" s="1028"/>
      <c r="B509" s="1028"/>
      <c r="C509" s="1028"/>
      <c r="D509" s="1102"/>
      <c r="E509" s="1028"/>
      <c r="F509" s="1028"/>
      <c r="G509" s="1028"/>
      <c r="H509" s="1028"/>
      <c r="I509" s="1028"/>
      <c r="J509" s="1102"/>
      <c r="K509" s="1028"/>
      <c r="L509" s="1028"/>
      <c r="M509" s="1028"/>
      <c r="N509" s="1028"/>
      <c r="O509" s="1028"/>
      <c r="P509" s="1028"/>
      <c r="Q509" s="1028"/>
      <c r="R509" s="1162"/>
      <c r="S509" s="713"/>
      <c r="T509" s="747"/>
      <c r="U509" s="1028"/>
      <c r="V509" s="1102"/>
      <c r="W509" s="1165"/>
      <c r="X509" s="1028"/>
      <c r="Y509" s="1028"/>
      <c r="Z509" s="1028"/>
      <c r="AA509" s="1028"/>
      <c r="AB509" s="1028"/>
      <c r="AC509" s="1028"/>
      <c r="AD509" s="1028"/>
      <c r="AE509" s="1028"/>
      <c r="AF509" s="1028"/>
      <c r="AG509" s="1028"/>
      <c r="AH509" s="1028"/>
      <c r="AI509" s="1028"/>
      <c r="AJ509" s="1028"/>
      <c r="AK509" s="1028"/>
      <c r="AL509" s="1028"/>
      <c r="AM509" s="1028"/>
      <c r="AN509" s="1028"/>
      <c r="AO509" s="1028"/>
      <c r="AP509" s="1028"/>
      <c r="AQ509" s="1028"/>
      <c r="AR509" s="1028"/>
      <c r="AS509" s="1028"/>
    </row>
    <row r="510" spans="1:45" ht="12.75" customHeight="1">
      <c r="A510" s="1028"/>
      <c r="B510" s="1028"/>
      <c r="C510" s="1028"/>
      <c r="D510" s="1102"/>
      <c r="E510" s="1028"/>
      <c r="F510" s="1028"/>
      <c r="G510" s="1028"/>
      <c r="H510" s="1028"/>
      <c r="I510" s="1028"/>
      <c r="J510" s="1102"/>
      <c r="K510" s="1028"/>
      <c r="L510" s="1028"/>
      <c r="M510" s="1028"/>
      <c r="N510" s="1028"/>
      <c r="O510" s="1028"/>
      <c r="P510" s="1028"/>
      <c r="Q510" s="1028"/>
      <c r="R510" s="1162"/>
      <c r="S510" s="713"/>
      <c r="T510" s="747"/>
      <c r="U510" s="1028"/>
      <c r="V510" s="1102"/>
      <c r="W510" s="1165"/>
      <c r="X510" s="1028"/>
      <c r="Y510" s="1028"/>
      <c r="Z510" s="1028"/>
      <c r="AA510" s="1028"/>
      <c r="AB510" s="1028"/>
      <c r="AC510" s="1028"/>
      <c r="AD510" s="1028"/>
      <c r="AE510" s="1028"/>
      <c r="AF510" s="1028"/>
      <c r="AG510" s="1028"/>
      <c r="AH510" s="1028"/>
      <c r="AI510" s="1028"/>
      <c r="AJ510" s="1028"/>
      <c r="AK510" s="1028"/>
      <c r="AL510" s="1028"/>
      <c r="AM510" s="1028"/>
      <c r="AN510" s="1028"/>
      <c r="AO510" s="1028"/>
      <c r="AP510" s="1028"/>
      <c r="AQ510" s="1028"/>
      <c r="AR510" s="1028"/>
      <c r="AS510" s="1028"/>
    </row>
    <row r="511" spans="1:45" ht="12.75" customHeight="1">
      <c r="A511" s="1028"/>
      <c r="B511" s="1028"/>
      <c r="C511" s="1028"/>
      <c r="D511" s="1102"/>
      <c r="E511" s="1028"/>
      <c r="F511" s="1028"/>
      <c r="G511" s="1028"/>
      <c r="H511" s="1028"/>
      <c r="I511" s="1028"/>
      <c r="J511" s="1102"/>
      <c r="K511" s="1028"/>
      <c r="L511" s="1028"/>
      <c r="M511" s="1028"/>
      <c r="N511" s="1028"/>
      <c r="O511" s="1028"/>
      <c r="P511" s="1028"/>
      <c r="Q511" s="1028"/>
      <c r="R511" s="1162"/>
      <c r="S511" s="713"/>
      <c r="T511" s="747"/>
      <c r="U511" s="1028"/>
      <c r="V511" s="1102"/>
      <c r="W511" s="1165"/>
      <c r="X511" s="1028"/>
      <c r="Y511" s="1028"/>
      <c r="Z511" s="1028"/>
      <c r="AA511" s="1028"/>
      <c r="AB511" s="1028"/>
      <c r="AC511" s="1028"/>
      <c r="AD511" s="1028"/>
      <c r="AE511" s="1028"/>
      <c r="AF511" s="1028"/>
      <c r="AG511" s="1028"/>
      <c r="AH511" s="1028"/>
      <c r="AI511" s="1028"/>
      <c r="AJ511" s="1028"/>
      <c r="AK511" s="1028"/>
      <c r="AL511" s="1028"/>
      <c r="AM511" s="1028"/>
      <c r="AN511" s="1028"/>
      <c r="AO511" s="1028"/>
      <c r="AP511" s="1028"/>
      <c r="AQ511" s="1028"/>
      <c r="AR511" s="1028"/>
      <c r="AS511" s="1028"/>
    </row>
    <row r="512" spans="1:45" ht="12.75" customHeight="1">
      <c r="A512" s="1028"/>
      <c r="B512" s="1028"/>
      <c r="C512" s="1028"/>
      <c r="D512" s="1102"/>
      <c r="E512" s="1028"/>
      <c r="F512" s="1028"/>
      <c r="G512" s="1028"/>
      <c r="H512" s="1028"/>
      <c r="I512" s="1028"/>
      <c r="J512" s="1102"/>
      <c r="K512" s="1028"/>
      <c r="L512" s="1028"/>
      <c r="M512" s="1028"/>
      <c r="N512" s="1028"/>
      <c r="O512" s="1028"/>
      <c r="P512" s="1028"/>
      <c r="Q512" s="1028"/>
      <c r="R512" s="1162"/>
      <c r="S512" s="713"/>
      <c r="T512" s="747"/>
      <c r="U512" s="1028"/>
      <c r="V512" s="1102"/>
      <c r="W512" s="1165"/>
      <c r="X512" s="1028"/>
      <c r="Y512" s="1028"/>
      <c r="Z512" s="1028"/>
      <c r="AA512" s="1028"/>
      <c r="AB512" s="1028"/>
      <c r="AC512" s="1028"/>
      <c r="AD512" s="1028"/>
      <c r="AE512" s="1028"/>
      <c r="AF512" s="1028"/>
      <c r="AG512" s="1028"/>
      <c r="AH512" s="1028"/>
      <c r="AI512" s="1028"/>
      <c r="AJ512" s="1028"/>
      <c r="AK512" s="1028"/>
      <c r="AL512" s="1028"/>
      <c r="AM512" s="1028"/>
      <c r="AN512" s="1028"/>
      <c r="AO512" s="1028"/>
      <c r="AP512" s="1028"/>
      <c r="AQ512" s="1028"/>
      <c r="AR512" s="1028"/>
      <c r="AS512" s="1028"/>
    </row>
    <row r="513" spans="1:45" ht="12.75" customHeight="1">
      <c r="A513" s="1028"/>
      <c r="B513" s="1028"/>
      <c r="C513" s="1028"/>
      <c r="D513" s="1102"/>
      <c r="E513" s="1028"/>
      <c r="F513" s="1028"/>
      <c r="G513" s="1028"/>
      <c r="H513" s="1028"/>
      <c r="I513" s="1028"/>
      <c r="J513" s="1102"/>
      <c r="K513" s="1028"/>
      <c r="L513" s="1028"/>
      <c r="M513" s="1028"/>
      <c r="N513" s="1028"/>
      <c r="O513" s="1028"/>
      <c r="P513" s="1028"/>
      <c r="Q513" s="1028"/>
      <c r="R513" s="1162"/>
      <c r="S513" s="713"/>
      <c r="T513" s="747"/>
      <c r="U513" s="1028"/>
      <c r="V513" s="1102"/>
      <c r="W513" s="1165"/>
      <c r="X513" s="1028"/>
      <c r="Y513" s="1028"/>
      <c r="Z513" s="1028"/>
      <c r="AA513" s="1028"/>
      <c r="AB513" s="1028"/>
      <c r="AC513" s="1028"/>
      <c r="AD513" s="1028"/>
      <c r="AE513" s="1028"/>
      <c r="AF513" s="1028"/>
      <c r="AG513" s="1028"/>
      <c r="AH513" s="1028"/>
      <c r="AI513" s="1028"/>
      <c r="AJ513" s="1028"/>
      <c r="AK513" s="1028"/>
      <c r="AL513" s="1028"/>
      <c r="AM513" s="1028"/>
      <c r="AN513" s="1028"/>
      <c r="AO513" s="1028"/>
      <c r="AP513" s="1028"/>
      <c r="AQ513" s="1028"/>
      <c r="AR513" s="1028"/>
      <c r="AS513" s="1028"/>
    </row>
    <row r="514" spans="1:45" ht="12.75" customHeight="1">
      <c r="A514" s="1028"/>
      <c r="B514" s="1028"/>
      <c r="C514" s="1028"/>
      <c r="D514" s="1102"/>
      <c r="E514" s="1028"/>
      <c r="F514" s="1028"/>
      <c r="G514" s="1028"/>
      <c r="H514" s="1028"/>
      <c r="I514" s="1028"/>
      <c r="J514" s="1102"/>
      <c r="K514" s="1028"/>
      <c r="L514" s="1028"/>
      <c r="M514" s="1028"/>
      <c r="N514" s="1028"/>
      <c r="O514" s="1028"/>
      <c r="P514" s="1028"/>
      <c r="Q514" s="1028"/>
      <c r="R514" s="1162"/>
      <c r="S514" s="713"/>
      <c r="T514" s="747"/>
      <c r="U514" s="1028"/>
      <c r="V514" s="1102"/>
      <c r="W514" s="1165"/>
      <c r="X514" s="1028"/>
      <c r="Y514" s="1028"/>
      <c r="Z514" s="1028"/>
      <c r="AA514" s="1028"/>
      <c r="AB514" s="1028"/>
      <c r="AC514" s="1028"/>
      <c r="AD514" s="1028"/>
      <c r="AE514" s="1028"/>
      <c r="AF514" s="1028"/>
      <c r="AG514" s="1028"/>
      <c r="AH514" s="1028"/>
      <c r="AI514" s="1028"/>
      <c r="AJ514" s="1028"/>
      <c r="AK514" s="1028"/>
      <c r="AL514" s="1028"/>
      <c r="AM514" s="1028"/>
      <c r="AN514" s="1028"/>
      <c r="AO514" s="1028"/>
      <c r="AP514" s="1028"/>
      <c r="AQ514" s="1028"/>
      <c r="AR514" s="1028"/>
      <c r="AS514" s="1028"/>
    </row>
    <row r="515" spans="1:45" ht="12.75" customHeight="1">
      <c r="A515" s="1028"/>
      <c r="B515" s="1028"/>
      <c r="C515" s="1028"/>
      <c r="D515" s="1102"/>
      <c r="E515" s="1028"/>
      <c r="F515" s="1028"/>
      <c r="G515" s="1028"/>
      <c r="H515" s="1028"/>
      <c r="I515" s="1028"/>
      <c r="J515" s="1102"/>
      <c r="K515" s="1028"/>
      <c r="L515" s="1028"/>
      <c r="M515" s="1028"/>
      <c r="N515" s="1028"/>
      <c r="O515" s="1028"/>
      <c r="P515" s="1028"/>
      <c r="Q515" s="1028"/>
      <c r="R515" s="1162"/>
      <c r="S515" s="713"/>
      <c r="T515" s="747"/>
      <c r="U515" s="1028"/>
      <c r="V515" s="1102"/>
      <c r="W515" s="1165"/>
      <c r="X515" s="1028"/>
      <c r="Y515" s="1028"/>
      <c r="Z515" s="1028"/>
      <c r="AA515" s="1028"/>
      <c r="AB515" s="1028"/>
      <c r="AC515" s="1028"/>
      <c r="AD515" s="1028"/>
      <c r="AE515" s="1028"/>
      <c r="AF515" s="1028"/>
      <c r="AG515" s="1028"/>
      <c r="AH515" s="1028"/>
      <c r="AI515" s="1028"/>
      <c r="AJ515" s="1028"/>
      <c r="AK515" s="1028"/>
      <c r="AL515" s="1028"/>
      <c r="AM515" s="1028"/>
      <c r="AN515" s="1028"/>
      <c r="AO515" s="1028"/>
      <c r="AP515" s="1028"/>
      <c r="AQ515" s="1028"/>
      <c r="AR515" s="1028"/>
      <c r="AS515" s="1028"/>
    </row>
    <row r="516" spans="1:45" ht="12.75" customHeight="1">
      <c r="A516" s="1028"/>
      <c r="B516" s="1028"/>
      <c r="C516" s="1028"/>
      <c r="D516" s="1102"/>
      <c r="E516" s="1028"/>
      <c r="F516" s="1028"/>
      <c r="G516" s="1028"/>
      <c r="H516" s="1028"/>
      <c r="I516" s="1028"/>
      <c r="J516" s="1102"/>
      <c r="K516" s="1028"/>
      <c r="L516" s="1028"/>
      <c r="M516" s="1028"/>
      <c r="N516" s="1028"/>
      <c r="O516" s="1028"/>
      <c r="P516" s="1028"/>
      <c r="Q516" s="1028"/>
      <c r="R516" s="1162"/>
      <c r="S516" s="713"/>
      <c r="T516" s="747"/>
      <c r="U516" s="1028"/>
      <c r="V516" s="1102"/>
      <c r="W516" s="1165"/>
      <c r="X516" s="1028"/>
      <c r="Y516" s="1028"/>
      <c r="Z516" s="1028"/>
      <c r="AA516" s="1028"/>
      <c r="AB516" s="1028"/>
      <c r="AC516" s="1028"/>
      <c r="AD516" s="1028"/>
      <c r="AE516" s="1028"/>
      <c r="AF516" s="1028"/>
      <c r="AG516" s="1028"/>
      <c r="AH516" s="1028"/>
      <c r="AI516" s="1028"/>
      <c r="AJ516" s="1028"/>
      <c r="AK516" s="1028"/>
      <c r="AL516" s="1028"/>
      <c r="AM516" s="1028"/>
      <c r="AN516" s="1028"/>
      <c r="AO516" s="1028"/>
      <c r="AP516" s="1028"/>
      <c r="AQ516" s="1028"/>
      <c r="AR516" s="1028"/>
      <c r="AS516" s="1028"/>
    </row>
    <row r="517" spans="1:45" ht="12.75" customHeight="1">
      <c r="A517" s="1028"/>
      <c r="B517" s="1028"/>
      <c r="C517" s="1028"/>
      <c r="D517" s="1102"/>
      <c r="E517" s="1028"/>
      <c r="F517" s="1028"/>
      <c r="G517" s="1028"/>
      <c r="H517" s="1028"/>
      <c r="I517" s="1028"/>
      <c r="J517" s="1102"/>
      <c r="K517" s="1028"/>
      <c r="L517" s="1028"/>
      <c r="M517" s="1028"/>
      <c r="N517" s="1028"/>
      <c r="O517" s="1028"/>
      <c r="P517" s="1028"/>
      <c r="Q517" s="1028"/>
      <c r="R517" s="1162"/>
      <c r="S517" s="713"/>
      <c r="T517" s="747"/>
      <c r="U517" s="1028"/>
      <c r="V517" s="1102"/>
      <c r="W517" s="1165"/>
      <c r="X517" s="1028"/>
      <c r="Y517" s="1028"/>
      <c r="Z517" s="1028"/>
      <c r="AA517" s="1028"/>
      <c r="AB517" s="1028"/>
      <c r="AC517" s="1028"/>
      <c r="AD517" s="1028"/>
      <c r="AE517" s="1028"/>
      <c r="AF517" s="1028"/>
      <c r="AG517" s="1028"/>
      <c r="AH517" s="1028"/>
      <c r="AI517" s="1028"/>
      <c r="AJ517" s="1028"/>
      <c r="AK517" s="1028"/>
      <c r="AL517" s="1028"/>
      <c r="AM517" s="1028"/>
      <c r="AN517" s="1028"/>
      <c r="AO517" s="1028"/>
      <c r="AP517" s="1028"/>
      <c r="AQ517" s="1028"/>
      <c r="AR517" s="1028"/>
      <c r="AS517" s="1028"/>
    </row>
    <row r="518" spans="1:45" ht="12.75" customHeight="1">
      <c r="A518" s="1028"/>
      <c r="B518" s="1028"/>
      <c r="C518" s="1028"/>
      <c r="D518" s="1102"/>
      <c r="E518" s="1028"/>
      <c r="F518" s="1028"/>
      <c r="G518" s="1028"/>
      <c r="H518" s="1028"/>
      <c r="I518" s="1028"/>
      <c r="J518" s="1102"/>
      <c r="K518" s="1028"/>
      <c r="L518" s="1028"/>
      <c r="M518" s="1028"/>
      <c r="N518" s="1028"/>
      <c r="O518" s="1028"/>
      <c r="P518" s="1028"/>
      <c r="Q518" s="1028"/>
      <c r="R518" s="1162"/>
      <c r="S518" s="713"/>
      <c r="T518" s="747"/>
      <c r="U518" s="1028"/>
      <c r="V518" s="1102"/>
      <c r="W518" s="1165"/>
      <c r="X518" s="1028"/>
      <c r="Y518" s="1028"/>
      <c r="Z518" s="1028"/>
      <c r="AA518" s="1028"/>
      <c r="AB518" s="1028"/>
      <c r="AC518" s="1028"/>
      <c r="AD518" s="1028"/>
      <c r="AE518" s="1028"/>
      <c r="AF518" s="1028"/>
      <c r="AG518" s="1028"/>
      <c r="AH518" s="1028"/>
      <c r="AI518" s="1028"/>
      <c r="AJ518" s="1028"/>
      <c r="AK518" s="1028"/>
      <c r="AL518" s="1028"/>
      <c r="AM518" s="1028"/>
      <c r="AN518" s="1028"/>
      <c r="AO518" s="1028"/>
      <c r="AP518" s="1028"/>
      <c r="AQ518" s="1028"/>
      <c r="AR518" s="1028"/>
      <c r="AS518" s="1028"/>
    </row>
    <row r="519" spans="1:45" ht="12.75" customHeight="1">
      <c r="A519" s="1028"/>
      <c r="B519" s="1028"/>
      <c r="C519" s="1028"/>
      <c r="D519" s="1102"/>
      <c r="E519" s="1028"/>
      <c r="F519" s="1028"/>
      <c r="G519" s="1028"/>
      <c r="H519" s="1028"/>
      <c r="I519" s="1028"/>
      <c r="J519" s="1102"/>
      <c r="K519" s="1028"/>
      <c r="L519" s="1028"/>
      <c r="M519" s="1028"/>
      <c r="N519" s="1028"/>
      <c r="O519" s="1028"/>
      <c r="P519" s="1028"/>
      <c r="Q519" s="1028"/>
      <c r="R519" s="1162"/>
      <c r="S519" s="713"/>
      <c r="T519" s="747"/>
      <c r="U519" s="1028"/>
      <c r="V519" s="1102"/>
      <c r="W519" s="1165"/>
      <c r="X519" s="1028"/>
      <c r="Y519" s="1028"/>
      <c r="Z519" s="1028"/>
      <c r="AA519" s="1028"/>
      <c r="AB519" s="1028"/>
      <c r="AC519" s="1028"/>
      <c r="AD519" s="1028"/>
      <c r="AE519" s="1028"/>
      <c r="AF519" s="1028"/>
      <c r="AG519" s="1028"/>
      <c r="AH519" s="1028"/>
      <c r="AI519" s="1028"/>
      <c r="AJ519" s="1028"/>
      <c r="AK519" s="1028"/>
      <c r="AL519" s="1028"/>
      <c r="AM519" s="1028"/>
      <c r="AN519" s="1028"/>
      <c r="AO519" s="1028"/>
      <c r="AP519" s="1028"/>
      <c r="AQ519" s="1028"/>
      <c r="AR519" s="1028"/>
      <c r="AS519" s="1028"/>
    </row>
    <row r="520" spans="1:45" ht="12.75" customHeight="1">
      <c r="A520" s="1028"/>
      <c r="B520" s="1028"/>
      <c r="C520" s="1028"/>
      <c r="D520" s="1102"/>
      <c r="E520" s="1028"/>
      <c r="F520" s="1028"/>
      <c r="G520" s="1028"/>
      <c r="H520" s="1028"/>
      <c r="I520" s="1028"/>
      <c r="J520" s="1102"/>
      <c r="K520" s="1028"/>
      <c r="L520" s="1028"/>
      <c r="M520" s="1028"/>
      <c r="N520" s="1028"/>
      <c r="O520" s="1028"/>
      <c r="P520" s="1028"/>
      <c r="Q520" s="1028"/>
      <c r="R520" s="1162"/>
      <c r="S520" s="713"/>
      <c r="T520" s="747"/>
      <c r="U520" s="1028"/>
      <c r="V520" s="1102"/>
      <c r="W520" s="1165"/>
      <c r="X520" s="1028"/>
      <c r="Y520" s="1028"/>
      <c r="Z520" s="1028"/>
      <c r="AA520" s="1028"/>
      <c r="AB520" s="1028"/>
      <c r="AC520" s="1028"/>
      <c r="AD520" s="1028"/>
      <c r="AE520" s="1028"/>
      <c r="AF520" s="1028"/>
      <c r="AG520" s="1028"/>
      <c r="AH520" s="1028"/>
      <c r="AI520" s="1028"/>
      <c r="AJ520" s="1028"/>
      <c r="AK520" s="1028"/>
      <c r="AL520" s="1028"/>
      <c r="AM520" s="1028"/>
      <c r="AN520" s="1028"/>
      <c r="AO520" s="1028"/>
      <c r="AP520" s="1028"/>
      <c r="AQ520" s="1028"/>
      <c r="AR520" s="1028"/>
      <c r="AS520" s="1028"/>
    </row>
    <row r="521" spans="1:45" ht="12.75" customHeight="1">
      <c r="A521" s="1028"/>
      <c r="B521" s="1028"/>
      <c r="C521" s="1028"/>
      <c r="D521" s="1102"/>
      <c r="E521" s="1028"/>
      <c r="F521" s="1028"/>
      <c r="G521" s="1028"/>
      <c r="H521" s="1028"/>
      <c r="I521" s="1028"/>
      <c r="J521" s="1102"/>
      <c r="K521" s="1028"/>
      <c r="L521" s="1028"/>
      <c r="M521" s="1028"/>
      <c r="N521" s="1028"/>
      <c r="O521" s="1028"/>
      <c r="P521" s="1028"/>
      <c r="Q521" s="1028"/>
      <c r="R521" s="1162"/>
      <c r="S521" s="713"/>
      <c r="T521" s="747"/>
      <c r="U521" s="1028"/>
      <c r="V521" s="1102"/>
      <c r="W521" s="1165"/>
      <c r="X521" s="1028"/>
      <c r="Y521" s="1028"/>
      <c r="Z521" s="1028"/>
      <c r="AA521" s="1028"/>
      <c r="AB521" s="1028"/>
      <c r="AC521" s="1028"/>
      <c r="AD521" s="1028"/>
      <c r="AE521" s="1028"/>
      <c r="AF521" s="1028"/>
      <c r="AG521" s="1028"/>
      <c r="AH521" s="1028"/>
      <c r="AI521" s="1028"/>
      <c r="AJ521" s="1028"/>
      <c r="AK521" s="1028"/>
      <c r="AL521" s="1028"/>
      <c r="AM521" s="1028"/>
      <c r="AN521" s="1028"/>
      <c r="AO521" s="1028"/>
      <c r="AP521" s="1028"/>
      <c r="AQ521" s="1028"/>
      <c r="AR521" s="1028"/>
      <c r="AS521" s="1028"/>
    </row>
    <row r="522" spans="1:45" ht="12.75" customHeight="1">
      <c r="A522" s="1028"/>
      <c r="B522" s="1028"/>
      <c r="C522" s="1028"/>
      <c r="D522" s="1102"/>
      <c r="E522" s="1028"/>
      <c r="F522" s="1028"/>
      <c r="G522" s="1028"/>
      <c r="H522" s="1028"/>
      <c r="I522" s="1028"/>
      <c r="J522" s="1102"/>
      <c r="K522" s="1028"/>
      <c r="L522" s="1028"/>
      <c r="M522" s="1028"/>
      <c r="N522" s="1028"/>
      <c r="O522" s="1028"/>
      <c r="P522" s="1028"/>
      <c r="Q522" s="1028"/>
      <c r="R522" s="1162"/>
      <c r="S522" s="713"/>
      <c r="T522" s="747"/>
      <c r="U522" s="1028"/>
      <c r="V522" s="1102"/>
      <c r="W522" s="1165"/>
      <c r="X522" s="1028"/>
      <c r="Y522" s="1028"/>
      <c r="Z522" s="1028"/>
      <c r="AA522" s="1028"/>
      <c r="AB522" s="1028"/>
      <c r="AC522" s="1028"/>
      <c r="AD522" s="1028"/>
      <c r="AE522" s="1028"/>
      <c r="AF522" s="1028"/>
      <c r="AG522" s="1028"/>
      <c r="AH522" s="1028"/>
      <c r="AI522" s="1028"/>
      <c r="AJ522" s="1028"/>
      <c r="AK522" s="1028"/>
      <c r="AL522" s="1028"/>
      <c r="AM522" s="1028"/>
      <c r="AN522" s="1028"/>
      <c r="AO522" s="1028"/>
      <c r="AP522" s="1028"/>
      <c r="AQ522" s="1028"/>
      <c r="AR522" s="1028"/>
      <c r="AS522" s="1028"/>
    </row>
    <row r="523" spans="1:45" ht="12.75" customHeight="1">
      <c r="A523" s="1028"/>
      <c r="B523" s="1028"/>
      <c r="C523" s="1028"/>
      <c r="D523" s="1102"/>
      <c r="E523" s="1028"/>
      <c r="F523" s="1028"/>
      <c r="G523" s="1028"/>
      <c r="H523" s="1028"/>
      <c r="I523" s="1028"/>
      <c r="J523" s="1102"/>
      <c r="K523" s="1028"/>
      <c r="L523" s="1028"/>
      <c r="M523" s="1028"/>
      <c r="N523" s="1028"/>
      <c r="O523" s="1028"/>
      <c r="P523" s="1028"/>
      <c r="Q523" s="1028"/>
      <c r="R523" s="1162"/>
      <c r="S523" s="713"/>
      <c r="T523" s="747"/>
      <c r="U523" s="1028"/>
      <c r="V523" s="1102"/>
      <c r="W523" s="1165"/>
      <c r="X523" s="1028"/>
      <c r="Y523" s="1028"/>
      <c r="Z523" s="1028"/>
      <c r="AA523" s="1028"/>
      <c r="AB523" s="1028"/>
      <c r="AC523" s="1028"/>
      <c r="AD523" s="1028"/>
      <c r="AE523" s="1028"/>
      <c r="AF523" s="1028"/>
      <c r="AG523" s="1028"/>
      <c r="AH523" s="1028"/>
      <c r="AI523" s="1028"/>
      <c r="AJ523" s="1028"/>
      <c r="AK523" s="1028"/>
      <c r="AL523" s="1028"/>
      <c r="AM523" s="1028"/>
      <c r="AN523" s="1028"/>
      <c r="AO523" s="1028"/>
      <c r="AP523" s="1028"/>
      <c r="AQ523" s="1028"/>
      <c r="AR523" s="1028"/>
      <c r="AS523" s="1028"/>
    </row>
    <row r="524" spans="1:45" ht="12.75" customHeight="1">
      <c r="A524" s="1028"/>
      <c r="B524" s="1028"/>
      <c r="C524" s="1028"/>
      <c r="D524" s="1102"/>
      <c r="E524" s="1028"/>
      <c r="F524" s="1028"/>
      <c r="G524" s="1028"/>
      <c r="H524" s="1028"/>
      <c r="I524" s="1028"/>
      <c r="J524" s="1102"/>
      <c r="K524" s="1028"/>
      <c r="L524" s="1028"/>
      <c r="M524" s="1028"/>
      <c r="N524" s="1028"/>
      <c r="O524" s="1028"/>
      <c r="P524" s="1028"/>
      <c r="Q524" s="1028"/>
      <c r="R524" s="1162"/>
      <c r="S524" s="713"/>
      <c r="T524" s="747"/>
      <c r="U524" s="1028"/>
      <c r="V524" s="1102"/>
      <c r="W524" s="1165"/>
      <c r="X524" s="1028"/>
      <c r="Y524" s="1028"/>
      <c r="Z524" s="1028"/>
      <c r="AA524" s="1028"/>
      <c r="AB524" s="1028"/>
      <c r="AC524" s="1028"/>
      <c r="AD524" s="1028"/>
      <c r="AE524" s="1028"/>
      <c r="AF524" s="1028"/>
      <c r="AG524" s="1028"/>
      <c r="AH524" s="1028"/>
      <c r="AI524" s="1028"/>
      <c r="AJ524" s="1028"/>
      <c r="AK524" s="1028"/>
      <c r="AL524" s="1028"/>
      <c r="AM524" s="1028"/>
      <c r="AN524" s="1028"/>
      <c r="AO524" s="1028"/>
      <c r="AP524" s="1028"/>
      <c r="AQ524" s="1028"/>
      <c r="AR524" s="1028"/>
      <c r="AS524" s="1028"/>
    </row>
    <row r="525" spans="1:45" ht="12.75" customHeight="1">
      <c r="A525" s="1028"/>
      <c r="B525" s="1028"/>
      <c r="C525" s="1028"/>
      <c r="D525" s="1102"/>
      <c r="E525" s="1028"/>
      <c r="F525" s="1028"/>
      <c r="G525" s="1028"/>
      <c r="H525" s="1028"/>
      <c r="I525" s="1028"/>
      <c r="J525" s="1102"/>
      <c r="K525" s="1028"/>
      <c r="L525" s="1028"/>
      <c r="M525" s="1028"/>
      <c r="N525" s="1028"/>
      <c r="O525" s="1028"/>
      <c r="P525" s="1028"/>
      <c r="Q525" s="1028"/>
      <c r="R525" s="1162"/>
      <c r="S525" s="713"/>
      <c r="T525" s="747"/>
      <c r="U525" s="1028"/>
      <c r="V525" s="1102"/>
      <c r="W525" s="1165"/>
      <c r="X525" s="1028"/>
      <c r="Y525" s="1028"/>
      <c r="Z525" s="1028"/>
      <c r="AA525" s="1028"/>
      <c r="AB525" s="1028"/>
      <c r="AC525" s="1028"/>
      <c r="AD525" s="1028"/>
      <c r="AE525" s="1028"/>
      <c r="AF525" s="1028"/>
      <c r="AG525" s="1028"/>
      <c r="AH525" s="1028"/>
      <c r="AI525" s="1028"/>
      <c r="AJ525" s="1028"/>
      <c r="AK525" s="1028"/>
      <c r="AL525" s="1028"/>
      <c r="AM525" s="1028"/>
      <c r="AN525" s="1028"/>
      <c r="AO525" s="1028"/>
      <c r="AP525" s="1028"/>
      <c r="AQ525" s="1028"/>
      <c r="AR525" s="1028"/>
      <c r="AS525" s="1028"/>
    </row>
    <row r="526" spans="1:45" ht="12.75" customHeight="1">
      <c r="A526" s="1028"/>
      <c r="B526" s="1028"/>
      <c r="C526" s="1028"/>
      <c r="D526" s="1102"/>
      <c r="E526" s="1028"/>
      <c r="F526" s="1028"/>
      <c r="G526" s="1028"/>
      <c r="H526" s="1028"/>
      <c r="I526" s="1028"/>
      <c r="J526" s="1102"/>
      <c r="K526" s="1028"/>
      <c r="L526" s="1028"/>
      <c r="M526" s="1028"/>
      <c r="N526" s="1028"/>
      <c r="O526" s="1028"/>
      <c r="P526" s="1028"/>
      <c r="Q526" s="1028"/>
      <c r="R526" s="1162"/>
      <c r="S526" s="713"/>
      <c r="T526" s="747"/>
      <c r="U526" s="1028"/>
      <c r="V526" s="1102"/>
      <c r="W526" s="1165"/>
      <c r="X526" s="1028"/>
      <c r="Y526" s="1028"/>
      <c r="Z526" s="1028"/>
      <c r="AA526" s="1028"/>
      <c r="AB526" s="1028"/>
      <c r="AC526" s="1028"/>
      <c r="AD526" s="1028"/>
      <c r="AE526" s="1028"/>
      <c r="AF526" s="1028"/>
      <c r="AG526" s="1028"/>
      <c r="AH526" s="1028"/>
      <c r="AI526" s="1028"/>
      <c r="AJ526" s="1028"/>
      <c r="AK526" s="1028"/>
      <c r="AL526" s="1028"/>
      <c r="AM526" s="1028"/>
      <c r="AN526" s="1028"/>
      <c r="AO526" s="1028"/>
      <c r="AP526" s="1028"/>
      <c r="AQ526" s="1028"/>
      <c r="AR526" s="1028"/>
      <c r="AS526" s="1028"/>
    </row>
    <row r="527" spans="1:45" ht="12.75" customHeight="1">
      <c r="A527" s="1028"/>
      <c r="B527" s="1028"/>
      <c r="C527" s="1028"/>
      <c r="D527" s="1102"/>
      <c r="E527" s="1028"/>
      <c r="F527" s="1028"/>
      <c r="G527" s="1028"/>
      <c r="H527" s="1028"/>
      <c r="I527" s="1028"/>
      <c r="J527" s="1102"/>
      <c r="K527" s="1028"/>
      <c r="L527" s="1028"/>
      <c r="M527" s="1028"/>
      <c r="N527" s="1028"/>
      <c r="O527" s="1028"/>
      <c r="P527" s="1028"/>
      <c r="Q527" s="1028"/>
      <c r="R527" s="1162"/>
      <c r="S527" s="713"/>
      <c r="T527" s="747"/>
      <c r="U527" s="1028"/>
      <c r="V527" s="1102"/>
      <c r="W527" s="1165"/>
      <c r="X527" s="1028"/>
      <c r="Y527" s="1028"/>
      <c r="Z527" s="1028"/>
      <c r="AA527" s="1028"/>
      <c r="AB527" s="1028"/>
      <c r="AC527" s="1028"/>
      <c r="AD527" s="1028"/>
      <c r="AE527" s="1028"/>
      <c r="AF527" s="1028"/>
      <c r="AG527" s="1028"/>
      <c r="AH527" s="1028"/>
      <c r="AI527" s="1028"/>
      <c r="AJ527" s="1028"/>
      <c r="AK527" s="1028"/>
      <c r="AL527" s="1028"/>
      <c r="AM527" s="1028"/>
      <c r="AN527" s="1028"/>
      <c r="AO527" s="1028"/>
      <c r="AP527" s="1028"/>
      <c r="AQ527" s="1028"/>
      <c r="AR527" s="1028"/>
      <c r="AS527" s="1028"/>
    </row>
    <row r="528" spans="1:45" ht="12.75" customHeight="1">
      <c r="A528" s="1028"/>
      <c r="B528" s="1028"/>
      <c r="C528" s="1028"/>
      <c r="D528" s="1102"/>
      <c r="E528" s="1028"/>
      <c r="F528" s="1028"/>
      <c r="G528" s="1028"/>
      <c r="H528" s="1028"/>
      <c r="I528" s="1028"/>
      <c r="J528" s="1102"/>
      <c r="K528" s="1028"/>
      <c r="L528" s="1028"/>
      <c r="M528" s="1028"/>
      <c r="N528" s="1028"/>
      <c r="O528" s="1028"/>
      <c r="P528" s="1028"/>
      <c r="Q528" s="1028"/>
      <c r="R528" s="1162"/>
      <c r="S528" s="713"/>
      <c r="T528" s="747"/>
      <c r="U528" s="1028"/>
      <c r="V528" s="1102"/>
      <c r="W528" s="1165"/>
      <c r="X528" s="1028"/>
      <c r="Y528" s="1028"/>
      <c r="Z528" s="1028"/>
      <c r="AA528" s="1028"/>
      <c r="AB528" s="1028"/>
      <c r="AC528" s="1028"/>
      <c r="AD528" s="1028"/>
      <c r="AE528" s="1028"/>
      <c r="AF528" s="1028"/>
      <c r="AG528" s="1028"/>
      <c r="AH528" s="1028"/>
      <c r="AI528" s="1028"/>
      <c r="AJ528" s="1028"/>
      <c r="AK528" s="1028"/>
      <c r="AL528" s="1028"/>
      <c r="AM528" s="1028"/>
      <c r="AN528" s="1028"/>
      <c r="AO528" s="1028"/>
      <c r="AP528" s="1028"/>
      <c r="AQ528" s="1028"/>
      <c r="AR528" s="1028"/>
      <c r="AS528" s="1028"/>
    </row>
    <row r="529" spans="1:45" ht="12.75" customHeight="1">
      <c r="A529" s="1028"/>
      <c r="B529" s="1028"/>
      <c r="C529" s="1028"/>
      <c r="D529" s="1102"/>
      <c r="E529" s="1028"/>
      <c r="F529" s="1028"/>
      <c r="G529" s="1028"/>
      <c r="H529" s="1028"/>
      <c r="I529" s="1028"/>
      <c r="J529" s="1102"/>
      <c r="K529" s="1028"/>
      <c r="L529" s="1028"/>
      <c r="M529" s="1028"/>
      <c r="N529" s="1028"/>
      <c r="O529" s="1028"/>
      <c r="P529" s="1028"/>
      <c r="Q529" s="1028"/>
      <c r="R529" s="1162"/>
      <c r="S529" s="713"/>
      <c r="T529" s="747"/>
      <c r="U529" s="1028"/>
      <c r="V529" s="1102"/>
      <c r="W529" s="1165"/>
      <c r="X529" s="1028"/>
      <c r="Y529" s="1028"/>
      <c r="Z529" s="1028"/>
      <c r="AA529" s="1028"/>
      <c r="AB529" s="1028"/>
      <c r="AC529" s="1028"/>
      <c r="AD529" s="1028"/>
      <c r="AE529" s="1028"/>
      <c r="AF529" s="1028"/>
      <c r="AG529" s="1028"/>
      <c r="AH529" s="1028"/>
      <c r="AI529" s="1028"/>
      <c r="AJ529" s="1028"/>
      <c r="AK529" s="1028"/>
      <c r="AL529" s="1028"/>
      <c r="AM529" s="1028"/>
      <c r="AN529" s="1028"/>
      <c r="AO529" s="1028"/>
      <c r="AP529" s="1028"/>
      <c r="AQ529" s="1028"/>
      <c r="AR529" s="1028"/>
      <c r="AS529" s="1028"/>
    </row>
    <row r="530" spans="1:45" ht="12.75" customHeight="1">
      <c r="A530" s="1028"/>
      <c r="B530" s="1028"/>
      <c r="C530" s="1028"/>
      <c r="D530" s="1102"/>
      <c r="E530" s="1028"/>
      <c r="F530" s="1028"/>
      <c r="G530" s="1028"/>
      <c r="H530" s="1028"/>
      <c r="I530" s="1028"/>
      <c r="J530" s="1102"/>
      <c r="K530" s="1028"/>
      <c r="L530" s="1028"/>
      <c r="M530" s="1028"/>
      <c r="N530" s="1028"/>
      <c r="O530" s="1028"/>
      <c r="P530" s="1028"/>
      <c r="Q530" s="1028"/>
      <c r="R530" s="1162"/>
      <c r="S530" s="713"/>
      <c r="T530" s="747"/>
      <c r="U530" s="1028"/>
      <c r="V530" s="1102"/>
      <c r="W530" s="1165"/>
      <c r="X530" s="1028"/>
      <c r="Y530" s="1028"/>
      <c r="Z530" s="1028"/>
      <c r="AA530" s="1028"/>
      <c r="AB530" s="1028"/>
      <c r="AC530" s="1028"/>
      <c r="AD530" s="1028"/>
      <c r="AE530" s="1028"/>
      <c r="AF530" s="1028"/>
      <c r="AG530" s="1028"/>
      <c r="AH530" s="1028"/>
      <c r="AI530" s="1028"/>
      <c r="AJ530" s="1028"/>
      <c r="AK530" s="1028"/>
      <c r="AL530" s="1028"/>
      <c r="AM530" s="1028"/>
      <c r="AN530" s="1028"/>
      <c r="AO530" s="1028"/>
      <c r="AP530" s="1028"/>
      <c r="AQ530" s="1028"/>
      <c r="AR530" s="1028"/>
      <c r="AS530" s="1028"/>
    </row>
    <row r="531" spans="1:45" ht="12.75" customHeight="1">
      <c r="A531" s="1028"/>
      <c r="B531" s="1028"/>
      <c r="C531" s="1028"/>
      <c r="D531" s="1102"/>
      <c r="E531" s="1028"/>
      <c r="F531" s="1028"/>
      <c r="G531" s="1028"/>
      <c r="H531" s="1028"/>
      <c r="I531" s="1028"/>
      <c r="J531" s="1102"/>
      <c r="K531" s="1028"/>
      <c r="L531" s="1028"/>
      <c r="M531" s="1028"/>
      <c r="N531" s="1028"/>
      <c r="O531" s="1028"/>
      <c r="P531" s="1028"/>
      <c r="Q531" s="1028"/>
      <c r="R531" s="1162"/>
      <c r="S531" s="713"/>
      <c r="T531" s="747"/>
      <c r="U531" s="1028"/>
      <c r="V531" s="1102"/>
      <c r="W531" s="1165"/>
      <c r="X531" s="1028"/>
      <c r="Y531" s="1028"/>
      <c r="Z531" s="1028"/>
      <c r="AA531" s="1028"/>
      <c r="AB531" s="1028"/>
      <c r="AC531" s="1028"/>
      <c r="AD531" s="1028"/>
      <c r="AE531" s="1028"/>
      <c r="AF531" s="1028"/>
      <c r="AG531" s="1028"/>
      <c r="AH531" s="1028"/>
      <c r="AI531" s="1028"/>
      <c r="AJ531" s="1028"/>
      <c r="AK531" s="1028"/>
      <c r="AL531" s="1028"/>
      <c r="AM531" s="1028"/>
      <c r="AN531" s="1028"/>
      <c r="AO531" s="1028"/>
      <c r="AP531" s="1028"/>
      <c r="AQ531" s="1028"/>
      <c r="AR531" s="1028"/>
      <c r="AS531" s="1028"/>
    </row>
    <row r="532" spans="1:45" ht="12.75" customHeight="1">
      <c r="A532" s="1028"/>
      <c r="B532" s="1028"/>
      <c r="C532" s="1028"/>
      <c r="D532" s="1102"/>
      <c r="E532" s="1028"/>
      <c r="F532" s="1028"/>
      <c r="G532" s="1028"/>
      <c r="H532" s="1028"/>
      <c r="I532" s="1028"/>
      <c r="J532" s="1102"/>
      <c r="K532" s="1028"/>
      <c r="L532" s="1028"/>
      <c r="M532" s="1028"/>
      <c r="N532" s="1028"/>
      <c r="O532" s="1028"/>
      <c r="P532" s="1028"/>
      <c r="Q532" s="1028"/>
      <c r="R532" s="1162"/>
      <c r="S532" s="713"/>
      <c r="T532" s="747"/>
      <c r="U532" s="1028"/>
      <c r="V532" s="1102"/>
      <c r="W532" s="1165"/>
      <c r="X532" s="1028"/>
      <c r="Y532" s="1028"/>
      <c r="Z532" s="1028"/>
      <c r="AA532" s="1028"/>
      <c r="AB532" s="1028"/>
      <c r="AC532" s="1028"/>
      <c r="AD532" s="1028"/>
      <c r="AE532" s="1028"/>
      <c r="AF532" s="1028"/>
      <c r="AG532" s="1028"/>
      <c r="AH532" s="1028"/>
      <c r="AI532" s="1028"/>
      <c r="AJ532" s="1028"/>
      <c r="AK532" s="1028"/>
      <c r="AL532" s="1028"/>
      <c r="AM532" s="1028"/>
      <c r="AN532" s="1028"/>
      <c r="AO532" s="1028"/>
      <c r="AP532" s="1028"/>
      <c r="AQ532" s="1028"/>
      <c r="AR532" s="1028"/>
      <c r="AS532" s="1028"/>
    </row>
    <row r="533" spans="1:45" ht="12.75" customHeight="1">
      <c r="A533" s="1028"/>
      <c r="B533" s="1028"/>
      <c r="C533" s="1028"/>
      <c r="D533" s="1102"/>
      <c r="E533" s="1028"/>
      <c r="F533" s="1028"/>
      <c r="G533" s="1028"/>
      <c r="H533" s="1028"/>
      <c r="I533" s="1028"/>
      <c r="J533" s="1102"/>
      <c r="K533" s="1028"/>
      <c r="L533" s="1028"/>
      <c r="M533" s="1028"/>
      <c r="N533" s="1028"/>
      <c r="O533" s="1028"/>
      <c r="P533" s="1028"/>
      <c r="Q533" s="1028"/>
      <c r="R533" s="1162"/>
      <c r="S533" s="713"/>
      <c r="T533" s="747"/>
      <c r="U533" s="1028"/>
      <c r="V533" s="1102"/>
      <c r="W533" s="1165"/>
      <c r="X533" s="1028"/>
      <c r="Y533" s="1028"/>
      <c r="Z533" s="1028"/>
      <c r="AA533" s="1028"/>
      <c r="AB533" s="1028"/>
      <c r="AC533" s="1028"/>
      <c r="AD533" s="1028"/>
      <c r="AE533" s="1028"/>
      <c r="AF533" s="1028"/>
      <c r="AG533" s="1028"/>
      <c r="AH533" s="1028"/>
      <c r="AI533" s="1028"/>
      <c r="AJ533" s="1028"/>
      <c r="AK533" s="1028"/>
      <c r="AL533" s="1028"/>
      <c r="AM533" s="1028"/>
      <c r="AN533" s="1028"/>
      <c r="AO533" s="1028"/>
      <c r="AP533" s="1028"/>
      <c r="AQ533" s="1028"/>
      <c r="AR533" s="1028"/>
      <c r="AS533" s="1028"/>
    </row>
    <row r="534" spans="1:45" ht="12.75" customHeight="1">
      <c r="A534" s="1028"/>
      <c r="B534" s="1028"/>
      <c r="C534" s="1028"/>
      <c r="D534" s="1102"/>
      <c r="E534" s="1028"/>
      <c r="F534" s="1028"/>
      <c r="G534" s="1028"/>
      <c r="H534" s="1028"/>
      <c r="I534" s="1028"/>
      <c r="J534" s="1102"/>
      <c r="K534" s="1028"/>
      <c r="L534" s="1028"/>
      <c r="M534" s="1028"/>
      <c r="N534" s="1028"/>
      <c r="O534" s="1028"/>
      <c r="P534" s="1028"/>
      <c r="Q534" s="1028"/>
      <c r="R534" s="1162"/>
      <c r="S534" s="713"/>
      <c r="T534" s="747"/>
      <c r="U534" s="1028"/>
      <c r="V534" s="1102"/>
      <c r="W534" s="1165"/>
      <c r="X534" s="1028"/>
      <c r="Y534" s="1028"/>
      <c r="Z534" s="1028"/>
      <c r="AA534" s="1028"/>
      <c r="AB534" s="1028"/>
      <c r="AC534" s="1028"/>
      <c r="AD534" s="1028"/>
      <c r="AE534" s="1028"/>
      <c r="AF534" s="1028"/>
      <c r="AG534" s="1028"/>
      <c r="AH534" s="1028"/>
      <c r="AI534" s="1028"/>
      <c r="AJ534" s="1028"/>
      <c r="AK534" s="1028"/>
      <c r="AL534" s="1028"/>
      <c r="AM534" s="1028"/>
      <c r="AN534" s="1028"/>
      <c r="AO534" s="1028"/>
      <c r="AP534" s="1028"/>
      <c r="AQ534" s="1028"/>
      <c r="AR534" s="1028"/>
      <c r="AS534" s="1028"/>
    </row>
    <row r="535" spans="1:45" ht="12.75" customHeight="1">
      <c r="A535" s="1028"/>
      <c r="B535" s="1028"/>
      <c r="C535" s="1028"/>
      <c r="D535" s="1102"/>
      <c r="E535" s="1028"/>
      <c r="F535" s="1028"/>
      <c r="G535" s="1028"/>
      <c r="H535" s="1028"/>
      <c r="I535" s="1028"/>
      <c r="J535" s="1102"/>
      <c r="K535" s="1028"/>
      <c r="L535" s="1028"/>
      <c r="M535" s="1028"/>
      <c r="N535" s="1028"/>
      <c r="O535" s="1028"/>
      <c r="P535" s="1028"/>
      <c r="Q535" s="1028"/>
      <c r="R535" s="1162"/>
      <c r="S535" s="713"/>
      <c r="T535" s="747"/>
      <c r="U535" s="1028"/>
      <c r="V535" s="1102"/>
      <c r="W535" s="1165"/>
      <c r="X535" s="1028"/>
      <c r="Y535" s="1028"/>
      <c r="Z535" s="1028"/>
      <c r="AA535" s="1028"/>
      <c r="AB535" s="1028"/>
      <c r="AC535" s="1028"/>
      <c r="AD535" s="1028"/>
      <c r="AE535" s="1028"/>
      <c r="AF535" s="1028"/>
      <c r="AG535" s="1028"/>
      <c r="AH535" s="1028"/>
      <c r="AI535" s="1028"/>
      <c r="AJ535" s="1028"/>
      <c r="AK535" s="1028"/>
      <c r="AL535" s="1028"/>
      <c r="AM535" s="1028"/>
      <c r="AN535" s="1028"/>
      <c r="AO535" s="1028"/>
      <c r="AP535" s="1028"/>
      <c r="AQ535" s="1028"/>
      <c r="AR535" s="1028"/>
      <c r="AS535" s="1028"/>
    </row>
    <row r="536" spans="1:45" ht="12.75" customHeight="1">
      <c r="A536" s="1028"/>
      <c r="B536" s="1028"/>
      <c r="C536" s="1028"/>
      <c r="D536" s="1102"/>
      <c r="E536" s="1028"/>
      <c r="F536" s="1028"/>
      <c r="G536" s="1028"/>
      <c r="H536" s="1028"/>
      <c r="I536" s="1028"/>
      <c r="J536" s="1102"/>
      <c r="K536" s="1028"/>
      <c r="L536" s="1028"/>
      <c r="M536" s="1028"/>
      <c r="N536" s="1028"/>
      <c r="O536" s="1028"/>
      <c r="P536" s="1028"/>
      <c r="Q536" s="1028"/>
      <c r="R536" s="1162"/>
      <c r="S536" s="713"/>
      <c r="T536" s="747"/>
      <c r="U536" s="1028"/>
      <c r="V536" s="1102"/>
      <c r="W536" s="1165"/>
      <c r="X536" s="1028"/>
      <c r="Y536" s="1028"/>
      <c r="Z536" s="1028"/>
      <c r="AA536" s="1028"/>
      <c r="AB536" s="1028"/>
      <c r="AC536" s="1028"/>
      <c r="AD536" s="1028"/>
      <c r="AE536" s="1028"/>
      <c r="AF536" s="1028"/>
      <c r="AG536" s="1028"/>
      <c r="AH536" s="1028"/>
      <c r="AI536" s="1028"/>
      <c r="AJ536" s="1028"/>
      <c r="AK536" s="1028"/>
      <c r="AL536" s="1028"/>
      <c r="AM536" s="1028"/>
      <c r="AN536" s="1028"/>
      <c r="AO536" s="1028"/>
      <c r="AP536" s="1028"/>
      <c r="AQ536" s="1028"/>
      <c r="AR536" s="1028"/>
      <c r="AS536" s="1028"/>
    </row>
    <row r="537" spans="1:45" ht="12.75" customHeight="1">
      <c r="A537" s="1028"/>
      <c r="B537" s="1028"/>
      <c r="C537" s="1028"/>
      <c r="D537" s="1102"/>
      <c r="E537" s="1028"/>
      <c r="F537" s="1028"/>
      <c r="G537" s="1028"/>
      <c r="H537" s="1028"/>
      <c r="I537" s="1028"/>
      <c r="J537" s="1102"/>
      <c r="K537" s="1028"/>
      <c r="L537" s="1028"/>
      <c r="M537" s="1028"/>
      <c r="N537" s="1028"/>
      <c r="O537" s="1028"/>
      <c r="P537" s="1028"/>
      <c r="Q537" s="1028"/>
      <c r="R537" s="1162"/>
      <c r="S537" s="713"/>
      <c r="T537" s="747"/>
      <c r="U537" s="1028"/>
      <c r="V537" s="1102"/>
      <c r="W537" s="1165"/>
      <c r="X537" s="1028"/>
      <c r="Y537" s="1028"/>
      <c r="Z537" s="1028"/>
      <c r="AA537" s="1028"/>
      <c r="AB537" s="1028"/>
      <c r="AC537" s="1028"/>
      <c r="AD537" s="1028"/>
      <c r="AE537" s="1028"/>
      <c r="AF537" s="1028"/>
      <c r="AG537" s="1028"/>
      <c r="AH537" s="1028"/>
      <c r="AI537" s="1028"/>
      <c r="AJ537" s="1028"/>
      <c r="AK537" s="1028"/>
      <c r="AL537" s="1028"/>
      <c r="AM537" s="1028"/>
      <c r="AN537" s="1028"/>
      <c r="AO537" s="1028"/>
      <c r="AP537" s="1028"/>
      <c r="AQ537" s="1028"/>
      <c r="AR537" s="1028"/>
      <c r="AS537" s="1028"/>
    </row>
    <row r="538" spans="1:45" ht="12.75" customHeight="1">
      <c r="A538" s="1028"/>
      <c r="B538" s="1028"/>
      <c r="C538" s="1028"/>
      <c r="D538" s="1102"/>
      <c r="E538" s="1028"/>
      <c r="F538" s="1028"/>
      <c r="G538" s="1028"/>
      <c r="H538" s="1028"/>
      <c r="I538" s="1028"/>
      <c r="J538" s="1102"/>
      <c r="K538" s="1028"/>
      <c r="L538" s="1028"/>
      <c r="M538" s="1028"/>
      <c r="N538" s="1028"/>
      <c r="O538" s="1028"/>
      <c r="P538" s="1028"/>
      <c r="Q538" s="1028"/>
      <c r="R538" s="1162"/>
      <c r="S538" s="713"/>
      <c r="T538" s="747"/>
      <c r="U538" s="1028"/>
      <c r="V538" s="1102"/>
      <c r="W538" s="1165"/>
      <c r="X538" s="1028"/>
      <c r="Y538" s="1028"/>
      <c r="Z538" s="1028"/>
      <c r="AA538" s="1028"/>
      <c r="AB538" s="1028"/>
      <c r="AC538" s="1028"/>
      <c r="AD538" s="1028"/>
      <c r="AE538" s="1028"/>
      <c r="AF538" s="1028"/>
      <c r="AG538" s="1028"/>
      <c r="AH538" s="1028"/>
      <c r="AI538" s="1028"/>
      <c r="AJ538" s="1028"/>
      <c r="AK538" s="1028"/>
      <c r="AL538" s="1028"/>
      <c r="AM538" s="1028"/>
      <c r="AN538" s="1028"/>
      <c r="AO538" s="1028"/>
      <c r="AP538" s="1028"/>
      <c r="AQ538" s="1028"/>
      <c r="AR538" s="1028"/>
      <c r="AS538" s="1028"/>
    </row>
    <row r="539" spans="1:45" ht="12.75" customHeight="1">
      <c r="A539" s="1028"/>
      <c r="B539" s="1028"/>
      <c r="C539" s="1028"/>
      <c r="D539" s="1102"/>
      <c r="E539" s="1028"/>
      <c r="F539" s="1028"/>
      <c r="G539" s="1028"/>
      <c r="H539" s="1028"/>
      <c r="I539" s="1028"/>
      <c r="J539" s="1102"/>
      <c r="K539" s="1028"/>
      <c r="L539" s="1028"/>
      <c r="M539" s="1028"/>
      <c r="N539" s="1028"/>
      <c r="O539" s="1028"/>
      <c r="P539" s="1028"/>
      <c r="Q539" s="1028"/>
      <c r="R539" s="1162"/>
      <c r="S539" s="713"/>
      <c r="T539" s="747"/>
      <c r="U539" s="1028"/>
      <c r="V539" s="1102"/>
      <c r="W539" s="1165"/>
      <c r="X539" s="1028"/>
      <c r="Y539" s="1028"/>
      <c r="Z539" s="1028"/>
      <c r="AA539" s="1028"/>
      <c r="AB539" s="1028"/>
      <c r="AC539" s="1028"/>
      <c r="AD539" s="1028"/>
      <c r="AE539" s="1028"/>
      <c r="AF539" s="1028"/>
      <c r="AG539" s="1028"/>
      <c r="AH539" s="1028"/>
      <c r="AI539" s="1028"/>
      <c r="AJ539" s="1028"/>
      <c r="AK539" s="1028"/>
      <c r="AL539" s="1028"/>
      <c r="AM539" s="1028"/>
      <c r="AN539" s="1028"/>
      <c r="AO539" s="1028"/>
      <c r="AP539" s="1028"/>
      <c r="AQ539" s="1028"/>
      <c r="AR539" s="1028"/>
      <c r="AS539" s="1028"/>
    </row>
    <row r="540" spans="1:45" ht="12.75" customHeight="1">
      <c r="A540" s="1028"/>
      <c r="B540" s="1028"/>
      <c r="C540" s="1028"/>
      <c r="D540" s="1102"/>
      <c r="E540" s="1028"/>
      <c r="F540" s="1028"/>
      <c r="G540" s="1028"/>
      <c r="H540" s="1028"/>
      <c r="I540" s="1028"/>
      <c r="J540" s="1102"/>
      <c r="K540" s="1028"/>
      <c r="L540" s="1028"/>
      <c r="M540" s="1028"/>
      <c r="N540" s="1028"/>
      <c r="O540" s="1028"/>
      <c r="P540" s="1028"/>
      <c r="Q540" s="1028"/>
      <c r="R540" s="1162"/>
      <c r="S540" s="713"/>
      <c r="T540" s="747"/>
      <c r="U540" s="1028"/>
      <c r="V540" s="1102"/>
      <c r="W540" s="1165"/>
      <c r="X540" s="1028"/>
      <c r="Y540" s="1028"/>
      <c r="Z540" s="1028"/>
      <c r="AA540" s="1028"/>
      <c r="AB540" s="1028"/>
      <c r="AC540" s="1028"/>
      <c r="AD540" s="1028"/>
      <c r="AE540" s="1028"/>
      <c r="AF540" s="1028"/>
      <c r="AG540" s="1028"/>
      <c r="AH540" s="1028"/>
      <c r="AI540" s="1028"/>
      <c r="AJ540" s="1028"/>
      <c r="AK540" s="1028"/>
      <c r="AL540" s="1028"/>
      <c r="AM540" s="1028"/>
      <c r="AN540" s="1028"/>
      <c r="AO540" s="1028"/>
      <c r="AP540" s="1028"/>
      <c r="AQ540" s="1028"/>
      <c r="AR540" s="1028"/>
      <c r="AS540" s="1028"/>
    </row>
    <row r="541" spans="1:45" ht="12.75" customHeight="1">
      <c r="A541" s="1028"/>
      <c r="B541" s="1028"/>
      <c r="C541" s="1028"/>
      <c r="D541" s="1102"/>
      <c r="E541" s="1028"/>
      <c r="F541" s="1028"/>
      <c r="G541" s="1028"/>
      <c r="H541" s="1028"/>
      <c r="I541" s="1028"/>
      <c r="J541" s="1102"/>
      <c r="K541" s="1028"/>
      <c r="L541" s="1028"/>
      <c r="M541" s="1028"/>
      <c r="N541" s="1028"/>
      <c r="O541" s="1028"/>
      <c r="P541" s="1028"/>
      <c r="Q541" s="1028"/>
      <c r="R541" s="1162"/>
      <c r="S541" s="713"/>
      <c r="T541" s="747"/>
      <c r="U541" s="1028"/>
      <c r="V541" s="1102"/>
      <c r="W541" s="1165"/>
      <c r="X541" s="1028"/>
      <c r="Y541" s="1028"/>
      <c r="Z541" s="1028"/>
      <c r="AA541" s="1028"/>
      <c r="AB541" s="1028"/>
      <c r="AC541" s="1028"/>
      <c r="AD541" s="1028"/>
      <c r="AE541" s="1028"/>
      <c r="AF541" s="1028"/>
      <c r="AG541" s="1028"/>
      <c r="AH541" s="1028"/>
      <c r="AI541" s="1028"/>
      <c r="AJ541" s="1028"/>
      <c r="AK541" s="1028"/>
      <c r="AL541" s="1028"/>
      <c r="AM541" s="1028"/>
      <c r="AN541" s="1028"/>
      <c r="AO541" s="1028"/>
      <c r="AP541" s="1028"/>
      <c r="AQ541" s="1028"/>
      <c r="AR541" s="1028"/>
      <c r="AS541" s="1028"/>
    </row>
    <row r="542" spans="1:45" ht="12.75" customHeight="1">
      <c r="A542" s="1028"/>
      <c r="B542" s="1028"/>
      <c r="C542" s="1028"/>
      <c r="D542" s="1102"/>
      <c r="E542" s="1028"/>
      <c r="F542" s="1028"/>
      <c r="G542" s="1028"/>
      <c r="H542" s="1028"/>
      <c r="I542" s="1028"/>
      <c r="J542" s="1102"/>
      <c r="K542" s="1028"/>
      <c r="L542" s="1028"/>
      <c r="M542" s="1028"/>
      <c r="N542" s="1028"/>
      <c r="O542" s="1028"/>
      <c r="P542" s="1028"/>
      <c r="Q542" s="1028"/>
      <c r="R542" s="1162"/>
      <c r="S542" s="713"/>
      <c r="T542" s="747"/>
      <c r="U542" s="1028"/>
      <c r="V542" s="1102"/>
      <c r="W542" s="1165"/>
      <c r="X542" s="1028"/>
      <c r="Y542" s="1028"/>
      <c r="Z542" s="1028"/>
      <c r="AA542" s="1028"/>
      <c r="AB542" s="1028"/>
      <c r="AC542" s="1028"/>
      <c r="AD542" s="1028"/>
      <c r="AE542" s="1028"/>
      <c r="AF542" s="1028"/>
      <c r="AG542" s="1028"/>
      <c r="AH542" s="1028"/>
      <c r="AI542" s="1028"/>
      <c r="AJ542" s="1028"/>
      <c r="AK542" s="1028"/>
      <c r="AL542" s="1028"/>
      <c r="AM542" s="1028"/>
      <c r="AN542" s="1028"/>
      <c r="AO542" s="1028"/>
      <c r="AP542" s="1028"/>
      <c r="AQ542" s="1028"/>
      <c r="AR542" s="1028"/>
      <c r="AS542" s="1028"/>
    </row>
    <row r="543" spans="1:45" ht="12.75" customHeight="1">
      <c r="A543" s="1028"/>
      <c r="B543" s="1028"/>
      <c r="C543" s="1028"/>
      <c r="D543" s="1102"/>
      <c r="E543" s="1028"/>
      <c r="F543" s="1028"/>
      <c r="G543" s="1028"/>
      <c r="H543" s="1028"/>
      <c r="I543" s="1028"/>
      <c r="J543" s="1102"/>
      <c r="K543" s="1028"/>
      <c r="L543" s="1028"/>
      <c r="M543" s="1028"/>
      <c r="N543" s="1028"/>
      <c r="O543" s="1028"/>
      <c r="P543" s="1028"/>
      <c r="Q543" s="1028"/>
      <c r="R543" s="1162"/>
      <c r="S543" s="713"/>
      <c r="T543" s="747"/>
      <c r="U543" s="1028"/>
      <c r="V543" s="1102"/>
      <c r="W543" s="1165"/>
      <c r="X543" s="1028"/>
      <c r="Y543" s="1028"/>
      <c r="Z543" s="1028"/>
      <c r="AA543" s="1028"/>
      <c r="AB543" s="1028"/>
      <c r="AC543" s="1028"/>
      <c r="AD543" s="1028"/>
      <c r="AE543" s="1028"/>
      <c r="AF543" s="1028"/>
      <c r="AG543" s="1028"/>
      <c r="AH543" s="1028"/>
      <c r="AI543" s="1028"/>
      <c r="AJ543" s="1028"/>
      <c r="AK543" s="1028"/>
      <c r="AL543" s="1028"/>
      <c r="AM543" s="1028"/>
      <c r="AN543" s="1028"/>
      <c r="AO543" s="1028"/>
      <c r="AP543" s="1028"/>
      <c r="AQ543" s="1028"/>
      <c r="AR543" s="1028"/>
      <c r="AS543" s="1028"/>
    </row>
    <row r="544" spans="1:45" ht="12.75" customHeight="1">
      <c r="A544" s="1028"/>
      <c r="B544" s="1028"/>
      <c r="C544" s="1028"/>
      <c r="D544" s="1102"/>
      <c r="E544" s="1028"/>
      <c r="F544" s="1028"/>
      <c r="G544" s="1028"/>
      <c r="H544" s="1028"/>
      <c r="I544" s="1028"/>
      <c r="J544" s="1102"/>
      <c r="K544" s="1028"/>
      <c r="L544" s="1028"/>
      <c r="M544" s="1028"/>
      <c r="N544" s="1028"/>
      <c r="O544" s="1028"/>
      <c r="P544" s="1028"/>
      <c r="Q544" s="1028"/>
      <c r="R544" s="1162"/>
      <c r="S544" s="713"/>
      <c r="T544" s="747"/>
      <c r="U544" s="1028"/>
      <c r="V544" s="1102"/>
      <c r="W544" s="1165"/>
      <c r="X544" s="1028"/>
      <c r="Y544" s="1028"/>
      <c r="Z544" s="1028"/>
      <c r="AA544" s="1028"/>
      <c r="AB544" s="1028"/>
      <c r="AC544" s="1028"/>
      <c r="AD544" s="1028"/>
      <c r="AE544" s="1028"/>
      <c r="AF544" s="1028"/>
      <c r="AG544" s="1028"/>
      <c r="AH544" s="1028"/>
      <c r="AI544" s="1028"/>
      <c r="AJ544" s="1028"/>
      <c r="AK544" s="1028"/>
      <c r="AL544" s="1028"/>
      <c r="AM544" s="1028"/>
      <c r="AN544" s="1028"/>
      <c r="AO544" s="1028"/>
      <c r="AP544" s="1028"/>
      <c r="AQ544" s="1028"/>
      <c r="AR544" s="1028"/>
      <c r="AS544" s="1028"/>
    </row>
    <row r="545" spans="1:45" ht="12.75" customHeight="1">
      <c r="A545" s="1028"/>
      <c r="B545" s="1028"/>
      <c r="C545" s="1028"/>
      <c r="D545" s="1102"/>
      <c r="E545" s="1028"/>
      <c r="F545" s="1028"/>
      <c r="G545" s="1028"/>
      <c r="H545" s="1028"/>
      <c r="I545" s="1028"/>
      <c r="J545" s="1102"/>
      <c r="K545" s="1028"/>
      <c r="L545" s="1028"/>
      <c r="M545" s="1028"/>
      <c r="N545" s="1028"/>
      <c r="O545" s="1028"/>
      <c r="P545" s="1028"/>
      <c r="Q545" s="1028"/>
      <c r="R545" s="1162"/>
      <c r="S545" s="713"/>
      <c r="T545" s="747"/>
      <c r="U545" s="1028"/>
      <c r="V545" s="1102"/>
      <c r="W545" s="1165"/>
      <c r="X545" s="1028"/>
      <c r="Y545" s="1028"/>
      <c r="Z545" s="1028"/>
      <c r="AA545" s="1028"/>
      <c r="AB545" s="1028"/>
      <c r="AC545" s="1028"/>
      <c r="AD545" s="1028"/>
      <c r="AE545" s="1028"/>
      <c r="AF545" s="1028"/>
      <c r="AG545" s="1028"/>
      <c r="AH545" s="1028"/>
      <c r="AI545" s="1028"/>
      <c r="AJ545" s="1028"/>
      <c r="AK545" s="1028"/>
      <c r="AL545" s="1028"/>
      <c r="AM545" s="1028"/>
      <c r="AN545" s="1028"/>
      <c r="AO545" s="1028"/>
      <c r="AP545" s="1028"/>
      <c r="AQ545" s="1028"/>
      <c r="AR545" s="1028"/>
      <c r="AS545" s="1028"/>
    </row>
    <row r="546" spans="1:45" ht="12.75" customHeight="1">
      <c r="A546" s="1028"/>
      <c r="B546" s="1028"/>
      <c r="C546" s="1028"/>
      <c r="D546" s="1102"/>
      <c r="E546" s="1028"/>
      <c r="F546" s="1028"/>
      <c r="G546" s="1028"/>
      <c r="H546" s="1028"/>
      <c r="I546" s="1028"/>
      <c r="J546" s="1102"/>
      <c r="K546" s="1028"/>
      <c r="L546" s="1028"/>
      <c r="M546" s="1028"/>
      <c r="N546" s="1028"/>
      <c r="O546" s="1028"/>
      <c r="P546" s="1028"/>
      <c r="Q546" s="1028"/>
      <c r="R546" s="1162"/>
      <c r="S546" s="713"/>
      <c r="T546" s="747"/>
      <c r="U546" s="1028"/>
      <c r="V546" s="1102"/>
      <c r="W546" s="1165"/>
      <c r="X546" s="1028"/>
      <c r="Y546" s="1028"/>
      <c r="Z546" s="1028"/>
      <c r="AA546" s="1028"/>
      <c r="AB546" s="1028"/>
      <c r="AC546" s="1028"/>
      <c r="AD546" s="1028"/>
      <c r="AE546" s="1028"/>
      <c r="AF546" s="1028"/>
      <c r="AG546" s="1028"/>
      <c r="AH546" s="1028"/>
      <c r="AI546" s="1028"/>
      <c r="AJ546" s="1028"/>
      <c r="AK546" s="1028"/>
      <c r="AL546" s="1028"/>
      <c r="AM546" s="1028"/>
      <c r="AN546" s="1028"/>
      <c r="AO546" s="1028"/>
      <c r="AP546" s="1028"/>
      <c r="AQ546" s="1028"/>
      <c r="AR546" s="1028"/>
      <c r="AS546" s="1028"/>
    </row>
    <row r="547" spans="1:45" ht="12.75" customHeight="1">
      <c r="A547" s="1028"/>
      <c r="B547" s="1028"/>
      <c r="C547" s="1028"/>
      <c r="D547" s="1102"/>
      <c r="E547" s="1028"/>
      <c r="F547" s="1028"/>
      <c r="G547" s="1028"/>
      <c r="H547" s="1028"/>
      <c r="I547" s="1028"/>
      <c r="J547" s="1102"/>
      <c r="K547" s="1028"/>
      <c r="L547" s="1028"/>
      <c r="M547" s="1028"/>
      <c r="N547" s="1028"/>
      <c r="O547" s="1028"/>
      <c r="P547" s="1028"/>
      <c r="Q547" s="1028"/>
      <c r="R547" s="1162"/>
      <c r="S547" s="713"/>
      <c r="T547" s="747"/>
      <c r="U547" s="1028"/>
      <c r="V547" s="1102"/>
      <c r="W547" s="1165"/>
      <c r="X547" s="1028"/>
      <c r="Y547" s="1028"/>
      <c r="Z547" s="1028"/>
      <c r="AA547" s="1028"/>
      <c r="AB547" s="1028"/>
      <c r="AC547" s="1028"/>
      <c r="AD547" s="1028"/>
      <c r="AE547" s="1028"/>
      <c r="AF547" s="1028"/>
      <c r="AG547" s="1028"/>
      <c r="AH547" s="1028"/>
      <c r="AI547" s="1028"/>
      <c r="AJ547" s="1028"/>
      <c r="AK547" s="1028"/>
      <c r="AL547" s="1028"/>
      <c r="AM547" s="1028"/>
      <c r="AN547" s="1028"/>
      <c r="AO547" s="1028"/>
      <c r="AP547" s="1028"/>
      <c r="AQ547" s="1028"/>
      <c r="AR547" s="1028"/>
      <c r="AS547" s="1028"/>
    </row>
    <row r="548" spans="1:45" ht="12.75" customHeight="1">
      <c r="A548" s="1028"/>
      <c r="B548" s="1028"/>
      <c r="C548" s="1028"/>
      <c r="D548" s="1102"/>
      <c r="E548" s="1028"/>
      <c r="F548" s="1028"/>
      <c r="G548" s="1028"/>
      <c r="H548" s="1028"/>
      <c r="I548" s="1028"/>
      <c r="J548" s="1102"/>
      <c r="K548" s="1028"/>
      <c r="L548" s="1028"/>
      <c r="M548" s="1028"/>
      <c r="N548" s="1028"/>
      <c r="O548" s="1028"/>
      <c r="P548" s="1028"/>
      <c r="Q548" s="1028"/>
      <c r="R548" s="1162"/>
      <c r="S548" s="713"/>
      <c r="T548" s="747"/>
      <c r="U548" s="1028"/>
      <c r="V548" s="1102"/>
      <c r="W548" s="1165"/>
      <c r="X548" s="1028"/>
      <c r="Y548" s="1028"/>
      <c r="Z548" s="1028"/>
      <c r="AA548" s="1028"/>
      <c r="AB548" s="1028"/>
      <c r="AC548" s="1028"/>
      <c r="AD548" s="1028"/>
      <c r="AE548" s="1028"/>
      <c r="AF548" s="1028"/>
      <c r="AG548" s="1028"/>
      <c r="AH548" s="1028"/>
      <c r="AI548" s="1028"/>
      <c r="AJ548" s="1028"/>
      <c r="AK548" s="1028"/>
      <c r="AL548" s="1028"/>
      <c r="AM548" s="1028"/>
      <c r="AN548" s="1028"/>
      <c r="AO548" s="1028"/>
      <c r="AP548" s="1028"/>
      <c r="AQ548" s="1028"/>
      <c r="AR548" s="1028"/>
      <c r="AS548" s="1028"/>
    </row>
    <row r="549" spans="1:45" ht="12.75" customHeight="1">
      <c r="A549" s="1028"/>
      <c r="B549" s="1028"/>
      <c r="C549" s="1028"/>
      <c r="D549" s="1102"/>
      <c r="E549" s="1028"/>
      <c r="F549" s="1028"/>
      <c r="G549" s="1028"/>
      <c r="H549" s="1028"/>
      <c r="I549" s="1028"/>
      <c r="J549" s="1102"/>
      <c r="K549" s="1028"/>
      <c r="L549" s="1028"/>
      <c r="M549" s="1028"/>
      <c r="N549" s="1028"/>
      <c r="O549" s="1028"/>
      <c r="P549" s="1028"/>
      <c r="Q549" s="1028"/>
      <c r="R549" s="1162"/>
      <c r="S549" s="713"/>
      <c r="T549" s="747"/>
      <c r="U549" s="1028"/>
      <c r="V549" s="1102"/>
      <c r="W549" s="1165"/>
      <c r="X549" s="1028"/>
      <c r="Y549" s="1028"/>
      <c r="Z549" s="1028"/>
      <c r="AA549" s="1028"/>
      <c r="AB549" s="1028"/>
      <c r="AC549" s="1028"/>
      <c r="AD549" s="1028"/>
      <c r="AE549" s="1028"/>
      <c r="AF549" s="1028"/>
      <c r="AG549" s="1028"/>
      <c r="AH549" s="1028"/>
      <c r="AI549" s="1028"/>
      <c r="AJ549" s="1028"/>
      <c r="AK549" s="1028"/>
      <c r="AL549" s="1028"/>
      <c r="AM549" s="1028"/>
      <c r="AN549" s="1028"/>
      <c r="AO549" s="1028"/>
      <c r="AP549" s="1028"/>
      <c r="AQ549" s="1028"/>
      <c r="AR549" s="1028"/>
      <c r="AS549" s="1028"/>
    </row>
    <row r="550" spans="1:45" ht="12.75" customHeight="1">
      <c r="A550" s="1028"/>
      <c r="B550" s="1028"/>
      <c r="C550" s="1028"/>
      <c r="D550" s="1102"/>
      <c r="E550" s="1028"/>
      <c r="F550" s="1028"/>
      <c r="G550" s="1028"/>
      <c r="H550" s="1028"/>
      <c r="I550" s="1028"/>
      <c r="J550" s="1102"/>
      <c r="K550" s="1028"/>
      <c r="L550" s="1028"/>
      <c r="M550" s="1028"/>
      <c r="N550" s="1028"/>
      <c r="O550" s="1028"/>
      <c r="P550" s="1028"/>
      <c r="Q550" s="1028"/>
      <c r="R550" s="1162"/>
      <c r="S550" s="713"/>
      <c r="T550" s="747"/>
      <c r="U550" s="1028"/>
      <c r="V550" s="1102"/>
      <c r="W550" s="1165"/>
      <c r="X550" s="1028"/>
      <c r="Y550" s="1028"/>
      <c r="Z550" s="1028"/>
      <c r="AA550" s="1028"/>
      <c r="AB550" s="1028"/>
      <c r="AC550" s="1028"/>
      <c r="AD550" s="1028"/>
      <c r="AE550" s="1028"/>
      <c r="AF550" s="1028"/>
      <c r="AG550" s="1028"/>
      <c r="AH550" s="1028"/>
      <c r="AI550" s="1028"/>
      <c r="AJ550" s="1028"/>
      <c r="AK550" s="1028"/>
      <c r="AL550" s="1028"/>
      <c r="AM550" s="1028"/>
      <c r="AN550" s="1028"/>
      <c r="AO550" s="1028"/>
      <c r="AP550" s="1028"/>
      <c r="AQ550" s="1028"/>
      <c r="AR550" s="1028"/>
      <c r="AS550" s="1028"/>
    </row>
    <row r="551" spans="1:45" ht="12.75" customHeight="1">
      <c r="A551" s="1028"/>
      <c r="B551" s="1028"/>
      <c r="C551" s="1028"/>
      <c r="D551" s="1102"/>
      <c r="E551" s="1028"/>
      <c r="F551" s="1028"/>
      <c r="G551" s="1028"/>
      <c r="H551" s="1028"/>
      <c r="I551" s="1028"/>
      <c r="J551" s="1102"/>
      <c r="K551" s="1028"/>
      <c r="L551" s="1028"/>
      <c r="M551" s="1028"/>
      <c r="N551" s="1028"/>
      <c r="O551" s="1028"/>
      <c r="P551" s="1028"/>
      <c r="Q551" s="1028"/>
      <c r="R551" s="1162"/>
      <c r="S551" s="713"/>
      <c r="T551" s="747"/>
      <c r="U551" s="1028"/>
      <c r="V551" s="1102"/>
      <c r="W551" s="1165"/>
      <c r="X551" s="1028"/>
      <c r="Y551" s="1028"/>
      <c r="Z551" s="1028"/>
      <c r="AA551" s="1028"/>
      <c r="AB551" s="1028"/>
      <c r="AC551" s="1028"/>
      <c r="AD551" s="1028"/>
      <c r="AE551" s="1028"/>
      <c r="AF551" s="1028"/>
      <c r="AG551" s="1028"/>
      <c r="AH551" s="1028"/>
      <c r="AI551" s="1028"/>
      <c r="AJ551" s="1028"/>
      <c r="AK551" s="1028"/>
      <c r="AL551" s="1028"/>
      <c r="AM551" s="1028"/>
      <c r="AN551" s="1028"/>
      <c r="AO551" s="1028"/>
      <c r="AP551" s="1028"/>
      <c r="AQ551" s="1028"/>
      <c r="AR551" s="1028"/>
      <c r="AS551" s="1028"/>
    </row>
    <row r="552" spans="1:45" ht="12.75" customHeight="1">
      <c r="A552" s="1028"/>
      <c r="B552" s="1028"/>
      <c r="C552" s="1028"/>
      <c r="D552" s="1102"/>
      <c r="E552" s="1028"/>
      <c r="F552" s="1028"/>
      <c r="G552" s="1028"/>
      <c r="H552" s="1028"/>
      <c r="I552" s="1028"/>
      <c r="J552" s="1102"/>
      <c r="K552" s="1028"/>
      <c r="L552" s="1028"/>
      <c r="M552" s="1028"/>
      <c r="N552" s="1028"/>
      <c r="O552" s="1028"/>
      <c r="P552" s="1028"/>
      <c r="Q552" s="1028"/>
      <c r="R552" s="1162"/>
      <c r="S552" s="713"/>
      <c r="T552" s="747"/>
      <c r="U552" s="1028"/>
      <c r="V552" s="1102"/>
      <c r="W552" s="1165"/>
      <c r="X552" s="1028"/>
      <c r="Y552" s="1028"/>
      <c r="Z552" s="1028"/>
      <c r="AA552" s="1028"/>
      <c r="AB552" s="1028"/>
      <c r="AC552" s="1028"/>
      <c r="AD552" s="1028"/>
      <c r="AE552" s="1028"/>
      <c r="AF552" s="1028"/>
      <c r="AG552" s="1028"/>
      <c r="AH552" s="1028"/>
      <c r="AI552" s="1028"/>
      <c r="AJ552" s="1028"/>
      <c r="AK552" s="1028"/>
      <c r="AL552" s="1028"/>
      <c r="AM552" s="1028"/>
      <c r="AN552" s="1028"/>
      <c r="AO552" s="1028"/>
      <c r="AP552" s="1028"/>
      <c r="AQ552" s="1028"/>
      <c r="AR552" s="1028"/>
      <c r="AS552" s="1028"/>
    </row>
    <row r="553" spans="1:45" ht="12.75" customHeight="1">
      <c r="A553" s="1028"/>
      <c r="B553" s="1028"/>
      <c r="C553" s="1028"/>
      <c r="D553" s="1102"/>
      <c r="E553" s="1028"/>
      <c r="F553" s="1028"/>
      <c r="G553" s="1028"/>
      <c r="H553" s="1028"/>
      <c r="I553" s="1028"/>
      <c r="J553" s="1102"/>
      <c r="K553" s="1028"/>
      <c r="L553" s="1028"/>
      <c r="M553" s="1028"/>
      <c r="N553" s="1028"/>
      <c r="O553" s="1028"/>
      <c r="P553" s="1028"/>
      <c r="Q553" s="1028"/>
      <c r="R553" s="1162"/>
      <c r="S553" s="713"/>
      <c r="T553" s="747"/>
      <c r="U553" s="1028"/>
      <c r="V553" s="1102"/>
      <c r="W553" s="1165"/>
      <c r="X553" s="1028"/>
      <c r="Y553" s="1028"/>
      <c r="Z553" s="1028"/>
      <c r="AA553" s="1028"/>
      <c r="AB553" s="1028"/>
      <c r="AC553" s="1028"/>
      <c r="AD553" s="1028"/>
      <c r="AE553" s="1028"/>
      <c r="AF553" s="1028"/>
      <c r="AG553" s="1028"/>
      <c r="AH553" s="1028"/>
      <c r="AI553" s="1028"/>
      <c r="AJ553" s="1028"/>
      <c r="AK553" s="1028"/>
      <c r="AL553" s="1028"/>
      <c r="AM553" s="1028"/>
      <c r="AN553" s="1028"/>
      <c r="AO553" s="1028"/>
      <c r="AP553" s="1028"/>
      <c r="AQ553" s="1028"/>
      <c r="AR553" s="1028"/>
      <c r="AS553" s="1028"/>
    </row>
    <row r="554" spans="1:45" ht="12.75" customHeight="1">
      <c r="A554" s="1028"/>
      <c r="B554" s="1028"/>
      <c r="C554" s="1028"/>
      <c r="D554" s="1102"/>
      <c r="E554" s="1028"/>
      <c r="F554" s="1028"/>
      <c r="G554" s="1028"/>
      <c r="H554" s="1028"/>
      <c r="I554" s="1028"/>
      <c r="J554" s="1102"/>
      <c r="K554" s="1028"/>
      <c r="L554" s="1028"/>
      <c r="M554" s="1028"/>
      <c r="N554" s="1028"/>
      <c r="O554" s="1028"/>
      <c r="P554" s="1028"/>
      <c r="Q554" s="1028"/>
      <c r="R554" s="1162"/>
      <c r="S554" s="713"/>
      <c r="T554" s="747"/>
      <c r="U554" s="1028"/>
      <c r="V554" s="1102"/>
      <c r="W554" s="1165"/>
      <c r="X554" s="1028"/>
      <c r="Y554" s="1028"/>
      <c r="Z554" s="1028"/>
      <c r="AA554" s="1028"/>
      <c r="AB554" s="1028"/>
      <c r="AC554" s="1028"/>
      <c r="AD554" s="1028"/>
      <c r="AE554" s="1028"/>
      <c r="AF554" s="1028"/>
      <c r="AG554" s="1028"/>
      <c r="AH554" s="1028"/>
      <c r="AI554" s="1028"/>
      <c r="AJ554" s="1028"/>
      <c r="AK554" s="1028"/>
      <c r="AL554" s="1028"/>
      <c r="AM554" s="1028"/>
      <c r="AN554" s="1028"/>
      <c r="AO554" s="1028"/>
      <c r="AP554" s="1028"/>
      <c r="AQ554" s="1028"/>
      <c r="AR554" s="1028"/>
      <c r="AS554" s="1028"/>
    </row>
    <row r="555" spans="1:45" ht="12.75" customHeight="1">
      <c r="A555" s="1028"/>
      <c r="B555" s="1028"/>
      <c r="C555" s="1028"/>
      <c r="D555" s="1102"/>
      <c r="E555" s="1028"/>
      <c r="F555" s="1028"/>
      <c r="G555" s="1028"/>
      <c r="H555" s="1028"/>
      <c r="I555" s="1028"/>
      <c r="J555" s="1102"/>
      <c r="K555" s="1028"/>
      <c r="L555" s="1028"/>
      <c r="M555" s="1028"/>
      <c r="N555" s="1028"/>
      <c r="O555" s="1028"/>
      <c r="P555" s="1028"/>
      <c r="Q555" s="1028"/>
      <c r="R555" s="1162"/>
      <c r="S555" s="713"/>
      <c r="T555" s="747"/>
      <c r="U555" s="1028"/>
      <c r="V555" s="1102"/>
      <c r="W555" s="1165"/>
      <c r="X555" s="1028"/>
      <c r="Y555" s="1028"/>
      <c r="Z555" s="1028"/>
      <c r="AA555" s="1028"/>
      <c r="AB555" s="1028"/>
      <c r="AC555" s="1028"/>
      <c r="AD555" s="1028"/>
      <c r="AE555" s="1028"/>
      <c r="AF555" s="1028"/>
      <c r="AG555" s="1028"/>
      <c r="AH555" s="1028"/>
      <c r="AI555" s="1028"/>
      <c r="AJ555" s="1028"/>
      <c r="AK555" s="1028"/>
      <c r="AL555" s="1028"/>
      <c r="AM555" s="1028"/>
      <c r="AN555" s="1028"/>
      <c r="AO555" s="1028"/>
      <c r="AP555" s="1028"/>
      <c r="AQ555" s="1028"/>
      <c r="AR555" s="1028"/>
      <c r="AS555" s="1028"/>
    </row>
    <row r="556" spans="1:45" ht="12.75" customHeight="1">
      <c r="A556" s="1028"/>
      <c r="B556" s="1028"/>
      <c r="C556" s="1028"/>
      <c r="D556" s="1102"/>
      <c r="E556" s="1028"/>
      <c r="F556" s="1028"/>
      <c r="G556" s="1028"/>
      <c r="H556" s="1028"/>
      <c r="I556" s="1028"/>
      <c r="J556" s="1102"/>
      <c r="K556" s="1028"/>
      <c r="L556" s="1028"/>
      <c r="M556" s="1028"/>
      <c r="N556" s="1028"/>
      <c r="O556" s="1028"/>
      <c r="P556" s="1028"/>
      <c r="Q556" s="1028"/>
      <c r="R556" s="1162"/>
      <c r="S556" s="713"/>
      <c r="T556" s="747"/>
      <c r="U556" s="1028"/>
      <c r="V556" s="1102"/>
      <c r="W556" s="1165"/>
      <c r="X556" s="1028"/>
      <c r="Y556" s="1028"/>
      <c r="Z556" s="1028"/>
      <c r="AA556" s="1028"/>
      <c r="AB556" s="1028"/>
      <c r="AC556" s="1028"/>
      <c r="AD556" s="1028"/>
      <c r="AE556" s="1028"/>
      <c r="AF556" s="1028"/>
      <c r="AG556" s="1028"/>
      <c r="AH556" s="1028"/>
      <c r="AI556" s="1028"/>
      <c r="AJ556" s="1028"/>
      <c r="AK556" s="1028"/>
      <c r="AL556" s="1028"/>
      <c r="AM556" s="1028"/>
      <c r="AN556" s="1028"/>
      <c r="AO556" s="1028"/>
      <c r="AP556" s="1028"/>
      <c r="AQ556" s="1028"/>
      <c r="AR556" s="1028"/>
      <c r="AS556" s="1028"/>
    </row>
    <row r="557" spans="1:45" ht="12.75" customHeight="1">
      <c r="A557" s="1028"/>
      <c r="B557" s="1028"/>
      <c r="C557" s="1028"/>
      <c r="D557" s="1102"/>
      <c r="E557" s="1028"/>
      <c r="F557" s="1028"/>
      <c r="G557" s="1028"/>
      <c r="H557" s="1028"/>
      <c r="I557" s="1028"/>
      <c r="J557" s="1102"/>
      <c r="K557" s="1028"/>
      <c r="L557" s="1028"/>
      <c r="M557" s="1028"/>
      <c r="N557" s="1028"/>
      <c r="O557" s="1028"/>
      <c r="P557" s="1028"/>
      <c r="Q557" s="1028"/>
      <c r="R557" s="1162"/>
      <c r="S557" s="713"/>
      <c r="T557" s="747"/>
      <c r="U557" s="1028"/>
      <c r="V557" s="1102"/>
      <c r="W557" s="1165"/>
      <c r="X557" s="1028"/>
      <c r="Y557" s="1028"/>
      <c r="Z557" s="1028"/>
      <c r="AA557" s="1028"/>
      <c r="AB557" s="1028"/>
      <c r="AC557" s="1028"/>
      <c r="AD557" s="1028"/>
      <c r="AE557" s="1028"/>
      <c r="AF557" s="1028"/>
      <c r="AG557" s="1028"/>
      <c r="AH557" s="1028"/>
      <c r="AI557" s="1028"/>
      <c r="AJ557" s="1028"/>
      <c r="AK557" s="1028"/>
      <c r="AL557" s="1028"/>
      <c r="AM557" s="1028"/>
      <c r="AN557" s="1028"/>
      <c r="AO557" s="1028"/>
      <c r="AP557" s="1028"/>
      <c r="AQ557" s="1028"/>
      <c r="AR557" s="1028"/>
      <c r="AS557" s="1028"/>
    </row>
    <row r="558" spans="1:45" ht="12.75" customHeight="1">
      <c r="A558" s="1028"/>
      <c r="B558" s="1028"/>
      <c r="C558" s="1028"/>
      <c r="D558" s="1102"/>
      <c r="E558" s="1028"/>
      <c r="F558" s="1028"/>
      <c r="G558" s="1028"/>
      <c r="H558" s="1028"/>
      <c r="I558" s="1028"/>
      <c r="J558" s="1102"/>
      <c r="K558" s="1028"/>
      <c r="L558" s="1028"/>
      <c r="M558" s="1028"/>
      <c r="N558" s="1028"/>
      <c r="O558" s="1028"/>
      <c r="P558" s="1028"/>
      <c r="Q558" s="1028"/>
      <c r="R558" s="1162"/>
      <c r="S558" s="713"/>
      <c r="T558" s="747"/>
      <c r="U558" s="1028"/>
      <c r="V558" s="1102"/>
      <c r="W558" s="1165"/>
      <c r="X558" s="1028"/>
      <c r="Y558" s="1028"/>
      <c r="Z558" s="1028"/>
      <c r="AA558" s="1028"/>
      <c r="AB558" s="1028"/>
      <c r="AC558" s="1028"/>
      <c r="AD558" s="1028"/>
      <c r="AE558" s="1028"/>
      <c r="AF558" s="1028"/>
      <c r="AG558" s="1028"/>
      <c r="AH558" s="1028"/>
      <c r="AI558" s="1028"/>
      <c r="AJ558" s="1028"/>
      <c r="AK558" s="1028"/>
      <c r="AL558" s="1028"/>
      <c r="AM558" s="1028"/>
      <c r="AN558" s="1028"/>
      <c r="AO558" s="1028"/>
      <c r="AP558" s="1028"/>
      <c r="AQ558" s="1028"/>
      <c r="AR558" s="1028"/>
      <c r="AS558" s="1028"/>
    </row>
    <row r="559" spans="1:45" ht="12.75" customHeight="1">
      <c r="A559" s="1028"/>
      <c r="B559" s="1028"/>
      <c r="C559" s="1028"/>
      <c r="D559" s="1102"/>
      <c r="E559" s="1028"/>
      <c r="F559" s="1028"/>
      <c r="G559" s="1028"/>
      <c r="H559" s="1028"/>
      <c r="I559" s="1028"/>
      <c r="J559" s="1102"/>
      <c r="K559" s="1028"/>
      <c r="L559" s="1028"/>
      <c r="M559" s="1028"/>
      <c r="N559" s="1028"/>
      <c r="O559" s="1028"/>
      <c r="P559" s="1028"/>
      <c r="Q559" s="1028"/>
      <c r="R559" s="1162"/>
      <c r="S559" s="713"/>
      <c r="T559" s="747"/>
      <c r="U559" s="1028"/>
      <c r="V559" s="1102"/>
      <c r="W559" s="1165"/>
      <c r="X559" s="1028"/>
      <c r="Y559" s="1028"/>
      <c r="Z559" s="1028"/>
      <c r="AA559" s="1028"/>
      <c r="AB559" s="1028"/>
      <c r="AC559" s="1028"/>
      <c r="AD559" s="1028"/>
      <c r="AE559" s="1028"/>
      <c r="AF559" s="1028"/>
      <c r="AG559" s="1028"/>
      <c r="AH559" s="1028"/>
      <c r="AI559" s="1028"/>
      <c r="AJ559" s="1028"/>
      <c r="AK559" s="1028"/>
      <c r="AL559" s="1028"/>
      <c r="AM559" s="1028"/>
      <c r="AN559" s="1028"/>
      <c r="AO559" s="1028"/>
      <c r="AP559" s="1028"/>
      <c r="AQ559" s="1028"/>
      <c r="AR559" s="1028"/>
      <c r="AS559" s="1028"/>
    </row>
    <row r="560" spans="1:45" ht="12.75" customHeight="1">
      <c r="A560" s="1028"/>
      <c r="B560" s="1028"/>
      <c r="C560" s="1028"/>
      <c r="D560" s="1102"/>
      <c r="E560" s="1028"/>
      <c r="F560" s="1028"/>
      <c r="G560" s="1028"/>
      <c r="H560" s="1028"/>
      <c r="I560" s="1028"/>
      <c r="J560" s="1102"/>
      <c r="K560" s="1028"/>
      <c r="L560" s="1028"/>
      <c r="M560" s="1028"/>
      <c r="N560" s="1028"/>
      <c r="O560" s="1028"/>
      <c r="P560" s="1028"/>
      <c r="Q560" s="1028"/>
      <c r="R560" s="1162"/>
      <c r="S560" s="713"/>
      <c r="T560" s="747"/>
      <c r="U560" s="1028"/>
      <c r="V560" s="1102"/>
      <c r="W560" s="1165"/>
      <c r="X560" s="1028"/>
      <c r="Y560" s="1028"/>
      <c r="Z560" s="1028"/>
      <c r="AA560" s="1028"/>
      <c r="AB560" s="1028"/>
      <c r="AC560" s="1028"/>
      <c r="AD560" s="1028"/>
      <c r="AE560" s="1028"/>
      <c r="AF560" s="1028"/>
      <c r="AG560" s="1028"/>
      <c r="AH560" s="1028"/>
      <c r="AI560" s="1028"/>
      <c r="AJ560" s="1028"/>
      <c r="AK560" s="1028"/>
      <c r="AL560" s="1028"/>
      <c r="AM560" s="1028"/>
      <c r="AN560" s="1028"/>
      <c r="AO560" s="1028"/>
      <c r="AP560" s="1028"/>
      <c r="AQ560" s="1028"/>
      <c r="AR560" s="1028"/>
      <c r="AS560" s="1028"/>
    </row>
    <row r="561" spans="1:45" ht="12.75" customHeight="1">
      <c r="A561" s="1028"/>
      <c r="B561" s="1028"/>
      <c r="C561" s="1028"/>
      <c r="D561" s="1102"/>
      <c r="E561" s="1028"/>
      <c r="F561" s="1028"/>
      <c r="G561" s="1028"/>
      <c r="H561" s="1028"/>
      <c r="I561" s="1028"/>
      <c r="J561" s="1102"/>
      <c r="K561" s="1028"/>
      <c r="L561" s="1028"/>
      <c r="M561" s="1028"/>
      <c r="N561" s="1028"/>
      <c r="O561" s="1028"/>
      <c r="P561" s="1028"/>
      <c r="Q561" s="1028"/>
      <c r="R561" s="1162"/>
      <c r="S561" s="713"/>
      <c r="T561" s="747"/>
      <c r="U561" s="1028"/>
      <c r="V561" s="1102"/>
      <c r="W561" s="1165"/>
      <c r="X561" s="1028"/>
      <c r="Y561" s="1028"/>
      <c r="Z561" s="1028"/>
      <c r="AA561" s="1028"/>
      <c r="AB561" s="1028"/>
      <c r="AC561" s="1028"/>
      <c r="AD561" s="1028"/>
      <c r="AE561" s="1028"/>
      <c r="AF561" s="1028"/>
      <c r="AG561" s="1028"/>
      <c r="AH561" s="1028"/>
      <c r="AI561" s="1028"/>
      <c r="AJ561" s="1028"/>
      <c r="AK561" s="1028"/>
      <c r="AL561" s="1028"/>
      <c r="AM561" s="1028"/>
      <c r="AN561" s="1028"/>
      <c r="AO561" s="1028"/>
      <c r="AP561" s="1028"/>
      <c r="AQ561" s="1028"/>
      <c r="AR561" s="1028"/>
      <c r="AS561" s="1028"/>
    </row>
    <row r="562" spans="1:45" ht="12.75" customHeight="1">
      <c r="A562" s="1028"/>
      <c r="B562" s="1028"/>
      <c r="C562" s="1028"/>
      <c r="D562" s="1102"/>
      <c r="E562" s="1028"/>
      <c r="F562" s="1028"/>
      <c r="G562" s="1028"/>
      <c r="H562" s="1028"/>
      <c r="I562" s="1028"/>
      <c r="J562" s="1102"/>
      <c r="K562" s="1028"/>
      <c r="L562" s="1028"/>
      <c r="M562" s="1028"/>
      <c r="N562" s="1028"/>
      <c r="O562" s="1028"/>
      <c r="P562" s="1028"/>
      <c r="Q562" s="1028"/>
      <c r="R562" s="1162"/>
      <c r="S562" s="713"/>
      <c r="T562" s="747"/>
      <c r="U562" s="1028"/>
      <c r="V562" s="1102"/>
      <c r="W562" s="1165"/>
      <c r="X562" s="1028"/>
      <c r="Y562" s="1028"/>
      <c r="Z562" s="1028"/>
      <c r="AA562" s="1028"/>
      <c r="AB562" s="1028"/>
      <c r="AC562" s="1028"/>
      <c r="AD562" s="1028"/>
      <c r="AE562" s="1028"/>
      <c r="AF562" s="1028"/>
      <c r="AG562" s="1028"/>
      <c r="AH562" s="1028"/>
      <c r="AI562" s="1028"/>
      <c r="AJ562" s="1028"/>
      <c r="AK562" s="1028"/>
      <c r="AL562" s="1028"/>
      <c r="AM562" s="1028"/>
      <c r="AN562" s="1028"/>
      <c r="AO562" s="1028"/>
      <c r="AP562" s="1028"/>
      <c r="AQ562" s="1028"/>
      <c r="AR562" s="1028"/>
      <c r="AS562" s="1028"/>
    </row>
    <row r="563" spans="1:45" ht="12.75" customHeight="1">
      <c r="A563" s="1028"/>
      <c r="B563" s="1028"/>
      <c r="C563" s="1028"/>
      <c r="D563" s="1102"/>
      <c r="E563" s="1028"/>
      <c r="F563" s="1028"/>
      <c r="G563" s="1028"/>
      <c r="H563" s="1028"/>
      <c r="I563" s="1028"/>
      <c r="J563" s="1102"/>
      <c r="K563" s="1028"/>
      <c r="L563" s="1028"/>
      <c r="M563" s="1028"/>
      <c r="N563" s="1028"/>
      <c r="O563" s="1028"/>
      <c r="P563" s="1028"/>
      <c r="Q563" s="1028"/>
      <c r="R563" s="1162"/>
      <c r="S563" s="713"/>
      <c r="T563" s="747"/>
      <c r="U563" s="1028"/>
      <c r="V563" s="1102"/>
      <c r="W563" s="1165"/>
      <c r="X563" s="1028"/>
      <c r="Y563" s="1028"/>
      <c r="Z563" s="1028"/>
      <c r="AA563" s="1028"/>
      <c r="AB563" s="1028"/>
      <c r="AC563" s="1028"/>
      <c r="AD563" s="1028"/>
      <c r="AE563" s="1028"/>
      <c r="AF563" s="1028"/>
      <c r="AG563" s="1028"/>
      <c r="AH563" s="1028"/>
      <c r="AI563" s="1028"/>
      <c r="AJ563" s="1028"/>
      <c r="AK563" s="1028"/>
      <c r="AL563" s="1028"/>
      <c r="AM563" s="1028"/>
      <c r="AN563" s="1028"/>
      <c r="AO563" s="1028"/>
      <c r="AP563" s="1028"/>
      <c r="AQ563" s="1028"/>
      <c r="AR563" s="1028"/>
      <c r="AS563" s="1028"/>
    </row>
    <row r="564" spans="1:45" ht="12.75" customHeight="1">
      <c r="A564" s="1028"/>
      <c r="B564" s="1028"/>
      <c r="C564" s="1028"/>
      <c r="D564" s="1102"/>
      <c r="E564" s="1028"/>
      <c r="F564" s="1028"/>
      <c r="G564" s="1028"/>
      <c r="H564" s="1028"/>
      <c r="I564" s="1028"/>
      <c r="J564" s="1102"/>
      <c r="K564" s="1028"/>
      <c r="L564" s="1028"/>
      <c r="M564" s="1028"/>
      <c r="N564" s="1028"/>
      <c r="O564" s="1028"/>
      <c r="P564" s="1028"/>
      <c r="Q564" s="1028"/>
      <c r="R564" s="1162"/>
      <c r="S564" s="713"/>
      <c r="T564" s="747"/>
      <c r="U564" s="1028"/>
      <c r="V564" s="1102"/>
      <c r="W564" s="1165"/>
      <c r="X564" s="1028"/>
      <c r="Y564" s="1028"/>
      <c r="Z564" s="1028"/>
      <c r="AA564" s="1028"/>
      <c r="AB564" s="1028"/>
      <c r="AC564" s="1028"/>
      <c r="AD564" s="1028"/>
      <c r="AE564" s="1028"/>
      <c r="AF564" s="1028"/>
      <c r="AG564" s="1028"/>
      <c r="AH564" s="1028"/>
      <c r="AI564" s="1028"/>
      <c r="AJ564" s="1028"/>
      <c r="AK564" s="1028"/>
      <c r="AL564" s="1028"/>
      <c r="AM564" s="1028"/>
      <c r="AN564" s="1028"/>
      <c r="AO564" s="1028"/>
      <c r="AP564" s="1028"/>
      <c r="AQ564" s="1028"/>
      <c r="AR564" s="1028"/>
      <c r="AS564" s="1028"/>
    </row>
    <row r="565" spans="1:45" ht="12.75" customHeight="1">
      <c r="A565" s="1028"/>
      <c r="B565" s="1028"/>
      <c r="C565" s="1028"/>
      <c r="D565" s="1102"/>
      <c r="E565" s="1028"/>
      <c r="F565" s="1028"/>
      <c r="G565" s="1028"/>
      <c r="H565" s="1028"/>
      <c r="I565" s="1028"/>
      <c r="J565" s="1102"/>
      <c r="K565" s="1028"/>
      <c r="L565" s="1028"/>
      <c r="M565" s="1028"/>
      <c r="N565" s="1028"/>
      <c r="O565" s="1028"/>
      <c r="P565" s="1028"/>
      <c r="Q565" s="1028"/>
      <c r="R565" s="1162"/>
      <c r="S565" s="713"/>
      <c r="T565" s="747"/>
      <c r="U565" s="1028"/>
      <c r="V565" s="1102"/>
      <c r="W565" s="1165"/>
      <c r="X565" s="1028"/>
      <c r="Y565" s="1028"/>
      <c r="Z565" s="1028"/>
      <c r="AA565" s="1028"/>
      <c r="AB565" s="1028"/>
      <c r="AC565" s="1028"/>
      <c r="AD565" s="1028"/>
      <c r="AE565" s="1028"/>
      <c r="AF565" s="1028"/>
      <c r="AG565" s="1028"/>
      <c r="AH565" s="1028"/>
      <c r="AI565" s="1028"/>
      <c r="AJ565" s="1028"/>
      <c r="AK565" s="1028"/>
      <c r="AL565" s="1028"/>
      <c r="AM565" s="1028"/>
      <c r="AN565" s="1028"/>
      <c r="AO565" s="1028"/>
      <c r="AP565" s="1028"/>
      <c r="AQ565" s="1028"/>
      <c r="AR565" s="1028"/>
      <c r="AS565" s="1028"/>
    </row>
    <row r="566" spans="1:45" ht="12.75" customHeight="1">
      <c r="A566" s="1028"/>
      <c r="B566" s="1028"/>
      <c r="C566" s="1028"/>
      <c r="D566" s="1102"/>
      <c r="E566" s="1028"/>
      <c r="F566" s="1028"/>
      <c r="G566" s="1028"/>
      <c r="H566" s="1028"/>
      <c r="I566" s="1028"/>
      <c r="J566" s="1102"/>
      <c r="K566" s="1028"/>
      <c r="L566" s="1028"/>
      <c r="M566" s="1028"/>
      <c r="N566" s="1028"/>
      <c r="O566" s="1028"/>
      <c r="P566" s="1028"/>
      <c r="Q566" s="1028"/>
      <c r="R566" s="1162"/>
      <c r="S566" s="713"/>
      <c r="T566" s="747"/>
      <c r="U566" s="1028"/>
      <c r="V566" s="1102"/>
      <c r="W566" s="1165"/>
      <c r="X566" s="1028"/>
      <c r="Y566" s="1028"/>
      <c r="Z566" s="1028"/>
      <c r="AA566" s="1028"/>
      <c r="AB566" s="1028"/>
      <c r="AC566" s="1028"/>
      <c r="AD566" s="1028"/>
      <c r="AE566" s="1028"/>
      <c r="AF566" s="1028"/>
      <c r="AG566" s="1028"/>
      <c r="AH566" s="1028"/>
      <c r="AI566" s="1028"/>
      <c r="AJ566" s="1028"/>
      <c r="AK566" s="1028"/>
      <c r="AL566" s="1028"/>
      <c r="AM566" s="1028"/>
      <c r="AN566" s="1028"/>
      <c r="AO566" s="1028"/>
      <c r="AP566" s="1028"/>
      <c r="AQ566" s="1028"/>
      <c r="AR566" s="1028"/>
      <c r="AS566" s="1028"/>
    </row>
    <row r="567" spans="1:45" ht="12.75" customHeight="1">
      <c r="A567" s="1028"/>
      <c r="B567" s="1028"/>
      <c r="C567" s="1028"/>
      <c r="D567" s="1102"/>
      <c r="E567" s="1028"/>
      <c r="F567" s="1028"/>
      <c r="G567" s="1028"/>
      <c r="H567" s="1028"/>
      <c r="I567" s="1028"/>
      <c r="J567" s="1102"/>
      <c r="K567" s="1028"/>
      <c r="L567" s="1028"/>
      <c r="M567" s="1028"/>
      <c r="N567" s="1028"/>
      <c r="O567" s="1028"/>
      <c r="P567" s="1028"/>
      <c r="Q567" s="1028"/>
      <c r="R567" s="1162"/>
      <c r="S567" s="713"/>
      <c r="T567" s="747"/>
      <c r="U567" s="1028"/>
      <c r="V567" s="1102"/>
      <c r="W567" s="1165"/>
      <c r="X567" s="1028"/>
      <c r="Y567" s="1028"/>
      <c r="Z567" s="1028"/>
      <c r="AA567" s="1028"/>
      <c r="AB567" s="1028"/>
      <c r="AC567" s="1028"/>
      <c r="AD567" s="1028"/>
      <c r="AE567" s="1028"/>
      <c r="AF567" s="1028"/>
      <c r="AG567" s="1028"/>
      <c r="AH567" s="1028"/>
      <c r="AI567" s="1028"/>
      <c r="AJ567" s="1028"/>
      <c r="AK567" s="1028"/>
      <c r="AL567" s="1028"/>
      <c r="AM567" s="1028"/>
      <c r="AN567" s="1028"/>
      <c r="AO567" s="1028"/>
      <c r="AP567" s="1028"/>
      <c r="AQ567" s="1028"/>
      <c r="AR567" s="1028"/>
      <c r="AS567" s="1028"/>
    </row>
    <row r="568" spans="1:45" ht="12.75" customHeight="1">
      <c r="A568" s="1028"/>
      <c r="B568" s="1028"/>
      <c r="C568" s="1028"/>
      <c r="D568" s="1102"/>
      <c r="E568" s="1028"/>
      <c r="F568" s="1028"/>
      <c r="G568" s="1028"/>
      <c r="H568" s="1028"/>
      <c r="I568" s="1028"/>
      <c r="J568" s="1102"/>
      <c r="K568" s="1028"/>
      <c r="L568" s="1028"/>
      <c r="M568" s="1028"/>
      <c r="N568" s="1028"/>
      <c r="O568" s="1028"/>
      <c r="P568" s="1028"/>
      <c r="Q568" s="1028"/>
      <c r="R568" s="1162"/>
      <c r="S568" s="713"/>
      <c r="T568" s="747"/>
      <c r="U568" s="1028"/>
      <c r="V568" s="1102"/>
      <c r="W568" s="1165"/>
      <c r="X568" s="1028"/>
      <c r="Y568" s="1028"/>
      <c r="Z568" s="1028"/>
      <c r="AA568" s="1028"/>
      <c r="AB568" s="1028"/>
      <c r="AC568" s="1028"/>
      <c r="AD568" s="1028"/>
      <c r="AE568" s="1028"/>
      <c r="AF568" s="1028"/>
      <c r="AG568" s="1028"/>
      <c r="AH568" s="1028"/>
      <c r="AI568" s="1028"/>
      <c r="AJ568" s="1028"/>
      <c r="AK568" s="1028"/>
      <c r="AL568" s="1028"/>
      <c r="AM568" s="1028"/>
      <c r="AN568" s="1028"/>
      <c r="AO568" s="1028"/>
      <c r="AP568" s="1028"/>
      <c r="AQ568" s="1028"/>
      <c r="AR568" s="1028"/>
      <c r="AS568" s="1028"/>
    </row>
    <row r="569" spans="1:45" ht="12.75" customHeight="1">
      <c r="A569" s="1028"/>
      <c r="B569" s="1028"/>
      <c r="C569" s="1028"/>
      <c r="D569" s="1102"/>
      <c r="E569" s="1028"/>
      <c r="F569" s="1028"/>
      <c r="G569" s="1028"/>
      <c r="H569" s="1028"/>
      <c r="I569" s="1028"/>
      <c r="J569" s="1102"/>
      <c r="K569" s="1028"/>
      <c r="L569" s="1028"/>
      <c r="M569" s="1028"/>
      <c r="N569" s="1028"/>
      <c r="O569" s="1028"/>
      <c r="P569" s="1028"/>
      <c r="Q569" s="1028"/>
      <c r="R569" s="1162"/>
      <c r="S569" s="713"/>
      <c r="T569" s="747"/>
      <c r="U569" s="1028"/>
      <c r="V569" s="1102"/>
      <c r="W569" s="1165"/>
      <c r="X569" s="1028"/>
      <c r="Y569" s="1028"/>
      <c r="Z569" s="1028"/>
      <c r="AA569" s="1028"/>
      <c r="AB569" s="1028"/>
      <c r="AC569" s="1028"/>
      <c r="AD569" s="1028"/>
      <c r="AE569" s="1028"/>
      <c r="AF569" s="1028"/>
      <c r="AG569" s="1028"/>
      <c r="AH569" s="1028"/>
      <c r="AI569" s="1028"/>
      <c r="AJ569" s="1028"/>
      <c r="AK569" s="1028"/>
      <c r="AL569" s="1028"/>
      <c r="AM569" s="1028"/>
      <c r="AN569" s="1028"/>
      <c r="AO569" s="1028"/>
      <c r="AP569" s="1028"/>
      <c r="AQ569" s="1028"/>
      <c r="AR569" s="1028"/>
      <c r="AS569" s="1028"/>
    </row>
    <row r="570" spans="1:45" ht="12.75" customHeight="1">
      <c r="A570" s="1028"/>
      <c r="B570" s="1028"/>
      <c r="C570" s="1028"/>
      <c r="D570" s="1102"/>
      <c r="E570" s="1028"/>
      <c r="F570" s="1028"/>
      <c r="G570" s="1028"/>
      <c r="H570" s="1028"/>
      <c r="I570" s="1028"/>
      <c r="J570" s="1102"/>
      <c r="K570" s="1028"/>
      <c r="L570" s="1028"/>
      <c r="M570" s="1028"/>
      <c r="N570" s="1028"/>
      <c r="O570" s="1028"/>
      <c r="P570" s="1028"/>
      <c r="Q570" s="1028"/>
      <c r="R570" s="1162"/>
      <c r="S570" s="713"/>
      <c r="T570" s="747"/>
      <c r="U570" s="1028"/>
      <c r="V570" s="1102"/>
      <c r="W570" s="1165"/>
      <c r="X570" s="1028"/>
      <c r="Y570" s="1028"/>
      <c r="Z570" s="1028"/>
      <c r="AA570" s="1028"/>
      <c r="AB570" s="1028"/>
      <c r="AC570" s="1028"/>
      <c r="AD570" s="1028"/>
      <c r="AE570" s="1028"/>
      <c r="AF570" s="1028"/>
      <c r="AG570" s="1028"/>
      <c r="AH570" s="1028"/>
      <c r="AI570" s="1028"/>
      <c r="AJ570" s="1028"/>
      <c r="AK570" s="1028"/>
      <c r="AL570" s="1028"/>
      <c r="AM570" s="1028"/>
      <c r="AN570" s="1028"/>
      <c r="AO570" s="1028"/>
      <c r="AP570" s="1028"/>
      <c r="AQ570" s="1028"/>
      <c r="AR570" s="1028"/>
      <c r="AS570" s="1028"/>
    </row>
    <row r="571" spans="1:45" ht="12.75" customHeight="1">
      <c r="A571" s="1028"/>
      <c r="B571" s="1028"/>
      <c r="C571" s="1028"/>
      <c r="D571" s="1102"/>
      <c r="E571" s="1028"/>
      <c r="F571" s="1028"/>
      <c r="G571" s="1028"/>
      <c r="H571" s="1028"/>
      <c r="I571" s="1028"/>
      <c r="J571" s="1102"/>
      <c r="K571" s="1028"/>
      <c r="L571" s="1028"/>
      <c r="M571" s="1028"/>
      <c r="N571" s="1028"/>
      <c r="O571" s="1028"/>
      <c r="P571" s="1028"/>
      <c r="Q571" s="1028"/>
      <c r="R571" s="1162"/>
      <c r="S571" s="713"/>
      <c r="T571" s="747"/>
      <c r="U571" s="1028"/>
      <c r="V571" s="1102"/>
      <c r="W571" s="1165"/>
      <c r="X571" s="1028"/>
      <c r="Y571" s="1028"/>
      <c r="Z571" s="1028"/>
      <c r="AA571" s="1028"/>
      <c r="AB571" s="1028"/>
      <c r="AC571" s="1028"/>
      <c r="AD571" s="1028"/>
      <c r="AE571" s="1028"/>
      <c r="AF571" s="1028"/>
      <c r="AG571" s="1028"/>
      <c r="AH571" s="1028"/>
      <c r="AI571" s="1028"/>
      <c r="AJ571" s="1028"/>
      <c r="AK571" s="1028"/>
      <c r="AL571" s="1028"/>
      <c r="AM571" s="1028"/>
      <c r="AN571" s="1028"/>
      <c r="AO571" s="1028"/>
      <c r="AP571" s="1028"/>
      <c r="AQ571" s="1028"/>
      <c r="AR571" s="1028"/>
      <c r="AS571" s="1028"/>
    </row>
    <row r="572" spans="1:45" ht="12.75" customHeight="1">
      <c r="A572" s="1028"/>
      <c r="B572" s="1028"/>
      <c r="C572" s="1028"/>
      <c r="D572" s="1102"/>
      <c r="E572" s="1028"/>
      <c r="F572" s="1028"/>
      <c r="G572" s="1028"/>
      <c r="H572" s="1028"/>
      <c r="I572" s="1028"/>
      <c r="J572" s="1102"/>
      <c r="K572" s="1028"/>
      <c r="L572" s="1028"/>
      <c r="M572" s="1028"/>
      <c r="N572" s="1028"/>
      <c r="O572" s="1028"/>
      <c r="P572" s="1028"/>
      <c r="Q572" s="1028"/>
      <c r="R572" s="1162"/>
      <c r="S572" s="713"/>
      <c r="T572" s="747"/>
      <c r="U572" s="1028"/>
      <c r="V572" s="1102"/>
      <c r="W572" s="1165"/>
      <c r="X572" s="1028"/>
      <c r="Y572" s="1028"/>
      <c r="Z572" s="1028"/>
      <c r="AA572" s="1028"/>
      <c r="AB572" s="1028"/>
      <c r="AC572" s="1028"/>
      <c r="AD572" s="1028"/>
      <c r="AE572" s="1028"/>
      <c r="AF572" s="1028"/>
      <c r="AG572" s="1028"/>
      <c r="AH572" s="1028"/>
      <c r="AI572" s="1028"/>
      <c r="AJ572" s="1028"/>
      <c r="AK572" s="1028"/>
      <c r="AL572" s="1028"/>
      <c r="AM572" s="1028"/>
      <c r="AN572" s="1028"/>
      <c r="AO572" s="1028"/>
      <c r="AP572" s="1028"/>
      <c r="AQ572" s="1028"/>
      <c r="AR572" s="1028"/>
      <c r="AS572" s="1028"/>
    </row>
    <row r="573" spans="1:45" ht="12.75" customHeight="1">
      <c r="A573" s="1028"/>
      <c r="B573" s="1028"/>
      <c r="C573" s="1028"/>
      <c r="D573" s="1102"/>
      <c r="E573" s="1028"/>
      <c r="F573" s="1028"/>
      <c r="G573" s="1028"/>
      <c r="H573" s="1028"/>
      <c r="I573" s="1028"/>
      <c r="J573" s="1102"/>
      <c r="K573" s="1028"/>
      <c r="L573" s="1028"/>
      <c r="M573" s="1028"/>
      <c r="N573" s="1028"/>
      <c r="O573" s="1028"/>
      <c r="P573" s="1028"/>
      <c r="Q573" s="1028"/>
      <c r="R573" s="1162"/>
      <c r="S573" s="713"/>
      <c r="T573" s="747"/>
      <c r="U573" s="1028"/>
      <c r="V573" s="1102"/>
      <c r="W573" s="1165"/>
      <c r="X573" s="1028"/>
      <c r="Y573" s="1028"/>
      <c r="Z573" s="1028"/>
      <c r="AA573" s="1028"/>
      <c r="AB573" s="1028"/>
      <c r="AC573" s="1028"/>
      <c r="AD573" s="1028"/>
      <c r="AE573" s="1028"/>
      <c r="AF573" s="1028"/>
      <c r="AG573" s="1028"/>
      <c r="AH573" s="1028"/>
      <c r="AI573" s="1028"/>
      <c r="AJ573" s="1028"/>
      <c r="AK573" s="1028"/>
      <c r="AL573" s="1028"/>
      <c r="AM573" s="1028"/>
      <c r="AN573" s="1028"/>
      <c r="AO573" s="1028"/>
      <c r="AP573" s="1028"/>
      <c r="AQ573" s="1028"/>
      <c r="AR573" s="1028"/>
      <c r="AS573" s="1028"/>
    </row>
    <row r="574" spans="1:45" ht="12.75" customHeight="1">
      <c r="A574" s="1028"/>
      <c r="B574" s="1028"/>
      <c r="C574" s="1028"/>
      <c r="D574" s="1102"/>
      <c r="E574" s="1028"/>
      <c r="F574" s="1028"/>
      <c r="G574" s="1028"/>
      <c r="H574" s="1028"/>
      <c r="I574" s="1028"/>
      <c r="J574" s="1102"/>
      <c r="K574" s="1028"/>
      <c r="L574" s="1028"/>
      <c r="M574" s="1028"/>
      <c r="N574" s="1028"/>
      <c r="O574" s="1028"/>
      <c r="P574" s="1028"/>
      <c r="Q574" s="1028"/>
      <c r="R574" s="1162"/>
      <c r="S574" s="713"/>
      <c r="T574" s="747"/>
      <c r="U574" s="1028"/>
      <c r="V574" s="1102"/>
      <c r="W574" s="1165"/>
      <c r="X574" s="1028"/>
      <c r="Y574" s="1028"/>
      <c r="Z574" s="1028"/>
      <c r="AA574" s="1028"/>
      <c r="AB574" s="1028"/>
      <c r="AC574" s="1028"/>
      <c r="AD574" s="1028"/>
      <c r="AE574" s="1028"/>
      <c r="AF574" s="1028"/>
      <c r="AG574" s="1028"/>
      <c r="AH574" s="1028"/>
      <c r="AI574" s="1028"/>
      <c r="AJ574" s="1028"/>
      <c r="AK574" s="1028"/>
      <c r="AL574" s="1028"/>
      <c r="AM574" s="1028"/>
      <c r="AN574" s="1028"/>
      <c r="AO574" s="1028"/>
      <c r="AP574" s="1028"/>
      <c r="AQ574" s="1028"/>
      <c r="AR574" s="1028"/>
      <c r="AS574" s="1028"/>
    </row>
    <row r="575" spans="1:45" ht="12.75" customHeight="1">
      <c r="A575" s="1028"/>
      <c r="B575" s="1028"/>
      <c r="C575" s="1028"/>
      <c r="D575" s="1102"/>
      <c r="E575" s="1028"/>
      <c r="F575" s="1028"/>
      <c r="G575" s="1028"/>
      <c r="H575" s="1028"/>
      <c r="I575" s="1028"/>
      <c r="J575" s="1102"/>
      <c r="K575" s="1028"/>
      <c r="L575" s="1028"/>
      <c r="M575" s="1028"/>
      <c r="N575" s="1028"/>
      <c r="O575" s="1028"/>
      <c r="P575" s="1028"/>
      <c r="Q575" s="1028"/>
      <c r="R575" s="1162"/>
      <c r="S575" s="713"/>
      <c r="T575" s="747"/>
      <c r="U575" s="1028"/>
      <c r="V575" s="1102"/>
      <c r="W575" s="1165"/>
      <c r="X575" s="1028"/>
      <c r="Y575" s="1028"/>
      <c r="Z575" s="1028"/>
      <c r="AA575" s="1028"/>
      <c r="AB575" s="1028"/>
      <c r="AC575" s="1028"/>
      <c r="AD575" s="1028"/>
      <c r="AE575" s="1028"/>
      <c r="AF575" s="1028"/>
      <c r="AG575" s="1028"/>
      <c r="AH575" s="1028"/>
      <c r="AI575" s="1028"/>
      <c r="AJ575" s="1028"/>
      <c r="AK575" s="1028"/>
      <c r="AL575" s="1028"/>
      <c r="AM575" s="1028"/>
      <c r="AN575" s="1028"/>
      <c r="AO575" s="1028"/>
      <c r="AP575" s="1028"/>
      <c r="AQ575" s="1028"/>
      <c r="AR575" s="1028"/>
      <c r="AS575" s="1028"/>
    </row>
    <row r="576" spans="1:45" ht="12.75" customHeight="1">
      <c r="A576" s="1028"/>
      <c r="B576" s="1028"/>
      <c r="C576" s="1028"/>
      <c r="D576" s="1102"/>
      <c r="E576" s="1028"/>
      <c r="F576" s="1028"/>
      <c r="G576" s="1028"/>
      <c r="H576" s="1028"/>
      <c r="I576" s="1028"/>
      <c r="J576" s="1102"/>
      <c r="K576" s="1028"/>
      <c r="L576" s="1028"/>
      <c r="M576" s="1028"/>
      <c r="N576" s="1028"/>
      <c r="O576" s="1028"/>
      <c r="P576" s="1028"/>
      <c r="Q576" s="1028"/>
      <c r="R576" s="1162"/>
      <c r="S576" s="713"/>
      <c r="T576" s="747"/>
      <c r="U576" s="1028"/>
      <c r="V576" s="1102"/>
      <c r="W576" s="1165"/>
      <c r="X576" s="1028"/>
      <c r="Y576" s="1028"/>
      <c r="Z576" s="1028"/>
      <c r="AA576" s="1028"/>
      <c r="AB576" s="1028"/>
      <c r="AC576" s="1028"/>
      <c r="AD576" s="1028"/>
      <c r="AE576" s="1028"/>
      <c r="AF576" s="1028"/>
      <c r="AG576" s="1028"/>
      <c r="AH576" s="1028"/>
      <c r="AI576" s="1028"/>
      <c r="AJ576" s="1028"/>
      <c r="AK576" s="1028"/>
      <c r="AL576" s="1028"/>
      <c r="AM576" s="1028"/>
      <c r="AN576" s="1028"/>
      <c r="AO576" s="1028"/>
      <c r="AP576" s="1028"/>
      <c r="AQ576" s="1028"/>
      <c r="AR576" s="1028"/>
      <c r="AS576" s="1028"/>
    </row>
    <row r="577" spans="1:45" ht="12.75" customHeight="1">
      <c r="A577" s="1028"/>
      <c r="B577" s="1028"/>
      <c r="C577" s="1028"/>
      <c r="D577" s="1102"/>
      <c r="E577" s="1028"/>
      <c r="F577" s="1028"/>
      <c r="G577" s="1028"/>
      <c r="H577" s="1028"/>
      <c r="I577" s="1028"/>
      <c r="J577" s="1102"/>
      <c r="K577" s="1028"/>
      <c r="L577" s="1028"/>
      <c r="M577" s="1028"/>
      <c r="N577" s="1028"/>
      <c r="O577" s="1028"/>
      <c r="P577" s="1028"/>
      <c r="Q577" s="1028"/>
      <c r="R577" s="1162"/>
      <c r="S577" s="713"/>
      <c r="T577" s="747"/>
      <c r="U577" s="1028"/>
      <c r="V577" s="1102"/>
      <c r="W577" s="1165"/>
      <c r="X577" s="1028"/>
      <c r="Y577" s="1028"/>
      <c r="Z577" s="1028"/>
      <c r="AA577" s="1028"/>
      <c r="AB577" s="1028"/>
      <c r="AC577" s="1028"/>
      <c r="AD577" s="1028"/>
      <c r="AE577" s="1028"/>
      <c r="AF577" s="1028"/>
      <c r="AG577" s="1028"/>
      <c r="AH577" s="1028"/>
      <c r="AI577" s="1028"/>
      <c r="AJ577" s="1028"/>
      <c r="AK577" s="1028"/>
      <c r="AL577" s="1028"/>
      <c r="AM577" s="1028"/>
      <c r="AN577" s="1028"/>
      <c r="AO577" s="1028"/>
      <c r="AP577" s="1028"/>
      <c r="AQ577" s="1028"/>
      <c r="AR577" s="1028"/>
      <c r="AS577" s="1028"/>
    </row>
    <row r="578" spans="1:45" ht="12.75" customHeight="1">
      <c r="A578" s="1028"/>
      <c r="B578" s="1028"/>
      <c r="C578" s="1028"/>
      <c r="D578" s="1102"/>
      <c r="E578" s="1028"/>
      <c r="F578" s="1028"/>
      <c r="G578" s="1028"/>
      <c r="H578" s="1028"/>
      <c r="I578" s="1028"/>
      <c r="J578" s="1102"/>
      <c r="K578" s="1028"/>
      <c r="L578" s="1028"/>
      <c r="M578" s="1028"/>
      <c r="N578" s="1028"/>
      <c r="O578" s="1028"/>
      <c r="P578" s="1028"/>
      <c r="Q578" s="1028"/>
      <c r="R578" s="1162"/>
      <c r="S578" s="713"/>
      <c r="T578" s="747"/>
      <c r="U578" s="1028"/>
      <c r="V578" s="1102"/>
      <c r="W578" s="1165"/>
      <c r="X578" s="1028"/>
      <c r="Y578" s="1028"/>
      <c r="Z578" s="1028"/>
      <c r="AA578" s="1028"/>
      <c r="AB578" s="1028"/>
      <c r="AC578" s="1028"/>
      <c r="AD578" s="1028"/>
      <c r="AE578" s="1028"/>
      <c r="AF578" s="1028"/>
      <c r="AG578" s="1028"/>
      <c r="AH578" s="1028"/>
      <c r="AI578" s="1028"/>
      <c r="AJ578" s="1028"/>
      <c r="AK578" s="1028"/>
      <c r="AL578" s="1028"/>
      <c r="AM578" s="1028"/>
      <c r="AN578" s="1028"/>
      <c r="AO578" s="1028"/>
      <c r="AP578" s="1028"/>
      <c r="AQ578" s="1028"/>
      <c r="AR578" s="1028"/>
      <c r="AS578" s="1028"/>
    </row>
    <row r="579" spans="1:45" ht="12.75" customHeight="1">
      <c r="A579" s="1028"/>
      <c r="B579" s="1028"/>
      <c r="C579" s="1028"/>
      <c r="D579" s="1102"/>
      <c r="E579" s="1028"/>
      <c r="F579" s="1028"/>
      <c r="G579" s="1028"/>
      <c r="H579" s="1028"/>
      <c r="I579" s="1028"/>
      <c r="J579" s="1102"/>
      <c r="K579" s="1028"/>
      <c r="L579" s="1028"/>
      <c r="M579" s="1028"/>
      <c r="N579" s="1028"/>
      <c r="O579" s="1028"/>
      <c r="P579" s="1028"/>
      <c r="Q579" s="1028"/>
      <c r="R579" s="1162"/>
      <c r="S579" s="713"/>
      <c r="T579" s="747"/>
      <c r="U579" s="1028"/>
      <c r="V579" s="1102"/>
      <c r="W579" s="1165"/>
      <c r="X579" s="1028"/>
      <c r="Y579" s="1028"/>
      <c r="Z579" s="1028"/>
      <c r="AA579" s="1028"/>
      <c r="AB579" s="1028"/>
      <c r="AC579" s="1028"/>
      <c r="AD579" s="1028"/>
      <c r="AE579" s="1028"/>
      <c r="AF579" s="1028"/>
      <c r="AG579" s="1028"/>
      <c r="AH579" s="1028"/>
      <c r="AI579" s="1028"/>
      <c r="AJ579" s="1028"/>
      <c r="AK579" s="1028"/>
      <c r="AL579" s="1028"/>
      <c r="AM579" s="1028"/>
      <c r="AN579" s="1028"/>
      <c r="AO579" s="1028"/>
      <c r="AP579" s="1028"/>
      <c r="AQ579" s="1028"/>
      <c r="AR579" s="1028"/>
      <c r="AS579" s="1028"/>
    </row>
    <row r="580" spans="1:45" ht="12.75" customHeight="1">
      <c r="A580" s="1028"/>
      <c r="B580" s="1028"/>
      <c r="C580" s="1028"/>
      <c r="D580" s="1102"/>
      <c r="E580" s="1028"/>
      <c r="F580" s="1028"/>
      <c r="G580" s="1028"/>
      <c r="H580" s="1028"/>
      <c r="I580" s="1028"/>
      <c r="J580" s="1102"/>
      <c r="K580" s="1028"/>
      <c r="L580" s="1028"/>
      <c r="M580" s="1028"/>
      <c r="N580" s="1028"/>
      <c r="O580" s="1028"/>
      <c r="P580" s="1028"/>
      <c r="Q580" s="1028"/>
      <c r="R580" s="1162"/>
      <c r="S580" s="713"/>
      <c r="T580" s="747"/>
      <c r="U580" s="1028"/>
      <c r="V580" s="1102"/>
      <c r="W580" s="1165"/>
      <c r="X580" s="1028"/>
      <c r="Y580" s="1028"/>
      <c r="Z580" s="1028"/>
      <c r="AA580" s="1028"/>
      <c r="AB580" s="1028"/>
      <c r="AC580" s="1028"/>
      <c r="AD580" s="1028"/>
      <c r="AE580" s="1028"/>
      <c r="AF580" s="1028"/>
      <c r="AG580" s="1028"/>
      <c r="AH580" s="1028"/>
      <c r="AI580" s="1028"/>
      <c r="AJ580" s="1028"/>
      <c r="AK580" s="1028"/>
      <c r="AL580" s="1028"/>
      <c r="AM580" s="1028"/>
      <c r="AN580" s="1028"/>
      <c r="AO580" s="1028"/>
      <c r="AP580" s="1028"/>
      <c r="AQ580" s="1028"/>
      <c r="AR580" s="1028"/>
      <c r="AS580" s="1028"/>
    </row>
    <row r="581" spans="1:45" ht="12.75" customHeight="1">
      <c r="A581" s="1028"/>
      <c r="B581" s="1028"/>
      <c r="C581" s="1028"/>
      <c r="D581" s="1102"/>
      <c r="E581" s="1028"/>
      <c r="F581" s="1028"/>
      <c r="G581" s="1028"/>
      <c r="H581" s="1028"/>
      <c r="I581" s="1028"/>
      <c r="J581" s="1102"/>
      <c r="K581" s="1028"/>
      <c r="L581" s="1028"/>
      <c r="M581" s="1028"/>
      <c r="N581" s="1028"/>
      <c r="O581" s="1028"/>
      <c r="P581" s="1028"/>
      <c r="Q581" s="1028"/>
      <c r="R581" s="1162"/>
      <c r="S581" s="713"/>
      <c r="T581" s="747"/>
      <c r="U581" s="1028"/>
      <c r="V581" s="1102"/>
      <c r="W581" s="1165"/>
      <c r="X581" s="1028"/>
      <c r="Y581" s="1028"/>
      <c r="Z581" s="1028"/>
      <c r="AA581" s="1028"/>
      <c r="AB581" s="1028"/>
      <c r="AC581" s="1028"/>
      <c r="AD581" s="1028"/>
      <c r="AE581" s="1028"/>
      <c r="AF581" s="1028"/>
      <c r="AG581" s="1028"/>
      <c r="AH581" s="1028"/>
      <c r="AI581" s="1028"/>
      <c r="AJ581" s="1028"/>
      <c r="AK581" s="1028"/>
      <c r="AL581" s="1028"/>
      <c r="AM581" s="1028"/>
      <c r="AN581" s="1028"/>
      <c r="AO581" s="1028"/>
      <c r="AP581" s="1028"/>
      <c r="AQ581" s="1028"/>
      <c r="AR581" s="1028"/>
      <c r="AS581" s="1028"/>
    </row>
    <row r="582" spans="1:45" ht="12.75" customHeight="1">
      <c r="A582" s="1028"/>
      <c r="B582" s="1028"/>
      <c r="C582" s="1028"/>
      <c r="D582" s="1102"/>
      <c r="E582" s="1028"/>
      <c r="F582" s="1028"/>
      <c r="G582" s="1028"/>
      <c r="H582" s="1028"/>
      <c r="I582" s="1028"/>
      <c r="J582" s="1102"/>
      <c r="K582" s="1028"/>
      <c r="L582" s="1028"/>
      <c r="M582" s="1028"/>
      <c r="N582" s="1028"/>
      <c r="O582" s="1028"/>
      <c r="P582" s="1028"/>
      <c r="Q582" s="1028"/>
      <c r="R582" s="1162"/>
      <c r="S582" s="713"/>
      <c r="T582" s="747"/>
      <c r="U582" s="1028"/>
      <c r="V582" s="1102"/>
      <c r="W582" s="1165"/>
      <c r="X582" s="1028"/>
      <c r="Y582" s="1028"/>
      <c r="Z582" s="1028"/>
      <c r="AA582" s="1028"/>
      <c r="AB582" s="1028"/>
      <c r="AC582" s="1028"/>
      <c r="AD582" s="1028"/>
      <c r="AE582" s="1028"/>
      <c r="AF582" s="1028"/>
      <c r="AG582" s="1028"/>
      <c r="AH582" s="1028"/>
      <c r="AI582" s="1028"/>
      <c r="AJ582" s="1028"/>
      <c r="AK582" s="1028"/>
      <c r="AL582" s="1028"/>
      <c r="AM582" s="1028"/>
      <c r="AN582" s="1028"/>
      <c r="AO582" s="1028"/>
      <c r="AP582" s="1028"/>
      <c r="AQ582" s="1028"/>
      <c r="AR582" s="1028"/>
      <c r="AS582" s="1028"/>
    </row>
    <row r="583" spans="1:45" ht="12.75" customHeight="1">
      <c r="A583" s="1028"/>
      <c r="B583" s="1028"/>
      <c r="C583" s="1028"/>
      <c r="D583" s="1102"/>
      <c r="E583" s="1028"/>
      <c r="F583" s="1028"/>
      <c r="G583" s="1028"/>
      <c r="H583" s="1028"/>
      <c r="I583" s="1028"/>
      <c r="J583" s="1102"/>
      <c r="K583" s="1028"/>
      <c r="L583" s="1028"/>
      <c r="M583" s="1028"/>
      <c r="N583" s="1028"/>
      <c r="O583" s="1028"/>
      <c r="P583" s="1028"/>
      <c r="Q583" s="1028"/>
      <c r="R583" s="1162"/>
      <c r="S583" s="713"/>
      <c r="T583" s="747"/>
      <c r="U583" s="1028"/>
      <c r="V583" s="1102"/>
      <c r="W583" s="1165"/>
      <c r="X583" s="1028"/>
      <c r="Y583" s="1028"/>
      <c r="Z583" s="1028"/>
      <c r="AA583" s="1028"/>
      <c r="AB583" s="1028"/>
      <c r="AC583" s="1028"/>
      <c r="AD583" s="1028"/>
      <c r="AE583" s="1028"/>
      <c r="AF583" s="1028"/>
      <c r="AG583" s="1028"/>
      <c r="AH583" s="1028"/>
      <c r="AI583" s="1028"/>
      <c r="AJ583" s="1028"/>
      <c r="AK583" s="1028"/>
      <c r="AL583" s="1028"/>
      <c r="AM583" s="1028"/>
      <c r="AN583" s="1028"/>
      <c r="AO583" s="1028"/>
      <c r="AP583" s="1028"/>
      <c r="AQ583" s="1028"/>
      <c r="AR583" s="1028"/>
      <c r="AS583" s="1028"/>
    </row>
    <row r="584" spans="1:45" ht="12.75" customHeight="1">
      <c r="A584" s="1028"/>
      <c r="B584" s="1028"/>
      <c r="C584" s="1028"/>
      <c r="D584" s="1102"/>
      <c r="E584" s="1028"/>
      <c r="F584" s="1028"/>
      <c r="G584" s="1028"/>
      <c r="H584" s="1028"/>
      <c r="I584" s="1028"/>
      <c r="J584" s="1102"/>
      <c r="K584" s="1028"/>
      <c r="L584" s="1028"/>
      <c r="M584" s="1028"/>
      <c r="N584" s="1028"/>
      <c r="O584" s="1028"/>
      <c r="P584" s="1028"/>
      <c r="Q584" s="1028"/>
      <c r="R584" s="1162"/>
      <c r="S584" s="713"/>
      <c r="T584" s="747"/>
      <c r="U584" s="1028"/>
      <c r="V584" s="1102"/>
      <c r="W584" s="1165"/>
      <c r="X584" s="1028"/>
      <c r="Y584" s="1028"/>
      <c r="Z584" s="1028"/>
      <c r="AA584" s="1028"/>
      <c r="AB584" s="1028"/>
      <c r="AC584" s="1028"/>
      <c r="AD584" s="1028"/>
      <c r="AE584" s="1028"/>
      <c r="AF584" s="1028"/>
      <c r="AG584" s="1028"/>
      <c r="AH584" s="1028"/>
      <c r="AI584" s="1028"/>
      <c r="AJ584" s="1028"/>
      <c r="AK584" s="1028"/>
      <c r="AL584" s="1028"/>
      <c r="AM584" s="1028"/>
      <c r="AN584" s="1028"/>
      <c r="AO584" s="1028"/>
      <c r="AP584" s="1028"/>
      <c r="AQ584" s="1028"/>
      <c r="AR584" s="1028"/>
      <c r="AS584" s="1028"/>
    </row>
    <row r="585" spans="1:45" ht="12.75" customHeight="1">
      <c r="A585" s="1028"/>
      <c r="B585" s="1028"/>
      <c r="C585" s="1028"/>
      <c r="D585" s="1102"/>
      <c r="E585" s="1028"/>
      <c r="F585" s="1028"/>
      <c r="G585" s="1028"/>
      <c r="H585" s="1028"/>
      <c r="I585" s="1028"/>
      <c r="J585" s="1102"/>
      <c r="K585" s="1028"/>
      <c r="L585" s="1028"/>
      <c r="M585" s="1028"/>
      <c r="N585" s="1028"/>
      <c r="O585" s="1028"/>
      <c r="P585" s="1028"/>
      <c r="Q585" s="1028"/>
      <c r="R585" s="1162"/>
      <c r="S585" s="713"/>
      <c r="T585" s="747"/>
      <c r="U585" s="1028"/>
      <c r="V585" s="1102"/>
      <c r="W585" s="1165"/>
      <c r="X585" s="1028"/>
      <c r="Y585" s="1028"/>
      <c r="Z585" s="1028"/>
      <c r="AA585" s="1028"/>
      <c r="AB585" s="1028"/>
      <c r="AC585" s="1028"/>
      <c r="AD585" s="1028"/>
      <c r="AE585" s="1028"/>
      <c r="AF585" s="1028"/>
      <c r="AG585" s="1028"/>
      <c r="AH585" s="1028"/>
      <c r="AI585" s="1028"/>
      <c r="AJ585" s="1028"/>
      <c r="AK585" s="1028"/>
      <c r="AL585" s="1028"/>
      <c r="AM585" s="1028"/>
      <c r="AN585" s="1028"/>
      <c r="AO585" s="1028"/>
      <c r="AP585" s="1028"/>
      <c r="AQ585" s="1028"/>
      <c r="AR585" s="1028"/>
      <c r="AS585" s="1028"/>
    </row>
    <row r="586" spans="1:45" ht="12.75" customHeight="1">
      <c r="A586" s="1028"/>
      <c r="B586" s="1028"/>
      <c r="C586" s="1028"/>
      <c r="D586" s="1102"/>
      <c r="E586" s="1028"/>
      <c r="F586" s="1028"/>
      <c r="G586" s="1028"/>
      <c r="H586" s="1028"/>
      <c r="I586" s="1028"/>
      <c r="J586" s="1102"/>
      <c r="K586" s="1028"/>
      <c r="L586" s="1028"/>
      <c r="M586" s="1028"/>
      <c r="N586" s="1028"/>
      <c r="O586" s="1028"/>
      <c r="P586" s="1028"/>
      <c r="Q586" s="1028"/>
      <c r="R586" s="1162"/>
      <c r="S586" s="713"/>
      <c r="T586" s="747"/>
      <c r="U586" s="1028"/>
      <c r="V586" s="1102"/>
      <c r="W586" s="1165"/>
      <c r="X586" s="1028"/>
      <c r="Y586" s="1028"/>
      <c r="Z586" s="1028"/>
      <c r="AA586" s="1028"/>
      <c r="AB586" s="1028"/>
      <c r="AC586" s="1028"/>
      <c r="AD586" s="1028"/>
      <c r="AE586" s="1028"/>
      <c r="AF586" s="1028"/>
      <c r="AG586" s="1028"/>
      <c r="AH586" s="1028"/>
      <c r="AI586" s="1028"/>
      <c r="AJ586" s="1028"/>
      <c r="AK586" s="1028"/>
      <c r="AL586" s="1028"/>
      <c r="AM586" s="1028"/>
      <c r="AN586" s="1028"/>
      <c r="AO586" s="1028"/>
      <c r="AP586" s="1028"/>
      <c r="AQ586" s="1028"/>
      <c r="AR586" s="1028"/>
      <c r="AS586" s="1028"/>
    </row>
    <row r="587" spans="1:45" ht="12.75" customHeight="1">
      <c r="A587" s="1028"/>
      <c r="B587" s="1028"/>
      <c r="C587" s="1028"/>
      <c r="D587" s="1102"/>
      <c r="E587" s="1028"/>
      <c r="F587" s="1028"/>
      <c r="G587" s="1028"/>
      <c r="H587" s="1028"/>
      <c r="I587" s="1028"/>
      <c r="J587" s="1102"/>
      <c r="K587" s="1028"/>
      <c r="L587" s="1028"/>
      <c r="M587" s="1028"/>
      <c r="N587" s="1028"/>
      <c r="O587" s="1028"/>
      <c r="P587" s="1028"/>
      <c r="Q587" s="1028"/>
      <c r="R587" s="1162"/>
      <c r="S587" s="713"/>
      <c r="T587" s="747"/>
      <c r="U587" s="1028"/>
      <c r="V587" s="1102"/>
      <c r="W587" s="1165"/>
      <c r="X587" s="1028"/>
      <c r="Y587" s="1028"/>
      <c r="Z587" s="1028"/>
      <c r="AA587" s="1028"/>
      <c r="AB587" s="1028"/>
      <c r="AC587" s="1028"/>
      <c r="AD587" s="1028"/>
      <c r="AE587" s="1028"/>
      <c r="AF587" s="1028"/>
      <c r="AG587" s="1028"/>
      <c r="AH587" s="1028"/>
      <c r="AI587" s="1028"/>
      <c r="AJ587" s="1028"/>
      <c r="AK587" s="1028"/>
      <c r="AL587" s="1028"/>
      <c r="AM587" s="1028"/>
      <c r="AN587" s="1028"/>
      <c r="AO587" s="1028"/>
      <c r="AP587" s="1028"/>
      <c r="AQ587" s="1028"/>
      <c r="AR587" s="1028"/>
      <c r="AS587" s="1028"/>
    </row>
    <row r="588" spans="1:45" ht="12.75" customHeight="1">
      <c r="A588" s="1028"/>
      <c r="B588" s="1028"/>
      <c r="C588" s="1028"/>
      <c r="D588" s="1102"/>
      <c r="E588" s="1028"/>
      <c r="F588" s="1028"/>
      <c r="G588" s="1028"/>
      <c r="H588" s="1028"/>
      <c r="I588" s="1028"/>
      <c r="J588" s="1102"/>
      <c r="K588" s="1028"/>
      <c r="L588" s="1028"/>
      <c r="M588" s="1028"/>
      <c r="N588" s="1028"/>
      <c r="O588" s="1028"/>
      <c r="P588" s="1028"/>
      <c r="Q588" s="1028"/>
      <c r="R588" s="1162"/>
      <c r="S588" s="713"/>
      <c r="T588" s="747"/>
      <c r="U588" s="1028"/>
      <c r="V588" s="1102"/>
      <c r="W588" s="1165"/>
      <c r="X588" s="1028"/>
      <c r="Y588" s="1028"/>
      <c r="Z588" s="1028"/>
      <c r="AA588" s="1028"/>
      <c r="AB588" s="1028"/>
      <c r="AC588" s="1028"/>
      <c r="AD588" s="1028"/>
      <c r="AE588" s="1028"/>
      <c r="AF588" s="1028"/>
      <c r="AG588" s="1028"/>
      <c r="AH588" s="1028"/>
      <c r="AI588" s="1028"/>
      <c r="AJ588" s="1028"/>
      <c r="AK588" s="1028"/>
      <c r="AL588" s="1028"/>
      <c r="AM588" s="1028"/>
      <c r="AN588" s="1028"/>
      <c r="AO588" s="1028"/>
      <c r="AP588" s="1028"/>
      <c r="AQ588" s="1028"/>
      <c r="AR588" s="1028"/>
      <c r="AS588" s="1028"/>
    </row>
    <row r="589" spans="1:45" ht="12.75" customHeight="1">
      <c r="A589" s="1028"/>
      <c r="B589" s="1028"/>
      <c r="C589" s="1028"/>
      <c r="D589" s="1102"/>
      <c r="E589" s="1028"/>
      <c r="F589" s="1028"/>
      <c r="G589" s="1028"/>
      <c r="H589" s="1028"/>
      <c r="I589" s="1028"/>
      <c r="J589" s="1102"/>
      <c r="K589" s="1028"/>
      <c r="L589" s="1028"/>
      <c r="M589" s="1028"/>
      <c r="N589" s="1028"/>
      <c r="O589" s="1028"/>
      <c r="P589" s="1028"/>
      <c r="Q589" s="1028"/>
      <c r="R589" s="1162"/>
      <c r="S589" s="713"/>
      <c r="T589" s="747"/>
      <c r="U589" s="1028"/>
      <c r="V589" s="1102"/>
      <c r="W589" s="1165"/>
      <c r="X589" s="1028"/>
      <c r="Y589" s="1028"/>
      <c r="Z589" s="1028"/>
      <c r="AA589" s="1028"/>
      <c r="AB589" s="1028"/>
      <c r="AC589" s="1028"/>
      <c r="AD589" s="1028"/>
      <c r="AE589" s="1028"/>
      <c r="AF589" s="1028"/>
      <c r="AG589" s="1028"/>
      <c r="AH589" s="1028"/>
      <c r="AI589" s="1028"/>
      <c r="AJ589" s="1028"/>
      <c r="AK589" s="1028"/>
      <c r="AL589" s="1028"/>
      <c r="AM589" s="1028"/>
      <c r="AN589" s="1028"/>
      <c r="AO589" s="1028"/>
      <c r="AP589" s="1028"/>
      <c r="AQ589" s="1028"/>
      <c r="AR589" s="1028"/>
      <c r="AS589" s="1028"/>
    </row>
    <row r="590" spans="1:45" ht="12.75" customHeight="1">
      <c r="A590" s="1028"/>
      <c r="B590" s="1028"/>
      <c r="C590" s="1028"/>
      <c r="D590" s="1102"/>
      <c r="E590" s="1028"/>
      <c r="F590" s="1028"/>
      <c r="G590" s="1028"/>
      <c r="H590" s="1028"/>
      <c r="I590" s="1028"/>
      <c r="J590" s="1102"/>
      <c r="K590" s="1028"/>
      <c r="L590" s="1028"/>
      <c r="M590" s="1028"/>
      <c r="N590" s="1028"/>
      <c r="O590" s="1028"/>
      <c r="P590" s="1028"/>
      <c r="Q590" s="1028"/>
      <c r="R590" s="1162"/>
      <c r="S590" s="713"/>
      <c r="T590" s="747"/>
      <c r="U590" s="1028"/>
      <c r="V590" s="1102"/>
      <c r="W590" s="1165"/>
      <c r="X590" s="1028"/>
      <c r="Y590" s="1028"/>
      <c r="Z590" s="1028"/>
      <c r="AA590" s="1028"/>
      <c r="AB590" s="1028"/>
      <c r="AC590" s="1028"/>
      <c r="AD590" s="1028"/>
      <c r="AE590" s="1028"/>
      <c r="AF590" s="1028"/>
      <c r="AG590" s="1028"/>
      <c r="AH590" s="1028"/>
      <c r="AI590" s="1028"/>
      <c r="AJ590" s="1028"/>
      <c r="AK590" s="1028"/>
      <c r="AL590" s="1028"/>
      <c r="AM590" s="1028"/>
      <c r="AN590" s="1028"/>
      <c r="AO590" s="1028"/>
      <c r="AP590" s="1028"/>
      <c r="AQ590" s="1028"/>
      <c r="AR590" s="1028"/>
      <c r="AS590" s="1028"/>
    </row>
    <row r="591" spans="1:45" ht="12.75" customHeight="1">
      <c r="A591" s="1028"/>
      <c r="B591" s="1028"/>
      <c r="C591" s="1028"/>
      <c r="D591" s="1102"/>
      <c r="E591" s="1028"/>
      <c r="F591" s="1028"/>
      <c r="G591" s="1028"/>
      <c r="H591" s="1028"/>
      <c r="I591" s="1028"/>
      <c r="J591" s="1102"/>
      <c r="K591" s="1028"/>
      <c r="L591" s="1028"/>
      <c r="M591" s="1028"/>
      <c r="N591" s="1028"/>
      <c r="O591" s="1028"/>
      <c r="P591" s="1028"/>
      <c r="Q591" s="1028"/>
      <c r="R591" s="1162"/>
      <c r="S591" s="713"/>
      <c r="T591" s="747"/>
      <c r="U591" s="1028"/>
      <c r="V591" s="1102"/>
      <c r="W591" s="1165"/>
      <c r="X591" s="1028"/>
      <c r="Y591" s="1028"/>
      <c r="Z591" s="1028"/>
      <c r="AA591" s="1028"/>
      <c r="AB591" s="1028"/>
      <c r="AC591" s="1028"/>
      <c r="AD591" s="1028"/>
      <c r="AE591" s="1028"/>
      <c r="AF591" s="1028"/>
      <c r="AG591" s="1028"/>
      <c r="AH591" s="1028"/>
      <c r="AI591" s="1028"/>
      <c r="AJ591" s="1028"/>
      <c r="AK591" s="1028"/>
      <c r="AL591" s="1028"/>
      <c r="AM591" s="1028"/>
      <c r="AN591" s="1028"/>
      <c r="AO591" s="1028"/>
      <c r="AP591" s="1028"/>
      <c r="AQ591" s="1028"/>
      <c r="AR591" s="1028"/>
      <c r="AS591" s="1028"/>
    </row>
    <row r="592" spans="1:45" ht="12.75" customHeight="1">
      <c r="A592" s="1028"/>
      <c r="B592" s="1028"/>
      <c r="C592" s="1028"/>
      <c r="D592" s="1102"/>
      <c r="E592" s="1028"/>
      <c r="F592" s="1028"/>
      <c r="G592" s="1028"/>
      <c r="H592" s="1028"/>
      <c r="I592" s="1028"/>
      <c r="J592" s="1102"/>
      <c r="K592" s="1028"/>
      <c r="L592" s="1028"/>
      <c r="M592" s="1028"/>
      <c r="N592" s="1028"/>
      <c r="O592" s="1028"/>
      <c r="P592" s="1028"/>
      <c r="Q592" s="1028"/>
      <c r="R592" s="1162"/>
      <c r="S592" s="713"/>
      <c r="T592" s="747"/>
      <c r="U592" s="1028"/>
      <c r="V592" s="1102"/>
      <c r="W592" s="1165"/>
      <c r="X592" s="1028"/>
      <c r="Y592" s="1028"/>
      <c r="Z592" s="1028"/>
      <c r="AA592" s="1028"/>
      <c r="AB592" s="1028"/>
      <c r="AC592" s="1028"/>
      <c r="AD592" s="1028"/>
      <c r="AE592" s="1028"/>
      <c r="AF592" s="1028"/>
      <c r="AG592" s="1028"/>
      <c r="AH592" s="1028"/>
      <c r="AI592" s="1028"/>
      <c r="AJ592" s="1028"/>
      <c r="AK592" s="1028"/>
      <c r="AL592" s="1028"/>
      <c r="AM592" s="1028"/>
      <c r="AN592" s="1028"/>
      <c r="AO592" s="1028"/>
      <c r="AP592" s="1028"/>
      <c r="AQ592" s="1028"/>
      <c r="AR592" s="1028"/>
      <c r="AS592" s="1028"/>
    </row>
    <row r="593" spans="1:45" ht="12.75" customHeight="1">
      <c r="A593" s="1028"/>
      <c r="B593" s="1028"/>
      <c r="C593" s="1028"/>
      <c r="D593" s="1102"/>
      <c r="E593" s="1028"/>
      <c r="F593" s="1028"/>
      <c r="G593" s="1028"/>
      <c r="H593" s="1028"/>
      <c r="I593" s="1028"/>
      <c r="J593" s="1102"/>
      <c r="K593" s="1028"/>
      <c r="L593" s="1028"/>
      <c r="M593" s="1028"/>
      <c r="N593" s="1028"/>
      <c r="O593" s="1028"/>
      <c r="P593" s="1028"/>
      <c r="Q593" s="1028"/>
      <c r="R593" s="1162"/>
      <c r="S593" s="713"/>
      <c r="T593" s="747"/>
      <c r="U593" s="1028"/>
      <c r="V593" s="1102"/>
      <c r="W593" s="1165"/>
      <c r="X593" s="1028"/>
      <c r="Y593" s="1028"/>
      <c r="Z593" s="1028"/>
      <c r="AA593" s="1028"/>
      <c r="AB593" s="1028"/>
      <c r="AC593" s="1028"/>
      <c r="AD593" s="1028"/>
      <c r="AE593" s="1028"/>
      <c r="AF593" s="1028"/>
      <c r="AG593" s="1028"/>
      <c r="AH593" s="1028"/>
      <c r="AI593" s="1028"/>
      <c r="AJ593" s="1028"/>
      <c r="AK593" s="1028"/>
      <c r="AL593" s="1028"/>
      <c r="AM593" s="1028"/>
      <c r="AN593" s="1028"/>
      <c r="AO593" s="1028"/>
      <c r="AP593" s="1028"/>
      <c r="AQ593" s="1028"/>
      <c r="AR593" s="1028"/>
      <c r="AS593" s="1028"/>
    </row>
    <row r="594" spans="1:45" ht="12.75" customHeight="1">
      <c r="A594" s="1028"/>
      <c r="B594" s="1028"/>
      <c r="C594" s="1028"/>
      <c r="D594" s="1102"/>
      <c r="E594" s="1028"/>
      <c r="F594" s="1028"/>
      <c r="G594" s="1028"/>
      <c r="H594" s="1028"/>
      <c r="I594" s="1028"/>
      <c r="J594" s="1102"/>
      <c r="K594" s="1028"/>
      <c r="L594" s="1028"/>
      <c r="M594" s="1028"/>
      <c r="N594" s="1028"/>
      <c r="O594" s="1028"/>
      <c r="P594" s="1028"/>
      <c r="Q594" s="1028"/>
      <c r="R594" s="1162"/>
      <c r="S594" s="713"/>
      <c r="T594" s="747"/>
      <c r="U594" s="1028"/>
      <c r="V594" s="1102"/>
      <c r="W594" s="1165"/>
      <c r="X594" s="1028"/>
      <c r="Y594" s="1028"/>
      <c r="Z594" s="1028"/>
      <c r="AA594" s="1028"/>
      <c r="AB594" s="1028"/>
      <c r="AC594" s="1028"/>
      <c r="AD594" s="1028"/>
      <c r="AE594" s="1028"/>
      <c r="AF594" s="1028"/>
      <c r="AG594" s="1028"/>
      <c r="AH594" s="1028"/>
      <c r="AI594" s="1028"/>
      <c r="AJ594" s="1028"/>
      <c r="AK594" s="1028"/>
      <c r="AL594" s="1028"/>
      <c r="AM594" s="1028"/>
      <c r="AN594" s="1028"/>
      <c r="AO594" s="1028"/>
      <c r="AP594" s="1028"/>
      <c r="AQ594" s="1028"/>
      <c r="AR594" s="1028"/>
      <c r="AS594" s="1028"/>
    </row>
    <row r="595" spans="1:45" ht="12.75" customHeight="1">
      <c r="A595" s="1028"/>
      <c r="B595" s="1028"/>
      <c r="C595" s="1028"/>
      <c r="D595" s="1102"/>
      <c r="E595" s="1028"/>
      <c r="F595" s="1028"/>
      <c r="G595" s="1028"/>
      <c r="H595" s="1028"/>
      <c r="I595" s="1028"/>
      <c r="J595" s="1102"/>
      <c r="K595" s="1028"/>
      <c r="L595" s="1028"/>
      <c r="M595" s="1028"/>
      <c r="N595" s="1028"/>
      <c r="O595" s="1028"/>
      <c r="P595" s="1028"/>
      <c r="Q595" s="1028"/>
      <c r="R595" s="1162"/>
      <c r="S595" s="713"/>
      <c r="T595" s="747"/>
      <c r="U595" s="1028"/>
      <c r="V595" s="1102"/>
      <c r="W595" s="1165"/>
      <c r="X595" s="1028"/>
      <c r="Y595" s="1028"/>
      <c r="Z595" s="1028"/>
      <c r="AA595" s="1028"/>
      <c r="AB595" s="1028"/>
      <c r="AC595" s="1028"/>
      <c r="AD595" s="1028"/>
      <c r="AE595" s="1028"/>
      <c r="AF595" s="1028"/>
      <c r="AG595" s="1028"/>
      <c r="AH595" s="1028"/>
      <c r="AI595" s="1028"/>
      <c r="AJ595" s="1028"/>
      <c r="AK595" s="1028"/>
      <c r="AL595" s="1028"/>
      <c r="AM595" s="1028"/>
      <c r="AN595" s="1028"/>
      <c r="AO595" s="1028"/>
      <c r="AP595" s="1028"/>
      <c r="AQ595" s="1028"/>
      <c r="AR595" s="1028"/>
      <c r="AS595" s="1028"/>
    </row>
    <row r="596" spans="1:45" ht="12.75" customHeight="1">
      <c r="A596" s="1028"/>
      <c r="B596" s="1028"/>
      <c r="C596" s="1028"/>
      <c r="D596" s="1102"/>
      <c r="E596" s="1028"/>
      <c r="F596" s="1028"/>
      <c r="G596" s="1028"/>
      <c r="H596" s="1028"/>
      <c r="I596" s="1028"/>
      <c r="J596" s="1102"/>
      <c r="K596" s="1028"/>
      <c r="L596" s="1028"/>
      <c r="M596" s="1028"/>
      <c r="N596" s="1028"/>
      <c r="O596" s="1028"/>
      <c r="P596" s="1028"/>
      <c r="Q596" s="1028"/>
      <c r="R596" s="1162"/>
      <c r="S596" s="713"/>
      <c r="T596" s="747"/>
      <c r="U596" s="1028"/>
      <c r="V596" s="1102"/>
      <c r="W596" s="1165"/>
      <c r="X596" s="1028"/>
      <c r="Y596" s="1028"/>
      <c r="Z596" s="1028"/>
      <c r="AA596" s="1028"/>
      <c r="AB596" s="1028"/>
      <c r="AC596" s="1028"/>
      <c r="AD596" s="1028"/>
      <c r="AE596" s="1028"/>
      <c r="AF596" s="1028"/>
      <c r="AG596" s="1028"/>
      <c r="AH596" s="1028"/>
      <c r="AI596" s="1028"/>
      <c r="AJ596" s="1028"/>
      <c r="AK596" s="1028"/>
      <c r="AL596" s="1028"/>
      <c r="AM596" s="1028"/>
      <c r="AN596" s="1028"/>
      <c r="AO596" s="1028"/>
      <c r="AP596" s="1028"/>
      <c r="AQ596" s="1028"/>
      <c r="AR596" s="1028"/>
      <c r="AS596" s="1028"/>
    </row>
    <row r="597" spans="1:45" ht="12.75" customHeight="1">
      <c r="A597" s="1028"/>
      <c r="B597" s="1028"/>
      <c r="C597" s="1028"/>
      <c r="D597" s="1102"/>
      <c r="E597" s="1028"/>
      <c r="F597" s="1028"/>
      <c r="G597" s="1028"/>
      <c r="H597" s="1028"/>
      <c r="I597" s="1028"/>
      <c r="J597" s="1102"/>
      <c r="K597" s="1028"/>
      <c r="L597" s="1028"/>
      <c r="M597" s="1028"/>
      <c r="N597" s="1028"/>
      <c r="O597" s="1028"/>
      <c r="P597" s="1028"/>
      <c r="Q597" s="1028"/>
      <c r="R597" s="1162"/>
      <c r="S597" s="713"/>
      <c r="T597" s="747"/>
      <c r="U597" s="1028"/>
      <c r="V597" s="1102"/>
      <c r="W597" s="1165"/>
      <c r="X597" s="1028"/>
      <c r="Y597" s="1028"/>
      <c r="Z597" s="1028"/>
      <c r="AA597" s="1028"/>
      <c r="AB597" s="1028"/>
      <c r="AC597" s="1028"/>
      <c r="AD597" s="1028"/>
      <c r="AE597" s="1028"/>
      <c r="AF597" s="1028"/>
      <c r="AG597" s="1028"/>
      <c r="AH597" s="1028"/>
      <c r="AI597" s="1028"/>
      <c r="AJ597" s="1028"/>
      <c r="AK597" s="1028"/>
      <c r="AL597" s="1028"/>
      <c r="AM597" s="1028"/>
      <c r="AN597" s="1028"/>
      <c r="AO597" s="1028"/>
      <c r="AP597" s="1028"/>
      <c r="AQ597" s="1028"/>
      <c r="AR597" s="1028"/>
      <c r="AS597" s="1028"/>
    </row>
    <row r="598" spans="1:45" ht="12.75" customHeight="1">
      <c r="A598" s="1028"/>
      <c r="B598" s="1028"/>
      <c r="C598" s="1028"/>
      <c r="D598" s="1102"/>
      <c r="E598" s="1028"/>
      <c r="F598" s="1028"/>
      <c r="G598" s="1028"/>
      <c r="H598" s="1028"/>
      <c r="I598" s="1028"/>
      <c r="J598" s="1102"/>
      <c r="K598" s="1028"/>
      <c r="L598" s="1028"/>
      <c r="M598" s="1028"/>
      <c r="N598" s="1028"/>
      <c r="O598" s="1028"/>
      <c r="P598" s="1028"/>
      <c r="Q598" s="1028"/>
      <c r="R598" s="1162"/>
      <c r="S598" s="713"/>
      <c r="T598" s="747"/>
      <c r="U598" s="1028"/>
      <c r="V598" s="1102"/>
      <c r="W598" s="1165"/>
      <c r="X598" s="1028"/>
      <c r="Y598" s="1028"/>
      <c r="Z598" s="1028"/>
      <c r="AA598" s="1028"/>
      <c r="AB598" s="1028"/>
      <c r="AC598" s="1028"/>
      <c r="AD598" s="1028"/>
      <c r="AE598" s="1028"/>
      <c r="AF598" s="1028"/>
      <c r="AG598" s="1028"/>
      <c r="AH598" s="1028"/>
      <c r="AI598" s="1028"/>
      <c r="AJ598" s="1028"/>
      <c r="AK598" s="1028"/>
      <c r="AL598" s="1028"/>
      <c r="AM598" s="1028"/>
      <c r="AN598" s="1028"/>
      <c r="AO598" s="1028"/>
      <c r="AP598" s="1028"/>
      <c r="AQ598" s="1028"/>
      <c r="AR598" s="1028"/>
      <c r="AS598" s="1028"/>
    </row>
    <row r="599" spans="1:45" ht="12.75" customHeight="1">
      <c r="A599" s="1028"/>
      <c r="B599" s="1028"/>
      <c r="C599" s="1028"/>
      <c r="D599" s="1102"/>
      <c r="E599" s="1028"/>
      <c r="F599" s="1028"/>
      <c r="G599" s="1028"/>
      <c r="H599" s="1028"/>
      <c r="I599" s="1028"/>
      <c r="J599" s="1102"/>
      <c r="K599" s="1028"/>
      <c r="L599" s="1028"/>
      <c r="M599" s="1028"/>
      <c r="N599" s="1028"/>
      <c r="O599" s="1028"/>
      <c r="P599" s="1028"/>
      <c r="Q599" s="1028"/>
      <c r="R599" s="1162"/>
      <c r="S599" s="713"/>
      <c r="T599" s="747"/>
      <c r="U599" s="1028"/>
      <c r="V599" s="1102"/>
      <c r="W599" s="1165"/>
      <c r="X599" s="1028"/>
      <c r="Y599" s="1028"/>
      <c r="Z599" s="1028"/>
      <c r="AA599" s="1028"/>
      <c r="AB599" s="1028"/>
      <c r="AC599" s="1028"/>
      <c r="AD599" s="1028"/>
      <c r="AE599" s="1028"/>
      <c r="AF599" s="1028"/>
      <c r="AG599" s="1028"/>
      <c r="AH599" s="1028"/>
      <c r="AI599" s="1028"/>
      <c r="AJ599" s="1028"/>
      <c r="AK599" s="1028"/>
      <c r="AL599" s="1028"/>
      <c r="AM599" s="1028"/>
      <c r="AN599" s="1028"/>
      <c r="AO599" s="1028"/>
      <c r="AP599" s="1028"/>
      <c r="AQ599" s="1028"/>
      <c r="AR599" s="1028"/>
      <c r="AS599" s="1028"/>
    </row>
    <row r="600" spans="1:45" ht="12.75" customHeight="1">
      <c r="A600" s="1028"/>
      <c r="B600" s="1028"/>
      <c r="C600" s="1028"/>
      <c r="D600" s="1102"/>
      <c r="E600" s="1028"/>
      <c r="F600" s="1028"/>
      <c r="G600" s="1028"/>
      <c r="H600" s="1028"/>
      <c r="I600" s="1028"/>
      <c r="J600" s="1102"/>
      <c r="K600" s="1028"/>
      <c r="L600" s="1028"/>
      <c r="M600" s="1028"/>
      <c r="N600" s="1028"/>
      <c r="O600" s="1028"/>
      <c r="P600" s="1028"/>
      <c r="Q600" s="1028"/>
      <c r="R600" s="1162"/>
      <c r="S600" s="713"/>
      <c r="T600" s="747"/>
      <c r="U600" s="1028"/>
      <c r="V600" s="1102"/>
      <c r="W600" s="1165"/>
      <c r="X600" s="1028"/>
      <c r="Y600" s="1028"/>
      <c r="Z600" s="1028"/>
      <c r="AA600" s="1028"/>
      <c r="AB600" s="1028"/>
      <c r="AC600" s="1028"/>
      <c r="AD600" s="1028"/>
      <c r="AE600" s="1028"/>
      <c r="AF600" s="1028"/>
      <c r="AG600" s="1028"/>
      <c r="AH600" s="1028"/>
      <c r="AI600" s="1028"/>
      <c r="AJ600" s="1028"/>
      <c r="AK600" s="1028"/>
      <c r="AL600" s="1028"/>
      <c r="AM600" s="1028"/>
      <c r="AN600" s="1028"/>
      <c r="AO600" s="1028"/>
      <c r="AP600" s="1028"/>
      <c r="AQ600" s="1028"/>
      <c r="AR600" s="1028"/>
      <c r="AS600" s="1028"/>
    </row>
    <row r="601" spans="1:45" ht="12.75" customHeight="1">
      <c r="A601" s="1028"/>
      <c r="B601" s="1028"/>
      <c r="C601" s="1028"/>
      <c r="D601" s="1102"/>
      <c r="E601" s="1028"/>
      <c r="F601" s="1028"/>
      <c r="G601" s="1028"/>
      <c r="H601" s="1028"/>
      <c r="I601" s="1028"/>
      <c r="J601" s="1102"/>
      <c r="K601" s="1028"/>
      <c r="L601" s="1028"/>
      <c r="M601" s="1028"/>
      <c r="N601" s="1028"/>
      <c r="O601" s="1028"/>
      <c r="P601" s="1028"/>
      <c r="Q601" s="1028"/>
      <c r="R601" s="1162"/>
      <c r="S601" s="713"/>
      <c r="T601" s="747"/>
      <c r="U601" s="1028"/>
      <c r="V601" s="1102"/>
      <c r="W601" s="1165"/>
      <c r="X601" s="1028"/>
      <c r="Y601" s="1028"/>
      <c r="Z601" s="1028"/>
      <c r="AA601" s="1028"/>
      <c r="AB601" s="1028"/>
      <c r="AC601" s="1028"/>
      <c r="AD601" s="1028"/>
      <c r="AE601" s="1028"/>
      <c r="AF601" s="1028"/>
      <c r="AG601" s="1028"/>
      <c r="AH601" s="1028"/>
      <c r="AI601" s="1028"/>
      <c r="AJ601" s="1028"/>
      <c r="AK601" s="1028"/>
      <c r="AL601" s="1028"/>
      <c r="AM601" s="1028"/>
      <c r="AN601" s="1028"/>
      <c r="AO601" s="1028"/>
      <c r="AP601" s="1028"/>
      <c r="AQ601" s="1028"/>
      <c r="AR601" s="1028"/>
      <c r="AS601" s="1028"/>
    </row>
    <row r="602" spans="1:45" ht="12.75" customHeight="1">
      <c r="A602" s="1028"/>
      <c r="B602" s="1028"/>
      <c r="C602" s="1028"/>
      <c r="D602" s="1102"/>
      <c r="E602" s="1028"/>
      <c r="F602" s="1028"/>
      <c r="G602" s="1028"/>
      <c r="H602" s="1028"/>
      <c r="I602" s="1028"/>
      <c r="J602" s="1102"/>
      <c r="K602" s="1028"/>
      <c r="L602" s="1028"/>
      <c r="M602" s="1028"/>
      <c r="N602" s="1028"/>
      <c r="O602" s="1028"/>
      <c r="P602" s="1028"/>
      <c r="Q602" s="1028"/>
      <c r="R602" s="1162"/>
      <c r="S602" s="713"/>
      <c r="T602" s="747"/>
      <c r="U602" s="1028"/>
      <c r="V602" s="1102"/>
      <c r="W602" s="1165"/>
      <c r="X602" s="1028"/>
      <c r="Y602" s="1028"/>
      <c r="Z602" s="1028"/>
      <c r="AA602" s="1028"/>
      <c r="AB602" s="1028"/>
      <c r="AC602" s="1028"/>
      <c r="AD602" s="1028"/>
      <c r="AE602" s="1028"/>
      <c r="AF602" s="1028"/>
      <c r="AG602" s="1028"/>
      <c r="AH602" s="1028"/>
      <c r="AI602" s="1028"/>
      <c r="AJ602" s="1028"/>
      <c r="AK602" s="1028"/>
      <c r="AL602" s="1028"/>
      <c r="AM602" s="1028"/>
      <c r="AN602" s="1028"/>
      <c r="AO602" s="1028"/>
      <c r="AP602" s="1028"/>
      <c r="AQ602" s="1028"/>
      <c r="AR602" s="1028"/>
      <c r="AS602" s="1028"/>
    </row>
    <row r="603" spans="1:45" ht="12.75" customHeight="1">
      <c r="A603" s="1028"/>
      <c r="B603" s="1028"/>
      <c r="C603" s="1028"/>
      <c r="D603" s="1102"/>
      <c r="E603" s="1028"/>
      <c r="F603" s="1028"/>
      <c r="G603" s="1028"/>
      <c r="H603" s="1028"/>
      <c r="I603" s="1028"/>
      <c r="J603" s="1102"/>
      <c r="K603" s="1028"/>
      <c r="L603" s="1028"/>
      <c r="M603" s="1028"/>
      <c r="N603" s="1028"/>
      <c r="O603" s="1028"/>
      <c r="P603" s="1028"/>
      <c r="Q603" s="1028"/>
      <c r="R603" s="1162"/>
      <c r="S603" s="713"/>
      <c r="T603" s="747"/>
      <c r="U603" s="1028"/>
      <c r="V603" s="1102"/>
      <c r="W603" s="1165"/>
      <c r="X603" s="1028"/>
      <c r="Y603" s="1028"/>
      <c r="Z603" s="1028"/>
      <c r="AA603" s="1028"/>
      <c r="AB603" s="1028"/>
      <c r="AC603" s="1028"/>
      <c r="AD603" s="1028"/>
      <c r="AE603" s="1028"/>
      <c r="AF603" s="1028"/>
      <c r="AG603" s="1028"/>
      <c r="AH603" s="1028"/>
      <c r="AI603" s="1028"/>
      <c r="AJ603" s="1028"/>
      <c r="AK603" s="1028"/>
      <c r="AL603" s="1028"/>
      <c r="AM603" s="1028"/>
      <c r="AN603" s="1028"/>
      <c r="AO603" s="1028"/>
      <c r="AP603" s="1028"/>
      <c r="AQ603" s="1028"/>
      <c r="AR603" s="1028"/>
      <c r="AS603" s="1028"/>
    </row>
    <row r="604" spans="1:45" ht="12.75" customHeight="1">
      <c r="A604" s="1028"/>
      <c r="B604" s="1028"/>
      <c r="C604" s="1028"/>
      <c r="D604" s="1102"/>
      <c r="E604" s="1028"/>
      <c r="F604" s="1028"/>
      <c r="G604" s="1028"/>
      <c r="H604" s="1028"/>
      <c r="I604" s="1028"/>
      <c r="J604" s="1102"/>
      <c r="K604" s="1028"/>
      <c r="L604" s="1028"/>
      <c r="M604" s="1028"/>
      <c r="N604" s="1028"/>
      <c r="O604" s="1028"/>
      <c r="P604" s="1028"/>
      <c r="Q604" s="1028"/>
      <c r="R604" s="1162"/>
      <c r="S604" s="713"/>
      <c r="T604" s="747"/>
      <c r="U604" s="1028"/>
      <c r="V604" s="1102"/>
      <c r="W604" s="1165"/>
      <c r="X604" s="1028"/>
      <c r="Y604" s="1028"/>
      <c r="Z604" s="1028"/>
      <c r="AA604" s="1028"/>
      <c r="AB604" s="1028"/>
      <c r="AC604" s="1028"/>
      <c r="AD604" s="1028"/>
      <c r="AE604" s="1028"/>
      <c r="AF604" s="1028"/>
      <c r="AG604" s="1028"/>
      <c r="AH604" s="1028"/>
      <c r="AI604" s="1028"/>
      <c r="AJ604" s="1028"/>
      <c r="AK604" s="1028"/>
      <c r="AL604" s="1028"/>
      <c r="AM604" s="1028"/>
      <c r="AN604" s="1028"/>
      <c r="AO604" s="1028"/>
      <c r="AP604" s="1028"/>
      <c r="AQ604" s="1028"/>
      <c r="AR604" s="1028"/>
      <c r="AS604" s="1028"/>
    </row>
    <row r="605" spans="1:45" ht="12.75" customHeight="1">
      <c r="A605" s="1028"/>
      <c r="B605" s="1028"/>
      <c r="C605" s="1028"/>
      <c r="D605" s="1102"/>
      <c r="E605" s="1028"/>
      <c r="F605" s="1028"/>
      <c r="G605" s="1028"/>
      <c r="H605" s="1028"/>
      <c r="I605" s="1028"/>
      <c r="J605" s="1102"/>
      <c r="K605" s="1028"/>
      <c r="L605" s="1028"/>
      <c r="M605" s="1028"/>
      <c r="N605" s="1028"/>
      <c r="O605" s="1028"/>
      <c r="P605" s="1028"/>
      <c r="Q605" s="1028"/>
      <c r="R605" s="1162"/>
      <c r="S605" s="713"/>
      <c r="T605" s="747"/>
      <c r="U605" s="1028"/>
      <c r="V605" s="1102"/>
      <c r="W605" s="1165"/>
      <c r="X605" s="1028"/>
      <c r="Y605" s="1028"/>
      <c r="Z605" s="1028"/>
      <c r="AA605" s="1028"/>
      <c r="AB605" s="1028"/>
      <c r="AC605" s="1028"/>
      <c r="AD605" s="1028"/>
      <c r="AE605" s="1028"/>
      <c r="AF605" s="1028"/>
      <c r="AG605" s="1028"/>
      <c r="AH605" s="1028"/>
      <c r="AI605" s="1028"/>
      <c r="AJ605" s="1028"/>
      <c r="AK605" s="1028"/>
      <c r="AL605" s="1028"/>
      <c r="AM605" s="1028"/>
      <c r="AN605" s="1028"/>
      <c r="AO605" s="1028"/>
      <c r="AP605" s="1028"/>
      <c r="AQ605" s="1028"/>
      <c r="AR605" s="1028"/>
      <c r="AS605" s="1028"/>
    </row>
    <row r="606" spans="1:45" ht="12.75" customHeight="1">
      <c r="A606" s="1028"/>
      <c r="B606" s="1028"/>
      <c r="C606" s="1028"/>
      <c r="D606" s="1102"/>
      <c r="E606" s="1028"/>
      <c r="F606" s="1028"/>
      <c r="G606" s="1028"/>
      <c r="H606" s="1028"/>
      <c r="I606" s="1028"/>
      <c r="J606" s="1102"/>
      <c r="K606" s="1028"/>
      <c r="L606" s="1028"/>
      <c r="M606" s="1028"/>
      <c r="N606" s="1028"/>
      <c r="O606" s="1028"/>
      <c r="P606" s="1028"/>
      <c r="Q606" s="1028"/>
      <c r="R606" s="1162"/>
      <c r="S606" s="713"/>
      <c r="T606" s="747"/>
      <c r="U606" s="1028"/>
      <c r="V606" s="1102"/>
      <c r="W606" s="1165"/>
      <c r="X606" s="1028"/>
      <c r="Y606" s="1028"/>
      <c r="Z606" s="1028"/>
      <c r="AA606" s="1028"/>
      <c r="AB606" s="1028"/>
      <c r="AC606" s="1028"/>
      <c r="AD606" s="1028"/>
      <c r="AE606" s="1028"/>
      <c r="AF606" s="1028"/>
      <c r="AG606" s="1028"/>
      <c r="AH606" s="1028"/>
      <c r="AI606" s="1028"/>
      <c r="AJ606" s="1028"/>
      <c r="AK606" s="1028"/>
      <c r="AL606" s="1028"/>
      <c r="AM606" s="1028"/>
      <c r="AN606" s="1028"/>
      <c r="AO606" s="1028"/>
      <c r="AP606" s="1028"/>
      <c r="AQ606" s="1028"/>
      <c r="AR606" s="1028"/>
      <c r="AS606" s="1028"/>
    </row>
    <row r="607" spans="1:45" ht="12.75" customHeight="1">
      <c r="A607" s="1028"/>
      <c r="B607" s="1028"/>
      <c r="C607" s="1028"/>
      <c r="D607" s="1102"/>
      <c r="E607" s="1028"/>
      <c r="F607" s="1028"/>
      <c r="G607" s="1028"/>
      <c r="H607" s="1028"/>
      <c r="I607" s="1028"/>
      <c r="J607" s="1102"/>
      <c r="K607" s="1028"/>
      <c r="L607" s="1028"/>
      <c r="M607" s="1028"/>
      <c r="N607" s="1028"/>
      <c r="O607" s="1028"/>
      <c r="P607" s="1028"/>
      <c r="Q607" s="1028"/>
      <c r="R607" s="1162"/>
      <c r="S607" s="713"/>
      <c r="T607" s="747"/>
      <c r="U607" s="1028"/>
      <c r="V607" s="1102"/>
      <c r="W607" s="1165"/>
      <c r="X607" s="1028"/>
      <c r="Y607" s="1028"/>
      <c r="Z607" s="1028"/>
      <c r="AA607" s="1028"/>
      <c r="AB607" s="1028"/>
      <c r="AC607" s="1028"/>
      <c r="AD607" s="1028"/>
      <c r="AE607" s="1028"/>
      <c r="AF607" s="1028"/>
      <c r="AG607" s="1028"/>
      <c r="AH607" s="1028"/>
      <c r="AI607" s="1028"/>
      <c r="AJ607" s="1028"/>
      <c r="AK607" s="1028"/>
      <c r="AL607" s="1028"/>
      <c r="AM607" s="1028"/>
      <c r="AN607" s="1028"/>
      <c r="AO607" s="1028"/>
      <c r="AP607" s="1028"/>
      <c r="AQ607" s="1028"/>
      <c r="AR607" s="1028"/>
      <c r="AS607" s="1028"/>
    </row>
    <row r="608" spans="1:45" ht="12.75" customHeight="1">
      <c r="A608" s="1028"/>
      <c r="B608" s="1028"/>
      <c r="C608" s="1028"/>
      <c r="D608" s="1102"/>
      <c r="E608" s="1028"/>
      <c r="F608" s="1028"/>
      <c r="G608" s="1028"/>
      <c r="H608" s="1028"/>
      <c r="I608" s="1028"/>
      <c r="J608" s="1102"/>
      <c r="K608" s="1028"/>
      <c r="L608" s="1028"/>
      <c r="M608" s="1028"/>
      <c r="N608" s="1028"/>
      <c r="O608" s="1028"/>
      <c r="P608" s="1028"/>
      <c r="Q608" s="1028"/>
      <c r="R608" s="1162"/>
      <c r="S608" s="713"/>
      <c r="T608" s="747"/>
      <c r="U608" s="1028"/>
      <c r="V608" s="1102"/>
      <c r="W608" s="1165"/>
      <c r="X608" s="1028"/>
      <c r="Y608" s="1028"/>
      <c r="Z608" s="1028"/>
      <c r="AA608" s="1028"/>
      <c r="AB608" s="1028"/>
      <c r="AC608" s="1028"/>
      <c r="AD608" s="1028"/>
      <c r="AE608" s="1028"/>
      <c r="AF608" s="1028"/>
      <c r="AG608" s="1028"/>
      <c r="AH608" s="1028"/>
      <c r="AI608" s="1028"/>
      <c r="AJ608" s="1028"/>
      <c r="AK608" s="1028"/>
      <c r="AL608" s="1028"/>
      <c r="AM608" s="1028"/>
      <c r="AN608" s="1028"/>
      <c r="AO608" s="1028"/>
      <c r="AP608" s="1028"/>
      <c r="AQ608" s="1028"/>
      <c r="AR608" s="1028"/>
      <c r="AS608" s="1028"/>
    </row>
    <row r="609" spans="1:45" ht="12.75" customHeight="1">
      <c r="A609" s="1028"/>
      <c r="B609" s="1028"/>
      <c r="C609" s="1028"/>
      <c r="D609" s="1102"/>
      <c r="E609" s="1028"/>
      <c r="F609" s="1028"/>
      <c r="G609" s="1028"/>
      <c r="H609" s="1028"/>
      <c r="I609" s="1028"/>
      <c r="J609" s="1102"/>
      <c r="K609" s="1028"/>
      <c r="L609" s="1028"/>
      <c r="M609" s="1028"/>
      <c r="N609" s="1028"/>
      <c r="O609" s="1028"/>
      <c r="P609" s="1028"/>
      <c r="Q609" s="1028"/>
      <c r="R609" s="1162"/>
      <c r="S609" s="713"/>
      <c r="T609" s="747"/>
      <c r="U609" s="1028"/>
      <c r="V609" s="1102"/>
      <c r="W609" s="1165"/>
      <c r="X609" s="1028"/>
      <c r="Y609" s="1028"/>
      <c r="Z609" s="1028"/>
      <c r="AA609" s="1028"/>
      <c r="AB609" s="1028"/>
      <c r="AC609" s="1028"/>
      <c r="AD609" s="1028"/>
      <c r="AE609" s="1028"/>
      <c r="AF609" s="1028"/>
      <c r="AG609" s="1028"/>
      <c r="AH609" s="1028"/>
      <c r="AI609" s="1028"/>
      <c r="AJ609" s="1028"/>
      <c r="AK609" s="1028"/>
      <c r="AL609" s="1028"/>
      <c r="AM609" s="1028"/>
      <c r="AN609" s="1028"/>
      <c r="AO609" s="1028"/>
      <c r="AP609" s="1028"/>
      <c r="AQ609" s="1028"/>
      <c r="AR609" s="1028"/>
      <c r="AS609" s="1028"/>
    </row>
    <row r="610" spans="1:45" ht="12.75" customHeight="1">
      <c r="A610" s="1028"/>
      <c r="B610" s="1028"/>
      <c r="C610" s="1028"/>
      <c r="D610" s="1102"/>
      <c r="E610" s="1028"/>
      <c r="F610" s="1028"/>
      <c r="G610" s="1028"/>
      <c r="H610" s="1028"/>
      <c r="I610" s="1028"/>
      <c r="J610" s="1102"/>
      <c r="K610" s="1028"/>
      <c r="L610" s="1028"/>
      <c r="M610" s="1028"/>
      <c r="N610" s="1028"/>
      <c r="O610" s="1028"/>
      <c r="P610" s="1028"/>
      <c r="Q610" s="1028"/>
      <c r="R610" s="1162"/>
      <c r="S610" s="713"/>
      <c r="T610" s="747"/>
      <c r="U610" s="1028"/>
      <c r="V610" s="1102"/>
      <c r="W610" s="1165"/>
      <c r="X610" s="1028"/>
      <c r="Y610" s="1028"/>
      <c r="Z610" s="1028"/>
      <c r="AA610" s="1028"/>
      <c r="AB610" s="1028"/>
      <c r="AC610" s="1028"/>
      <c r="AD610" s="1028"/>
      <c r="AE610" s="1028"/>
      <c r="AF610" s="1028"/>
      <c r="AG610" s="1028"/>
      <c r="AH610" s="1028"/>
      <c r="AI610" s="1028"/>
      <c r="AJ610" s="1028"/>
      <c r="AK610" s="1028"/>
      <c r="AL610" s="1028"/>
      <c r="AM610" s="1028"/>
      <c r="AN610" s="1028"/>
      <c r="AO610" s="1028"/>
      <c r="AP610" s="1028"/>
      <c r="AQ610" s="1028"/>
      <c r="AR610" s="1028"/>
      <c r="AS610" s="1028"/>
    </row>
    <row r="611" spans="1:45" ht="12.75" customHeight="1">
      <c r="A611" s="1028"/>
      <c r="B611" s="1028"/>
      <c r="C611" s="1028"/>
      <c r="D611" s="1102"/>
      <c r="E611" s="1028"/>
      <c r="F611" s="1028"/>
      <c r="G611" s="1028"/>
      <c r="H611" s="1028"/>
      <c r="I611" s="1028"/>
      <c r="J611" s="1102"/>
      <c r="K611" s="1028"/>
      <c r="L611" s="1028"/>
      <c r="M611" s="1028"/>
      <c r="N611" s="1028"/>
      <c r="O611" s="1028"/>
      <c r="P611" s="1028"/>
      <c r="Q611" s="1028"/>
      <c r="R611" s="1162"/>
      <c r="S611" s="713"/>
      <c r="T611" s="747"/>
      <c r="U611" s="1028"/>
      <c r="V611" s="1102"/>
      <c r="W611" s="1165"/>
      <c r="X611" s="1028"/>
      <c r="Y611" s="1028"/>
      <c r="Z611" s="1028"/>
      <c r="AA611" s="1028"/>
      <c r="AB611" s="1028"/>
      <c r="AC611" s="1028"/>
      <c r="AD611" s="1028"/>
      <c r="AE611" s="1028"/>
      <c r="AF611" s="1028"/>
      <c r="AG611" s="1028"/>
      <c r="AH611" s="1028"/>
      <c r="AI611" s="1028"/>
      <c r="AJ611" s="1028"/>
      <c r="AK611" s="1028"/>
      <c r="AL611" s="1028"/>
      <c r="AM611" s="1028"/>
      <c r="AN611" s="1028"/>
      <c r="AO611" s="1028"/>
      <c r="AP611" s="1028"/>
      <c r="AQ611" s="1028"/>
      <c r="AR611" s="1028"/>
      <c r="AS611" s="1028"/>
    </row>
    <row r="612" spans="1:45" ht="12.75" customHeight="1">
      <c r="A612" s="1028"/>
      <c r="B612" s="1028"/>
      <c r="C612" s="1028"/>
      <c r="D612" s="1102"/>
      <c r="E612" s="1028"/>
      <c r="F612" s="1028"/>
      <c r="G612" s="1028"/>
      <c r="H612" s="1028"/>
      <c r="I612" s="1028"/>
      <c r="J612" s="1102"/>
      <c r="K612" s="1028"/>
      <c r="L612" s="1028"/>
      <c r="M612" s="1028"/>
      <c r="N612" s="1028"/>
      <c r="O612" s="1028"/>
      <c r="P612" s="1028"/>
      <c r="Q612" s="1028"/>
      <c r="R612" s="1162"/>
      <c r="S612" s="713"/>
      <c r="T612" s="747"/>
      <c r="U612" s="1028"/>
      <c r="V612" s="1102"/>
      <c r="W612" s="1165"/>
      <c r="X612" s="1028"/>
      <c r="Y612" s="1028"/>
      <c r="Z612" s="1028"/>
      <c r="AA612" s="1028"/>
      <c r="AB612" s="1028"/>
      <c r="AC612" s="1028"/>
      <c r="AD612" s="1028"/>
      <c r="AE612" s="1028"/>
      <c r="AF612" s="1028"/>
      <c r="AG612" s="1028"/>
      <c r="AH612" s="1028"/>
      <c r="AI612" s="1028"/>
      <c r="AJ612" s="1028"/>
      <c r="AK612" s="1028"/>
      <c r="AL612" s="1028"/>
      <c r="AM612" s="1028"/>
      <c r="AN612" s="1028"/>
      <c r="AO612" s="1028"/>
      <c r="AP612" s="1028"/>
      <c r="AQ612" s="1028"/>
      <c r="AR612" s="1028"/>
      <c r="AS612" s="1028"/>
    </row>
    <row r="613" spans="1:45" ht="12.75" customHeight="1">
      <c r="A613" s="1028"/>
      <c r="B613" s="1028"/>
      <c r="C613" s="1028"/>
      <c r="D613" s="1102"/>
      <c r="E613" s="1028"/>
      <c r="F613" s="1028"/>
      <c r="G613" s="1028"/>
      <c r="H613" s="1028"/>
      <c r="I613" s="1028"/>
      <c r="J613" s="1102"/>
      <c r="K613" s="1028"/>
      <c r="L613" s="1028"/>
      <c r="M613" s="1028"/>
      <c r="N613" s="1028"/>
      <c r="O613" s="1028"/>
      <c r="P613" s="1028"/>
      <c r="Q613" s="1028"/>
      <c r="R613" s="1162"/>
      <c r="S613" s="713"/>
      <c r="T613" s="747"/>
      <c r="U613" s="1028"/>
      <c r="V613" s="1102"/>
      <c r="W613" s="1165"/>
      <c r="X613" s="1028"/>
      <c r="Y613" s="1028"/>
      <c r="Z613" s="1028"/>
      <c r="AA613" s="1028"/>
      <c r="AB613" s="1028"/>
      <c r="AC613" s="1028"/>
      <c r="AD613" s="1028"/>
      <c r="AE613" s="1028"/>
      <c r="AF613" s="1028"/>
      <c r="AG613" s="1028"/>
      <c r="AH613" s="1028"/>
      <c r="AI613" s="1028"/>
      <c r="AJ613" s="1028"/>
      <c r="AK613" s="1028"/>
      <c r="AL613" s="1028"/>
      <c r="AM613" s="1028"/>
      <c r="AN613" s="1028"/>
      <c r="AO613" s="1028"/>
      <c r="AP613" s="1028"/>
      <c r="AQ613" s="1028"/>
      <c r="AR613" s="1028"/>
      <c r="AS613" s="1028"/>
    </row>
    <row r="614" spans="1:45" ht="12.75" customHeight="1">
      <c r="A614" s="1028"/>
      <c r="B614" s="1028"/>
      <c r="C614" s="1028"/>
      <c r="D614" s="1102"/>
      <c r="E614" s="1028"/>
      <c r="F614" s="1028"/>
      <c r="G614" s="1028"/>
      <c r="H614" s="1028"/>
      <c r="I614" s="1028"/>
      <c r="J614" s="1102"/>
      <c r="K614" s="1028"/>
      <c r="L614" s="1028"/>
      <c r="M614" s="1028"/>
      <c r="N614" s="1028"/>
      <c r="O614" s="1028"/>
      <c r="P614" s="1028"/>
      <c r="Q614" s="1028"/>
      <c r="R614" s="1162"/>
      <c r="S614" s="713"/>
      <c r="T614" s="747"/>
      <c r="U614" s="1028"/>
      <c r="V614" s="1102"/>
      <c r="W614" s="1165"/>
      <c r="X614" s="1028"/>
      <c r="Y614" s="1028"/>
      <c r="Z614" s="1028"/>
      <c r="AA614" s="1028"/>
      <c r="AB614" s="1028"/>
      <c r="AC614" s="1028"/>
      <c r="AD614" s="1028"/>
      <c r="AE614" s="1028"/>
      <c r="AF614" s="1028"/>
      <c r="AG614" s="1028"/>
      <c r="AH614" s="1028"/>
      <c r="AI614" s="1028"/>
      <c r="AJ614" s="1028"/>
      <c r="AK614" s="1028"/>
      <c r="AL614" s="1028"/>
      <c r="AM614" s="1028"/>
      <c r="AN614" s="1028"/>
      <c r="AO614" s="1028"/>
      <c r="AP614" s="1028"/>
      <c r="AQ614" s="1028"/>
      <c r="AR614" s="1028"/>
      <c r="AS614" s="1028"/>
    </row>
    <row r="615" spans="1:45" ht="12.75" customHeight="1">
      <c r="A615" s="1028"/>
      <c r="B615" s="1028"/>
      <c r="C615" s="1028"/>
      <c r="D615" s="1102"/>
      <c r="E615" s="1028"/>
      <c r="F615" s="1028"/>
      <c r="G615" s="1028"/>
      <c r="H615" s="1028"/>
      <c r="I615" s="1028"/>
      <c r="J615" s="1102"/>
      <c r="K615" s="1028"/>
      <c r="L615" s="1028"/>
      <c r="M615" s="1028"/>
      <c r="N615" s="1028"/>
      <c r="O615" s="1028"/>
      <c r="P615" s="1028"/>
      <c r="Q615" s="1028"/>
      <c r="R615" s="1162"/>
      <c r="S615" s="713"/>
      <c r="T615" s="747"/>
      <c r="U615" s="1028"/>
      <c r="V615" s="1102"/>
      <c r="W615" s="1165"/>
      <c r="X615" s="1028"/>
      <c r="Y615" s="1028"/>
      <c r="Z615" s="1028"/>
      <c r="AA615" s="1028"/>
      <c r="AB615" s="1028"/>
      <c r="AC615" s="1028"/>
      <c r="AD615" s="1028"/>
      <c r="AE615" s="1028"/>
      <c r="AF615" s="1028"/>
      <c r="AG615" s="1028"/>
      <c r="AH615" s="1028"/>
      <c r="AI615" s="1028"/>
      <c r="AJ615" s="1028"/>
      <c r="AK615" s="1028"/>
      <c r="AL615" s="1028"/>
      <c r="AM615" s="1028"/>
      <c r="AN615" s="1028"/>
      <c r="AO615" s="1028"/>
      <c r="AP615" s="1028"/>
      <c r="AQ615" s="1028"/>
      <c r="AR615" s="1028"/>
      <c r="AS615" s="1028"/>
    </row>
    <row r="616" spans="1:45" ht="12.75" customHeight="1">
      <c r="A616" s="1028"/>
      <c r="B616" s="1028"/>
      <c r="C616" s="1028"/>
      <c r="D616" s="1102"/>
      <c r="E616" s="1028"/>
      <c r="F616" s="1028"/>
      <c r="G616" s="1028"/>
      <c r="H616" s="1028"/>
      <c r="I616" s="1028"/>
      <c r="J616" s="1102"/>
      <c r="K616" s="1028"/>
      <c r="L616" s="1028"/>
      <c r="M616" s="1028"/>
      <c r="N616" s="1028"/>
      <c r="O616" s="1028"/>
      <c r="P616" s="1028"/>
      <c r="Q616" s="1028"/>
      <c r="R616" s="1162"/>
      <c r="S616" s="713"/>
      <c r="T616" s="747"/>
      <c r="U616" s="1028"/>
      <c r="V616" s="1102"/>
      <c r="W616" s="1165"/>
      <c r="X616" s="1028"/>
      <c r="Y616" s="1028"/>
      <c r="Z616" s="1028"/>
      <c r="AA616" s="1028"/>
      <c r="AB616" s="1028"/>
      <c r="AC616" s="1028"/>
      <c r="AD616" s="1028"/>
      <c r="AE616" s="1028"/>
      <c r="AF616" s="1028"/>
      <c r="AG616" s="1028"/>
      <c r="AH616" s="1028"/>
      <c r="AI616" s="1028"/>
      <c r="AJ616" s="1028"/>
      <c r="AK616" s="1028"/>
      <c r="AL616" s="1028"/>
      <c r="AM616" s="1028"/>
      <c r="AN616" s="1028"/>
      <c r="AO616" s="1028"/>
      <c r="AP616" s="1028"/>
      <c r="AQ616" s="1028"/>
      <c r="AR616" s="1028"/>
      <c r="AS616" s="1028"/>
    </row>
    <row r="617" spans="1:45" ht="12.75" customHeight="1">
      <c r="A617" s="1028"/>
      <c r="B617" s="1028"/>
      <c r="C617" s="1028"/>
      <c r="D617" s="1102"/>
      <c r="E617" s="1028"/>
      <c r="F617" s="1028"/>
      <c r="G617" s="1028"/>
      <c r="H617" s="1028"/>
      <c r="I617" s="1028"/>
      <c r="J617" s="1102"/>
      <c r="K617" s="1028"/>
      <c r="L617" s="1028"/>
      <c r="M617" s="1028"/>
      <c r="N617" s="1028"/>
      <c r="O617" s="1028"/>
      <c r="P617" s="1028"/>
      <c r="Q617" s="1028"/>
      <c r="R617" s="1162"/>
      <c r="S617" s="713"/>
      <c r="T617" s="747"/>
      <c r="U617" s="1028"/>
      <c r="V617" s="1102"/>
      <c r="W617" s="1165"/>
      <c r="X617" s="1028"/>
      <c r="Y617" s="1028"/>
      <c r="Z617" s="1028"/>
      <c r="AA617" s="1028"/>
      <c r="AB617" s="1028"/>
      <c r="AC617" s="1028"/>
      <c r="AD617" s="1028"/>
      <c r="AE617" s="1028"/>
      <c r="AF617" s="1028"/>
      <c r="AG617" s="1028"/>
      <c r="AH617" s="1028"/>
      <c r="AI617" s="1028"/>
      <c r="AJ617" s="1028"/>
      <c r="AK617" s="1028"/>
      <c r="AL617" s="1028"/>
      <c r="AM617" s="1028"/>
      <c r="AN617" s="1028"/>
      <c r="AO617" s="1028"/>
      <c r="AP617" s="1028"/>
      <c r="AQ617" s="1028"/>
      <c r="AR617" s="1028"/>
      <c r="AS617" s="1028"/>
    </row>
    <row r="618" spans="1:45" ht="12.75" customHeight="1">
      <c r="A618" s="1028"/>
      <c r="B618" s="1028"/>
      <c r="C618" s="1028"/>
      <c r="D618" s="1102"/>
      <c r="E618" s="1028"/>
      <c r="F618" s="1028"/>
      <c r="G618" s="1028"/>
      <c r="H618" s="1028"/>
      <c r="I618" s="1028"/>
      <c r="J618" s="1102"/>
      <c r="K618" s="1028"/>
      <c r="L618" s="1028"/>
      <c r="M618" s="1028"/>
      <c r="N618" s="1028"/>
      <c r="O618" s="1028"/>
      <c r="P618" s="1028"/>
      <c r="Q618" s="1028"/>
      <c r="R618" s="1162"/>
      <c r="S618" s="713"/>
      <c r="T618" s="747"/>
      <c r="U618" s="1028"/>
      <c r="V618" s="1102"/>
      <c r="W618" s="1165"/>
      <c r="X618" s="1028"/>
      <c r="Y618" s="1028"/>
      <c r="Z618" s="1028"/>
      <c r="AA618" s="1028"/>
      <c r="AB618" s="1028"/>
      <c r="AC618" s="1028"/>
      <c r="AD618" s="1028"/>
      <c r="AE618" s="1028"/>
      <c r="AF618" s="1028"/>
      <c r="AG618" s="1028"/>
      <c r="AH618" s="1028"/>
      <c r="AI618" s="1028"/>
      <c r="AJ618" s="1028"/>
      <c r="AK618" s="1028"/>
      <c r="AL618" s="1028"/>
      <c r="AM618" s="1028"/>
      <c r="AN618" s="1028"/>
      <c r="AO618" s="1028"/>
      <c r="AP618" s="1028"/>
      <c r="AQ618" s="1028"/>
      <c r="AR618" s="1028"/>
      <c r="AS618" s="1028"/>
    </row>
    <row r="619" spans="1:45" ht="12.75" customHeight="1">
      <c r="A619" s="1028"/>
      <c r="B619" s="1028"/>
      <c r="C619" s="1028"/>
      <c r="D619" s="1102"/>
      <c r="E619" s="1028"/>
      <c r="F619" s="1028"/>
      <c r="G619" s="1028"/>
      <c r="H619" s="1028"/>
      <c r="I619" s="1028"/>
      <c r="J619" s="1102"/>
      <c r="K619" s="1028"/>
      <c r="L619" s="1028"/>
      <c r="M619" s="1028"/>
      <c r="N619" s="1028"/>
      <c r="O619" s="1028"/>
      <c r="P619" s="1028"/>
      <c r="Q619" s="1028"/>
      <c r="R619" s="1162"/>
      <c r="S619" s="713"/>
      <c r="T619" s="747"/>
      <c r="U619" s="1028"/>
      <c r="V619" s="1102"/>
      <c r="W619" s="1165"/>
      <c r="X619" s="1028"/>
      <c r="Y619" s="1028"/>
      <c r="Z619" s="1028"/>
      <c r="AA619" s="1028"/>
      <c r="AB619" s="1028"/>
      <c r="AC619" s="1028"/>
      <c r="AD619" s="1028"/>
      <c r="AE619" s="1028"/>
      <c r="AF619" s="1028"/>
      <c r="AG619" s="1028"/>
      <c r="AH619" s="1028"/>
      <c r="AI619" s="1028"/>
      <c r="AJ619" s="1028"/>
      <c r="AK619" s="1028"/>
      <c r="AL619" s="1028"/>
      <c r="AM619" s="1028"/>
      <c r="AN619" s="1028"/>
      <c r="AO619" s="1028"/>
      <c r="AP619" s="1028"/>
      <c r="AQ619" s="1028"/>
      <c r="AR619" s="1028"/>
      <c r="AS619" s="1028"/>
    </row>
    <row r="620" spans="1:45" ht="12.75" customHeight="1">
      <c r="A620" s="1028"/>
      <c r="B620" s="1028"/>
      <c r="C620" s="1028"/>
      <c r="D620" s="1102"/>
      <c r="E620" s="1028"/>
      <c r="F620" s="1028"/>
      <c r="G620" s="1028"/>
      <c r="H620" s="1028"/>
      <c r="I620" s="1028"/>
      <c r="J620" s="1102"/>
      <c r="K620" s="1028"/>
      <c r="L620" s="1028"/>
      <c r="M620" s="1028"/>
      <c r="N620" s="1028"/>
      <c r="O620" s="1028"/>
      <c r="P620" s="1028"/>
      <c r="Q620" s="1028"/>
      <c r="R620" s="1162"/>
      <c r="S620" s="713"/>
      <c r="T620" s="747"/>
      <c r="U620" s="1028"/>
      <c r="V620" s="1102"/>
      <c r="W620" s="1165"/>
      <c r="X620" s="1028"/>
      <c r="Y620" s="1028"/>
      <c r="Z620" s="1028"/>
      <c r="AA620" s="1028"/>
      <c r="AB620" s="1028"/>
      <c r="AC620" s="1028"/>
      <c r="AD620" s="1028"/>
      <c r="AE620" s="1028"/>
      <c r="AF620" s="1028"/>
      <c r="AG620" s="1028"/>
      <c r="AH620" s="1028"/>
      <c r="AI620" s="1028"/>
      <c r="AJ620" s="1028"/>
      <c r="AK620" s="1028"/>
      <c r="AL620" s="1028"/>
      <c r="AM620" s="1028"/>
      <c r="AN620" s="1028"/>
      <c r="AO620" s="1028"/>
      <c r="AP620" s="1028"/>
      <c r="AQ620" s="1028"/>
      <c r="AR620" s="1028"/>
      <c r="AS620" s="1028"/>
    </row>
    <row r="621" spans="1:45" ht="12.75" customHeight="1">
      <c r="A621" s="1028"/>
      <c r="B621" s="1028"/>
      <c r="C621" s="1028"/>
      <c r="D621" s="1102"/>
      <c r="E621" s="1028"/>
      <c r="F621" s="1028"/>
      <c r="G621" s="1028"/>
      <c r="H621" s="1028"/>
      <c r="I621" s="1028"/>
      <c r="J621" s="1102"/>
      <c r="K621" s="1028"/>
      <c r="L621" s="1028"/>
      <c r="M621" s="1028"/>
      <c r="N621" s="1028"/>
      <c r="O621" s="1028"/>
      <c r="P621" s="1028"/>
      <c r="Q621" s="1028"/>
      <c r="R621" s="1162"/>
      <c r="S621" s="713"/>
      <c r="T621" s="747"/>
      <c r="U621" s="1028"/>
      <c r="V621" s="1102"/>
      <c r="W621" s="1165"/>
      <c r="X621" s="1028"/>
      <c r="Y621" s="1028"/>
      <c r="Z621" s="1028"/>
      <c r="AA621" s="1028"/>
      <c r="AB621" s="1028"/>
      <c r="AC621" s="1028"/>
      <c r="AD621" s="1028"/>
      <c r="AE621" s="1028"/>
      <c r="AF621" s="1028"/>
      <c r="AG621" s="1028"/>
      <c r="AH621" s="1028"/>
      <c r="AI621" s="1028"/>
      <c r="AJ621" s="1028"/>
      <c r="AK621" s="1028"/>
      <c r="AL621" s="1028"/>
      <c r="AM621" s="1028"/>
      <c r="AN621" s="1028"/>
      <c r="AO621" s="1028"/>
      <c r="AP621" s="1028"/>
      <c r="AQ621" s="1028"/>
      <c r="AR621" s="1028"/>
      <c r="AS621" s="1028"/>
    </row>
    <row r="622" spans="1:45" ht="12.75" customHeight="1">
      <c r="A622" s="1028"/>
      <c r="B622" s="1028"/>
      <c r="C622" s="1028"/>
      <c r="D622" s="1102"/>
      <c r="E622" s="1028"/>
      <c r="F622" s="1028"/>
      <c r="G622" s="1028"/>
      <c r="H622" s="1028"/>
      <c r="I622" s="1028"/>
      <c r="J622" s="1102"/>
      <c r="K622" s="1028"/>
      <c r="L622" s="1028"/>
      <c r="M622" s="1028"/>
      <c r="N622" s="1028"/>
      <c r="O622" s="1028"/>
      <c r="P622" s="1028"/>
      <c r="Q622" s="1028"/>
      <c r="R622" s="1162"/>
      <c r="S622" s="713"/>
      <c r="T622" s="747"/>
      <c r="U622" s="1028"/>
      <c r="V622" s="1102"/>
      <c r="W622" s="1165"/>
      <c r="X622" s="1028"/>
      <c r="Y622" s="1028"/>
      <c r="Z622" s="1028"/>
      <c r="AA622" s="1028"/>
      <c r="AB622" s="1028"/>
      <c r="AC622" s="1028"/>
      <c r="AD622" s="1028"/>
      <c r="AE622" s="1028"/>
      <c r="AF622" s="1028"/>
      <c r="AG622" s="1028"/>
      <c r="AH622" s="1028"/>
      <c r="AI622" s="1028"/>
      <c r="AJ622" s="1028"/>
      <c r="AK622" s="1028"/>
      <c r="AL622" s="1028"/>
      <c r="AM622" s="1028"/>
      <c r="AN622" s="1028"/>
      <c r="AO622" s="1028"/>
      <c r="AP622" s="1028"/>
      <c r="AQ622" s="1028"/>
      <c r="AR622" s="1028"/>
      <c r="AS622" s="1028"/>
    </row>
    <row r="623" spans="1:45" ht="12.75" customHeight="1">
      <c r="A623" s="1028"/>
      <c r="B623" s="1028"/>
      <c r="C623" s="1028"/>
      <c r="D623" s="1102"/>
      <c r="E623" s="1028"/>
      <c r="F623" s="1028"/>
      <c r="G623" s="1028"/>
      <c r="H623" s="1028"/>
      <c r="I623" s="1028"/>
      <c r="J623" s="1102"/>
      <c r="K623" s="1028"/>
      <c r="L623" s="1028"/>
      <c r="M623" s="1028"/>
      <c r="N623" s="1028"/>
      <c r="O623" s="1028"/>
      <c r="P623" s="1028"/>
      <c r="Q623" s="1028"/>
      <c r="R623" s="1162"/>
      <c r="S623" s="713"/>
      <c r="T623" s="747"/>
      <c r="U623" s="1028"/>
      <c r="V623" s="1102"/>
      <c r="W623" s="1165"/>
      <c r="X623" s="1028"/>
      <c r="Y623" s="1028"/>
      <c r="Z623" s="1028"/>
      <c r="AA623" s="1028"/>
      <c r="AB623" s="1028"/>
      <c r="AC623" s="1028"/>
      <c r="AD623" s="1028"/>
      <c r="AE623" s="1028"/>
      <c r="AF623" s="1028"/>
      <c r="AG623" s="1028"/>
      <c r="AH623" s="1028"/>
      <c r="AI623" s="1028"/>
      <c r="AJ623" s="1028"/>
      <c r="AK623" s="1028"/>
      <c r="AL623" s="1028"/>
      <c r="AM623" s="1028"/>
      <c r="AN623" s="1028"/>
      <c r="AO623" s="1028"/>
      <c r="AP623" s="1028"/>
      <c r="AQ623" s="1028"/>
      <c r="AR623" s="1028"/>
      <c r="AS623" s="1028"/>
    </row>
    <row r="624" spans="1:45" ht="12.75" customHeight="1">
      <c r="A624" s="1028"/>
      <c r="B624" s="1028"/>
      <c r="C624" s="1028"/>
      <c r="D624" s="1102"/>
      <c r="E624" s="1028"/>
      <c r="F624" s="1028"/>
      <c r="G624" s="1028"/>
      <c r="H624" s="1028"/>
      <c r="I624" s="1028"/>
      <c r="J624" s="1102"/>
      <c r="K624" s="1028"/>
      <c r="L624" s="1028"/>
      <c r="M624" s="1028"/>
      <c r="N624" s="1028"/>
      <c r="O624" s="1028"/>
      <c r="P624" s="1028"/>
      <c r="Q624" s="1028"/>
      <c r="R624" s="1162"/>
      <c r="S624" s="713"/>
      <c r="T624" s="747"/>
      <c r="U624" s="1028"/>
      <c r="V624" s="1102"/>
      <c r="W624" s="1165"/>
      <c r="X624" s="1028"/>
      <c r="Y624" s="1028"/>
      <c r="Z624" s="1028"/>
      <c r="AA624" s="1028"/>
      <c r="AB624" s="1028"/>
      <c r="AC624" s="1028"/>
      <c r="AD624" s="1028"/>
      <c r="AE624" s="1028"/>
      <c r="AF624" s="1028"/>
      <c r="AG624" s="1028"/>
      <c r="AH624" s="1028"/>
      <c r="AI624" s="1028"/>
      <c r="AJ624" s="1028"/>
      <c r="AK624" s="1028"/>
      <c r="AL624" s="1028"/>
      <c r="AM624" s="1028"/>
      <c r="AN624" s="1028"/>
      <c r="AO624" s="1028"/>
      <c r="AP624" s="1028"/>
      <c r="AQ624" s="1028"/>
      <c r="AR624" s="1028"/>
      <c r="AS624" s="1028"/>
    </row>
    <row r="625" spans="1:45" ht="12.75" customHeight="1">
      <c r="A625" s="1028"/>
      <c r="B625" s="1028"/>
      <c r="C625" s="1028"/>
      <c r="D625" s="1102"/>
      <c r="E625" s="1028"/>
      <c r="F625" s="1028"/>
      <c r="G625" s="1028"/>
      <c r="H625" s="1028"/>
      <c r="I625" s="1028"/>
      <c r="J625" s="1102"/>
      <c r="K625" s="1028"/>
      <c r="L625" s="1028"/>
      <c r="M625" s="1028"/>
      <c r="N625" s="1028"/>
      <c r="O625" s="1028"/>
      <c r="P625" s="1028"/>
      <c r="Q625" s="1028"/>
      <c r="R625" s="1162"/>
      <c r="S625" s="713"/>
      <c r="T625" s="747"/>
      <c r="U625" s="1028"/>
      <c r="V625" s="1102"/>
      <c r="W625" s="1165"/>
      <c r="X625" s="1028"/>
      <c r="Y625" s="1028"/>
      <c r="Z625" s="1028"/>
      <c r="AA625" s="1028"/>
      <c r="AB625" s="1028"/>
      <c r="AC625" s="1028"/>
      <c r="AD625" s="1028"/>
      <c r="AE625" s="1028"/>
      <c r="AF625" s="1028"/>
      <c r="AG625" s="1028"/>
      <c r="AH625" s="1028"/>
      <c r="AI625" s="1028"/>
      <c r="AJ625" s="1028"/>
      <c r="AK625" s="1028"/>
      <c r="AL625" s="1028"/>
      <c r="AM625" s="1028"/>
      <c r="AN625" s="1028"/>
      <c r="AO625" s="1028"/>
      <c r="AP625" s="1028"/>
      <c r="AQ625" s="1028"/>
      <c r="AR625" s="1028"/>
      <c r="AS625" s="1028"/>
    </row>
    <row r="626" spans="1:45" ht="12.75" customHeight="1">
      <c r="A626" s="1028"/>
      <c r="B626" s="1028"/>
      <c r="C626" s="1028"/>
      <c r="D626" s="1102"/>
      <c r="E626" s="1028"/>
      <c r="F626" s="1028"/>
      <c r="G626" s="1028"/>
      <c r="H626" s="1028"/>
      <c r="I626" s="1028"/>
      <c r="J626" s="1102"/>
      <c r="K626" s="1028"/>
      <c r="L626" s="1028"/>
      <c r="M626" s="1028"/>
      <c r="N626" s="1028"/>
      <c r="O626" s="1028"/>
      <c r="P626" s="1028"/>
      <c r="Q626" s="1028"/>
      <c r="R626" s="1162"/>
      <c r="S626" s="713"/>
      <c r="T626" s="747"/>
      <c r="U626" s="1028"/>
      <c r="V626" s="1102"/>
      <c r="W626" s="1165"/>
      <c r="X626" s="1028"/>
      <c r="Y626" s="1028"/>
      <c r="Z626" s="1028"/>
      <c r="AA626" s="1028"/>
      <c r="AB626" s="1028"/>
      <c r="AC626" s="1028"/>
      <c r="AD626" s="1028"/>
      <c r="AE626" s="1028"/>
      <c r="AF626" s="1028"/>
      <c r="AG626" s="1028"/>
      <c r="AH626" s="1028"/>
      <c r="AI626" s="1028"/>
      <c r="AJ626" s="1028"/>
      <c r="AK626" s="1028"/>
      <c r="AL626" s="1028"/>
      <c r="AM626" s="1028"/>
      <c r="AN626" s="1028"/>
      <c r="AO626" s="1028"/>
      <c r="AP626" s="1028"/>
      <c r="AQ626" s="1028"/>
      <c r="AR626" s="1028"/>
      <c r="AS626" s="1028"/>
    </row>
    <row r="627" spans="1:45" ht="12.75" customHeight="1">
      <c r="A627" s="1028"/>
      <c r="B627" s="1028"/>
      <c r="C627" s="1028"/>
      <c r="D627" s="1102"/>
      <c r="E627" s="1028"/>
      <c r="F627" s="1028"/>
      <c r="G627" s="1028"/>
      <c r="H627" s="1028"/>
      <c r="I627" s="1028"/>
      <c r="J627" s="1102"/>
      <c r="K627" s="1028"/>
      <c r="L627" s="1028"/>
      <c r="M627" s="1028"/>
      <c r="N627" s="1028"/>
      <c r="O627" s="1028"/>
      <c r="P627" s="1028"/>
      <c r="Q627" s="1028"/>
      <c r="R627" s="1162"/>
      <c r="S627" s="713"/>
      <c r="T627" s="747"/>
      <c r="U627" s="1028"/>
      <c r="V627" s="1102"/>
      <c r="W627" s="1165"/>
      <c r="X627" s="1028"/>
      <c r="Y627" s="1028"/>
      <c r="Z627" s="1028"/>
      <c r="AA627" s="1028"/>
      <c r="AB627" s="1028"/>
      <c r="AC627" s="1028"/>
      <c r="AD627" s="1028"/>
      <c r="AE627" s="1028"/>
      <c r="AF627" s="1028"/>
      <c r="AG627" s="1028"/>
      <c r="AH627" s="1028"/>
      <c r="AI627" s="1028"/>
      <c r="AJ627" s="1028"/>
      <c r="AK627" s="1028"/>
      <c r="AL627" s="1028"/>
      <c r="AM627" s="1028"/>
      <c r="AN627" s="1028"/>
      <c r="AO627" s="1028"/>
      <c r="AP627" s="1028"/>
      <c r="AQ627" s="1028"/>
      <c r="AR627" s="1028"/>
      <c r="AS627" s="1028"/>
    </row>
    <row r="628" spans="1:45" ht="12.75" customHeight="1">
      <c r="A628" s="1028"/>
      <c r="B628" s="1028"/>
      <c r="C628" s="1028"/>
      <c r="D628" s="1102"/>
      <c r="E628" s="1028"/>
      <c r="F628" s="1028"/>
      <c r="G628" s="1028"/>
      <c r="H628" s="1028"/>
      <c r="I628" s="1028"/>
      <c r="J628" s="1102"/>
      <c r="K628" s="1028"/>
      <c r="L628" s="1028"/>
      <c r="M628" s="1028"/>
      <c r="N628" s="1028"/>
      <c r="O628" s="1028"/>
      <c r="P628" s="1028"/>
      <c r="Q628" s="1028"/>
      <c r="R628" s="1162"/>
      <c r="S628" s="713"/>
      <c r="T628" s="747"/>
      <c r="U628" s="1028"/>
      <c r="V628" s="1102"/>
      <c r="W628" s="1165"/>
      <c r="X628" s="1028"/>
      <c r="Y628" s="1028"/>
      <c r="Z628" s="1028"/>
      <c r="AA628" s="1028"/>
      <c r="AB628" s="1028"/>
      <c r="AC628" s="1028"/>
      <c r="AD628" s="1028"/>
      <c r="AE628" s="1028"/>
      <c r="AF628" s="1028"/>
      <c r="AG628" s="1028"/>
      <c r="AH628" s="1028"/>
      <c r="AI628" s="1028"/>
      <c r="AJ628" s="1028"/>
      <c r="AK628" s="1028"/>
      <c r="AL628" s="1028"/>
      <c r="AM628" s="1028"/>
      <c r="AN628" s="1028"/>
      <c r="AO628" s="1028"/>
      <c r="AP628" s="1028"/>
      <c r="AQ628" s="1028"/>
      <c r="AR628" s="1028"/>
      <c r="AS628" s="1028"/>
    </row>
    <row r="629" spans="1:45" ht="12.75" customHeight="1">
      <c r="A629" s="1028"/>
      <c r="B629" s="1028"/>
      <c r="C629" s="1028"/>
      <c r="D629" s="1102"/>
      <c r="E629" s="1028"/>
      <c r="F629" s="1028"/>
      <c r="G629" s="1028"/>
      <c r="H629" s="1028"/>
      <c r="I629" s="1028"/>
      <c r="J629" s="1102"/>
      <c r="K629" s="1028"/>
      <c r="L629" s="1028"/>
      <c r="M629" s="1028"/>
      <c r="N629" s="1028"/>
      <c r="O629" s="1028"/>
      <c r="P629" s="1028"/>
      <c r="Q629" s="1028"/>
      <c r="R629" s="1162"/>
      <c r="S629" s="713"/>
      <c r="T629" s="747"/>
      <c r="U629" s="1028"/>
      <c r="V629" s="1102"/>
      <c r="W629" s="1165"/>
      <c r="X629" s="1028"/>
      <c r="Y629" s="1028"/>
      <c r="Z629" s="1028"/>
      <c r="AA629" s="1028"/>
      <c r="AB629" s="1028"/>
      <c r="AC629" s="1028"/>
      <c r="AD629" s="1028"/>
      <c r="AE629" s="1028"/>
      <c r="AF629" s="1028"/>
      <c r="AG629" s="1028"/>
      <c r="AH629" s="1028"/>
      <c r="AI629" s="1028"/>
      <c r="AJ629" s="1028"/>
      <c r="AK629" s="1028"/>
      <c r="AL629" s="1028"/>
      <c r="AM629" s="1028"/>
      <c r="AN629" s="1028"/>
      <c r="AO629" s="1028"/>
      <c r="AP629" s="1028"/>
      <c r="AQ629" s="1028"/>
      <c r="AR629" s="1028"/>
      <c r="AS629" s="1028"/>
    </row>
    <row r="630" spans="1:45" ht="12.75" customHeight="1">
      <c r="A630" s="1028"/>
      <c r="B630" s="1028"/>
      <c r="C630" s="1028"/>
      <c r="D630" s="1102"/>
      <c r="E630" s="1028"/>
      <c r="F630" s="1028"/>
      <c r="G630" s="1028"/>
      <c r="H630" s="1028"/>
      <c r="I630" s="1028"/>
      <c r="J630" s="1102"/>
      <c r="K630" s="1028"/>
      <c r="L630" s="1028"/>
      <c r="M630" s="1028"/>
      <c r="N630" s="1028"/>
      <c r="O630" s="1028"/>
      <c r="P630" s="1028"/>
      <c r="Q630" s="1028"/>
      <c r="R630" s="1162"/>
      <c r="S630" s="713"/>
      <c r="T630" s="747"/>
      <c r="U630" s="1028"/>
      <c r="V630" s="1102"/>
      <c r="W630" s="1165"/>
      <c r="X630" s="1028"/>
      <c r="Y630" s="1028"/>
      <c r="Z630" s="1028"/>
      <c r="AA630" s="1028"/>
      <c r="AB630" s="1028"/>
      <c r="AC630" s="1028"/>
      <c r="AD630" s="1028"/>
      <c r="AE630" s="1028"/>
      <c r="AF630" s="1028"/>
      <c r="AG630" s="1028"/>
      <c r="AH630" s="1028"/>
      <c r="AI630" s="1028"/>
      <c r="AJ630" s="1028"/>
      <c r="AK630" s="1028"/>
      <c r="AL630" s="1028"/>
      <c r="AM630" s="1028"/>
      <c r="AN630" s="1028"/>
      <c r="AO630" s="1028"/>
      <c r="AP630" s="1028"/>
      <c r="AQ630" s="1028"/>
      <c r="AR630" s="1028"/>
      <c r="AS630" s="1028"/>
    </row>
    <row r="631" spans="1:45" ht="12.75" customHeight="1">
      <c r="A631" s="1028"/>
      <c r="B631" s="1028"/>
      <c r="C631" s="1028"/>
      <c r="D631" s="1102"/>
      <c r="E631" s="1028"/>
      <c r="F631" s="1028"/>
      <c r="G631" s="1028"/>
      <c r="H631" s="1028"/>
      <c r="I631" s="1028"/>
      <c r="J631" s="1102"/>
      <c r="K631" s="1028"/>
      <c r="L631" s="1028"/>
      <c r="M631" s="1028"/>
      <c r="N631" s="1028"/>
      <c r="O631" s="1028"/>
      <c r="P631" s="1028"/>
      <c r="Q631" s="1028"/>
      <c r="R631" s="1162"/>
      <c r="S631" s="713"/>
      <c r="T631" s="747"/>
      <c r="U631" s="1028"/>
      <c r="V631" s="1102"/>
      <c r="W631" s="1165"/>
      <c r="X631" s="1028"/>
      <c r="Y631" s="1028"/>
      <c r="Z631" s="1028"/>
      <c r="AA631" s="1028"/>
      <c r="AB631" s="1028"/>
      <c r="AC631" s="1028"/>
      <c r="AD631" s="1028"/>
      <c r="AE631" s="1028"/>
      <c r="AF631" s="1028"/>
      <c r="AG631" s="1028"/>
      <c r="AH631" s="1028"/>
      <c r="AI631" s="1028"/>
      <c r="AJ631" s="1028"/>
      <c r="AK631" s="1028"/>
      <c r="AL631" s="1028"/>
      <c r="AM631" s="1028"/>
      <c r="AN631" s="1028"/>
      <c r="AO631" s="1028"/>
      <c r="AP631" s="1028"/>
      <c r="AQ631" s="1028"/>
      <c r="AR631" s="1028"/>
      <c r="AS631" s="1028"/>
    </row>
    <row r="632" spans="1:45" ht="12.75" customHeight="1">
      <c r="A632" s="1028"/>
      <c r="B632" s="1028"/>
      <c r="C632" s="1028"/>
      <c r="D632" s="1102"/>
      <c r="E632" s="1028"/>
      <c r="F632" s="1028"/>
      <c r="G632" s="1028"/>
      <c r="H632" s="1028"/>
      <c r="I632" s="1028"/>
      <c r="J632" s="1102"/>
      <c r="K632" s="1028"/>
      <c r="L632" s="1028"/>
      <c r="M632" s="1028"/>
      <c r="N632" s="1028"/>
      <c r="O632" s="1028"/>
      <c r="P632" s="1028"/>
      <c r="Q632" s="1028"/>
      <c r="R632" s="1162"/>
      <c r="S632" s="713"/>
      <c r="T632" s="747"/>
      <c r="U632" s="1028"/>
      <c r="V632" s="1102"/>
      <c r="W632" s="1165"/>
      <c r="X632" s="1028"/>
      <c r="Y632" s="1028"/>
      <c r="Z632" s="1028"/>
      <c r="AA632" s="1028"/>
      <c r="AB632" s="1028"/>
      <c r="AC632" s="1028"/>
      <c r="AD632" s="1028"/>
      <c r="AE632" s="1028"/>
      <c r="AF632" s="1028"/>
      <c r="AG632" s="1028"/>
      <c r="AH632" s="1028"/>
      <c r="AI632" s="1028"/>
      <c r="AJ632" s="1028"/>
      <c r="AK632" s="1028"/>
      <c r="AL632" s="1028"/>
      <c r="AM632" s="1028"/>
      <c r="AN632" s="1028"/>
      <c r="AO632" s="1028"/>
      <c r="AP632" s="1028"/>
      <c r="AQ632" s="1028"/>
      <c r="AR632" s="1028"/>
      <c r="AS632" s="1028"/>
    </row>
    <row r="633" spans="1:45" ht="12.75" customHeight="1">
      <c r="A633" s="1028"/>
      <c r="B633" s="1028"/>
      <c r="C633" s="1028"/>
      <c r="D633" s="1102"/>
      <c r="E633" s="1028"/>
      <c r="F633" s="1028"/>
      <c r="G633" s="1028"/>
      <c r="H633" s="1028"/>
      <c r="I633" s="1028"/>
      <c r="J633" s="1102"/>
      <c r="K633" s="1028"/>
      <c r="L633" s="1028"/>
      <c r="M633" s="1028"/>
      <c r="N633" s="1028"/>
      <c r="O633" s="1028"/>
      <c r="P633" s="1028"/>
      <c r="Q633" s="1028"/>
      <c r="R633" s="1162"/>
      <c r="S633" s="713"/>
      <c r="T633" s="747"/>
      <c r="U633" s="1028"/>
      <c r="V633" s="1102"/>
      <c r="W633" s="1165"/>
      <c r="X633" s="1028"/>
      <c r="Y633" s="1028"/>
      <c r="Z633" s="1028"/>
      <c r="AA633" s="1028"/>
      <c r="AB633" s="1028"/>
      <c r="AC633" s="1028"/>
      <c r="AD633" s="1028"/>
      <c r="AE633" s="1028"/>
      <c r="AF633" s="1028"/>
      <c r="AG633" s="1028"/>
      <c r="AH633" s="1028"/>
      <c r="AI633" s="1028"/>
      <c r="AJ633" s="1028"/>
      <c r="AK633" s="1028"/>
      <c r="AL633" s="1028"/>
      <c r="AM633" s="1028"/>
      <c r="AN633" s="1028"/>
      <c r="AO633" s="1028"/>
      <c r="AP633" s="1028"/>
      <c r="AQ633" s="1028"/>
      <c r="AR633" s="1028"/>
      <c r="AS633" s="1028"/>
    </row>
    <row r="634" spans="1:45" ht="12.75" customHeight="1">
      <c r="A634" s="1028"/>
      <c r="B634" s="1028"/>
      <c r="C634" s="1028"/>
      <c r="D634" s="1102"/>
      <c r="E634" s="1028"/>
      <c r="F634" s="1028"/>
      <c r="G634" s="1028"/>
      <c r="H634" s="1028"/>
      <c r="I634" s="1028"/>
      <c r="J634" s="1102"/>
      <c r="K634" s="1028"/>
      <c r="L634" s="1028"/>
      <c r="M634" s="1028"/>
      <c r="N634" s="1028"/>
      <c r="O634" s="1028"/>
      <c r="P634" s="1028"/>
      <c r="Q634" s="1028"/>
      <c r="R634" s="1162"/>
      <c r="S634" s="713"/>
      <c r="T634" s="747"/>
      <c r="U634" s="1028"/>
      <c r="V634" s="1102"/>
      <c r="W634" s="1165"/>
      <c r="X634" s="1028"/>
      <c r="Y634" s="1028"/>
      <c r="Z634" s="1028"/>
      <c r="AA634" s="1028"/>
      <c r="AB634" s="1028"/>
      <c r="AC634" s="1028"/>
      <c r="AD634" s="1028"/>
      <c r="AE634" s="1028"/>
      <c r="AF634" s="1028"/>
      <c r="AG634" s="1028"/>
      <c r="AH634" s="1028"/>
      <c r="AI634" s="1028"/>
      <c r="AJ634" s="1028"/>
      <c r="AK634" s="1028"/>
      <c r="AL634" s="1028"/>
      <c r="AM634" s="1028"/>
      <c r="AN634" s="1028"/>
      <c r="AO634" s="1028"/>
      <c r="AP634" s="1028"/>
      <c r="AQ634" s="1028"/>
      <c r="AR634" s="1028"/>
      <c r="AS634" s="1028"/>
    </row>
    <row r="635" spans="1:45" ht="12.75" customHeight="1">
      <c r="A635" s="1028"/>
      <c r="B635" s="1028"/>
      <c r="C635" s="1028"/>
      <c r="D635" s="1102"/>
      <c r="E635" s="1028"/>
      <c r="F635" s="1028"/>
      <c r="G635" s="1028"/>
      <c r="H635" s="1028"/>
      <c r="I635" s="1028"/>
      <c r="J635" s="1102"/>
      <c r="K635" s="1028"/>
      <c r="L635" s="1028"/>
      <c r="M635" s="1028"/>
      <c r="N635" s="1028"/>
      <c r="O635" s="1028"/>
      <c r="P635" s="1028"/>
      <c r="Q635" s="1028"/>
      <c r="R635" s="1162"/>
      <c r="S635" s="713"/>
      <c r="T635" s="747"/>
      <c r="U635" s="1028"/>
      <c r="V635" s="1102"/>
      <c r="W635" s="1165"/>
      <c r="X635" s="1028"/>
      <c r="Y635" s="1028"/>
      <c r="Z635" s="1028"/>
      <c r="AA635" s="1028"/>
      <c r="AB635" s="1028"/>
      <c r="AC635" s="1028"/>
      <c r="AD635" s="1028"/>
      <c r="AE635" s="1028"/>
      <c r="AF635" s="1028"/>
      <c r="AG635" s="1028"/>
      <c r="AH635" s="1028"/>
      <c r="AI635" s="1028"/>
      <c r="AJ635" s="1028"/>
      <c r="AK635" s="1028"/>
      <c r="AL635" s="1028"/>
      <c r="AM635" s="1028"/>
      <c r="AN635" s="1028"/>
      <c r="AO635" s="1028"/>
      <c r="AP635" s="1028"/>
      <c r="AQ635" s="1028"/>
      <c r="AR635" s="1028"/>
      <c r="AS635" s="1028"/>
    </row>
    <row r="636" spans="1:45" ht="12.75" customHeight="1">
      <c r="A636" s="1028"/>
      <c r="B636" s="1028"/>
      <c r="C636" s="1028"/>
      <c r="D636" s="1102"/>
      <c r="E636" s="1028"/>
      <c r="F636" s="1028"/>
      <c r="G636" s="1028"/>
      <c r="H636" s="1028"/>
      <c r="I636" s="1028"/>
      <c r="J636" s="1102"/>
      <c r="K636" s="1028"/>
      <c r="L636" s="1028"/>
      <c r="M636" s="1028"/>
      <c r="N636" s="1028"/>
      <c r="O636" s="1028"/>
      <c r="P636" s="1028"/>
      <c r="Q636" s="1028"/>
      <c r="R636" s="1162"/>
      <c r="S636" s="713"/>
      <c r="T636" s="747"/>
      <c r="U636" s="1028"/>
      <c r="V636" s="1102"/>
      <c r="W636" s="1165"/>
      <c r="X636" s="1028"/>
      <c r="Y636" s="1028"/>
      <c r="Z636" s="1028"/>
      <c r="AA636" s="1028"/>
      <c r="AB636" s="1028"/>
      <c r="AC636" s="1028"/>
      <c r="AD636" s="1028"/>
      <c r="AE636" s="1028"/>
      <c r="AF636" s="1028"/>
      <c r="AG636" s="1028"/>
      <c r="AH636" s="1028"/>
      <c r="AI636" s="1028"/>
      <c r="AJ636" s="1028"/>
      <c r="AK636" s="1028"/>
      <c r="AL636" s="1028"/>
      <c r="AM636" s="1028"/>
      <c r="AN636" s="1028"/>
      <c r="AO636" s="1028"/>
      <c r="AP636" s="1028"/>
      <c r="AQ636" s="1028"/>
      <c r="AR636" s="1028"/>
      <c r="AS636" s="1028"/>
    </row>
    <row r="637" spans="1:45" ht="12.75" customHeight="1">
      <c r="A637" s="1028"/>
      <c r="B637" s="1028"/>
      <c r="C637" s="1028"/>
      <c r="D637" s="1102"/>
      <c r="E637" s="1028"/>
      <c r="F637" s="1028"/>
      <c r="G637" s="1028"/>
      <c r="H637" s="1028"/>
      <c r="I637" s="1028"/>
      <c r="J637" s="1102"/>
      <c r="K637" s="1028"/>
      <c r="L637" s="1028"/>
      <c r="M637" s="1028"/>
      <c r="N637" s="1028"/>
      <c r="O637" s="1028"/>
      <c r="P637" s="1028"/>
      <c r="Q637" s="1028"/>
      <c r="R637" s="1162"/>
      <c r="S637" s="713"/>
      <c r="T637" s="747"/>
      <c r="U637" s="1028"/>
      <c r="V637" s="1102"/>
      <c r="W637" s="1165"/>
      <c r="X637" s="1028"/>
      <c r="Y637" s="1028"/>
      <c r="Z637" s="1028"/>
      <c r="AA637" s="1028"/>
      <c r="AB637" s="1028"/>
      <c r="AC637" s="1028"/>
      <c r="AD637" s="1028"/>
      <c r="AE637" s="1028"/>
      <c r="AF637" s="1028"/>
      <c r="AG637" s="1028"/>
      <c r="AH637" s="1028"/>
      <c r="AI637" s="1028"/>
      <c r="AJ637" s="1028"/>
      <c r="AK637" s="1028"/>
      <c r="AL637" s="1028"/>
      <c r="AM637" s="1028"/>
      <c r="AN637" s="1028"/>
      <c r="AO637" s="1028"/>
      <c r="AP637" s="1028"/>
      <c r="AQ637" s="1028"/>
      <c r="AR637" s="1028"/>
      <c r="AS637" s="1028"/>
    </row>
    <row r="638" spans="1:45" ht="12.75" customHeight="1">
      <c r="A638" s="1028"/>
      <c r="B638" s="1028"/>
      <c r="C638" s="1028"/>
      <c r="D638" s="1102"/>
      <c r="E638" s="1028"/>
      <c r="F638" s="1028"/>
      <c r="G638" s="1028"/>
      <c r="H638" s="1028"/>
      <c r="I638" s="1028"/>
      <c r="J638" s="1102"/>
      <c r="K638" s="1028"/>
      <c r="L638" s="1028"/>
      <c r="M638" s="1028"/>
      <c r="N638" s="1028"/>
      <c r="O638" s="1028"/>
      <c r="P638" s="1028"/>
      <c r="Q638" s="1028"/>
      <c r="R638" s="1162"/>
      <c r="S638" s="713"/>
      <c r="T638" s="747"/>
      <c r="U638" s="1028"/>
      <c r="V638" s="1102"/>
      <c r="W638" s="1165"/>
      <c r="X638" s="1028"/>
      <c r="Y638" s="1028"/>
      <c r="Z638" s="1028"/>
      <c r="AA638" s="1028"/>
      <c r="AB638" s="1028"/>
      <c r="AC638" s="1028"/>
      <c r="AD638" s="1028"/>
      <c r="AE638" s="1028"/>
      <c r="AF638" s="1028"/>
      <c r="AG638" s="1028"/>
      <c r="AH638" s="1028"/>
      <c r="AI638" s="1028"/>
      <c r="AJ638" s="1028"/>
      <c r="AK638" s="1028"/>
      <c r="AL638" s="1028"/>
      <c r="AM638" s="1028"/>
      <c r="AN638" s="1028"/>
      <c r="AO638" s="1028"/>
      <c r="AP638" s="1028"/>
      <c r="AQ638" s="1028"/>
      <c r="AR638" s="1028"/>
      <c r="AS638" s="1028"/>
    </row>
    <row r="639" spans="1:45" ht="12.75" customHeight="1">
      <c r="A639" s="1028"/>
      <c r="B639" s="1028"/>
      <c r="C639" s="1028"/>
      <c r="D639" s="1102"/>
      <c r="E639" s="1028"/>
      <c r="F639" s="1028"/>
      <c r="G639" s="1028"/>
      <c r="H639" s="1028"/>
      <c r="I639" s="1028"/>
      <c r="J639" s="1102"/>
      <c r="K639" s="1028"/>
      <c r="L639" s="1028"/>
      <c r="M639" s="1028"/>
      <c r="N639" s="1028"/>
      <c r="O639" s="1028"/>
      <c r="P639" s="1028"/>
      <c r="Q639" s="1028"/>
      <c r="R639" s="1162"/>
      <c r="S639" s="713"/>
      <c r="T639" s="747"/>
      <c r="U639" s="1028"/>
      <c r="V639" s="1102"/>
      <c r="W639" s="1165"/>
      <c r="X639" s="1028"/>
      <c r="Y639" s="1028"/>
      <c r="Z639" s="1028"/>
      <c r="AA639" s="1028"/>
      <c r="AB639" s="1028"/>
      <c r="AC639" s="1028"/>
      <c r="AD639" s="1028"/>
      <c r="AE639" s="1028"/>
      <c r="AF639" s="1028"/>
      <c r="AG639" s="1028"/>
      <c r="AH639" s="1028"/>
      <c r="AI639" s="1028"/>
      <c r="AJ639" s="1028"/>
      <c r="AK639" s="1028"/>
      <c r="AL639" s="1028"/>
      <c r="AM639" s="1028"/>
      <c r="AN639" s="1028"/>
      <c r="AO639" s="1028"/>
      <c r="AP639" s="1028"/>
      <c r="AQ639" s="1028"/>
      <c r="AR639" s="1028"/>
      <c r="AS639" s="1028"/>
    </row>
    <row r="640" spans="1:45" ht="12.75" customHeight="1">
      <c r="A640" s="1028"/>
      <c r="B640" s="1028"/>
      <c r="C640" s="1028"/>
      <c r="D640" s="1102"/>
      <c r="E640" s="1028"/>
      <c r="F640" s="1028"/>
      <c r="G640" s="1028"/>
      <c r="H640" s="1028"/>
      <c r="I640" s="1028"/>
      <c r="J640" s="1102"/>
      <c r="K640" s="1028"/>
      <c r="L640" s="1028"/>
      <c r="M640" s="1028"/>
      <c r="N640" s="1028"/>
      <c r="O640" s="1028"/>
      <c r="P640" s="1028"/>
      <c r="Q640" s="1028"/>
      <c r="R640" s="1162"/>
      <c r="S640" s="713"/>
      <c r="T640" s="747"/>
      <c r="U640" s="1028"/>
      <c r="V640" s="1102"/>
      <c r="W640" s="1165"/>
      <c r="X640" s="1028"/>
      <c r="Y640" s="1028"/>
      <c r="Z640" s="1028"/>
      <c r="AA640" s="1028"/>
      <c r="AB640" s="1028"/>
      <c r="AC640" s="1028"/>
      <c r="AD640" s="1028"/>
      <c r="AE640" s="1028"/>
      <c r="AF640" s="1028"/>
      <c r="AG640" s="1028"/>
      <c r="AH640" s="1028"/>
      <c r="AI640" s="1028"/>
      <c r="AJ640" s="1028"/>
      <c r="AK640" s="1028"/>
      <c r="AL640" s="1028"/>
      <c r="AM640" s="1028"/>
      <c r="AN640" s="1028"/>
      <c r="AO640" s="1028"/>
      <c r="AP640" s="1028"/>
      <c r="AQ640" s="1028"/>
      <c r="AR640" s="1028"/>
      <c r="AS640" s="1028"/>
    </row>
    <row r="641" spans="1:45" ht="12.75" customHeight="1">
      <c r="A641" s="1028"/>
      <c r="B641" s="1028"/>
      <c r="C641" s="1028"/>
      <c r="D641" s="1102"/>
      <c r="E641" s="1028"/>
      <c r="F641" s="1028"/>
      <c r="G641" s="1028"/>
      <c r="H641" s="1028"/>
      <c r="I641" s="1028"/>
      <c r="J641" s="1102"/>
      <c r="K641" s="1028"/>
      <c r="L641" s="1028"/>
      <c r="M641" s="1028"/>
      <c r="N641" s="1028"/>
      <c r="O641" s="1028"/>
      <c r="P641" s="1028"/>
      <c r="Q641" s="1028"/>
      <c r="R641" s="1162"/>
      <c r="S641" s="713"/>
      <c r="T641" s="747"/>
      <c r="U641" s="1028"/>
      <c r="V641" s="1102"/>
      <c r="W641" s="1165"/>
      <c r="X641" s="1028"/>
      <c r="Y641" s="1028"/>
      <c r="Z641" s="1028"/>
      <c r="AA641" s="1028"/>
      <c r="AB641" s="1028"/>
      <c r="AC641" s="1028"/>
      <c r="AD641" s="1028"/>
      <c r="AE641" s="1028"/>
      <c r="AF641" s="1028"/>
      <c r="AG641" s="1028"/>
      <c r="AH641" s="1028"/>
      <c r="AI641" s="1028"/>
      <c r="AJ641" s="1028"/>
      <c r="AK641" s="1028"/>
      <c r="AL641" s="1028"/>
      <c r="AM641" s="1028"/>
      <c r="AN641" s="1028"/>
      <c r="AO641" s="1028"/>
      <c r="AP641" s="1028"/>
      <c r="AQ641" s="1028"/>
      <c r="AR641" s="1028"/>
      <c r="AS641" s="1028"/>
    </row>
    <row r="642" spans="1:45" ht="12.75" customHeight="1">
      <c r="A642" s="1028"/>
      <c r="B642" s="1028"/>
      <c r="C642" s="1028"/>
      <c r="D642" s="1102"/>
      <c r="E642" s="1028"/>
      <c r="F642" s="1028"/>
      <c r="G642" s="1028"/>
      <c r="H642" s="1028"/>
      <c r="I642" s="1028"/>
      <c r="J642" s="1102"/>
      <c r="K642" s="1028"/>
      <c r="L642" s="1028"/>
      <c r="M642" s="1028"/>
      <c r="N642" s="1028"/>
      <c r="O642" s="1028"/>
      <c r="P642" s="1028"/>
      <c r="Q642" s="1028"/>
      <c r="R642" s="1162"/>
      <c r="S642" s="713"/>
      <c r="T642" s="747"/>
      <c r="U642" s="1028"/>
      <c r="V642" s="1102"/>
      <c r="W642" s="1165"/>
      <c r="X642" s="1028"/>
      <c r="Y642" s="1028"/>
      <c r="Z642" s="1028"/>
      <c r="AA642" s="1028"/>
      <c r="AB642" s="1028"/>
      <c r="AC642" s="1028"/>
      <c r="AD642" s="1028"/>
      <c r="AE642" s="1028"/>
      <c r="AF642" s="1028"/>
      <c r="AG642" s="1028"/>
      <c r="AH642" s="1028"/>
      <c r="AI642" s="1028"/>
      <c r="AJ642" s="1028"/>
      <c r="AK642" s="1028"/>
      <c r="AL642" s="1028"/>
      <c r="AM642" s="1028"/>
      <c r="AN642" s="1028"/>
      <c r="AO642" s="1028"/>
      <c r="AP642" s="1028"/>
      <c r="AQ642" s="1028"/>
      <c r="AR642" s="1028"/>
      <c r="AS642" s="1028"/>
    </row>
    <row r="643" spans="1:45" ht="12.75" customHeight="1">
      <c r="A643" s="1028"/>
      <c r="B643" s="1028"/>
      <c r="C643" s="1028"/>
      <c r="D643" s="1102"/>
      <c r="E643" s="1028"/>
      <c r="F643" s="1028"/>
      <c r="G643" s="1028"/>
      <c r="H643" s="1028"/>
      <c r="I643" s="1028"/>
      <c r="J643" s="1102"/>
      <c r="K643" s="1028"/>
      <c r="L643" s="1028"/>
      <c r="M643" s="1028"/>
      <c r="N643" s="1028"/>
      <c r="O643" s="1028"/>
      <c r="P643" s="1028"/>
      <c r="Q643" s="1028"/>
      <c r="R643" s="1162"/>
      <c r="S643" s="713"/>
      <c r="T643" s="747"/>
      <c r="U643" s="1028"/>
      <c r="V643" s="1102"/>
      <c r="W643" s="1165"/>
      <c r="X643" s="1028"/>
      <c r="Y643" s="1028"/>
      <c r="Z643" s="1028"/>
      <c r="AA643" s="1028"/>
      <c r="AB643" s="1028"/>
      <c r="AC643" s="1028"/>
      <c r="AD643" s="1028"/>
      <c r="AE643" s="1028"/>
      <c r="AF643" s="1028"/>
      <c r="AG643" s="1028"/>
      <c r="AH643" s="1028"/>
      <c r="AI643" s="1028"/>
      <c r="AJ643" s="1028"/>
      <c r="AK643" s="1028"/>
      <c r="AL643" s="1028"/>
      <c r="AM643" s="1028"/>
      <c r="AN643" s="1028"/>
      <c r="AO643" s="1028"/>
      <c r="AP643" s="1028"/>
      <c r="AQ643" s="1028"/>
      <c r="AR643" s="1028"/>
      <c r="AS643" s="1028"/>
    </row>
    <row r="644" spans="1:45" ht="12.75" customHeight="1">
      <c r="A644" s="1028"/>
      <c r="B644" s="1028"/>
      <c r="C644" s="1028"/>
      <c r="D644" s="1102"/>
      <c r="E644" s="1028"/>
      <c r="F644" s="1028"/>
      <c r="G644" s="1028"/>
      <c r="H644" s="1028"/>
      <c r="I644" s="1028"/>
      <c r="J644" s="1102"/>
      <c r="K644" s="1028"/>
      <c r="L644" s="1028"/>
      <c r="M644" s="1028"/>
      <c r="N644" s="1028"/>
      <c r="O644" s="1028"/>
      <c r="P644" s="1028"/>
      <c r="Q644" s="1028"/>
      <c r="R644" s="1162"/>
      <c r="S644" s="713"/>
      <c r="T644" s="747"/>
      <c r="U644" s="1028"/>
      <c r="V644" s="1102"/>
      <c r="W644" s="1165"/>
      <c r="X644" s="1028"/>
      <c r="Y644" s="1028"/>
      <c r="Z644" s="1028"/>
      <c r="AA644" s="1028"/>
      <c r="AB644" s="1028"/>
      <c r="AC644" s="1028"/>
      <c r="AD644" s="1028"/>
      <c r="AE644" s="1028"/>
      <c r="AF644" s="1028"/>
      <c r="AG644" s="1028"/>
      <c r="AH644" s="1028"/>
      <c r="AI644" s="1028"/>
      <c r="AJ644" s="1028"/>
      <c r="AK644" s="1028"/>
      <c r="AL644" s="1028"/>
      <c r="AM644" s="1028"/>
      <c r="AN644" s="1028"/>
      <c r="AO644" s="1028"/>
      <c r="AP644" s="1028"/>
      <c r="AQ644" s="1028"/>
      <c r="AR644" s="1028"/>
      <c r="AS644" s="1028"/>
    </row>
    <row r="645" spans="1:45" ht="12.75" customHeight="1">
      <c r="A645" s="1028"/>
      <c r="B645" s="1028"/>
      <c r="C645" s="1028"/>
      <c r="D645" s="1102"/>
      <c r="E645" s="1028"/>
      <c r="F645" s="1028"/>
      <c r="G645" s="1028"/>
      <c r="H645" s="1028"/>
      <c r="I645" s="1028"/>
      <c r="J645" s="1102"/>
      <c r="K645" s="1028"/>
      <c r="L645" s="1028"/>
      <c r="M645" s="1028"/>
      <c r="N645" s="1028"/>
      <c r="O645" s="1028"/>
      <c r="P645" s="1028"/>
      <c r="Q645" s="1028"/>
      <c r="R645" s="1162"/>
      <c r="S645" s="713"/>
      <c r="T645" s="747"/>
      <c r="U645" s="1028"/>
      <c r="V645" s="1102"/>
      <c r="W645" s="1165"/>
      <c r="X645" s="1028"/>
      <c r="Y645" s="1028"/>
      <c r="Z645" s="1028"/>
      <c r="AA645" s="1028"/>
      <c r="AB645" s="1028"/>
      <c r="AC645" s="1028"/>
      <c r="AD645" s="1028"/>
      <c r="AE645" s="1028"/>
      <c r="AF645" s="1028"/>
      <c r="AG645" s="1028"/>
      <c r="AH645" s="1028"/>
      <c r="AI645" s="1028"/>
      <c r="AJ645" s="1028"/>
      <c r="AK645" s="1028"/>
      <c r="AL645" s="1028"/>
      <c r="AM645" s="1028"/>
      <c r="AN645" s="1028"/>
      <c r="AO645" s="1028"/>
      <c r="AP645" s="1028"/>
      <c r="AQ645" s="1028"/>
      <c r="AR645" s="1028"/>
      <c r="AS645" s="1028"/>
    </row>
    <row r="646" spans="1:45" ht="12.75" customHeight="1">
      <c r="A646" s="1028"/>
      <c r="B646" s="1028"/>
      <c r="C646" s="1028"/>
      <c r="D646" s="1102"/>
      <c r="E646" s="1028"/>
      <c r="F646" s="1028"/>
      <c r="G646" s="1028"/>
      <c r="H646" s="1028"/>
      <c r="I646" s="1028"/>
      <c r="J646" s="1102"/>
      <c r="K646" s="1028"/>
      <c r="L646" s="1028"/>
      <c r="M646" s="1028"/>
      <c r="N646" s="1028"/>
      <c r="O646" s="1028"/>
      <c r="P646" s="1028"/>
      <c r="Q646" s="1028"/>
      <c r="R646" s="1162"/>
      <c r="S646" s="713"/>
      <c r="T646" s="747"/>
      <c r="U646" s="1028"/>
      <c r="V646" s="1102"/>
      <c r="W646" s="1165"/>
      <c r="X646" s="1028"/>
      <c r="Y646" s="1028"/>
      <c r="Z646" s="1028"/>
      <c r="AA646" s="1028"/>
      <c r="AB646" s="1028"/>
      <c r="AC646" s="1028"/>
      <c r="AD646" s="1028"/>
      <c r="AE646" s="1028"/>
      <c r="AF646" s="1028"/>
      <c r="AG646" s="1028"/>
      <c r="AH646" s="1028"/>
      <c r="AI646" s="1028"/>
      <c r="AJ646" s="1028"/>
      <c r="AK646" s="1028"/>
      <c r="AL646" s="1028"/>
      <c r="AM646" s="1028"/>
      <c r="AN646" s="1028"/>
      <c r="AO646" s="1028"/>
      <c r="AP646" s="1028"/>
      <c r="AQ646" s="1028"/>
      <c r="AR646" s="1028"/>
      <c r="AS646" s="1028"/>
    </row>
    <row r="647" spans="1:45" ht="12.75" customHeight="1">
      <c r="A647" s="1028"/>
      <c r="B647" s="1028"/>
      <c r="C647" s="1028"/>
      <c r="D647" s="1102"/>
      <c r="E647" s="1028"/>
      <c r="F647" s="1028"/>
      <c r="G647" s="1028"/>
      <c r="H647" s="1028"/>
      <c r="I647" s="1028"/>
      <c r="J647" s="1102"/>
      <c r="K647" s="1028"/>
      <c r="L647" s="1028"/>
      <c r="M647" s="1028"/>
      <c r="N647" s="1028"/>
      <c r="O647" s="1028"/>
      <c r="P647" s="1028"/>
      <c r="Q647" s="1028"/>
      <c r="R647" s="1162"/>
      <c r="S647" s="713"/>
      <c r="T647" s="747"/>
      <c r="U647" s="1028"/>
      <c r="V647" s="1102"/>
      <c r="W647" s="1165"/>
      <c r="X647" s="1028"/>
      <c r="Y647" s="1028"/>
      <c r="Z647" s="1028"/>
      <c r="AA647" s="1028"/>
      <c r="AB647" s="1028"/>
      <c r="AC647" s="1028"/>
      <c r="AD647" s="1028"/>
      <c r="AE647" s="1028"/>
      <c r="AF647" s="1028"/>
      <c r="AG647" s="1028"/>
      <c r="AH647" s="1028"/>
      <c r="AI647" s="1028"/>
      <c r="AJ647" s="1028"/>
      <c r="AK647" s="1028"/>
      <c r="AL647" s="1028"/>
      <c r="AM647" s="1028"/>
      <c r="AN647" s="1028"/>
      <c r="AO647" s="1028"/>
      <c r="AP647" s="1028"/>
      <c r="AQ647" s="1028"/>
      <c r="AR647" s="1028"/>
      <c r="AS647" s="1028"/>
    </row>
    <row r="648" spans="1:45" ht="12.75" customHeight="1">
      <c r="A648" s="1028"/>
      <c r="B648" s="1028"/>
      <c r="C648" s="1028"/>
      <c r="D648" s="1102"/>
      <c r="E648" s="1028"/>
      <c r="F648" s="1028"/>
      <c r="G648" s="1028"/>
      <c r="H648" s="1028"/>
      <c r="I648" s="1028"/>
      <c r="J648" s="1102"/>
      <c r="K648" s="1028"/>
      <c r="L648" s="1028"/>
      <c r="M648" s="1028"/>
      <c r="N648" s="1028"/>
      <c r="O648" s="1028"/>
      <c r="P648" s="1028"/>
      <c r="Q648" s="1028"/>
      <c r="R648" s="1162"/>
      <c r="S648" s="713"/>
      <c r="T648" s="747"/>
      <c r="U648" s="1028"/>
      <c r="V648" s="1102"/>
      <c r="W648" s="1165"/>
      <c r="X648" s="1028"/>
      <c r="Y648" s="1028"/>
      <c r="Z648" s="1028"/>
      <c r="AA648" s="1028"/>
      <c r="AB648" s="1028"/>
      <c r="AC648" s="1028"/>
      <c r="AD648" s="1028"/>
      <c r="AE648" s="1028"/>
      <c r="AF648" s="1028"/>
      <c r="AG648" s="1028"/>
      <c r="AH648" s="1028"/>
      <c r="AI648" s="1028"/>
      <c r="AJ648" s="1028"/>
      <c r="AK648" s="1028"/>
      <c r="AL648" s="1028"/>
      <c r="AM648" s="1028"/>
      <c r="AN648" s="1028"/>
      <c r="AO648" s="1028"/>
      <c r="AP648" s="1028"/>
      <c r="AQ648" s="1028"/>
      <c r="AR648" s="1028"/>
      <c r="AS648" s="1028"/>
    </row>
    <row r="649" spans="1:45" ht="12.75" customHeight="1">
      <c r="A649" s="1028"/>
      <c r="B649" s="1028"/>
      <c r="C649" s="1028"/>
      <c r="D649" s="1102"/>
      <c r="E649" s="1028"/>
      <c r="F649" s="1028"/>
      <c r="G649" s="1028"/>
      <c r="H649" s="1028"/>
      <c r="I649" s="1028"/>
      <c r="J649" s="1102"/>
      <c r="K649" s="1028"/>
      <c r="L649" s="1028"/>
      <c r="M649" s="1028"/>
      <c r="N649" s="1028"/>
      <c r="O649" s="1028"/>
      <c r="P649" s="1028"/>
      <c r="Q649" s="1028"/>
      <c r="R649" s="1162"/>
      <c r="S649" s="713"/>
      <c r="T649" s="747"/>
      <c r="U649" s="1028"/>
      <c r="V649" s="1102"/>
      <c r="W649" s="1165"/>
      <c r="X649" s="1028"/>
      <c r="Y649" s="1028"/>
      <c r="Z649" s="1028"/>
      <c r="AA649" s="1028"/>
      <c r="AB649" s="1028"/>
      <c r="AC649" s="1028"/>
      <c r="AD649" s="1028"/>
      <c r="AE649" s="1028"/>
      <c r="AF649" s="1028"/>
      <c r="AG649" s="1028"/>
      <c r="AH649" s="1028"/>
      <c r="AI649" s="1028"/>
      <c r="AJ649" s="1028"/>
      <c r="AK649" s="1028"/>
      <c r="AL649" s="1028"/>
      <c r="AM649" s="1028"/>
      <c r="AN649" s="1028"/>
      <c r="AO649" s="1028"/>
      <c r="AP649" s="1028"/>
      <c r="AQ649" s="1028"/>
      <c r="AR649" s="1028"/>
      <c r="AS649" s="1028"/>
    </row>
    <row r="650" spans="1:45" ht="12.75" customHeight="1">
      <c r="A650" s="1028"/>
      <c r="B650" s="1028"/>
      <c r="C650" s="1028"/>
      <c r="D650" s="1102"/>
      <c r="E650" s="1028"/>
      <c r="F650" s="1028"/>
      <c r="G650" s="1028"/>
      <c r="H650" s="1028"/>
      <c r="I650" s="1028"/>
      <c r="J650" s="1102"/>
      <c r="K650" s="1028"/>
      <c r="L650" s="1028"/>
      <c r="M650" s="1028"/>
      <c r="N650" s="1028"/>
      <c r="O650" s="1028"/>
      <c r="P650" s="1028"/>
      <c r="Q650" s="1028"/>
      <c r="R650" s="1162"/>
      <c r="S650" s="713"/>
      <c r="T650" s="747"/>
      <c r="U650" s="1028"/>
      <c r="V650" s="1102"/>
      <c r="W650" s="1165"/>
      <c r="X650" s="1028"/>
      <c r="Y650" s="1028"/>
      <c r="Z650" s="1028"/>
      <c r="AA650" s="1028"/>
      <c r="AB650" s="1028"/>
      <c r="AC650" s="1028"/>
      <c r="AD650" s="1028"/>
      <c r="AE650" s="1028"/>
      <c r="AF650" s="1028"/>
      <c r="AG650" s="1028"/>
      <c r="AH650" s="1028"/>
      <c r="AI650" s="1028"/>
      <c r="AJ650" s="1028"/>
      <c r="AK650" s="1028"/>
      <c r="AL650" s="1028"/>
      <c r="AM650" s="1028"/>
      <c r="AN650" s="1028"/>
      <c r="AO650" s="1028"/>
      <c r="AP650" s="1028"/>
      <c r="AQ650" s="1028"/>
      <c r="AR650" s="1028"/>
      <c r="AS650" s="1028"/>
    </row>
    <row r="651" spans="1:45" ht="12.75" customHeight="1">
      <c r="A651" s="1028"/>
      <c r="B651" s="1028"/>
      <c r="C651" s="1028"/>
      <c r="D651" s="1102"/>
      <c r="E651" s="1028"/>
      <c r="F651" s="1028"/>
      <c r="G651" s="1028"/>
      <c r="H651" s="1028"/>
      <c r="I651" s="1028"/>
      <c r="J651" s="1102"/>
      <c r="K651" s="1028"/>
      <c r="L651" s="1028"/>
      <c r="M651" s="1028"/>
      <c r="N651" s="1028"/>
      <c r="O651" s="1028"/>
      <c r="P651" s="1028"/>
      <c r="Q651" s="1028"/>
      <c r="R651" s="1162"/>
      <c r="S651" s="713"/>
      <c r="T651" s="747"/>
      <c r="U651" s="1028"/>
      <c r="V651" s="1102"/>
      <c r="W651" s="1165"/>
      <c r="X651" s="1028"/>
      <c r="Y651" s="1028"/>
      <c r="Z651" s="1028"/>
      <c r="AA651" s="1028"/>
      <c r="AB651" s="1028"/>
      <c r="AC651" s="1028"/>
      <c r="AD651" s="1028"/>
      <c r="AE651" s="1028"/>
      <c r="AF651" s="1028"/>
      <c r="AG651" s="1028"/>
      <c r="AH651" s="1028"/>
      <c r="AI651" s="1028"/>
      <c r="AJ651" s="1028"/>
      <c r="AK651" s="1028"/>
      <c r="AL651" s="1028"/>
      <c r="AM651" s="1028"/>
      <c r="AN651" s="1028"/>
      <c r="AO651" s="1028"/>
      <c r="AP651" s="1028"/>
      <c r="AQ651" s="1028"/>
      <c r="AR651" s="1028"/>
      <c r="AS651" s="1028"/>
    </row>
    <row r="652" spans="1:45" ht="12.75" customHeight="1">
      <c r="A652" s="1028"/>
      <c r="B652" s="1028"/>
      <c r="C652" s="1028"/>
      <c r="D652" s="1102"/>
      <c r="E652" s="1028"/>
      <c r="F652" s="1028"/>
      <c r="G652" s="1028"/>
      <c r="H652" s="1028"/>
      <c r="I652" s="1028"/>
      <c r="J652" s="1102"/>
      <c r="K652" s="1028"/>
      <c r="L652" s="1028"/>
      <c r="M652" s="1028"/>
      <c r="N652" s="1028"/>
      <c r="O652" s="1028"/>
      <c r="P652" s="1028"/>
      <c r="Q652" s="1028"/>
      <c r="R652" s="1162"/>
      <c r="S652" s="713"/>
      <c r="T652" s="747"/>
      <c r="U652" s="1028"/>
      <c r="V652" s="1102"/>
      <c r="W652" s="1165"/>
      <c r="X652" s="1028"/>
      <c r="Y652" s="1028"/>
      <c r="Z652" s="1028"/>
      <c r="AA652" s="1028"/>
      <c r="AB652" s="1028"/>
      <c r="AC652" s="1028"/>
      <c r="AD652" s="1028"/>
      <c r="AE652" s="1028"/>
      <c r="AF652" s="1028"/>
      <c r="AG652" s="1028"/>
      <c r="AH652" s="1028"/>
      <c r="AI652" s="1028"/>
      <c r="AJ652" s="1028"/>
      <c r="AK652" s="1028"/>
      <c r="AL652" s="1028"/>
      <c r="AM652" s="1028"/>
      <c r="AN652" s="1028"/>
      <c r="AO652" s="1028"/>
      <c r="AP652" s="1028"/>
      <c r="AQ652" s="1028"/>
      <c r="AR652" s="1028"/>
      <c r="AS652" s="1028"/>
    </row>
    <row r="653" spans="1:45" ht="12.75" customHeight="1">
      <c r="A653" s="1028"/>
      <c r="B653" s="1028"/>
      <c r="C653" s="1028"/>
      <c r="D653" s="1102"/>
      <c r="E653" s="1028"/>
      <c r="F653" s="1028"/>
      <c r="G653" s="1028"/>
      <c r="H653" s="1028"/>
      <c r="I653" s="1028"/>
      <c r="J653" s="1102"/>
      <c r="K653" s="1028"/>
      <c r="L653" s="1028"/>
      <c r="M653" s="1028"/>
      <c r="N653" s="1028"/>
      <c r="O653" s="1028"/>
      <c r="P653" s="1028"/>
      <c r="Q653" s="1028"/>
      <c r="R653" s="1162"/>
      <c r="S653" s="713"/>
      <c r="T653" s="747"/>
      <c r="U653" s="1028"/>
      <c r="V653" s="1102"/>
      <c r="W653" s="1165"/>
      <c r="X653" s="1028"/>
      <c r="Y653" s="1028"/>
      <c r="Z653" s="1028"/>
      <c r="AA653" s="1028"/>
      <c r="AB653" s="1028"/>
      <c r="AC653" s="1028"/>
      <c r="AD653" s="1028"/>
      <c r="AE653" s="1028"/>
      <c r="AF653" s="1028"/>
      <c r="AG653" s="1028"/>
      <c r="AH653" s="1028"/>
      <c r="AI653" s="1028"/>
      <c r="AJ653" s="1028"/>
      <c r="AK653" s="1028"/>
      <c r="AL653" s="1028"/>
      <c r="AM653" s="1028"/>
      <c r="AN653" s="1028"/>
      <c r="AO653" s="1028"/>
      <c r="AP653" s="1028"/>
      <c r="AQ653" s="1028"/>
      <c r="AR653" s="1028"/>
      <c r="AS653" s="1028"/>
    </row>
    <row r="654" spans="1:45" ht="12.75" customHeight="1">
      <c r="A654" s="1028"/>
      <c r="B654" s="1028"/>
      <c r="C654" s="1028"/>
      <c r="D654" s="1102"/>
      <c r="E654" s="1028"/>
      <c r="F654" s="1028"/>
      <c r="G654" s="1028"/>
      <c r="H654" s="1028"/>
      <c r="I654" s="1028"/>
      <c r="J654" s="1102"/>
      <c r="K654" s="1028"/>
      <c r="L654" s="1028"/>
      <c r="M654" s="1028"/>
      <c r="N654" s="1028"/>
      <c r="O654" s="1028"/>
      <c r="P654" s="1028"/>
      <c r="Q654" s="1028"/>
      <c r="R654" s="1162"/>
      <c r="S654" s="713"/>
      <c r="T654" s="747"/>
      <c r="U654" s="1028"/>
      <c r="V654" s="1102"/>
      <c r="W654" s="1165"/>
      <c r="X654" s="1028"/>
      <c r="Y654" s="1028"/>
      <c r="Z654" s="1028"/>
      <c r="AA654" s="1028"/>
      <c r="AB654" s="1028"/>
      <c r="AC654" s="1028"/>
      <c r="AD654" s="1028"/>
      <c r="AE654" s="1028"/>
      <c r="AF654" s="1028"/>
      <c r="AG654" s="1028"/>
      <c r="AH654" s="1028"/>
      <c r="AI654" s="1028"/>
      <c r="AJ654" s="1028"/>
      <c r="AK654" s="1028"/>
      <c r="AL654" s="1028"/>
      <c r="AM654" s="1028"/>
      <c r="AN654" s="1028"/>
      <c r="AO654" s="1028"/>
      <c r="AP654" s="1028"/>
      <c r="AQ654" s="1028"/>
      <c r="AR654" s="1028"/>
      <c r="AS654" s="1028"/>
    </row>
    <row r="655" spans="1:45" ht="12.75" customHeight="1">
      <c r="A655" s="1028"/>
      <c r="B655" s="1028"/>
      <c r="C655" s="1028"/>
      <c r="D655" s="1102"/>
      <c r="E655" s="1028"/>
      <c r="F655" s="1028"/>
      <c r="G655" s="1028"/>
      <c r="H655" s="1028"/>
      <c r="I655" s="1028"/>
      <c r="J655" s="1102"/>
      <c r="K655" s="1028"/>
      <c r="L655" s="1028"/>
      <c r="M655" s="1028"/>
      <c r="N655" s="1028"/>
      <c r="O655" s="1028"/>
      <c r="P655" s="1028"/>
      <c r="Q655" s="1028"/>
      <c r="R655" s="1162"/>
      <c r="S655" s="713"/>
      <c r="T655" s="747"/>
      <c r="U655" s="1028"/>
      <c r="V655" s="1102"/>
      <c r="W655" s="1165"/>
      <c r="X655" s="1028"/>
      <c r="Y655" s="1028"/>
      <c r="Z655" s="1028"/>
      <c r="AA655" s="1028"/>
      <c r="AB655" s="1028"/>
      <c r="AC655" s="1028"/>
      <c r="AD655" s="1028"/>
      <c r="AE655" s="1028"/>
      <c r="AF655" s="1028"/>
      <c r="AG655" s="1028"/>
      <c r="AH655" s="1028"/>
      <c r="AI655" s="1028"/>
      <c r="AJ655" s="1028"/>
      <c r="AK655" s="1028"/>
      <c r="AL655" s="1028"/>
      <c r="AM655" s="1028"/>
      <c r="AN655" s="1028"/>
      <c r="AO655" s="1028"/>
      <c r="AP655" s="1028"/>
      <c r="AQ655" s="1028"/>
      <c r="AR655" s="1028"/>
      <c r="AS655" s="1028"/>
    </row>
    <row r="656" spans="1:45" ht="12.75" customHeight="1">
      <c r="A656" s="1028"/>
      <c r="B656" s="1028"/>
      <c r="C656" s="1028"/>
      <c r="D656" s="1102"/>
      <c r="E656" s="1028"/>
      <c r="F656" s="1028"/>
      <c r="G656" s="1028"/>
      <c r="H656" s="1028"/>
      <c r="I656" s="1028"/>
      <c r="J656" s="1102"/>
      <c r="K656" s="1028"/>
      <c r="L656" s="1028"/>
      <c r="M656" s="1028"/>
      <c r="N656" s="1028"/>
      <c r="O656" s="1028"/>
      <c r="P656" s="1028"/>
      <c r="Q656" s="1028"/>
      <c r="R656" s="1162"/>
      <c r="S656" s="713"/>
      <c r="T656" s="747"/>
      <c r="U656" s="1028"/>
      <c r="V656" s="1102"/>
      <c r="W656" s="1165"/>
      <c r="X656" s="1028"/>
      <c r="Y656" s="1028"/>
      <c r="Z656" s="1028"/>
      <c r="AA656" s="1028"/>
      <c r="AB656" s="1028"/>
      <c r="AC656" s="1028"/>
      <c r="AD656" s="1028"/>
      <c r="AE656" s="1028"/>
      <c r="AF656" s="1028"/>
      <c r="AG656" s="1028"/>
      <c r="AH656" s="1028"/>
      <c r="AI656" s="1028"/>
      <c r="AJ656" s="1028"/>
      <c r="AK656" s="1028"/>
      <c r="AL656" s="1028"/>
      <c r="AM656" s="1028"/>
      <c r="AN656" s="1028"/>
      <c r="AO656" s="1028"/>
      <c r="AP656" s="1028"/>
      <c r="AQ656" s="1028"/>
      <c r="AR656" s="1028"/>
      <c r="AS656" s="1028"/>
    </row>
    <row r="657" spans="1:45" ht="12.75" customHeight="1">
      <c r="A657" s="1028"/>
      <c r="B657" s="1028"/>
      <c r="C657" s="1028"/>
      <c r="D657" s="1102"/>
      <c r="E657" s="1028"/>
      <c r="F657" s="1028"/>
      <c r="G657" s="1028"/>
      <c r="H657" s="1028"/>
      <c r="I657" s="1028"/>
      <c r="J657" s="1102"/>
      <c r="K657" s="1028"/>
      <c r="L657" s="1028"/>
      <c r="M657" s="1028"/>
      <c r="N657" s="1028"/>
      <c r="O657" s="1028"/>
      <c r="P657" s="1028"/>
      <c r="Q657" s="1028"/>
      <c r="R657" s="1162"/>
      <c r="S657" s="713"/>
      <c r="T657" s="747"/>
      <c r="U657" s="1028"/>
      <c r="V657" s="1102"/>
      <c r="W657" s="1165"/>
      <c r="X657" s="1028"/>
      <c r="Y657" s="1028"/>
      <c r="Z657" s="1028"/>
      <c r="AA657" s="1028"/>
      <c r="AB657" s="1028"/>
      <c r="AC657" s="1028"/>
      <c r="AD657" s="1028"/>
      <c r="AE657" s="1028"/>
      <c r="AF657" s="1028"/>
      <c r="AG657" s="1028"/>
      <c r="AH657" s="1028"/>
      <c r="AI657" s="1028"/>
      <c r="AJ657" s="1028"/>
      <c r="AK657" s="1028"/>
      <c r="AL657" s="1028"/>
      <c r="AM657" s="1028"/>
      <c r="AN657" s="1028"/>
      <c r="AO657" s="1028"/>
      <c r="AP657" s="1028"/>
      <c r="AQ657" s="1028"/>
      <c r="AR657" s="1028"/>
      <c r="AS657" s="1028"/>
    </row>
    <row r="658" spans="1:45" ht="12.75" customHeight="1">
      <c r="A658" s="1028"/>
      <c r="B658" s="1028"/>
      <c r="C658" s="1028"/>
      <c r="D658" s="1102"/>
      <c r="E658" s="1028"/>
      <c r="F658" s="1028"/>
      <c r="G658" s="1028"/>
      <c r="H658" s="1028"/>
      <c r="I658" s="1028"/>
      <c r="J658" s="1102"/>
      <c r="K658" s="1028"/>
      <c r="L658" s="1028"/>
      <c r="M658" s="1028"/>
      <c r="N658" s="1028"/>
      <c r="O658" s="1028"/>
      <c r="P658" s="1028"/>
      <c r="Q658" s="1028"/>
      <c r="R658" s="1162"/>
      <c r="S658" s="713"/>
      <c r="T658" s="747"/>
      <c r="U658" s="1028"/>
      <c r="V658" s="1102"/>
      <c r="W658" s="1165"/>
      <c r="X658" s="1028"/>
      <c r="Y658" s="1028"/>
      <c r="Z658" s="1028"/>
      <c r="AA658" s="1028"/>
      <c r="AB658" s="1028"/>
      <c r="AC658" s="1028"/>
      <c r="AD658" s="1028"/>
      <c r="AE658" s="1028"/>
      <c r="AF658" s="1028"/>
      <c r="AG658" s="1028"/>
      <c r="AH658" s="1028"/>
      <c r="AI658" s="1028"/>
      <c r="AJ658" s="1028"/>
      <c r="AK658" s="1028"/>
      <c r="AL658" s="1028"/>
      <c r="AM658" s="1028"/>
      <c r="AN658" s="1028"/>
      <c r="AO658" s="1028"/>
      <c r="AP658" s="1028"/>
      <c r="AQ658" s="1028"/>
      <c r="AR658" s="1028"/>
      <c r="AS658" s="1028"/>
    </row>
    <row r="659" spans="1:45" ht="12.75" customHeight="1">
      <c r="A659" s="1028"/>
      <c r="B659" s="1028"/>
      <c r="C659" s="1028"/>
      <c r="D659" s="1102"/>
      <c r="E659" s="1028"/>
      <c r="F659" s="1028"/>
      <c r="G659" s="1028"/>
      <c r="H659" s="1028"/>
      <c r="I659" s="1028"/>
      <c r="J659" s="1102"/>
      <c r="K659" s="1028"/>
      <c r="L659" s="1028"/>
      <c r="M659" s="1028"/>
      <c r="N659" s="1028"/>
      <c r="O659" s="1028"/>
      <c r="P659" s="1028"/>
      <c r="Q659" s="1028"/>
      <c r="R659" s="1162"/>
      <c r="S659" s="713"/>
      <c r="T659" s="747"/>
      <c r="U659" s="1028"/>
      <c r="V659" s="1102"/>
      <c r="W659" s="1165"/>
      <c r="X659" s="1028"/>
      <c r="Y659" s="1028"/>
      <c r="Z659" s="1028"/>
      <c r="AA659" s="1028"/>
      <c r="AB659" s="1028"/>
      <c r="AC659" s="1028"/>
      <c r="AD659" s="1028"/>
      <c r="AE659" s="1028"/>
      <c r="AF659" s="1028"/>
      <c r="AG659" s="1028"/>
      <c r="AH659" s="1028"/>
      <c r="AI659" s="1028"/>
      <c r="AJ659" s="1028"/>
      <c r="AK659" s="1028"/>
      <c r="AL659" s="1028"/>
      <c r="AM659" s="1028"/>
      <c r="AN659" s="1028"/>
      <c r="AO659" s="1028"/>
      <c r="AP659" s="1028"/>
      <c r="AQ659" s="1028"/>
      <c r="AR659" s="1028"/>
      <c r="AS659" s="1028"/>
    </row>
    <row r="660" spans="1:45" ht="12.75" customHeight="1">
      <c r="A660" s="1028"/>
      <c r="B660" s="1028"/>
      <c r="C660" s="1028"/>
      <c r="D660" s="1102"/>
      <c r="E660" s="1028"/>
      <c r="F660" s="1028"/>
      <c r="G660" s="1028"/>
      <c r="H660" s="1028"/>
      <c r="I660" s="1028"/>
      <c r="J660" s="1102"/>
      <c r="K660" s="1028"/>
      <c r="L660" s="1028"/>
      <c r="M660" s="1028"/>
      <c r="N660" s="1028"/>
      <c r="O660" s="1028"/>
      <c r="P660" s="1028"/>
      <c r="Q660" s="1028"/>
      <c r="R660" s="1162"/>
      <c r="S660" s="713"/>
      <c r="T660" s="747"/>
      <c r="U660" s="1028"/>
      <c r="V660" s="1102"/>
      <c r="W660" s="1165"/>
      <c r="X660" s="1028"/>
      <c r="Y660" s="1028"/>
      <c r="Z660" s="1028"/>
      <c r="AA660" s="1028"/>
      <c r="AB660" s="1028"/>
      <c r="AC660" s="1028"/>
      <c r="AD660" s="1028"/>
      <c r="AE660" s="1028"/>
      <c r="AF660" s="1028"/>
      <c r="AG660" s="1028"/>
      <c r="AH660" s="1028"/>
      <c r="AI660" s="1028"/>
      <c r="AJ660" s="1028"/>
      <c r="AK660" s="1028"/>
      <c r="AL660" s="1028"/>
      <c r="AM660" s="1028"/>
      <c r="AN660" s="1028"/>
      <c r="AO660" s="1028"/>
      <c r="AP660" s="1028"/>
      <c r="AQ660" s="1028"/>
      <c r="AR660" s="1028"/>
      <c r="AS660" s="1028"/>
    </row>
    <row r="661" spans="1:45" ht="12.75" customHeight="1">
      <c r="A661" s="1028"/>
      <c r="B661" s="1028"/>
      <c r="C661" s="1028"/>
      <c r="D661" s="1102"/>
      <c r="E661" s="1028"/>
      <c r="F661" s="1028"/>
      <c r="G661" s="1028"/>
      <c r="H661" s="1028"/>
      <c r="I661" s="1028"/>
      <c r="J661" s="1102"/>
      <c r="K661" s="1028"/>
      <c r="L661" s="1028"/>
      <c r="M661" s="1028"/>
      <c r="N661" s="1028"/>
      <c r="O661" s="1028"/>
      <c r="P661" s="1028"/>
      <c r="Q661" s="1028"/>
      <c r="R661" s="1162"/>
      <c r="S661" s="713"/>
      <c r="T661" s="747"/>
      <c r="U661" s="1028"/>
      <c r="V661" s="1102"/>
      <c r="W661" s="1165"/>
      <c r="X661" s="1028"/>
      <c r="Y661" s="1028"/>
      <c r="Z661" s="1028"/>
      <c r="AA661" s="1028"/>
      <c r="AB661" s="1028"/>
      <c r="AC661" s="1028"/>
      <c r="AD661" s="1028"/>
      <c r="AE661" s="1028"/>
      <c r="AF661" s="1028"/>
      <c r="AG661" s="1028"/>
      <c r="AH661" s="1028"/>
      <c r="AI661" s="1028"/>
      <c r="AJ661" s="1028"/>
      <c r="AK661" s="1028"/>
      <c r="AL661" s="1028"/>
      <c r="AM661" s="1028"/>
      <c r="AN661" s="1028"/>
      <c r="AO661" s="1028"/>
      <c r="AP661" s="1028"/>
      <c r="AQ661" s="1028"/>
      <c r="AR661" s="1028"/>
      <c r="AS661" s="1028"/>
    </row>
    <row r="662" spans="1:45" ht="12.75" customHeight="1">
      <c r="A662" s="1028"/>
      <c r="B662" s="1028"/>
      <c r="C662" s="1028"/>
      <c r="D662" s="1102"/>
      <c r="E662" s="1028"/>
      <c r="F662" s="1028"/>
      <c r="G662" s="1028"/>
      <c r="H662" s="1028"/>
      <c r="I662" s="1028"/>
      <c r="J662" s="1102"/>
      <c r="K662" s="1028"/>
      <c r="L662" s="1028"/>
      <c r="M662" s="1028"/>
      <c r="N662" s="1028"/>
      <c r="O662" s="1028"/>
      <c r="P662" s="1028"/>
      <c r="Q662" s="1028"/>
      <c r="R662" s="1162"/>
      <c r="S662" s="713"/>
      <c r="T662" s="747"/>
      <c r="U662" s="1028"/>
      <c r="V662" s="1102"/>
      <c r="W662" s="1165"/>
      <c r="X662" s="1028"/>
      <c r="Y662" s="1028"/>
      <c r="Z662" s="1028"/>
      <c r="AA662" s="1028"/>
      <c r="AB662" s="1028"/>
      <c r="AC662" s="1028"/>
      <c r="AD662" s="1028"/>
      <c r="AE662" s="1028"/>
      <c r="AF662" s="1028"/>
      <c r="AG662" s="1028"/>
      <c r="AH662" s="1028"/>
      <c r="AI662" s="1028"/>
      <c r="AJ662" s="1028"/>
      <c r="AK662" s="1028"/>
      <c r="AL662" s="1028"/>
      <c r="AM662" s="1028"/>
      <c r="AN662" s="1028"/>
      <c r="AO662" s="1028"/>
      <c r="AP662" s="1028"/>
      <c r="AQ662" s="1028"/>
      <c r="AR662" s="1028"/>
      <c r="AS662" s="1028"/>
    </row>
    <row r="663" spans="1:45" ht="12.75" customHeight="1">
      <c r="A663" s="1028"/>
      <c r="B663" s="1028"/>
      <c r="C663" s="1028"/>
      <c r="D663" s="1102"/>
      <c r="E663" s="1028"/>
      <c r="F663" s="1028"/>
      <c r="G663" s="1028"/>
      <c r="H663" s="1028"/>
      <c r="I663" s="1028"/>
      <c r="J663" s="1102"/>
      <c r="K663" s="1028"/>
      <c r="L663" s="1028"/>
      <c r="M663" s="1028"/>
      <c r="N663" s="1028"/>
      <c r="O663" s="1028"/>
      <c r="P663" s="1028"/>
      <c r="Q663" s="1028"/>
      <c r="R663" s="1162"/>
      <c r="S663" s="713"/>
      <c r="T663" s="747"/>
      <c r="U663" s="1028"/>
      <c r="V663" s="1102"/>
      <c r="W663" s="1165"/>
      <c r="X663" s="1028"/>
      <c r="Y663" s="1028"/>
      <c r="Z663" s="1028"/>
      <c r="AA663" s="1028"/>
      <c r="AB663" s="1028"/>
      <c r="AC663" s="1028"/>
      <c r="AD663" s="1028"/>
      <c r="AE663" s="1028"/>
      <c r="AF663" s="1028"/>
      <c r="AG663" s="1028"/>
      <c r="AH663" s="1028"/>
      <c r="AI663" s="1028"/>
      <c r="AJ663" s="1028"/>
      <c r="AK663" s="1028"/>
      <c r="AL663" s="1028"/>
      <c r="AM663" s="1028"/>
      <c r="AN663" s="1028"/>
      <c r="AO663" s="1028"/>
      <c r="AP663" s="1028"/>
      <c r="AQ663" s="1028"/>
      <c r="AR663" s="1028"/>
      <c r="AS663" s="1028"/>
    </row>
    <row r="664" spans="1:45" ht="12.75" customHeight="1">
      <c r="A664" s="1028"/>
      <c r="B664" s="1028"/>
      <c r="C664" s="1028"/>
      <c r="D664" s="1102"/>
      <c r="E664" s="1028"/>
      <c r="F664" s="1028"/>
      <c r="G664" s="1028"/>
      <c r="H664" s="1028"/>
      <c r="I664" s="1028"/>
      <c r="J664" s="1102"/>
      <c r="K664" s="1028"/>
      <c r="L664" s="1028"/>
      <c r="M664" s="1028"/>
      <c r="N664" s="1028"/>
      <c r="O664" s="1028"/>
      <c r="P664" s="1028"/>
      <c r="Q664" s="1028"/>
      <c r="R664" s="1162"/>
      <c r="S664" s="713"/>
      <c r="T664" s="747"/>
      <c r="U664" s="1028"/>
      <c r="V664" s="1102"/>
      <c r="W664" s="1165"/>
      <c r="X664" s="1028"/>
      <c r="Y664" s="1028"/>
      <c r="Z664" s="1028"/>
      <c r="AA664" s="1028"/>
      <c r="AB664" s="1028"/>
      <c r="AC664" s="1028"/>
      <c r="AD664" s="1028"/>
      <c r="AE664" s="1028"/>
      <c r="AF664" s="1028"/>
      <c r="AG664" s="1028"/>
      <c r="AH664" s="1028"/>
      <c r="AI664" s="1028"/>
      <c r="AJ664" s="1028"/>
      <c r="AK664" s="1028"/>
      <c r="AL664" s="1028"/>
      <c r="AM664" s="1028"/>
      <c r="AN664" s="1028"/>
      <c r="AO664" s="1028"/>
      <c r="AP664" s="1028"/>
      <c r="AQ664" s="1028"/>
      <c r="AR664" s="1028"/>
      <c r="AS664" s="1028"/>
    </row>
    <row r="665" spans="1:45" ht="12.75" customHeight="1">
      <c r="A665" s="1028"/>
      <c r="B665" s="1028"/>
      <c r="C665" s="1028"/>
      <c r="D665" s="1102"/>
      <c r="E665" s="1028"/>
      <c r="F665" s="1028"/>
      <c r="G665" s="1028"/>
      <c r="H665" s="1028"/>
      <c r="I665" s="1028"/>
      <c r="J665" s="1102"/>
      <c r="K665" s="1028"/>
      <c r="L665" s="1028"/>
      <c r="M665" s="1028"/>
      <c r="N665" s="1028"/>
      <c r="O665" s="1028"/>
      <c r="P665" s="1028"/>
      <c r="Q665" s="1028"/>
      <c r="R665" s="1162"/>
      <c r="S665" s="713"/>
      <c r="T665" s="747"/>
      <c r="U665" s="1028"/>
      <c r="V665" s="1102"/>
      <c r="W665" s="1165"/>
      <c r="X665" s="1028"/>
      <c r="Y665" s="1028"/>
      <c r="Z665" s="1028"/>
      <c r="AA665" s="1028"/>
      <c r="AB665" s="1028"/>
      <c r="AC665" s="1028"/>
      <c r="AD665" s="1028"/>
      <c r="AE665" s="1028"/>
      <c r="AF665" s="1028"/>
      <c r="AG665" s="1028"/>
      <c r="AH665" s="1028"/>
      <c r="AI665" s="1028"/>
      <c r="AJ665" s="1028"/>
      <c r="AK665" s="1028"/>
      <c r="AL665" s="1028"/>
      <c r="AM665" s="1028"/>
      <c r="AN665" s="1028"/>
      <c r="AO665" s="1028"/>
      <c r="AP665" s="1028"/>
      <c r="AQ665" s="1028"/>
      <c r="AR665" s="1028"/>
      <c r="AS665" s="1028"/>
    </row>
    <row r="666" spans="1:45" ht="12.75" customHeight="1">
      <c r="A666" s="1028"/>
      <c r="B666" s="1028"/>
      <c r="C666" s="1028"/>
      <c r="D666" s="1102"/>
      <c r="E666" s="1028"/>
      <c r="F666" s="1028"/>
      <c r="G666" s="1028"/>
      <c r="H666" s="1028"/>
      <c r="I666" s="1028"/>
      <c r="J666" s="1102"/>
      <c r="K666" s="1028"/>
      <c r="L666" s="1028"/>
      <c r="M666" s="1028"/>
      <c r="N666" s="1028"/>
      <c r="O666" s="1028"/>
      <c r="P666" s="1028"/>
      <c r="Q666" s="1028"/>
      <c r="R666" s="1162"/>
      <c r="S666" s="713"/>
      <c r="T666" s="747"/>
      <c r="U666" s="1028"/>
      <c r="V666" s="1102"/>
      <c r="W666" s="1165"/>
      <c r="X666" s="1028"/>
      <c r="Y666" s="1028"/>
      <c r="Z666" s="1028"/>
      <c r="AA666" s="1028"/>
      <c r="AB666" s="1028"/>
      <c r="AC666" s="1028"/>
      <c r="AD666" s="1028"/>
      <c r="AE666" s="1028"/>
      <c r="AF666" s="1028"/>
      <c r="AG666" s="1028"/>
      <c r="AH666" s="1028"/>
      <c r="AI666" s="1028"/>
      <c r="AJ666" s="1028"/>
      <c r="AK666" s="1028"/>
      <c r="AL666" s="1028"/>
      <c r="AM666" s="1028"/>
      <c r="AN666" s="1028"/>
      <c r="AO666" s="1028"/>
      <c r="AP666" s="1028"/>
      <c r="AQ666" s="1028"/>
      <c r="AR666" s="1028"/>
      <c r="AS666" s="1028"/>
    </row>
    <row r="667" spans="1:45" ht="12.75" customHeight="1">
      <c r="A667" s="1028"/>
      <c r="B667" s="1028"/>
      <c r="C667" s="1028"/>
      <c r="D667" s="1102"/>
      <c r="E667" s="1028"/>
      <c r="F667" s="1028"/>
      <c r="G667" s="1028"/>
      <c r="H667" s="1028"/>
      <c r="I667" s="1028"/>
      <c r="J667" s="1102"/>
      <c r="K667" s="1028"/>
      <c r="L667" s="1028"/>
      <c r="M667" s="1028"/>
      <c r="N667" s="1028"/>
      <c r="O667" s="1028"/>
      <c r="P667" s="1028"/>
      <c r="Q667" s="1028"/>
      <c r="R667" s="1162"/>
      <c r="S667" s="713"/>
      <c r="T667" s="747"/>
      <c r="U667" s="1028"/>
      <c r="V667" s="1102"/>
      <c r="W667" s="1165"/>
      <c r="X667" s="1028"/>
      <c r="Y667" s="1028"/>
      <c r="Z667" s="1028"/>
      <c r="AA667" s="1028"/>
      <c r="AB667" s="1028"/>
      <c r="AC667" s="1028"/>
      <c r="AD667" s="1028"/>
      <c r="AE667" s="1028"/>
      <c r="AF667" s="1028"/>
      <c r="AG667" s="1028"/>
      <c r="AH667" s="1028"/>
      <c r="AI667" s="1028"/>
      <c r="AJ667" s="1028"/>
      <c r="AK667" s="1028"/>
      <c r="AL667" s="1028"/>
      <c r="AM667" s="1028"/>
      <c r="AN667" s="1028"/>
      <c r="AO667" s="1028"/>
      <c r="AP667" s="1028"/>
      <c r="AQ667" s="1028"/>
      <c r="AR667" s="1028"/>
      <c r="AS667" s="1028"/>
    </row>
    <row r="668" spans="1:45" ht="12.75" customHeight="1">
      <c r="A668" s="1028"/>
      <c r="B668" s="1028"/>
      <c r="C668" s="1028"/>
      <c r="D668" s="1102"/>
      <c r="E668" s="1028"/>
      <c r="F668" s="1028"/>
      <c r="G668" s="1028"/>
      <c r="H668" s="1028"/>
      <c r="I668" s="1028"/>
      <c r="J668" s="1102"/>
      <c r="K668" s="1028"/>
      <c r="L668" s="1028"/>
      <c r="M668" s="1028"/>
      <c r="N668" s="1028"/>
      <c r="O668" s="1028"/>
      <c r="P668" s="1028"/>
      <c r="Q668" s="1028"/>
      <c r="R668" s="1162"/>
      <c r="S668" s="713"/>
      <c r="T668" s="747"/>
      <c r="U668" s="1028"/>
      <c r="V668" s="1102"/>
      <c r="W668" s="1165"/>
      <c r="X668" s="1028"/>
      <c r="Y668" s="1028"/>
      <c r="Z668" s="1028"/>
      <c r="AA668" s="1028"/>
      <c r="AB668" s="1028"/>
      <c r="AC668" s="1028"/>
      <c r="AD668" s="1028"/>
      <c r="AE668" s="1028"/>
      <c r="AF668" s="1028"/>
      <c r="AG668" s="1028"/>
      <c r="AH668" s="1028"/>
      <c r="AI668" s="1028"/>
      <c r="AJ668" s="1028"/>
      <c r="AK668" s="1028"/>
      <c r="AL668" s="1028"/>
      <c r="AM668" s="1028"/>
      <c r="AN668" s="1028"/>
      <c r="AO668" s="1028"/>
      <c r="AP668" s="1028"/>
      <c r="AQ668" s="1028"/>
      <c r="AR668" s="1028"/>
      <c r="AS668" s="1028"/>
    </row>
    <row r="669" spans="1:45" ht="12.75" customHeight="1">
      <c r="A669" s="1028"/>
      <c r="B669" s="1028"/>
      <c r="C669" s="1028"/>
      <c r="D669" s="1102"/>
      <c r="E669" s="1028"/>
      <c r="F669" s="1028"/>
      <c r="G669" s="1028"/>
      <c r="H669" s="1028"/>
      <c r="I669" s="1028"/>
      <c r="J669" s="1102"/>
      <c r="K669" s="1028"/>
      <c r="L669" s="1028"/>
      <c r="M669" s="1028"/>
      <c r="N669" s="1028"/>
      <c r="O669" s="1028"/>
      <c r="P669" s="1028"/>
      <c r="Q669" s="1028"/>
      <c r="R669" s="1162"/>
      <c r="S669" s="713"/>
      <c r="T669" s="747"/>
      <c r="U669" s="1028"/>
      <c r="V669" s="1102"/>
      <c r="W669" s="1165"/>
      <c r="X669" s="1028"/>
      <c r="Y669" s="1028"/>
      <c r="Z669" s="1028"/>
      <c r="AA669" s="1028"/>
      <c r="AB669" s="1028"/>
      <c r="AC669" s="1028"/>
      <c r="AD669" s="1028"/>
      <c r="AE669" s="1028"/>
      <c r="AF669" s="1028"/>
      <c r="AG669" s="1028"/>
      <c r="AH669" s="1028"/>
      <c r="AI669" s="1028"/>
      <c r="AJ669" s="1028"/>
      <c r="AK669" s="1028"/>
      <c r="AL669" s="1028"/>
      <c r="AM669" s="1028"/>
      <c r="AN669" s="1028"/>
      <c r="AO669" s="1028"/>
      <c r="AP669" s="1028"/>
      <c r="AQ669" s="1028"/>
      <c r="AR669" s="1028"/>
      <c r="AS669" s="1028"/>
    </row>
    <row r="670" spans="1:45" ht="12.75" customHeight="1">
      <c r="A670" s="1028"/>
      <c r="B670" s="1028"/>
      <c r="C670" s="1028"/>
      <c r="D670" s="1102"/>
      <c r="E670" s="1028"/>
      <c r="F670" s="1028"/>
      <c r="G670" s="1028"/>
      <c r="H670" s="1028"/>
      <c r="I670" s="1028"/>
      <c r="J670" s="1102"/>
      <c r="K670" s="1028"/>
      <c r="L670" s="1028"/>
      <c r="M670" s="1028"/>
      <c r="N670" s="1028"/>
      <c r="O670" s="1028"/>
      <c r="P670" s="1028"/>
      <c r="Q670" s="1028"/>
      <c r="R670" s="1162"/>
      <c r="S670" s="713"/>
      <c r="T670" s="747"/>
      <c r="U670" s="1028"/>
      <c r="V670" s="1102"/>
      <c r="W670" s="1165"/>
      <c r="X670" s="1028"/>
      <c r="Y670" s="1028"/>
      <c r="Z670" s="1028"/>
      <c r="AA670" s="1028"/>
      <c r="AB670" s="1028"/>
      <c r="AC670" s="1028"/>
      <c r="AD670" s="1028"/>
      <c r="AE670" s="1028"/>
      <c r="AF670" s="1028"/>
      <c r="AG670" s="1028"/>
      <c r="AH670" s="1028"/>
      <c r="AI670" s="1028"/>
      <c r="AJ670" s="1028"/>
      <c r="AK670" s="1028"/>
      <c r="AL670" s="1028"/>
      <c r="AM670" s="1028"/>
      <c r="AN670" s="1028"/>
      <c r="AO670" s="1028"/>
      <c r="AP670" s="1028"/>
      <c r="AQ670" s="1028"/>
      <c r="AR670" s="1028"/>
      <c r="AS670" s="1028"/>
    </row>
    <row r="671" spans="1:45" ht="12.75" customHeight="1">
      <c r="A671" s="1028"/>
      <c r="B671" s="1028"/>
      <c r="C671" s="1028"/>
      <c r="D671" s="1102"/>
      <c r="E671" s="1028"/>
      <c r="F671" s="1028"/>
      <c r="G671" s="1028"/>
      <c r="H671" s="1028"/>
      <c r="I671" s="1028"/>
      <c r="J671" s="1102"/>
      <c r="K671" s="1028"/>
      <c r="L671" s="1028"/>
      <c r="M671" s="1028"/>
      <c r="N671" s="1028"/>
      <c r="O671" s="1028"/>
      <c r="P671" s="1028"/>
      <c r="Q671" s="1028"/>
      <c r="R671" s="1162"/>
      <c r="S671" s="713"/>
      <c r="T671" s="747"/>
      <c r="U671" s="1028"/>
      <c r="V671" s="1102"/>
      <c r="W671" s="1165"/>
      <c r="X671" s="1028"/>
      <c r="Y671" s="1028"/>
      <c r="Z671" s="1028"/>
      <c r="AA671" s="1028"/>
      <c r="AB671" s="1028"/>
      <c r="AC671" s="1028"/>
      <c r="AD671" s="1028"/>
      <c r="AE671" s="1028"/>
      <c r="AF671" s="1028"/>
      <c r="AG671" s="1028"/>
      <c r="AH671" s="1028"/>
      <c r="AI671" s="1028"/>
      <c r="AJ671" s="1028"/>
      <c r="AK671" s="1028"/>
      <c r="AL671" s="1028"/>
      <c r="AM671" s="1028"/>
      <c r="AN671" s="1028"/>
      <c r="AO671" s="1028"/>
      <c r="AP671" s="1028"/>
      <c r="AQ671" s="1028"/>
      <c r="AR671" s="1028"/>
      <c r="AS671" s="1028"/>
    </row>
    <row r="672" spans="1:45" ht="12.75" customHeight="1">
      <c r="A672" s="1028"/>
      <c r="B672" s="1028"/>
      <c r="C672" s="1028"/>
      <c r="D672" s="1102"/>
      <c r="E672" s="1028"/>
      <c r="F672" s="1028"/>
      <c r="G672" s="1028"/>
      <c r="H672" s="1028"/>
      <c r="I672" s="1028"/>
      <c r="J672" s="1102"/>
      <c r="K672" s="1028"/>
      <c r="L672" s="1028"/>
      <c r="M672" s="1028"/>
      <c r="N672" s="1028"/>
      <c r="O672" s="1028"/>
      <c r="P672" s="1028"/>
      <c r="Q672" s="1028"/>
      <c r="R672" s="1162"/>
      <c r="S672" s="713"/>
      <c r="T672" s="747"/>
      <c r="U672" s="1028"/>
      <c r="V672" s="1102"/>
      <c r="W672" s="1165"/>
      <c r="X672" s="1028"/>
      <c r="Y672" s="1028"/>
      <c r="Z672" s="1028"/>
      <c r="AA672" s="1028"/>
      <c r="AB672" s="1028"/>
      <c r="AC672" s="1028"/>
      <c r="AD672" s="1028"/>
      <c r="AE672" s="1028"/>
      <c r="AF672" s="1028"/>
      <c r="AG672" s="1028"/>
      <c r="AH672" s="1028"/>
      <c r="AI672" s="1028"/>
      <c r="AJ672" s="1028"/>
      <c r="AK672" s="1028"/>
      <c r="AL672" s="1028"/>
      <c r="AM672" s="1028"/>
      <c r="AN672" s="1028"/>
      <c r="AO672" s="1028"/>
      <c r="AP672" s="1028"/>
      <c r="AQ672" s="1028"/>
      <c r="AR672" s="1028"/>
      <c r="AS672" s="1028"/>
    </row>
    <row r="673" spans="1:45" ht="12.75" customHeight="1">
      <c r="A673" s="1028"/>
      <c r="B673" s="1028"/>
      <c r="C673" s="1028"/>
      <c r="D673" s="1102"/>
      <c r="E673" s="1028"/>
      <c r="F673" s="1028"/>
      <c r="G673" s="1028"/>
      <c r="H673" s="1028"/>
      <c r="I673" s="1028"/>
      <c r="J673" s="1102"/>
      <c r="K673" s="1028"/>
      <c r="L673" s="1028"/>
      <c r="M673" s="1028"/>
      <c r="N673" s="1028"/>
      <c r="O673" s="1028"/>
      <c r="P673" s="1028"/>
      <c r="Q673" s="1028"/>
      <c r="R673" s="1162"/>
      <c r="S673" s="713"/>
      <c r="T673" s="747"/>
      <c r="U673" s="1028"/>
      <c r="V673" s="1102"/>
      <c r="W673" s="1165"/>
      <c r="X673" s="1028"/>
      <c r="Y673" s="1028"/>
      <c r="Z673" s="1028"/>
      <c r="AA673" s="1028"/>
      <c r="AB673" s="1028"/>
      <c r="AC673" s="1028"/>
      <c r="AD673" s="1028"/>
      <c r="AE673" s="1028"/>
      <c r="AF673" s="1028"/>
      <c r="AG673" s="1028"/>
      <c r="AH673" s="1028"/>
      <c r="AI673" s="1028"/>
      <c r="AJ673" s="1028"/>
      <c r="AK673" s="1028"/>
      <c r="AL673" s="1028"/>
      <c r="AM673" s="1028"/>
      <c r="AN673" s="1028"/>
      <c r="AO673" s="1028"/>
      <c r="AP673" s="1028"/>
      <c r="AQ673" s="1028"/>
      <c r="AR673" s="1028"/>
      <c r="AS673" s="1028"/>
    </row>
    <row r="674" spans="1:45" ht="12.75" customHeight="1">
      <c r="A674" s="1028"/>
      <c r="B674" s="1028"/>
      <c r="C674" s="1028"/>
      <c r="D674" s="1102"/>
      <c r="E674" s="1028"/>
      <c r="F674" s="1028"/>
      <c r="G674" s="1028"/>
      <c r="H674" s="1028"/>
      <c r="I674" s="1028"/>
      <c r="J674" s="1102"/>
      <c r="K674" s="1028"/>
      <c r="L674" s="1028"/>
      <c r="M674" s="1028"/>
      <c r="N674" s="1028"/>
      <c r="O674" s="1028"/>
      <c r="P674" s="1028"/>
      <c r="Q674" s="1028"/>
      <c r="R674" s="1162"/>
      <c r="S674" s="713"/>
      <c r="T674" s="747"/>
      <c r="U674" s="1028"/>
      <c r="V674" s="1102"/>
      <c r="W674" s="1165"/>
      <c r="X674" s="1028"/>
      <c r="Y674" s="1028"/>
      <c r="Z674" s="1028"/>
      <c r="AA674" s="1028"/>
      <c r="AB674" s="1028"/>
      <c r="AC674" s="1028"/>
      <c r="AD674" s="1028"/>
      <c r="AE674" s="1028"/>
      <c r="AF674" s="1028"/>
      <c r="AG674" s="1028"/>
      <c r="AH674" s="1028"/>
      <c r="AI674" s="1028"/>
      <c r="AJ674" s="1028"/>
      <c r="AK674" s="1028"/>
      <c r="AL674" s="1028"/>
      <c r="AM674" s="1028"/>
      <c r="AN674" s="1028"/>
      <c r="AO674" s="1028"/>
      <c r="AP674" s="1028"/>
      <c r="AQ674" s="1028"/>
      <c r="AR674" s="1028"/>
      <c r="AS674" s="1028"/>
    </row>
    <row r="675" spans="1:45" ht="12.75" customHeight="1">
      <c r="A675" s="1028"/>
      <c r="B675" s="1028"/>
      <c r="C675" s="1028"/>
      <c r="D675" s="1102"/>
      <c r="E675" s="1028"/>
      <c r="F675" s="1028"/>
      <c r="G675" s="1028"/>
      <c r="H675" s="1028"/>
      <c r="I675" s="1028"/>
      <c r="J675" s="1102"/>
      <c r="K675" s="1028"/>
      <c r="L675" s="1028"/>
      <c r="M675" s="1028"/>
      <c r="N675" s="1028"/>
      <c r="O675" s="1028"/>
      <c r="P675" s="1028"/>
      <c r="Q675" s="1028"/>
      <c r="R675" s="1162"/>
      <c r="S675" s="713"/>
      <c r="T675" s="747"/>
      <c r="U675" s="1028"/>
      <c r="V675" s="1102"/>
      <c r="W675" s="1165"/>
      <c r="X675" s="1028"/>
      <c r="Y675" s="1028"/>
      <c r="Z675" s="1028"/>
      <c r="AA675" s="1028"/>
      <c r="AB675" s="1028"/>
      <c r="AC675" s="1028"/>
      <c r="AD675" s="1028"/>
      <c r="AE675" s="1028"/>
      <c r="AF675" s="1028"/>
      <c r="AG675" s="1028"/>
      <c r="AH675" s="1028"/>
      <c r="AI675" s="1028"/>
      <c r="AJ675" s="1028"/>
      <c r="AK675" s="1028"/>
      <c r="AL675" s="1028"/>
      <c r="AM675" s="1028"/>
      <c r="AN675" s="1028"/>
      <c r="AO675" s="1028"/>
      <c r="AP675" s="1028"/>
      <c r="AQ675" s="1028"/>
      <c r="AR675" s="1028"/>
      <c r="AS675" s="1028"/>
    </row>
    <row r="676" spans="1:45" ht="12.75" customHeight="1">
      <c r="A676" s="1028"/>
      <c r="B676" s="1028"/>
      <c r="C676" s="1028"/>
      <c r="D676" s="1102"/>
      <c r="E676" s="1028"/>
      <c r="F676" s="1028"/>
      <c r="G676" s="1028"/>
      <c r="H676" s="1028"/>
      <c r="I676" s="1028"/>
      <c r="J676" s="1102"/>
      <c r="K676" s="1028"/>
      <c r="L676" s="1028"/>
      <c r="M676" s="1028"/>
      <c r="N676" s="1028"/>
      <c r="O676" s="1028"/>
      <c r="P676" s="1028"/>
      <c r="Q676" s="1028"/>
      <c r="R676" s="1162"/>
      <c r="S676" s="713"/>
      <c r="T676" s="747"/>
      <c r="U676" s="1028"/>
      <c r="V676" s="1102"/>
      <c r="W676" s="1165"/>
      <c r="X676" s="1028"/>
      <c r="Y676" s="1028"/>
      <c r="Z676" s="1028"/>
      <c r="AA676" s="1028"/>
      <c r="AB676" s="1028"/>
      <c r="AC676" s="1028"/>
      <c r="AD676" s="1028"/>
      <c r="AE676" s="1028"/>
      <c r="AF676" s="1028"/>
      <c r="AG676" s="1028"/>
      <c r="AH676" s="1028"/>
      <c r="AI676" s="1028"/>
      <c r="AJ676" s="1028"/>
      <c r="AK676" s="1028"/>
      <c r="AL676" s="1028"/>
      <c r="AM676" s="1028"/>
      <c r="AN676" s="1028"/>
      <c r="AO676" s="1028"/>
      <c r="AP676" s="1028"/>
      <c r="AQ676" s="1028"/>
      <c r="AR676" s="1028"/>
      <c r="AS676" s="1028"/>
    </row>
    <row r="677" spans="1:45" ht="12.75" customHeight="1">
      <c r="A677" s="1028"/>
      <c r="B677" s="1028"/>
      <c r="C677" s="1028"/>
      <c r="D677" s="1102"/>
      <c r="E677" s="1028"/>
      <c r="F677" s="1028"/>
      <c r="G677" s="1028"/>
      <c r="H677" s="1028"/>
      <c r="I677" s="1028"/>
      <c r="J677" s="1102"/>
      <c r="K677" s="1028"/>
      <c r="L677" s="1028"/>
      <c r="M677" s="1028"/>
      <c r="N677" s="1028"/>
      <c r="O677" s="1028"/>
      <c r="P677" s="1028"/>
      <c r="Q677" s="1028"/>
      <c r="R677" s="1162"/>
      <c r="S677" s="713"/>
      <c r="T677" s="747"/>
      <c r="U677" s="1028"/>
      <c r="V677" s="1102"/>
      <c r="W677" s="1165"/>
      <c r="X677" s="1028"/>
      <c r="Y677" s="1028"/>
      <c r="Z677" s="1028"/>
      <c r="AA677" s="1028"/>
      <c r="AB677" s="1028"/>
      <c r="AC677" s="1028"/>
      <c r="AD677" s="1028"/>
      <c r="AE677" s="1028"/>
      <c r="AF677" s="1028"/>
      <c r="AG677" s="1028"/>
      <c r="AH677" s="1028"/>
      <c r="AI677" s="1028"/>
      <c r="AJ677" s="1028"/>
      <c r="AK677" s="1028"/>
      <c r="AL677" s="1028"/>
      <c r="AM677" s="1028"/>
      <c r="AN677" s="1028"/>
      <c r="AO677" s="1028"/>
      <c r="AP677" s="1028"/>
      <c r="AQ677" s="1028"/>
      <c r="AR677" s="1028"/>
      <c r="AS677" s="1028"/>
    </row>
    <row r="678" spans="1:45" ht="12.75" customHeight="1">
      <c r="A678" s="1028"/>
      <c r="B678" s="1028"/>
      <c r="C678" s="1028"/>
      <c r="D678" s="1102"/>
      <c r="E678" s="1028"/>
      <c r="F678" s="1028"/>
      <c r="G678" s="1028"/>
      <c r="H678" s="1028"/>
      <c r="I678" s="1028"/>
      <c r="J678" s="1102"/>
      <c r="K678" s="1028"/>
      <c r="L678" s="1028"/>
      <c r="M678" s="1028"/>
      <c r="N678" s="1028"/>
      <c r="O678" s="1028"/>
      <c r="P678" s="1028"/>
      <c r="Q678" s="1028"/>
      <c r="R678" s="1162"/>
      <c r="S678" s="713"/>
      <c r="T678" s="747"/>
      <c r="U678" s="1028"/>
      <c r="V678" s="1102"/>
      <c r="W678" s="1165"/>
      <c r="X678" s="1028"/>
      <c r="Y678" s="1028"/>
      <c r="Z678" s="1028"/>
      <c r="AA678" s="1028"/>
      <c r="AB678" s="1028"/>
      <c r="AC678" s="1028"/>
      <c r="AD678" s="1028"/>
      <c r="AE678" s="1028"/>
      <c r="AF678" s="1028"/>
      <c r="AG678" s="1028"/>
      <c r="AH678" s="1028"/>
      <c r="AI678" s="1028"/>
      <c r="AJ678" s="1028"/>
      <c r="AK678" s="1028"/>
      <c r="AL678" s="1028"/>
      <c r="AM678" s="1028"/>
      <c r="AN678" s="1028"/>
      <c r="AO678" s="1028"/>
      <c r="AP678" s="1028"/>
      <c r="AQ678" s="1028"/>
      <c r="AR678" s="1028"/>
      <c r="AS678" s="1028"/>
    </row>
    <row r="679" spans="1:45" ht="12.75" customHeight="1">
      <c r="A679" s="1028"/>
      <c r="B679" s="1028"/>
      <c r="C679" s="1028"/>
      <c r="D679" s="1102"/>
      <c r="E679" s="1028"/>
      <c r="F679" s="1028"/>
      <c r="G679" s="1028"/>
      <c r="H679" s="1028"/>
      <c r="I679" s="1028"/>
      <c r="J679" s="1102"/>
      <c r="K679" s="1028"/>
      <c r="L679" s="1028"/>
      <c r="M679" s="1028"/>
      <c r="N679" s="1028"/>
      <c r="O679" s="1028"/>
      <c r="P679" s="1028"/>
      <c r="Q679" s="1028"/>
      <c r="R679" s="1162"/>
      <c r="S679" s="713"/>
      <c r="T679" s="747"/>
      <c r="U679" s="1028"/>
      <c r="V679" s="1102"/>
      <c r="W679" s="1165"/>
      <c r="X679" s="1028"/>
      <c r="Y679" s="1028"/>
      <c r="Z679" s="1028"/>
      <c r="AA679" s="1028"/>
      <c r="AB679" s="1028"/>
      <c r="AC679" s="1028"/>
      <c r="AD679" s="1028"/>
      <c r="AE679" s="1028"/>
      <c r="AF679" s="1028"/>
      <c r="AG679" s="1028"/>
      <c r="AH679" s="1028"/>
      <c r="AI679" s="1028"/>
      <c r="AJ679" s="1028"/>
      <c r="AK679" s="1028"/>
      <c r="AL679" s="1028"/>
      <c r="AM679" s="1028"/>
      <c r="AN679" s="1028"/>
      <c r="AO679" s="1028"/>
      <c r="AP679" s="1028"/>
      <c r="AQ679" s="1028"/>
      <c r="AR679" s="1028"/>
      <c r="AS679" s="1028"/>
    </row>
    <row r="680" spans="1:45" ht="12.75" customHeight="1">
      <c r="A680" s="1028"/>
      <c r="B680" s="1028"/>
      <c r="C680" s="1028"/>
      <c r="D680" s="1102"/>
      <c r="E680" s="1028"/>
      <c r="F680" s="1028"/>
      <c r="G680" s="1028"/>
      <c r="H680" s="1028"/>
      <c r="I680" s="1028"/>
      <c r="J680" s="1102"/>
      <c r="K680" s="1028"/>
      <c r="L680" s="1028"/>
      <c r="M680" s="1028"/>
      <c r="N680" s="1028"/>
      <c r="O680" s="1028"/>
      <c r="P680" s="1028"/>
      <c r="Q680" s="1028"/>
      <c r="R680" s="1162"/>
      <c r="S680" s="713"/>
      <c r="T680" s="747"/>
      <c r="U680" s="1028"/>
      <c r="V680" s="1102"/>
      <c r="W680" s="1165"/>
      <c r="X680" s="1028"/>
      <c r="Y680" s="1028"/>
      <c r="Z680" s="1028"/>
      <c r="AA680" s="1028"/>
      <c r="AB680" s="1028"/>
      <c r="AC680" s="1028"/>
      <c r="AD680" s="1028"/>
      <c r="AE680" s="1028"/>
      <c r="AF680" s="1028"/>
      <c r="AG680" s="1028"/>
      <c r="AH680" s="1028"/>
      <c r="AI680" s="1028"/>
      <c r="AJ680" s="1028"/>
      <c r="AK680" s="1028"/>
      <c r="AL680" s="1028"/>
      <c r="AM680" s="1028"/>
      <c r="AN680" s="1028"/>
      <c r="AO680" s="1028"/>
      <c r="AP680" s="1028"/>
      <c r="AQ680" s="1028"/>
      <c r="AR680" s="1028"/>
      <c r="AS680" s="1028"/>
    </row>
    <row r="681" spans="1:45" ht="12.75" customHeight="1">
      <c r="A681" s="1028"/>
      <c r="B681" s="1028"/>
      <c r="C681" s="1028"/>
      <c r="D681" s="1102"/>
      <c r="E681" s="1028"/>
      <c r="F681" s="1028"/>
      <c r="G681" s="1028"/>
      <c r="H681" s="1028"/>
      <c r="I681" s="1028"/>
      <c r="J681" s="1102"/>
      <c r="K681" s="1028"/>
      <c r="L681" s="1028"/>
      <c r="M681" s="1028"/>
      <c r="N681" s="1028"/>
      <c r="O681" s="1028"/>
      <c r="P681" s="1028"/>
      <c r="Q681" s="1028"/>
      <c r="R681" s="1162"/>
      <c r="S681" s="713"/>
      <c r="T681" s="747"/>
      <c r="U681" s="1028"/>
      <c r="V681" s="1102"/>
      <c r="W681" s="1165"/>
      <c r="X681" s="1028"/>
      <c r="Y681" s="1028"/>
      <c r="Z681" s="1028"/>
      <c r="AA681" s="1028"/>
      <c r="AB681" s="1028"/>
      <c r="AC681" s="1028"/>
      <c r="AD681" s="1028"/>
      <c r="AE681" s="1028"/>
      <c r="AF681" s="1028"/>
      <c r="AG681" s="1028"/>
      <c r="AH681" s="1028"/>
      <c r="AI681" s="1028"/>
      <c r="AJ681" s="1028"/>
      <c r="AK681" s="1028"/>
      <c r="AL681" s="1028"/>
      <c r="AM681" s="1028"/>
      <c r="AN681" s="1028"/>
      <c r="AO681" s="1028"/>
      <c r="AP681" s="1028"/>
      <c r="AQ681" s="1028"/>
      <c r="AR681" s="1028"/>
      <c r="AS681" s="1028"/>
    </row>
    <row r="682" spans="1:45" ht="12.75" customHeight="1">
      <c r="A682" s="1028"/>
      <c r="B682" s="1028"/>
      <c r="C682" s="1028"/>
      <c r="D682" s="1102"/>
      <c r="E682" s="1028"/>
      <c r="F682" s="1028"/>
      <c r="G682" s="1028"/>
      <c r="H682" s="1028"/>
      <c r="I682" s="1028"/>
      <c r="J682" s="1102"/>
      <c r="K682" s="1028"/>
      <c r="L682" s="1028"/>
      <c r="M682" s="1028"/>
      <c r="N682" s="1028"/>
      <c r="O682" s="1028"/>
      <c r="P682" s="1028"/>
      <c r="Q682" s="1028"/>
      <c r="R682" s="1162"/>
      <c r="S682" s="713"/>
      <c r="T682" s="747"/>
      <c r="U682" s="1028"/>
      <c r="V682" s="1102"/>
      <c r="W682" s="1165"/>
      <c r="X682" s="1028"/>
      <c r="Y682" s="1028"/>
      <c r="Z682" s="1028"/>
      <c r="AA682" s="1028"/>
      <c r="AB682" s="1028"/>
      <c r="AC682" s="1028"/>
      <c r="AD682" s="1028"/>
      <c r="AE682" s="1028"/>
      <c r="AF682" s="1028"/>
      <c r="AG682" s="1028"/>
      <c r="AH682" s="1028"/>
      <c r="AI682" s="1028"/>
      <c r="AJ682" s="1028"/>
      <c r="AK682" s="1028"/>
      <c r="AL682" s="1028"/>
      <c r="AM682" s="1028"/>
      <c r="AN682" s="1028"/>
      <c r="AO682" s="1028"/>
      <c r="AP682" s="1028"/>
      <c r="AQ682" s="1028"/>
      <c r="AR682" s="1028"/>
      <c r="AS682" s="1028"/>
    </row>
    <row r="683" spans="1:45" ht="12.75" customHeight="1">
      <c r="A683" s="1028"/>
      <c r="B683" s="1028"/>
      <c r="C683" s="1028"/>
      <c r="D683" s="1102"/>
      <c r="E683" s="1028"/>
      <c r="F683" s="1028"/>
      <c r="G683" s="1028"/>
      <c r="H683" s="1028"/>
      <c r="I683" s="1028"/>
      <c r="J683" s="1102"/>
      <c r="K683" s="1028"/>
      <c r="L683" s="1028"/>
      <c r="M683" s="1028"/>
      <c r="N683" s="1028"/>
      <c r="O683" s="1028"/>
      <c r="P683" s="1028"/>
      <c r="Q683" s="1028"/>
      <c r="R683" s="1162"/>
      <c r="S683" s="713"/>
      <c r="T683" s="747"/>
      <c r="U683" s="1028"/>
      <c r="V683" s="1102"/>
      <c r="W683" s="1165"/>
      <c r="X683" s="1028"/>
      <c r="Y683" s="1028"/>
      <c r="Z683" s="1028"/>
      <c r="AA683" s="1028"/>
      <c r="AB683" s="1028"/>
      <c r="AC683" s="1028"/>
      <c r="AD683" s="1028"/>
      <c r="AE683" s="1028"/>
      <c r="AF683" s="1028"/>
      <c r="AG683" s="1028"/>
      <c r="AH683" s="1028"/>
      <c r="AI683" s="1028"/>
      <c r="AJ683" s="1028"/>
      <c r="AK683" s="1028"/>
      <c r="AL683" s="1028"/>
      <c r="AM683" s="1028"/>
      <c r="AN683" s="1028"/>
      <c r="AO683" s="1028"/>
      <c r="AP683" s="1028"/>
      <c r="AQ683" s="1028"/>
      <c r="AR683" s="1028"/>
      <c r="AS683" s="1028"/>
    </row>
    <row r="684" spans="1:45" ht="12.75" customHeight="1">
      <c r="A684" s="1028"/>
      <c r="B684" s="1028"/>
      <c r="C684" s="1028"/>
      <c r="D684" s="1102"/>
      <c r="E684" s="1028"/>
      <c r="F684" s="1028"/>
      <c r="G684" s="1028"/>
      <c r="H684" s="1028"/>
      <c r="I684" s="1028"/>
      <c r="J684" s="1102"/>
      <c r="K684" s="1028"/>
      <c r="L684" s="1028"/>
      <c r="M684" s="1028"/>
      <c r="N684" s="1028"/>
      <c r="O684" s="1028"/>
      <c r="P684" s="1028"/>
      <c r="Q684" s="1028"/>
      <c r="R684" s="1162"/>
      <c r="S684" s="713"/>
      <c r="T684" s="747"/>
      <c r="U684" s="1028"/>
      <c r="V684" s="1102"/>
      <c r="W684" s="1165"/>
      <c r="X684" s="1028"/>
      <c r="Y684" s="1028"/>
      <c r="Z684" s="1028"/>
      <c r="AA684" s="1028"/>
      <c r="AB684" s="1028"/>
      <c r="AC684" s="1028"/>
      <c r="AD684" s="1028"/>
      <c r="AE684" s="1028"/>
      <c r="AF684" s="1028"/>
      <c r="AG684" s="1028"/>
      <c r="AH684" s="1028"/>
      <c r="AI684" s="1028"/>
      <c r="AJ684" s="1028"/>
      <c r="AK684" s="1028"/>
      <c r="AL684" s="1028"/>
      <c r="AM684" s="1028"/>
      <c r="AN684" s="1028"/>
      <c r="AO684" s="1028"/>
      <c r="AP684" s="1028"/>
      <c r="AQ684" s="1028"/>
      <c r="AR684" s="1028"/>
      <c r="AS684" s="1028"/>
    </row>
    <row r="685" spans="1:45" ht="12.75" customHeight="1">
      <c r="A685" s="1028"/>
      <c r="B685" s="1028"/>
      <c r="C685" s="1028"/>
      <c r="D685" s="1102"/>
      <c r="E685" s="1028"/>
      <c r="F685" s="1028"/>
      <c r="G685" s="1028"/>
      <c r="H685" s="1028"/>
      <c r="I685" s="1028"/>
      <c r="J685" s="1102"/>
      <c r="K685" s="1028"/>
      <c r="L685" s="1028"/>
      <c r="M685" s="1028"/>
      <c r="N685" s="1028"/>
      <c r="O685" s="1028"/>
      <c r="P685" s="1028"/>
      <c r="Q685" s="1028"/>
      <c r="R685" s="1162"/>
      <c r="S685" s="713"/>
      <c r="T685" s="747"/>
      <c r="U685" s="1028"/>
      <c r="V685" s="1102"/>
      <c r="W685" s="1165"/>
      <c r="X685" s="1028"/>
      <c r="Y685" s="1028"/>
      <c r="Z685" s="1028"/>
      <c r="AA685" s="1028"/>
      <c r="AB685" s="1028"/>
      <c r="AC685" s="1028"/>
      <c r="AD685" s="1028"/>
      <c r="AE685" s="1028"/>
      <c r="AF685" s="1028"/>
      <c r="AG685" s="1028"/>
      <c r="AH685" s="1028"/>
      <c r="AI685" s="1028"/>
      <c r="AJ685" s="1028"/>
      <c r="AK685" s="1028"/>
      <c r="AL685" s="1028"/>
      <c r="AM685" s="1028"/>
      <c r="AN685" s="1028"/>
      <c r="AO685" s="1028"/>
      <c r="AP685" s="1028"/>
      <c r="AQ685" s="1028"/>
      <c r="AR685" s="1028"/>
      <c r="AS685" s="1028"/>
    </row>
    <row r="686" spans="1:45" ht="12.75" customHeight="1">
      <c r="A686" s="1028"/>
      <c r="B686" s="1028"/>
      <c r="C686" s="1028"/>
      <c r="D686" s="1102"/>
      <c r="E686" s="1028"/>
      <c r="F686" s="1028"/>
      <c r="G686" s="1028"/>
      <c r="H686" s="1028"/>
      <c r="I686" s="1028"/>
      <c r="J686" s="1102"/>
      <c r="K686" s="1028"/>
      <c r="L686" s="1028"/>
      <c r="M686" s="1028"/>
      <c r="N686" s="1028"/>
      <c r="O686" s="1028"/>
      <c r="P686" s="1028"/>
      <c r="Q686" s="1028"/>
      <c r="R686" s="1162"/>
      <c r="S686" s="713"/>
      <c r="T686" s="747"/>
      <c r="U686" s="1028"/>
      <c r="V686" s="1102"/>
      <c r="W686" s="1165"/>
      <c r="X686" s="1028"/>
      <c r="Y686" s="1028"/>
      <c r="Z686" s="1028"/>
      <c r="AA686" s="1028"/>
      <c r="AB686" s="1028"/>
      <c r="AC686" s="1028"/>
      <c r="AD686" s="1028"/>
      <c r="AE686" s="1028"/>
      <c r="AF686" s="1028"/>
      <c r="AG686" s="1028"/>
      <c r="AH686" s="1028"/>
      <c r="AI686" s="1028"/>
      <c r="AJ686" s="1028"/>
      <c r="AK686" s="1028"/>
      <c r="AL686" s="1028"/>
      <c r="AM686" s="1028"/>
      <c r="AN686" s="1028"/>
      <c r="AO686" s="1028"/>
      <c r="AP686" s="1028"/>
      <c r="AQ686" s="1028"/>
      <c r="AR686" s="1028"/>
      <c r="AS686" s="1028"/>
    </row>
    <row r="687" spans="1:45" ht="12.75" customHeight="1">
      <c r="A687" s="1028"/>
      <c r="B687" s="1028"/>
      <c r="C687" s="1028"/>
      <c r="D687" s="1102"/>
      <c r="E687" s="1028"/>
      <c r="F687" s="1028"/>
      <c r="G687" s="1028"/>
      <c r="H687" s="1028"/>
      <c r="I687" s="1028"/>
      <c r="J687" s="1102"/>
      <c r="K687" s="1028"/>
      <c r="L687" s="1028"/>
      <c r="M687" s="1028"/>
      <c r="N687" s="1028"/>
      <c r="O687" s="1028"/>
      <c r="P687" s="1028"/>
      <c r="Q687" s="1028"/>
      <c r="R687" s="1162"/>
      <c r="S687" s="713"/>
      <c r="T687" s="747"/>
      <c r="U687" s="1028"/>
      <c r="V687" s="1102"/>
      <c r="W687" s="1165"/>
      <c r="X687" s="1028"/>
      <c r="Y687" s="1028"/>
      <c r="Z687" s="1028"/>
      <c r="AA687" s="1028"/>
      <c r="AB687" s="1028"/>
      <c r="AC687" s="1028"/>
      <c r="AD687" s="1028"/>
      <c r="AE687" s="1028"/>
      <c r="AF687" s="1028"/>
      <c r="AG687" s="1028"/>
      <c r="AH687" s="1028"/>
      <c r="AI687" s="1028"/>
      <c r="AJ687" s="1028"/>
      <c r="AK687" s="1028"/>
      <c r="AL687" s="1028"/>
      <c r="AM687" s="1028"/>
      <c r="AN687" s="1028"/>
      <c r="AO687" s="1028"/>
      <c r="AP687" s="1028"/>
      <c r="AQ687" s="1028"/>
      <c r="AR687" s="1028"/>
      <c r="AS687" s="1028"/>
    </row>
    <row r="688" spans="1:45" ht="12.75" customHeight="1">
      <c r="A688" s="1028"/>
      <c r="B688" s="1028"/>
      <c r="C688" s="1028"/>
      <c r="D688" s="1102"/>
      <c r="E688" s="1028"/>
      <c r="F688" s="1028"/>
      <c r="G688" s="1028"/>
      <c r="H688" s="1028"/>
      <c r="I688" s="1028"/>
      <c r="J688" s="1102"/>
      <c r="K688" s="1028"/>
      <c r="L688" s="1028"/>
      <c r="M688" s="1028"/>
      <c r="N688" s="1028"/>
      <c r="O688" s="1028"/>
      <c r="P688" s="1028"/>
      <c r="Q688" s="1028"/>
      <c r="R688" s="1162"/>
      <c r="S688" s="713"/>
      <c r="T688" s="747"/>
      <c r="U688" s="1028"/>
      <c r="V688" s="1102"/>
      <c r="W688" s="1165"/>
      <c r="X688" s="1028"/>
      <c r="Y688" s="1028"/>
      <c r="Z688" s="1028"/>
      <c r="AA688" s="1028"/>
      <c r="AB688" s="1028"/>
      <c r="AC688" s="1028"/>
      <c r="AD688" s="1028"/>
      <c r="AE688" s="1028"/>
      <c r="AF688" s="1028"/>
      <c r="AG688" s="1028"/>
      <c r="AH688" s="1028"/>
      <c r="AI688" s="1028"/>
      <c r="AJ688" s="1028"/>
      <c r="AK688" s="1028"/>
      <c r="AL688" s="1028"/>
      <c r="AM688" s="1028"/>
      <c r="AN688" s="1028"/>
      <c r="AO688" s="1028"/>
      <c r="AP688" s="1028"/>
      <c r="AQ688" s="1028"/>
      <c r="AR688" s="1028"/>
      <c r="AS688" s="1028"/>
    </row>
    <row r="689" spans="1:45" ht="12.75" customHeight="1">
      <c r="A689" s="1028"/>
      <c r="B689" s="1028"/>
      <c r="C689" s="1028"/>
      <c r="D689" s="1102"/>
      <c r="E689" s="1028"/>
      <c r="F689" s="1028"/>
      <c r="G689" s="1028"/>
      <c r="H689" s="1028"/>
      <c r="I689" s="1028"/>
      <c r="J689" s="1102"/>
      <c r="K689" s="1028"/>
      <c r="L689" s="1028"/>
      <c r="M689" s="1028"/>
      <c r="N689" s="1028"/>
      <c r="O689" s="1028"/>
      <c r="P689" s="1028"/>
      <c r="Q689" s="1028"/>
      <c r="R689" s="1162"/>
      <c r="S689" s="713"/>
      <c r="T689" s="747"/>
      <c r="U689" s="1028"/>
      <c r="V689" s="1102"/>
      <c r="W689" s="1165"/>
      <c r="X689" s="1028"/>
      <c r="Y689" s="1028"/>
      <c r="Z689" s="1028"/>
      <c r="AA689" s="1028"/>
      <c r="AB689" s="1028"/>
      <c r="AC689" s="1028"/>
      <c r="AD689" s="1028"/>
      <c r="AE689" s="1028"/>
      <c r="AF689" s="1028"/>
      <c r="AG689" s="1028"/>
      <c r="AH689" s="1028"/>
      <c r="AI689" s="1028"/>
      <c r="AJ689" s="1028"/>
      <c r="AK689" s="1028"/>
      <c r="AL689" s="1028"/>
      <c r="AM689" s="1028"/>
      <c r="AN689" s="1028"/>
      <c r="AO689" s="1028"/>
      <c r="AP689" s="1028"/>
      <c r="AQ689" s="1028"/>
      <c r="AR689" s="1028"/>
      <c r="AS689" s="1028"/>
    </row>
    <row r="690" spans="1:45" ht="12.75" customHeight="1">
      <c r="A690" s="1028"/>
      <c r="B690" s="1028"/>
      <c r="C690" s="1028"/>
      <c r="D690" s="1102"/>
      <c r="E690" s="1028"/>
      <c r="F690" s="1028"/>
      <c r="G690" s="1028"/>
      <c r="H690" s="1028"/>
      <c r="I690" s="1028"/>
      <c r="J690" s="1102"/>
      <c r="K690" s="1028"/>
      <c r="L690" s="1028"/>
      <c r="M690" s="1028"/>
      <c r="N690" s="1028"/>
      <c r="O690" s="1028"/>
      <c r="P690" s="1028"/>
      <c r="Q690" s="1028"/>
      <c r="R690" s="1162"/>
      <c r="S690" s="713"/>
      <c r="T690" s="747"/>
      <c r="U690" s="1028"/>
      <c r="V690" s="1102"/>
      <c r="W690" s="1165"/>
      <c r="X690" s="1028"/>
      <c r="Y690" s="1028"/>
      <c r="Z690" s="1028"/>
      <c r="AA690" s="1028"/>
      <c r="AB690" s="1028"/>
      <c r="AC690" s="1028"/>
      <c r="AD690" s="1028"/>
      <c r="AE690" s="1028"/>
      <c r="AF690" s="1028"/>
      <c r="AG690" s="1028"/>
      <c r="AH690" s="1028"/>
      <c r="AI690" s="1028"/>
      <c r="AJ690" s="1028"/>
      <c r="AK690" s="1028"/>
      <c r="AL690" s="1028"/>
      <c r="AM690" s="1028"/>
      <c r="AN690" s="1028"/>
      <c r="AO690" s="1028"/>
      <c r="AP690" s="1028"/>
      <c r="AQ690" s="1028"/>
      <c r="AR690" s="1028"/>
      <c r="AS690" s="1028"/>
    </row>
    <row r="691" spans="1:45" ht="12.75" customHeight="1">
      <c r="A691" s="1028"/>
      <c r="B691" s="1028"/>
      <c r="C691" s="1028"/>
      <c r="D691" s="1102"/>
      <c r="E691" s="1028"/>
      <c r="F691" s="1028"/>
      <c r="G691" s="1028"/>
      <c r="H691" s="1028"/>
      <c r="I691" s="1028"/>
      <c r="J691" s="1102"/>
      <c r="K691" s="1028"/>
      <c r="L691" s="1028"/>
      <c r="M691" s="1028"/>
      <c r="N691" s="1028"/>
      <c r="O691" s="1028"/>
      <c r="P691" s="1028"/>
      <c r="Q691" s="1028"/>
      <c r="R691" s="1162"/>
      <c r="S691" s="713"/>
      <c r="T691" s="747"/>
      <c r="U691" s="1028"/>
      <c r="V691" s="1102"/>
      <c r="W691" s="1165"/>
      <c r="X691" s="1028"/>
      <c r="Y691" s="1028"/>
      <c r="Z691" s="1028"/>
      <c r="AA691" s="1028"/>
      <c r="AB691" s="1028"/>
      <c r="AC691" s="1028"/>
      <c r="AD691" s="1028"/>
      <c r="AE691" s="1028"/>
      <c r="AF691" s="1028"/>
      <c r="AG691" s="1028"/>
      <c r="AH691" s="1028"/>
      <c r="AI691" s="1028"/>
      <c r="AJ691" s="1028"/>
      <c r="AK691" s="1028"/>
      <c r="AL691" s="1028"/>
      <c r="AM691" s="1028"/>
      <c r="AN691" s="1028"/>
      <c r="AO691" s="1028"/>
      <c r="AP691" s="1028"/>
      <c r="AQ691" s="1028"/>
      <c r="AR691" s="1028"/>
      <c r="AS691" s="1028"/>
    </row>
    <row r="692" spans="1:45" ht="12.75" customHeight="1">
      <c r="A692" s="1028"/>
      <c r="B692" s="1028"/>
      <c r="C692" s="1028"/>
      <c r="D692" s="1102"/>
      <c r="E692" s="1028"/>
      <c r="F692" s="1028"/>
      <c r="G692" s="1028"/>
      <c r="H692" s="1028"/>
      <c r="I692" s="1028"/>
      <c r="J692" s="1102"/>
      <c r="K692" s="1028"/>
      <c r="L692" s="1028"/>
      <c r="M692" s="1028"/>
      <c r="N692" s="1028"/>
      <c r="O692" s="1028"/>
      <c r="P692" s="1028"/>
      <c r="Q692" s="1028"/>
      <c r="R692" s="1162"/>
      <c r="S692" s="713"/>
      <c r="T692" s="747"/>
      <c r="U692" s="1028"/>
      <c r="V692" s="1102"/>
      <c r="W692" s="1165"/>
      <c r="X692" s="1028"/>
      <c r="Y692" s="1028"/>
      <c r="Z692" s="1028"/>
      <c r="AA692" s="1028"/>
      <c r="AB692" s="1028"/>
      <c r="AC692" s="1028"/>
      <c r="AD692" s="1028"/>
      <c r="AE692" s="1028"/>
      <c r="AF692" s="1028"/>
      <c r="AG692" s="1028"/>
      <c r="AH692" s="1028"/>
      <c r="AI692" s="1028"/>
      <c r="AJ692" s="1028"/>
      <c r="AK692" s="1028"/>
      <c r="AL692" s="1028"/>
      <c r="AM692" s="1028"/>
      <c r="AN692" s="1028"/>
      <c r="AO692" s="1028"/>
      <c r="AP692" s="1028"/>
      <c r="AQ692" s="1028"/>
      <c r="AR692" s="1028"/>
      <c r="AS692" s="1028"/>
    </row>
    <row r="693" spans="1:45" ht="12.75" customHeight="1">
      <c r="A693" s="1028"/>
      <c r="B693" s="1028"/>
      <c r="C693" s="1028"/>
      <c r="D693" s="1102"/>
      <c r="E693" s="1028"/>
      <c r="F693" s="1028"/>
      <c r="G693" s="1028"/>
      <c r="H693" s="1028"/>
      <c r="I693" s="1028"/>
      <c r="J693" s="1102"/>
      <c r="K693" s="1028"/>
      <c r="L693" s="1028"/>
      <c r="M693" s="1028"/>
      <c r="N693" s="1028"/>
      <c r="O693" s="1028"/>
      <c r="P693" s="1028"/>
      <c r="Q693" s="1028"/>
      <c r="R693" s="1162"/>
      <c r="S693" s="713"/>
      <c r="T693" s="747"/>
      <c r="U693" s="1028"/>
      <c r="V693" s="1102"/>
      <c r="W693" s="1165"/>
      <c r="X693" s="1028"/>
      <c r="Y693" s="1028"/>
      <c r="Z693" s="1028"/>
      <c r="AA693" s="1028"/>
      <c r="AB693" s="1028"/>
      <c r="AC693" s="1028"/>
      <c r="AD693" s="1028"/>
      <c r="AE693" s="1028"/>
      <c r="AF693" s="1028"/>
      <c r="AG693" s="1028"/>
      <c r="AH693" s="1028"/>
      <c r="AI693" s="1028"/>
      <c r="AJ693" s="1028"/>
      <c r="AK693" s="1028"/>
      <c r="AL693" s="1028"/>
      <c r="AM693" s="1028"/>
      <c r="AN693" s="1028"/>
      <c r="AO693" s="1028"/>
      <c r="AP693" s="1028"/>
      <c r="AQ693" s="1028"/>
      <c r="AR693" s="1028"/>
      <c r="AS693" s="1028"/>
    </row>
    <row r="694" spans="1:45" ht="12.75" customHeight="1">
      <c r="A694" s="1028"/>
      <c r="B694" s="1028"/>
      <c r="C694" s="1028"/>
      <c r="D694" s="1102"/>
      <c r="E694" s="1028"/>
      <c r="F694" s="1028"/>
      <c r="G694" s="1028"/>
      <c r="H694" s="1028"/>
      <c r="I694" s="1028"/>
      <c r="J694" s="1102"/>
      <c r="K694" s="1028"/>
      <c r="L694" s="1028"/>
      <c r="M694" s="1028"/>
      <c r="N694" s="1028"/>
      <c r="O694" s="1028"/>
      <c r="P694" s="1028"/>
      <c r="Q694" s="1028"/>
      <c r="R694" s="1162"/>
      <c r="S694" s="713"/>
      <c r="T694" s="747"/>
      <c r="U694" s="1028"/>
      <c r="V694" s="1102"/>
      <c r="W694" s="1165"/>
      <c r="X694" s="1028"/>
      <c r="Y694" s="1028"/>
      <c r="Z694" s="1028"/>
      <c r="AA694" s="1028"/>
      <c r="AB694" s="1028"/>
      <c r="AC694" s="1028"/>
      <c r="AD694" s="1028"/>
      <c r="AE694" s="1028"/>
      <c r="AF694" s="1028"/>
      <c r="AG694" s="1028"/>
      <c r="AH694" s="1028"/>
      <c r="AI694" s="1028"/>
      <c r="AJ694" s="1028"/>
      <c r="AK694" s="1028"/>
      <c r="AL694" s="1028"/>
      <c r="AM694" s="1028"/>
      <c r="AN694" s="1028"/>
      <c r="AO694" s="1028"/>
      <c r="AP694" s="1028"/>
      <c r="AQ694" s="1028"/>
      <c r="AR694" s="1028"/>
      <c r="AS694" s="1028"/>
    </row>
    <row r="695" spans="1:45" ht="12.75" customHeight="1">
      <c r="A695" s="1028"/>
      <c r="B695" s="1028"/>
      <c r="C695" s="1028"/>
      <c r="D695" s="1102"/>
      <c r="E695" s="1028"/>
      <c r="F695" s="1028"/>
      <c r="G695" s="1028"/>
      <c r="H695" s="1028"/>
      <c r="I695" s="1028"/>
      <c r="J695" s="1102"/>
      <c r="K695" s="1028"/>
      <c r="L695" s="1028"/>
      <c r="M695" s="1028"/>
      <c r="N695" s="1028"/>
      <c r="O695" s="1028"/>
      <c r="P695" s="1028"/>
      <c r="Q695" s="1028"/>
      <c r="R695" s="1162"/>
      <c r="S695" s="713"/>
      <c r="T695" s="747"/>
      <c r="U695" s="1028"/>
      <c r="V695" s="1102"/>
      <c r="W695" s="1165"/>
      <c r="X695" s="1028"/>
      <c r="Y695" s="1028"/>
      <c r="Z695" s="1028"/>
      <c r="AA695" s="1028"/>
      <c r="AB695" s="1028"/>
      <c r="AC695" s="1028"/>
      <c r="AD695" s="1028"/>
      <c r="AE695" s="1028"/>
      <c r="AF695" s="1028"/>
      <c r="AG695" s="1028"/>
      <c r="AH695" s="1028"/>
      <c r="AI695" s="1028"/>
      <c r="AJ695" s="1028"/>
      <c r="AK695" s="1028"/>
      <c r="AL695" s="1028"/>
      <c r="AM695" s="1028"/>
      <c r="AN695" s="1028"/>
      <c r="AO695" s="1028"/>
      <c r="AP695" s="1028"/>
      <c r="AQ695" s="1028"/>
      <c r="AR695" s="1028"/>
      <c r="AS695" s="1028"/>
    </row>
    <row r="696" spans="1:45" ht="12.75" customHeight="1">
      <c r="A696" s="1028"/>
      <c r="B696" s="1028"/>
      <c r="C696" s="1028"/>
      <c r="D696" s="1102"/>
      <c r="E696" s="1028"/>
      <c r="F696" s="1028"/>
      <c r="G696" s="1028"/>
      <c r="H696" s="1028"/>
      <c r="I696" s="1028"/>
      <c r="J696" s="1102"/>
      <c r="K696" s="1028"/>
      <c r="L696" s="1028"/>
      <c r="M696" s="1028"/>
      <c r="N696" s="1028"/>
      <c r="O696" s="1028"/>
      <c r="P696" s="1028"/>
      <c r="Q696" s="1028"/>
      <c r="R696" s="1162"/>
      <c r="S696" s="713"/>
      <c r="T696" s="747"/>
      <c r="U696" s="1028"/>
      <c r="V696" s="1102"/>
      <c r="W696" s="1165"/>
      <c r="X696" s="1028"/>
      <c r="Y696" s="1028"/>
      <c r="Z696" s="1028"/>
      <c r="AA696" s="1028"/>
      <c r="AB696" s="1028"/>
      <c r="AC696" s="1028"/>
      <c r="AD696" s="1028"/>
      <c r="AE696" s="1028"/>
      <c r="AF696" s="1028"/>
      <c r="AG696" s="1028"/>
      <c r="AH696" s="1028"/>
      <c r="AI696" s="1028"/>
      <c r="AJ696" s="1028"/>
      <c r="AK696" s="1028"/>
      <c r="AL696" s="1028"/>
      <c r="AM696" s="1028"/>
      <c r="AN696" s="1028"/>
      <c r="AO696" s="1028"/>
      <c r="AP696" s="1028"/>
      <c r="AQ696" s="1028"/>
      <c r="AR696" s="1028"/>
      <c r="AS696" s="1028"/>
    </row>
    <row r="697" spans="1:45" ht="12.75" customHeight="1">
      <c r="A697" s="1028"/>
      <c r="B697" s="1028"/>
      <c r="C697" s="1028"/>
      <c r="D697" s="1102"/>
      <c r="E697" s="1028"/>
      <c r="F697" s="1028"/>
      <c r="G697" s="1028"/>
      <c r="H697" s="1028"/>
      <c r="I697" s="1028"/>
      <c r="J697" s="1102"/>
      <c r="K697" s="1028"/>
      <c r="L697" s="1028"/>
      <c r="M697" s="1028"/>
      <c r="N697" s="1028"/>
      <c r="O697" s="1028"/>
      <c r="P697" s="1028"/>
      <c r="Q697" s="1028"/>
      <c r="R697" s="1162"/>
      <c r="S697" s="713"/>
      <c r="T697" s="747"/>
      <c r="U697" s="1028"/>
      <c r="V697" s="1102"/>
      <c r="W697" s="1165"/>
      <c r="X697" s="1028"/>
      <c r="Y697" s="1028"/>
      <c r="Z697" s="1028"/>
      <c r="AA697" s="1028"/>
      <c r="AB697" s="1028"/>
      <c r="AC697" s="1028"/>
      <c r="AD697" s="1028"/>
      <c r="AE697" s="1028"/>
      <c r="AF697" s="1028"/>
      <c r="AG697" s="1028"/>
      <c r="AH697" s="1028"/>
      <c r="AI697" s="1028"/>
      <c r="AJ697" s="1028"/>
      <c r="AK697" s="1028"/>
      <c r="AL697" s="1028"/>
      <c r="AM697" s="1028"/>
      <c r="AN697" s="1028"/>
      <c r="AO697" s="1028"/>
      <c r="AP697" s="1028"/>
      <c r="AQ697" s="1028"/>
      <c r="AR697" s="1028"/>
      <c r="AS697" s="1028"/>
    </row>
    <row r="698" spans="1:45" ht="12.75" customHeight="1">
      <c r="A698" s="1028"/>
      <c r="B698" s="1028"/>
      <c r="C698" s="1028"/>
      <c r="D698" s="1102"/>
      <c r="E698" s="1028"/>
      <c r="F698" s="1028"/>
      <c r="G698" s="1028"/>
      <c r="H698" s="1028"/>
      <c r="I698" s="1028"/>
      <c r="J698" s="1102"/>
      <c r="K698" s="1028"/>
      <c r="L698" s="1028"/>
      <c r="M698" s="1028"/>
      <c r="N698" s="1028"/>
      <c r="O698" s="1028"/>
      <c r="P698" s="1028"/>
      <c r="Q698" s="1028"/>
      <c r="R698" s="1162"/>
      <c r="S698" s="713"/>
      <c r="T698" s="747"/>
      <c r="U698" s="1028"/>
      <c r="V698" s="1102"/>
      <c r="W698" s="1165"/>
      <c r="X698" s="1028"/>
      <c r="Y698" s="1028"/>
      <c r="Z698" s="1028"/>
      <c r="AA698" s="1028"/>
      <c r="AB698" s="1028"/>
      <c r="AC698" s="1028"/>
      <c r="AD698" s="1028"/>
      <c r="AE698" s="1028"/>
      <c r="AF698" s="1028"/>
      <c r="AG698" s="1028"/>
      <c r="AH698" s="1028"/>
      <c r="AI698" s="1028"/>
      <c r="AJ698" s="1028"/>
      <c r="AK698" s="1028"/>
      <c r="AL698" s="1028"/>
      <c r="AM698" s="1028"/>
      <c r="AN698" s="1028"/>
      <c r="AO698" s="1028"/>
      <c r="AP698" s="1028"/>
      <c r="AQ698" s="1028"/>
      <c r="AR698" s="1028"/>
      <c r="AS698" s="1028"/>
    </row>
    <row r="699" spans="1:45" ht="12.75" customHeight="1">
      <c r="A699" s="1028"/>
      <c r="B699" s="1028"/>
      <c r="C699" s="1028"/>
      <c r="D699" s="1102"/>
      <c r="E699" s="1028"/>
      <c r="F699" s="1028"/>
      <c r="G699" s="1028"/>
      <c r="H699" s="1028"/>
      <c r="I699" s="1028"/>
      <c r="J699" s="1102"/>
      <c r="K699" s="1028"/>
      <c r="L699" s="1028"/>
      <c r="M699" s="1028"/>
      <c r="N699" s="1028"/>
      <c r="O699" s="1028"/>
      <c r="P699" s="1028"/>
      <c r="Q699" s="1028"/>
      <c r="R699" s="1162"/>
      <c r="S699" s="713"/>
      <c r="T699" s="747"/>
      <c r="U699" s="1028"/>
      <c r="V699" s="1102"/>
      <c r="W699" s="1165"/>
      <c r="X699" s="1028"/>
      <c r="Y699" s="1028"/>
      <c r="Z699" s="1028"/>
      <c r="AA699" s="1028"/>
      <c r="AB699" s="1028"/>
      <c r="AC699" s="1028"/>
      <c r="AD699" s="1028"/>
      <c r="AE699" s="1028"/>
      <c r="AF699" s="1028"/>
      <c r="AG699" s="1028"/>
      <c r="AH699" s="1028"/>
      <c r="AI699" s="1028"/>
      <c r="AJ699" s="1028"/>
      <c r="AK699" s="1028"/>
      <c r="AL699" s="1028"/>
      <c r="AM699" s="1028"/>
      <c r="AN699" s="1028"/>
      <c r="AO699" s="1028"/>
      <c r="AP699" s="1028"/>
      <c r="AQ699" s="1028"/>
      <c r="AR699" s="1028"/>
      <c r="AS699" s="1028"/>
    </row>
    <row r="700" spans="1:45" ht="12.75" customHeight="1">
      <c r="A700" s="1028"/>
      <c r="B700" s="1028"/>
      <c r="C700" s="1028"/>
      <c r="D700" s="1102"/>
      <c r="E700" s="1028"/>
      <c r="F700" s="1028"/>
      <c r="G700" s="1028"/>
      <c r="H700" s="1028"/>
      <c r="I700" s="1028"/>
      <c r="J700" s="1102"/>
      <c r="K700" s="1028"/>
      <c r="L700" s="1028"/>
      <c r="M700" s="1028"/>
      <c r="N700" s="1028"/>
      <c r="O700" s="1028"/>
      <c r="P700" s="1028"/>
      <c r="Q700" s="1028"/>
      <c r="R700" s="1162"/>
      <c r="S700" s="713"/>
      <c r="T700" s="747"/>
      <c r="U700" s="1028"/>
      <c r="V700" s="1102"/>
      <c r="W700" s="1165"/>
      <c r="X700" s="1028"/>
      <c r="Y700" s="1028"/>
      <c r="Z700" s="1028"/>
      <c r="AA700" s="1028"/>
      <c r="AB700" s="1028"/>
      <c r="AC700" s="1028"/>
      <c r="AD700" s="1028"/>
      <c r="AE700" s="1028"/>
      <c r="AF700" s="1028"/>
      <c r="AG700" s="1028"/>
      <c r="AH700" s="1028"/>
      <c r="AI700" s="1028"/>
      <c r="AJ700" s="1028"/>
      <c r="AK700" s="1028"/>
      <c r="AL700" s="1028"/>
      <c r="AM700" s="1028"/>
      <c r="AN700" s="1028"/>
      <c r="AO700" s="1028"/>
      <c r="AP700" s="1028"/>
      <c r="AQ700" s="1028"/>
      <c r="AR700" s="1028"/>
      <c r="AS700" s="1028"/>
    </row>
    <row r="701" spans="1:45" ht="12.75" customHeight="1">
      <c r="A701" s="1028"/>
      <c r="B701" s="1028"/>
      <c r="C701" s="1028"/>
      <c r="D701" s="1102"/>
      <c r="E701" s="1028"/>
      <c r="F701" s="1028"/>
      <c r="G701" s="1028"/>
      <c r="H701" s="1028"/>
      <c r="I701" s="1028"/>
      <c r="J701" s="1102"/>
      <c r="K701" s="1028"/>
      <c r="L701" s="1028"/>
      <c r="M701" s="1028"/>
      <c r="N701" s="1028"/>
      <c r="O701" s="1028"/>
      <c r="P701" s="1028"/>
      <c r="Q701" s="1028"/>
      <c r="R701" s="1162"/>
      <c r="S701" s="713"/>
      <c r="T701" s="747"/>
      <c r="U701" s="1028"/>
      <c r="V701" s="1102"/>
      <c r="W701" s="1165"/>
      <c r="X701" s="1028"/>
      <c r="Y701" s="1028"/>
      <c r="Z701" s="1028"/>
      <c r="AA701" s="1028"/>
      <c r="AB701" s="1028"/>
      <c r="AC701" s="1028"/>
      <c r="AD701" s="1028"/>
      <c r="AE701" s="1028"/>
      <c r="AF701" s="1028"/>
      <c r="AG701" s="1028"/>
      <c r="AH701" s="1028"/>
      <c r="AI701" s="1028"/>
      <c r="AJ701" s="1028"/>
      <c r="AK701" s="1028"/>
      <c r="AL701" s="1028"/>
      <c r="AM701" s="1028"/>
      <c r="AN701" s="1028"/>
      <c r="AO701" s="1028"/>
      <c r="AP701" s="1028"/>
      <c r="AQ701" s="1028"/>
      <c r="AR701" s="1028"/>
      <c r="AS701" s="1028"/>
    </row>
    <row r="702" spans="1:45" ht="12.75" customHeight="1">
      <c r="A702" s="1028"/>
      <c r="B702" s="1028"/>
      <c r="C702" s="1028"/>
      <c r="D702" s="1102"/>
      <c r="E702" s="1028"/>
      <c r="F702" s="1028"/>
      <c r="G702" s="1028"/>
      <c r="H702" s="1028"/>
      <c r="I702" s="1028"/>
      <c r="J702" s="1102"/>
      <c r="K702" s="1028"/>
      <c r="L702" s="1028"/>
      <c r="M702" s="1028"/>
      <c r="N702" s="1028"/>
      <c r="O702" s="1028"/>
      <c r="P702" s="1028"/>
      <c r="Q702" s="1028"/>
      <c r="R702" s="1162"/>
      <c r="S702" s="713"/>
      <c r="T702" s="747"/>
      <c r="U702" s="1028"/>
      <c r="V702" s="1102"/>
      <c r="W702" s="1165"/>
      <c r="X702" s="1028"/>
      <c r="Y702" s="1028"/>
      <c r="Z702" s="1028"/>
      <c r="AA702" s="1028"/>
      <c r="AB702" s="1028"/>
      <c r="AC702" s="1028"/>
      <c r="AD702" s="1028"/>
      <c r="AE702" s="1028"/>
      <c r="AF702" s="1028"/>
      <c r="AG702" s="1028"/>
      <c r="AH702" s="1028"/>
      <c r="AI702" s="1028"/>
      <c r="AJ702" s="1028"/>
      <c r="AK702" s="1028"/>
      <c r="AL702" s="1028"/>
      <c r="AM702" s="1028"/>
      <c r="AN702" s="1028"/>
      <c r="AO702" s="1028"/>
      <c r="AP702" s="1028"/>
      <c r="AQ702" s="1028"/>
      <c r="AR702" s="1028"/>
      <c r="AS702" s="1028"/>
    </row>
    <row r="703" spans="1:45" ht="12.75" customHeight="1">
      <c r="A703" s="1028"/>
      <c r="B703" s="1028"/>
      <c r="C703" s="1028"/>
      <c r="D703" s="1102"/>
      <c r="E703" s="1028"/>
      <c r="F703" s="1028"/>
      <c r="G703" s="1028"/>
      <c r="H703" s="1028"/>
      <c r="I703" s="1028"/>
      <c r="J703" s="1102"/>
      <c r="K703" s="1028"/>
      <c r="L703" s="1028"/>
      <c r="M703" s="1028"/>
      <c r="N703" s="1028"/>
      <c r="O703" s="1028"/>
      <c r="P703" s="1028"/>
      <c r="Q703" s="1028"/>
      <c r="R703" s="1162"/>
      <c r="S703" s="713"/>
      <c r="T703" s="747"/>
      <c r="U703" s="1028"/>
      <c r="V703" s="1102"/>
      <c r="W703" s="1165"/>
      <c r="X703" s="1028"/>
      <c r="Y703" s="1028"/>
      <c r="Z703" s="1028"/>
      <c r="AA703" s="1028"/>
      <c r="AB703" s="1028"/>
      <c r="AC703" s="1028"/>
      <c r="AD703" s="1028"/>
      <c r="AE703" s="1028"/>
      <c r="AF703" s="1028"/>
      <c r="AG703" s="1028"/>
      <c r="AH703" s="1028"/>
      <c r="AI703" s="1028"/>
      <c r="AJ703" s="1028"/>
      <c r="AK703" s="1028"/>
      <c r="AL703" s="1028"/>
      <c r="AM703" s="1028"/>
      <c r="AN703" s="1028"/>
      <c r="AO703" s="1028"/>
      <c r="AP703" s="1028"/>
      <c r="AQ703" s="1028"/>
      <c r="AR703" s="1028"/>
      <c r="AS703" s="1028"/>
    </row>
    <row r="704" spans="1:45" ht="12.75" customHeight="1">
      <c r="A704" s="1028"/>
      <c r="B704" s="1028"/>
      <c r="C704" s="1028"/>
      <c r="D704" s="1102"/>
      <c r="E704" s="1028"/>
      <c r="F704" s="1028"/>
      <c r="G704" s="1028"/>
      <c r="H704" s="1028"/>
      <c r="I704" s="1028"/>
      <c r="J704" s="1102"/>
      <c r="K704" s="1028"/>
      <c r="L704" s="1028"/>
      <c r="M704" s="1028"/>
      <c r="N704" s="1028"/>
      <c r="O704" s="1028"/>
      <c r="P704" s="1028"/>
      <c r="Q704" s="1028"/>
      <c r="R704" s="1162"/>
      <c r="S704" s="713"/>
      <c r="T704" s="747"/>
      <c r="U704" s="1028"/>
      <c r="V704" s="1102"/>
      <c r="W704" s="1165"/>
      <c r="X704" s="1028"/>
      <c r="Y704" s="1028"/>
      <c r="Z704" s="1028"/>
      <c r="AA704" s="1028"/>
      <c r="AB704" s="1028"/>
      <c r="AC704" s="1028"/>
      <c r="AD704" s="1028"/>
      <c r="AE704" s="1028"/>
      <c r="AF704" s="1028"/>
      <c r="AG704" s="1028"/>
      <c r="AH704" s="1028"/>
      <c r="AI704" s="1028"/>
      <c r="AJ704" s="1028"/>
      <c r="AK704" s="1028"/>
      <c r="AL704" s="1028"/>
      <c r="AM704" s="1028"/>
      <c r="AN704" s="1028"/>
      <c r="AO704" s="1028"/>
      <c r="AP704" s="1028"/>
      <c r="AQ704" s="1028"/>
      <c r="AR704" s="1028"/>
      <c r="AS704" s="1028"/>
    </row>
    <row r="705" spans="1:45" ht="12.75" customHeight="1">
      <c r="A705" s="1028"/>
      <c r="B705" s="1028"/>
      <c r="C705" s="1028"/>
      <c r="D705" s="1102"/>
      <c r="E705" s="1028"/>
      <c r="F705" s="1028"/>
      <c r="G705" s="1028"/>
      <c r="H705" s="1028"/>
      <c r="I705" s="1028"/>
      <c r="J705" s="1102"/>
      <c r="K705" s="1028"/>
      <c r="L705" s="1028"/>
      <c r="M705" s="1028"/>
      <c r="N705" s="1028"/>
      <c r="O705" s="1028"/>
      <c r="P705" s="1028"/>
      <c r="Q705" s="1028"/>
      <c r="R705" s="1162"/>
      <c r="S705" s="713"/>
      <c r="T705" s="747"/>
      <c r="U705" s="1028"/>
      <c r="V705" s="1102"/>
      <c r="W705" s="1165"/>
      <c r="X705" s="1028"/>
      <c r="Y705" s="1028"/>
      <c r="Z705" s="1028"/>
      <c r="AA705" s="1028"/>
      <c r="AB705" s="1028"/>
      <c r="AC705" s="1028"/>
      <c r="AD705" s="1028"/>
      <c r="AE705" s="1028"/>
      <c r="AF705" s="1028"/>
      <c r="AG705" s="1028"/>
      <c r="AH705" s="1028"/>
      <c r="AI705" s="1028"/>
      <c r="AJ705" s="1028"/>
      <c r="AK705" s="1028"/>
      <c r="AL705" s="1028"/>
      <c r="AM705" s="1028"/>
      <c r="AN705" s="1028"/>
      <c r="AO705" s="1028"/>
      <c r="AP705" s="1028"/>
      <c r="AQ705" s="1028"/>
      <c r="AR705" s="1028"/>
      <c r="AS705" s="1028"/>
    </row>
    <row r="706" spans="1:45" ht="12.75" customHeight="1">
      <c r="A706" s="1028"/>
      <c r="B706" s="1028"/>
      <c r="C706" s="1028"/>
      <c r="D706" s="1102"/>
      <c r="E706" s="1028"/>
      <c r="F706" s="1028"/>
      <c r="G706" s="1028"/>
      <c r="H706" s="1028"/>
      <c r="I706" s="1028"/>
      <c r="J706" s="1102"/>
      <c r="K706" s="1028"/>
      <c r="L706" s="1028"/>
      <c r="M706" s="1028"/>
      <c r="N706" s="1028"/>
      <c r="O706" s="1028"/>
      <c r="P706" s="1028"/>
      <c r="Q706" s="1028"/>
      <c r="R706" s="1162"/>
      <c r="S706" s="713"/>
      <c r="T706" s="747"/>
      <c r="U706" s="1028"/>
      <c r="V706" s="1102"/>
      <c r="W706" s="1165"/>
      <c r="X706" s="1028"/>
      <c r="Y706" s="1028"/>
      <c r="Z706" s="1028"/>
      <c r="AA706" s="1028"/>
      <c r="AB706" s="1028"/>
      <c r="AC706" s="1028"/>
      <c r="AD706" s="1028"/>
      <c r="AE706" s="1028"/>
      <c r="AF706" s="1028"/>
      <c r="AG706" s="1028"/>
      <c r="AH706" s="1028"/>
      <c r="AI706" s="1028"/>
      <c r="AJ706" s="1028"/>
      <c r="AK706" s="1028"/>
      <c r="AL706" s="1028"/>
      <c r="AM706" s="1028"/>
      <c r="AN706" s="1028"/>
      <c r="AO706" s="1028"/>
      <c r="AP706" s="1028"/>
      <c r="AQ706" s="1028"/>
      <c r="AR706" s="1028"/>
      <c r="AS706" s="1028"/>
    </row>
    <row r="707" spans="1:45" ht="12.75" customHeight="1">
      <c r="A707" s="1028"/>
      <c r="B707" s="1028"/>
      <c r="C707" s="1028"/>
      <c r="D707" s="1102"/>
      <c r="E707" s="1028"/>
      <c r="F707" s="1028"/>
      <c r="G707" s="1028"/>
      <c r="H707" s="1028"/>
      <c r="I707" s="1028"/>
      <c r="J707" s="1102"/>
      <c r="K707" s="1028"/>
      <c r="L707" s="1028"/>
      <c r="M707" s="1028"/>
      <c r="N707" s="1028"/>
      <c r="O707" s="1028"/>
      <c r="P707" s="1028"/>
      <c r="Q707" s="1028"/>
      <c r="R707" s="1162"/>
      <c r="S707" s="713"/>
      <c r="T707" s="747"/>
      <c r="U707" s="1028"/>
      <c r="V707" s="1102"/>
      <c r="W707" s="1165"/>
      <c r="X707" s="1028"/>
      <c r="Y707" s="1028"/>
      <c r="Z707" s="1028"/>
      <c r="AA707" s="1028"/>
      <c r="AB707" s="1028"/>
      <c r="AC707" s="1028"/>
      <c r="AD707" s="1028"/>
      <c r="AE707" s="1028"/>
      <c r="AF707" s="1028"/>
      <c r="AG707" s="1028"/>
      <c r="AH707" s="1028"/>
      <c r="AI707" s="1028"/>
      <c r="AJ707" s="1028"/>
      <c r="AK707" s="1028"/>
      <c r="AL707" s="1028"/>
      <c r="AM707" s="1028"/>
      <c r="AN707" s="1028"/>
      <c r="AO707" s="1028"/>
      <c r="AP707" s="1028"/>
      <c r="AQ707" s="1028"/>
      <c r="AR707" s="1028"/>
      <c r="AS707" s="1028"/>
    </row>
    <row r="708" spans="1:45" ht="12.75" customHeight="1">
      <c r="A708" s="1028"/>
      <c r="B708" s="1028"/>
      <c r="C708" s="1028"/>
      <c r="D708" s="1102"/>
      <c r="E708" s="1028"/>
      <c r="F708" s="1028"/>
      <c r="G708" s="1028"/>
      <c r="H708" s="1028"/>
      <c r="I708" s="1028"/>
      <c r="J708" s="1102"/>
      <c r="K708" s="1028"/>
      <c r="L708" s="1028"/>
      <c r="M708" s="1028"/>
      <c r="N708" s="1028"/>
      <c r="O708" s="1028"/>
      <c r="P708" s="1028"/>
      <c r="Q708" s="1028"/>
      <c r="R708" s="1162"/>
      <c r="S708" s="713"/>
      <c r="T708" s="747"/>
      <c r="U708" s="1028"/>
      <c r="V708" s="1102"/>
      <c r="W708" s="1165"/>
      <c r="X708" s="1028"/>
      <c r="Y708" s="1028"/>
      <c r="Z708" s="1028"/>
      <c r="AA708" s="1028"/>
      <c r="AB708" s="1028"/>
      <c r="AC708" s="1028"/>
      <c r="AD708" s="1028"/>
      <c r="AE708" s="1028"/>
      <c r="AF708" s="1028"/>
      <c r="AG708" s="1028"/>
      <c r="AH708" s="1028"/>
      <c r="AI708" s="1028"/>
      <c r="AJ708" s="1028"/>
      <c r="AK708" s="1028"/>
      <c r="AL708" s="1028"/>
      <c r="AM708" s="1028"/>
      <c r="AN708" s="1028"/>
      <c r="AO708" s="1028"/>
      <c r="AP708" s="1028"/>
      <c r="AQ708" s="1028"/>
      <c r="AR708" s="1028"/>
      <c r="AS708" s="1028"/>
    </row>
    <row r="709" spans="1:45" ht="12.75" customHeight="1">
      <c r="A709" s="1028"/>
      <c r="B709" s="1028"/>
      <c r="C709" s="1028"/>
      <c r="D709" s="1102"/>
      <c r="E709" s="1028"/>
      <c r="F709" s="1028"/>
      <c r="G709" s="1028"/>
      <c r="H709" s="1028"/>
      <c r="I709" s="1028"/>
      <c r="J709" s="1102"/>
      <c r="K709" s="1028"/>
      <c r="L709" s="1028"/>
      <c r="M709" s="1028"/>
      <c r="N709" s="1028"/>
      <c r="O709" s="1028"/>
      <c r="P709" s="1028"/>
      <c r="Q709" s="1028"/>
      <c r="R709" s="1162"/>
      <c r="S709" s="713"/>
      <c r="T709" s="747"/>
      <c r="U709" s="1028"/>
      <c r="V709" s="1102"/>
      <c r="W709" s="1165"/>
      <c r="X709" s="1028"/>
      <c r="Y709" s="1028"/>
      <c r="Z709" s="1028"/>
      <c r="AA709" s="1028"/>
      <c r="AB709" s="1028"/>
      <c r="AC709" s="1028"/>
      <c r="AD709" s="1028"/>
      <c r="AE709" s="1028"/>
      <c r="AF709" s="1028"/>
      <c r="AG709" s="1028"/>
      <c r="AH709" s="1028"/>
      <c r="AI709" s="1028"/>
      <c r="AJ709" s="1028"/>
      <c r="AK709" s="1028"/>
      <c r="AL709" s="1028"/>
      <c r="AM709" s="1028"/>
      <c r="AN709" s="1028"/>
      <c r="AO709" s="1028"/>
      <c r="AP709" s="1028"/>
      <c r="AQ709" s="1028"/>
      <c r="AR709" s="1028"/>
      <c r="AS709" s="1028"/>
    </row>
    <row r="710" spans="1:45" ht="12.75" customHeight="1">
      <c r="A710" s="1028"/>
      <c r="B710" s="1028"/>
      <c r="C710" s="1028"/>
      <c r="D710" s="1102"/>
      <c r="E710" s="1028"/>
      <c r="F710" s="1028"/>
      <c r="G710" s="1028"/>
      <c r="H710" s="1028"/>
      <c r="I710" s="1028"/>
      <c r="J710" s="1102"/>
      <c r="K710" s="1028"/>
      <c r="L710" s="1028"/>
      <c r="M710" s="1028"/>
      <c r="N710" s="1028"/>
      <c r="O710" s="1028"/>
      <c r="P710" s="1028"/>
      <c r="Q710" s="1028"/>
      <c r="R710" s="1162"/>
      <c r="S710" s="713"/>
      <c r="T710" s="747"/>
      <c r="U710" s="1028"/>
      <c r="V710" s="1102"/>
      <c r="W710" s="1165"/>
      <c r="X710" s="1028"/>
      <c r="Y710" s="1028"/>
      <c r="Z710" s="1028"/>
      <c r="AA710" s="1028"/>
      <c r="AB710" s="1028"/>
      <c r="AC710" s="1028"/>
      <c r="AD710" s="1028"/>
      <c r="AE710" s="1028"/>
      <c r="AF710" s="1028"/>
      <c r="AG710" s="1028"/>
      <c r="AH710" s="1028"/>
      <c r="AI710" s="1028"/>
      <c r="AJ710" s="1028"/>
      <c r="AK710" s="1028"/>
      <c r="AL710" s="1028"/>
      <c r="AM710" s="1028"/>
      <c r="AN710" s="1028"/>
      <c r="AO710" s="1028"/>
      <c r="AP710" s="1028"/>
      <c r="AQ710" s="1028"/>
      <c r="AR710" s="1028"/>
      <c r="AS710" s="1028"/>
    </row>
    <row r="711" spans="1:45" ht="12.75" customHeight="1">
      <c r="A711" s="1028"/>
      <c r="B711" s="1028"/>
      <c r="C711" s="1028"/>
      <c r="D711" s="1102"/>
      <c r="E711" s="1028"/>
      <c r="F711" s="1028"/>
      <c r="G711" s="1028"/>
      <c r="H711" s="1028"/>
      <c r="I711" s="1028"/>
      <c r="J711" s="1102"/>
      <c r="K711" s="1028"/>
      <c r="L711" s="1028"/>
      <c r="M711" s="1028"/>
      <c r="N711" s="1028"/>
      <c r="O711" s="1028"/>
      <c r="P711" s="1028"/>
      <c r="Q711" s="1028"/>
      <c r="R711" s="1162"/>
      <c r="S711" s="713"/>
      <c r="T711" s="747"/>
      <c r="U711" s="1028"/>
      <c r="V711" s="1102"/>
      <c r="W711" s="1165"/>
      <c r="X711" s="1028"/>
      <c r="Y711" s="1028"/>
      <c r="Z711" s="1028"/>
      <c r="AA711" s="1028"/>
      <c r="AB711" s="1028"/>
      <c r="AC711" s="1028"/>
      <c r="AD711" s="1028"/>
      <c r="AE711" s="1028"/>
      <c r="AF711" s="1028"/>
      <c r="AG711" s="1028"/>
      <c r="AH711" s="1028"/>
      <c r="AI711" s="1028"/>
      <c r="AJ711" s="1028"/>
      <c r="AK711" s="1028"/>
      <c r="AL711" s="1028"/>
      <c r="AM711" s="1028"/>
      <c r="AN711" s="1028"/>
      <c r="AO711" s="1028"/>
      <c r="AP711" s="1028"/>
      <c r="AQ711" s="1028"/>
      <c r="AR711" s="1028"/>
      <c r="AS711" s="1028"/>
    </row>
    <row r="712" spans="1:45" ht="12.75" customHeight="1">
      <c r="A712" s="1028"/>
      <c r="B712" s="1028"/>
      <c r="C712" s="1028"/>
      <c r="D712" s="1102"/>
      <c r="E712" s="1028"/>
      <c r="F712" s="1028"/>
      <c r="G712" s="1028"/>
      <c r="H712" s="1028"/>
      <c r="I712" s="1028"/>
      <c r="J712" s="1102"/>
      <c r="K712" s="1028"/>
      <c r="L712" s="1028"/>
      <c r="M712" s="1028"/>
      <c r="N712" s="1028"/>
      <c r="O712" s="1028"/>
      <c r="P712" s="1028"/>
      <c r="Q712" s="1028"/>
      <c r="R712" s="1162"/>
      <c r="S712" s="713"/>
      <c r="T712" s="747"/>
      <c r="U712" s="1028"/>
      <c r="V712" s="1102"/>
      <c r="W712" s="1165"/>
      <c r="X712" s="1028"/>
      <c r="Y712" s="1028"/>
      <c r="Z712" s="1028"/>
      <c r="AA712" s="1028"/>
      <c r="AB712" s="1028"/>
      <c r="AC712" s="1028"/>
      <c r="AD712" s="1028"/>
      <c r="AE712" s="1028"/>
      <c r="AF712" s="1028"/>
      <c r="AG712" s="1028"/>
      <c r="AH712" s="1028"/>
      <c r="AI712" s="1028"/>
      <c r="AJ712" s="1028"/>
      <c r="AK712" s="1028"/>
      <c r="AL712" s="1028"/>
      <c r="AM712" s="1028"/>
      <c r="AN712" s="1028"/>
      <c r="AO712" s="1028"/>
      <c r="AP712" s="1028"/>
      <c r="AQ712" s="1028"/>
      <c r="AR712" s="1028"/>
      <c r="AS712" s="1028"/>
    </row>
    <row r="713" spans="1:45" ht="12.75" customHeight="1">
      <c r="A713" s="1028"/>
      <c r="B713" s="1028"/>
      <c r="C713" s="1028"/>
      <c r="D713" s="1102"/>
      <c r="E713" s="1028"/>
      <c r="F713" s="1028"/>
      <c r="G713" s="1028"/>
      <c r="H713" s="1028"/>
      <c r="I713" s="1028"/>
      <c r="J713" s="1102"/>
      <c r="K713" s="1028"/>
      <c r="L713" s="1028"/>
      <c r="M713" s="1028"/>
      <c r="N713" s="1028"/>
      <c r="O713" s="1028"/>
      <c r="P713" s="1028"/>
      <c r="Q713" s="1028"/>
      <c r="R713" s="1162"/>
      <c r="S713" s="713"/>
      <c r="T713" s="747"/>
      <c r="U713" s="1028"/>
      <c r="V713" s="1102"/>
      <c r="W713" s="1165"/>
      <c r="X713" s="1028"/>
      <c r="Y713" s="1028"/>
      <c r="Z713" s="1028"/>
      <c r="AA713" s="1028"/>
      <c r="AB713" s="1028"/>
      <c r="AC713" s="1028"/>
      <c r="AD713" s="1028"/>
      <c r="AE713" s="1028"/>
      <c r="AF713" s="1028"/>
      <c r="AG713" s="1028"/>
      <c r="AH713" s="1028"/>
      <c r="AI713" s="1028"/>
      <c r="AJ713" s="1028"/>
      <c r="AK713" s="1028"/>
      <c r="AL713" s="1028"/>
      <c r="AM713" s="1028"/>
      <c r="AN713" s="1028"/>
      <c r="AO713" s="1028"/>
      <c r="AP713" s="1028"/>
      <c r="AQ713" s="1028"/>
      <c r="AR713" s="1028"/>
      <c r="AS713" s="1028"/>
    </row>
    <row r="714" spans="1:45" ht="12.75" customHeight="1">
      <c r="A714" s="1028"/>
      <c r="B714" s="1028"/>
      <c r="C714" s="1028"/>
      <c r="D714" s="1102"/>
      <c r="E714" s="1028"/>
      <c r="F714" s="1028"/>
      <c r="G714" s="1028"/>
      <c r="H714" s="1028"/>
      <c r="I714" s="1028"/>
      <c r="J714" s="1102"/>
      <c r="K714" s="1028"/>
      <c r="L714" s="1028"/>
      <c r="M714" s="1028"/>
      <c r="N714" s="1028"/>
      <c r="O714" s="1028"/>
      <c r="P714" s="1028"/>
      <c r="Q714" s="1028"/>
      <c r="R714" s="1162"/>
      <c r="S714" s="713"/>
      <c r="T714" s="747"/>
      <c r="U714" s="1028"/>
      <c r="V714" s="1102"/>
      <c r="W714" s="1165"/>
      <c r="X714" s="1028"/>
      <c r="Y714" s="1028"/>
      <c r="Z714" s="1028"/>
      <c r="AA714" s="1028"/>
      <c r="AB714" s="1028"/>
      <c r="AC714" s="1028"/>
      <c r="AD714" s="1028"/>
      <c r="AE714" s="1028"/>
      <c r="AF714" s="1028"/>
      <c r="AG714" s="1028"/>
      <c r="AH714" s="1028"/>
      <c r="AI714" s="1028"/>
      <c r="AJ714" s="1028"/>
      <c r="AK714" s="1028"/>
      <c r="AL714" s="1028"/>
      <c r="AM714" s="1028"/>
      <c r="AN714" s="1028"/>
      <c r="AO714" s="1028"/>
      <c r="AP714" s="1028"/>
      <c r="AQ714" s="1028"/>
      <c r="AR714" s="1028"/>
      <c r="AS714" s="1028"/>
    </row>
    <row r="715" spans="1:45" ht="12.75" customHeight="1">
      <c r="A715" s="1028"/>
      <c r="B715" s="1028"/>
      <c r="C715" s="1028"/>
      <c r="D715" s="1102"/>
      <c r="E715" s="1028"/>
      <c r="F715" s="1028"/>
      <c r="G715" s="1028"/>
      <c r="H715" s="1028"/>
      <c r="I715" s="1028"/>
      <c r="J715" s="1102"/>
      <c r="K715" s="1028"/>
      <c r="L715" s="1028"/>
      <c r="M715" s="1028"/>
      <c r="N715" s="1028"/>
      <c r="O715" s="1028"/>
      <c r="P715" s="1028"/>
      <c r="Q715" s="1028"/>
      <c r="R715" s="1162"/>
      <c r="S715" s="713"/>
      <c r="T715" s="747"/>
      <c r="U715" s="1028"/>
      <c r="V715" s="1102"/>
      <c r="W715" s="1165"/>
      <c r="X715" s="1028"/>
      <c r="Y715" s="1028"/>
      <c r="Z715" s="1028"/>
      <c r="AA715" s="1028"/>
      <c r="AB715" s="1028"/>
      <c r="AC715" s="1028"/>
      <c r="AD715" s="1028"/>
      <c r="AE715" s="1028"/>
      <c r="AF715" s="1028"/>
      <c r="AG715" s="1028"/>
      <c r="AH715" s="1028"/>
      <c r="AI715" s="1028"/>
      <c r="AJ715" s="1028"/>
      <c r="AK715" s="1028"/>
      <c r="AL715" s="1028"/>
      <c r="AM715" s="1028"/>
      <c r="AN715" s="1028"/>
      <c r="AO715" s="1028"/>
      <c r="AP715" s="1028"/>
      <c r="AQ715" s="1028"/>
      <c r="AR715" s="1028"/>
      <c r="AS715" s="1028"/>
    </row>
    <row r="716" spans="1:45" ht="12.75" customHeight="1">
      <c r="A716" s="1028"/>
      <c r="B716" s="1028"/>
      <c r="C716" s="1028"/>
      <c r="D716" s="1102"/>
      <c r="E716" s="1028"/>
      <c r="F716" s="1028"/>
      <c r="G716" s="1028"/>
      <c r="H716" s="1028"/>
      <c r="I716" s="1028"/>
      <c r="J716" s="1102"/>
      <c r="K716" s="1028"/>
      <c r="L716" s="1028"/>
      <c r="M716" s="1028"/>
      <c r="N716" s="1028"/>
      <c r="O716" s="1028"/>
      <c r="P716" s="1028"/>
      <c r="Q716" s="1028"/>
      <c r="R716" s="1162"/>
      <c r="S716" s="713"/>
      <c r="T716" s="747"/>
      <c r="U716" s="1028"/>
      <c r="V716" s="1102"/>
      <c r="W716" s="1165"/>
      <c r="X716" s="1028"/>
      <c r="Y716" s="1028"/>
      <c r="Z716" s="1028"/>
      <c r="AA716" s="1028"/>
      <c r="AB716" s="1028"/>
      <c r="AC716" s="1028"/>
      <c r="AD716" s="1028"/>
      <c r="AE716" s="1028"/>
      <c r="AF716" s="1028"/>
      <c r="AG716" s="1028"/>
      <c r="AH716" s="1028"/>
      <c r="AI716" s="1028"/>
      <c r="AJ716" s="1028"/>
      <c r="AK716" s="1028"/>
      <c r="AL716" s="1028"/>
      <c r="AM716" s="1028"/>
      <c r="AN716" s="1028"/>
      <c r="AO716" s="1028"/>
      <c r="AP716" s="1028"/>
      <c r="AQ716" s="1028"/>
      <c r="AR716" s="1028"/>
      <c r="AS716" s="1028"/>
    </row>
    <row r="717" spans="1:45" ht="12.75" customHeight="1">
      <c r="A717" s="1028"/>
      <c r="B717" s="1028"/>
      <c r="C717" s="1028"/>
      <c r="D717" s="1102"/>
      <c r="E717" s="1028"/>
      <c r="F717" s="1028"/>
      <c r="G717" s="1028"/>
      <c r="H717" s="1028"/>
      <c r="I717" s="1028"/>
      <c r="J717" s="1102"/>
      <c r="K717" s="1028"/>
      <c r="L717" s="1028"/>
      <c r="M717" s="1028"/>
      <c r="N717" s="1028"/>
      <c r="O717" s="1028"/>
      <c r="P717" s="1028"/>
      <c r="Q717" s="1028"/>
      <c r="R717" s="1162"/>
      <c r="S717" s="713"/>
      <c r="T717" s="747"/>
      <c r="U717" s="1028"/>
      <c r="V717" s="1102"/>
      <c r="W717" s="1165"/>
      <c r="X717" s="1028"/>
      <c r="Y717" s="1028"/>
      <c r="Z717" s="1028"/>
      <c r="AA717" s="1028"/>
      <c r="AB717" s="1028"/>
      <c r="AC717" s="1028"/>
      <c r="AD717" s="1028"/>
      <c r="AE717" s="1028"/>
      <c r="AF717" s="1028"/>
      <c r="AG717" s="1028"/>
      <c r="AH717" s="1028"/>
      <c r="AI717" s="1028"/>
      <c r="AJ717" s="1028"/>
      <c r="AK717" s="1028"/>
      <c r="AL717" s="1028"/>
      <c r="AM717" s="1028"/>
      <c r="AN717" s="1028"/>
      <c r="AO717" s="1028"/>
      <c r="AP717" s="1028"/>
      <c r="AQ717" s="1028"/>
      <c r="AR717" s="1028"/>
      <c r="AS717" s="1028"/>
    </row>
    <row r="718" spans="1:45" ht="12.75" customHeight="1">
      <c r="A718" s="1028"/>
      <c r="B718" s="1028"/>
      <c r="C718" s="1028"/>
      <c r="D718" s="1102"/>
      <c r="E718" s="1028"/>
      <c r="F718" s="1028"/>
      <c r="G718" s="1028"/>
      <c r="H718" s="1028"/>
      <c r="I718" s="1028"/>
      <c r="J718" s="1102"/>
      <c r="K718" s="1028"/>
      <c r="L718" s="1028"/>
      <c r="M718" s="1028"/>
      <c r="N718" s="1028"/>
      <c r="O718" s="1028"/>
      <c r="P718" s="1028"/>
      <c r="Q718" s="1028"/>
      <c r="R718" s="1162"/>
      <c r="S718" s="713"/>
      <c r="T718" s="747"/>
      <c r="U718" s="1028"/>
      <c r="V718" s="1102"/>
      <c r="W718" s="1165"/>
      <c r="X718" s="1028"/>
      <c r="Y718" s="1028"/>
      <c r="Z718" s="1028"/>
      <c r="AA718" s="1028"/>
      <c r="AB718" s="1028"/>
      <c r="AC718" s="1028"/>
      <c r="AD718" s="1028"/>
      <c r="AE718" s="1028"/>
      <c r="AF718" s="1028"/>
      <c r="AG718" s="1028"/>
      <c r="AH718" s="1028"/>
      <c r="AI718" s="1028"/>
      <c r="AJ718" s="1028"/>
      <c r="AK718" s="1028"/>
      <c r="AL718" s="1028"/>
      <c r="AM718" s="1028"/>
      <c r="AN718" s="1028"/>
      <c r="AO718" s="1028"/>
      <c r="AP718" s="1028"/>
      <c r="AQ718" s="1028"/>
      <c r="AR718" s="1028"/>
      <c r="AS718" s="1028"/>
    </row>
    <row r="719" spans="1:45" ht="12.75" customHeight="1">
      <c r="A719" s="1028"/>
      <c r="B719" s="1028"/>
      <c r="C719" s="1028"/>
      <c r="D719" s="1102"/>
      <c r="E719" s="1028"/>
      <c r="F719" s="1028"/>
      <c r="G719" s="1028"/>
      <c r="H719" s="1028"/>
      <c r="I719" s="1028"/>
      <c r="J719" s="1102"/>
      <c r="K719" s="1028"/>
      <c r="L719" s="1028"/>
      <c r="M719" s="1028"/>
      <c r="N719" s="1028"/>
      <c r="O719" s="1028"/>
      <c r="P719" s="1028"/>
      <c r="Q719" s="1028"/>
      <c r="R719" s="1162"/>
      <c r="S719" s="713"/>
      <c r="T719" s="747"/>
      <c r="U719" s="1028"/>
      <c r="V719" s="1102"/>
      <c r="W719" s="1165"/>
      <c r="X719" s="1028"/>
      <c r="Y719" s="1028"/>
      <c r="Z719" s="1028"/>
      <c r="AA719" s="1028"/>
      <c r="AB719" s="1028"/>
      <c r="AC719" s="1028"/>
      <c r="AD719" s="1028"/>
      <c r="AE719" s="1028"/>
      <c r="AF719" s="1028"/>
      <c r="AG719" s="1028"/>
      <c r="AH719" s="1028"/>
      <c r="AI719" s="1028"/>
      <c r="AJ719" s="1028"/>
      <c r="AK719" s="1028"/>
      <c r="AL719" s="1028"/>
      <c r="AM719" s="1028"/>
      <c r="AN719" s="1028"/>
      <c r="AO719" s="1028"/>
      <c r="AP719" s="1028"/>
      <c r="AQ719" s="1028"/>
      <c r="AR719" s="1028"/>
      <c r="AS719" s="1028"/>
    </row>
    <row r="720" spans="1:45" ht="12.75" customHeight="1">
      <c r="A720" s="1028"/>
      <c r="B720" s="1028"/>
      <c r="C720" s="1028"/>
      <c r="D720" s="1102"/>
      <c r="E720" s="1028"/>
      <c r="F720" s="1028"/>
      <c r="G720" s="1028"/>
      <c r="H720" s="1028"/>
      <c r="I720" s="1028"/>
      <c r="J720" s="1102"/>
      <c r="K720" s="1028"/>
      <c r="L720" s="1028"/>
      <c r="M720" s="1028"/>
      <c r="N720" s="1028"/>
      <c r="O720" s="1028"/>
      <c r="P720" s="1028"/>
      <c r="Q720" s="1028"/>
      <c r="R720" s="1162"/>
      <c r="S720" s="713"/>
      <c r="T720" s="747"/>
      <c r="U720" s="1028"/>
      <c r="V720" s="1102"/>
      <c r="W720" s="1165"/>
      <c r="X720" s="1028"/>
      <c r="Y720" s="1028"/>
      <c r="Z720" s="1028"/>
      <c r="AA720" s="1028"/>
      <c r="AB720" s="1028"/>
      <c r="AC720" s="1028"/>
      <c r="AD720" s="1028"/>
      <c r="AE720" s="1028"/>
      <c r="AF720" s="1028"/>
      <c r="AG720" s="1028"/>
      <c r="AH720" s="1028"/>
      <c r="AI720" s="1028"/>
      <c r="AJ720" s="1028"/>
      <c r="AK720" s="1028"/>
      <c r="AL720" s="1028"/>
      <c r="AM720" s="1028"/>
      <c r="AN720" s="1028"/>
      <c r="AO720" s="1028"/>
      <c r="AP720" s="1028"/>
      <c r="AQ720" s="1028"/>
      <c r="AR720" s="1028"/>
      <c r="AS720" s="1028"/>
    </row>
    <row r="721" spans="1:45" ht="12.75" customHeight="1">
      <c r="A721" s="1028"/>
      <c r="B721" s="1028"/>
      <c r="C721" s="1028"/>
      <c r="D721" s="1102"/>
      <c r="E721" s="1028"/>
      <c r="F721" s="1028"/>
      <c r="G721" s="1028"/>
      <c r="H721" s="1028"/>
      <c r="I721" s="1028"/>
      <c r="J721" s="1102"/>
      <c r="K721" s="1028"/>
      <c r="L721" s="1028"/>
      <c r="M721" s="1028"/>
      <c r="N721" s="1028"/>
      <c r="O721" s="1028"/>
      <c r="P721" s="1028"/>
      <c r="Q721" s="1028"/>
      <c r="R721" s="1162"/>
      <c r="S721" s="713"/>
      <c r="T721" s="747"/>
      <c r="U721" s="1028"/>
      <c r="V721" s="1102"/>
      <c r="W721" s="1165"/>
      <c r="X721" s="1028"/>
      <c r="Y721" s="1028"/>
      <c r="Z721" s="1028"/>
      <c r="AA721" s="1028"/>
      <c r="AB721" s="1028"/>
      <c r="AC721" s="1028"/>
      <c r="AD721" s="1028"/>
      <c r="AE721" s="1028"/>
      <c r="AF721" s="1028"/>
      <c r="AG721" s="1028"/>
      <c r="AH721" s="1028"/>
      <c r="AI721" s="1028"/>
      <c r="AJ721" s="1028"/>
      <c r="AK721" s="1028"/>
      <c r="AL721" s="1028"/>
      <c r="AM721" s="1028"/>
      <c r="AN721" s="1028"/>
      <c r="AO721" s="1028"/>
      <c r="AP721" s="1028"/>
      <c r="AQ721" s="1028"/>
      <c r="AR721" s="1028"/>
      <c r="AS721" s="1028"/>
    </row>
    <row r="722" spans="1:45" ht="12.75" customHeight="1">
      <c r="A722" s="1028"/>
      <c r="B722" s="1028"/>
      <c r="C722" s="1028"/>
      <c r="D722" s="1102"/>
      <c r="E722" s="1028"/>
      <c r="F722" s="1028"/>
      <c r="G722" s="1028"/>
      <c r="H722" s="1028"/>
      <c r="I722" s="1028"/>
      <c r="J722" s="1102"/>
      <c r="K722" s="1028"/>
      <c r="L722" s="1028"/>
      <c r="M722" s="1028"/>
      <c r="N722" s="1028"/>
      <c r="O722" s="1028"/>
      <c r="P722" s="1028"/>
      <c r="Q722" s="1028"/>
      <c r="R722" s="1162"/>
      <c r="S722" s="713"/>
      <c r="T722" s="747"/>
      <c r="U722" s="1028"/>
      <c r="V722" s="1102"/>
      <c r="W722" s="1165"/>
      <c r="X722" s="1028"/>
      <c r="Y722" s="1028"/>
      <c r="Z722" s="1028"/>
      <c r="AA722" s="1028"/>
      <c r="AB722" s="1028"/>
      <c r="AC722" s="1028"/>
      <c r="AD722" s="1028"/>
      <c r="AE722" s="1028"/>
      <c r="AF722" s="1028"/>
      <c r="AG722" s="1028"/>
      <c r="AH722" s="1028"/>
      <c r="AI722" s="1028"/>
      <c r="AJ722" s="1028"/>
      <c r="AK722" s="1028"/>
      <c r="AL722" s="1028"/>
      <c r="AM722" s="1028"/>
      <c r="AN722" s="1028"/>
      <c r="AO722" s="1028"/>
      <c r="AP722" s="1028"/>
      <c r="AQ722" s="1028"/>
      <c r="AR722" s="1028"/>
      <c r="AS722" s="1028"/>
    </row>
    <row r="723" spans="1:45" ht="12.75" customHeight="1">
      <c r="A723" s="1028"/>
      <c r="B723" s="1028"/>
      <c r="C723" s="1028"/>
      <c r="D723" s="1102"/>
      <c r="E723" s="1028"/>
      <c r="F723" s="1028"/>
      <c r="G723" s="1028"/>
      <c r="H723" s="1028"/>
      <c r="I723" s="1028"/>
      <c r="J723" s="1102"/>
      <c r="K723" s="1028"/>
      <c r="L723" s="1028"/>
      <c r="M723" s="1028"/>
      <c r="N723" s="1028"/>
      <c r="O723" s="1028"/>
      <c r="P723" s="1028"/>
      <c r="Q723" s="1028"/>
      <c r="R723" s="1162"/>
      <c r="S723" s="713"/>
      <c r="T723" s="747"/>
      <c r="U723" s="1028"/>
      <c r="V723" s="1102"/>
      <c r="W723" s="1165"/>
      <c r="X723" s="1028"/>
      <c r="Y723" s="1028"/>
      <c r="Z723" s="1028"/>
      <c r="AA723" s="1028"/>
      <c r="AB723" s="1028"/>
      <c r="AC723" s="1028"/>
      <c r="AD723" s="1028"/>
      <c r="AE723" s="1028"/>
      <c r="AF723" s="1028"/>
      <c r="AG723" s="1028"/>
      <c r="AH723" s="1028"/>
      <c r="AI723" s="1028"/>
      <c r="AJ723" s="1028"/>
      <c r="AK723" s="1028"/>
      <c r="AL723" s="1028"/>
      <c r="AM723" s="1028"/>
      <c r="AN723" s="1028"/>
      <c r="AO723" s="1028"/>
      <c r="AP723" s="1028"/>
      <c r="AQ723" s="1028"/>
      <c r="AR723" s="1028"/>
      <c r="AS723" s="1028"/>
    </row>
    <row r="724" spans="1:45" ht="12.75" customHeight="1">
      <c r="A724" s="1028"/>
      <c r="B724" s="1028"/>
      <c r="C724" s="1028"/>
      <c r="D724" s="1102"/>
      <c r="E724" s="1028"/>
      <c r="F724" s="1028"/>
      <c r="G724" s="1028"/>
      <c r="H724" s="1028"/>
      <c r="I724" s="1028"/>
      <c r="J724" s="1102"/>
      <c r="K724" s="1028"/>
      <c r="L724" s="1028"/>
      <c r="M724" s="1028"/>
      <c r="N724" s="1028"/>
      <c r="O724" s="1028"/>
      <c r="P724" s="1028"/>
      <c r="Q724" s="1028"/>
      <c r="R724" s="1162"/>
      <c r="S724" s="713"/>
      <c r="T724" s="747"/>
      <c r="U724" s="1028"/>
      <c r="V724" s="1102"/>
      <c r="W724" s="1165"/>
      <c r="X724" s="1028"/>
      <c r="Y724" s="1028"/>
      <c r="Z724" s="1028"/>
      <c r="AA724" s="1028"/>
      <c r="AB724" s="1028"/>
      <c r="AC724" s="1028"/>
      <c r="AD724" s="1028"/>
      <c r="AE724" s="1028"/>
      <c r="AF724" s="1028"/>
      <c r="AG724" s="1028"/>
      <c r="AH724" s="1028"/>
      <c r="AI724" s="1028"/>
      <c r="AJ724" s="1028"/>
      <c r="AK724" s="1028"/>
      <c r="AL724" s="1028"/>
      <c r="AM724" s="1028"/>
      <c r="AN724" s="1028"/>
      <c r="AO724" s="1028"/>
      <c r="AP724" s="1028"/>
      <c r="AQ724" s="1028"/>
      <c r="AR724" s="1028"/>
      <c r="AS724" s="1028"/>
    </row>
    <row r="725" spans="1:45" ht="12.75" customHeight="1">
      <c r="A725" s="1028"/>
      <c r="B725" s="1028"/>
      <c r="C725" s="1028"/>
      <c r="D725" s="1102"/>
      <c r="E725" s="1028"/>
      <c r="F725" s="1028"/>
      <c r="G725" s="1028"/>
      <c r="H725" s="1028"/>
      <c r="I725" s="1028"/>
      <c r="J725" s="1102"/>
      <c r="K725" s="1028"/>
      <c r="L725" s="1028"/>
      <c r="M725" s="1028"/>
      <c r="N725" s="1028"/>
      <c r="O725" s="1028"/>
      <c r="P725" s="1028"/>
      <c r="Q725" s="1028"/>
      <c r="R725" s="1162"/>
      <c r="S725" s="713"/>
      <c r="T725" s="747"/>
      <c r="U725" s="1028"/>
      <c r="V725" s="1102"/>
      <c r="W725" s="1165"/>
      <c r="X725" s="1028"/>
      <c r="Y725" s="1028"/>
      <c r="Z725" s="1028"/>
      <c r="AA725" s="1028"/>
      <c r="AB725" s="1028"/>
      <c r="AC725" s="1028"/>
      <c r="AD725" s="1028"/>
      <c r="AE725" s="1028"/>
      <c r="AF725" s="1028"/>
      <c r="AG725" s="1028"/>
      <c r="AH725" s="1028"/>
      <c r="AI725" s="1028"/>
      <c r="AJ725" s="1028"/>
      <c r="AK725" s="1028"/>
      <c r="AL725" s="1028"/>
      <c r="AM725" s="1028"/>
      <c r="AN725" s="1028"/>
      <c r="AO725" s="1028"/>
      <c r="AP725" s="1028"/>
      <c r="AQ725" s="1028"/>
      <c r="AR725" s="1028"/>
      <c r="AS725" s="1028"/>
    </row>
    <row r="726" spans="1:45" ht="12.75" customHeight="1">
      <c r="A726" s="1028"/>
      <c r="B726" s="1028"/>
      <c r="C726" s="1028"/>
      <c r="D726" s="1102"/>
      <c r="E726" s="1028"/>
      <c r="F726" s="1028"/>
      <c r="G726" s="1028"/>
      <c r="H726" s="1028"/>
      <c r="I726" s="1028"/>
      <c r="J726" s="1102"/>
      <c r="K726" s="1028"/>
      <c r="L726" s="1028"/>
      <c r="M726" s="1028"/>
      <c r="N726" s="1028"/>
      <c r="O726" s="1028"/>
      <c r="P726" s="1028"/>
      <c r="Q726" s="1028"/>
      <c r="R726" s="1162"/>
      <c r="S726" s="713"/>
      <c r="T726" s="747"/>
      <c r="U726" s="1028"/>
      <c r="V726" s="1102"/>
      <c r="W726" s="1165"/>
      <c r="X726" s="1028"/>
      <c r="Y726" s="1028"/>
      <c r="Z726" s="1028"/>
      <c r="AA726" s="1028"/>
      <c r="AB726" s="1028"/>
      <c r="AC726" s="1028"/>
      <c r="AD726" s="1028"/>
      <c r="AE726" s="1028"/>
      <c r="AF726" s="1028"/>
      <c r="AG726" s="1028"/>
      <c r="AH726" s="1028"/>
      <c r="AI726" s="1028"/>
      <c r="AJ726" s="1028"/>
      <c r="AK726" s="1028"/>
      <c r="AL726" s="1028"/>
      <c r="AM726" s="1028"/>
      <c r="AN726" s="1028"/>
      <c r="AO726" s="1028"/>
      <c r="AP726" s="1028"/>
      <c r="AQ726" s="1028"/>
      <c r="AR726" s="1028"/>
      <c r="AS726" s="1028"/>
    </row>
    <row r="727" spans="1:45" ht="12.75" customHeight="1">
      <c r="A727" s="1028"/>
      <c r="B727" s="1028"/>
      <c r="C727" s="1028"/>
      <c r="D727" s="1102"/>
      <c r="E727" s="1028"/>
      <c r="F727" s="1028"/>
      <c r="G727" s="1028"/>
      <c r="H727" s="1028"/>
      <c r="I727" s="1028"/>
      <c r="J727" s="1102"/>
      <c r="K727" s="1028"/>
      <c r="L727" s="1028"/>
      <c r="M727" s="1028"/>
      <c r="N727" s="1028"/>
      <c r="O727" s="1028"/>
      <c r="P727" s="1028"/>
      <c r="Q727" s="1028"/>
      <c r="R727" s="1162"/>
      <c r="S727" s="713"/>
      <c r="T727" s="747"/>
      <c r="U727" s="1028"/>
      <c r="V727" s="1102"/>
      <c r="W727" s="1165"/>
      <c r="X727" s="1028"/>
      <c r="Y727" s="1028"/>
      <c r="Z727" s="1028"/>
      <c r="AA727" s="1028"/>
      <c r="AB727" s="1028"/>
      <c r="AC727" s="1028"/>
      <c r="AD727" s="1028"/>
      <c r="AE727" s="1028"/>
      <c r="AF727" s="1028"/>
      <c r="AG727" s="1028"/>
      <c r="AH727" s="1028"/>
      <c r="AI727" s="1028"/>
      <c r="AJ727" s="1028"/>
      <c r="AK727" s="1028"/>
      <c r="AL727" s="1028"/>
      <c r="AM727" s="1028"/>
      <c r="AN727" s="1028"/>
      <c r="AO727" s="1028"/>
      <c r="AP727" s="1028"/>
      <c r="AQ727" s="1028"/>
      <c r="AR727" s="1028"/>
      <c r="AS727" s="1028"/>
    </row>
    <row r="728" spans="1:45" ht="12.75" customHeight="1">
      <c r="A728" s="1028"/>
      <c r="B728" s="1028"/>
      <c r="C728" s="1028"/>
      <c r="D728" s="1102"/>
      <c r="E728" s="1028"/>
      <c r="F728" s="1028"/>
      <c r="G728" s="1028"/>
      <c r="H728" s="1028"/>
      <c r="I728" s="1028"/>
      <c r="J728" s="1102"/>
      <c r="K728" s="1028"/>
      <c r="L728" s="1028"/>
      <c r="M728" s="1028"/>
      <c r="N728" s="1028"/>
      <c r="O728" s="1028"/>
      <c r="P728" s="1028"/>
      <c r="Q728" s="1028"/>
      <c r="R728" s="1162"/>
      <c r="S728" s="713"/>
      <c r="T728" s="747"/>
      <c r="U728" s="1028"/>
      <c r="V728" s="1102"/>
      <c r="W728" s="1165"/>
      <c r="X728" s="1028"/>
      <c r="Y728" s="1028"/>
      <c r="Z728" s="1028"/>
      <c r="AA728" s="1028"/>
      <c r="AB728" s="1028"/>
      <c r="AC728" s="1028"/>
      <c r="AD728" s="1028"/>
      <c r="AE728" s="1028"/>
      <c r="AF728" s="1028"/>
      <c r="AG728" s="1028"/>
      <c r="AH728" s="1028"/>
      <c r="AI728" s="1028"/>
      <c r="AJ728" s="1028"/>
      <c r="AK728" s="1028"/>
      <c r="AL728" s="1028"/>
      <c r="AM728" s="1028"/>
      <c r="AN728" s="1028"/>
      <c r="AO728" s="1028"/>
      <c r="AP728" s="1028"/>
      <c r="AQ728" s="1028"/>
      <c r="AR728" s="1028"/>
      <c r="AS728" s="1028"/>
    </row>
    <row r="729" spans="1:45" ht="12.75" customHeight="1">
      <c r="A729" s="1028"/>
      <c r="B729" s="1028"/>
      <c r="C729" s="1028"/>
      <c r="D729" s="1102"/>
      <c r="E729" s="1028"/>
      <c r="F729" s="1028"/>
      <c r="G729" s="1028"/>
      <c r="H729" s="1028"/>
      <c r="I729" s="1028"/>
      <c r="J729" s="1102"/>
      <c r="K729" s="1028"/>
      <c r="L729" s="1028"/>
      <c r="M729" s="1028"/>
      <c r="N729" s="1028"/>
      <c r="O729" s="1028"/>
      <c r="P729" s="1028"/>
      <c r="Q729" s="1028"/>
      <c r="R729" s="1162"/>
      <c r="S729" s="713"/>
      <c r="T729" s="747"/>
      <c r="U729" s="1028"/>
      <c r="V729" s="1102"/>
      <c r="W729" s="1165"/>
      <c r="X729" s="1028"/>
      <c r="Y729" s="1028"/>
      <c r="Z729" s="1028"/>
      <c r="AA729" s="1028"/>
      <c r="AB729" s="1028"/>
      <c r="AC729" s="1028"/>
      <c r="AD729" s="1028"/>
      <c r="AE729" s="1028"/>
      <c r="AF729" s="1028"/>
      <c r="AG729" s="1028"/>
      <c r="AH729" s="1028"/>
      <c r="AI729" s="1028"/>
      <c r="AJ729" s="1028"/>
      <c r="AK729" s="1028"/>
      <c r="AL729" s="1028"/>
      <c r="AM729" s="1028"/>
      <c r="AN729" s="1028"/>
      <c r="AO729" s="1028"/>
      <c r="AP729" s="1028"/>
      <c r="AQ729" s="1028"/>
      <c r="AR729" s="1028"/>
      <c r="AS729" s="1028"/>
    </row>
    <row r="730" spans="1:45" ht="12.75" customHeight="1">
      <c r="A730" s="1028"/>
      <c r="B730" s="1028"/>
      <c r="C730" s="1028"/>
      <c r="D730" s="1102"/>
      <c r="E730" s="1028"/>
      <c r="F730" s="1028"/>
      <c r="G730" s="1028"/>
      <c r="H730" s="1028"/>
      <c r="I730" s="1028"/>
      <c r="J730" s="1102"/>
      <c r="K730" s="1028"/>
      <c r="L730" s="1028"/>
      <c r="M730" s="1028"/>
      <c r="N730" s="1028"/>
      <c r="O730" s="1028"/>
      <c r="P730" s="1028"/>
      <c r="Q730" s="1028"/>
      <c r="R730" s="1162"/>
      <c r="S730" s="713"/>
      <c r="T730" s="747"/>
      <c r="U730" s="1028"/>
      <c r="V730" s="1102"/>
      <c r="W730" s="1165"/>
      <c r="X730" s="1028"/>
      <c r="Y730" s="1028"/>
      <c r="Z730" s="1028"/>
      <c r="AA730" s="1028"/>
      <c r="AB730" s="1028"/>
      <c r="AC730" s="1028"/>
      <c r="AD730" s="1028"/>
      <c r="AE730" s="1028"/>
      <c r="AF730" s="1028"/>
      <c r="AG730" s="1028"/>
      <c r="AH730" s="1028"/>
      <c r="AI730" s="1028"/>
      <c r="AJ730" s="1028"/>
      <c r="AK730" s="1028"/>
      <c r="AL730" s="1028"/>
      <c r="AM730" s="1028"/>
      <c r="AN730" s="1028"/>
      <c r="AO730" s="1028"/>
      <c r="AP730" s="1028"/>
      <c r="AQ730" s="1028"/>
      <c r="AR730" s="1028"/>
      <c r="AS730" s="1028"/>
    </row>
    <row r="731" spans="1:45" ht="12.75" customHeight="1">
      <c r="A731" s="1028"/>
      <c r="B731" s="1028"/>
      <c r="C731" s="1028"/>
      <c r="D731" s="1102"/>
      <c r="E731" s="1028"/>
      <c r="F731" s="1028"/>
      <c r="G731" s="1028"/>
      <c r="H731" s="1028"/>
      <c r="I731" s="1028"/>
      <c r="J731" s="1102"/>
      <c r="K731" s="1028"/>
      <c r="L731" s="1028"/>
      <c r="M731" s="1028"/>
      <c r="N731" s="1028"/>
      <c r="O731" s="1028"/>
      <c r="P731" s="1028"/>
      <c r="Q731" s="1028"/>
      <c r="R731" s="1162"/>
      <c r="S731" s="713"/>
      <c r="T731" s="747"/>
      <c r="U731" s="1028"/>
      <c r="V731" s="1102"/>
      <c r="W731" s="1165"/>
      <c r="X731" s="1028"/>
      <c r="Y731" s="1028"/>
      <c r="Z731" s="1028"/>
      <c r="AA731" s="1028"/>
      <c r="AB731" s="1028"/>
      <c r="AC731" s="1028"/>
      <c r="AD731" s="1028"/>
      <c r="AE731" s="1028"/>
      <c r="AF731" s="1028"/>
      <c r="AG731" s="1028"/>
      <c r="AH731" s="1028"/>
      <c r="AI731" s="1028"/>
      <c r="AJ731" s="1028"/>
      <c r="AK731" s="1028"/>
      <c r="AL731" s="1028"/>
      <c r="AM731" s="1028"/>
      <c r="AN731" s="1028"/>
      <c r="AO731" s="1028"/>
      <c r="AP731" s="1028"/>
      <c r="AQ731" s="1028"/>
      <c r="AR731" s="1028"/>
      <c r="AS731" s="1028"/>
    </row>
    <row r="732" spans="1:45" ht="12.75" customHeight="1">
      <c r="A732" s="1028"/>
      <c r="B732" s="1028"/>
      <c r="C732" s="1028"/>
      <c r="D732" s="1102"/>
      <c r="E732" s="1028"/>
      <c r="F732" s="1028"/>
      <c r="G732" s="1028"/>
      <c r="H732" s="1028"/>
      <c r="I732" s="1028"/>
      <c r="J732" s="1102"/>
      <c r="K732" s="1028"/>
      <c r="L732" s="1028"/>
      <c r="M732" s="1028"/>
      <c r="N732" s="1028"/>
      <c r="O732" s="1028"/>
      <c r="P732" s="1028"/>
      <c r="Q732" s="1028"/>
      <c r="R732" s="1162"/>
      <c r="S732" s="713"/>
      <c r="T732" s="747"/>
      <c r="U732" s="1028"/>
      <c r="V732" s="1102"/>
      <c r="W732" s="1165"/>
      <c r="X732" s="1028"/>
      <c r="Y732" s="1028"/>
      <c r="Z732" s="1028"/>
      <c r="AA732" s="1028"/>
      <c r="AB732" s="1028"/>
      <c r="AC732" s="1028"/>
      <c r="AD732" s="1028"/>
      <c r="AE732" s="1028"/>
      <c r="AF732" s="1028"/>
      <c r="AG732" s="1028"/>
      <c r="AH732" s="1028"/>
      <c r="AI732" s="1028"/>
      <c r="AJ732" s="1028"/>
      <c r="AK732" s="1028"/>
      <c r="AL732" s="1028"/>
      <c r="AM732" s="1028"/>
      <c r="AN732" s="1028"/>
      <c r="AO732" s="1028"/>
      <c r="AP732" s="1028"/>
      <c r="AQ732" s="1028"/>
      <c r="AR732" s="1028"/>
      <c r="AS732" s="1028"/>
    </row>
    <row r="733" spans="1:45" ht="12.75" customHeight="1">
      <c r="A733" s="1028"/>
      <c r="B733" s="1028"/>
      <c r="C733" s="1028"/>
      <c r="D733" s="1102"/>
      <c r="E733" s="1028"/>
      <c r="F733" s="1028"/>
      <c r="G733" s="1028"/>
      <c r="H733" s="1028"/>
      <c r="I733" s="1028"/>
      <c r="J733" s="1102"/>
      <c r="K733" s="1028"/>
      <c r="L733" s="1028"/>
      <c r="M733" s="1028"/>
      <c r="N733" s="1028"/>
      <c r="O733" s="1028"/>
      <c r="P733" s="1028"/>
      <c r="Q733" s="1028"/>
      <c r="R733" s="1162"/>
      <c r="S733" s="713"/>
      <c r="T733" s="747"/>
      <c r="U733" s="1028"/>
      <c r="V733" s="1102"/>
      <c r="W733" s="1165"/>
      <c r="X733" s="1028"/>
      <c r="Y733" s="1028"/>
      <c r="Z733" s="1028"/>
      <c r="AA733" s="1028"/>
      <c r="AB733" s="1028"/>
      <c r="AC733" s="1028"/>
      <c r="AD733" s="1028"/>
      <c r="AE733" s="1028"/>
      <c r="AF733" s="1028"/>
      <c r="AG733" s="1028"/>
      <c r="AH733" s="1028"/>
      <c r="AI733" s="1028"/>
      <c r="AJ733" s="1028"/>
      <c r="AK733" s="1028"/>
      <c r="AL733" s="1028"/>
      <c r="AM733" s="1028"/>
      <c r="AN733" s="1028"/>
      <c r="AO733" s="1028"/>
      <c r="AP733" s="1028"/>
      <c r="AQ733" s="1028"/>
      <c r="AR733" s="1028"/>
      <c r="AS733" s="1028"/>
    </row>
    <row r="734" spans="1:45" ht="12.75" customHeight="1">
      <c r="A734" s="1028"/>
      <c r="B734" s="1028"/>
      <c r="C734" s="1028"/>
      <c r="D734" s="1102"/>
      <c r="E734" s="1028"/>
      <c r="F734" s="1028"/>
      <c r="G734" s="1028"/>
      <c r="H734" s="1028"/>
      <c r="I734" s="1028"/>
      <c r="J734" s="1102"/>
      <c r="K734" s="1028"/>
      <c r="L734" s="1028"/>
      <c r="M734" s="1028"/>
      <c r="N734" s="1028"/>
      <c r="O734" s="1028"/>
      <c r="P734" s="1028"/>
      <c r="Q734" s="1028"/>
      <c r="R734" s="1162"/>
      <c r="S734" s="713"/>
      <c r="T734" s="747"/>
      <c r="U734" s="1028"/>
      <c r="V734" s="1102"/>
      <c r="W734" s="1165"/>
      <c r="X734" s="1028"/>
      <c r="Y734" s="1028"/>
      <c r="Z734" s="1028"/>
      <c r="AA734" s="1028"/>
      <c r="AB734" s="1028"/>
      <c r="AC734" s="1028"/>
      <c r="AD734" s="1028"/>
      <c r="AE734" s="1028"/>
      <c r="AF734" s="1028"/>
      <c r="AG734" s="1028"/>
      <c r="AH734" s="1028"/>
      <c r="AI734" s="1028"/>
      <c r="AJ734" s="1028"/>
      <c r="AK734" s="1028"/>
      <c r="AL734" s="1028"/>
      <c r="AM734" s="1028"/>
      <c r="AN734" s="1028"/>
      <c r="AO734" s="1028"/>
      <c r="AP734" s="1028"/>
      <c r="AQ734" s="1028"/>
      <c r="AR734" s="1028"/>
      <c r="AS734" s="1028"/>
    </row>
    <row r="735" spans="1:45" ht="12.75" customHeight="1">
      <c r="A735" s="1028"/>
      <c r="B735" s="1028"/>
      <c r="C735" s="1028"/>
      <c r="D735" s="1102"/>
      <c r="E735" s="1028"/>
      <c r="F735" s="1028"/>
      <c r="G735" s="1028"/>
      <c r="H735" s="1028"/>
      <c r="I735" s="1028"/>
      <c r="J735" s="1102"/>
      <c r="K735" s="1028"/>
      <c r="L735" s="1028"/>
      <c r="M735" s="1028"/>
      <c r="N735" s="1028"/>
      <c r="O735" s="1028"/>
      <c r="P735" s="1028"/>
      <c r="Q735" s="1028"/>
      <c r="R735" s="1162"/>
      <c r="S735" s="713"/>
      <c r="T735" s="747"/>
      <c r="U735" s="1028"/>
      <c r="V735" s="1102"/>
      <c r="W735" s="1165"/>
      <c r="X735" s="1028"/>
      <c r="Y735" s="1028"/>
      <c r="Z735" s="1028"/>
      <c r="AA735" s="1028"/>
      <c r="AB735" s="1028"/>
      <c r="AC735" s="1028"/>
      <c r="AD735" s="1028"/>
      <c r="AE735" s="1028"/>
      <c r="AF735" s="1028"/>
      <c r="AG735" s="1028"/>
      <c r="AH735" s="1028"/>
      <c r="AI735" s="1028"/>
      <c r="AJ735" s="1028"/>
      <c r="AK735" s="1028"/>
      <c r="AL735" s="1028"/>
      <c r="AM735" s="1028"/>
      <c r="AN735" s="1028"/>
      <c r="AO735" s="1028"/>
      <c r="AP735" s="1028"/>
      <c r="AQ735" s="1028"/>
      <c r="AR735" s="1028"/>
      <c r="AS735" s="1028"/>
    </row>
    <row r="736" spans="1:45" ht="12.75" customHeight="1">
      <c r="A736" s="1028"/>
      <c r="B736" s="1028"/>
      <c r="C736" s="1028"/>
      <c r="D736" s="1102"/>
      <c r="E736" s="1028"/>
      <c r="F736" s="1028"/>
      <c r="G736" s="1028"/>
      <c r="H736" s="1028"/>
      <c r="I736" s="1028"/>
      <c r="J736" s="1102"/>
      <c r="K736" s="1028"/>
      <c r="L736" s="1028"/>
      <c r="M736" s="1028"/>
      <c r="N736" s="1028"/>
      <c r="O736" s="1028"/>
      <c r="P736" s="1028"/>
      <c r="Q736" s="1028"/>
      <c r="R736" s="1162"/>
      <c r="S736" s="713"/>
      <c r="T736" s="747"/>
      <c r="U736" s="1028"/>
      <c r="V736" s="1102"/>
      <c r="W736" s="1165"/>
      <c r="X736" s="1028"/>
      <c r="Y736" s="1028"/>
      <c r="Z736" s="1028"/>
      <c r="AA736" s="1028"/>
      <c r="AB736" s="1028"/>
      <c r="AC736" s="1028"/>
      <c r="AD736" s="1028"/>
      <c r="AE736" s="1028"/>
      <c r="AF736" s="1028"/>
      <c r="AG736" s="1028"/>
      <c r="AH736" s="1028"/>
      <c r="AI736" s="1028"/>
      <c r="AJ736" s="1028"/>
      <c r="AK736" s="1028"/>
      <c r="AL736" s="1028"/>
      <c r="AM736" s="1028"/>
      <c r="AN736" s="1028"/>
      <c r="AO736" s="1028"/>
      <c r="AP736" s="1028"/>
      <c r="AQ736" s="1028"/>
      <c r="AR736" s="1028"/>
      <c r="AS736" s="1028"/>
    </row>
    <row r="737" spans="1:45" ht="12.75" customHeight="1">
      <c r="A737" s="1028"/>
      <c r="B737" s="1028"/>
      <c r="C737" s="1028"/>
      <c r="D737" s="1102"/>
      <c r="E737" s="1028"/>
      <c r="F737" s="1028"/>
      <c r="G737" s="1028"/>
      <c r="H737" s="1028"/>
      <c r="I737" s="1028"/>
      <c r="J737" s="1102"/>
      <c r="K737" s="1028"/>
      <c r="L737" s="1028"/>
      <c r="M737" s="1028"/>
      <c r="N737" s="1028"/>
      <c r="O737" s="1028"/>
      <c r="P737" s="1028"/>
      <c r="Q737" s="1028"/>
      <c r="R737" s="1162"/>
      <c r="S737" s="713"/>
      <c r="T737" s="747"/>
      <c r="U737" s="1028"/>
      <c r="V737" s="1102"/>
      <c r="W737" s="1165"/>
      <c r="X737" s="1028"/>
      <c r="Y737" s="1028"/>
      <c r="Z737" s="1028"/>
      <c r="AA737" s="1028"/>
      <c r="AB737" s="1028"/>
      <c r="AC737" s="1028"/>
      <c r="AD737" s="1028"/>
      <c r="AE737" s="1028"/>
      <c r="AF737" s="1028"/>
      <c r="AG737" s="1028"/>
      <c r="AH737" s="1028"/>
      <c r="AI737" s="1028"/>
      <c r="AJ737" s="1028"/>
      <c r="AK737" s="1028"/>
      <c r="AL737" s="1028"/>
      <c r="AM737" s="1028"/>
      <c r="AN737" s="1028"/>
      <c r="AO737" s="1028"/>
      <c r="AP737" s="1028"/>
      <c r="AQ737" s="1028"/>
      <c r="AR737" s="1028"/>
      <c r="AS737" s="1028"/>
    </row>
    <row r="738" spans="1:45" ht="12.75" customHeight="1">
      <c r="A738" s="1028"/>
      <c r="B738" s="1028"/>
      <c r="C738" s="1028"/>
      <c r="D738" s="1102"/>
      <c r="E738" s="1028"/>
      <c r="F738" s="1028"/>
      <c r="G738" s="1028"/>
      <c r="H738" s="1028"/>
      <c r="I738" s="1028"/>
      <c r="J738" s="1102"/>
      <c r="K738" s="1028"/>
      <c r="L738" s="1028"/>
      <c r="M738" s="1028"/>
      <c r="N738" s="1028"/>
      <c r="O738" s="1028"/>
      <c r="P738" s="1028"/>
      <c r="Q738" s="1028"/>
      <c r="R738" s="1162"/>
      <c r="S738" s="713"/>
      <c r="T738" s="747"/>
      <c r="U738" s="1028"/>
      <c r="V738" s="1102"/>
      <c r="W738" s="1165"/>
      <c r="X738" s="1028"/>
      <c r="Y738" s="1028"/>
      <c r="Z738" s="1028"/>
      <c r="AA738" s="1028"/>
      <c r="AB738" s="1028"/>
      <c r="AC738" s="1028"/>
      <c r="AD738" s="1028"/>
      <c r="AE738" s="1028"/>
      <c r="AF738" s="1028"/>
      <c r="AG738" s="1028"/>
      <c r="AH738" s="1028"/>
      <c r="AI738" s="1028"/>
      <c r="AJ738" s="1028"/>
      <c r="AK738" s="1028"/>
      <c r="AL738" s="1028"/>
      <c r="AM738" s="1028"/>
      <c r="AN738" s="1028"/>
      <c r="AO738" s="1028"/>
      <c r="AP738" s="1028"/>
      <c r="AQ738" s="1028"/>
      <c r="AR738" s="1028"/>
      <c r="AS738" s="1028"/>
    </row>
    <row r="739" spans="1:45" ht="12.75" customHeight="1">
      <c r="A739" s="1028"/>
      <c r="B739" s="1028"/>
      <c r="C739" s="1028"/>
      <c r="D739" s="1102"/>
      <c r="E739" s="1028"/>
      <c r="F739" s="1028"/>
      <c r="G739" s="1028"/>
      <c r="H739" s="1028"/>
      <c r="I739" s="1028"/>
      <c r="J739" s="1102"/>
      <c r="K739" s="1028"/>
      <c r="L739" s="1028"/>
      <c r="M739" s="1028"/>
      <c r="N739" s="1028"/>
      <c r="O739" s="1028"/>
      <c r="P739" s="1028"/>
      <c r="Q739" s="1028"/>
      <c r="R739" s="1162"/>
      <c r="S739" s="713"/>
      <c r="T739" s="747"/>
      <c r="U739" s="1028"/>
      <c r="V739" s="1102"/>
      <c r="W739" s="1165"/>
      <c r="X739" s="1028"/>
      <c r="Y739" s="1028"/>
      <c r="Z739" s="1028"/>
      <c r="AA739" s="1028"/>
      <c r="AB739" s="1028"/>
      <c r="AC739" s="1028"/>
      <c r="AD739" s="1028"/>
      <c r="AE739" s="1028"/>
      <c r="AF739" s="1028"/>
      <c r="AG739" s="1028"/>
      <c r="AH739" s="1028"/>
      <c r="AI739" s="1028"/>
      <c r="AJ739" s="1028"/>
      <c r="AK739" s="1028"/>
      <c r="AL739" s="1028"/>
      <c r="AM739" s="1028"/>
      <c r="AN739" s="1028"/>
      <c r="AO739" s="1028"/>
      <c r="AP739" s="1028"/>
      <c r="AQ739" s="1028"/>
      <c r="AR739" s="1028"/>
      <c r="AS739" s="1028"/>
    </row>
    <row r="740" spans="1:45" ht="12.75" customHeight="1">
      <c r="A740" s="1028"/>
      <c r="B740" s="1028"/>
      <c r="C740" s="1028"/>
      <c r="D740" s="1102"/>
      <c r="E740" s="1028"/>
      <c r="F740" s="1028"/>
      <c r="G740" s="1028"/>
      <c r="H740" s="1028"/>
      <c r="I740" s="1028"/>
      <c r="J740" s="1102"/>
      <c r="K740" s="1028"/>
      <c r="L740" s="1028"/>
      <c r="M740" s="1028"/>
      <c r="N740" s="1028"/>
      <c r="O740" s="1028"/>
      <c r="P740" s="1028"/>
      <c r="Q740" s="1028"/>
      <c r="R740" s="1162"/>
      <c r="S740" s="713"/>
      <c r="T740" s="747"/>
      <c r="U740" s="1028"/>
      <c r="V740" s="1102"/>
      <c r="W740" s="1165"/>
      <c r="X740" s="1028"/>
      <c r="Y740" s="1028"/>
      <c r="Z740" s="1028"/>
      <c r="AA740" s="1028"/>
      <c r="AB740" s="1028"/>
      <c r="AC740" s="1028"/>
      <c r="AD740" s="1028"/>
      <c r="AE740" s="1028"/>
      <c r="AF740" s="1028"/>
      <c r="AG740" s="1028"/>
      <c r="AH740" s="1028"/>
      <c r="AI740" s="1028"/>
      <c r="AJ740" s="1028"/>
      <c r="AK740" s="1028"/>
      <c r="AL740" s="1028"/>
      <c r="AM740" s="1028"/>
      <c r="AN740" s="1028"/>
      <c r="AO740" s="1028"/>
      <c r="AP740" s="1028"/>
      <c r="AQ740" s="1028"/>
      <c r="AR740" s="1028"/>
      <c r="AS740" s="1028"/>
    </row>
    <row r="741" spans="1:45" ht="12.75" customHeight="1">
      <c r="A741" s="1028"/>
      <c r="B741" s="1028"/>
      <c r="C741" s="1028"/>
      <c r="D741" s="1102"/>
      <c r="E741" s="1028"/>
      <c r="F741" s="1028"/>
      <c r="G741" s="1028"/>
      <c r="H741" s="1028"/>
      <c r="I741" s="1028"/>
      <c r="J741" s="1102"/>
      <c r="K741" s="1028"/>
      <c r="L741" s="1028"/>
      <c r="M741" s="1028"/>
      <c r="N741" s="1028"/>
      <c r="O741" s="1028"/>
      <c r="P741" s="1028"/>
      <c r="Q741" s="1028"/>
      <c r="R741" s="1162"/>
      <c r="S741" s="713"/>
      <c r="T741" s="747"/>
      <c r="U741" s="1028"/>
      <c r="V741" s="1102"/>
      <c r="W741" s="1165"/>
      <c r="X741" s="1028"/>
      <c r="Y741" s="1028"/>
      <c r="Z741" s="1028"/>
      <c r="AA741" s="1028"/>
      <c r="AB741" s="1028"/>
      <c r="AC741" s="1028"/>
      <c r="AD741" s="1028"/>
      <c r="AE741" s="1028"/>
      <c r="AF741" s="1028"/>
      <c r="AG741" s="1028"/>
      <c r="AH741" s="1028"/>
      <c r="AI741" s="1028"/>
      <c r="AJ741" s="1028"/>
      <c r="AK741" s="1028"/>
      <c r="AL741" s="1028"/>
      <c r="AM741" s="1028"/>
      <c r="AN741" s="1028"/>
      <c r="AO741" s="1028"/>
      <c r="AP741" s="1028"/>
      <c r="AQ741" s="1028"/>
      <c r="AR741" s="1028"/>
      <c r="AS741" s="1028"/>
    </row>
    <row r="742" spans="1:45" ht="12.75" customHeight="1">
      <c r="A742" s="1028"/>
      <c r="B742" s="1028"/>
      <c r="C742" s="1028"/>
      <c r="D742" s="1102"/>
      <c r="E742" s="1028"/>
      <c r="F742" s="1028"/>
      <c r="G742" s="1028"/>
      <c r="H742" s="1028"/>
      <c r="I742" s="1028"/>
      <c r="J742" s="1102"/>
      <c r="K742" s="1028"/>
      <c r="L742" s="1028"/>
      <c r="M742" s="1028"/>
      <c r="N742" s="1028"/>
      <c r="O742" s="1028"/>
      <c r="P742" s="1028"/>
      <c r="Q742" s="1028"/>
      <c r="R742" s="1162"/>
      <c r="S742" s="713"/>
      <c r="T742" s="747"/>
      <c r="U742" s="1028"/>
      <c r="V742" s="1102"/>
      <c r="W742" s="1165"/>
      <c r="X742" s="1028"/>
      <c r="Y742" s="1028"/>
      <c r="Z742" s="1028"/>
      <c r="AA742" s="1028"/>
      <c r="AB742" s="1028"/>
      <c r="AC742" s="1028"/>
      <c r="AD742" s="1028"/>
      <c r="AE742" s="1028"/>
      <c r="AF742" s="1028"/>
      <c r="AG742" s="1028"/>
      <c r="AH742" s="1028"/>
      <c r="AI742" s="1028"/>
      <c r="AJ742" s="1028"/>
      <c r="AK742" s="1028"/>
      <c r="AL742" s="1028"/>
      <c r="AM742" s="1028"/>
      <c r="AN742" s="1028"/>
      <c r="AO742" s="1028"/>
      <c r="AP742" s="1028"/>
      <c r="AQ742" s="1028"/>
      <c r="AR742" s="1028"/>
      <c r="AS742" s="1028"/>
    </row>
    <row r="743" spans="1:45" ht="12.75" customHeight="1">
      <c r="A743" s="1028"/>
      <c r="B743" s="1028"/>
      <c r="C743" s="1028"/>
      <c r="D743" s="1102"/>
      <c r="E743" s="1028"/>
      <c r="F743" s="1028"/>
      <c r="G743" s="1028"/>
      <c r="H743" s="1028"/>
      <c r="I743" s="1028"/>
      <c r="J743" s="1102"/>
      <c r="K743" s="1028"/>
      <c r="L743" s="1028"/>
      <c r="M743" s="1028"/>
      <c r="N743" s="1028"/>
      <c r="O743" s="1028"/>
      <c r="P743" s="1028"/>
      <c r="Q743" s="1028"/>
      <c r="R743" s="1162"/>
      <c r="S743" s="713"/>
      <c r="T743" s="747"/>
      <c r="U743" s="1028"/>
      <c r="V743" s="1102"/>
      <c r="W743" s="1165"/>
      <c r="X743" s="1028"/>
      <c r="Y743" s="1028"/>
      <c r="Z743" s="1028"/>
      <c r="AA743" s="1028"/>
      <c r="AB743" s="1028"/>
      <c r="AC743" s="1028"/>
      <c r="AD743" s="1028"/>
      <c r="AE743" s="1028"/>
      <c r="AF743" s="1028"/>
      <c r="AG743" s="1028"/>
      <c r="AH743" s="1028"/>
      <c r="AI743" s="1028"/>
      <c r="AJ743" s="1028"/>
      <c r="AK743" s="1028"/>
      <c r="AL743" s="1028"/>
      <c r="AM743" s="1028"/>
      <c r="AN743" s="1028"/>
      <c r="AO743" s="1028"/>
      <c r="AP743" s="1028"/>
      <c r="AQ743" s="1028"/>
      <c r="AR743" s="1028"/>
      <c r="AS743" s="1028"/>
    </row>
    <row r="744" spans="1:45" ht="12.75" customHeight="1">
      <c r="A744" s="1028"/>
      <c r="B744" s="1028"/>
      <c r="C744" s="1028"/>
      <c r="D744" s="1102"/>
      <c r="E744" s="1028"/>
      <c r="F744" s="1028"/>
      <c r="G744" s="1028"/>
      <c r="H744" s="1028"/>
      <c r="I744" s="1028"/>
      <c r="J744" s="1102"/>
      <c r="K744" s="1028"/>
      <c r="L744" s="1028"/>
      <c r="M744" s="1028"/>
      <c r="N744" s="1028"/>
      <c r="O744" s="1028"/>
      <c r="P744" s="1028"/>
      <c r="Q744" s="1028"/>
      <c r="R744" s="1162"/>
      <c r="S744" s="713"/>
      <c r="T744" s="747"/>
      <c r="U744" s="1028"/>
      <c r="V744" s="1102"/>
      <c r="W744" s="1165"/>
      <c r="X744" s="1028"/>
      <c r="Y744" s="1028"/>
      <c r="Z744" s="1028"/>
      <c r="AA744" s="1028"/>
      <c r="AB744" s="1028"/>
      <c r="AC744" s="1028"/>
      <c r="AD744" s="1028"/>
      <c r="AE744" s="1028"/>
      <c r="AF744" s="1028"/>
      <c r="AG744" s="1028"/>
      <c r="AH744" s="1028"/>
      <c r="AI744" s="1028"/>
      <c r="AJ744" s="1028"/>
      <c r="AK744" s="1028"/>
      <c r="AL744" s="1028"/>
      <c r="AM744" s="1028"/>
      <c r="AN744" s="1028"/>
      <c r="AO744" s="1028"/>
      <c r="AP744" s="1028"/>
      <c r="AQ744" s="1028"/>
      <c r="AR744" s="1028"/>
      <c r="AS744" s="1028"/>
    </row>
    <row r="745" spans="1:45" ht="12.75" customHeight="1">
      <c r="A745" s="1028"/>
      <c r="B745" s="1028"/>
      <c r="C745" s="1028"/>
      <c r="D745" s="1102"/>
      <c r="E745" s="1028"/>
      <c r="F745" s="1028"/>
      <c r="G745" s="1028"/>
      <c r="H745" s="1028"/>
      <c r="I745" s="1028"/>
      <c r="J745" s="1102"/>
      <c r="K745" s="1028"/>
      <c r="L745" s="1028"/>
      <c r="M745" s="1028"/>
      <c r="N745" s="1028"/>
      <c r="O745" s="1028"/>
      <c r="P745" s="1028"/>
      <c r="Q745" s="1028"/>
      <c r="R745" s="1162"/>
      <c r="S745" s="713"/>
      <c r="T745" s="747"/>
      <c r="U745" s="1028"/>
      <c r="V745" s="1102"/>
      <c r="W745" s="1165"/>
      <c r="X745" s="1028"/>
      <c r="Y745" s="1028"/>
      <c r="Z745" s="1028"/>
      <c r="AA745" s="1028"/>
      <c r="AB745" s="1028"/>
      <c r="AC745" s="1028"/>
      <c r="AD745" s="1028"/>
      <c r="AE745" s="1028"/>
      <c r="AF745" s="1028"/>
      <c r="AG745" s="1028"/>
      <c r="AH745" s="1028"/>
      <c r="AI745" s="1028"/>
      <c r="AJ745" s="1028"/>
      <c r="AK745" s="1028"/>
      <c r="AL745" s="1028"/>
      <c r="AM745" s="1028"/>
      <c r="AN745" s="1028"/>
      <c r="AO745" s="1028"/>
      <c r="AP745" s="1028"/>
      <c r="AQ745" s="1028"/>
      <c r="AR745" s="1028"/>
      <c r="AS745" s="1028"/>
    </row>
    <row r="746" spans="1:45" ht="12.75" customHeight="1">
      <c r="A746" s="1028"/>
      <c r="B746" s="1028"/>
      <c r="C746" s="1028"/>
      <c r="D746" s="1102"/>
      <c r="E746" s="1028"/>
      <c r="F746" s="1028"/>
      <c r="G746" s="1028"/>
      <c r="H746" s="1028"/>
      <c r="I746" s="1028"/>
      <c r="J746" s="1102"/>
      <c r="K746" s="1028"/>
      <c r="L746" s="1028"/>
      <c r="M746" s="1028"/>
      <c r="N746" s="1028"/>
      <c r="O746" s="1028"/>
      <c r="P746" s="1028"/>
      <c r="Q746" s="1028"/>
      <c r="R746" s="1162"/>
      <c r="S746" s="713"/>
      <c r="T746" s="747"/>
      <c r="U746" s="1028"/>
      <c r="V746" s="1102"/>
      <c r="W746" s="1165"/>
      <c r="X746" s="1028"/>
      <c r="Y746" s="1028"/>
      <c r="Z746" s="1028"/>
      <c r="AA746" s="1028"/>
      <c r="AB746" s="1028"/>
      <c r="AC746" s="1028"/>
      <c r="AD746" s="1028"/>
      <c r="AE746" s="1028"/>
      <c r="AF746" s="1028"/>
      <c r="AG746" s="1028"/>
      <c r="AH746" s="1028"/>
      <c r="AI746" s="1028"/>
      <c r="AJ746" s="1028"/>
      <c r="AK746" s="1028"/>
      <c r="AL746" s="1028"/>
      <c r="AM746" s="1028"/>
      <c r="AN746" s="1028"/>
      <c r="AO746" s="1028"/>
      <c r="AP746" s="1028"/>
      <c r="AQ746" s="1028"/>
      <c r="AR746" s="1028"/>
      <c r="AS746" s="1028"/>
    </row>
    <row r="747" spans="1:45" ht="12.75" customHeight="1">
      <c r="A747" s="1028"/>
      <c r="B747" s="1028"/>
      <c r="C747" s="1028"/>
      <c r="D747" s="1102"/>
      <c r="E747" s="1028"/>
      <c r="F747" s="1028"/>
      <c r="G747" s="1028"/>
      <c r="H747" s="1028"/>
      <c r="I747" s="1028"/>
      <c r="J747" s="1102"/>
      <c r="K747" s="1028"/>
      <c r="L747" s="1028"/>
      <c r="M747" s="1028"/>
      <c r="N747" s="1028"/>
      <c r="O747" s="1028"/>
      <c r="P747" s="1028"/>
      <c r="Q747" s="1028"/>
      <c r="R747" s="1162"/>
      <c r="S747" s="713"/>
      <c r="T747" s="747"/>
      <c r="U747" s="1028"/>
      <c r="V747" s="1102"/>
      <c r="W747" s="1165"/>
      <c r="X747" s="1028"/>
      <c r="Y747" s="1028"/>
      <c r="Z747" s="1028"/>
      <c r="AA747" s="1028"/>
      <c r="AB747" s="1028"/>
      <c r="AC747" s="1028"/>
      <c r="AD747" s="1028"/>
      <c r="AE747" s="1028"/>
      <c r="AF747" s="1028"/>
      <c r="AG747" s="1028"/>
      <c r="AH747" s="1028"/>
      <c r="AI747" s="1028"/>
      <c r="AJ747" s="1028"/>
      <c r="AK747" s="1028"/>
      <c r="AL747" s="1028"/>
      <c r="AM747" s="1028"/>
      <c r="AN747" s="1028"/>
      <c r="AO747" s="1028"/>
      <c r="AP747" s="1028"/>
      <c r="AQ747" s="1028"/>
      <c r="AR747" s="1028"/>
      <c r="AS747" s="1028"/>
    </row>
    <row r="748" spans="1:45" ht="12.75" customHeight="1">
      <c r="A748" s="1028"/>
      <c r="B748" s="1028"/>
      <c r="C748" s="1028"/>
      <c r="D748" s="1102"/>
      <c r="E748" s="1028"/>
      <c r="F748" s="1028"/>
      <c r="G748" s="1028"/>
      <c r="H748" s="1028"/>
      <c r="I748" s="1028"/>
      <c r="J748" s="1102"/>
      <c r="K748" s="1028"/>
      <c r="L748" s="1028"/>
      <c r="M748" s="1028"/>
      <c r="N748" s="1028"/>
      <c r="O748" s="1028"/>
      <c r="P748" s="1028"/>
      <c r="Q748" s="1028"/>
      <c r="R748" s="1162"/>
      <c r="S748" s="713"/>
      <c r="T748" s="747"/>
      <c r="U748" s="1028"/>
      <c r="V748" s="1102"/>
      <c r="W748" s="1165"/>
      <c r="X748" s="1028"/>
      <c r="Y748" s="1028"/>
      <c r="Z748" s="1028"/>
      <c r="AA748" s="1028"/>
      <c r="AB748" s="1028"/>
      <c r="AC748" s="1028"/>
      <c r="AD748" s="1028"/>
      <c r="AE748" s="1028"/>
      <c r="AF748" s="1028"/>
      <c r="AG748" s="1028"/>
      <c r="AH748" s="1028"/>
      <c r="AI748" s="1028"/>
      <c r="AJ748" s="1028"/>
      <c r="AK748" s="1028"/>
      <c r="AL748" s="1028"/>
      <c r="AM748" s="1028"/>
      <c r="AN748" s="1028"/>
      <c r="AO748" s="1028"/>
      <c r="AP748" s="1028"/>
      <c r="AQ748" s="1028"/>
      <c r="AR748" s="1028"/>
      <c r="AS748" s="1028"/>
    </row>
    <row r="749" spans="1:45" ht="12.75" customHeight="1">
      <c r="A749" s="1028"/>
      <c r="B749" s="1028"/>
      <c r="C749" s="1028"/>
      <c r="D749" s="1102"/>
      <c r="E749" s="1028"/>
      <c r="F749" s="1028"/>
      <c r="G749" s="1028"/>
      <c r="H749" s="1028"/>
      <c r="I749" s="1028"/>
      <c r="J749" s="1102"/>
      <c r="K749" s="1028"/>
      <c r="L749" s="1028"/>
      <c r="M749" s="1028"/>
      <c r="N749" s="1028"/>
      <c r="O749" s="1028"/>
      <c r="P749" s="1028"/>
      <c r="Q749" s="1028"/>
      <c r="R749" s="1162"/>
      <c r="S749" s="713"/>
      <c r="T749" s="747"/>
      <c r="U749" s="1028"/>
      <c r="V749" s="1102"/>
      <c r="W749" s="1165"/>
      <c r="X749" s="1028"/>
      <c r="Y749" s="1028"/>
      <c r="Z749" s="1028"/>
      <c r="AA749" s="1028"/>
      <c r="AB749" s="1028"/>
      <c r="AC749" s="1028"/>
      <c r="AD749" s="1028"/>
      <c r="AE749" s="1028"/>
      <c r="AF749" s="1028"/>
      <c r="AG749" s="1028"/>
      <c r="AH749" s="1028"/>
      <c r="AI749" s="1028"/>
      <c r="AJ749" s="1028"/>
      <c r="AK749" s="1028"/>
      <c r="AL749" s="1028"/>
      <c r="AM749" s="1028"/>
      <c r="AN749" s="1028"/>
      <c r="AO749" s="1028"/>
      <c r="AP749" s="1028"/>
      <c r="AQ749" s="1028"/>
      <c r="AR749" s="1028"/>
      <c r="AS749" s="1028"/>
    </row>
    <row r="750" spans="1:45" ht="12.75" customHeight="1">
      <c r="A750" s="1028"/>
      <c r="B750" s="1028"/>
      <c r="C750" s="1028"/>
      <c r="D750" s="1102"/>
      <c r="E750" s="1028"/>
      <c r="F750" s="1028"/>
      <c r="G750" s="1028"/>
      <c r="H750" s="1028"/>
      <c r="I750" s="1028"/>
      <c r="J750" s="1102"/>
      <c r="K750" s="1028"/>
      <c r="L750" s="1028"/>
      <c r="M750" s="1028"/>
      <c r="N750" s="1028"/>
      <c r="O750" s="1028"/>
      <c r="P750" s="1028"/>
      <c r="Q750" s="1028"/>
      <c r="R750" s="1162"/>
      <c r="S750" s="713"/>
      <c r="T750" s="747"/>
      <c r="U750" s="1028"/>
      <c r="V750" s="1102"/>
      <c r="W750" s="1165"/>
      <c r="X750" s="1028"/>
      <c r="Y750" s="1028"/>
      <c r="Z750" s="1028"/>
      <c r="AA750" s="1028"/>
      <c r="AB750" s="1028"/>
      <c r="AC750" s="1028"/>
      <c r="AD750" s="1028"/>
      <c r="AE750" s="1028"/>
      <c r="AF750" s="1028"/>
      <c r="AG750" s="1028"/>
      <c r="AH750" s="1028"/>
      <c r="AI750" s="1028"/>
      <c r="AJ750" s="1028"/>
      <c r="AK750" s="1028"/>
      <c r="AL750" s="1028"/>
      <c r="AM750" s="1028"/>
      <c r="AN750" s="1028"/>
      <c r="AO750" s="1028"/>
      <c r="AP750" s="1028"/>
      <c r="AQ750" s="1028"/>
      <c r="AR750" s="1028"/>
      <c r="AS750" s="1028"/>
    </row>
    <row r="751" spans="1:45" ht="12.75" customHeight="1">
      <c r="A751" s="1028"/>
      <c r="B751" s="1028"/>
      <c r="C751" s="1028"/>
      <c r="D751" s="1102"/>
      <c r="E751" s="1028"/>
      <c r="F751" s="1028"/>
      <c r="G751" s="1028"/>
      <c r="H751" s="1028"/>
      <c r="I751" s="1028"/>
      <c r="J751" s="1102"/>
      <c r="K751" s="1028"/>
      <c r="L751" s="1028"/>
      <c r="M751" s="1028"/>
      <c r="N751" s="1028"/>
      <c r="O751" s="1028"/>
      <c r="P751" s="1028"/>
      <c r="Q751" s="1028"/>
      <c r="R751" s="1162"/>
      <c r="S751" s="713"/>
      <c r="T751" s="747"/>
      <c r="U751" s="1028"/>
      <c r="V751" s="1102"/>
      <c r="W751" s="1165"/>
      <c r="X751" s="1028"/>
      <c r="Y751" s="1028"/>
      <c r="Z751" s="1028"/>
      <c r="AA751" s="1028"/>
      <c r="AB751" s="1028"/>
      <c r="AC751" s="1028"/>
      <c r="AD751" s="1028"/>
      <c r="AE751" s="1028"/>
      <c r="AF751" s="1028"/>
      <c r="AG751" s="1028"/>
      <c r="AH751" s="1028"/>
      <c r="AI751" s="1028"/>
      <c r="AJ751" s="1028"/>
      <c r="AK751" s="1028"/>
      <c r="AL751" s="1028"/>
      <c r="AM751" s="1028"/>
      <c r="AN751" s="1028"/>
      <c r="AO751" s="1028"/>
      <c r="AP751" s="1028"/>
      <c r="AQ751" s="1028"/>
      <c r="AR751" s="1028"/>
      <c r="AS751" s="1028"/>
    </row>
    <row r="752" spans="1:45" ht="12.75" customHeight="1">
      <c r="A752" s="1028"/>
      <c r="B752" s="1028"/>
      <c r="C752" s="1028"/>
      <c r="D752" s="1102"/>
      <c r="E752" s="1028"/>
      <c r="F752" s="1028"/>
      <c r="G752" s="1028"/>
      <c r="H752" s="1028"/>
      <c r="I752" s="1028"/>
      <c r="J752" s="1102"/>
      <c r="K752" s="1028"/>
      <c r="L752" s="1028"/>
      <c r="M752" s="1028"/>
      <c r="N752" s="1028"/>
      <c r="O752" s="1028"/>
      <c r="P752" s="1028"/>
      <c r="Q752" s="1028"/>
      <c r="R752" s="1162"/>
      <c r="S752" s="713"/>
      <c r="T752" s="747"/>
      <c r="U752" s="1028"/>
      <c r="V752" s="1102"/>
      <c r="W752" s="1165"/>
      <c r="X752" s="1028"/>
      <c r="Y752" s="1028"/>
      <c r="Z752" s="1028"/>
      <c r="AA752" s="1028"/>
      <c r="AB752" s="1028"/>
      <c r="AC752" s="1028"/>
      <c r="AD752" s="1028"/>
      <c r="AE752" s="1028"/>
      <c r="AF752" s="1028"/>
      <c r="AG752" s="1028"/>
      <c r="AH752" s="1028"/>
      <c r="AI752" s="1028"/>
      <c r="AJ752" s="1028"/>
      <c r="AK752" s="1028"/>
      <c r="AL752" s="1028"/>
      <c r="AM752" s="1028"/>
      <c r="AN752" s="1028"/>
      <c r="AO752" s="1028"/>
      <c r="AP752" s="1028"/>
      <c r="AQ752" s="1028"/>
      <c r="AR752" s="1028"/>
      <c r="AS752" s="1028"/>
    </row>
    <row r="753" spans="1:45" ht="12.75" customHeight="1">
      <c r="A753" s="1028"/>
      <c r="B753" s="1028"/>
      <c r="C753" s="1028"/>
      <c r="D753" s="1102"/>
      <c r="E753" s="1028"/>
      <c r="F753" s="1028"/>
      <c r="G753" s="1028"/>
      <c r="H753" s="1028"/>
      <c r="I753" s="1028"/>
      <c r="J753" s="1102"/>
      <c r="K753" s="1028"/>
      <c r="L753" s="1028"/>
      <c r="M753" s="1028"/>
      <c r="N753" s="1028"/>
      <c r="O753" s="1028"/>
      <c r="P753" s="1028"/>
      <c r="Q753" s="1028"/>
      <c r="R753" s="1162"/>
      <c r="S753" s="713"/>
      <c r="T753" s="747"/>
      <c r="U753" s="1028"/>
      <c r="V753" s="1102"/>
      <c r="W753" s="1165"/>
      <c r="X753" s="1028"/>
      <c r="Y753" s="1028"/>
      <c r="Z753" s="1028"/>
      <c r="AA753" s="1028"/>
      <c r="AB753" s="1028"/>
      <c r="AC753" s="1028"/>
      <c r="AD753" s="1028"/>
      <c r="AE753" s="1028"/>
      <c r="AF753" s="1028"/>
      <c r="AG753" s="1028"/>
      <c r="AH753" s="1028"/>
      <c r="AI753" s="1028"/>
      <c r="AJ753" s="1028"/>
      <c r="AK753" s="1028"/>
      <c r="AL753" s="1028"/>
      <c r="AM753" s="1028"/>
      <c r="AN753" s="1028"/>
      <c r="AO753" s="1028"/>
      <c r="AP753" s="1028"/>
      <c r="AQ753" s="1028"/>
      <c r="AR753" s="1028"/>
      <c r="AS753" s="1028"/>
    </row>
    <row r="754" spans="1:45" ht="12.75" customHeight="1">
      <c r="A754" s="1028"/>
      <c r="B754" s="1028"/>
      <c r="C754" s="1028"/>
      <c r="D754" s="1102"/>
      <c r="E754" s="1028"/>
      <c r="F754" s="1028"/>
      <c r="G754" s="1028"/>
      <c r="H754" s="1028"/>
      <c r="I754" s="1028"/>
      <c r="J754" s="1102"/>
      <c r="K754" s="1028"/>
      <c r="L754" s="1028"/>
      <c r="M754" s="1028"/>
      <c r="N754" s="1028"/>
      <c r="O754" s="1028"/>
      <c r="P754" s="1028"/>
      <c r="Q754" s="1028"/>
      <c r="R754" s="1162"/>
      <c r="S754" s="713"/>
      <c r="T754" s="747"/>
      <c r="U754" s="1028"/>
      <c r="V754" s="1102"/>
      <c r="W754" s="1165"/>
      <c r="X754" s="1028"/>
      <c r="Y754" s="1028"/>
      <c r="Z754" s="1028"/>
      <c r="AA754" s="1028"/>
      <c r="AB754" s="1028"/>
      <c r="AC754" s="1028"/>
      <c r="AD754" s="1028"/>
      <c r="AE754" s="1028"/>
      <c r="AF754" s="1028"/>
      <c r="AG754" s="1028"/>
      <c r="AH754" s="1028"/>
      <c r="AI754" s="1028"/>
      <c r="AJ754" s="1028"/>
      <c r="AK754" s="1028"/>
      <c r="AL754" s="1028"/>
      <c r="AM754" s="1028"/>
      <c r="AN754" s="1028"/>
      <c r="AO754" s="1028"/>
      <c r="AP754" s="1028"/>
      <c r="AQ754" s="1028"/>
      <c r="AR754" s="1028"/>
      <c r="AS754" s="1028"/>
    </row>
    <row r="755" spans="1:45" ht="12.75" customHeight="1">
      <c r="A755" s="1028"/>
      <c r="B755" s="1028"/>
      <c r="C755" s="1028"/>
      <c r="D755" s="1102"/>
      <c r="E755" s="1028"/>
      <c r="F755" s="1028"/>
      <c r="G755" s="1028"/>
      <c r="H755" s="1028"/>
      <c r="I755" s="1028"/>
      <c r="J755" s="1102"/>
      <c r="K755" s="1028"/>
      <c r="L755" s="1028"/>
      <c r="M755" s="1028"/>
      <c r="N755" s="1028"/>
      <c r="O755" s="1028"/>
      <c r="P755" s="1028"/>
      <c r="Q755" s="1028"/>
      <c r="R755" s="1162"/>
      <c r="S755" s="713"/>
      <c r="T755" s="747"/>
      <c r="U755" s="1028"/>
      <c r="V755" s="1102"/>
      <c r="W755" s="1165"/>
      <c r="X755" s="1028"/>
      <c r="Y755" s="1028"/>
      <c r="Z755" s="1028"/>
      <c r="AA755" s="1028"/>
      <c r="AB755" s="1028"/>
      <c r="AC755" s="1028"/>
      <c r="AD755" s="1028"/>
      <c r="AE755" s="1028"/>
      <c r="AF755" s="1028"/>
      <c r="AG755" s="1028"/>
      <c r="AH755" s="1028"/>
      <c r="AI755" s="1028"/>
      <c r="AJ755" s="1028"/>
      <c r="AK755" s="1028"/>
      <c r="AL755" s="1028"/>
      <c r="AM755" s="1028"/>
      <c r="AN755" s="1028"/>
      <c r="AO755" s="1028"/>
      <c r="AP755" s="1028"/>
      <c r="AQ755" s="1028"/>
      <c r="AR755" s="1028"/>
      <c r="AS755" s="1028"/>
    </row>
    <row r="756" spans="1:45" ht="12.75" customHeight="1">
      <c r="A756" s="1028"/>
      <c r="B756" s="1028"/>
      <c r="C756" s="1028"/>
      <c r="D756" s="1102"/>
      <c r="E756" s="1028"/>
      <c r="F756" s="1028"/>
      <c r="G756" s="1028"/>
      <c r="H756" s="1028"/>
      <c r="I756" s="1028"/>
      <c r="J756" s="1102"/>
      <c r="K756" s="1028"/>
      <c r="L756" s="1028"/>
      <c r="M756" s="1028"/>
      <c r="N756" s="1028"/>
      <c r="O756" s="1028"/>
      <c r="P756" s="1028"/>
      <c r="Q756" s="1028"/>
      <c r="R756" s="1162"/>
      <c r="S756" s="713"/>
      <c r="T756" s="747"/>
      <c r="U756" s="1028"/>
      <c r="V756" s="1102"/>
      <c r="W756" s="1165"/>
      <c r="X756" s="1028"/>
      <c r="Y756" s="1028"/>
      <c r="Z756" s="1028"/>
      <c r="AA756" s="1028"/>
      <c r="AB756" s="1028"/>
      <c r="AC756" s="1028"/>
      <c r="AD756" s="1028"/>
      <c r="AE756" s="1028"/>
      <c r="AF756" s="1028"/>
      <c r="AG756" s="1028"/>
      <c r="AH756" s="1028"/>
      <c r="AI756" s="1028"/>
      <c r="AJ756" s="1028"/>
      <c r="AK756" s="1028"/>
      <c r="AL756" s="1028"/>
      <c r="AM756" s="1028"/>
      <c r="AN756" s="1028"/>
      <c r="AO756" s="1028"/>
      <c r="AP756" s="1028"/>
      <c r="AQ756" s="1028"/>
      <c r="AR756" s="1028"/>
      <c r="AS756" s="1028"/>
    </row>
    <row r="757" spans="1:45" ht="12.75" customHeight="1">
      <c r="A757" s="1028"/>
      <c r="B757" s="1028"/>
      <c r="C757" s="1028"/>
      <c r="D757" s="1102"/>
      <c r="E757" s="1028"/>
      <c r="F757" s="1028"/>
      <c r="G757" s="1028"/>
      <c r="H757" s="1028"/>
      <c r="I757" s="1028"/>
      <c r="J757" s="1102"/>
      <c r="K757" s="1028"/>
      <c r="L757" s="1028"/>
      <c r="M757" s="1028"/>
      <c r="N757" s="1028"/>
      <c r="O757" s="1028"/>
      <c r="P757" s="1028"/>
      <c r="Q757" s="1028"/>
      <c r="R757" s="1162"/>
      <c r="S757" s="713"/>
      <c r="T757" s="747"/>
      <c r="U757" s="1028"/>
      <c r="V757" s="1102"/>
      <c r="W757" s="1165"/>
      <c r="X757" s="1028"/>
      <c r="Y757" s="1028"/>
      <c r="Z757" s="1028"/>
      <c r="AA757" s="1028"/>
      <c r="AB757" s="1028"/>
      <c r="AC757" s="1028"/>
      <c r="AD757" s="1028"/>
      <c r="AE757" s="1028"/>
      <c r="AF757" s="1028"/>
      <c r="AG757" s="1028"/>
      <c r="AH757" s="1028"/>
      <c r="AI757" s="1028"/>
      <c r="AJ757" s="1028"/>
      <c r="AK757" s="1028"/>
      <c r="AL757" s="1028"/>
      <c r="AM757" s="1028"/>
      <c r="AN757" s="1028"/>
      <c r="AO757" s="1028"/>
      <c r="AP757" s="1028"/>
      <c r="AQ757" s="1028"/>
      <c r="AR757" s="1028"/>
      <c r="AS757" s="1028"/>
    </row>
    <row r="758" spans="1:45" ht="12.75" customHeight="1">
      <c r="A758" s="1028"/>
      <c r="B758" s="1028"/>
      <c r="C758" s="1028"/>
      <c r="D758" s="1102"/>
      <c r="E758" s="1028"/>
      <c r="F758" s="1028"/>
      <c r="G758" s="1028"/>
      <c r="H758" s="1028"/>
      <c r="I758" s="1028"/>
      <c r="J758" s="1102"/>
      <c r="K758" s="1028"/>
      <c r="L758" s="1028"/>
      <c r="M758" s="1028"/>
      <c r="N758" s="1028"/>
      <c r="O758" s="1028"/>
      <c r="P758" s="1028"/>
      <c r="Q758" s="1028"/>
      <c r="R758" s="1162"/>
      <c r="S758" s="713"/>
      <c r="T758" s="747"/>
      <c r="U758" s="1028"/>
      <c r="V758" s="1102"/>
      <c r="W758" s="1165"/>
      <c r="X758" s="1028"/>
      <c r="Y758" s="1028"/>
      <c r="Z758" s="1028"/>
      <c r="AA758" s="1028"/>
      <c r="AB758" s="1028"/>
      <c r="AC758" s="1028"/>
      <c r="AD758" s="1028"/>
      <c r="AE758" s="1028"/>
      <c r="AF758" s="1028"/>
      <c r="AG758" s="1028"/>
      <c r="AH758" s="1028"/>
      <c r="AI758" s="1028"/>
      <c r="AJ758" s="1028"/>
      <c r="AK758" s="1028"/>
      <c r="AL758" s="1028"/>
      <c r="AM758" s="1028"/>
      <c r="AN758" s="1028"/>
      <c r="AO758" s="1028"/>
      <c r="AP758" s="1028"/>
      <c r="AQ758" s="1028"/>
      <c r="AR758" s="1028"/>
      <c r="AS758" s="1028"/>
    </row>
    <row r="759" spans="1:45" ht="12.75" customHeight="1">
      <c r="A759" s="1028"/>
      <c r="B759" s="1028"/>
      <c r="C759" s="1028"/>
      <c r="D759" s="1102"/>
      <c r="E759" s="1028"/>
      <c r="F759" s="1028"/>
      <c r="G759" s="1028"/>
      <c r="H759" s="1028"/>
      <c r="I759" s="1028"/>
      <c r="J759" s="1102"/>
      <c r="K759" s="1028"/>
      <c r="L759" s="1028"/>
      <c r="M759" s="1028"/>
      <c r="N759" s="1028"/>
      <c r="O759" s="1028"/>
      <c r="P759" s="1028"/>
      <c r="Q759" s="1028"/>
      <c r="R759" s="1162"/>
      <c r="S759" s="713"/>
      <c r="T759" s="747"/>
      <c r="U759" s="1028"/>
      <c r="V759" s="1102"/>
      <c r="W759" s="1165"/>
      <c r="X759" s="1028"/>
      <c r="Y759" s="1028"/>
      <c r="Z759" s="1028"/>
      <c r="AA759" s="1028"/>
      <c r="AB759" s="1028"/>
      <c r="AC759" s="1028"/>
      <c r="AD759" s="1028"/>
      <c r="AE759" s="1028"/>
      <c r="AF759" s="1028"/>
      <c r="AG759" s="1028"/>
      <c r="AH759" s="1028"/>
      <c r="AI759" s="1028"/>
      <c r="AJ759" s="1028"/>
      <c r="AK759" s="1028"/>
      <c r="AL759" s="1028"/>
      <c r="AM759" s="1028"/>
      <c r="AN759" s="1028"/>
      <c r="AO759" s="1028"/>
      <c r="AP759" s="1028"/>
      <c r="AQ759" s="1028"/>
      <c r="AR759" s="1028"/>
      <c r="AS759" s="1028"/>
    </row>
    <row r="760" spans="1:45" ht="12.75" customHeight="1">
      <c r="A760" s="1028"/>
      <c r="B760" s="1028"/>
      <c r="C760" s="1028"/>
      <c r="D760" s="1102"/>
      <c r="E760" s="1028"/>
      <c r="F760" s="1028"/>
      <c r="G760" s="1028"/>
      <c r="H760" s="1028"/>
      <c r="I760" s="1028"/>
      <c r="J760" s="1102"/>
      <c r="K760" s="1028"/>
      <c r="L760" s="1028"/>
      <c r="M760" s="1028"/>
      <c r="N760" s="1028"/>
      <c r="O760" s="1028"/>
      <c r="P760" s="1028"/>
      <c r="Q760" s="1028"/>
      <c r="R760" s="1162"/>
      <c r="S760" s="713"/>
      <c r="T760" s="747"/>
      <c r="U760" s="1028"/>
      <c r="V760" s="1102"/>
      <c r="W760" s="1165"/>
      <c r="X760" s="1028"/>
      <c r="Y760" s="1028"/>
      <c r="Z760" s="1028"/>
      <c r="AA760" s="1028"/>
      <c r="AB760" s="1028"/>
      <c r="AC760" s="1028"/>
      <c r="AD760" s="1028"/>
      <c r="AE760" s="1028"/>
      <c r="AF760" s="1028"/>
      <c r="AG760" s="1028"/>
      <c r="AH760" s="1028"/>
      <c r="AI760" s="1028"/>
      <c r="AJ760" s="1028"/>
      <c r="AK760" s="1028"/>
      <c r="AL760" s="1028"/>
      <c r="AM760" s="1028"/>
      <c r="AN760" s="1028"/>
      <c r="AO760" s="1028"/>
      <c r="AP760" s="1028"/>
      <c r="AQ760" s="1028"/>
      <c r="AR760" s="1028"/>
      <c r="AS760" s="1028"/>
    </row>
    <row r="761" spans="1:45" ht="12.75" customHeight="1">
      <c r="A761" s="1028"/>
      <c r="B761" s="1028"/>
      <c r="C761" s="1028"/>
      <c r="D761" s="1102"/>
      <c r="E761" s="1028"/>
      <c r="F761" s="1028"/>
      <c r="G761" s="1028"/>
      <c r="H761" s="1028"/>
      <c r="I761" s="1028"/>
      <c r="J761" s="1102"/>
      <c r="K761" s="1028"/>
      <c r="L761" s="1028"/>
      <c r="M761" s="1028"/>
      <c r="N761" s="1028"/>
      <c r="O761" s="1028"/>
      <c r="P761" s="1028"/>
      <c r="Q761" s="1028"/>
      <c r="R761" s="1162"/>
      <c r="S761" s="713"/>
      <c r="T761" s="747"/>
      <c r="U761" s="1028"/>
      <c r="V761" s="1102"/>
      <c r="W761" s="1165"/>
      <c r="X761" s="1028"/>
      <c r="Y761" s="1028"/>
      <c r="Z761" s="1028"/>
      <c r="AA761" s="1028"/>
      <c r="AB761" s="1028"/>
      <c r="AC761" s="1028"/>
      <c r="AD761" s="1028"/>
      <c r="AE761" s="1028"/>
      <c r="AF761" s="1028"/>
      <c r="AG761" s="1028"/>
      <c r="AH761" s="1028"/>
      <c r="AI761" s="1028"/>
      <c r="AJ761" s="1028"/>
      <c r="AK761" s="1028"/>
      <c r="AL761" s="1028"/>
      <c r="AM761" s="1028"/>
      <c r="AN761" s="1028"/>
      <c r="AO761" s="1028"/>
      <c r="AP761" s="1028"/>
      <c r="AQ761" s="1028"/>
      <c r="AR761" s="1028"/>
      <c r="AS761" s="1028"/>
    </row>
    <row r="762" spans="1:45" ht="12.75" customHeight="1">
      <c r="A762" s="1028"/>
      <c r="B762" s="1028"/>
      <c r="C762" s="1028"/>
      <c r="D762" s="1102"/>
      <c r="E762" s="1028"/>
      <c r="F762" s="1028"/>
      <c r="G762" s="1028"/>
      <c r="H762" s="1028"/>
      <c r="I762" s="1028"/>
      <c r="J762" s="1102"/>
      <c r="K762" s="1028"/>
      <c r="L762" s="1028"/>
      <c r="M762" s="1028"/>
      <c r="N762" s="1028"/>
      <c r="O762" s="1028"/>
      <c r="P762" s="1028"/>
      <c r="Q762" s="1028"/>
      <c r="R762" s="1162"/>
      <c r="S762" s="713"/>
      <c r="T762" s="747"/>
      <c r="U762" s="1028"/>
      <c r="V762" s="1102"/>
      <c r="W762" s="1165"/>
      <c r="X762" s="1028"/>
      <c r="Y762" s="1028"/>
      <c r="Z762" s="1028"/>
      <c r="AA762" s="1028"/>
      <c r="AB762" s="1028"/>
      <c r="AC762" s="1028"/>
      <c r="AD762" s="1028"/>
      <c r="AE762" s="1028"/>
      <c r="AF762" s="1028"/>
      <c r="AG762" s="1028"/>
      <c r="AH762" s="1028"/>
      <c r="AI762" s="1028"/>
      <c r="AJ762" s="1028"/>
      <c r="AK762" s="1028"/>
      <c r="AL762" s="1028"/>
      <c r="AM762" s="1028"/>
      <c r="AN762" s="1028"/>
      <c r="AO762" s="1028"/>
      <c r="AP762" s="1028"/>
      <c r="AQ762" s="1028"/>
      <c r="AR762" s="1028"/>
      <c r="AS762" s="1028"/>
    </row>
    <row r="763" spans="1:45" ht="12.75" customHeight="1">
      <c r="A763" s="1028"/>
      <c r="B763" s="1028"/>
      <c r="C763" s="1028"/>
      <c r="D763" s="1102"/>
      <c r="E763" s="1028"/>
      <c r="F763" s="1028"/>
      <c r="G763" s="1028"/>
      <c r="H763" s="1028"/>
      <c r="I763" s="1028"/>
      <c r="J763" s="1102"/>
      <c r="K763" s="1028"/>
      <c r="L763" s="1028"/>
      <c r="M763" s="1028"/>
      <c r="N763" s="1028"/>
      <c r="O763" s="1028"/>
      <c r="P763" s="1028"/>
      <c r="Q763" s="1028"/>
      <c r="R763" s="1162"/>
      <c r="S763" s="713"/>
      <c r="T763" s="747"/>
      <c r="U763" s="1028"/>
      <c r="V763" s="1102"/>
      <c r="W763" s="1165"/>
      <c r="X763" s="1028"/>
      <c r="Y763" s="1028"/>
      <c r="Z763" s="1028"/>
      <c r="AA763" s="1028"/>
      <c r="AB763" s="1028"/>
      <c r="AC763" s="1028"/>
      <c r="AD763" s="1028"/>
      <c r="AE763" s="1028"/>
      <c r="AF763" s="1028"/>
      <c r="AG763" s="1028"/>
      <c r="AH763" s="1028"/>
      <c r="AI763" s="1028"/>
      <c r="AJ763" s="1028"/>
      <c r="AK763" s="1028"/>
      <c r="AL763" s="1028"/>
      <c r="AM763" s="1028"/>
      <c r="AN763" s="1028"/>
      <c r="AO763" s="1028"/>
      <c r="AP763" s="1028"/>
      <c r="AQ763" s="1028"/>
      <c r="AR763" s="1028"/>
      <c r="AS763" s="1028"/>
    </row>
    <row r="764" spans="1:45" ht="12.75" customHeight="1">
      <c r="A764" s="1028"/>
      <c r="B764" s="1028"/>
      <c r="C764" s="1028"/>
      <c r="D764" s="1102"/>
      <c r="E764" s="1028"/>
      <c r="F764" s="1028"/>
      <c r="G764" s="1028"/>
      <c r="H764" s="1028"/>
      <c r="I764" s="1028"/>
      <c r="J764" s="1102"/>
      <c r="K764" s="1028"/>
      <c r="L764" s="1028"/>
      <c r="M764" s="1028"/>
      <c r="N764" s="1028"/>
      <c r="O764" s="1028"/>
      <c r="P764" s="1028"/>
      <c r="Q764" s="1028"/>
      <c r="R764" s="1162"/>
      <c r="S764" s="713"/>
      <c r="T764" s="747"/>
      <c r="U764" s="1028"/>
      <c r="V764" s="1102"/>
      <c r="W764" s="1165"/>
      <c r="X764" s="1028"/>
      <c r="Y764" s="1028"/>
      <c r="Z764" s="1028"/>
      <c r="AA764" s="1028"/>
      <c r="AB764" s="1028"/>
      <c r="AC764" s="1028"/>
      <c r="AD764" s="1028"/>
      <c r="AE764" s="1028"/>
      <c r="AF764" s="1028"/>
      <c r="AG764" s="1028"/>
      <c r="AH764" s="1028"/>
      <c r="AI764" s="1028"/>
      <c r="AJ764" s="1028"/>
      <c r="AK764" s="1028"/>
      <c r="AL764" s="1028"/>
      <c r="AM764" s="1028"/>
      <c r="AN764" s="1028"/>
      <c r="AO764" s="1028"/>
      <c r="AP764" s="1028"/>
      <c r="AQ764" s="1028"/>
      <c r="AR764" s="1028"/>
      <c r="AS764" s="1028"/>
    </row>
    <row r="765" spans="1:45" ht="12.75" customHeight="1">
      <c r="A765" s="1028"/>
      <c r="B765" s="1028"/>
      <c r="C765" s="1028"/>
      <c r="D765" s="1102"/>
      <c r="E765" s="1028"/>
      <c r="F765" s="1028"/>
      <c r="G765" s="1028"/>
      <c r="H765" s="1028"/>
      <c r="I765" s="1028"/>
      <c r="J765" s="1102"/>
      <c r="K765" s="1028"/>
      <c r="L765" s="1028"/>
      <c r="M765" s="1028"/>
      <c r="N765" s="1028"/>
      <c r="O765" s="1028"/>
      <c r="P765" s="1028"/>
      <c r="Q765" s="1028"/>
      <c r="R765" s="1162"/>
      <c r="S765" s="713"/>
      <c r="T765" s="747"/>
      <c r="U765" s="1028"/>
      <c r="V765" s="1102"/>
      <c r="W765" s="1165"/>
      <c r="X765" s="1028"/>
      <c r="Y765" s="1028"/>
      <c r="Z765" s="1028"/>
      <c r="AA765" s="1028"/>
      <c r="AB765" s="1028"/>
      <c r="AC765" s="1028"/>
      <c r="AD765" s="1028"/>
      <c r="AE765" s="1028"/>
      <c r="AF765" s="1028"/>
      <c r="AG765" s="1028"/>
      <c r="AH765" s="1028"/>
      <c r="AI765" s="1028"/>
      <c r="AJ765" s="1028"/>
      <c r="AK765" s="1028"/>
      <c r="AL765" s="1028"/>
      <c r="AM765" s="1028"/>
      <c r="AN765" s="1028"/>
      <c r="AO765" s="1028"/>
      <c r="AP765" s="1028"/>
      <c r="AQ765" s="1028"/>
      <c r="AR765" s="1028"/>
      <c r="AS765" s="1028"/>
    </row>
    <row r="766" spans="1:45" ht="12.75" customHeight="1">
      <c r="A766" s="1028"/>
      <c r="B766" s="1028"/>
      <c r="C766" s="1028"/>
      <c r="D766" s="1102"/>
      <c r="E766" s="1028"/>
      <c r="F766" s="1028"/>
      <c r="G766" s="1028"/>
      <c r="H766" s="1028"/>
      <c r="I766" s="1028"/>
      <c r="J766" s="1102"/>
      <c r="K766" s="1028"/>
      <c r="L766" s="1028"/>
      <c r="M766" s="1028"/>
      <c r="N766" s="1028"/>
      <c r="O766" s="1028"/>
      <c r="P766" s="1028"/>
      <c r="Q766" s="1028"/>
      <c r="R766" s="1162"/>
      <c r="S766" s="713"/>
      <c r="T766" s="747"/>
      <c r="U766" s="1028"/>
      <c r="V766" s="1102"/>
      <c r="W766" s="1165"/>
      <c r="X766" s="1028"/>
      <c r="Y766" s="1028"/>
      <c r="Z766" s="1028"/>
      <c r="AA766" s="1028"/>
      <c r="AB766" s="1028"/>
      <c r="AC766" s="1028"/>
      <c r="AD766" s="1028"/>
      <c r="AE766" s="1028"/>
      <c r="AF766" s="1028"/>
      <c r="AG766" s="1028"/>
      <c r="AH766" s="1028"/>
      <c r="AI766" s="1028"/>
      <c r="AJ766" s="1028"/>
      <c r="AK766" s="1028"/>
      <c r="AL766" s="1028"/>
      <c r="AM766" s="1028"/>
      <c r="AN766" s="1028"/>
      <c r="AO766" s="1028"/>
      <c r="AP766" s="1028"/>
      <c r="AQ766" s="1028"/>
      <c r="AR766" s="1028"/>
      <c r="AS766" s="1028"/>
    </row>
    <row r="767" spans="1:45" ht="12.75" customHeight="1">
      <c r="A767" s="1028"/>
      <c r="B767" s="1028"/>
      <c r="C767" s="1028"/>
      <c r="D767" s="1102"/>
      <c r="E767" s="1028"/>
      <c r="F767" s="1028"/>
      <c r="G767" s="1028"/>
      <c r="H767" s="1028"/>
      <c r="I767" s="1028"/>
      <c r="J767" s="1102"/>
      <c r="K767" s="1028"/>
      <c r="L767" s="1028"/>
      <c r="M767" s="1028"/>
      <c r="N767" s="1028"/>
      <c r="O767" s="1028"/>
      <c r="P767" s="1028"/>
      <c r="Q767" s="1028"/>
      <c r="R767" s="1162"/>
      <c r="S767" s="713"/>
      <c r="T767" s="747"/>
      <c r="U767" s="1028"/>
      <c r="V767" s="1102"/>
      <c r="W767" s="1165"/>
      <c r="X767" s="1028"/>
      <c r="Y767" s="1028"/>
      <c r="Z767" s="1028"/>
      <c r="AA767" s="1028"/>
      <c r="AB767" s="1028"/>
      <c r="AC767" s="1028"/>
      <c r="AD767" s="1028"/>
      <c r="AE767" s="1028"/>
      <c r="AF767" s="1028"/>
      <c r="AG767" s="1028"/>
      <c r="AH767" s="1028"/>
      <c r="AI767" s="1028"/>
      <c r="AJ767" s="1028"/>
      <c r="AK767" s="1028"/>
      <c r="AL767" s="1028"/>
      <c r="AM767" s="1028"/>
      <c r="AN767" s="1028"/>
      <c r="AO767" s="1028"/>
      <c r="AP767" s="1028"/>
      <c r="AQ767" s="1028"/>
      <c r="AR767" s="1028"/>
      <c r="AS767" s="1028"/>
    </row>
    <row r="768" spans="1:45" ht="12.75" customHeight="1">
      <c r="A768" s="1028"/>
      <c r="B768" s="1028"/>
      <c r="C768" s="1028"/>
      <c r="D768" s="1102"/>
      <c r="E768" s="1028"/>
      <c r="F768" s="1028"/>
      <c r="G768" s="1028"/>
      <c r="H768" s="1028"/>
      <c r="I768" s="1028"/>
      <c r="J768" s="1102"/>
      <c r="K768" s="1028"/>
      <c r="L768" s="1028"/>
      <c r="M768" s="1028"/>
      <c r="N768" s="1028"/>
      <c r="O768" s="1028"/>
      <c r="P768" s="1028"/>
      <c r="Q768" s="1028"/>
      <c r="R768" s="1162"/>
      <c r="S768" s="713"/>
      <c r="T768" s="747"/>
      <c r="U768" s="1028"/>
      <c r="V768" s="1102"/>
      <c r="W768" s="1165"/>
      <c r="X768" s="1028"/>
      <c r="Y768" s="1028"/>
      <c r="Z768" s="1028"/>
      <c r="AA768" s="1028"/>
      <c r="AB768" s="1028"/>
      <c r="AC768" s="1028"/>
      <c r="AD768" s="1028"/>
      <c r="AE768" s="1028"/>
      <c r="AF768" s="1028"/>
      <c r="AG768" s="1028"/>
      <c r="AH768" s="1028"/>
      <c r="AI768" s="1028"/>
      <c r="AJ768" s="1028"/>
      <c r="AK768" s="1028"/>
      <c r="AL768" s="1028"/>
      <c r="AM768" s="1028"/>
      <c r="AN768" s="1028"/>
      <c r="AO768" s="1028"/>
      <c r="AP768" s="1028"/>
      <c r="AQ768" s="1028"/>
      <c r="AR768" s="1028"/>
      <c r="AS768" s="1028"/>
    </row>
    <row r="769" spans="1:45" ht="12.75" customHeight="1">
      <c r="A769" s="1028"/>
      <c r="B769" s="1028"/>
      <c r="C769" s="1028"/>
      <c r="D769" s="1102"/>
      <c r="E769" s="1028"/>
      <c r="F769" s="1028"/>
      <c r="G769" s="1028"/>
      <c r="H769" s="1028"/>
      <c r="I769" s="1028"/>
      <c r="J769" s="1102"/>
      <c r="K769" s="1028"/>
      <c r="L769" s="1028"/>
      <c r="M769" s="1028"/>
      <c r="N769" s="1028"/>
      <c r="O769" s="1028"/>
      <c r="P769" s="1028"/>
      <c r="Q769" s="1028"/>
      <c r="R769" s="1162"/>
      <c r="S769" s="713"/>
      <c r="T769" s="747"/>
      <c r="U769" s="1028"/>
      <c r="V769" s="1102"/>
      <c r="W769" s="1165"/>
      <c r="X769" s="1028"/>
      <c r="Y769" s="1028"/>
      <c r="Z769" s="1028"/>
      <c r="AA769" s="1028"/>
      <c r="AB769" s="1028"/>
      <c r="AC769" s="1028"/>
      <c r="AD769" s="1028"/>
      <c r="AE769" s="1028"/>
      <c r="AF769" s="1028"/>
      <c r="AG769" s="1028"/>
      <c r="AH769" s="1028"/>
      <c r="AI769" s="1028"/>
      <c r="AJ769" s="1028"/>
      <c r="AK769" s="1028"/>
      <c r="AL769" s="1028"/>
      <c r="AM769" s="1028"/>
      <c r="AN769" s="1028"/>
      <c r="AO769" s="1028"/>
      <c r="AP769" s="1028"/>
      <c r="AQ769" s="1028"/>
      <c r="AR769" s="1028"/>
      <c r="AS769" s="1028"/>
    </row>
    <row r="770" spans="1:45" ht="12.75" customHeight="1">
      <c r="A770" s="1028"/>
      <c r="B770" s="1028"/>
      <c r="C770" s="1028"/>
      <c r="D770" s="1102"/>
      <c r="E770" s="1028"/>
      <c r="F770" s="1028"/>
      <c r="G770" s="1028"/>
      <c r="H770" s="1028"/>
      <c r="I770" s="1028"/>
      <c r="J770" s="1102"/>
      <c r="K770" s="1028"/>
      <c r="L770" s="1028"/>
      <c r="M770" s="1028"/>
      <c r="N770" s="1028"/>
      <c r="O770" s="1028"/>
      <c r="P770" s="1028"/>
      <c r="Q770" s="1028"/>
      <c r="R770" s="1162"/>
      <c r="S770" s="713"/>
      <c r="T770" s="747"/>
      <c r="U770" s="1028"/>
      <c r="V770" s="1102"/>
      <c r="W770" s="1165"/>
      <c r="X770" s="1028"/>
      <c r="Y770" s="1028"/>
      <c r="Z770" s="1028"/>
      <c r="AA770" s="1028"/>
      <c r="AB770" s="1028"/>
      <c r="AC770" s="1028"/>
      <c r="AD770" s="1028"/>
      <c r="AE770" s="1028"/>
      <c r="AF770" s="1028"/>
      <c r="AG770" s="1028"/>
      <c r="AH770" s="1028"/>
      <c r="AI770" s="1028"/>
      <c r="AJ770" s="1028"/>
      <c r="AK770" s="1028"/>
      <c r="AL770" s="1028"/>
      <c r="AM770" s="1028"/>
      <c r="AN770" s="1028"/>
      <c r="AO770" s="1028"/>
      <c r="AP770" s="1028"/>
      <c r="AQ770" s="1028"/>
      <c r="AR770" s="1028"/>
      <c r="AS770" s="1028"/>
    </row>
    <row r="771" spans="1:45" ht="12.75" customHeight="1">
      <c r="A771" s="1028"/>
      <c r="B771" s="1028"/>
      <c r="C771" s="1028"/>
      <c r="D771" s="1102"/>
      <c r="E771" s="1028"/>
      <c r="F771" s="1028"/>
      <c r="G771" s="1028"/>
      <c r="H771" s="1028"/>
      <c r="I771" s="1028"/>
      <c r="J771" s="1102"/>
      <c r="K771" s="1028"/>
      <c r="L771" s="1028"/>
      <c r="M771" s="1028"/>
      <c r="N771" s="1028"/>
      <c r="O771" s="1028"/>
      <c r="P771" s="1028"/>
      <c r="Q771" s="1028"/>
      <c r="R771" s="1162"/>
      <c r="S771" s="713"/>
      <c r="T771" s="747"/>
      <c r="U771" s="1028"/>
      <c r="V771" s="1102"/>
      <c r="W771" s="1165"/>
      <c r="X771" s="1028"/>
      <c r="Y771" s="1028"/>
      <c r="Z771" s="1028"/>
      <c r="AA771" s="1028"/>
      <c r="AB771" s="1028"/>
      <c r="AC771" s="1028"/>
      <c r="AD771" s="1028"/>
      <c r="AE771" s="1028"/>
      <c r="AF771" s="1028"/>
      <c r="AG771" s="1028"/>
      <c r="AH771" s="1028"/>
      <c r="AI771" s="1028"/>
      <c r="AJ771" s="1028"/>
      <c r="AK771" s="1028"/>
      <c r="AL771" s="1028"/>
      <c r="AM771" s="1028"/>
      <c r="AN771" s="1028"/>
      <c r="AO771" s="1028"/>
      <c r="AP771" s="1028"/>
      <c r="AQ771" s="1028"/>
      <c r="AR771" s="1028"/>
      <c r="AS771" s="1028"/>
    </row>
    <row r="772" spans="1:45" ht="12.75" customHeight="1">
      <c r="A772" s="1028"/>
      <c r="B772" s="1028"/>
      <c r="C772" s="1028"/>
      <c r="D772" s="1102"/>
      <c r="E772" s="1028"/>
      <c r="F772" s="1028"/>
      <c r="G772" s="1028"/>
      <c r="H772" s="1028"/>
      <c r="I772" s="1028"/>
      <c r="J772" s="1102"/>
      <c r="K772" s="1028"/>
      <c r="L772" s="1028"/>
      <c r="M772" s="1028"/>
      <c r="N772" s="1028"/>
      <c r="O772" s="1028"/>
      <c r="P772" s="1028"/>
      <c r="Q772" s="1028"/>
      <c r="R772" s="1162"/>
      <c r="S772" s="713"/>
      <c r="T772" s="747"/>
      <c r="U772" s="1028"/>
      <c r="V772" s="1102"/>
      <c r="W772" s="1165"/>
      <c r="X772" s="1028"/>
      <c r="Y772" s="1028"/>
      <c r="Z772" s="1028"/>
      <c r="AA772" s="1028"/>
      <c r="AB772" s="1028"/>
      <c r="AC772" s="1028"/>
      <c r="AD772" s="1028"/>
      <c r="AE772" s="1028"/>
      <c r="AF772" s="1028"/>
      <c r="AG772" s="1028"/>
      <c r="AH772" s="1028"/>
      <c r="AI772" s="1028"/>
      <c r="AJ772" s="1028"/>
      <c r="AK772" s="1028"/>
      <c r="AL772" s="1028"/>
      <c r="AM772" s="1028"/>
      <c r="AN772" s="1028"/>
      <c r="AO772" s="1028"/>
      <c r="AP772" s="1028"/>
      <c r="AQ772" s="1028"/>
      <c r="AR772" s="1028"/>
      <c r="AS772" s="1028"/>
    </row>
    <row r="773" spans="1:45" ht="12.75" customHeight="1">
      <c r="A773" s="1028"/>
      <c r="B773" s="1028"/>
      <c r="C773" s="1028"/>
      <c r="D773" s="1102"/>
      <c r="E773" s="1028"/>
      <c r="F773" s="1028"/>
      <c r="G773" s="1028"/>
      <c r="H773" s="1028"/>
      <c r="I773" s="1028"/>
      <c r="J773" s="1102"/>
      <c r="K773" s="1028"/>
      <c r="L773" s="1028"/>
      <c r="M773" s="1028"/>
      <c r="N773" s="1028"/>
      <c r="O773" s="1028"/>
      <c r="P773" s="1028"/>
      <c r="Q773" s="1028"/>
      <c r="R773" s="1162"/>
      <c r="S773" s="713"/>
      <c r="T773" s="747"/>
      <c r="U773" s="1028"/>
      <c r="V773" s="1102"/>
      <c r="W773" s="1165"/>
      <c r="X773" s="1028"/>
      <c r="Y773" s="1028"/>
      <c r="Z773" s="1028"/>
      <c r="AA773" s="1028"/>
      <c r="AB773" s="1028"/>
      <c r="AC773" s="1028"/>
      <c r="AD773" s="1028"/>
      <c r="AE773" s="1028"/>
      <c r="AF773" s="1028"/>
      <c r="AG773" s="1028"/>
      <c r="AH773" s="1028"/>
      <c r="AI773" s="1028"/>
      <c r="AJ773" s="1028"/>
      <c r="AK773" s="1028"/>
      <c r="AL773" s="1028"/>
      <c r="AM773" s="1028"/>
      <c r="AN773" s="1028"/>
      <c r="AO773" s="1028"/>
      <c r="AP773" s="1028"/>
      <c r="AQ773" s="1028"/>
      <c r="AR773" s="1028"/>
      <c r="AS773" s="1028"/>
    </row>
    <row r="774" spans="1:45" ht="12.75" customHeight="1">
      <c r="A774" s="1028"/>
      <c r="B774" s="1028"/>
      <c r="C774" s="1028"/>
      <c r="D774" s="1102"/>
      <c r="E774" s="1028"/>
      <c r="F774" s="1028"/>
      <c r="G774" s="1028"/>
      <c r="H774" s="1028"/>
      <c r="I774" s="1028"/>
      <c r="J774" s="1102"/>
      <c r="K774" s="1028"/>
      <c r="L774" s="1028"/>
      <c r="M774" s="1028"/>
      <c r="N774" s="1028"/>
      <c r="O774" s="1028"/>
      <c r="P774" s="1028"/>
      <c r="Q774" s="1028"/>
      <c r="R774" s="1162"/>
      <c r="S774" s="713"/>
      <c r="T774" s="747"/>
      <c r="U774" s="1028"/>
      <c r="V774" s="1102"/>
      <c r="W774" s="1165"/>
      <c r="X774" s="1028"/>
      <c r="Y774" s="1028"/>
      <c r="Z774" s="1028"/>
      <c r="AA774" s="1028"/>
      <c r="AB774" s="1028"/>
      <c r="AC774" s="1028"/>
      <c r="AD774" s="1028"/>
      <c r="AE774" s="1028"/>
      <c r="AF774" s="1028"/>
      <c r="AG774" s="1028"/>
      <c r="AH774" s="1028"/>
      <c r="AI774" s="1028"/>
      <c r="AJ774" s="1028"/>
      <c r="AK774" s="1028"/>
      <c r="AL774" s="1028"/>
      <c r="AM774" s="1028"/>
      <c r="AN774" s="1028"/>
      <c r="AO774" s="1028"/>
      <c r="AP774" s="1028"/>
      <c r="AQ774" s="1028"/>
      <c r="AR774" s="1028"/>
      <c r="AS774" s="1028"/>
    </row>
    <row r="775" spans="1:45" ht="12.75" customHeight="1">
      <c r="A775" s="1028"/>
      <c r="B775" s="1028"/>
      <c r="C775" s="1028"/>
      <c r="D775" s="1102"/>
      <c r="E775" s="1028"/>
      <c r="F775" s="1028"/>
      <c r="G775" s="1028"/>
      <c r="H775" s="1028"/>
      <c r="I775" s="1028"/>
      <c r="J775" s="1102"/>
      <c r="K775" s="1028"/>
      <c r="L775" s="1028"/>
      <c r="M775" s="1028"/>
      <c r="N775" s="1028"/>
      <c r="O775" s="1028"/>
      <c r="P775" s="1028"/>
      <c r="Q775" s="1028"/>
      <c r="R775" s="1162"/>
      <c r="S775" s="713"/>
      <c r="T775" s="747"/>
      <c r="U775" s="1028"/>
      <c r="V775" s="1102"/>
      <c r="W775" s="1165"/>
      <c r="X775" s="1028"/>
      <c r="Y775" s="1028"/>
      <c r="Z775" s="1028"/>
      <c r="AA775" s="1028"/>
      <c r="AB775" s="1028"/>
      <c r="AC775" s="1028"/>
      <c r="AD775" s="1028"/>
      <c r="AE775" s="1028"/>
      <c r="AF775" s="1028"/>
      <c r="AG775" s="1028"/>
      <c r="AH775" s="1028"/>
      <c r="AI775" s="1028"/>
      <c r="AJ775" s="1028"/>
      <c r="AK775" s="1028"/>
      <c r="AL775" s="1028"/>
      <c r="AM775" s="1028"/>
      <c r="AN775" s="1028"/>
      <c r="AO775" s="1028"/>
      <c r="AP775" s="1028"/>
      <c r="AQ775" s="1028"/>
      <c r="AR775" s="1028"/>
      <c r="AS775" s="1028"/>
    </row>
    <row r="776" spans="1:45" ht="12.75" customHeight="1">
      <c r="A776" s="1028"/>
      <c r="B776" s="1028"/>
      <c r="C776" s="1028"/>
      <c r="D776" s="1102"/>
      <c r="E776" s="1028"/>
      <c r="F776" s="1028"/>
      <c r="G776" s="1028"/>
      <c r="H776" s="1028"/>
      <c r="I776" s="1028"/>
      <c r="J776" s="1102"/>
      <c r="K776" s="1028"/>
      <c r="L776" s="1028"/>
      <c r="M776" s="1028"/>
      <c r="N776" s="1028"/>
      <c r="O776" s="1028"/>
      <c r="P776" s="1028"/>
      <c r="Q776" s="1028"/>
      <c r="R776" s="1162"/>
      <c r="S776" s="713"/>
      <c r="T776" s="747"/>
      <c r="U776" s="1028"/>
      <c r="V776" s="1102"/>
      <c r="W776" s="1165"/>
      <c r="X776" s="1028"/>
      <c r="Y776" s="1028"/>
      <c r="Z776" s="1028"/>
      <c r="AA776" s="1028"/>
      <c r="AB776" s="1028"/>
      <c r="AC776" s="1028"/>
      <c r="AD776" s="1028"/>
      <c r="AE776" s="1028"/>
      <c r="AF776" s="1028"/>
      <c r="AG776" s="1028"/>
      <c r="AH776" s="1028"/>
      <c r="AI776" s="1028"/>
      <c r="AJ776" s="1028"/>
      <c r="AK776" s="1028"/>
      <c r="AL776" s="1028"/>
      <c r="AM776" s="1028"/>
      <c r="AN776" s="1028"/>
      <c r="AO776" s="1028"/>
      <c r="AP776" s="1028"/>
      <c r="AQ776" s="1028"/>
      <c r="AR776" s="1028"/>
      <c r="AS776" s="1028"/>
    </row>
    <row r="777" spans="1:45" ht="12.75" customHeight="1">
      <c r="A777" s="1028"/>
      <c r="B777" s="1028"/>
      <c r="C777" s="1028"/>
      <c r="D777" s="1102"/>
      <c r="E777" s="1028"/>
      <c r="F777" s="1028"/>
      <c r="G777" s="1028"/>
      <c r="H777" s="1028"/>
      <c r="I777" s="1028"/>
      <c r="J777" s="1102"/>
      <c r="K777" s="1028"/>
      <c r="L777" s="1028"/>
      <c r="M777" s="1028"/>
      <c r="N777" s="1028"/>
      <c r="O777" s="1028"/>
      <c r="P777" s="1028"/>
      <c r="Q777" s="1028"/>
      <c r="R777" s="1162"/>
      <c r="S777" s="713"/>
      <c r="T777" s="747"/>
      <c r="U777" s="1028"/>
      <c r="V777" s="1102"/>
      <c r="W777" s="1165"/>
      <c r="X777" s="1028"/>
      <c r="Y777" s="1028"/>
      <c r="Z777" s="1028"/>
      <c r="AA777" s="1028"/>
      <c r="AB777" s="1028"/>
      <c r="AC777" s="1028"/>
      <c r="AD777" s="1028"/>
      <c r="AE777" s="1028"/>
      <c r="AF777" s="1028"/>
      <c r="AG777" s="1028"/>
      <c r="AH777" s="1028"/>
      <c r="AI777" s="1028"/>
      <c r="AJ777" s="1028"/>
      <c r="AK777" s="1028"/>
      <c r="AL777" s="1028"/>
      <c r="AM777" s="1028"/>
      <c r="AN777" s="1028"/>
      <c r="AO777" s="1028"/>
      <c r="AP777" s="1028"/>
      <c r="AQ777" s="1028"/>
      <c r="AR777" s="1028"/>
      <c r="AS777" s="1028"/>
    </row>
    <row r="778" spans="1:45" ht="12.75" customHeight="1">
      <c r="A778" s="1028"/>
      <c r="B778" s="1028"/>
      <c r="C778" s="1028"/>
      <c r="D778" s="1102"/>
      <c r="E778" s="1028"/>
      <c r="F778" s="1028"/>
      <c r="G778" s="1028"/>
      <c r="H778" s="1028"/>
      <c r="I778" s="1028"/>
      <c r="J778" s="1102"/>
      <c r="K778" s="1028"/>
      <c r="L778" s="1028"/>
      <c r="M778" s="1028"/>
      <c r="N778" s="1028"/>
      <c r="O778" s="1028"/>
      <c r="P778" s="1028"/>
      <c r="Q778" s="1028"/>
      <c r="R778" s="1162"/>
      <c r="S778" s="713"/>
      <c r="T778" s="747"/>
      <c r="U778" s="1028"/>
      <c r="V778" s="1102"/>
      <c r="W778" s="1165"/>
      <c r="X778" s="1028"/>
      <c r="Y778" s="1028"/>
      <c r="Z778" s="1028"/>
      <c r="AA778" s="1028"/>
      <c r="AB778" s="1028"/>
      <c r="AC778" s="1028"/>
      <c r="AD778" s="1028"/>
      <c r="AE778" s="1028"/>
      <c r="AF778" s="1028"/>
      <c r="AG778" s="1028"/>
      <c r="AH778" s="1028"/>
      <c r="AI778" s="1028"/>
      <c r="AJ778" s="1028"/>
      <c r="AK778" s="1028"/>
      <c r="AL778" s="1028"/>
      <c r="AM778" s="1028"/>
      <c r="AN778" s="1028"/>
      <c r="AO778" s="1028"/>
      <c r="AP778" s="1028"/>
      <c r="AQ778" s="1028"/>
      <c r="AR778" s="1028"/>
      <c r="AS778" s="1028"/>
    </row>
    <row r="779" spans="1:45" ht="12.75" customHeight="1">
      <c r="A779" s="1028"/>
      <c r="B779" s="1028"/>
      <c r="C779" s="1028"/>
      <c r="D779" s="1102"/>
      <c r="E779" s="1028"/>
      <c r="F779" s="1028"/>
      <c r="G779" s="1028"/>
      <c r="H779" s="1028"/>
      <c r="I779" s="1028"/>
      <c r="J779" s="1102"/>
      <c r="K779" s="1028"/>
      <c r="L779" s="1028"/>
      <c r="M779" s="1028"/>
      <c r="N779" s="1028"/>
      <c r="O779" s="1028"/>
      <c r="P779" s="1028"/>
      <c r="Q779" s="1028"/>
      <c r="R779" s="1162"/>
      <c r="S779" s="713"/>
      <c r="T779" s="747"/>
      <c r="U779" s="1028"/>
      <c r="V779" s="1102"/>
      <c r="W779" s="1165"/>
      <c r="X779" s="1028"/>
      <c r="Y779" s="1028"/>
      <c r="Z779" s="1028"/>
      <c r="AA779" s="1028"/>
      <c r="AB779" s="1028"/>
      <c r="AC779" s="1028"/>
      <c r="AD779" s="1028"/>
      <c r="AE779" s="1028"/>
      <c r="AF779" s="1028"/>
      <c r="AG779" s="1028"/>
      <c r="AH779" s="1028"/>
      <c r="AI779" s="1028"/>
      <c r="AJ779" s="1028"/>
      <c r="AK779" s="1028"/>
      <c r="AL779" s="1028"/>
      <c r="AM779" s="1028"/>
      <c r="AN779" s="1028"/>
      <c r="AO779" s="1028"/>
      <c r="AP779" s="1028"/>
      <c r="AQ779" s="1028"/>
      <c r="AR779" s="1028"/>
      <c r="AS779" s="1028"/>
    </row>
    <row r="780" spans="1:45" ht="12.75" customHeight="1">
      <c r="A780" s="1028"/>
      <c r="B780" s="1028"/>
      <c r="C780" s="1028"/>
      <c r="D780" s="1102"/>
      <c r="E780" s="1028"/>
      <c r="F780" s="1028"/>
      <c r="G780" s="1028"/>
      <c r="H780" s="1028"/>
      <c r="I780" s="1028"/>
      <c r="J780" s="1102"/>
      <c r="K780" s="1028"/>
      <c r="L780" s="1028"/>
      <c r="M780" s="1028"/>
      <c r="N780" s="1028"/>
      <c r="O780" s="1028"/>
      <c r="P780" s="1028"/>
      <c r="Q780" s="1028"/>
      <c r="R780" s="1162"/>
      <c r="S780" s="713"/>
      <c r="T780" s="747"/>
      <c r="U780" s="1028"/>
      <c r="V780" s="1102"/>
      <c r="W780" s="1165"/>
      <c r="X780" s="1028"/>
      <c r="Y780" s="1028"/>
      <c r="Z780" s="1028"/>
      <c r="AA780" s="1028"/>
      <c r="AB780" s="1028"/>
      <c r="AC780" s="1028"/>
      <c r="AD780" s="1028"/>
      <c r="AE780" s="1028"/>
      <c r="AF780" s="1028"/>
      <c r="AG780" s="1028"/>
      <c r="AH780" s="1028"/>
      <c r="AI780" s="1028"/>
      <c r="AJ780" s="1028"/>
      <c r="AK780" s="1028"/>
      <c r="AL780" s="1028"/>
      <c r="AM780" s="1028"/>
      <c r="AN780" s="1028"/>
      <c r="AO780" s="1028"/>
      <c r="AP780" s="1028"/>
      <c r="AQ780" s="1028"/>
      <c r="AR780" s="1028"/>
      <c r="AS780" s="1028"/>
    </row>
    <row r="781" spans="1:45" ht="12.75" customHeight="1">
      <c r="A781" s="1028"/>
      <c r="B781" s="1028"/>
      <c r="C781" s="1028"/>
      <c r="D781" s="1102"/>
      <c r="E781" s="1028"/>
      <c r="F781" s="1028"/>
      <c r="G781" s="1028"/>
      <c r="H781" s="1028"/>
      <c r="I781" s="1028"/>
      <c r="J781" s="1102"/>
      <c r="K781" s="1028"/>
      <c r="L781" s="1028"/>
      <c r="M781" s="1028"/>
      <c r="N781" s="1028"/>
      <c r="O781" s="1028"/>
      <c r="P781" s="1028"/>
      <c r="Q781" s="1028"/>
      <c r="R781" s="1162"/>
      <c r="S781" s="713"/>
      <c r="T781" s="747"/>
      <c r="U781" s="1028"/>
      <c r="V781" s="1102"/>
      <c r="W781" s="1165"/>
      <c r="X781" s="1028"/>
      <c r="Y781" s="1028"/>
      <c r="Z781" s="1028"/>
      <c r="AA781" s="1028"/>
      <c r="AB781" s="1028"/>
      <c r="AC781" s="1028"/>
      <c r="AD781" s="1028"/>
      <c r="AE781" s="1028"/>
      <c r="AF781" s="1028"/>
      <c r="AG781" s="1028"/>
      <c r="AH781" s="1028"/>
      <c r="AI781" s="1028"/>
      <c r="AJ781" s="1028"/>
      <c r="AK781" s="1028"/>
      <c r="AL781" s="1028"/>
      <c r="AM781" s="1028"/>
      <c r="AN781" s="1028"/>
      <c r="AO781" s="1028"/>
      <c r="AP781" s="1028"/>
      <c r="AQ781" s="1028"/>
      <c r="AR781" s="1028"/>
      <c r="AS781" s="1028"/>
    </row>
    <row r="782" spans="1:45" ht="12.75" customHeight="1">
      <c r="A782" s="1028"/>
      <c r="B782" s="1028"/>
      <c r="C782" s="1028"/>
      <c r="D782" s="1102"/>
      <c r="E782" s="1028"/>
      <c r="F782" s="1028"/>
      <c r="G782" s="1028"/>
      <c r="H782" s="1028"/>
      <c r="I782" s="1028"/>
      <c r="J782" s="1102"/>
      <c r="K782" s="1028"/>
      <c r="L782" s="1028"/>
      <c r="M782" s="1028"/>
      <c r="N782" s="1028"/>
      <c r="O782" s="1028"/>
      <c r="P782" s="1028"/>
      <c r="Q782" s="1028"/>
      <c r="R782" s="1162"/>
      <c r="S782" s="713"/>
      <c r="T782" s="747"/>
      <c r="U782" s="1028"/>
      <c r="V782" s="1102"/>
      <c r="W782" s="1165"/>
      <c r="X782" s="1028"/>
      <c r="Y782" s="1028"/>
      <c r="Z782" s="1028"/>
      <c r="AA782" s="1028"/>
      <c r="AB782" s="1028"/>
      <c r="AC782" s="1028"/>
      <c r="AD782" s="1028"/>
      <c r="AE782" s="1028"/>
      <c r="AF782" s="1028"/>
      <c r="AG782" s="1028"/>
      <c r="AH782" s="1028"/>
      <c r="AI782" s="1028"/>
      <c r="AJ782" s="1028"/>
      <c r="AK782" s="1028"/>
      <c r="AL782" s="1028"/>
      <c r="AM782" s="1028"/>
      <c r="AN782" s="1028"/>
      <c r="AO782" s="1028"/>
      <c r="AP782" s="1028"/>
      <c r="AQ782" s="1028"/>
      <c r="AR782" s="1028"/>
      <c r="AS782" s="1028"/>
    </row>
    <row r="783" spans="1:45" ht="12.75" customHeight="1">
      <c r="A783" s="1028"/>
      <c r="B783" s="1028"/>
      <c r="C783" s="1028"/>
      <c r="D783" s="1102"/>
      <c r="E783" s="1028"/>
      <c r="F783" s="1028"/>
      <c r="G783" s="1028"/>
      <c r="H783" s="1028"/>
      <c r="I783" s="1028"/>
      <c r="J783" s="1102"/>
      <c r="K783" s="1028"/>
      <c r="L783" s="1028"/>
      <c r="M783" s="1028"/>
      <c r="N783" s="1028"/>
      <c r="O783" s="1028"/>
      <c r="P783" s="1028"/>
      <c r="Q783" s="1028"/>
      <c r="R783" s="1162"/>
      <c r="S783" s="713"/>
      <c r="T783" s="747"/>
      <c r="U783" s="1028"/>
      <c r="V783" s="1102"/>
      <c r="W783" s="1165"/>
      <c r="X783" s="1028"/>
      <c r="Y783" s="1028"/>
      <c r="Z783" s="1028"/>
      <c r="AA783" s="1028"/>
      <c r="AB783" s="1028"/>
      <c r="AC783" s="1028"/>
      <c r="AD783" s="1028"/>
      <c r="AE783" s="1028"/>
      <c r="AF783" s="1028"/>
      <c r="AG783" s="1028"/>
      <c r="AH783" s="1028"/>
      <c r="AI783" s="1028"/>
      <c r="AJ783" s="1028"/>
      <c r="AK783" s="1028"/>
      <c r="AL783" s="1028"/>
      <c r="AM783" s="1028"/>
      <c r="AN783" s="1028"/>
      <c r="AO783" s="1028"/>
      <c r="AP783" s="1028"/>
      <c r="AQ783" s="1028"/>
      <c r="AR783" s="1028"/>
      <c r="AS783" s="1028"/>
    </row>
    <row r="784" spans="1:45" ht="12.75" customHeight="1">
      <c r="A784" s="1028"/>
      <c r="B784" s="1028"/>
      <c r="C784" s="1028"/>
      <c r="D784" s="1102"/>
      <c r="E784" s="1028"/>
      <c r="F784" s="1028"/>
      <c r="G784" s="1028"/>
      <c r="H784" s="1028"/>
      <c r="I784" s="1028"/>
      <c r="J784" s="1102"/>
      <c r="K784" s="1028"/>
      <c r="L784" s="1028"/>
      <c r="M784" s="1028"/>
      <c r="N784" s="1028"/>
      <c r="O784" s="1028"/>
      <c r="P784" s="1028"/>
      <c r="Q784" s="1028"/>
      <c r="R784" s="1162"/>
      <c r="S784" s="713"/>
      <c r="T784" s="747"/>
      <c r="U784" s="1028"/>
      <c r="V784" s="1102"/>
      <c r="W784" s="1165"/>
      <c r="X784" s="1028"/>
      <c r="Y784" s="1028"/>
      <c r="Z784" s="1028"/>
      <c r="AA784" s="1028"/>
      <c r="AB784" s="1028"/>
      <c r="AC784" s="1028"/>
      <c r="AD784" s="1028"/>
      <c r="AE784" s="1028"/>
      <c r="AF784" s="1028"/>
      <c r="AG784" s="1028"/>
      <c r="AH784" s="1028"/>
      <c r="AI784" s="1028"/>
      <c r="AJ784" s="1028"/>
      <c r="AK784" s="1028"/>
      <c r="AL784" s="1028"/>
      <c r="AM784" s="1028"/>
      <c r="AN784" s="1028"/>
      <c r="AO784" s="1028"/>
      <c r="AP784" s="1028"/>
      <c r="AQ784" s="1028"/>
      <c r="AR784" s="1028"/>
      <c r="AS784" s="1028"/>
    </row>
    <row r="785" spans="1:45" ht="12.75" customHeight="1">
      <c r="A785" s="1028"/>
      <c r="B785" s="1028"/>
      <c r="C785" s="1028"/>
      <c r="D785" s="1102"/>
      <c r="E785" s="1028"/>
      <c r="F785" s="1028"/>
      <c r="G785" s="1028"/>
      <c r="H785" s="1028"/>
      <c r="I785" s="1028"/>
      <c r="J785" s="1102"/>
      <c r="K785" s="1028"/>
      <c r="L785" s="1028"/>
      <c r="M785" s="1028"/>
      <c r="N785" s="1028"/>
      <c r="O785" s="1028"/>
      <c r="P785" s="1028"/>
      <c r="Q785" s="1028"/>
      <c r="R785" s="1162"/>
      <c r="S785" s="713"/>
      <c r="T785" s="747"/>
      <c r="U785" s="1028"/>
      <c r="V785" s="1102"/>
      <c r="W785" s="1165"/>
      <c r="X785" s="1028"/>
      <c r="Y785" s="1028"/>
      <c r="Z785" s="1028"/>
      <c r="AA785" s="1028"/>
      <c r="AB785" s="1028"/>
      <c r="AC785" s="1028"/>
      <c r="AD785" s="1028"/>
      <c r="AE785" s="1028"/>
      <c r="AF785" s="1028"/>
      <c r="AG785" s="1028"/>
      <c r="AH785" s="1028"/>
      <c r="AI785" s="1028"/>
      <c r="AJ785" s="1028"/>
      <c r="AK785" s="1028"/>
      <c r="AL785" s="1028"/>
      <c r="AM785" s="1028"/>
      <c r="AN785" s="1028"/>
      <c r="AO785" s="1028"/>
      <c r="AP785" s="1028"/>
      <c r="AQ785" s="1028"/>
      <c r="AR785" s="1028"/>
      <c r="AS785" s="1028"/>
    </row>
    <row r="786" spans="1:45" ht="12.75" customHeight="1">
      <c r="A786" s="1028"/>
      <c r="B786" s="1028"/>
      <c r="C786" s="1028"/>
      <c r="D786" s="1102"/>
      <c r="E786" s="1028"/>
      <c r="F786" s="1028"/>
      <c r="G786" s="1028"/>
      <c r="H786" s="1028"/>
      <c r="I786" s="1028"/>
      <c r="J786" s="1102"/>
      <c r="K786" s="1028"/>
      <c r="L786" s="1028"/>
      <c r="M786" s="1028"/>
      <c r="N786" s="1028"/>
      <c r="O786" s="1028"/>
      <c r="P786" s="1028"/>
      <c r="Q786" s="1028"/>
      <c r="R786" s="1162"/>
      <c r="S786" s="713"/>
      <c r="T786" s="747"/>
      <c r="U786" s="1028"/>
      <c r="V786" s="1102"/>
      <c r="W786" s="1165"/>
      <c r="X786" s="1028"/>
      <c r="Y786" s="1028"/>
      <c r="Z786" s="1028"/>
      <c r="AA786" s="1028"/>
      <c r="AB786" s="1028"/>
      <c r="AC786" s="1028"/>
      <c r="AD786" s="1028"/>
      <c r="AE786" s="1028"/>
      <c r="AF786" s="1028"/>
      <c r="AG786" s="1028"/>
      <c r="AH786" s="1028"/>
      <c r="AI786" s="1028"/>
      <c r="AJ786" s="1028"/>
      <c r="AK786" s="1028"/>
      <c r="AL786" s="1028"/>
      <c r="AM786" s="1028"/>
      <c r="AN786" s="1028"/>
      <c r="AO786" s="1028"/>
      <c r="AP786" s="1028"/>
      <c r="AQ786" s="1028"/>
      <c r="AR786" s="1028"/>
      <c r="AS786" s="1028"/>
    </row>
    <row r="787" spans="1:45" ht="12.75" customHeight="1">
      <c r="A787" s="1028"/>
      <c r="B787" s="1028"/>
      <c r="C787" s="1028"/>
      <c r="D787" s="1102"/>
      <c r="E787" s="1028"/>
      <c r="F787" s="1028"/>
      <c r="G787" s="1028"/>
      <c r="H787" s="1028"/>
      <c r="I787" s="1028"/>
      <c r="J787" s="1102"/>
      <c r="K787" s="1028"/>
      <c r="L787" s="1028"/>
      <c r="M787" s="1028"/>
      <c r="N787" s="1028"/>
      <c r="O787" s="1028"/>
      <c r="P787" s="1028"/>
      <c r="Q787" s="1028"/>
      <c r="R787" s="1162"/>
      <c r="S787" s="713"/>
      <c r="T787" s="747"/>
      <c r="U787" s="1028"/>
      <c r="V787" s="1102"/>
      <c r="W787" s="1165"/>
      <c r="X787" s="1028"/>
      <c r="Y787" s="1028"/>
      <c r="Z787" s="1028"/>
      <c r="AA787" s="1028"/>
      <c r="AB787" s="1028"/>
      <c r="AC787" s="1028"/>
      <c r="AD787" s="1028"/>
      <c r="AE787" s="1028"/>
      <c r="AF787" s="1028"/>
      <c r="AG787" s="1028"/>
      <c r="AH787" s="1028"/>
      <c r="AI787" s="1028"/>
      <c r="AJ787" s="1028"/>
      <c r="AK787" s="1028"/>
      <c r="AL787" s="1028"/>
      <c r="AM787" s="1028"/>
      <c r="AN787" s="1028"/>
      <c r="AO787" s="1028"/>
      <c r="AP787" s="1028"/>
      <c r="AQ787" s="1028"/>
      <c r="AR787" s="1028"/>
      <c r="AS787" s="1028"/>
    </row>
    <row r="788" spans="1:45" ht="12.75" customHeight="1">
      <c r="A788" s="1028"/>
      <c r="B788" s="1028"/>
      <c r="C788" s="1028"/>
      <c r="D788" s="1102"/>
      <c r="E788" s="1028"/>
      <c r="F788" s="1028"/>
      <c r="G788" s="1028"/>
      <c r="H788" s="1028"/>
      <c r="I788" s="1028"/>
      <c r="J788" s="1102"/>
      <c r="K788" s="1028"/>
      <c r="L788" s="1028"/>
      <c r="M788" s="1028"/>
      <c r="N788" s="1028"/>
      <c r="O788" s="1028"/>
      <c r="P788" s="1028"/>
      <c r="Q788" s="1028"/>
      <c r="R788" s="1162"/>
      <c r="S788" s="713"/>
      <c r="T788" s="747"/>
      <c r="U788" s="1028"/>
      <c r="V788" s="1102"/>
      <c r="W788" s="1165"/>
      <c r="X788" s="1028"/>
      <c r="Y788" s="1028"/>
      <c r="Z788" s="1028"/>
      <c r="AA788" s="1028"/>
      <c r="AB788" s="1028"/>
      <c r="AC788" s="1028"/>
      <c r="AD788" s="1028"/>
      <c r="AE788" s="1028"/>
      <c r="AF788" s="1028"/>
      <c r="AG788" s="1028"/>
      <c r="AH788" s="1028"/>
      <c r="AI788" s="1028"/>
      <c r="AJ788" s="1028"/>
      <c r="AK788" s="1028"/>
      <c r="AL788" s="1028"/>
      <c r="AM788" s="1028"/>
      <c r="AN788" s="1028"/>
      <c r="AO788" s="1028"/>
      <c r="AP788" s="1028"/>
      <c r="AQ788" s="1028"/>
      <c r="AR788" s="1028"/>
      <c r="AS788" s="1028"/>
    </row>
    <row r="789" spans="1:45" ht="12.75" customHeight="1">
      <c r="A789" s="1028"/>
      <c r="B789" s="1028"/>
      <c r="C789" s="1028"/>
      <c r="D789" s="1102"/>
      <c r="E789" s="1028"/>
      <c r="F789" s="1028"/>
      <c r="G789" s="1028"/>
      <c r="H789" s="1028"/>
      <c r="I789" s="1028"/>
      <c r="J789" s="1102"/>
      <c r="K789" s="1028"/>
      <c r="L789" s="1028"/>
      <c r="M789" s="1028"/>
      <c r="N789" s="1028"/>
      <c r="O789" s="1028"/>
      <c r="P789" s="1028"/>
      <c r="Q789" s="1028"/>
      <c r="R789" s="1162"/>
      <c r="S789" s="713"/>
      <c r="T789" s="747"/>
      <c r="U789" s="1028"/>
      <c r="V789" s="1102"/>
      <c r="W789" s="1165"/>
      <c r="X789" s="1028"/>
      <c r="Y789" s="1028"/>
      <c r="Z789" s="1028"/>
      <c r="AA789" s="1028"/>
      <c r="AB789" s="1028"/>
      <c r="AC789" s="1028"/>
      <c r="AD789" s="1028"/>
      <c r="AE789" s="1028"/>
      <c r="AF789" s="1028"/>
      <c r="AG789" s="1028"/>
      <c r="AH789" s="1028"/>
      <c r="AI789" s="1028"/>
      <c r="AJ789" s="1028"/>
      <c r="AK789" s="1028"/>
      <c r="AL789" s="1028"/>
      <c r="AM789" s="1028"/>
      <c r="AN789" s="1028"/>
      <c r="AO789" s="1028"/>
      <c r="AP789" s="1028"/>
      <c r="AQ789" s="1028"/>
      <c r="AR789" s="1028"/>
      <c r="AS789" s="1028"/>
    </row>
    <row r="790" spans="1:45" ht="12.75" customHeight="1">
      <c r="A790" s="1028"/>
      <c r="B790" s="1028"/>
      <c r="C790" s="1028"/>
      <c r="D790" s="1102"/>
      <c r="E790" s="1028"/>
      <c r="F790" s="1028"/>
      <c r="G790" s="1028"/>
      <c r="H790" s="1028"/>
      <c r="I790" s="1028"/>
      <c r="J790" s="1102"/>
      <c r="K790" s="1028"/>
      <c r="L790" s="1028"/>
      <c r="M790" s="1028"/>
      <c r="N790" s="1028"/>
      <c r="O790" s="1028"/>
      <c r="P790" s="1028"/>
      <c r="Q790" s="1028"/>
      <c r="R790" s="1162"/>
      <c r="S790" s="713"/>
      <c r="T790" s="747"/>
      <c r="U790" s="1028"/>
      <c r="V790" s="1102"/>
      <c r="W790" s="1165"/>
      <c r="X790" s="1028"/>
      <c r="Y790" s="1028"/>
      <c r="Z790" s="1028"/>
      <c r="AA790" s="1028"/>
      <c r="AB790" s="1028"/>
      <c r="AC790" s="1028"/>
      <c r="AD790" s="1028"/>
      <c r="AE790" s="1028"/>
      <c r="AF790" s="1028"/>
      <c r="AG790" s="1028"/>
      <c r="AH790" s="1028"/>
      <c r="AI790" s="1028"/>
      <c r="AJ790" s="1028"/>
      <c r="AK790" s="1028"/>
      <c r="AL790" s="1028"/>
      <c r="AM790" s="1028"/>
      <c r="AN790" s="1028"/>
      <c r="AO790" s="1028"/>
      <c r="AP790" s="1028"/>
      <c r="AQ790" s="1028"/>
      <c r="AR790" s="1028"/>
      <c r="AS790" s="1028"/>
    </row>
    <row r="791" spans="1:45" ht="12.75" customHeight="1">
      <c r="A791" s="1028"/>
      <c r="B791" s="1028"/>
      <c r="C791" s="1028"/>
      <c r="D791" s="1102"/>
      <c r="E791" s="1028"/>
      <c r="F791" s="1028"/>
      <c r="G791" s="1028"/>
      <c r="H791" s="1028"/>
      <c r="I791" s="1028"/>
      <c r="J791" s="1102"/>
      <c r="K791" s="1028"/>
      <c r="L791" s="1028"/>
      <c r="M791" s="1028"/>
      <c r="N791" s="1028"/>
      <c r="O791" s="1028"/>
      <c r="P791" s="1028"/>
      <c r="Q791" s="1028"/>
      <c r="R791" s="1162"/>
      <c r="S791" s="713"/>
      <c r="T791" s="747"/>
      <c r="U791" s="1028"/>
      <c r="V791" s="1102"/>
      <c r="W791" s="1165"/>
      <c r="X791" s="1028"/>
      <c r="Y791" s="1028"/>
      <c r="Z791" s="1028"/>
      <c r="AA791" s="1028"/>
      <c r="AB791" s="1028"/>
      <c r="AC791" s="1028"/>
      <c r="AD791" s="1028"/>
      <c r="AE791" s="1028"/>
      <c r="AF791" s="1028"/>
      <c r="AG791" s="1028"/>
      <c r="AH791" s="1028"/>
      <c r="AI791" s="1028"/>
      <c r="AJ791" s="1028"/>
      <c r="AK791" s="1028"/>
      <c r="AL791" s="1028"/>
      <c r="AM791" s="1028"/>
      <c r="AN791" s="1028"/>
      <c r="AO791" s="1028"/>
      <c r="AP791" s="1028"/>
      <c r="AQ791" s="1028"/>
      <c r="AR791" s="1028"/>
      <c r="AS791" s="1028"/>
    </row>
    <row r="792" spans="1:45" ht="12.75" customHeight="1">
      <c r="A792" s="1028"/>
      <c r="B792" s="1028"/>
      <c r="C792" s="1028"/>
      <c r="D792" s="1102"/>
      <c r="E792" s="1028"/>
      <c r="F792" s="1028"/>
      <c r="G792" s="1028"/>
      <c r="H792" s="1028"/>
      <c r="I792" s="1028"/>
      <c r="J792" s="1102"/>
      <c r="K792" s="1028"/>
      <c r="L792" s="1028"/>
      <c r="M792" s="1028"/>
      <c r="N792" s="1028"/>
      <c r="O792" s="1028"/>
      <c r="P792" s="1028"/>
      <c r="Q792" s="1028"/>
      <c r="R792" s="1162"/>
      <c r="S792" s="713"/>
      <c r="T792" s="747"/>
      <c r="U792" s="1028"/>
      <c r="V792" s="1102"/>
      <c r="W792" s="1165"/>
      <c r="X792" s="1028"/>
      <c r="Y792" s="1028"/>
      <c r="Z792" s="1028"/>
      <c r="AA792" s="1028"/>
      <c r="AB792" s="1028"/>
      <c r="AC792" s="1028"/>
      <c r="AD792" s="1028"/>
      <c r="AE792" s="1028"/>
      <c r="AF792" s="1028"/>
      <c r="AG792" s="1028"/>
      <c r="AH792" s="1028"/>
      <c r="AI792" s="1028"/>
      <c r="AJ792" s="1028"/>
      <c r="AK792" s="1028"/>
      <c r="AL792" s="1028"/>
      <c r="AM792" s="1028"/>
      <c r="AN792" s="1028"/>
      <c r="AO792" s="1028"/>
      <c r="AP792" s="1028"/>
      <c r="AQ792" s="1028"/>
      <c r="AR792" s="1028"/>
      <c r="AS792" s="1028"/>
    </row>
    <row r="793" spans="1:45" ht="12.75" customHeight="1">
      <c r="A793" s="1028"/>
      <c r="B793" s="1028"/>
      <c r="C793" s="1028"/>
      <c r="D793" s="1102"/>
      <c r="E793" s="1028"/>
      <c r="F793" s="1028"/>
      <c r="G793" s="1028"/>
      <c r="H793" s="1028"/>
      <c r="I793" s="1028"/>
      <c r="J793" s="1102"/>
      <c r="K793" s="1028"/>
      <c r="L793" s="1028"/>
      <c r="M793" s="1028"/>
      <c r="N793" s="1028"/>
      <c r="O793" s="1028"/>
      <c r="P793" s="1028"/>
      <c r="Q793" s="1028"/>
      <c r="R793" s="1162"/>
      <c r="S793" s="713"/>
      <c r="T793" s="747"/>
      <c r="U793" s="1028"/>
      <c r="V793" s="1102"/>
      <c r="W793" s="1165"/>
      <c r="X793" s="1028"/>
      <c r="Y793" s="1028"/>
      <c r="Z793" s="1028"/>
      <c r="AA793" s="1028"/>
      <c r="AB793" s="1028"/>
      <c r="AC793" s="1028"/>
      <c r="AD793" s="1028"/>
      <c r="AE793" s="1028"/>
      <c r="AF793" s="1028"/>
      <c r="AG793" s="1028"/>
      <c r="AH793" s="1028"/>
      <c r="AI793" s="1028"/>
      <c r="AJ793" s="1028"/>
      <c r="AK793" s="1028"/>
      <c r="AL793" s="1028"/>
      <c r="AM793" s="1028"/>
      <c r="AN793" s="1028"/>
      <c r="AO793" s="1028"/>
      <c r="AP793" s="1028"/>
      <c r="AQ793" s="1028"/>
      <c r="AR793" s="1028"/>
      <c r="AS793" s="1028"/>
    </row>
    <row r="794" spans="1:45" ht="12.75" customHeight="1">
      <c r="A794" s="1028"/>
      <c r="B794" s="1028"/>
      <c r="C794" s="1028"/>
      <c r="D794" s="1102"/>
      <c r="E794" s="1028"/>
      <c r="F794" s="1028"/>
      <c r="G794" s="1028"/>
      <c r="H794" s="1028"/>
      <c r="I794" s="1028"/>
      <c r="J794" s="1102"/>
      <c r="K794" s="1028"/>
      <c r="L794" s="1028"/>
      <c r="M794" s="1028"/>
      <c r="N794" s="1028"/>
      <c r="O794" s="1028"/>
      <c r="P794" s="1028"/>
      <c r="Q794" s="1028"/>
      <c r="R794" s="1162"/>
      <c r="S794" s="713"/>
      <c r="T794" s="747"/>
      <c r="U794" s="1028"/>
      <c r="V794" s="1102"/>
      <c r="W794" s="1165"/>
      <c r="X794" s="1028"/>
      <c r="Y794" s="1028"/>
      <c r="Z794" s="1028"/>
      <c r="AA794" s="1028"/>
      <c r="AB794" s="1028"/>
      <c r="AC794" s="1028"/>
      <c r="AD794" s="1028"/>
      <c r="AE794" s="1028"/>
      <c r="AF794" s="1028"/>
      <c r="AG794" s="1028"/>
      <c r="AH794" s="1028"/>
      <c r="AI794" s="1028"/>
      <c r="AJ794" s="1028"/>
      <c r="AK794" s="1028"/>
      <c r="AL794" s="1028"/>
      <c r="AM794" s="1028"/>
      <c r="AN794" s="1028"/>
      <c r="AO794" s="1028"/>
      <c r="AP794" s="1028"/>
      <c r="AQ794" s="1028"/>
      <c r="AR794" s="1028"/>
      <c r="AS794" s="1028"/>
    </row>
    <row r="795" spans="1:45" ht="12.75" customHeight="1">
      <c r="A795" s="1028"/>
      <c r="B795" s="1028"/>
      <c r="C795" s="1028"/>
      <c r="D795" s="1102"/>
      <c r="E795" s="1028"/>
      <c r="F795" s="1028"/>
      <c r="G795" s="1028"/>
      <c r="H795" s="1028"/>
      <c r="I795" s="1028"/>
      <c r="J795" s="1102"/>
      <c r="K795" s="1028"/>
      <c r="L795" s="1028"/>
      <c r="M795" s="1028"/>
      <c r="N795" s="1028"/>
      <c r="O795" s="1028"/>
      <c r="P795" s="1028"/>
      <c r="Q795" s="1028"/>
      <c r="R795" s="1162"/>
      <c r="S795" s="713"/>
      <c r="T795" s="747"/>
      <c r="U795" s="1028"/>
      <c r="V795" s="1102"/>
      <c r="W795" s="1165"/>
      <c r="X795" s="1028"/>
      <c r="Y795" s="1028"/>
      <c r="Z795" s="1028"/>
      <c r="AA795" s="1028"/>
      <c r="AB795" s="1028"/>
      <c r="AC795" s="1028"/>
      <c r="AD795" s="1028"/>
      <c r="AE795" s="1028"/>
      <c r="AF795" s="1028"/>
      <c r="AG795" s="1028"/>
      <c r="AH795" s="1028"/>
      <c r="AI795" s="1028"/>
      <c r="AJ795" s="1028"/>
      <c r="AK795" s="1028"/>
      <c r="AL795" s="1028"/>
      <c r="AM795" s="1028"/>
      <c r="AN795" s="1028"/>
      <c r="AO795" s="1028"/>
      <c r="AP795" s="1028"/>
      <c r="AQ795" s="1028"/>
      <c r="AR795" s="1028"/>
      <c r="AS795" s="1028"/>
    </row>
    <row r="796" spans="1:45" ht="12.75" customHeight="1">
      <c r="A796" s="1028"/>
      <c r="B796" s="1028"/>
      <c r="C796" s="1028"/>
      <c r="D796" s="1102"/>
      <c r="E796" s="1028"/>
      <c r="F796" s="1028"/>
      <c r="G796" s="1028"/>
      <c r="H796" s="1028"/>
      <c r="I796" s="1028"/>
      <c r="J796" s="1102"/>
      <c r="K796" s="1028"/>
      <c r="L796" s="1028"/>
      <c r="M796" s="1028"/>
      <c r="N796" s="1028"/>
      <c r="O796" s="1028"/>
      <c r="P796" s="1028"/>
      <c r="Q796" s="1028"/>
      <c r="R796" s="1162"/>
      <c r="S796" s="713"/>
      <c r="T796" s="747"/>
      <c r="U796" s="1028"/>
      <c r="V796" s="1102"/>
      <c r="W796" s="1165"/>
      <c r="X796" s="1028"/>
      <c r="Y796" s="1028"/>
      <c r="Z796" s="1028"/>
      <c r="AA796" s="1028"/>
      <c r="AB796" s="1028"/>
      <c r="AC796" s="1028"/>
      <c r="AD796" s="1028"/>
      <c r="AE796" s="1028"/>
      <c r="AF796" s="1028"/>
      <c r="AG796" s="1028"/>
      <c r="AH796" s="1028"/>
      <c r="AI796" s="1028"/>
      <c r="AJ796" s="1028"/>
      <c r="AK796" s="1028"/>
      <c r="AL796" s="1028"/>
      <c r="AM796" s="1028"/>
      <c r="AN796" s="1028"/>
      <c r="AO796" s="1028"/>
      <c r="AP796" s="1028"/>
      <c r="AQ796" s="1028"/>
      <c r="AR796" s="1028"/>
      <c r="AS796" s="1028"/>
    </row>
    <row r="797" spans="1:45" ht="12.75" customHeight="1">
      <c r="A797" s="1028"/>
      <c r="B797" s="1028"/>
      <c r="C797" s="1028"/>
      <c r="D797" s="1102"/>
      <c r="E797" s="1028"/>
      <c r="F797" s="1028"/>
      <c r="G797" s="1028"/>
      <c r="H797" s="1028"/>
      <c r="I797" s="1028"/>
      <c r="J797" s="1102"/>
      <c r="K797" s="1028"/>
      <c r="L797" s="1028"/>
      <c r="M797" s="1028"/>
      <c r="N797" s="1028"/>
      <c r="O797" s="1028"/>
      <c r="P797" s="1028"/>
      <c r="Q797" s="1028"/>
      <c r="R797" s="1162"/>
      <c r="S797" s="713"/>
      <c r="T797" s="747"/>
      <c r="U797" s="1028"/>
      <c r="V797" s="1102"/>
      <c r="W797" s="1165"/>
      <c r="X797" s="1028"/>
      <c r="Y797" s="1028"/>
      <c r="Z797" s="1028"/>
      <c r="AA797" s="1028"/>
      <c r="AB797" s="1028"/>
      <c r="AC797" s="1028"/>
      <c r="AD797" s="1028"/>
      <c r="AE797" s="1028"/>
      <c r="AF797" s="1028"/>
      <c r="AG797" s="1028"/>
      <c r="AH797" s="1028"/>
      <c r="AI797" s="1028"/>
      <c r="AJ797" s="1028"/>
      <c r="AK797" s="1028"/>
      <c r="AL797" s="1028"/>
      <c r="AM797" s="1028"/>
      <c r="AN797" s="1028"/>
      <c r="AO797" s="1028"/>
      <c r="AP797" s="1028"/>
      <c r="AQ797" s="1028"/>
      <c r="AR797" s="1028"/>
      <c r="AS797" s="1028"/>
    </row>
    <row r="798" spans="1:45" ht="12.75" customHeight="1">
      <c r="A798" s="1028"/>
      <c r="B798" s="1028"/>
      <c r="C798" s="1028"/>
      <c r="D798" s="1102"/>
      <c r="E798" s="1028"/>
      <c r="F798" s="1028"/>
      <c r="G798" s="1028"/>
      <c r="H798" s="1028"/>
      <c r="I798" s="1028"/>
      <c r="J798" s="1102"/>
      <c r="K798" s="1028"/>
      <c r="L798" s="1028"/>
      <c r="M798" s="1028"/>
      <c r="N798" s="1028"/>
      <c r="O798" s="1028"/>
      <c r="P798" s="1028"/>
      <c r="Q798" s="1028"/>
      <c r="R798" s="1162"/>
      <c r="S798" s="713"/>
      <c r="T798" s="747"/>
      <c r="U798" s="1028"/>
      <c r="V798" s="1102"/>
      <c r="W798" s="1165"/>
      <c r="X798" s="1028"/>
      <c r="Y798" s="1028"/>
      <c r="Z798" s="1028"/>
      <c r="AA798" s="1028"/>
      <c r="AB798" s="1028"/>
      <c r="AC798" s="1028"/>
      <c r="AD798" s="1028"/>
      <c r="AE798" s="1028"/>
      <c r="AF798" s="1028"/>
      <c r="AG798" s="1028"/>
      <c r="AH798" s="1028"/>
      <c r="AI798" s="1028"/>
      <c r="AJ798" s="1028"/>
      <c r="AK798" s="1028"/>
      <c r="AL798" s="1028"/>
      <c r="AM798" s="1028"/>
      <c r="AN798" s="1028"/>
      <c r="AO798" s="1028"/>
      <c r="AP798" s="1028"/>
      <c r="AQ798" s="1028"/>
      <c r="AR798" s="1028"/>
      <c r="AS798" s="1028"/>
    </row>
    <row r="799" spans="1:45" ht="12.75" customHeight="1">
      <c r="A799" s="1028"/>
      <c r="B799" s="1028"/>
      <c r="C799" s="1028"/>
      <c r="D799" s="1102"/>
      <c r="E799" s="1028"/>
      <c r="F799" s="1028"/>
      <c r="G799" s="1028"/>
      <c r="H799" s="1028"/>
      <c r="I799" s="1028"/>
      <c r="J799" s="1102"/>
      <c r="K799" s="1028"/>
      <c r="L799" s="1028"/>
      <c r="M799" s="1028"/>
      <c r="N799" s="1028"/>
      <c r="O799" s="1028"/>
      <c r="P799" s="1028"/>
      <c r="Q799" s="1028"/>
      <c r="R799" s="1162"/>
      <c r="S799" s="713"/>
      <c r="T799" s="747"/>
      <c r="U799" s="1028"/>
      <c r="V799" s="1102"/>
      <c r="W799" s="1165"/>
      <c r="X799" s="1028"/>
      <c r="Y799" s="1028"/>
      <c r="Z799" s="1028"/>
      <c r="AA799" s="1028"/>
      <c r="AB799" s="1028"/>
      <c r="AC799" s="1028"/>
      <c r="AD799" s="1028"/>
      <c r="AE799" s="1028"/>
      <c r="AF799" s="1028"/>
      <c r="AG799" s="1028"/>
      <c r="AH799" s="1028"/>
      <c r="AI799" s="1028"/>
      <c r="AJ799" s="1028"/>
      <c r="AK799" s="1028"/>
      <c r="AL799" s="1028"/>
      <c r="AM799" s="1028"/>
      <c r="AN799" s="1028"/>
      <c r="AO799" s="1028"/>
      <c r="AP799" s="1028"/>
      <c r="AQ799" s="1028"/>
      <c r="AR799" s="1028"/>
      <c r="AS799" s="1028"/>
    </row>
    <row r="800" spans="1:45" ht="12.75" customHeight="1">
      <c r="A800" s="1028"/>
      <c r="B800" s="1028"/>
      <c r="C800" s="1028"/>
      <c r="D800" s="1102"/>
      <c r="E800" s="1028"/>
      <c r="F800" s="1028"/>
      <c r="G800" s="1028"/>
      <c r="H800" s="1028"/>
      <c r="I800" s="1028"/>
      <c r="J800" s="1102"/>
      <c r="K800" s="1028"/>
      <c r="L800" s="1028"/>
      <c r="M800" s="1028"/>
      <c r="N800" s="1028"/>
      <c r="O800" s="1028"/>
      <c r="P800" s="1028"/>
      <c r="Q800" s="1028"/>
      <c r="R800" s="1162"/>
      <c r="S800" s="713"/>
      <c r="T800" s="747"/>
      <c r="U800" s="1028"/>
      <c r="V800" s="1102"/>
      <c r="W800" s="1165"/>
      <c r="X800" s="1028"/>
      <c r="Y800" s="1028"/>
      <c r="Z800" s="1028"/>
      <c r="AA800" s="1028"/>
      <c r="AB800" s="1028"/>
      <c r="AC800" s="1028"/>
      <c r="AD800" s="1028"/>
      <c r="AE800" s="1028"/>
      <c r="AF800" s="1028"/>
      <c r="AG800" s="1028"/>
      <c r="AH800" s="1028"/>
      <c r="AI800" s="1028"/>
      <c r="AJ800" s="1028"/>
      <c r="AK800" s="1028"/>
      <c r="AL800" s="1028"/>
      <c r="AM800" s="1028"/>
      <c r="AN800" s="1028"/>
      <c r="AO800" s="1028"/>
      <c r="AP800" s="1028"/>
      <c r="AQ800" s="1028"/>
      <c r="AR800" s="1028"/>
      <c r="AS800" s="1028"/>
    </row>
    <row r="801" spans="1:45" ht="12.75" customHeight="1">
      <c r="A801" s="1028"/>
      <c r="B801" s="1028"/>
      <c r="C801" s="1028"/>
      <c r="D801" s="1102"/>
      <c r="E801" s="1028"/>
      <c r="F801" s="1028"/>
      <c r="G801" s="1028"/>
      <c r="H801" s="1028"/>
      <c r="I801" s="1028"/>
      <c r="J801" s="1102"/>
      <c r="K801" s="1028"/>
      <c r="L801" s="1028"/>
      <c r="M801" s="1028"/>
      <c r="N801" s="1028"/>
      <c r="O801" s="1028"/>
      <c r="P801" s="1028"/>
      <c r="Q801" s="1028"/>
      <c r="R801" s="1162"/>
      <c r="S801" s="713"/>
      <c r="T801" s="747"/>
      <c r="U801" s="1028"/>
      <c r="V801" s="1102"/>
      <c r="W801" s="1165"/>
      <c r="X801" s="1028"/>
      <c r="Y801" s="1028"/>
      <c r="Z801" s="1028"/>
      <c r="AA801" s="1028"/>
      <c r="AB801" s="1028"/>
      <c r="AC801" s="1028"/>
      <c r="AD801" s="1028"/>
      <c r="AE801" s="1028"/>
      <c r="AF801" s="1028"/>
      <c r="AG801" s="1028"/>
      <c r="AH801" s="1028"/>
      <c r="AI801" s="1028"/>
      <c r="AJ801" s="1028"/>
      <c r="AK801" s="1028"/>
      <c r="AL801" s="1028"/>
      <c r="AM801" s="1028"/>
      <c r="AN801" s="1028"/>
      <c r="AO801" s="1028"/>
      <c r="AP801" s="1028"/>
      <c r="AQ801" s="1028"/>
      <c r="AR801" s="1028"/>
      <c r="AS801" s="1028"/>
    </row>
    <row r="802" spans="1:45" ht="12.75" customHeight="1">
      <c r="A802" s="1028"/>
      <c r="B802" s="1028"/>
      <c r="C802" s="1028"/>
      <c r="D802" s="1102"/>
      <c r="E802" s="1028"/>
      <c r="F802" s="1028"/>
      <c r="G802" s="1028"/>
      <c r="H802" s="1028"/>
      <c r="I802" s="1028"/>
      <c r="J802" s="1102"/>
      <c r="K802" s="1028"/>
      <c r="L802" s="1028"/>
      <c r="M802" s="1028"/>
      <c r="N802" s="1028"/>
      <c r="O802" s="1028"/>
      <c r="P802" s="1028"/>
      <c r="Q802" s="1028"/>
      <c r="R802" s="1162"/>
      <c r="S802" s="713"/>
      <c r="T802" s="747"/>
      <c r="U802" s="1028"/>
      <c r="V802" s="1102"/>
      <c r="W802" s="1165"/>
      <c r="X802" s="1028"/>
      <c r="Y802" s="1028"/>
      <c r="Z802" s="1028"/>
      <c r="AA802" s="1028"/>
      <c r="AB802" s="1028"/>
      <c r="AC802" s="1028"/>
      <c r="AD802" s="1028"/>
      <c r="AE802" s="1028"/>
      <c r="AF802" s="1028"/>
      <c r="AG802" s="1028"/>
      <c r="AH802" s="1028"/>
      <c r="AI802" s="1028"/>
      <c r="AJ802" s="1028"/>
      <c r="AK802" s="1028"/>
      <c r="AL802" s="1028"/>
      <c r="AM802" s="1028"/>
      <c r="AN802" s="1028"/>
      <c r="AO802" s="1028"/>
      <c r="AP802" s="1028"/>
      <c r="AQ802" s="1028"/>
      <c r="AR802" s="1028"/>
      <c r="AS802" s="1028"/>
    </row>
    <row r="803" spans="1:45" ht="12.75" customHeight="1">
      <c r="A803" s="1028"/>
      <c r="B803" s="1028"/>
      <c r="C803" s="1028"/>
      <c r="D803" s="1102"/>
      <c r="E803" s="1028"/>
      <c r="F803" s="1028"/>
      <c r="G803" s="1028"/>
      <c r="H803" s="1028"/>
      <c r="I803" s="1028"/>
      <c r="J803" s="1102"/>
      <c r="K803" s="1028"/>
      <c r="L803" s="1028"/>
      <c r="M803" s="1028"/>
      <c r="N803" s="1028"/>
      <c r="O803" s="1028"/>
      <c r="P803" s="1028"/>
      <c r="Q803" s="1028"/>
      <c r="R803" s="1162"/>
      <c r="S803" s="713"/>
      <c r="T803" s="747"/>
      <c r="U803" s="1028"/>
      <c r="V803" s="1102"/>
      <c r="W803" s="1165"/>
      <c r="X803" s="1028"/>
      <c r="Y803" s="1028"/>
      <c r="Z803" s="1028"/>
      <c r="AA803" s="1028"/>
      <c r="AB803" s="1028"/>
      <c r="AC803" s="1028"/>
      <c r="AD803" s="1028"/>
      <c r="AE803" s="1028"/>
      <c r="AF803" s="1028"/>
      <c r="AG803" s="1028"/>
      <c r="AH803" s="1028"/>
      <c r="AI803" s="1028"/>
      <c r="AJ803" s="1028"/>
      <c r="AK803" s="1028"/>
      <c r="AL803" s="1028"/>
      <c r="AM803" s="1028"/>
      <c r="AN803" s="1028"/>
      <c r="AO803" s="1028"/>
      <c r="AP803" s="1028"/>
      <c r="AQ803" s="1028"/>
      <c r="AR803" s="1028"/>
      <c r="AS803" s="1028"/>
    </row>
    <row r="804" spans="1:45" ht="12.75" customHeight="1">
      <c r="A804" s="1028"/>
      <c r="B804" s="1028"/>
      <c r="C804" s="1028"/>
      <c r="D804" s="1102"/>
      <c r="E804" s="1028"/>
      <c r="F804" s="1028"/>
      <c r="G804" s="1028"/>
      <c r="H804" s="1028"/>
      <c r="I804" s="1028"/>
      <c r="J804" s="1102"/>
      <c r="K804" s="1028"/>
      <c r="L804" s="1028"/>
      <c r="M804" s="1028"/>
      <c r="N804" s="1028"/>
      <c r="O804" s="1028"/>
      <c r="P804" s="1028"/>
      <c r="Q804" s="1028"/>
      <c r="R804" s="1162"/>
      <c r="S804" s="713"/>
      <c r="T804" s="747"/>
      <c r="U804" s="1028"/>
      <c r="V804" s="1102"/>
      <c r="W804" s="1165"/>
      <c r="X804" s="1028"/>
      <c r="Y804" s="1028"/>
      <c r="Z804" s="1028"/>
      <c r="AA804" s="1028"/>
      <c r="AB804" s="1028"/>
      <c r="AC804" s="1028"/>
      <c r="AD804" s="1028"/>
      <c r="AE804" s="1028"/>
      <c r="AF804" s="1028"/>
      <c r="AG804" s="1028"/>
      <c r="AH804" s="1028"/>
      <c r="AI804" s="1028"/>
      <c r="AJ804" s="1028"/>
      <c r="AK804" s="1028"/>
      <c r="AL804" s="1028"/>
      <c r="AM804" s="1028"/>
      <c r="AN804" s="1028"/>
      <c r="AO804" s="1028"/>
      <c r="AP804" s="1028"/>
      <c r="AQ804" s="1028"/>
      <c r="AR804" s="1028"/>
      <c r="AS804" s="1028"/>
    </row>
    <row r="805" spans="1:45" ht="12.75" customHeight="1">
      <c r="A805" s="1028"/>
      <c r="B805" s="1028"/>
      <c r="C805" s="1028"/>
      <c r="D805" s="1102"/>
      <c r="E805" s="1028"/>
      <c r="F805" s="1028"/>
      <c r="G805" s="1028"/>
      <c r="H805" s="1028"/>
      <c r="I805" s="1028"/>
      <c r="J805" s="1102"/>
      <c r="K805" s="1028"/>
      <c r="L805" s="1028"/>
      <c r="M805" s="1028"/>
      <c r="N805" s="1028"/>
      <c r="O805" s="1028"/>
      <c r="P805" s="1028"/>
      <c r="Q805" s="1028"/>
      <c r="R805" s="1162"/>
      <c r="S805" s="713"/>
      <c r="T805" s="747"/>
      <c r="U805" s="1028"/>
      <c r="V805" s="1102"/>
      <c r="W805" s="1165"/>
      <c r="X805" s="1028"/>
      <c r="Y805" s="1028"/>
      <c r="Z805" s="1028"/>
      <c r="AA805" s="1028"/>
      <c r="AB805" s="1028"/>
      <c r="AC805" s="1028"/>
      <c r="AD805" s="1028"/>
      <c r="AE805" s="1028"/>
      <c r="AF805" s="1028"/>
      <c r="AG805" s="1028"/>
      <c r="AH805" s="1028"/>
      <c r="AI805" s="1028"/>
      <c r="AJ805" s="1028"/>
      <c r="AK805" s="1028"/>
      <c r="AL805" s="1028"/>
      <c r="AM805" s="1028"/>
      <c r="AN805" s="1028"/>
      <c r="AO805" s="1028"/>
      <c r="AP805" s="1028"/>
      <c r="AQ805" s="1028"/>
      <c r="AR805" s="1028"/>
      <c r="AS805" s="1028"/>
    </row>
    <row r="806" spans="1:45" ht="12.75" customHeight="1">
      <c r="A806" s="1028"/>
      <c r="B806" s="1028"/>
      <c r="C806" s="1028"/>
      <c r="D806" s="1102"/>
      <c r="E806" s="1028"/>
      <c r="F806" s="1028"/>
      <c r="G806" s="1028"/>
      <c r="H806" s="1028"/>
      <c r="I806" s="1028"/>
      <c r="J806" s="1102"/>
      <c r="K806" s="1028"/>
      <c r="L806" s="1028"/>
      <c r="M806" s="1028"/>
      <c r="N806" s="1028"/>
      <c r="O806" s="1028"/>
      <c r="P806" s="1028"/>
      <c r="Q806" s="1028"/>
      <c r="R806" s="1162"/>
      <c r="S806" s="713"/>
      <c r="T806" s="747"/>
      <c r="U806" s="1028"/>
      <c r="V806" s="1102"/>
      <c r="W806" s="1165"/>
      <c r="X806" s="1028"/>
      <c r="Y806" s="1028"/>
      <c r="Z806" s="1028"/>
      <c r="AA806" s="1028"/>
      <c r="AB806" s="1028"/>
      <c r="AC806" s="1028"/>
      <c r="AD806" s="1028"/>
      <c r="AE806" s="1028"/>
      <c r="AF806" s="1028"/>
      <c r="AG806" s="1028"/>
      <c r="AH806" s="1028"/>
      <c r="AI806" s="1028"/>
      <c r="AJ806" s="1028"/>
      <c r="AK806" s="1028"/>
      <c r="AL806" s="1028"/>
      <c r="AM806" s="1028"/>
      <c r="AN806" s="1028"/>
      <c r="AO806" s="1028"/>
      <c r="AP806" s="1028"/>
      <c r="AQ806" s="1028"/>
      <c r="AR806" s="1028"/>
      <c r="AS806" s="1028"/>
    </row>
    <row r="807" spans="1:45" ht="12.75" customHeight="1">
      <c r="A807" s="1028"/>
      <c r="B807" s="1028"/>
      <c r="C807" s="1028"/>
      <c r="D807" s="1102"/>
      <c r="E807" s="1028"/>
      <c r="F807" s="1028"/>
      <c r="G807" s="1028"/>
      <c r="H807" s="1028"/>
      <c r="I807" s="1028"/>
      <c r="J807" s="1102"/>
      <c r="K807" s="1028"/>
      <c r="L807" s="1028"/>
      <c r="M807" s="1028"/>
      <c r="N807" s="1028"/>
      <c r="O807" s="1028"/>
      <c r="P807" s="1028"/>
      <c r="Q807" s="1028"/>
      <c r="R807" s="1162"/>
      <c r="S807" s="713"/>
      <c r="T807" s="747"/>
      <c r="U807" s="1028"/>
      <c r="V807" s="1102"/>
      <c r="W807" s="1165"/>
      <c r="X807" s="1028"/>
      <c r="Y807" s="1028"/>
      <c r="Z807" s="1028"/>
      <c r="AA807" s="1028"/>
      <c r="AB807" s="1028"/>
      <c r="AC807" s="1028"/>
      <c r="AD807" s="1028"/>
      <c r="AE807" s="1028"/>
      <c r="AF807" s="1028"/>
      <c r="AG807" s="1028"/>
      <c r="AH807" s="1028"/>
      <c r="AI807" s="1028"/>
      <c r="AJ807" s="1028"/>
      <c r="AK807" s="1028"/>
      <c r="AL807" s="1028"/>
      <c r="AM807" s="1028"/>
      <c r="AN807" s="1028"/>
      <c r="AO807" s="1028"/>
      <c r="AP807" s="1028"/>
      <c r="AQ807" s="1028"/>
      <c r="AR807" s="1028"/>
      <c r="AS807" s="1028"/>
    </row>
    <row r="808" spans="1:45" ht="12.75" customHeight="1">
      <c r="A808" s="1028"/>
      <c r="B808" s="1028"/>
      <c r="C808" s="1028"/>
      <c r="D808" s="1102"/>
      <c r="E808" s="1028"/>
      <c r="F808" s="1028"/>
      <c r="G808" s="1028"/>
      <c r="H808" s="1028"/>
      <c r="I808" s="1028"/>
      <c r="J808" s="1102"/>
      <c r="K808" s="1028"/>
      <c r="L808" s="1028"/>
      <c r="M808" s="1028"/>
      <c r="N808" s="1028"/>
      <c r="O808" s="1028"/>
      <c r="P808" s="1028"/>
      <c r="Q808" s="1028"/>
      <c r="R808" s="1162"/>
      <c r="S808" s="713"/>
      <c r="T808" s="747"/>
      <c r="U808" s="1028"/>
      <c r="V808" s="1102"/>
      <c r="W808" s="1165"/>
      <c r="X808" s="1028"/>
      <c r="Y808" s="1028"/>
      <c r="Z808" s="1028"/>
      <c r="AA808" s="1028"/>
      <c r="AB808" s="1028"/>
      <c r="AC808" s="1028"/>
      <c r="AD808" s="1028"/>
      <c r="AE808" s="1028"/>
      <c r="AF808" s="1028"/>
      <c r="AG808" s="1028"/>
      <c r="AH808" s="1028"/>
      <c r="AI808" s="1028"/>
      <c r="AJ808" s="1028"/>
      <c r="AK808" s="1028"/>
      <c r="AL808" s="1028"/>
      <c r="AM808" s="1028"/>
      <c r="AN808" s="1028"/>
      <c r="AO808" s="1028"/>
      <c r="AP808" s="1028"/>
      <c r="AQ808" s="1028"/>
      <c r="AR808" s="1028"/>
      <c r="AS808" s="1028"/>
    </row>
    <row r="809" spans="1:45" ht="12.75" customHeight="1">
      <c r="A809" s="1028"/>
      <c r="B809" s="1028"/>
      <c r="C809" s="1028"/>
      <c r="D809" s="1102"/>
      <c r="E809" s="1028"/>
      <c r="F809" s="1028"/>
      <c r="G809" s="1028"/>
      <c r="H809" s="1028"/>
      <c r="I809" s="1028"/>
      <c r="J809" s="1102"/>
      <c r="K809" s="1028"/>
      <c r="L809" s="1028"/>
      <c r="M809" s="1028"/>
      <c r="N809" s="1028"/>
      <c r="O809" s="1028"/>
      <c r="P809" s="1028"/>
      <c r="Q809" s="1028"/>
      <c r="R809" s="1162"/>
      <c r="S809" s="713"/>
      <c r="T809" s="747"/>
      <c r="U809" s="1028"/>
      <c r="V809" s="1102"/>
      <c r="W809" s="1165"/>
      <c r="X809" s="1028"/>
      <c r="Y809" s="1028"/>
      <c r="Z809" s="1028"/>
      <c r="AA809" s="1028"/>
      <c r="AB809" s="1028"/>
      <c r="AC809" s="1028"/>
      <c r="AD809" s="1028"/>
      <c r="AE809" s="1028"/>
      <c r="AF809" s="1028"/>
      <c r="AG809" s="1028"/>
      <c r="AH809" s="1028"/>
      <c r="AI809" s="1028"/>
      <c r="AJ809" s="1028"/>
      <c r="AK809" s="1028"/>
      <c r="AL809" s="1028"/>
      <c r="AM809" s="1028"/>
      <c r="AN809" s="1028"/>
      <c r="AO809" s="1028"/>
      <c r="AP809" s="1028"/>
      <c r="AQ809" s="1028"/>
      <c r="AR809" s="1028"/>
      <c r="AS809" s="1028"/>
    </row>
    <row r="810" spans="1:45" ht="12.75" customHeight="1">
      <c r="A810" s="1028"/>
      <c r="B810" s="1028"/>
      <c r="C810" s="1028"/>
      <c r="D810" s="1102"/>
      <c r="E810" s="1028"/>
      <c r="F810" s="1028"/>
      <c r="G810" s="1028"/>
      <c r="H810" s="1028"/>
      <c r="I810" s="1028"/>
      <c r="J810" s="1102"/>
      <c r="K810" s="1028"/>
      <c r="L810" s="1028"/>
      <c r="M810" s="1028"/>
      <c r="N810" s="1028"/>
      <c r="O810" s="1028"/>
      <c r="P810" s="1028"/>
      <c r="Q810" s="1028"/>
      <c r="R810" s="1162"/>
      <c r="S810" s="713"/>
      <c r="T810" s="747"/>
      <c r="U810" s="1028"/>
      <c r="V810" s="1102"/>
      <c r="W810" s="1165"/>
      <c r="X810" s="1028"/>
      <c r="Y810" s="1028"/>
      <c r="Z810" s="1028"/>
      <c r="AA810" s="1028"/>
      <c r="AB810" s="1028"/>
      <c r="AC810" s="1028"/>
      <c r="AD810" s="1028"/>
      <c r="AE810" s="1028"/>
      <c r="AF810" s="1028"/>
      <c r="AG810" s="1028"/>
      <c r="AH810" s="1028"/>
      <c r="AI810" s="1028"/>
      <c r="AJ810" s="1028"/>
      <c r="AK810" s="1028"/>
      <c r="AL810" s="1028"/>
      <c r="AM810" s="1028"/>
      <c r="AN810" s="1028"/>
      <c r="AO810" s="1028"/>
      <c r="AP810" s="1028"/>
      <c r="AQ810" s="1028"/>
      <c r="AR810" s="1028"/>
      <c r="AS810" s="1028"/>
    </row>
    <row r="811" spans="1:45" ht="12.75" customHeight="1">
      <c r="A811" s="1028"/>
      <c r="B811" s="1028"/>
      <c r="C811" s="1028"/>
      <c r="D811" s="1102"/>
      <c r="E811" s="1028"/>
      <c r="F811" s="1028"/>
      <c r="G811" s="1028"/>
      <c r="H811" s="1028"/>
      <c r="I811" s="1028"/>
      <c r="J811" s="1102"/>
      <c r="K811" s="1028"/>
      <c r="L811" s="1028"/>
      <c r="M811" s="1028"/>
      <c r="N811" s="1028"/>
      <c r="O811" s="1028"/>
      <c r="P811" s="1028"/>
      <c r="Q811" s="1028"/>
      <c r="R811" s="1162"/>
      <c r="S811" s="713"/>
      <c r="T811" s="747"/>
      <c r="U811" s="1028"/>
      <c r="V811" s="1102"/>
      <c r="W811" s="1165"/>
      <c r="X811" s="1028"/>
      <c r="Y811" s="1028"/>
      <c r="Z811" s="1028"/>
      <c r="AA811" s="1028"/>
      <c r="AB811" s="1028"/>
      <c r="AC811" s="1028"/>
      <c r="AD811" s="1028"/>
      <c r="AE811" s="1028"/>
      <c r="AF811" s="1028"/>
      <c r="AG811" s="1028"/>
      <c r="AH811" s="1028"/>
      <c r="AI811" s="1028"/>
      <c r="AJ811" s="1028"/>
      <c r="AK811" s="1028"/>
      <c r="AL811" s="1028"/>
      <c r="AM811" s="1028"/>
      <c r="AN811" s="1028"/>
      <c r="AO811" s="1028"/>
      <c r="AP811" s="1028"/>
      <c r="AQ811" s="1028"/>
      <c r="AR811" s="1028"/>
      <c r="AS811" s="1028"/>
    </row>
    <row r="812" spans="1:45" ht="12.75" customHeight="1">
      <c r="A812" s="1028"/>
      <c r="B812" s="1028"/>
      <c r="C812" s="1028"/>
      <c r="D812" s="1102"/>
      <c r="E812" s="1028"/>
      <c r="F812" s="1028"/>
      <c r="G812" s="1028"/>
      <c r="H812" s="1028"/>
      <c r="I812" s="1028"/>
      <c r="J812" s="1102"/>
      <c r="K812" s="1028"/>
      <c r="L812" s="1028"/>
      <c r="M812" s="1028"/>
      <c r="N812" s="1028"/>
      <c r="O812" s="1028"/>
      <c r="P812" s="1028"/>
      <c r="Q812" s="1028"/>
      <c r="R812" s="1162"/>
      <c r="S812" s="713"/>
      <c r="T812" s="747"/>
      <c r="U812" s="1028"/>
      <c r="V812" s="1102"/>
      <c r="W812" s="1165"/>
      <c r="X812" s="1028"/>
      <c r="Y812" s="1028"/>
      <c r="Z812" s="1028"/>
      <c r="AA812" s="1028"/>
      <c r="AB812" s="1028"/>
      <c r="AC812" s="1028"/>
      <c r="AD812" s="1028"/>
      <c r="AE812" s="1028"/>
      <c r="AF812" s="1028"/>
      <c r="AG812" s="1028"/>
      <c r="AH812" s="1028"/>
      <c r="AI812" s="1028"/>
      <c r="AJ812" s="1028"/>
      <c r="AK812" s="1028"/>
      <c r="AL812" s="1028"/>
      <c r="AM812" s="1028"/>
      <c r="AN812" s="1028"/>
      <c r="AO812" s="1028"/>
      <c r="AP812" s="1028"/>
      <c r="AQ812" s="1028"/>
      <c r="AR812" s="1028"/>
      <c r="AS812" s="1028"/>
    </row>
    <row r="813" spans="1:45" ht="12.75" customHeight="1">
      <c r="A813" s="1028"/>
      <c r="B813" s="1028"/>
      <c r="C813" s="1028"/>
      <c r="D813" s="1102"/>
      <c r="E813" s="1028"/>
      <c r="F813" s="1028"/>
      <c r="G813" s="1028"/>
      <c r="H813" s="1028"/>
      <c r="I813" s="1028"/>
      <c r="J813" s="1102"/>
      <c r="K813" s="1028"/>
      <c r="L813" s="1028"/>
      <c r="M813" s="1028"/>
      <c r="N813" s="1028"/>
      <c r="O813" s="1028"/>
      <c r="P813" s="1028"/>
      <c r="Q813" s="1028"/>
      <c r="R813" s="1162"/>
      <c r="S813" s="713"/>
      <c r="T813" s="747"/>
      <c r="U813" s="1028"/>
      <c r="V813" s="1102"/>
      <c r="W813" s="1165"/>
      <c r="X813" s="1028"/>
      <c r="Y813" s="1028"/>
      <c r="Z813" s="1028"/>
      <c r="AA813" s="1028"/>
      <c r="AB813" s="1028"/>
      <c r="AC813" s="1028"/>
      <c r="AD813" s="1028"/>
      <c r="AE813" s="1028"/>
      <c r="AF813" s="1028"/>
      <c r="AG813" s="1028"/>
      <c r="AH813" s="1028"/>
      <c r="AI813" s="1028"/>
      <c r="AJ813" s="1028"/>
      <c r="AK813" s="1028"/>
      <c r="AL813" s="1028"/>
      <c r="AM813" s="1028"/>
      <c r="AN813" s="1028"/>
      <c r="AO813" s="1028"/>
      <c r="AP813" s="1028"/>
      <c r="AQ813" s="1028"/>
      <c r="AR813" s="1028"/>
      <c r="AS813" s="1028"/>
    </row>
    <row r="814" spans="1:45" ht="12.75" customHeight="1">
      <c r="A814" s="1028"/>
      <c r="B814" s="1028"/>
      <c r="C814" s="1028"/>
      <c r="D814" s="1102"/>
      <c r="E814" s="1028"/>
      <c r="F814" s="1028"/>
      <c r="G814" s="1028"/>
      <c r="H814" s="1028"/>
      <c r="I814" s="1028"/>
      <c r="J814" s="1102"/>
      <c r="K814" s="1028"/>
      <c r="L814" s="1028"/>
      <c r="M814" s="1028"/>
      <c r="N814" s="1028"/>
      <c r="O814" s="1028"/>
      <c r="P814" s="1028"/>
      <c r="Q814" s="1028"/>
      <c r="R814" s="1162"/>
      <c r="S814" s="713"/>
      <c r="T814" s="747"/>
      <c r="U814" s="1028"/>
      <c r="V814" s="1102"/>
      <c r="W814" s="1165"/>
      <c r="X814" s="1028"/>
      <c r="Y814" s="1028"/>
      <c r="Z814" s="1028"/>
      <c r="AA814" s="1028"/>
      <c r="AB814" s="1028"/>
      <c r="AC814" s="1028"/>
      <c r="AD814" s="1028"/>
      <c r="AE814" s="1028"/>
      <c r="AF814" s="1028"/>
      <c r="AG814" s="1028"/>
      <c r="AH814" s="1028"/>
      <c r="AI814" s="1028"/>
      <c r="AJ814" s="1028"/>
      <c r="AK814" s="1028"/>
      <c r="AL814" s="1028"/>
      <c r="AM814" s="1028"/>
      <c r="AN814" s="1028"/>
      <c r="AO814" s="1028"/>
      <c r="AP814" s="1028"/>
      <c r="AQ814" s="1028"/>
      <c r="AR814" s="1028"/>
      <c r="AS814" s="1028"/>
    </row>
    <row r="815" spans="1:45" ht="12.75" customHeight="1">
      <c r="A815" s="1028"/>
      <c r="B815" s="1028"/>
      <c r="C815" s="1028"/>
      <c r="D815" s="1102"/>
      <c r="E815" s="1028"/>
      <c r="F815" s="1028"/>
      <c r="G815" s="1028"/>
      <c r="H815" s="1028"/>
      <c r="I815" s="1028"/>
      <c r="J815" s="1102"/>
      <c r="K815" s="1028"/>
      <c r="L815" s="1028"/>
      <c r="M815" s="1028"/>
      <c r="N815" s="1028"/>
      <c r="O815" s="1028"/>
      <c r="P815" s="1028"/>
      <c r="Q815" s="1028"/>
      <c r="R815" s="1162"/>
      <c r="S815" s="713"/>
      <c r="T815" s="747"/>
      <c r="U815" s="1028"/>
      <c r="V815" s="1102"/>
      <c r="W815" s="1165"/>
      <c r="X815" s="1028"/>
      <c r="Y815" s="1028"/>
      <c r="Z815" s="1028"/>
      <c r="AA815" s="1028"/>
      <c r="AB815" s="1028"/>
      <c r="AC815" s="1028"/>
      <c r="AD815" s="1028"/>
      <c r="AE815" s="1028"/>
      <c r="AF815" s="1028"/>
      <c r="AG815" s="1028"/>
      <c r="AH815" s="1028"/>
      <c r="AI815" s="1028"/>
      <c r="AJ815" s="1028"/>
      <c r="AK815" s="1028"/>
      <c r="AL815" s="1028"/>
      <c r="AM815" s="1028"/>
      <c r="AN815" s="1028"/>
      <c r="AO815" s="1028"/>
      <c r="AP815" s="1028"/>
      <c r="AQ815" s="1028"/>
      <c r="AR815" s="1028"/>
      <c r="AS815" s="1028"/>
    </row>
    <row r="816" spans="1:45" ht="12.75" customHeight="1">
      <c r="A816" s="1028"/>
      <c r="B816" s="1028"/>
      <c r="C816" s="1028"/>
      <c r="D816" s="1102"/>
      <c r="E816" s="1028"/>
      <c r="F816" s="1028"/>
      <c r="G816" s="1028"/>
      <c r="H816" s="1028"/>
      <c r="I816" s="1028"/>
      <c r="J816" s="1102"/>
      <c r="K816" s="1028"/>
      <c r="L816" s="1028"/>
      <c r="M816" s="1028"/>
      <c r="N816" s="1028"/>
      <c r="O816" s="1028"/>
      <c r="P816" s="1028"/>
      <c r="Q816" s="1028"/>
      <c r="R816" s="1162"/>
      <c r="S816" s="713"/>
      <c r="T816" s="747"/>
      <c r="U816" s="1028"/>
      <c r="V816" s="1102"/>
      <c r="W816" s="1165"/>
      <c r="X816" s="1028"/>
      <c r="Y816" s="1028"/>
      <c r="Z816" s="1028"/>
      <c r="AA816" s="1028"/>
      <c r="AB816" s="1028"/>
      <c r="AC816" s="1028"/>
      <c r="AD816" s="1028"/>
      <c r="AE816" s="1028"/>
      <c r="AF816" s="1028"/>
      <c r="AG816" s="1028"/>
      <c r="AH816" s="1028"/>
      <c r="AI816" s="1028"/>
      <c r="AJ816" s="1028"/>
      <c r="AK816" s="1028"/>
      <c r="AL816" s="1028"/>
      <c r="AM816" s="1028"/>
      <c r="AN816" s="1028"/>
      <c r="AO816" s="1028"/>
      <c r="AP816" s="1028"/>
      <c r="AQ816" s="1028"/>
      <c r="AR816" s="1028"/>
      <c r="AS816" s="1028"/>
    </row>
    <row r="817" spans="1:45" ht="12.75" customHeight="1">
      <c r="A817" s="1028"/>
      <c r="B817" s="1028"/>
      <c r="C817" s="1028"/>
      <c r="D817" s="1102"/>
      <c r="E817" s="1028"/>
      <c r="F817" s="1028"/>
      <c r="G817" s="1028"/>
      <c r="H817" s="1028"/>
      <c r="I817" s="1028"/>
      <c r="J817" s="1102"/>
      <c r="K817" s="1028"/>
      <c r="L817" s="1028"/>
      <c r="M817" s="1028"/>
      <c r="N817" s="1028"/>
      <c r="O817" s="1028"/>
      <c r="P817" s="1028"/>
      <c r="Q817" s="1028"/>
      <c r="R817" s="1162"/>
      <c r="S817" s="713"/>
      <c r="T817" s="747"/>
      <c r="U817" s="1028"/>
      <c r="V817" s="1102"/>
      <c r="W817" s="1165"/>
      <c r="X817" s="1028"/>
      <c r="Y817" s="1028"/>
      <c r="Z817" s="1028"/>
      <c r="AA817" s="1028"/>
      <c r="AB817" s="1028"/>
      <c r="AC817" s="1028"/>
      <c r="AD817" s="1028"/>
      <c r="AE817" s="1028"/>
      <c r="AF817" s="1028"/>
      <c r="AG817" s="1028"/>
      <c r="AH817" s="1028"/>
      <c r="AI817" s="1028"/>
      <c r="AJ817" s="1028"/>
      <c r="AK817" s="1028"/>
      <c r="AL817" s="1028"/>
      <c r="AM817" s="1028"/>
      <c r="AN817" s="1028"/>
      <c r="AO817" s="1028"/>
      <c r="AP817" s="1028"/>
      <c r="AQ817" s="1028"/>
      <c r="AR817" s="1028"/>
      <c r="AS817" s="1028"/>
    </row>
    <row r="818" spans="1:45" ht="12.75" customHeight="1">
      <c r="A818" s="1028"/>
      <c r="B818" s="1028"/>
      <c r="C818" s="1028"/>
      <c r="D818" s="1102"/>
      <c r="E818" s="1028"/>
      <c r="F818" s="1028"/>
      <c r="G818" s="1028"/>
      <c r="H818" s="1028"/>
      <c r="I818" s="1028"/>
      <c r="J818" s="1102"/>
      <c r="K818" s="1028"/>
      <c r="L818" s="1028"/>
      <c r="M818" s="1028"/>
      <c r="N818" s="1028"/>
      <c r="O818" s="1028"/>
      <c r="P818" s="1028"/>
      <c r="Q818" s="1028"/>
      <c r="R818" s="1162"/>
      <c r="S818" s="713"/>
      <c r="T818" s="747"/>
      <c r="U818" s="1028"/>
      <c r="V818" s="1102"/>
      <c r="W818" s="1165"/>
      <c r="X818" s="1028"/>
      <c r="Y818" s="1028"/>
      <c r="Z818" s="1028"/>
      <c r="AA818" s="1028"/>
      <c r="AB818" s="1028"/>
      <c r="AC818" s="1028"/>
      <c r="AD818" s="1028"/>
      <c r="AE818" s="1028"/>
      <c r="AF818" s="1028"/>
      <c r="AG818" s="1028"/>
      <c r="AH818" s="1028"/>
      <c r="AI818" s="1028"/>
      <c r="AJ818" s="1028"/>
      <c r="AK818" s="1028"/>
      <c r="AL818" s="1028"/>
      <c r="AM818" s="1028"/>
      <c r="AN818" s="1028"/>
      <c r="AO818" s="1028"/>
      <c r="AP818" s="1028"/>
      <c r="AQ818" s="1028"/>
      <c r="AR818" s="1028"/>
      <c r="AS818" s="1028"/>
    </row>
    <row r="819" spans="1:45" ht="12.75" customHeight="1">
      <c r="A819" s="1028"/>
      <c r="B819" s="1028"/>
      <c r="C819" s="1028"/>
      <c r="D819" s="1102"/>
      <c r="E819" s="1028"/>
      <c r="F819" s="1028"/>
      <c r="G819" s="1028"/>
      <c r="H819" s="1028"/>
      <c r="I819" s="1028"/>
      <c r="J819" s="1102"/>
      <c r="K819" s="1028"/>
      <c r="L819" s="1028"/>
      <c r="M819" s="1028"/>
      <c r="N819" s="1028"/>
      <c r="O819" s="1028"/>
      <c r="P819" s="1028"/>
      <c r="Q819" s="1028"/>
      <c r="R819" s="1162"/>
      <c r="S819" s="713"/>
      <c r="T819" s="747"/>
      <c r="U819" s="1028"/>
      <c r="V819" s="1102"/>
      <c r="W819" s="1165"/>
      <c r="X819" s="1028"/>
      <c r="Y819" s="1028"/>
      <c r="Z819" s="1028"/>
      <c r="AA819" s="1028"/>
      <c r="AB819" s="1028"/>
      <c r="AC819" s="1028"/>
      <c r="AD819" s="1028"/>
      <c r="AE819" s="1028"/>
      <c r="AF819" s="1028"/>
      <c r="AG819" s="1028"/>
      <c r="AH819" s="1028"/>
      <c r="AI819" s="1028"/>
      <c r="AJ819" s="1028"/>
      <c r="AK819" s="1028"/>
      <c r="AL819" s="1028"/>
      <c r="AM819" s="1028"/>
      <c r="AN819" s="1028"/>
      <c r="AO819" s="1028"/>
      <c r="AP819" s="1028"/>
      <c r="AQ819" s="1028"/>
      <c r="AR819" s="1028"/>
      <c r="AS819" s="1028"/>
    </row>
    <row r="820" spans="1:45" ht="12.75" customHeight="1">
      <c r="A820" s="1028"/>
      <c r="B820" s="1028"/>
      <c r="C820" s="1028"/>
      <c r="D820" s="1102"/>
      <c r="E820" s="1028"/>
      <c r="F820" s="1028"/>
      <c r="G820" s="1028"/>
      <c r="H820" s="1028"/>
      <c r="I820" s="1028"/>
      <c r="J820" s="1102"/>
      <c r="K820" s="1028"/>
      <c r="L820" s="1028"/>
      <c r="M820" s="1028"/>
      <c r="N820" s="1028"/>
      <c r="O820" s="1028"/>
      <c r="P820" s="1028"/>
      <c r="Q820" s="1028"/>
      <c r="R820" s="1162"/>
      <c r="S820" s="713"/>
      <c r="T820" s="747"/>
      <c r="U820" s="1028"/>
      <c r="V820" s="1102"/>
      <c r="W820" s="1165"/>
      <c r="X820" s="1028"/>
      <c r="Y820" s="1028"/>
      <c r="Z820" s="1028"/>
      <c r="AA820" s="1028"/>
      <c r="AB820" s="1028"/>
      <c r="AC820" s="1028"/>
      <c r="AD820" s="1028"/>
      <c r="AE820" s="1028"/>
      <c r="AF820" s="1028"/>
      <c r="AG820" s="1028"/>
      <c r="AH820" s="1028"/>
      <c r="AI820" s="1028"/>
      <c r="AJ820" s="1028"/>
      <c r="AK820" s="1028"/>
      <c r="AL820" s="1028"/>
      <c r="AM820" s="1028"/>
      <c r="AN820" s="1028"/>
      <c r="AO820" s="1028"/>
      <c r="AP820" s="1028"/>
      <c r="AQ820" s="1028"/>
      <c r="AR820" s="1028"/>
      <c r="AS820" s="1028"/>
    </row>
    <row r="821" spans="1:45" ht="12.75" customHeight="1">
      <c r="A821" s="1028"/>
      <c r="B821" s="1028"/>
      <c r="C821" s="1028"/>
      <c r="D821" s="1102"/>
      <c r="E821" s="1028"/>
      <c r="F821" s="1028"/>
      <c r="G821" s="1028"/>
      <c r="H821" s="1028"/>
      <c r="I821" s="1028"/>
      <c r="J821" s="1102"/>
      <c r="K821" s="1028"/>
      <c r="L821" s="1028"/>
      <c r="M821" s="1028"/>
      <c r="N821" s="1028"/>
      <c r="O821" s="1028"/>
      <c r="P821" s="1028"/>
      <c r="Q821" s="1028"/>
      <c r="R821" s="1162"/>
      <c r="S821" s="713"/>
      <c r="T821" s="747"/>
      <c r="U821" s="1028"/>
      <c r="V821" s="1102"/>
      <c r="W821" s="1165"/>
      <c r="X821" s="1028"/>
      <c r="Y821" s="1028"/>
      <c r="Z821" s="1028"/>
      <c r="AA821" s="1028"/>
      <c r="AB821" s="1028"/>
      <c r="AC821" s="1028"/>
      <c r="AD821" s="1028"/>
      <c r="AE821" s="1028"/>
      <c r="AF821" s="1028"/>
      <c r="AG821" s="1028"/>
      <c r="AH821" s="1028"/>
      <c r="AI821" s="1028"/>
      <c r="AJ821" s="1028"/>
      <c r="AK821" s="1028"/>
      <c r="AL821" s="1028"/>
      <c r="AM821" s="1028"/>
      <c r="AN821" s="1028"/>
      <c r="AO821" s="1028"/>
      <c r="AP821" s="1028"/>
      <c r="AQ821" s="1028"/>
      <c r="AR821" s="1028"/>
      <c r="AS821" s="1028"/>
    </row>
    <row r="822" spans="1:45" ht="12.75" customHeight="1">
      <c r="A822" s="1028"/>
      <c r="B822" s="1028"/>
      <c r="C822" s="1028"/>
      <c r="D822" s="1102"/>
      <c r="E822" s="1028"/>
      <c r="F822" s="1028"/>
      <c r="G822" s="1028"/>
      <c r="H822" s="1028"/>
      <c r="I822" s="1028"/>
      <c r="J822" s="1102"/>
      <c r="K822" s="1028"/>
      <c r="L822" s="1028"/>
      <c r="M822" s="1028"/>
      <c r="N822" s="1028"/>
      <c r="O822" s="1028"/>
      <c r="P822" s="1028"/>
      <c r="Q822" s="1028"/>
      <c r="R822" s="1162"/>
      <c r="S822" s="713"/>
      <c r="T822" s="747"/>
      <c r="U822" s="1028"/>
      <c r="V822" s="1102"/>
      <c r="W822" s="1165"/>
      <c r="X822" s="1028"/>
      <c r="Y822" s="1028"/>
      <c r="Z822" s="1028"/>
      <c r="AA822" s="1028"/>
      <c r="AB822" s="1028"/>
      <c r="AC822" s="1028"/>
      <c r="AD822" s="1028"/>
      <c r="AE822" s="1028"/>
      <c r="AF822" s="1028"/>
      <c r="AG822" s="1028"/>
      <c r="AH822" s="1028"/>
      <c r="AI822" s="1028"/>
      <c r="AJ822" s="1028"/>
      <c r="AK822" s="1028"/>
      <c r="AL822" s="1028"/>
      <c r="AM822" s="1028"/>
      <c r="AN822" s="1028"/>
      <c r="AO822" s="1028"/>
      <c r="AP822" s="1028"/>
      <c r="AQ822" s="1028"/>
      <c r="AR822" s="1028"/>
      <c r="AS822" s="1028"/>
    </row>
    <row r="823" spans="1:45" ht="12.75" customHeight="1">
      <c r="A823" s="1028"/>
      <c r="B823" s="1028"/>
      <c r="C823" s="1028"/>
      <c r="D823" s="1102"/>
      <c r="E823" s="1028"/>
      <c r="F823" s="1028"/>
      <c r="G823" s="1028"/>
      <c r="H823" s="1028"/>
      <c r="I823" s="1028"/>
      <c r="J823" s="1102"/>
      <c r="K823" s="1028"/>
      <c r="L823" s="1028"/>
      <c r="M823" s="1028"/>
      <c r="N823" s="1028"/>
      <c r="O823" s="1028"/>
      <c r="P823" s="1028"/>
      <c r="Q823" s="1028"/>
      <c r="R823" s="1162"/>
      <c r="S823" s="713"/>
      <c r="T823" s="747"/>
      <c r="U823" s="1028"/>
      <c r="V823" s="1102"/>
      <c r="W823" s="1165"/>
      <c r="X823" s="1028"/>
      <c r="Y823" s="1028"/>
      <c r="Z823" s="1028"/>
      <c r="AA823" s="1028"/>
      <c r="AB823" s="1028"/>
      <c r="AC823" s="1028"/>
      <c r="AD823" s="1028"/>
      <c r="AE823" s="1028"/>
      <c r="AF823" s="1028"/>
      <c r="AG823" s="1028"/>
      <c r="AH823" s="1028"/>
      <c r="AI823" s="1028"/>
      <c r="AJ823" s="1028"/>
      <c r="AK823" s="1028"/>
      <c r="AL823" s="1028"/>
      <c r="AM823" s="1028"/>
      <c r="AN823" s="1028"/>
      <c r="AO823" s="1028"/>
      <c r="AP823" s="1028"/>
      <c r="AQ823" s="1028"/>
      <c r="AR823" s="1028"/>
      <c r="AS823" s="1028"/>
    </row>
    <row r="824" spans="1:45" ht="12.75" customHeight="1">
      <c r="A824" s="1028"/>
      <c r="B824" s="1028"/>
      <c r="C824" s="1028"/>
      <c r="D824" s="1102"/>
      <c r="E824" s="1028"/>
      <c r="F824" s="1028"/>
      <c r="G824" s="1028"/>
      <c r="H824" s="1028"/>
      <c r="I824" s="1028"/>
      <c r="J824" s="1102"/>
      <c r="K824" s="1028"/>
      <c r="L824" s="1028"/>
      <c r="M824" s="1028"/>
      <c r="N824" s="1028"/>
      <c r="O824" s="1028"/>
      <c r="P824" s="1028"/>
      <c r="Q824" s="1028"/>
      <c r="R824" s="1162"/>
      <c r="S824" s="713"/>
      <c r="T824" s="747"/>
      <c r="U824" s="1028"/>
      <c r="V824" s="1102"/>
      <c r="W824" s="1165"/>
      <c r="X824" s="1028"/>
      <c r="Y824" s="1028"/>
      <c r="Z824" s="1028"/>
      <c r="AA824" s="1028"/>
      <c r="AB824" s="1028"/>
      <c r="AC824" s="1028"/>
      <c r="AD824" s="1028"/>
      <c r="AE824" s="1028"/>
      <c r="AF824" s="1028"/>
      <c r="AG824" s="1028"/>
      <c r="AH824" s="1028"/>
      <c r="AI824" s="1028"/>
      <c r="AJ824" s="1028"/>
      <c r="AK824" s="1028"/>
      <c r="AL824" s="1028"/>
      <c r="AM824" s="1028"/>
      <c r="AN824" s="1028"/>
      <c r="AO824" s="1028"/>
      <c r="AP824" s="1028"/>
      <c r="AQ824" s="1028"/>
      <c r="AR824" s="1028"/>
      <c r="AS824" s="1028"/>
    </row>
    <row r="825" spans="1:45" ht="12.75" customHeight="1">
      <c r="A825" s="1028"/>
      <c r="B825" s="1028"/>
      <c r="C825" s="1028"/>
      <c r="D825" s="1102"/>
      <c r="E825" s="1028"/>
      <c r="F825" s="1028"/>
      <c r="G825" s="1028"/>
      <c r="H825" s="1028"/>
      <c r="I825" s="1028"/>
      <c r="J825" s="1102"/>
      <c r="K825" s="1028"/>
      <c r="L825" s="1028"/>
      <c r="M825" s="1028"/>
      <c r="N825" s="1028"/>
      <c r="O825" s="1028"/>
      <c r="P825" s="1028"/>
      <c r="Q825" s="1028"/>
      <c r="R825" s="1162"/>
      <c r="S825" s="713"/>
      <c r="T825" s="747"/>
      <c r="U825" s="1028"/>
      <c r="V825" s="1102"/>
      <c r="W825" s="1165"/>
      <c r="X825" s="1028"/>
      <c r="Y825" s="1028"/>
      <c r="Z825" s="1028"/>
      <c r="AA825" s="1028"/>
      <c r="AB825" s="1028"/>
      <c r="AC825" s="1028"/>
      <c r="AD825" s="1028"/>
      <c r="AE825" s="1028"/>
      <c r="AF825" s="1028"/>
      <c r="AG825" s="1028"/>
      <c r="AH825" s="1028"/>
      <c r="AI825" s="1028"/>
      <c r="AJ825" s="1028"/>
      <c r="AK825" s="1028"/>
      <c r="AL825" s="1028"/>
      <c r="AM825" s="1028"/>
      <c r="AN825" s="1028"/>
      <c r="AO825" s="1028"/>
      <c r="AP825" s="1028"/>
      <c r="AQ825" s="1028"/>
      <c r="AR825" s="1028"/>
      <c r="AS825" s="1028"/>
    </row>
    <row r="826" spans="1:45" ht="12.75" customHeight="1">
      <c r="A826" s="1028"/>
      <c r="B826" s="1028"/>
      <c r="C826" s="1028"/>
      <c r="D826" s="1102"/>
      <c r="E826" s="1028"/>
      <c r="F826" s="1028"/>
      <c r="G826" s="1028"/>
      <c r="H826" s="1028"/>
      <c r="I826" s="1028"/>
      <c r="J826" s="1102"/>
      <c r="K826" s="1028"/>
      <c r="L826" s="1028"/>
      <c r="M826" s="1028"/>
      <c r="N826" s="1028"/>
      <c r="O826" s="1028"/>
      <c r="P826" s="1028"/>
      <c r="Q826" s="1028"/>
      <c r="R826" s="1162"/>
      <c r="S826" s="713"/>
      <c r="T826" s="747"/>
      <c r="U826" s="1028"/>
      <c r="V826" s="1102"/>
      <c r="W826" s="1165"/>
      <c r="X826" s="1028"/>
      <c r="Y826" s="1028"/>
      <c r="Z826" s="1028"/>
      <c r="AA826" s="1028"/>
      <c r="AB826" s="1028"/>
      <c r="AC826" s="1028"/>
      <c r="AD826" s="1028"/>
      <c r="AE826" s="1028"/>
      <c r="AF826" s="1028"/>
      <c r="AG826" s="1028"/>
      <c r="AH826" s="1028"/>
      <c r="AI826" s="1028"/>
      <c r="AJ826" s="1028"/>
      <c r="AK826" s="1028"/>
      <c r="AL826" s="1028"/>
      <c r="AM826" s="1028"/>
      <c r="AN826" s="1028"/>
      <c r="AO826" s="1028"/>
      <c r="AP826" s="1028"/>
      <c r="AQ826" s="1028"/>
      <c r="AR826" s="1028"/>
      <c r="AS826" s="1028"/>
    </row>
    <row r="827" spans="1:45" ht="12.75" customHeight="1">
      <c r="A827" s="1028"/>
      <c r="B827" s="1028"/>
      <c r="C827" s="1028"/>
      <c r="D827" s="1102"/>
      <c r="E827" s="1028"/>
      <c r="F827" s="1028"/>
      <c r="G827" s="1028"/>
      <c r="H827" s="1028"/>
      <c r="I827" s="1028"/>
      <c r="J827" s="1102"/>
      <c r="K827" s="1028"/>
      <c r="L827" s="1028"/>
      <c r="M827" s="1028"/>
      <c r="N827" s="1028"/>
      <c r="O827" s="1028"/>
      <c r="P827" s="1028"/>
      <c r="Q827" s="1028"/>
      <c r="R827" s="1162"/>
      <c r="S827" s="713"/>
      <c r="T827" s="747"/>
      <c r="U827" s="1028"/>
      <c r="V827" s="1102"/>
      <c r="W827" s="1165"/>
      <c r="X827" s="1028"/>
      <c r="Y827" s="1028"/>
      <c r="Z827" s="1028"/>
      <c r="AA827" s="1028"/>
      <c r="AB827" s="1028"/>
      <c r="AC827" s="1028"/>
      <c r="AD827" s="1028"/>
      <c r="AE827" s="1028"/>
      <c r="AF827" s="1028"/>
      <c r="AG827" s="1028"/>
      <c r="AH827" s="1028"/>
      <c r="AI827" s="1028"/>
      <c r="AJ827" s="1028"/>
      <c r="AK827" s="1028"/>
      <c r="AL827" s="1028"/>
      <c r="AM827" s="1028"/>
      <c r="AN827" s="1028"/>
      <c r="AO827" s="1028"/>
      <c r="AP827" s="1028"/>
      <c r="AQ827" s="1028"/>
      <c r="AR827" s="1028"/>
      <c r="AS827" s="1028"/>
    </row>
    <row r="828" spans="1:45" ht="12.75" customHeight="1">
      <c r="A828" s="1028"/>
      <c r="B828" s="1028"/>
      <c r="C828" s="1028"/>
      <c r="D828" s="1102"/>
      <c r="E828" s="1028"/>
      <c r="F828" s="1028"/>
      <c r="G828" s="1028"/>
      <c r="H828" s="1028"/>
      <c r="I828" s="1028"/>
      <c r="J828" s="1102"/>
      <c r="K828" s="1028"/>
      <c r="L828" s="1028"/>
      <c r="M828" s="1028"/>
      <c r="N828" s="1028"/>
      <c r="O828" s="1028"/>
      <c r="P828" s="1028"/>
      <c r="Q828" s="1028"/>
      <c r="R828" s="1162"/>
      <c r="S828" s="713"/>
      <c r="T828" s="747"/>
      <c r="U828" s="1028"/>
      <c r="V828" s="1102"/>
      <c r="W828" s="1165"/>
      <c r="X828" s="1028"/>
      <c r="Y828" s="1028"/>
      <c r="Z828" s="1028"/>
      <c r="AA828" s="1028"/>
      <c r="AB828" s="1028"/>
      <c r="AC828" s="1028"/>
      <c r="AD828" s="1028"/>
      <c r="AE828" s="1028"/>
      <c r="AF828" s="1028"/>
      <c r="AG828" s="1028"/>
      <c r="AH828" s="1028"/>
      <c r="AI828" s="1028"/>
      <c r="AJ828" s="1028"/>
      <c r="AK828" s="1028"/>
      <c r="AL828" s="1028"/>
      <c r="AM828" s="1028"/>
      <c r="AN828" s="1028"/>
      <c r="AO828" s="1028"/>
      <c r="AP828" s="1028"/>
      <c r="AQ828" s="1028"/>
      <c r="AR828" s="1028"/>
      <c r="AS828" s="1028"/>
    </row>
    <row r="829" spans="1:45" ht="12.75" customHeight="1">
      <c r="A829" s="1028"/>
      <c r="B829" s="1028"/>
      <c r="C829" s="1028"/>
      <c r="D829" s="1102"/>
      <c r="E829" s="1028"/>
      <c r="F829" s="1028"/>
      <c r="G829" s="1028"/>
      <c r="H829" s="1028"/>
      <c r="I829" s="1028"/>
      <c r="J829" s="1102"/>
      <c r="K829" s="1028"/>
      <c r="L829" s="1028"/>
      <c r="M829" s="1028"/>
      <c r="N829" s="1028"/>
      <c r="O829" s="1028"/>
      <c r="P829" s="1028"/>
      <c r="Q829" s="1028"/>
      <c r="R829" s="1162"/>
      <c r="S829" s="713"/>
      <c r="T829" s="747"/>
      <c r="U829" s="1028"/>
      <c r="V829" s="1102"/>
      <c r="W829" s="1165"/>
      <c r="X829" s="1028"/>
      <c r="Y829" s="1028"/>
      <c r="Z829" s="1028"/>
      <c r="AA829" s="1028"/>
      <c r="AB829" s="1028"/>
      <c r="AC829" s="1028"/>
      <c r="AD829" s="1028"/>
      <c r="AE829" s="1028"/>
      <c r="AF829" s="1028"/>
      <c r="AG829" s="1028"/>
      <c r="AH829" s="1028"/>
      <c r="AI829" s="1028"/>
      <c r="AJ829" s="1028"/>
      <c r="AK829" s="1028"/>
      <c r="AL829" s="1028"/>
      <c r="AM829" s="1028"/>
      <c r="AN829" s="1028"/>
      <c r="AO829" s="1028"/>
      <c r="AP829" s="1028"/>
      <c r="AQ829" s="1028"/>
      <c r="AR829" s="1028"/>
      <c r="AS829" s="1028"/>
    </row>
    <row r="830" spans="1:45" ht="12.75" customHeight="1">
      <c r="A830" s="1028"/>
      <c r="B830" s="1028"/>
      <c r="C830" s="1028"/>
      <c r="D830" s="1102"/>
      <c r="E830" s="1028"/>
      <c r="F830" s="1028"/>
      <c r="G830" s="1028"/>
      <c r="H830" s="1028"/>
      <c r="I830" s="1028"/>
      <c r="J830" s="1102"/>
      <c r="K830" s="1028"/>
      <c r="L830" s="1028"/>
      <c r="M830" s="1028"/>
      <c r="N830" s="1028"/>
      <c r="O830" s="1028"/>
      <c r="P830" s="1028"/>
      <c r="Q830" s="1028"/>
      <c r="R830" s="1162"/>
      <c r="S830" s="713"/>
      <c r="T830" s="747"/>
      <c r="U830" s="1028"/>
      <c r="V830" s="1102"/>
      <c r="W830" s="1165"/>
      <c r="X830" s="1028"/>
      <c r="Y830" s="1028"/>
      <c r="Z830" s="1028"/>
      <c r="AA830" s="1028"/>
      <c r="AB830" s="1028"/>
      <c r="AC830" s="1028"/>
      <c r="AD830" s="1028"/>
      <c r="AE830" s="1028"/>
      <c r="AF830" s="1028"/>
      <c r="AG830" s="1028"/>
      <c r="AH830" s="1028"/>
      <c r="AI830" s="1028"/>
      <c r="AJ830" s="1028"/>
      <c r="AK830" s="1028"/>
      <c r="AL830" s="1028"/>
      <c r="AM830" s="1028"/>
      <c r="AN830" s="1028"/>
      <c r="AO830" s="1028"/>
      <c r="AP830" s="1028"/>
      <c r="AQ830" s="1028"/>
      <c r="AR830" s="1028"/>
      <c r="AS830" s="1028"/>
    </row>
    <row r="831" spans="1:45" ht="12.75" customHeight="1">
      <c r="A831" s="1028"/>
      <c r="B831" s="1028"/>
      <c r="C831" s="1028"/>
      <c r="D831" s="1102"/>
      <c r="E831" s="1028"/>
      <c r="F831" s="1028"/>
      <c r="G831" s="1028"/>
      <c r="H831" s="1028"/>
      <c r="I831" s="1028"/>
      <c r="J831" s="1102"/>
      <c r="K831" s="1028"/>
      <c r="L831" s="1028"/>
      <c r="M831" s="1028"/>
      <c r="N831" s="1028"/>
      <c r="O831" s="1028"/>
      <c r="P831" s="1028"/>
      <c r="Q831" s="1028"/>
      <c r="R831" s="1162"/>
      <c r="S831" s="713"/>
      <c r="T831" s="747"/>
      <c r="U831" s="1028"/>
      <c r="V831" s="1102"/>
      <c r="W831" s="1165"/>
      <c r="X831" s="1028"/>
      <c r="Y831" s="1028"/>
      <c r="Z831" s="1028"/>
      <c r="AA831" s="1028"/>
      <c r="AB831" s="1028"/>
      <c r="AC831" s="1028"/>
      <c r="AD831" s="1028"/>
      <c r="AE831" s="1028"/>
      <c r="AF831" s="1028"/>
      <c r="AG831" s="1028"/>
      <c r="AH831" s="1028"/>
      <c r="AI831" s="1028"/>
      <c r="AJ831" s="1028"/>
      <c r="AK831" s="1028"/>
      <c r="AL831" s="1028"/>
      <c r="AM831" s="1028"/>
      <c r="AN831" s="1028"/>
      <c r="AO831" s="1028"/>
      <c r="AP831" s="1028"/>
      <c r="AQ831" s="1028"/>
      <c r="AR831" s="1028"/>
      <c r="AS831" s="1028"/>
    </row>
    <row r="832" spans="1:45" ht="12.75" customHeight="1">
      <c r="A832" s="1028"/>
      <c r="B832" s="1028"/>
      <c r="C832" s="1028"/>
      <c r="D832" s="1102"/>
      <c r="E832" s="1028"/>
      <c r="F832" s="1028"/>
      <c r="G832" s="1028"/>
      <c r="H832" s="1028"/>
      <c r="I832" s="1028"/>
      <c r="J832" s="1102"/>
      <c r="K832" s="1028"/>
      <c r="L832" s="1028"/>
      <c r="M832" s="1028"/>
      <c r="N832" s="1028"/>
      <c r="O832" s="1028"/>
      <c r="P832" s="1028"/>
      <c r="Q832" s="1028"/>
      <c r="R832" s="1162"/>
      <c r="S832" s="713"/>
      <c r="T832" s="747"/>
      <c r="U832" s="1028"/>
      <c r="V832" s="1102"/>
      <c r="W832" s="1165"/>
      <c r="X832" s="1028"/>
      <c r="Y832" s="1028"/>
      <c r="Z832" s="1028"/>
      <c r="AA832" s="1028"/>
      <c r="AB832" s="1028"/>
      <c r="AC832" s="1028"/>
      <c r="AD832" s="1028"/>
      <c r="AE832" s="1028"/>
      <c r="AF832" s="1028"/>
      <c r="AG832" s="1028"/>
      <c r="AH832" s="1028"/>
      <c r="AI832" s="1028"/>
      <c r="AJ832" s="1028"/>
      <c r="AK832" s="1028"/>
      <c r="AL832" s="1028"/>
      <c r="AM832" s="1028"/>
      <c r="AN832" s="1028"/>
      <c r="AO832" s="1028"/>
      <c r="AP832" s="1028"/>
      <c r="AQ832" s="1028"/>
      <c r="AR832" s="1028"/>
      <c r="AS832" s="1028"/>
    </row>
    <row r="833" spans="1:45" ht="12.75" customHeight="1">
      <c r="A833" s="1028"/>
      <c r="B833" s="1028"/>
      <c r="C833" s="1028"/>
      <c r="D833" s="1102"/>
      <c r="E833" s="1028"/>
      <c r="F833" s="1028"/>
      <c r="G833" s="1028"/>
      <c r="H833" s="1028"/>
      <c r="I833" s="1028"/>
      <c r="J833" s="1102"/>
      <c r="K833" s="1028"/>
      <c r="L833" s="1028"/>
      <c r="M833" s="1028"/>
      <c r="N833" s="1028"/>
      <c r="O833" s="1028"/>
      <c r="P833" s="1028"/>
      <c r="Q833" s="1028"/>
      <c r="R833" s="1162"/>
      <c r="S833" s="713"/>
      <c r="T833" s="747"/>
      <c r="U833" s="1028"/>
      <c r="V833" s="1102"/>
      <c r="W833" s="1165"/>
      <c r="X833" s="1028"/>
      <c r="Y833" s="1028"/>
      <c r="Z833" s="1028"/>
      <c r="AA833" s="1028"/>
      <c r="AB833" s="1028"/>
      <c r="AC833" s="1028"/>
      <c r="AD833" s="1028"/>
      <c r="AE833" s="1028"/>
      <c r="AF833" s="1028"/>
      <c r="AG833" s="1028"/>
      <c r="AH833" s="1028"/>
      <c r="AI833" s="1028"/>
      <c r="AJ833" s="1028"/>
      <c r="AK833" s="1028"/>
      <c r="AL833" s="1028"/>
      <c r="AM833" s="1028"/>
      <c r="AN833" s="1028"/>
      <c r="AO833" s="1028"/>
      <c r="AP833" s="1028"/>
      <c r="AQ833" s="1028"/>
      <c r="AR833" s="1028"/>
      <c r="AS833" s="1028"/>
    </row>
    <row r="834" spans="1:45" ht="12.75" customHeight="1">
      <c r="A834" s="1028"/>
      <c r="B834" s="1028"/>
      <c r="C834" s="1028"/>
      <c r="D834" s="1102"/>
      <c r="E834" s="1028"/>
      <c r="F834" s="1028"/>
      <c r="G834" s="1028"/>
      <c r="H834" s="1028"/>
      <c r="I834" s="1028"/>
      <c r="J834" s="1102"/>
      <c r="K834" s="1028"/>
      <c r="L834" s="1028"/>
      <c r="M834" s="1028"/>
      <c r="N834" s="1028"/>
      <c r="O834" s="1028"/>
      <c r="P834" s="1028"/>
      <c r="Q834" s="1028"/>
      <c r="R834" s="1162"/>
      <c r="S834" s="713"/>
      <c r="T834" s="747"/>
      <c r="U834" s="1028"/>
      <c r="V834" s="1102"/>
      <c r="W834" s="1165"/>
      <c r="X834" s="1028"/>
      <c r="Y834" s="1028"/>
      <c r="Z834" s="1028"/>
      <c r="AA834" s="1028"/>
      <c r="AB834" s="1028"/>
      <c r="AC834" s="1028"/>
      <c r="AD834" s="1028"/>
      <c r="AE834" s="1028"/>
      <c r="AF834" s="1028"/>
      <c r="AG834" s="1028"/>
      <c r="AH834" s="1028"/>
      <c r="AI834" s="1028"/>
      <c r="AJ834" s="1028"/>
      <c r="AK834" s="1028"/>
      <c r="AL834" s="1028"/>
      <c r="AM834" s="1028"/>
      <c r="AN834" s="1028"/>
      <c r="AO834" s="1028"/>
      <c r="AP834" s="1028"/>
      <c r="AQ834" s="1028"/>
      <c r="AR834" s="1028"/>
      <c r="AS834" s="1028"/>
    </row>
    <row r="835" spans="1:45" ht="12.75" customHeight="1">
      <c r="A835" s="1028"/>
      <c r="B835" s="1028"/>
      <c r="C835" s="1028"/>
      <c r="D835" s="1102"/>
      <c r="E835" s="1028"/>
      <c r="F835" s="1028"/>
      <c r="G835" s="1028"/>
      <c r="H835" s="1028"/>
      <c r="I835" s="1028"/>
      <c r="J835" s="1102"/>
      <c r="K835" s="1028"/>
      <c r="L835" s="1028"/>
      <c r="M835" s="1028"/>
      <c r="N835" s="1028"/>
      <c r="O835" s="1028"/>
      <c r="P835" s="1028"/>
      <c r="Q835" s="1028"/>
      <c r="R835" s="1162"/>
      <c r="S835" s="713"/>
      <c r="T835" s="747"/>
      <c r="U835" s="1028"/>
      <c r="V835" s="1102"/>
      <c r="W835" s="1165"/>
      <c r="X835" s="1028"/>
      <c r="Y835" s="1028"/>
      <c r="Z835" s="1028"/>
      <c r="AA835" s="1028"/>
      <c r="AB835" s="1028"/>
      <c r="AC835" s="1028"/>
      <c r="AD835" s="1028"/>
      <c r="AE835" s="1028"/>
      <c r="AF835" s="1028"/>
      <c r="AG835" s="1028"/>
      <c r="AH835" s="1028"/>
      <c r="AI835" s="1028"/>
      <c r="AJ835" s="1028"/>
      <c r="AK835" s="1028"/>
      <c r="AL835" s="1028"/>
      <c r="AM835" s="1028"/>
      <c r="AN835" s="1028"/>
      <c r="AO835" s="1028"/>
      <c r="AP835" s="1028"/>
      <c r="AQ835" s="1028"/>
      <c r="AR835" s="1028"/>
      <c r="AS835" s="1028"/>
    </row>
    <row r="836" spans="1:45" ht="12.75" customHeight="1">
      <c r="A836" s="1028"/>
      <c r="B836" s="1028"/>
      <c r="C836" s="1028"/>
      <c r="D836" s="1102"/>
      <c r="E836" s="1028"/>
      <c r="F836" s="1028"/>
      <c r="G836" s="1028"/>
      <c r="H836" s="1028"/>
      <c r="I836" s="1028"/>
      <c r="J836" s="1102"/>
      <c r="K836" s="1028"/>
      <c r="L836" s="1028"/>
      <c r="M836" s="1028"/>
      <c r="N836" s="1028"/>
      <c r="O836" s="1028"/>
      <c r="P836" s="1028"/>
      <c r="Q836" s="1028"/>
      <c r="R836" s="1162"/>
      <c r="S836" s="713"/>
      <c r="T836" s="747"/>
      <c r="U836" s="1028"/>
      <c r="V836" s="1102"/>
      <c r="W836" s="1165"/>
      <c r="X836" s="1028"/>
      <c r="Y836" s="1028"/>
      <c r="Z836" s="1028"/>
      <c r="AA836" s="1028"/>
      <c r="AB836" s="1028"/>
      <c r="AC836" s="1028"/>
      <c r="AD836" s="1028"/>
      <c r="AE836" s="1028"/>
      <c r="AF836" s="1028"/>
      <c r="AG836" s="1028"/>
      <c r="AH836" s="1028"/>
      <c r="AI836" s="1028"/>
      <c r="AJ836" s="1028"/>
      <c r="AK836" s="1028"/>
      <c r="AL836" s="1028"/>
      <c r="AM836" s="1028"/>
      <c r="AN836" s="1028"/>
      <c r="AO836" s="1028"/>
      <c r="AP836" s="1028"/>
      <c r="AQ836" s="1028"/>
      <c r="AR836" s="1028"/>
      <c r="AS836" s="1028"/>
    </row>
    <row r="837" spans="1:45" ht="12.75" customHeight="1">
      <c r="A837" s="1028"/>
      <c r="B837" s="1028"/>
      <c r="C837" s="1028"/>
      <c r="D837" s="1102"/>
      <c r="E837" s="1028"/>
      <c r="F837" s="1028"/>
      <c r="G837" s="1028"/>
      <c r="H837" s="1028"/>
      <c r="I837" s="1028"/>
      <c r="J837" s="1102"/>
      <c r="K837" s="1028"/>
      <c r="L837" s="1028"/>
      <c r="M837" s="1028"/>
      <c r="N837" s="1028"/>
      <c r="O837" s="1028"/>
      <c r="P837" s="1028"/>
      <c r="Q837" s="1028"/>
      <c r="R837" s="1162"/>
      <c r="S837" s="713"/>
      <c r="T837" s="747"/>
      <c r="U837" s="1028"/>
      <c r="V837" s="1102"/>
      <c r="W837" s="1165"/>
      <c r="X837" s="1028"/>
      <c r="Y837" s="1028"/>
      <c r="Z837" s="1028"/>
      <c r="AA837" s="1028"/>
      <c r="AB837" s="1028"/>
      <c r="AC837" s="1028"/>
      <c r="AD837" s="1028"/>
      <c r="AE837" s="1028"/>
      <c r="AF837" s="1028"/>
      <c r="AG837" s="1028"/>
      <c r="AH837" s="1028"/>
      <c r="AI837" s="1028"/>
      <c r="AJ837" s="1028"/>
      <c r="AK837" s="1028"/>
      <c r="AL837" s="1028"/>
      <c r="AM837" s="1028"/>
      <c r="AN837" s="1028"/>
      <c r="AO837" s="1028"/>
      <c r="AP837" s="1028"/>
      <c r="AQ837" s="1028"/>
      <c r="AR837" s="1028"/>
      <c r="AS837" s="1028"/>
    </row>
    <row r="838" spans="1:45" ht="12.75" customHeight="1">
      <c r="A838" s="1028"/>
      <c r="B838" s="1028"/>
      <c r="C838" s="1028"/>
      <c r="D838" s="1102"/>
      <c r="E838" s="1028"/>
      <c r="F838" s="1028"/>
      <c r="G838" s="1028"/>
      <c r="H838" s="1028"/>
      <c r="I838" s="1028"/>
      <c r="J838" s="1102"/>
      <c r="K838" s="1028"/>
      <c r="L838" s="1028"/>
      <c r="M838" s="1028"/>
      <c r="N838" s="1028"/>
      <c r="O838" s="1028"/>
      <c r="P838" s="1028"/>
      <c r="Q838" s="1028"/>
      <c r="R838" s="1162"/>
      <c r="S838" s="713"/>
      <c r="T838" s="747"/>
      <c r="U838" s="1028"/>
      <c r="V838" s="1102"/>
      <c r="W838" s="1165"/>
      <c r="X838" s="1028"/>
      <c r="Y838" s="1028"/>
      <c r="Z838" s="1028"/>
      <c r="AA838" s="1028"/>
      <c r="AB838" s="1028"/>
      <c r="AC838" s="1028"/>
      <c r="AD838" s="1028"/>
      <c r="AE838" s="1028"/>
      <c r="AF838" s="1028"/>
      <c r="AG838" s="1028"/>
      <c r="AH838" s="1028"/>
      <c r="AI838" s="1028"/>
      <c r="AJ838" s="1028"/>
      <c r="AK838" s="1028"/>
      <c r="AL838" s="1028"/>
      <c r="AM838" s="1028"/>
      <c r="AN838" s="1028"/>
      <c r="AO838" s="1028"/>
      <c r="AP838" s="1028"/>
      <c r="AQ838" s="1028"/>
      <c r="AR838" s="1028"/>
      <c r="AS838" s="1028"/>
    </row>
    <row r="839" spans="1:45" ht="12.75" customHeight="1">
      <c r="A839" s="1028"/>
      <c r="B839" s="1028"/>
      <c r="C839" s="1028"/>
      <c r="D839" s="1102"/>
      <c r="E839" s="1028"/>
      <c r="F839" s="1028"/>
      <c r="G839" s="1028"/>
      <c r="H839" s="1028"/>
      <c r="I839" s="1028"/>
      <c r="J839" s="1102"/>
      <c r="K839" s="1028"/>
      <c r="L839" s="1028"/>
      <c r="M839" s="1028"/>
      <c r="N839" s="1028"/>
      <c r="O839" s="1028"/>
      <c r="P839" s="1028"/>
      <c r="Q839" s="1028"/>
      <c r="R839" s="1162"/>
      <c r="S839" s="713"/>
      <c r="T839" s="747"/>
      <c r="U839" s="1028"/>
      <c r="V839" s="1102"/>
      <c r="W839" s="1165"/>
      <c r="X839" s="1028"/>
      <c r="Y839" s="1028"/>
      <c r="Z839" s="1028"/>
      <c r="AA839" s="1028"/>
      <c r="AB839" s="1028"/>
      <c r="AC839" s="1028"/>
      <c r="AD839" s="1028"/>
      <c r="AE839" s="1028"/>
      <c r="AF839" s="1028"/>
      <c r="AG839" s="1028"/>
      <c r="AH839" s="1028"/>
      <c r="AI839" s="1028"/>
      <c r="AJ839" s="1028"/>
      <c r="AK839" s="1028"/>
      <c r="AL839" s="1028"/>
      <c r="AM839" s="1028"/>
      <c r="AN839" s="1028"/>
      <c r="AO839" s="1028"/>
      <c r="AP839" s="1028"/>
      <c r="AQ839" s="1028"/>
      <c r="AR839" s="1028"/>
      <c r="AS839" s="1028"/>
    </row>
    <row r="840" spans="1:45" ht="12.75" customHeight="1">
      <c r="A840" s="1028"/>
      <c r="B840" s="1028"/>
      <c r="C840" s="1028"/>
      <c r="D840" s="1102"/>
      <c r="E840" s="1028"/>
      <c r="F840" s="1028"/>
      <c r="G840" s="1028"/>
      <c r="H840" s="1028"/>
      <c r="I840" s="1028"/>
      <c r="J840" s="1102"/>
      <c r="K840" s="1028"/>
      <c r="L840" s="1028"/>
      <c r="M840" s="1028"/>
      <c r="N840" s="1028"/>
      <c r="O840" s="1028"/>
      <c r="P840" s="1028"/>
      <c r="Q840" s="1028"/>
      <c r="R840" s="1162"/>
      <c r="S840" s="713"/>
      <c r="T840" s="747"/>
      <c r="U840" s="1028"/>
      <c r="V840" s="1102"/>
      <c r="W840" s="1165"/>
      <c r="X840" s="1028"/>
      <c r="Y840" s="1028"/>
      <c r="Z840" s="1028"/>
      <c r="AA840" s="1028"/>
      <c r="AB840" s="1028"/>
      <c r="AC840" s="1028"/>
      <c r="AD840" s="1028"/>
      <c r="AE840" s="1028"/>
      <c r="AF840" s="1028"/>
      <c r="AG840" s="1028"/>
      <c r="AH840" s="1028"/>
      <c r="AI840" s="1028"/>
      <c r="AJ840" s="1028"/>
      <c r="AK840" s="1028"/>
      <c r="AL840" s="1028"/>
      <c r="AM840" s="1028"/>
      <c r="AN840" s="1028"/>
      <c r="AO840" s="1028"/>
      <c r="AP840" s="1028"/>
      <c r="AQ840" s="1028"/>
      <c r="AR840" s="1028"/>
      <c r="AS840" s="1028"/>
    </row>
    <row r="841" spans="1:45" ht="12.75" customHeight="1">
      <c r="A841" s="1028"/>
      <c r="B841" s="1028"/>
      <c r="C841" s="1028"/>
      <c r="D841" s="1102"/>
      <c r="E841" s="1028"/>
      <c r="F841" s="1028"/>
      <c r="G841" s="1028"/>
      <c r="H841" s="1028"/>
      <c r="I841" s="1028"/>
      <c r="J841" s="1102"/>
      <c r="K841" s="1028"/>
      <c r="L841" s="1028"/>
      <c r="M841" s="1028"/>
      <c r="N841" s="1028"/>
      <c r="O841" s="1028"/>
      <c r="P841" s="1028"/>
      <c r="Q841" s="1028"/>
      <c r="R841" s="1162"/>
      <c r="S841" s="713"/>
      <c r="T841" s="747"/>
      <c r="U841" s="1028"/>
      <c r="V841" s="1102"/>
      <c r="W841" s="1165"/>
      <c r="X841" s="1028"/>
      <c r="Y841" s="1028"/>
      <c r="Z841" s="1028"/>
      <c r="AA841" s="1028"/>
      <c r="AB841" s="1028"/>
      <c r="AC841" s="1028"/>
      <c r="AD841" s="1028"/>
      <c r="AE841" s="1028"/>
      <c r="AF841" s="1028"/>
      <c r="AG841" s="1028"/>
      <c r="AH841" s="1028"/>
      <c r="AI841" s="1028"/>
      <c r="AJ841" s="1028"/>
      <c r="AK841" s="1028"/>
      <c r="AL841" s="1028"/>
      <c r="AM841" s="1028"/>
      <c r="AN841" s="1028"/>
      <c r="AO841" s="1028"/>
      <c r="AP841" s="1028"/>
      <c r="AQ841" s="1028"/>
      <c r="AR841" s="1028"/>
      <c r="AS841" s="1028"/>
    </row>
    <row r="842" spans="1:45" ht="12.75" customHeight="1">
      <c r="A842" s="1028"/>
      <c r="B842" s="1028"/>
      <c r="C842" s="1028"/>
      <c r="D842" s="1102"/>
      <c r="E842" s="1028"/>
      <c r="F842" s="1028"/>
      <c r="G842" s="1028"/>
      <c r="H842" s="1028"/>
      <c r="I842" s="1028"/>
      <c r="J842" s="1102"/>
      <c r="K842" s="1028"/>
      <c r="L842" s="1028"/>
      <c r="M842" s="1028"/>
      <c r="N842" s="1028"/>
      <c r="O842" s="1028"/>
      <c r="P842" s="1028"/>
      <c r="Q842" s="1028"/>
      <c r="R842" s="1162"/>
      <c r="S842" s="713"/>
      <c r="T842" s="747"/>
      <c r="U842" s="1028"/>
      <c r="V842" s="1102"/>
      <c r="W842" s="1165"/>
      <c r="X842" s="1028"/>
      <c r="Y842" s="1028"/>
      <c r="Z842" s="1028"/>
      <c r="AA842" s="1028"/>
      <c r="AB842" s="1028"/>
      <c r="AC842" s="1028"/>
      <c r="AD842" s="1028"/>
      <c r="AE842" s="1028"/>
      <c r="AF842" s="1028"/>
      <c r="AG842" s="1028"/>
      <c r="AH842" s="1028"/>
      <c r="AI842" s="1028"/>
      <c r="AJ842" s="1028"/>
      <c r="AK842" s="1028"/>
      <c r="AL842" s="1028"/>
      <c r="AM842" s="1028"/>
      <c r="AN842" s="1028"/>
      <c r="AO842" s="1028"/>
      <c r="AP842" s="1028"/>
      <c r="AQ842" s="1028"/>
      <c r="AR842" s="1028"/>
      <c r="AS842" s="1028"/>
    </row>
    <row r="843" spans="1:45" ht="12.75" customHeight="1">
      <c r="A843" s="1028"/>
      <c r="B843" s="1028"/>
      <c r="C843" s="1028"/>
      <c r="D843" s="1102"/>
      <c r="E843" s="1028"/>
      <c r="F843" s="1028"/>
      <c r="G843" s="1028"/>
      <c r="H843" s="1028"/>
      <c r="I843" s="1028"/>
      <c r="J843" s="1102"/>
      <c r="K843" s="1028"/>
      <c r="L843" s="1028"/>
      <c r="M843" s="1028"/>
      <c r="N843" s="1028"/>
      <c r="O843" s="1028"/>
      <c r="P843" s="1028"/>
      <c r="Q843" s="1028"/>
      <c r="R843" s="1162"/>
      <c r="S843" s="713"/>
      <c r="T843" s="747"/>
      <c r="U843" s="1028"/>
      <c r="V843" s="1102"/>
      <c r="W843" s="1165"/>
      <c r="X843" s="1028"/>
      <c r="Y843" s="1028"/>
      <c r="Z843" s="1028"/>
      <c r="AA843" s="1028"/>
      <c r="AB843" s="1028"/>
      <c r="AC843" s="1028"/>
      <c r="AD843" s="1028"/>
      <c r="AE843" s="1028"/>
      <c r="AF843" s="1028"/>
      <c r="AG843" s="1028"/>
      <c r="AH843" s="1028"/>
      <c r="AI843" s="1028"/>
      <c r="AJ843" s="1028"/>
      <c r="AK843" s="1028"/>
      <c r="AL843" s="1028"/>
      <c r="AM843" s="1028"/>
      <c r="AN843" s="1028"/>
      <c r="AO843" s="1028"/>
      <c r="AP843" s="1028"/>
      <c r="AQ843" s="1028"/>
      <c r="AR843" s="1028"/>
      <c r="AS843" s="1028"/>
    </row>
    <row r="844" spans="1:45" ht="12.75" customHeight="1">
      <c r="A844" s="1028"/>
      <c r="B844" s="1028"/>
      <c r="C844" s="1028"/>
      <c r="D844" s="1102"/>
      <c r="E844" s="1028"/>
      <c r="F844" s="1028"/>
      <c r="G844" s="1028"/>
      <c r="H844" s="1028"/>
      <c r="I844" s="1028"/>
      <c r="J844" s="1102"/>
      <c r="K844" s="1028"/>
      <c r="L844" s="1028"/>
      <c r="M844" s="1028"/>
      <c r="N844" s="1028"/>
      <c r="O844" s="1028"/>
      <c r="P844" s="1028"/>
      <c r="Q844" s="1028"/>
      <c r="R844" s="1162"/>
      <c r="S844" s="713"/>
      <c r="T844" s="747"/>
      <c r="U844" s="1028"/>
      <c r="V844" s="1102"/>
      <c r="W844" s="1165"/>
      <c r="X844" s="1028"/>
      <c r="Y844" s="1028"/>
      <c r="Z844" s="1028"/>
      <c r="AA844" s="1028"/>
      <c r="AB844" s="1028"/>
      <c r="AC844" s="1028"/>
      <c r="AD844" s="1028"/>
      <c r="AE844" s="1028"/>
      <c r="AF844" s="1028"/>
      <c r="AG844" s="1028"/>
      <c r="AH844" s="1028"/>
      <c r="AI844" s="1028"/>
      <c r="AJ844" s="1028"/>
      <c r="AK844" s="1028"/>
      <c r="AL844" s="1028"/>
      <c r="AM844" s="1028"/>
      <c r="AN844" s="1028"/>
      <c r="AO844" s="1028"/>
      <c r="AP844" s="1028"/>
      <c r="AQ844" s="1028"/>
      <c r="AR844" s="1028"/>
      <c r="AS844" s="1028"/>
    </row>
    <row r="845" spans="1:45" ht="12.75" customHeight="1">
      <c r="A845" s="1028"/>
      <c r="B845" s="1028"/>
      <c r="C845" s="1028"/>
      <c r="D845" s="1102"/>
      <c r="E845" s="1028"/>
      <c r="F845" s="1028"/>
      <c r="G845" s="1028"/>
      <c r="H845" s="1028"/>
      <c r="I845" s="1028"/>
      <c r="J845" s="1102"/>
      <c r="K845" s="1028"/>
      <c r="L845" s="1028"/>
      <c r="M845" s="1028"/>
      <c r="N845" s="1028"/>
      <c r="O845" s="1028"/>
      <c r="P845" s="1028"/>
      <c r="Q845" s="1028"/>
      <c r="R845" s="1162"/>
      <c r="S845" s="713"/>
      <c r="T845" s="747"/>
      <c r="U845" s="1028"/>
      <c r="V845" s="1102"/>
      <c r="W845" s="1165"/>
      <c r="X845" s="1028"/>
      <c r="Y845" s="1028"/>
      <c r="Z845" s="1028"/>
      <c r="AA845" s="1028"/>
      <c r="AB845" s="1028"/>
      <c r="AC845" s="1028"/>
      <c r="AD845" s="1028"/>
      <c r="AE845" s="1028"/>
      <c r="AF845" s="1028"/>
      <c r="AG845" s="1028"/>
      <c r="AH845" s="1028"/>
      <c r="AI845" s="1028"/>
      <c r="AJ845" s="1028"/>
      <c r="AK845" s="1028"/>
      <c r="AL845" s="1028"/>
      <c r="AM845" s="1028"/>
      <c r="AN845" s="1028"/>
      <c r="AO845" s="1028"/>
      <c r="AP845" s="1028"/>
      <c r="AQ845" s="1028"/>
      <c r="AR845" s="1028"/>
      <c r="AS845" s="1028"/>
    </row>
    <row r="846" spans="1:45" ht="12.75" customHeight="1">
      <c r="A846" s="1028"/>
      <c r="B846" s="1028"/>
      <c r="C846" s="1028"/>
      <c r="D846" s="1102"/>
      <c r="E846" s="1028"/>
      <c r="F846" s="1028"/>
      <c r="G846" s="1028"/>
      <c r="H846" s="1028"/>
      <c r="I846" s="1028"/>
      <c r="J846" s="1102"/>
      <c r="K846" s="1028"/>
      <c r="L846" s="1028"/>
      <c r="M846" s="1028"/>
      <c r="N846" s="1028"/>
      <c r="O846" s="1028"/>
      <c r="P846" s="1028"/>
      <c r="Q846" s="1028"/>
      <c r="R846" s="1162"/>
      <c r="S846" s="713"/>
      <c r="T846" s="747"/>
      <c r="U846" s="1028"/>
      <c r="V846" s="1102"/>
      <c r="W846" s="1165"/>
      <c r="X846" s="1028"/>
      <c r="Y846" s="1028"/>
      <c r="Z846" s="1028"/>
      <c r="AA846" s="1028"/>
      <c r="AB846" s="1028"/>
      <c r="AC846" s="1028"/>
      <c r="AD846" s="1028"/>
      <c r="AE846" s="1028"/>
      <c r="AF846" s="1028"/>
      <c r="AG846" s="1028"/>
      <c r="AH846" s="1028"/>
      <c r="AI846" s="1028"/>
      <c r="AJ846" s="1028"/>
      <c r="AK846" s="1028"/>
      <c r="AL846" s="1028"/>
      <c r="AM846" s="1028"/>
      <c r="AN846" s="1028"/>
      <c r="AO846" s="1028"/>
      <c r="AP846" s="1028"/>
      <c r="AQ846" s="1028"/>
      <c r="AR846" s="1028"/>
      <c r="AS846" s="1028"/>
    </row>
    <row r="847" spans="1:45" ht="12.75" customHeight="1">
      <c r="A847" s="1028"/>
      <c r="B847" s="1028"/>
      <c r="C847" s="1028"/>
      <c r="D847" s="1102"/>
      <c r="E847" s="1028"/>
      <c r="F847" s="1028"/>
      <c r="G847" s="1028"/>
      <c r="H847" s="1028"/>
      <c r="I847" s="1028"/>
      <c r="J847" s="1102"/>
      <c r="K847" s="1028"/>
      <c r="L847" s="1028"/>
      <c r="M847" s="1028"/>
      <c r="N847" s="1028"/>
      <c r="O847" s="1028"/>
      <c r="P847" s="1028"/>
      <c r="Q847" s="1028"/>
      <c r="R847" s="1162"/>
      <c r="S847" s="713"/>
      <c r="T847" s="747"/>
      <c r="U847" s="1028"/>
      <c r="V847" s="1102"/>
      <c r="W847" s="1165"/>
      <c r="X847" s="1028"/>
      <c r="Y847" s="1028"/>
      <c r="Z847" s="1028"/>
      <c r="AA847" s="1028"/>
      <c r="AB847" s="1028"/>
      <c r="AC847" s="1028"/>
      <c r="AD847" s="1028"/>
      <c r="AE847" s="1028"/>
      <c r="AF847" s="1028"/>
      <c r="AG847" s="1028"/>
      <c r="AH847" s="1028"/>
      <c r="AI847" s="1028"/>
      <c r="AJ847" s="1028"/>
      <c r="AK847" s="1028"/>
      <c r="AL847" s="1028"/>
      <c r="AM847" s="1028"/>
      <c r="AN847" s="1028"/>
      <c r="AO847" s="1028"/>
      <c r="AP847" s="1028"/>
      <c r="AQ847" s="1028"/>
      <c r="AR847" s="1028"/>
      <c r="AS847" s="1028"/>
    </row>
    <row r="848" spans="1:45" ht="12.75" customHeight="1">
      <c r="A848" s="1028"/>
      <c r="B848" s="1028"/>
      <c r="C848" s="1028"/>
      <c r="D848" s="1102"/>
      <c r="E848" s="1028"/>
      <c r="F848" s="1028"/>
      <c r="G848" s="1028"/>
      <c r="H848" s="1028"/>
      <c r="I848" s="1028"/>
      <c r="J848" s="1102"/>
      <c r="K848" s="1028"/>
      <c r="L848" s="1028"/>
      <c r="M848" s="1028"/>
      <c r="N848" s="1028"/>
      <c r="O848" s="1028"/>
      <c r="P848" s="1028"/>
      <c r="Q848" s="1028"/>
      <c r="R848" s="1162"/>
      <c r="S848" s="713"/>
      <c r="T848" s="747"/>
      <c r="U848" s="1028"/>
      <c r="V848" s="1102"/>
      <c r="W848" s="1165"/>
      <c r="X848" s="1028"/>
      <c r="Y848" s="1028"/>
      <c r="Z848" s="1028"/>
      <c r="AA848" s="1028"/>
      <c r="AB848" s="1028"/>
      <c r="AC848" s="1028"/>
      <c r="AD848" s="1028"/>
      <c r="AE848" s="1028"/>
      <c r="AF848" s="1028"/>
      <c r="AG848" s="1028"/>
      <c r="AH848" s="1028"/>
      <c r="AI848" s="1028"/>
      <c r="AJ848" s="1028"/>
      <c r="AK848" s="1028"/>
      <c r="AL848" s="1028"/>
      <c r="AM848" s="1028"/>
      <c r="AN848" s="1028"/>
      <c r="AO848" s="1028"/>
      <c r="AP848" s="1028"/>
      <c r="AQ848" s="1028"/>
      <c r="AR848" s="1028"/>
      <c r="AS848" s="1028"/>
    </row>
    <row r="849" spans="1:45" ht="12.75" customHeight="1">
      <c r="A849" s="1028"/>
      <c r="B849" s="1028"/>
      <c r="C849" s="1028"/>
      <c r="D849" s="1102"/>
      <c r="E849" s="1028"/>
      <c r="F849" s="1028"/>
      <c r="G849" s="1028"/>
      <c r="H849" s="1028"/>
      <c r="I849" s="1028"/>
      <c r="J849" s="1102"/>
      <c r="K849" s="1028"/>
      <c r="L849" s="1028"/>
      <c r="M849" s="1028"/>
      <c r="N849" s="1028"/>
      <c r="O849" s="1028"/>
      <c r="P849" s="1028"/>
      <c r="Q849" s="1028"/>
      <c r="R849" s="1162"/>
      <c r="S849" s="713"/>
      <c r="T849" s="747"/>
      <c r="U849" s="1028"/>
      <c r="V849" s="1102"/>
      <c r="W849" s="1165"/>
      <c r="X849" s="1028"/>
      <c r="Y849" s="1028"/>
      <c r="Z849" s="1028"/>
      <c r="AA849" s="1028"/>
      <c r="AB849" s="1028"/>
      <c r="AC849" s="1028"/>
      <c r="AD849" s="1028"/>
      <c r="AE849" s="1028"/>
      <c r="AF849" s="1028"/>
      <c r="AG849" s="1028"/>
      <c r="AH849" s="1028"/>
      <c r="AI849" s="1028"/>
      <c r="AJ849" s="1028"/>
      <c r="AK849" s="1028"/>
      <c r="AL849" s="1028"/>
      <c r="AM849" s="1028"/>
      <c r="AN849" s="1028"/>
      <c r="AO849" s="1028"/>
      <c r="AP849" s="1028"/>
      <c r="AQ849" s="1028"/>
      <c r="AR849" s="1028"/>
      <c r="AS849" s="1028"/>
    </row>
    <row r="850" spans="1:45" ht="12.75" customHeight="1">
      <c r="A850" s="1028"/>
      <c r="B850" s="1028"/>
      <c r="C850" s="1028"/>
      <c r="D850" s="1102"/>
      <c r="E850" s="1028"/>
      <c r="F850" s="1028"/>
      <c r="G850" s="1028"/>
      <c r="H850" s="1028"/>
      <c r="I850" s="1028"/>
      <c r="J850" s="1102"/>
      <c r="K850" s="1028"/>
      <c r="L850" s="1028"/>
      <c r="M850" s="1028"/>
      <c r="N850" s="1028"/>
      <c r="O850" s="1028"/>
      <c r="P850" s="1028"/>
      <c r="Q850" s="1028"/>
      <c r="R850" s="1162"/>
      <c r="S850" s="713"/>
      <c r="T850" s="747"/>
      <c r="U850" s="1028"/>
      <c r="V850" s="1102"/>
      <c r="W850" s="1165"/>
      <c r="X850" s="1028"/>
      <c r="Y850" s="1028"/>
      <c r="Z850" s="1028"/>
      <c r="AA850" s="1028"/>
      <c r="AB850" s="1028"/>
      <c r="AC850" s="1028"/>
      <c r="AD850" s="1028"/>
      <c r="AE850" s="1028"/>
      <c r="AF850" s="1028"/>
      <c r="AG850" s="1028"/>
      <c r="AH850" s="1028"/>
      <c r="AI850" s="1028"/>
      <c r="AJ850" s="1028"/>
      <c r="AK850" s="1028"/>
      <c r="AL850" s="1028"/>
      <c r="AM850" s="1028"/>
      <c r="AN850" s="1028"/>
      <c r="AO850" s="1028"/>
      <c r="AP850" s="1028"/>
      <c r="AQ850" s="1028"/>
      <c r="AR850" s="1028"/>
      <c r="AS850" s="1028"/>
    </row>
    <row r="851" spans="1:45" ht="12.75" customHeight="1">
      <c r="A851" s="1028"/>
      <c r="B851" s="1028"/>
      <c r="C851" s="1028"/>
      <c r="D851" s="1102"/>
      <c r="E851" s="1028"/>
      <c r="F851" s="1028"/>
      <c r="G851" s="1028"/>
      <c r="H851" s="1028"/>
      <c r="I851" s="1028"/>
      <c r="J851" s="1102"/>
      <c r="K851" s="1028"/>
      <c r="L851" s="1028"/>
      <c r="M851" s="1028"/>
      <c r="N851" s="1028"/>
      <c r="O851" s="1028"/>
      <c r="P851" s="1028"/>
      <c r="Q851" s="1028"/>
      <c r="R851" s="1162"/>
      <c r="S851" s="713"/>
      <c r="T851" s="747"/>
      <c r="U851" s="1028"/>
      <c r="V851" s="1102"/>
      <c r="W851" s="1165"/>
      <c r="X851" s="1028"/>
      <c r="Y851" s="1028"/>
      <c r="Z851" s="1028"/>
      <c r="AA851" s="1028"/>
      <c r="AB851" s="1028"/>
      <c r="AC851" s="1028"/>
      <c r="AD851" s="1028"/>
      <c r="AE851" s="1028"/>
      <c r="AF851" s="1028"/>
      <c r="AG851" s="1028"/>
      <c r="AH851" s="1028"/>
      <c r="AI851" s="1028"/>
      <c r="AJ851" s="1028"/>
      <c r="AK851" s="1028"/>
      <c r="AL851" s="1028"/>
      <c r="AM851" s="1028"/>
      <c r="AN851" s="1028"/>
      <c r="AO851" s="1028"/>
      <c r="AP851" s="1028"/>
      <c r="AQ851" s="1028"/>
      <c r="AR851" s="1028"/>
      <c r="AS851" s="1028"/>
    </row>
    <row r="852" spans="1:45" ht="12.75" customHeight="1">
      <c r="A852" s="1028"/>
      <c r="B852" s="1028"/>
      <c r="C852" s="1028"/>
      <c r="D852" s="1102"/>
      <c r="E852" s="1028"/>
      <c r="F852" s="1028"/>
      <c r="G852" s="1028"/>
      <c r="H852" s="1028"/>
      <c r="I852" s="1028"/>
      <c r="J852" s="1102"/>
      <c r="K852" s="1028"/>
      <c r="L852" s="1028"/>
      <c r="M852" s="1028"/>
      <c r="N852" s="1028"/>
      <c r="O852" s="1028"/>
      <c r="P852" s="1028"/>
      <c r="Q852" s="1028"/>
      <c r="R852" s="1162"/>
      <c r="S852" s="713"/>
      <c r="T852" s="747"/>
      <c r="U852" s="1028"/>
      <c r="V852" s="1102"/>
      <c r="W852" s="1165"/>
      <c r="X852" s="1028"/>
      <c r="Y852" s="1028"/>
      <c r="Z852" s="1028"/>
      <c r="AA852" s="1028"/>
      <c r="AB852" s="1028"/>
      <c r="AC852" s="1028"/>
      <c r="AD852" s="1028"/>
      <c r="AE852" s="1028"/>
      <c r="AF852" s="1028"/>
      <c r="AG852" s="1028"/>
      <c r="AH852" s="1028"/>
      <c r="AI852" s="1028"/>
      <c r="AJ852" s="1028"/>
      <c r="AK852" s="1028"/>
      <c r="AL852" s="1028"/>
      <c r="AM852" s="1028"/>
      <c r="AN852" s="1028"/>
      <c r="AO852" s="1028"/>
      <c r="AP852" s="1028"/>
      <c r="AQ852" s="1028"/>
      <c r="AR852" s="1028"/>
      <c r="AS852" s="1028"/>
    </row>
    <row r="853" spans="1:45" ht="12.75" customHeight="1">
      <c r="A853" s="1028"/>
      <c r="B853" s="1028"/>
      <c r="C853" s="1028"/>
      <c r="D853" s="1102"/>
      <c r="E853" s="1028"/>
      <c r="F853" s="1028"/>
      <c r="G853" s="1028"/>
      <c r="H853" s="1028"/>
      <c r="I853" s="1028"/>
      <c r="J853" s="1102"/>
      <c r="K853" s="1028"/>
      <c r="L853" s="1028"/>
      <c r="M853" s="1028"/>
      <c r="N853" s="1028"/>
      <c r="O853" s="1028"/>
      <c r="P853" s="1028"/>
      <c r="Q853" s="1028"/>
      <c r="R853" s="1162"/>
      <c r="S853" s="713"/>
      <c r="T853" s="747"/>
      <c r="U853" s="1028"/>
      <c r="V853" s="1102"/>
      <c r="W853" s="1165"/>
      <c r="X853" s="1028"/>
      <c r="Y853" s="1028"/>
      <c r="Z853" s="1028"/>
      <c r="AA853" s="1028"/>
      <c r="AB853" s="1028"/>
      <c r="AC853" s="1028"/>
      <c r="AD853" s="1028"/>
      <c r="AE853" s="1028"/>
      <c r="AF853" s="1028"/>
      <c r="AG853" s="1028"/>
      <c r="AH853" s="1028"/>
      <c r="AI853" s="1028"/>
      <c r="AJ853" s="1028"/>
      <c r="AK853" s="1028"/>
      <c r="AL853" s="1028"/>
      <c r="AM853" s="1028"/>
      <c r="AN853" s="1028"/>
      <c r="AO853" s="1028"/>
      <c r="AP853" s="1028"/>
      <c r="AQ853" s="1028"/>
      <c r="AR853" s="1028"/>
      <c r="AS853" s="1028"/>
    </row>
    <row r="854" spans="1:45" ht="12.75" customHeight="1">
      <c r="A854" s="1028"/>
      <c r="B854" s="1028"/>
      <c r="C854" s="1028"/>
      <c r="D854" s="1102"/>
      <c r="E854" s="1028"/>
      <c r="F854" s="1028"/>
      <c r="G854" s="1028"/>
      <c r="H854" s="1028"/>
      <c r="I854" s="1028"/>
      <c r="J854" s="1102"/>
      <c r="K854" s="1028"/>
      <c r="L854" s="1028"/>
      <c r="M854" s="1028"/>
      <c r="N854" s="1028"/>
      <c r="O854" s="1028"/>
      <c r="P854" s="1028"/>
      <c r="Q854" s="1028"/>
      <c r="R854" s="1162"/>
      <c r="S854" s="713"/>
      <c r="T854" s="747"/>
      <c r="U854" s="1028"/>
      <c r="V854" s="1102"/>
      <c r="W854" s="1165"/>
      <c r="X854" s="1028"/>
      <c r="Y854" s="1028"/>
      <c r="Z854" s="1028"/>
      <c r="AA854" s="1028"/>
      <c r="AB854" s="1028"/>
      <c r="AC854" s="1028"/>
      <c r="AD854" s="1028"/>
      <c r="AE854" s="1028"/>
      <c r="AF854" s="1028"/>
      <c r="AG854" s="1028"/>
      <c r="AH854" s="1028"/>
      <c r="AI854" s="1028"/>
      <c r="AJ854" s="1028"/>
      <c r="AK854" s="1028"/>
      <c r="AL854" s="1028"/>
      <c r="AM854" s="1028"/>
      <c r="AN854" s="1028"/>
      <c r="AO854" s="1028"/>
      <c r="AP854" s="1028"/>
      <c r="AQ854" s="1028"/>
      <c r="AR854" s="1028"/>
      <c r="AS854" s="1028"/>
    </row>
    <row r="855" spans="1:45" ht="12.75" customHeight="1">
      <c r="A855" s="1028"/>
      <c r="B855" s="1028"/>
      <c r="C855" s="1028"/>
      <c r="D855" s="1102"/>
      <c r="E855" s="1028"/>
      <c r="F855" s="1028"/>
      <c r="G855" s="1028"/>
      <c r="H855" s="1028"/>
      <c r="I855" s="1028"/>
      <c r="J855" s="1102"/>
      <c r="K855" s="1028"/>
      <c r="L855" s="1028"/>
      <c r="M855" s="1028"/>
      <c r="N855" s="1028"/>
      <c r="O855" s="1028"/>
      <c r="P855" s="1028"/>
      <c r="Q855" s="1028"/>
      <c r="R855" s="1162"/>
      <c r="S855" s="713"/>
      <c r="T855" s="747"/>
      <c r="U855" s="1028"/>
      <c r="V855" s="1102"/>
      <c r="W855" s="1165"/>
      <c r="X855" s="1028"/>
      <c r="Y855" s="1028"/>
      <c r="Z855" s="1028"/>
      <c r="AA855" s="1028"/>
      <c r="AB855" s="1028"/>
      <c r="AC855" s="1028"/>
      <c r="AD855" s="1028"/>
      <c r="AE855" s="1028"/>
      <c r="AF855" s="1028"/>
      <c r="AG855" s="1028"/>
      <c r="AH855" s="1028"/>
      <c r="AI855" s="1028"/>
      <c r="AJ855" s="1028"/>
      <c r="AK855" s="1028"/>
      <c r="AL855" s="1028"/>
      <c r="AM855" s="1028"/>
      <c r="AN855" s="1028"/>
      <c r="AO855" s="1028"/>
      <c r="AP855" s="1028"/>
      <c r="AQ855" s="1028"/>
      <c r="AR855" s="1028"/>
      <c r="AS855" s="1028"/>
    </row>
    <row r="856" spans="1:45" ht="12.75" customHeight="1">
      <c r="A856" s="1028"/>
      <c r="B856" s="1028"/>
      <c r="C856" s="1028"/>
      <c r="D856" s="1102"/>
      <c r="E856" s="1028"/>
      <c r="F856" s="1028"/>
      <c r="G856" s="1028"/>
      <c r="H856" s="1028"/>
      <c r="I856" s="1028"/>
      <c r="J856" s="1102"/>
      <c r="K856" s="1028"/>
      <c r="L856" s="1028"/>
      <c r="M856" s="1028"/>
      <c r="N856" s="1028"/>
      <c r="O856" s="1028"/>
      <c r="P856" s="1028"/>
      <c r="Q856" s="1028"/>
      <c r="R856" s="1162"/>
      <c r="S856" s="713"/>
      <c r="T856" s="747"/>
      <c r="U856" s="1028"/>
      <c r="V856" s="1102"/>
      <c r="W856" s="1165"/>
      <c r="X856" s="1028"/>
      <c r="Y856" s="1028"/>
      <c r="Z856" s="1028"/>
      <c r="AA856" s="1028"/>
      <c r="AB856" s="1028"/>
      <c r="AC856" s="1028"/>
      <c r="AD856" s="1028"/>
      <c r="AE856" s="1028"/>
      <c r="AF856" s="1028"/>
      <c r="AG856" s="1028"/>
      <c r="AH856" s="1028"/>
      <c r="AI856" s="1028"/>
      <c r="AJ856" s="1028"/>
      <c r="AK856" s="1028"/>
      <c r="AL856" s="1028"/>
      <c r="AM856" s="1028"/>
      <c r="AN856" s="1028"/>
      <c r="AO856" s="1028"/>
      <c r="AP856" s="1028"/>
      <c r="AQ856" s="1028"/>
      <c r="AR856" s="1028"/>
      <c r="AS856" s="1028"/>
    </row>
    <row r="857" spans="1:45" ht="12.75" customHeight="1">
      <c r="A857" s="1028"/>
      <c r="B857" s="1028"/>
      <c r="C857" s="1028"/>
      <c r="D857" s="1102"/>
      <c r="E857" s="1028"/>
      <c r="F857" s="1028"/>
      <c r="G857" s="1028"/>
      <c r="H857" s="1028"/>
      <c r="I857" s="1028"/>
      <c r="J857" s="1102"/>
      <c r="K857" s="1028"/>
      <c r="L857" s="1028"/>
      <c r="M857" s="1028"/>
      <c r="N857" s="1028"/>
      <c r="O857" s="1028"/>
      <c r="P857" s="1028"/>
      <c r="Q857" s="1028"/>
      <c r="R857" s="1162"/>
      <c r="S857" s="713"/>
      <c r="T857" s="747"/>
      <c r="U857" s="1028"/>
      <c r="V857" s="1102"/>
      <c r="W857" s="1165"/>
      <c r="X857" s="1028"/>
      <c r="Y857" s="1028"/>
      <c r="Z857" s="1028"/>
      <c r="AA857" s="1028"/>
      <c r="AB857" s="1028"/>
      <c r="AC857" s="1028"/>
      <c r="AD857" s="1028"/>
      <c r="AE857" s="1028"/>
      <c r="AF857" s="1028"/>
      <c r="AG857" s="1028"/>
      <c r="AH857" s="1028"/>
      <c r="AI857" s="1028"/>
      <c r="AJ857" s="1028"/>
      <c r="AK857" s="1028"/>
      <c r="AL857" s="1028"/>
      <c r="AM857" s="1028"/>
      <c r="AN857" s="1028"/>
      <c r="AO857" s="1028"/>
      <c r="AP857" s="1028"/>
      <c r="AQ857" s="1028"/>
      <c r="AR857" s="1028"/>
      <c r="AS857" s="1028"/>
    </row>
    <row r="858" spans="1:45" ht="12.75" customHeight="1">
      <c r="A858" s="1028"/>
      <c r="B858" s="1028"/>
      <c r="C858" s="1028"/>
      <c r="D858" s="1102"/>
      <c r="E858" s="1028"/>
      <c r="F858" s="1028"/>
      <c r="G858" s="1028"/>
      <c r="H858" s="1028"/>
      <c r="I858" s="1028"/>
      <c r="J858" s="1102"/>
      <c r="K858" s="1028"/>
      <c r="L858" s="1028"/>
      <c r="M858" s="1028"/>
      <c r="N858" s="1028"/>
      <c r="O858" s="1028"/>
      <c r="P858" s="1028"/>
      <c r="Q858" s="1028"/>
      <c r="R858" s="1162"/>
      <c r="S858" s="713"/>
      <c r="T858" s="747"/>
      <c r="U858" s="1028"/>
      <c r="V858" s="1102"/>
      <c r="W858" s="1165"/>
      <c r="X858" s="1028"/>
      <c r="Y858" s="1028"/>
      <c r="Z858" s="1028"/>
      <c r="AA858" s="1028"/>
      <c r="AB858" s="1028"/>
      <c r="AC858" s="1028"/>
      <c r="AD858" s="1028"/>
      <c r="AE858" s="1028"/>
      <c r="AF858" s="1028"/>
      <c r="AG858" s="1028"/>
      <c r="AH858" s="1028"/>
      <c r="AI858" s="1028"/>
      <c r="AJ858" s="1028"/>
      <c r="AK858" s="1028"/>
      <c r="AL858" s="1028"/>
      <c r="AM858" s="1028"/>
      <c r="AN858" s="1028"/>
      <c r="AO858" s="1028"/>
      <c r="AP858" s="1028"/>
      <c r="AQ858" s="1028"/>
      <c r="AR858" s="1028"/>
      <c r="AS858" s="1028"/>
    </row>
    <row r="859" spans="1:45" ht="12.75" customHeight="1">
      <c r="A859" s="1028"/>
      <c r="B859" s="1028"/>
      <c r="C859" s="1028"/>
      <c r="D859" s="1102"/>
      <c r="E859" s="1028"/>
      <c r="F859" s="1028"/>
      <c r="G859" s="1028"/>
      <c r="H859" s="1028"/>
      <c r="I859" s="1028"/>
      <c r="J859" s="1102"/>
      <c r="K859" s="1028"/>
      <c r="L859" s="1028"/>
      <c r="M859" s="1028"/>
      <c r="N859" s="1028"/>
      <c r="O859" s="1028"/>
      <c r="P859" s="1028"/>
      <c r="Q859" s="1028"/>
      <c r="R859" s="1162"/>
      <c r="S859" s="713"/>
      <c r="T859" s="747"/>
      <c r="U859" s="1028"/>
      <c r="V859" s="1102"/>
      <c r="W859" s="1165"/>
      <c r="X859" s="1028"/>
      <c r="Y859" s="1028"/>
      <c r="Z859" s="1028"/>
      <c r="AA859" s="1028"/>
      <c r="AB859" s="1028"/>
      <c r="AC859" s="1028"/>
      <c r="AD859" s="1028"/>
      <c r="AE859" s="1028"/>
      <c r="AF859" s="1028"/>
      <c r="AG859" s="1028"/>
      <c r="AH859" s="1028"/>
      <c r="AI859" s="1028"/>
      <c r="AJ859" s="1028"/>
      <c r="AK859" s="1028"/>
      <c r="AL859" s="1028"/>
      <c r="AM859" s="1028"/>
      <c r="AN859" s="1028"/>
      <c r="AO859" s="1028"/>
      <c r="AP859" s="1028"/>
      <c r="AQ859" s="1028"/>
      <c r="AR859" s="1028"/>
      <c r="AS859" s="1028"/>
    </row>
    <row r="860" spans="1:45" ht="12.75" customHeight="1">
      <c r="A860" s="1028"/>
      <c r="B860" s="1028"/>
      <c r="C860" s="1028"/>
      <c r="D860" s="1102"/>
      <c r="E860" s="1028"/>
      <c r="F860" s="1028"/>
      <c r="G860" s="1028"/>
      <c r="H860" s="1028"/>
      <c r="I860" s="1028"/>
      <c r="J860" s="1102"/>
      <c r="K860" s="1028"/>
      <c r="L860" s="1028"/>
      <c r="M860" s="1028"/>
      <c r="N860" s="1028"/>
      <c r="O860" s="1028"/>
      <c r="P860" s="1028"/>
      <c r="Q860" s="1028"/>
      <c r="R860" s="1162"/>
      <c r="S860" s="713"/>
      <c r="T860" s="747"/>
      <c r="U860" s="1028"/>
      <c r="V860" s="1102"/>
      <c r="W860" s="1165"/>
      <c r="X860" s="1028"/>
      <c r="Y860" s="1028"/>
      <c r="Z860" s="1028"/>
      <c r="AA860" s="1028"/>
      <c r="AB860" s="1028"/>
      <c r="AC860" s="1028"/>
      <c r="AD860" s="1028"/>
      <c r="AE860" s="1028"/>
      <c r="AF860" s="1028"/>
      <c r="AG860" s="1028"/>
      <c r="AH860" s="1028"/>
      <c r="AI860" s="1028"/>
      <c r="AJ860" s="1028"/>
      <c r="AK860" s="1028"/>
      <c r="AL860" s="1028"/>
      <c r="AM860" s="1028"/>
      <c r="AN860" s="1028"/>
      <c r="AO860" s="1028"/>
      <c r="AP860" s="1028"/>
      <c r="AQ860" s="1028"/>
      <c r="AR860" s="1028"/>
      <c r="AS860" s="1028"/>
    </row>
    <row r="861" spans="1:45" ht="12.75" customHeight="1">
      <c r="A861" s="1028"/>
      <c r="B861" s="1028"/>
      <c r="C861" s="1028"/>
      <c r="D861" s="1102"/>
      <c r="E861" s="1028"/>
      <c r="F861" s="1028"/>
      <c r="G861" s="1028"/>
      <c r="H861" s="1028"/>
      <c r="I861" s="1028"/>
      <c r="J861" s="1102"/>
      <c r="K861" s="1028"/>
      <c r="L861" s="1028"/>
      <c r="M861" s="1028"/>
      <c r="N861" s="1028"/>
      <c r="O861" s="1028"/>
      <c r="P861" s="1028"/>
      <c r="Q861" s="1028"/>
      <c r="R861" s="1162"/>
      <c r="S861" s="713"/>
      <c r="T861" s="747"/>
      <c r="U861" s="1028"/>
      <c r="V861" s="1102"/>
      <c r="W861" s="1165"/>
      <c r="X861" s="1028"/>
      <c r="Y861" s="1028"/>
      <c r="Z861" s="1028"/>
      <c r="AA861" s="1028"/>
      <c r="AB861" s="1028"/>
      <c r="AC861" s="1028"/>
      <c r="AD861" s="1028"/>
      <c r="AE861" s="1028"/>
      <c r="AF861" s="1028"/>
      <c r="AG861" s="1028"/>
      <c r="AH861" s="1028"/>
      <c r="AI861" s="1028"/>
      <c r="AJ861" s="1028"/>
      <c r="AK861" s="1028"/>
      <c r="AL861" s="1028"/>
      <c r="AM861" s="1028"/>
      <c r="AN861" s="1028"/>
      <c r="AO861" s="1028"/>
      <c r="AP861" s="1028"/>
      <c r="AQ861" s="1028"/>
      <c r="AR861" s="1028"/>
      <c r="AS861" s="1028"/>
    </row>
    <row r="862" spans="1:45" ht="12.75" customHeight="1">
      <c r="A862" s="1028"/>
      <c r="B862" s="1028"/>
      <c r="C862" s="1028"/>
      <c r="D862" s="1102"/>
      <c r="E862" s="1028"/>
      <c r="F862" s="1028"/>
      <c r="G862" s="1028"/>
      <c r="H862" s="1028"/>
      <c r="I862" s="1028"/>
      <c r="J862" s="1102"/>
      <c r="K862" s="1028"/>
      <c r="L862" s="1028"/>
      <c r="M862" s="1028"/>
      <c r="N862" s="1028"/>
      <c r="O862" s="1028"/>
      <c r="P862" s="1028"/>
      <c r="Q862" s="1028"/>
      <c r="R862" s="1162"/>
      <c r="S862" s="713"/>
      <c r="T862" s="747"/>
      <c r="U862" s="1028"/>
      <c r="V862" s="1102"/>
      <c r="W862" s="1165"/>
      <c r="X862" s="1028"/>
      <c r="Y862" s="1028"/>
      <c r="Z862" s="1028"/>
      <c r="AA862" s="1028"/>
      <c r="AB862" s="1028"/>
      <c r="AC862" s="1028"/>
      <c r="AD862" s="1028"/>
      <c r="AE862" s="1028"/>
      <c r="AF862" s="1028"/>
      <c r="AG862" s="1028"/>
      <c r="AH862" s="1028"/>
      <c r="AI862" s="1028"/>
      <c r="AJ862" s="1028"/>
      <c r="AK862" s="1028"/>
      <c r="AL862" s="1028"/>
      <c r="AM862" s="1028"/>
      <c r="AN862" s="1028"/>
      <c r="AO862" s="1028"/>
      <c r="AP862" s="1028"/>
      <c r="AQ862" s="1028"/>
      <c r="AR862" s="1028"/>
      <c r="AS862" s="1028"/>
    </row>
    <row r="863" spans="1:45" ht="12.75" customHeight="1">
      <c r="A863" s="1028"/>
      <c r="B863" s="1028"/>
      <c r="C863" s="1028"/>
      <c r="D863" s="1102"/>
      <c r="E863" s="1028"/>
      <c r="F863" s="1028"/>
      <c r="G863" s="1028"/>
      <c r="H863" s="1028"/>
      <c r="I863" s="1028"/>
      <c r="J863" s="1102"/>
      <c r="K863" s="1028"/>
      <c r="L863" s="1028"/>
      <c r="M863" s="1028"/>
      <c r="N863" s="1028"/>
      <c r="O863" s="1028"/>
      <c r="P863" s="1028"/>
      <c r="Q863" s="1028"/>
      <c r="R863" s="1162"/>
      <c r="S863" s="713"/>
      <c r="T863" s="747"/>
      <c r="U863" s="1028"/>
      <c r="V863" s="1102"/>
      <c r="W863" s="1165"/>
      <c r="X863" s="1028"/>
      <c r="Y863" s="1028"/>
      <c r="Z863" s="1028"/>
      <c r="AA863" s="1028"/>
      <c r="AB863" s="1028"/>
      <c r="AC863" s="1028"/>
      <c r="AD863" s="1028"/>
      <c r="AE863" s="1028"/>
      <c r="AF863" s="1028"/>
      <c r="AG863" s="1028"/>
      <c r="AH863" s="1028"/>
      <c r="AI863" s="1028"/>
      <c r="AJ863" s="1028"/>
      <c r="AK863" s="1028"/>
      <c r="AL863" s="1028"/>
      <c r="AM863" s="1028"/>
      <c r="AN863" s="1028"/>
      <c r="AO863" s="1028"/>
      <c r="AP863" s="1028"/>
      <c r="AQ863" s="1028"/>
      <c r="AR863" s="1028"/>
      <c r="AS863" s="1028"/>
    </row>
    <row r="864" spans="1:45" ht="12.75" customHeight="1">
      <c r="A864" s="1028"/>
      <c r="B864" s="1028"/>
      <c r="C864" s="1028"/>
      <c r="D864" s="1102"/>
      <c r="E864" s="1028"/>
      <c r="F864" s="1028"/>
      <c r="G864" s="1028"/>
      <c r="H864" s="1028"/>
      <c r="I864" s="1028"/>
      <c r="J864" s="1102"/>
      <c r="K864" s="1028"/>
      <c r="L864" s="1028"/>
      <c r="M864" s="1028"/>
      <c r="N864" s="1028"/>
      <c r="O864" s="1028"/>
      <c r="P864" s="1028"/>
      <c r="Q864" s="1028"/>
      <c r="R864" s="1162"/>
      <c r="S864" s="713"/>
      <c r="T864" s="747"/>
      <c r="U864" s="1028"/>
      <c r="V864" s="1102"/>
      <c r="W864" s="1165"/>
      <c r="X864" s="1028"/>
      <c r="Y864" s="1028"/>
      <c r="Z864" s="1028"/>
      <c r="AA864" s="1028"/>
      <c r="AB864" s="1028"/>
      <c r="AC864" s="1028"/>
      <c r="AD864" s="1028"/>
      <c r="AE864" s="1028"/>
      <c r="AF864" s="1028"/>
      <c r="AG864" s="1028"/>
      <c r="AH864" s="1028"/>
      <c r="AI864" s="1028"/>
      <c r="AJ864" s="1028"/>
      <c r="AK864" s="1028"/>
      <c r="AL864" s="1028"/>
      <c r="AM864" s="1028"/>
      <c r="AN864" s="1028"/>
      <c r="AO864" s="1028"/>
      <c r="AP864" s="1028"/>
      <c r="AQ864" s="1028"/>
      <c r="AR864" s="1028"/>
      <c r="AS864" s="1028"/>
    </row>
    <row r="865" spans="1:45" ht="12.75" customHeight="1">
      <c r="A865" s="1028"/>
      <c r="B865" s="1028"/>
      <c r="C865" s="1028"/>
      <c r="D865" s="1102"/>
      <c r="E865" s="1028"/>
      <c r="F865" s="1028"/>
      <c r="G865" s="1028"/>
      <c r="H865" s="1028"/>
      <c r="I865" s="1028"/>
      <c r="J865" s="1102"/>
      <c r="K865" s="1028"/>
      <c r="L865" s="1028"/>
      <c r="M865" s="1028"/>
      <c r="N865" s="1028"/>
      <c r="O865" s="1028"/>
      <c r="P865" s="1028"/>
      <c r="Q865" s="1028"/>
      <c r="R865" s="1162"/>
      <c r="S865" s="713"/>
      <c r="T865" s="747"/>
      <c r="U865" s="1028"/>
      <c r="V865" s="1102"/>
      <c r="W865" s="1165"/>
      <c r="X865" s="1028"/>
      <c r="Y865" s="1028"/>
      <c r="Z865" s="1028"/>
      <c r="AA865" s="1028"/>
      <c r="AB865" s="1028"/>
      <c r="AC865" s="1028"/>
      <c r="AD865" s="1028"/>
      <c r="AE865" s="1028"/>
      <c r="AF865" s="1028"/>
      <c r="AG865" s="1028"/>
      <c r="AH865" s="1028"/>
      <c r="AI865" s="1028"/>
      <c r="AJ865" s="1028"/>
      <c r="AK865" s="1028"/>
      <c r="AL865" s="1028"/>
      <c r="AM865" s="1028"/>
      <c r="AN865" s="1028"/>
      <c r="AO865" s="1028"/>
      <c r="AP865" s="1028"/>
      <c r="AQ865" s="1028"/>
      <c r="AR865" s="1028"/>
      <c r="AS865" s="1028"/>
    </row>
    <row r="866" spans="1:45" ht="12.75" customHeight="1">
      <c r="A866" s="1028"/>
      <c r="B866" s="1028"/>
      <c r="C866" s="1028"/>
      <c r="D866" s="1102"/>
      <c r="E866" s="1028"/>
      <c r="F866" s="1028"/>
      <c r="G866" s="1028"/>
      <c r="H866" s="1028"/>
      <c r="I866" s="1028"/>
      <c r="J866" s="1102"/>
      <c r="K866" s="1028"/>
      <c r="L866" s="1028"/>
      <c r="M866" s="1028"/>
      <c r="N866" s="1028"/>
      <c r="O866" s="1028"/>
      <c r="P866" s="1028"/>
      <c r="Q866" s="1028"/>
      <c r="R866" s="1162"/>
      <c r="S866" s="713"/>
      <c r="T866" s="747"/>
      <c r="U866" s="1028"/>
      <c r="V866" s="1102"/>
      <c r="W866" s="1165"/>
      <c r="X866" s="1028"/>
      <c r="Y866" s="1028"/>
      <c r="Z866" s="1028"/>
      <c r="AA866" s="1028"/>
      <c r="AB866" s="1028"/>
      <c r="AC866" s="1028"/>
      <c r="AD866" s="1028"/>
      <c r="AE866" s="1028"/>
      <c r="AF866" s="1028"/>
      <c r="AG866" s="1028"/>
      <c r="AH866" s="1028"/>
      <c r="AI866" s="1028"/>
      <c r="AJ866" s="1028"/>
      <c r="AK866" s="1028"/>
      <c r="AL866" s="1028"/>
      <c r="AM866" s="1028"/>
      <c r="AN866" s="1028"/>
      <c r="AO866" s="1028"/>
      <c r="AP866" s="1028"/>
      <c r="AQ866" s="1028"/>
      <c r="AR866" s="1028"/>
      <c r="AS866" s="1028"/>
    </row>
    <row r="867" spans="1:45" ht="12.75" customHeight="1">
      <c r="A867" s="1028"/>
      <c r="B867" s="1028"/>
      <c r="C867" s="1028"/>
      <c r="D867" s="1102"/>
      <c r="E867" s="1028"/>
      <c r="F867" s="1028"/>
      <c r="G867" s="1028"/>
      <c r="H867" s="1028"/>
      <c r="I867" s="1028"/>
      <c r="J867" s="1102"/>
      <c r="K867" s="1028"/>
      <c r="L867" s="1028"/>
      <c r="M867" s="1028"/>
      <c r="N867" s="1028"/>
      <c r="O867" s="1028"/>
      <c r="P867" s="1028"/>
      <c r="Q867" s="1028"/>
      <c r="R867" s="1162"/>
      <c r="S867" s="713"/>
      <c r="T867" s="747"/>
      <c r="U867" s="1028"/>
      <c r="V867" s="1102"/>
      <c r="W867" s="1165"/>
      <c r="X867" s="1028"/>
      <c r="Y867" s="1028"/>
      <c r="Z867" s="1028"/>
      <c r="AA867" s="1028"/>
      <c r="AB867" s="1028"/>
      <c r="AC867" s="1028"/>
      <c r="AD867" s="1028"/>
      <c r="AE867" s="1028"/>
      <c r="AF867" s="1028"/>
      <c r="AG867" s="1028"/>
      <c r="AH867" s="1028"/>
      <c r="AI867" s="1028"/>
      <c r="AJ867" s="1028"/>
      <c r="AK867" s="1028"/>
      <c r="AL867" s="1028"/>
      <c r="AM867" s="1028"/>
      <c r="AN867" s="1028"/>
      <c r="AO867" s="1028"/>
      <c r="AP867" s="1028"/>
      <c r="AQ867" s="1028"/>
      <c r="AR867" s="1028"/>
      <c r="AS867" s="1028"/>
    </row>
    <row r="868" spans="1:45" ht="12.75" customHeight="1">
      <c r="A868" s="1028"/>
      <c r="B868" s="1028"/>
      <c r="C868" s="1028"/>
      <c r="D868" s="1102"/>
      <c r="E868" s="1028"/>
      <c r="F868" s="1028"/>
      <c r="G868" s="1028"/>
      <c r="H868" s="1028"/>
      <c r="I868" s="1028"/>
      <c r="J868" s="1102"/>
      <c r="K868" s="1028"/>
      <c r="L868" s="1028"/>
      <c r="M868" s="1028"/>
      <c r="N868" s="1028"/>
      <c r="O868" s="1028"/>
      <c r="P868" s="1028"/>
      <c r="Q868" s="1028"/>
      <c r="R868" s="1162"/>
      <c r="S868" s="713"/>
      <c r="T868" s="747"/>
      <c r="U868" s="1028"/>
      <c r="V868" s="1102"/>
      <c r="W868" s="1165"/>
      <c r="X868" s="1028"/>
      <c r="Y868" s="1028"/>
      <c r="Z868" s="1028"/>
      <c r="AA868" s="1028"/>
      <c r="AB868" s="1028"/>
      <c r="AC868" s="1028"/>
      <c r="AD868" s="1028"/>
      <c r="AE868" s="1028"/>
      <c r="AF868" s="1028"/>
      <c r="AG868" s="1028"/>
      <c r="AH868" s="1028"/>
      <c r="AI868" s="1028"/>
      <c r="AJ868" s="1028"/>
      <c r="AK868" s="1028"/>
      <c r="AL868" s="1028"/>
      <c r="AM868" s="1028"/>
      <c r="AN868" s="1028"/>
      <c r="AO868" s="1028"/>
      <c r="AP868" s="1028"/>
      <c r="AQ868" s="1028"/>
      <c r="AR868" s="1028"/>
      <c r="AS868" s="1028"/>
    </row>
    <row r="869" spans="1:45" ht="12.75" customHeight="1">
      <c r="A869" s="1028"/>
      <c r="B869" s="1028"/>
      <c r="C869" s="1028"/>
      <c r="D869" s="1102"/>
      <c r="E869" s="1028"/>
      <c r="F869" s="1028"/>
      <c r="G869" s="1028"/>
      <c r="H869" s="1028"/>
      <c r="I869" s="1028"/>
      <c r="J869" s="1102"/>
      <c r="K869" s="1028"/>
      <c r="L869" s="1028"/>
      <c r="M869" s="1028"/>
      <c r="N869" s="1028"/>
      <c r="O869" s="1028"/>
      <c r="P869" s="1028"/>
      <c r="Q869" s="1028"/>
      <c r="R869" s="1162"/>
      <c r="S869" s="713"/>
      <c r="T869" s="747"/>
      <c r="U869" s="1028"/>
      <c r="V869" s="1102"/>
      <c r="W869" s="1165"/>
      <c r="X869" s="1028"/>
      <c r="Y869" s="1028"/>
      <c r="Z869" s="1028"/>
      <c r="AA869" s="1028"/>
      <c r="AB869" s="1028"/>
      <c r="AC869" s="1028"/>
      <c r="AD869" s="1028"/>
      <c r="AE869" s="1028"/>
      <c r="AF869" s="1028"/>
      <c r="AG869" s="1028"/>
      <c r="AH869" s="1028"/>
      <c r="AI869" s="1028"/>
      <c r="AJ869" s="1028"/>
      <c r="AK869" s="1028"/>
      <c r="AL869" s="1028"/>
      <c r="AM869" s="1028"/>
      <c r="AN869" s="1028"/>
      <c r="AO869" s="1028"/>
      <c r="AP869" s="1028"/>
      <c r="AQ869" s="1028"/>
      <c r="AR869" s="1028"/>
      <c r="AS869" s="1028"/>
    </row>
    <row r="870" spans="1:45" ht="12.75" customHeight="1">
      <c r="A870" s="1028"/>
      <c r="B870" s="1028"/>
      <c r="C870" s="1028"/>
      <c r="D870" s="1102"/>
      <c r="E870" s="1028"/>
      <c r="F870" s="1028"/>
      <c r="G870" s="1028"/>
      <c r="H870" s="1028"/>
      <c r="I870" s="1028"/>
      <c r="J870" s="1102"/>
      <c r="K870" s="1028"/>
      <c r="L870" s="1028"/>
      <c r="M870" s="1028"/>
      <c r="N870" s="1028"/>
      <c r="O870" s="1028"/>
      <c r="P870" s="1028"/>
      <c r="Q870" s="1028"/>
      <c r="R870" s="1162"/>
      <c r="S870" s="713"/>
      <c r="T870" s="747"/>
      <c r="U870" s="1028"/>
      <c r="V870" s="1102"/>
      <c r="W870" s="1165"/>
      <c r="X870" s="1028"/>
      <c r="Y870" s="1028"/>
      <c r="Z870" s="1028"/>
      <c r="AA870" s="1028"/>
      <c r="AB870" s="1028"/>
      <c r="AC870" s="1028"/>
      <c r="AD870" s="1028"/>
      <c r="AE870" s="1028"/>
      <c r="AF870" s="1028"/>
      <c r="AG870" s="1028"/>
      <c r="AH870" s="1028"/>
      <c r="AI870" s="1028"/>
      <c r="AJ870" s="1028"/>
      <c r="AK870" s="1028"/>
      <c r="AL870" s="1028"/>
      <c r="AM870" s="1028"/>
      <c r="AN870" s="1028"/>
      <c r="AO870" s="1028"/>
      <c r="AP870" s="1028"/>
      <c r="AQ870" s="1028"/>
      <c r="AR870" s="1028"/>
      <c r="AS870" s="1028"/>
    </row>
    <row r="871" spans="1:45" ht="12.75" customHeight="1">
      <c r="A871" s="1028"/>
      <c r="B871" s="1028"/>
      <c r="C871" s="1028"/>
      <c r="D871" s="1102"/>
      <c r="E871" s="1028"/>
      <c r="F871" s="1028"/>
      <c r="G871" s="1028"/>
      <c r="H871" s="1028"/>
      <c r="I871" s="1028"/>
      <c r="J871" s="1102"/>
      <c r="K871" s="1028"/>
      <c r="L871" s="1028"/>
      <c r="M871" s="1028"/>
      <c r="N871" s="1028"/>
      <c r="O871" s="1028"/>
      <c r="P871" s="1028"/>
      <c r="Q871" s="1028"/>
      <c r="R871" s="1162"/>
      <c r="S871" s="713"/>
      <c r="T871" s="747"/>
      <c r="U871" s="1028"/>
      <c r="V871" s="1102"/>
      <c r="W871" s="1165"/>
      <c r="X871" s="1028"/>
      <c r="Y871" s="1028"/>
      <c r="Z871" s="1028"/>
      <c r="AA871" s="1028"/>
      <c r="AB871" s="1028"/>
      <c r="AC871" s="1028"/>
      <c r="AD871" s="1028"/>
      <c r="AE871" s="1028"/>
      <c r="AF871" s="1028"/>
      <c r="AG871" s="1028"/>
      <c r="AH871" s="1028"/>
      <c r="AI871" s="1028"/>
      <c r="AJ871" s="1028"/>
      <c r="AK871" s="1028"/>
      <c r="AL871" s="1028"/>
      <c r="AM871" s="1028"/>
      <c r="AN871" s="1028"/>
      <c r="AO871" s="1028"/>
      <c r="AP871" s="1028"/>
      <c r="AQ871" s="1028"/>
      <c r="AR871" s="1028"/>
      <c r="AS871" s="1028"/>
    </row>
    <row r="872" spans="1:45" ht="12.75" customHeight="1">
      <c r="A872" s="1028"/>
      <c r="B872" s="1028"/>
      <c r="C872" s="1028"/>
      <c r="D872" s="1102"/>
      <c r="E872" s="1028"/>
      <c r="F872" s="1028"/>
      <c r="G872" s="1028"/>
      <c r="H872" s="1028"/>
      <c r="I872" s="1028"/>
      <c r="J872" s="1102"/>
      <c r="K872" s="1028"/>
      <c r="L872" s="1028"/>
      <c r="M872" s="1028"/>
      <c r="N872" s="1028"/>
      <c r="O872" s="1028"/>
      <c r="P872" s="1028"/>
      <c r="Q872" s="1028"/>
      <c r="R872" s="1162"/>
      <c r="S872" s="713"/>
      <c r="T872" s="747"/>
      <c r="U872" s="1028"/>
      <c r="V872" s="1102"/>
      <c r="W872" s="1165"/>
      <c r="X872" s="1028"/>
      <c r="Y872" s="1028"/>
      <c r="Z872" s="1028"/>
      <c r="AA872" s="1028"/>
      <c r="AB872" s="1028"/>
      <c r="AC872" s="1028"/>
      <c r="AD872" s="1028"/>
      <c r="AE872" s="1028"/>
      <c r="AF872" s="1028"/>
      <c r="AG872" s="1028"/>
      <c r="AH872" s="1028"/>
      <c r="AI872" s="1028"/>
      <c r="AJ872" s="1028"/>
      <c r="AK872" s="1028"/>
      <c r="AL872" s="1028"/>
      <c r="AM872" s="1028"/>
      <c r="AN872" s="1028"/>
      <c r="AO872" s="1028"/>
      <c r="AP872" s="1028"/>
      <c r="AQ872" s="1028"/>
      <c r="AR872" s="1028"/>
      <c r="AS872" s="1028"/>
    </row>
    <row r="873" spans="1:45" ht="12.75" customHeight="1">
      <c r="A873" s="1028"/>
      <c r="B873" s="1028"/>
      <c r="C873" s="1028"/>
      <c r="D873" s="1102"/>
      <c r="E873" s="1028"/>
      <c r="F873" s="1028"/>
      <c r="G873" s="1028"/>
      <c r="H873" s="1028"/>
      <c r="I873" s="1028"/>
      <c r="J873" s="1102"/>
      <c r="K873" s="1028"/>
      <c r="L873" s="1028"/>
      <c r="M873" s="1028"/>
      <c r="N873" s="1028"/>
      <c r="O873" s="1028"/>
      <c r="P873" s="1028"/>
      <c r="Q873" s="1028"/>
      <c r="R873" s="1162"/>
      <c r="S873" s="713"/>
      <c r="T873" s="747"/>
      <c r="U873" s="1028"/>
      <c r="V873" s="1102"/>
      <c r="W873" s="1165"/>
      <c r="X873" s="1028"/>
      <c r="Y873" s="1028"/>
      <c r="Z873" s="1028"/>
      <c r="AA873" s="1028"/>
      <c r="AB873" s="1028"/>
      <c r="AC873" s="1028"/>
      <c r="AD873" s="1028"/>
      <c r="AE873" s="1028"/>
      <c r="AF873" s="1028"/>
      <c r="AG873" s="1028"/>
      <c r="AH873" s="1028"/>
      <c r="AI873" s="1028"/>
      <c r="AJ873" s="1028"/>
      <c r="AK873" s="1028"/>
      <c r="AL873" s="1028"/>
      <c r="AM873" s="1028"/>
      <c r="AN873" s="1028"/>
      <c r="AO873" s="1028"/>
      <c r="AP873" s="1028"/>
      <c r="AQ873" s="1028"/>
      <c r="AR873" s="1028"/>
      <c r="AS873" s="1028"/>
    </row>
    <row r="874" spans="1:45" ht="12.75" customHeight="1">
      <c r="A874" s="1028"/>
      <c r="B874" s="1028"/>
      <c r="C874" s="1028"/>
      <c r="D874" s="1102"/>
      <c r="E874" s="1028"/>
      <c r="F874" s="1028"/>
      <c r="G874" s="1028"/>
      <c r="H874" s="1028"/>
      <c r="I874" s="1028"/>
      <c r="J874" s="1102"/>
      <c r="K874" s="1028"/>
      <c r="L874" s="1028"/>
      <c r="M874" s="1028"/>
      <c r="N874" s="1028"/>
      <c r="O874" s="1028"/>
      <c r="P874" s="1028"/>
      <c r="Q874" s="1028"/>
      <c r="R874" s="1162"/>
      <c r="S874" s="713"/>
      <c r="T874" s="747"/>
      <c r="U874" s="1028"/>
      <c r="V874" s="1102"/>
      <c r="W874" s="1165"/>
      <c r="X874" s="1028"/>
      <c r="Y874" s="1028"/>
      <c r="Z874" s="1028"/>
      <c r="AA874" s="1028"/>
      <c r="AB874" s="1028"/>
      <c r="AC874" s="1028"/>
      <c r="AD874" s="1028"/>
      <c r="AE874" s="1028"/>
      <c r="AF874" s="1028"/>
      <c r="AG874" s="1028"/>
      <c r="AH874" s="1028"/>
      <c r="AI874" s="1028"/>
      <c r="AJ874" s="1028"/>
      <c r="AK874" s="1028"/>
      <c r="AL874" s="1028"/>
      <c r="AM874" s="1028"/>
      <c r="AN874" s="1028"/>
      <c r="AO874" s="1028"/>
      <c r="AP874" s="1028"/>
      <c r="AQ874" s="1028"/>
      <c r="AR874" s="1028"/>
      <c r="AS874" s="1028"/>
    </row>
    <row r="875" spans="1:45" ht="12.75" customHeight="1">
      <c r="A875" s="1028"/>
      <c r="B875" s="1028"/>
      <c r="C875" s="1028"/>
      <c r="D875" s="1102"/>
      <c r="E875" s="1028"/>
      <c r="F875" s="1028"/>
      <c r="G875" s="1028"/>
      <c r="H875" s="1028"/>
      <c r="I875" s="1028"/>
      <c r="J875" s="1102"/>
      <c r="K875" s="1028"/>
      <c r="L875" s="1028"/>
      <c r="M875" s="1028"/>
      <c r="N875" s="1028"/>
      <c r="O875" s="1028"/>
      <c r="P875" s="1028"/>
      <c r="Q875" s="1028"/>
      <c r="R875" s="1162"/>
      <c r="S875" s="713"/>
      <c r="T875" s="747"/>
      <c r="U875" s="1028"/>
      <c r="V875" s="1102"/>
      <c r="W875" s="1165"/>
      <c r="X875" s="1028"/>
      <c r="Y875" s="1028"/>
      <c r="Z875" s="1028"/>
      <c r="AA875" s="1028"/>
      <c r="AB875" s="1028"/>
      <c r="AC875" s="1028"/>
      <c r="AD875" s="1028"/>
      <c r="AE875" s="1028"/>
      <c r="AF875" s="1028"/>
      <c r="AG875" s="1028"/>
      <c r="AH875" s="1028"/>
      <c r="AI875" s="1028"/>
      <c r="AJ875" s="1028"/>
      <c r="AK875" s="1028"/>
      <c r="AL875" s="1028"/>
      <c r="AM875" s="1028"/>
      <c r="AN875" s="1028"/>
      <c r="AO875" s="1028"/>
      <c r="AP875" s="1028"/>
      <c r="AQ875" s="1028"/>
      <c r="AR875" s="1028"/>
      <c r="AS875" s="1028"/>
    </row>
    <row r="876" spans="1:45" ht="12.75" customHeight="1">
      <c r="A876" s="1028"/>
      <c r="B876" s="1028"/>
      <c r="C876" s="1028"/>
      <c r="D876" s="1102"/>
      <c r="E876" s="1028"/>
      <c r="F876" s="1028"/>
      <c r="G876" s="1028"/>
      <c r="H876" s="1028"/>
      <c r="I876" s="1028"/>
      <c r="J876" s="1102"/>
      <c r="K876" s="1028"/>
      <c r="L876" s="1028"/>
      <c r="M876" s="1028"/>
      <c r="N876" s="1028"/>
      <c r="O876" s="1028"/>
      <c r="P876" s="1028"/>
      <c r="Q876" s="1028"/>
      <c r="R876" s="1162"/>
      <c r="S876" s="713"/>
      <c r="T876" s="747"/>
      <c r="U876" s="1028"/>
      <c r="V876" s="1102"/>
      <c r="W876" s="1165"/>
      <c r="X876" s="1028"/>
      <c r="Y876" s="1028"/>
      <c r="Z876" s="1028"/>
      <c r="AA876" s="1028"/>
      <c r="AB876" s="1028"/>
      <c r="AC876" s="1028"/>
      <c r="AD876" s="1028"/>
      <c r="AE876" s="1028"/>
      <c r="AF876" s="1028"/>
      <c r="AG876" s="1028"/>
      <c r="AH876" s="1028"/>
      <c r="AI876" s="1028"/>
      <c r="AJ876" s="1028"/>
      <c r="AK876" s="1028"/>
      <c r="AL876" s="1028"/>
      <c r="AM876" s="1028"/>
      <c r="AN876" s="1028"/>
      <c r="AO876" s="1028"/>
      <c r="AP876" s="1028"/>
      <c r="AQ876" s="1028"/>
      <c r="AR876" s="1028"/>
      <c r="AS876" s="1028"/>
    </row>
    <row r="877" spans="1:45" ht="12.75" customHeight="1">
      <c r="A877" s="1028"/>
      <c r="B877" s="1028"/>
      <c r="C877" s="1028"/>
      <c r="D877" s="1102"/>
      <c r="E877" s="1028"/>
      <c r="F877" s="1028"/>
      <c r="G877" s="1028"/>
      <c r="H877" s="1028"/>
      <c r="I877" s="1028"/>
      <c r="J877" s="1102"/>
      <c r="K877" s="1028"/>
      <c r="L877" s="1028"/>
      <c r="M877" s="1028"/>
      <c r="N877" s="1028"/>
      <c r="O877" s="1028"/>
      <c r="P877" s="1028"/>
      <c r="Q877" s="1028"/>
      <c r="R877" s="1162"/>
      <c r="S877" s="713"/>
      <c r="T877" s="747"/>
      <c r="U877" s="1028"/>
      <c r="V877" s="1102"/>
      <c r="W877" s="1165"/>
      <c r="X877" s="1028"/>
      <c r="Y877" s="1028"/>
      <c r="Z877" s="1028"/>
      <c r="AA877" s="1028"/>
      <c r="AB877" s="1028"/>
      <c r="AC877" s="1028"/>
      <c r="AD877" s="1028"/>
      <c r="AE877" s="1028"/>
      <c r="AF877" s="1028"/>
      <c r="AG877" s="1028"/>
      <c r="AH877" s="1028"/>
      <c r="AI877" s="1028"/>
      <c r="AJ877" s="1028"/>
      <c r="AK877" s="1028"/>
      <c r="AL877" s="1028"/>
      <c r="AM877" s="1028"/>
      <c r="AN877" s="1028"/>
      <c r="AO877" s="1028"/>
      <c r="AP877" s="1028"/>
      <c r="AQ877" s="1028"/>
      <c r="AR877" s="1028"/>
      <c r="AS877" s="1028"/>
    </row>
    <row r="878" spans="1:45" ht="12.75" customHeight="1">
      <c r="A878" s="1028"/>
      <c r="B878" s="1028"/>
      <c r="C878" s="1028"/>
      <c r="D878" s="1102"/>
      <c r="E878" s="1028"/>
      <c r="F878" s="1028"/>
      <c r="G878" s="1028"/>
      <c r="H878" s="1028"/>
      <c r="I878" s="1028"/>
      <c r="J878" s="1102"/>
      <c r="K878" s="1028"/>
      <c r="L878" s="1028"/>
      <c r="M878" s="1028"/>
      <c r="N878" s="1028"/>
      <c r="O878" s="1028"/>
      <c r="P878" s="1028"/>
      <c r="Q878" s="1028"/>
      <c r="R878" s="1162"/>
      <c r="S878" s="713"/>
      <c r="T878" s="747"/>
      <c r="U878" s="1028"/>
      <c r="V878" s="1102"/>
      <c r="W878" s="1165"/>
      <c r="X878" s="1028"/>
      <c r="Y878" s="1028"/>
      <c r="Z878" s="1028"/>
      <c r="AA878" s="1028"/>
      <c r="AB878" s="1028"/>
      <c r="AC878" s="1028"/>
      <c r="AD878" s="1028"/>
      <c r="AE878" s="1028"/>
      <c r="AF878" s="1028"/>
      <c r="AG878" s="1028"/>
      <c r="AH878" s="1028"/>
      <c r="AI878" s="1028"/>
      <c r="AJ878" s="1028"/>
      <c r="AK878" s="1028"/>
      <c r="AL878" s="1028"/>
      <c r="AM878" s="1028"/>
      <c r="AN878" s="1028"/>
      <c r="AO878" s="1028"/>
      <c r="AP878" s="1028"/>
      <c r="AQ878" s="1028"/>
      <c r="AR878" s="1028"/>
      <c r="AS878" s="1028"/>
    </row>
    <row r="879" spans="1:45" ht="12.75" customHeight="1">
      <c r="A879" s="1028"/>
      <c r="B879" s="1028"/>
      <c r="C879" s="1028"/>
      <c r="D879" s="1102"/>
      <c r="E879" s="1028"/>
      <c r="F879" s="1028"/>
      <c r="G879" s="1028"/>
      <c r="H879" s="1028"/>
      <c r="I879" s="1028"/>
      <c r="J879" s="1102"/>
      <c r="K879" s="1028"/>
      <c r="L879" s="1028"/>
      <c r="M879" s="1028"/>
      <c r="N879" s="1028"/>
      <c r="O879" s="1028"/>
      <c r="P879" s="1028"/>
      <c r="Q879" s="1028"/>
      <c r="R879" s="1162"/>
      <c r="S879" s="713"/>
      <c r="T879" s="747"/>
      <c r="U879" s="1028"/>
      <c r="V879" s="1102"/>
      <c r="W879" s="1165"/>
      <c r="X879" s="1028"/>
      <c r="Y879" s="1028"/>
      <c r="Z879" s="1028"/>
      <c r="AA879" s="1028"/>
      <c r="AB879" s="1028"/>
      <c r="AC879" s="1028"/>
      <c r="AD879" s="1028"/>
      <c r="AE879" s="1028"/>
      <c r="AF879" s="1028"/>
      <c r="AG879" s="1028"/>
      <c r="AH879" s="1028"/>
      <c r="AI879" s="1028"/>
      <c r="AJ879" s="1028"/>
      <c r="AK879" s="1028"/>
      <c r="AL879" s="1028"/>
      <c r="AM879" s="1028"/>
      <c r="AN879" s="1028"/>
      <c r="AO879" s="1028"/>
      <c r="AP879" s="1028"/>
      <c r="AQ879" s="1028"/>
      <c r="AR879" s="1028"/>
      <c r="AS879" s="1028"/>
    </row>
    <row r="880" spans="1:45" ht="12.75" customHeight="1">
      <c r="A880" s="1028"/>
      <c r="B880" s="1028"/>
      <c r="C880" s="1028"/>
      <c r="D880" s="1102"/>
      <c r="E880" s="1028"/>
      <c r="F880" s="1028"/>
      <c r="G880" s="1028"/>
      <c r="H880" s="1028"/>
      <c r="I880" s="1028"/>
      <c r="J880" s="1102"/>
      <c r="K880" s="1028"/>
      <c r="L880" s="1028"/>
      <c r="M880" s="1028"/>
      <c r="N880" s="1028"/>
      <c r="O880" s="1028"/>
      <c r="P880" s="1028"/>
      <c r="Q880" s="1028"/>
      <c r="R880" s="1162"/>
      <c r="S880" s="713"/>
      <c r="T880" s="747"/>
      <c r="U880" s="1028"/>
      <c r="V880" s="1102"/>
      <c r="W880" s="1165"/>
      <c r="X880" s="1028"/>
      <c r="Y880" s="1028"/>
      <c r="Z880" s="1028"/>
      <c r="AA880" s="1028"/>
      <c r="AB880" s="1028"/>
      <c r="AC880" s="1028"/>
      <c r="AD880" s="1028"/>
      <c r="AE880" s="1028"/>
      <c r="AF880" s="1028"/>
      <c r="AG880" s="1028"/>
      <c r="AH880" s="1028"/>
      <c r="AI880" s="1028"/>
      <c r="AJ880" s="1028"/>
      <c r="AK880" s="1028"/>
      <c r="AL880" s="1028"/>
      <c r="AM880" s="1028"/>
      <c r="AN880" s="1028"/>
      <c r="AO880" s="1028"/>
      <c r="AP880" s="1028"/>
      <c r="AQ880" s="1028"/>
      <c r="AR880" s="1028"/>
      <c r="AS880" s="1028"/>
    </row>
    <row r="881" spans="1:45" ht="12.75" customHeight="1">
      <c r="A881" s="1028"/>
      <c r="B881" s="1028"/>
      <c r="C881" s="1028"/>
      <c r="D881" s="1102"/>
      <c r="E881" s="1028"/>
      <c r="F881" s="1028"/>
      <c r="G881" s="1028"/>
      <c r="H881" s="1028"/>
      <c r="I881" s="1028"/>
      <c r="J881" s="1102"/>
      <c r="K881" s="1028"/>
      <c r="L881" s="1028"/>
      <c r="M881" s="1028"/>
      <c r="N881" s="1028"/>
      <c r="O881" s="1028"/>
      <c r="P881" s="1028"/>
      <c r="Q881" s="1028"/>
      <c r="R881" s="1162"/>
      <c r="S881" s="713"/>
      <c r="T881" s="747"/>
      <c r="U881" s="1028"/>
      <c r="V881" s="1102"/>
      <c r="W881" s="1165"/>
      <c r="X881" s="1028"/>
      <c r="Y881" s="1028"/>
      <c r="Z881" s="1028"/>
      <c r="AA881" s="1028"/>
      <c r="AB881" s="1028"/>
      <c r="AC881" s="1028"/>
      <c r="AD881" s="1028"/>
      <c r="AE881" s="1028"/>
      <c r="AF881" s="1028"/>
      <c r="AG881" s="1028"/>
      <c r="AH881" s="1028"/>
      <c r="AI881" s="1028"/>
      <c r="AJ881" s="1028"/>
      <c r="AK881" s="1028"/>
      <c r="AL881" s="1028"/>
      <c r="AM881" s="1028"/>
      <c r="AN881" s="1028"/>
      <c r="AO881" s="1028"/>
      <c r="AP881" s="1028"/>
      <c r="AQ881" s="1028"/>
      <c r="AR881" s="1028"/>
      <c r="AS881" s="1028"/>
    </row>
    <row r="882" spans="1:45" ht="12.75" customHeight="1">
      <c r="A882" s="1028"/>
      <c r="B882" s="1028"/>
      <c r="C882" s="1028"/>
      <c r="D882" s="1102"/>
      <c r="E882" s="1028"/>
      <c r="F882" s="1028"/>
      <c r="G882" s="1028"/>
      <c r="H882" s="1028"/>
      <c r="I882" s="1028"/>
      <c r="J882" s="1102"/>
      <c r="K882" s="1028"/>
      <c r="L882" s="1028"/>
      <c r="M882" s="1028"/>
      <c r="N882" s="1028"/>
      <c r="O882" s="1028"/>
      <c r="P882" s="1028"/>
      <c r="Q882" s="1028"/>
      <c r="R882" s="1162"/>
      <c r="S882" s="713"/>
      <c r="T882" s="747"/>
      <c r="U882" s="1028"/>
      <c r="V882" s="1102"/>
      <c r="W882" s="1165"/>
      <c r="X882" s="1028"/>
      <c r="Y882" s="1028"/>
      <c r="Z882" s="1028"/>
      <c r="AA882" s="1028"/>
      <c r="AB882" s="1028"/>
      <c r="AC882" s="1028"/>
      <c r="AD882" s="1028"/>
      <c r="AE882" s="1028"/>
      <c r="AF882" s="1028"/>
      <c r="AG882" s="1028"/>
      <c r="AH882" s="1028"/>
      <c r="AI882" s="1028"/>
      <c r="AJ882" s="1028"/>
      <c r="AK882" s="1028"/>
      <c r="AL882" s="1028"/>
      <c r="AM882" s="1028"/>
      <c r="AN882" s="1028"/>
      <c r="AO882" s="1028"/>
      <c r="AP882" s="1028"/>
      <c r="AQ882" s="1028"/>
      <c r="AR882" s="1028"/>
      <c r="AS882" s="1028"/>
    </row>
    <row r="883" spans="1:45" ht="12.75" customHeight="1">
      <c r="A883" s="1028"/>
      <c r="B883" s="1028"/>
      <c r="C883" s="1028"/>
      <c r="D883" s="1102"/>
      <c r="E883" s="1028"/>
      <c r="F883" s="1028"/>
      <c r="G883" s="1028"/>
      <c r="H883" s="1028"/>
      <c r="I883" s="1028"/>
      <c r="J883" s="1102"/>
      <c r="K883" s="1028"/>
      <c r="L883" s="1028"/>
      <c r="M883" s="1028"/>
      <c r="N883" s="1028"/>
      <c r="O883" s="1028"/>
      <c r="P883" s="1028"/>
      <c r="Q883" s="1028"/>
      <c r="R883" s="1162"/>
      <c r="S883" s="713"/>
      <c r="T883" s="747"/>
      <c r="U883" s="1028"/>
      <c r="V883" s="1102"/>
      <c r="W883" s="1165"/>
      <c r="X883" s="1028"/>
      <c r="Y883" s="1028"/>
      <c r="Z883" s="1028"/>
      <c r="AA883" s="1028"/>
      <c r="AB883" s="1028"/>
      <c r="AC883" s="1028"/>
      <c r="AD883" s="1028"/>
      <c r="AE883" s="1028"/>
      <c r="AF883" s="1028"/>
      <c r="AG883" s="1028"/>
      <c r="AH883" s="1028"/>
      <c r="AI883" s="1028"/>
      <c r="AJ883" s="1028"/>
      <c r="AK883" s="1028"/>
      <c r="AL883" s="1028"/>
      <c r="AM883" s="1028"/>
      <c r="AN883" s="1028"/>
      <c r="AO883" s="1028"/>
      <c r="AP883" s="1028"/>
      <c r="AQ883" s="1028"/>
      <c r="AR883" s="1028"/>
      <c r="AS883" s="1028"/>
    </row>
    <row r="884" spans="1:45" ht="12.75" customHeight="1">
      <c r="A884" s="1028"/>
      <c r="B884" s="1028"/>
      <c r="C884" s="1028"/>
      <c r="D884" s="1102"/>
      <c r="E884" s="1028"/>
      <c r="F884" s="1028"/>
      <c r="G884" s="1028"/>
      <c r="H884" s="1028"/>
      <c r="I884" s="1028"/>
      <c r="J884" s="1102"/>
      <c r="K884" s="1028"/>
      <c r="L884" s="1028"/>
      <c r="M884" s="1028"/>
      <c r="N884" s="1028"/>
      <c r="O884" s="1028"/>
      <c r="P884" s="1028"/>
      <c r="Q884" s="1028"/>
      <c r="R884" s="1162"/>
      <c r="S884" s="713"/>
      <c r="T884" s="747"/>
      <c r="U884" s="1028"/>
      <c r="V884" s="1102"/>
      <c r="W884" s="1165"/>
      <c r="X884" s="1028"/>
      <c r="Y884" s="1028"/>
      <c r="Z884" s="1028"/>
      <c r="AA884" s="1028"/>
      <c r="AB884" s="1028"/>
      <c r="AC884" s="1028"/>
      <c r="AD884" s="1028"/>
      <c r="AE884" s="1028"/>
      <c r="AF884" s="1028"/>
      <c r="AG884" s="1028"/>
      <c r="AH884" s="1028"/>
      <c r="AI884" s="1028"/>
      <c r="AJ884" s="1028"/>
      <c r="AK884" s="1028"/>
      <c r="AL884" s="1028"/>
      <c r="AM884" s="1028"/>
      <c r="AN884" s="1028"/>
      <c r="AO884" s="1028"/>
      <c r="AP884" s="1028"/>
      <c r="AQ884" s="1028"/>
      <c r="AR884" s="1028"/>
      <c r="AS884" s="1028"/>
    </row>
    <row r="885" spans="1:45" ht="12.75" customHeight="1">
      <c r="A885" s="1028"/>
      <c r="B885" s="1028"/>
      <c r="C885" s="1028"/>
      <c r="D885" s="1102"/>
      <c r="E885" s="1028"/>
      <c r="F885" s="1028"/>
      <c r="G885" s="1028"/>
      <c r="H885" s="1028"/>
      <c r="I885" s="1028"/>
      <c r="J885" s="1102"/>
      <c r="K885" s="1028"/>
      <c r="L885" s="1028"/>
      <c r="M885" s="1028"/>
      <c r="N885" s="1028"/>
      <c r="O885" s="1028"/>
      <c r="P885" s="1028"/>
      <c r="Q885" s="1028"/>
      <c r="R885" s="1162"/>
      <c r="S885" s="713"/>
      <c r="T885" s="747"/>
      <c r="U885" s="1028"/>
      <c r="V885" s="1102"/>
      <c r="W885" s="1165"/>
      <c r="X885" s="1028"/>
      <c r="Y885" s="1028"/>
      <c r="Z885" s="1028"/>
      <c r="AA885" s="1028"/>
      <c r="AB885" s="1028"/>
      <c r="AC885" s="1028"/>
      <c r="AD885" s="1028"/>
      <c r="AE885" s="1028"/>
      <c r="AF885" s="1028"/>
      <c r="AG885" s="1028"/>
      <c r="AH885" s="1028"/>
      <c r="AI885" s="1028"/>
      <c r="AJ885" s="1028"/>
      <c r="AK885" s="1028"/>
      <c r="AL885" s="1028"/>
      <c r="AM885" s="1028"/>
      <c r="AN885" s="1028"/>
      <c r="AO885" s="1028"/>
      <c r="AP885" s="1028"/>
      <c r="AQ885" s="1028"/>
      <c r="AR885" s="1028"/>
      <c r="AS885" s="1028"/>
    </row>
    <row r="886" spans="1:45" ht="12.75" customHeight="1">
      <c r="A886" s="1028"/>
      <c r="B886" s="1028"/>
      <c r="C886" s="1028"/>
      <c r="D886" s="1102"/>
      <c r="E886" s="1028"/>
      <c r="F886" s="1028"/>
      <c r="G886" s="1028"/>
      <c r="H886" s="1028"/>
      <c r="I886" s="1028"/>
      <c r="J886" s="1102"/>
      <c r="K886" s="1028"/>
      <c r="L886" s="1028"/>
      <c r="M886" s="1028"/>
      <c r="N886" s="1028"/>
      <c r="O886" s="1028"/>
      <c r="P886" s="1028"/>
      <c r="Q886" s="1028"/>
      <c r="R886" s="1162"/>
      <c r="S886" s="713"/>
      <c r="T886" s="747"/>
      <c r="U886" s="1028"/>
      <c r="V886" s="1102"/>
      <c r="W886" s="1165"/>
      <c r="X886" s="1028"/>
      <c r="Y886" s="1028"/>
      <c r="Z886" s="1028"/>
      <c r="AA886" s="1028"/>
      <c r="AB886" s="1028"/>
      <c r="AC886" s="1028"/>
      <c r="AD886" s="1028"/>
      <c r="AE886" s="1028"/>
      <c r="AF886" s="1028"/>
      <c r="AG886" s="1028"/>
      <c r="AH886" s="1028"/>
      <c r="AI886" s="1028"/>
      <c r="AJ886" s="1028"/>
      <c r="AK886" s="1028"/>
      <c r="AL886" s="1028"/>
      <c r="AM886" s="1028"/>
      <c r="AN886" s="1028"/>
      <c r="AO886" s="1028"/>
      <c r="AP886" s="1028"/>
      <c r="AQ886" s="1028"/>
      <c r="AR886" s="1028"/>
      <c r="AS886" s="1028"/>
    </row>
    <row r="887" spans="1:45" ht="12.75" customHeight="1">
      <c r="A887" s="1028"/>
      <c r="B887" s="1028"/>
      <c r="C887" s="1028"/>
      <c r="D887" s="1102"/>
      <c r="E887" s="1028"/>
      <c r="F887" s="1028"/>
      <c r="G887" s="1028"/>
      <c r="H887" s="1028"/>
      <c r="I887" s="1028"/>
      <c r="J887" s="1102"/>
      <c r="K887" s="1028"/>
      <c r="L887" s="1028"/>
      <c r="M887" s="1028"/>
      <c r="N887" s="1028"/>
      <c r="O887" s="1028"/>
      <c r="P887" s="1028"/>
      <c r="Q887" s="1028"/>
      <c r="R887" s="1162"/>
      <c r="S887" s="713"/>
      <c r="T887" s="747"/>
      <c r="U887" s="1028"/>
      <c r="V887" s="1102"/>
      <c r="W887" s="1165"/>
      <c r="X887" s="1028"/>
      <c r="Y887" s="1028"/>
      <c r="Z887" s="1028"/>
      <c r="AA887" s="1028"/>
      <c r="AB887" s="1028"/>
      <c r="AC887" s="1028"/>
      <c r="AD887" s="1028"/>
      <c r="AE887" s="1028"/>
      <c r="AF887" s="1028"/>
      <c r="AG887" s="1028"/>
      <c r="AH887" s="1028"/>
      <c r="AI887" s="1028"/>
      <c r="AJ887" s="1028"/>
      <c r="AK887" s="1028"/>
      <c r="AL887" s="1028"/>
      <c r="AM887" s="1028"/>
      <c r="AN887" s="1028"/>
      <c r="AO887" s="1028"/>
      <c r="AP887" s="1028"/>
      <c r="AQ887" s="1028"/>
      <c r="AR887" s="1028"/>
      <c r="AS887" s="1028"/>
    </row>
    <row r="888" spans="1:45" ht="12.75" customHeight="1">
      <c r="A888" s="1028"/>
      <c r="B888" s="1028"/>
      <c r="C888" s="1028"/>
      <c r="D888" s="1102"/>
      <c r="E888" s="1028"/>
      <c r="F888" s="1028"/>
      <c r="G888" s="1028"/>
      <c r="H888" s="1028"/>
      <c r="I888" s="1028"/>
      <c r="J888" s="1102"/>
      <c r="K888" s="1028"/>
      <c r="L888" s="1028"/>
      <c r="M888" s="1028"/>
      <c r="N888" s="1028"/>
      <c r="O888" s="1028"/>
      <c r="P888" s="1028"/>
      <c r="Q888" s="1028"/>
      <c r="R888" s="1162"/>
      <c r="S888" s="713"/>
      <c r="T888" s="747"/>
      <c r="U888" s="1028"/>
      <c r="V888" s="1102"/>
      <c r="W888" s="1165"/>
      <c r="X888" s="1028"/>
      <c r="Y888" s="1028"/>
      <c r="Z888" s="1028"/>
      <c r="AA888" s="1028"/>
      <c r="AB888" s="1028"/>
      <c r="AC888" s="1028"/>
      <c r="AD888" s="1028"/>
      <c r="AE888" s="1028"/>
      <c r="AF888" s="1028"/>
      <c r="AG888" s="1028"/>
      <c r="AH888" s="1028"/>
      <c r="AI888" s="1028"/>
      <c r="AJ888" s="1028"/>
      <c r="AK888" s="1028"/>
      <c r="AL888" s="1028"/>
      <c r="AM888" s="1028"/>
      <c r="AN888" s="1028"/>
      <c r="AO888" s="1028"/>
      <c r="AP888" s="1028"/>
      <c r="AQ888" s="1028"/>
      <c r="AR888" s="1028"/>
      <c r="AS888" s="1028"/>
    </row>
    <row r="889" spans="1:45" ht="12.75" customHeight="1">
      <c r="A889" s="1028"/>
      <c r="B889" s="1028"/>
      <c r="C889" s="1028"/>
      <c r="D889" s="1102"/>
      <c r="E889" s="1028"/>
      <c r="F889" s="1028"/>
      <c r="G889" s="1028"/>
      <c r="H889" s="1028"/>
      <c r="I889" s="1028"/>
      <c r="J889" s="1102"/>
      <c r="K889" s="1028"/>
      <c r="L889" s="1028"/>
      <c r="M889" s="1028"/>
      <c r="N889" s="1028"/>
      <c r="O889" s="1028"/>
      <c r="P889" s="1028"/>
      <c r="Q889" s="1028"/>
      <c r="R889" s="1162"/>
      <c r="S889" s="713"/>
      <c r="T889" s="747"/>
      <c r="U889" s="1028"/>
      <c r="V889" s="1102"/>
      <c r="W889" s="1165"/>
      <c r="X889" s="1028"/>
      <c r="Y889" s="1028"/>
      <c r="Z889" s="1028"/>
      <c r="AA889" s="1028"/>
      <c r="AB889" s="1028"/>
      <c r="AC889" s="1028"/>
      <c r="AD889" s="1028"/>
      <c r="AE889" s="1028"/>
      <c r="AF889" s="1028"/>
      <c r="AG889" s="1028"/>
      <c r="AH889" s="1028"/>
      <c r="AI889" s="1028"/>
      <c r="AJ889" s="1028"/>
      <c r="AK889" s="1028"/>
      <c r="AL889" s="1028"/>
      <c r="AM889" s="1028"/>
      <c r="AN889" s="1028"/>
      <c r="AO889" s="1028"/>
      <c r="AP889" s="1028"/>
      <c r="AQ889" s="1028"/>
      <c r="AR889" s="1028"/>
      <c r="AS889" s="1028"/>
    </row>
    <row r="890" spans="1:45" ht="12.75" customHeight="1">
      <c r="A890" s="1028"/>
      <c r="B890" s="1028"/>
      <c r="C890" s="1028"/>
      <c r="D890" s="1102"/>
      <c r="E890" s="1028"/>
      <c r="F890" s="1028"/>
      <c r="G890" s="1028"/>
      <c r="H890" s="1028"/>
      <c r="I890" s="1028"/>
      <c r="J890" s="1102"/>
      <c r="K890" s="1028"/>
      <c r="L890" s="1028"/>
      <c r="M890" s="1028"/>
      <c r="N890" s="1028"/>
      <c r="O890" s="1028"/>
      <c r="P890" s="1028"/>
      <c r="Q890" s="1028"/>
      <c r="R890" s="1162"/>
      <c r="S890" s="713"/>
      <c r="T890" s="747"/>
      <c r="U890" s="1028"/>
      <c r="V890" s="1102"/>
      <c r="W890" s="1165"/>
      <c r="X890" s="1028"/>
      <c r="Y890" s="1028"/>
      <c r="Z890" s="1028"/>
      <c r="AA890" s="1028"/>
      <c r="AB890" s="1028"/>
      <c r="AC890" s="1028"/>
      <c r="AD890" s="1028"/>
      <c r="AE890" s="1028"/>
      <c r="AF890" s="1028"/>
      <c r="AG890" s="1028"/>
      <c r="AH890" s="1028"/>
      <c r="AI890" s="1028"/>
      <c r="AJ890" s="1028"/>
      <c r="AK890" s="1028"/>
      <c r="AL890" s="1028"/>
      <c r="AM890" s="1028"/>
      <c r="AN890" s="1028"/>
      <c r="AO890" s="1028"/>
      <c r="AP890" s="1028"/>
      <c r="AQ890" s="1028"/>
      <c r="AR890" s="1028"/>
      <c r="AS890" s="1028"/>
    </row>
    <row r="891" spans="1:45" ht="12.75" customHeight="1">
      <c r="A891" s="1028"/>
      <c r="B891" s="1028"/>
      <c r="C891" s="1028"/>
      <c r="D891" s="1102"/>
      <c r="E891" s="1028"/>
      <c r="F891" s="1028"/>
      <c r="G891" s="1028"/>
      <c r="H891" s="1028"/>
      <c r="I891" s="1028"/>
      <c r="J891" s="1102"/>
      <c r="K891" s="1028"/>
      <c r="L891" s="1028"/>
      <c r="M891" s="1028"/>
      <c r="N891" s="1028"/>
      <c r="O891" s="1028"/>
      <c r="P891" s="1028"/>
      <c r="Q891" s="1028"/>
      <c r="R891" s="1162"/>
      <c r="S891" s="713"/>
      <c r="T891" s="747"/>
      <c r="U891" s="1028"/>
      <c r="V891" s="1102"/>
      <c r="W891" s="1165"/>
      <c r="X891" s="1028"/>
      <c r="Y891" s="1028"/>
      <c r="Z891" s="1028"/>
      <c r="AA891" s="1028"/>
      <c r="AB891" s="1028"/>
      <c r="AC891" s="1028"/>
      <c r="AD891" s="1028"/>
      <c r="AE891" s="1028"/>
      <c r="AF891" s="1028"/>
      <c r="AG891" s="1028"/>
      <c r="AH891" s="1028"/>
      <c r="AI891" s="1028"/>
      <c r="AJ891" s="1028"/>
      <c r="AK891" s="1028"/>
      <c r="AL891" s="1028"/>
      <c r="AM891" s="1028"/>
      <c r="AN891" s="1028"/>
      <c r="AO891" s="1028"/>
      <c r="AP891" s="1028"/>
      <c r="AQ891" s="1028"/>
      <c r="AR891" s="1028"/>
      <c r="AS891" s="1028"/>
    </row>
    <row r="892" spans="1:45" ht="12.75" customHeight="1">
      <c r="A892" s="1028"/>
      <c r="B892" s="1028"/>
      <c r="C892" s="1028"/>
      <c r="D892" s="1102"/>
      <c r="E892" s="1028"/>
      <c r="F892" s="1028"/>
      <c r="G892" s="1028"/>
      <c r="H892" s="1028"/>
      <c r="I892" s="1028"/>
      <c r="J892" s="1102"/>
      <c r="K892" s="1028"/>
      <c r="L892" s="1028"/>
      <c r="M892" s="1028"/>
      <c r="N892" s="1028"/>
      <c r="O892" s="1028"/>
      <c r="P892" s="1028"/>
      <c r="Q892" s="1028"/>
      <c r="R892" s="1162"/>
      <c r="S892" s="713"/>
      <c r="T892" s="747"/>
      <c r="U892" s="1028"/>
      <c r="V892" s="1102"/>
      <c r="W892" s="1165"/>
      <c r="X892" s="1028"/>
      <c r="Y892" s="1028"/>
      <c r="Z892" s="1028"/>
      <c r="AA892" s="1028"/>
      <c r="AB892" s="1028"/>
      <c r="AC892" s="1028"/>
      <c r="AD892" s="1028"/>
      <c r="AE892" s="1028"/>
      <c r="AF892" s="1028"/>
      <c r="AG892" s="1028"/>
      <c r="AH892" s="1028"/>
      <c r="AI892" s="1028"/>
      <c r="AJ892" s="1028"/>
      <c r="AK892" s="1028"/>
      <c r="AL892" s="1028"/>
      <c r="AM892" s="1028"/>
      <c r="AN892" s="1028"/>
      <c r="AO892" s="1028"/>
      <c r="AP892" s="1028"/>
      <c r="AQ892" s="1028"/>
      <c r="AR892" s="1028"/>
      <c r="AS892" s="1028"/>
    </row>
    <row r="893" spans="1:45" ht="12.75" customHeight="1">
      <c r="A893" s="1028"/>
      <c r="B893" s="1028"/>
      <c r="C893" s="1028"/>
      <c r="D893" s="1102"/>
      <c r="E893" s="1028"/>
      <c r="F893" s="1028"/>
      <c r="G893" s="1028"/>
      <c r="H893" s="1028"/>
      <c r="I893" s="1028"/>
      <c r="J893" s="1102"/>
      <c r="K893" s="1028"/>
      <c r="L893" s="1028"/>
      <c r="M893" s="1028"/>
      <c r="N893" s="1028"/>
      <c r="O893" s="1028"/>
      <c r="P893" s="1028"/>
      <c r="Q893" s="1028"/>
      <c r="R893" s="1162"/>
      <c r="S893" s="713"/>
      <c r="T893" s="747"/>
      <c r="U893" s="1028"/>
      <c r="V893" s="1102"/>
      <c r="W893" s="1165"/>
      <c r="X893" s="1028"/>
      <c r="Y893" s="1028"/>
      <c r="Z893" s="1028"/>
      <c r="AA893" s="1028"/>
      <c r="AB893" s="1028"/>
      <c r="AC893" s="1028"/>
      <c r="AD893" s="1028"/>
      <c r="AE893" s="1028"/>
      <c r="AF893" s="1028"/>
      <c r="AG893" s="1028"/>
      <c r="AH893" s="1028"/>
      <c r="AI893" s="1028"/>
      <c r="AJ893" s="1028"/>
      <c r="AK893" s="1028"/>
      <c r="AL893" s="1028"/>
      <c r="AM893" s="1028"/>
      <c r="AN893" s="1028"/>
      <c r="AO893" s="1028"/>
      <c r="AP893" s="1028"/>
      <c r="AQ893" s="1028"/>
      <c r="AR893" s="1028"/>
      <c r="AS893" s="1028"/>
    </row>
    <row r="894" spans="1:45" ht="12.75" customHeight="1">
      <c r="A894" s="1028"/>
      <c r="B894" s="1028"/>
      <c r="C894" s="1028"/>
      <c r="D894" s="1102"/>
      <c r="E894" s="1028"/>
      <c r="F894" s="1028"/>
      <c r="G894" s="1028"/>
      <c r="H894" s="1028"/>
      <c r="I894" s="1028"/>
      <c r="J894" s="1102"/>
      <c r="K894" s="1028"/>
      <c r="L894" s="1028"/>
      <c r="M894" s="1028"/>
      <c r="N894" s="1028"/>
      <c r="O894" s="1028"/>
      <c r="P894" s="1028"/>
      <c r="Q894" s="1028"/>
      <c r="R894" s="1162"/>
      <c r="S894" s="713"/>
      <c r="T894" s="747"/>
      <c r="U894" s="1028"/>
      <c r="V894" s="1102"/>
      <c r="W894" s="1165"/>
      <c r="X894" s="1028"/>
      <c r="Y894" s="1028"/>
      <c r="Z894" s="1028"/>
      <c r="AA894" s="1028"/>
      <c r="AB894" s="1028"/>
      <c r="AC894" s="1028"/>
      <c r="AD894" s="1028"/>
      <c r="AE894" s="1028"/>
      <c r="AF894" s="1028"/>
      <c r="AG894" s="1028"/>
      <c r="AH894" s="1028"/>
      <c r="AI894" s="1028"/>
      <c r="AJ894" s="1028"/>
      <c r="AK894" s="1028"/>
      <c r="AL894" s="1028"/>
      <c r="AM894" s="1028"/>
      <c r="AN894" s="1028"/>
      <c r="AO894" s="1028"/>
      <c r="AP894" s="1028"/>
      <c r="AQ894" s="1028"/>
      <c r="AR894" s="1028"/>
      <c r="AS894" s="1028"/>
    </row>
    <row r="895" spans="1:45" ht="12.75" customHeight="1">
      <c r="A895" s="1028"/>
      <c r="B895" s="1028"/>
      <c r="C895" s="1028"/>
      <c r="D895" s="1102"/>
      <c r="E895" s="1028"/>
      <c r="F895" s="1028"/>
      <c r="G895" s="1028"/>
      <c r="H895" s="1028"/>
      <c r="I895" s="1028"/>
      <c r="J895" s="1102"/>
      <c r="K895" s="1028"/>
      <c r="L895" s="1028"/>
      <c r="M895" s="1028"/>
      <c r="N895" s="1028"/>
      <c r="O895" s="1028"/>
      <c r="P895" s="1028"/>
      <c r="Q895" s="1028"/>
      <c r="R895" s="1162"/>
      <c r="S895" s="713"/>
      <c r="T895" s="747"/>
      <c r="U895" s="1028"/>
      <c r="V895" s="1102"/>
      <c r="W895" s="1165"/>
      <c r="X895" s="1028"/>
      <c r="Y895" s="1028"/>
      <c r="Z895" s="1028"/>
      <c r="AA895" s="1028"/>
      <c r="AB895" s="1028"/>
      <c r="AC895" s="1028"/>
      <c r="AD895" s="1028"/>
      <c r="AE895" s="1028"/>
      <c r="AF895" s="1028"/>
      <c r="AG895" s="1028"/>
      <c r="AH895" s="1028"/>
      <c r="AI895" s="1028"/>
      <c r="AJ895" s="1028"/>
      <c r="AK895" s="1028"/>
      <c r="AL895" s="1028"/>
      <c r="AM895" s="1028"/>
      <c r="AN895" s="1028"/>
      <c r="AO895" s="1028"/>
      <c r="AP895" s="1028"/>
      <c r="AQ895" s="1028"/>
      <c r="AR895" s="1028"/>
      <c r="AS895" s="1028"/>
    </row>
    <row r="896" spans="1:45" ht="12.75" customHeight="1">
      <c r="A896" s="1028"/>
      <c r="B896" s="1028"/>
      <c r="C896" s="1028"/>
      <c r="D896" s="1102"/>
      <c r="E896" s="1028"/>
      <c r="F896" s="1028"/>
      <c r="G896" s="1028"/>
      <c r="H896" s="1028"/>
      <c r="I896" s="1028"/>
      <c r="J896" s="1102"/>
      <c r="K896" s="1028"/>
      <c r="L896" s="1028"/>
      <c r="M896" s="1028"/>
      <c r="N896" s="1028"/>
      <c r="O896" s="1028"/>
      <c r="P896" s="1028"/>
      <c r="Q896" s="1028"/>
      <c r="R896" s="1162"/>
      <c r="S896" s="713"/>
      <c r="T896" s="747"/>
      <c r="U896" s="1028"/>
      <c r="V896" s="1102"/>
      <c r="W896" s="1165"/>
      <c r="X896" s="1028"/>
      <c r="Y896" s="1028"/>
      <c r="Z896" s="1028"/>
      <c r="AA896" s="1028"/>
      <c r="AB896" s="1028"/>
      <c r="AC896" s="1028"/>
      <c r="AD896" s="1028"/>
      <c r="AE896" s="1028"/>
      <c r="AF896" s="1028"/>
      <c r="AG896" s="1028"/>
      <c r="AH896" s="1028"/>
      <c r="AI896" s="1028"/>
      <c r="AJ896" s="1028"/>
      <c r="AK896" s="1028"/>
      <c r="AL896" s="1028"/>
      <c r="AM896" s="1028"/>
      <c r="AN896" s="1028"/>
      <c r="AO896" s="1028"/>
      <c r="AP896" s="1028"/>
      <c r="AQ896" s="1028"/>
      <c r="AR896" s="1028"/>
      <c r="AS896" s="1028"/>
    </row>
    <row r="897" spans="1:45" ht="12.75" customHeight="1">
      <c r="A897" s="1028"/>
      <c r="B897" s="1028"/>
      <c r="C897" s="1028"/>
      <c r="D897" s="1102"/>
      <c r="E897" s="1028"/>
      <c r="F897" s="1028"/>
      <c r="G897" s="1028"/>
      <c r="H897" s="1028"/>
      <c r="I897" s="1028"/>
      <c r="J897" s="1102"/>
      <c r="K897" s="1028"/>
      <c r="L897" s="1028"/>
      <c r="M897" s="1028"/>
      <c r="N897" s="1028"/>
      <c r="O897" s="1028"/>
      <c r="P897" s="1028"/>
      <c r="Q897" s="1028"/>
      <c r="R897" s="1162"/>
      <c r="S897" s="713"/>
      <c r="T897" s="747"/>
      <c r="U897" s="1028"/>
      <c r="V897" s="1102"/>
      <c r="W897" s="1165"/>
      <c r="X897" s="1028"/>
      <c r="Y897" s="1028"/>
      <c r="Z897" s="1028"/>
      <c r="AA897" s="1028"/>
      <c r="AB897" s="1028"/>
      <c r="AC897" s="1028"/>
      <c r="AD897" s="1028"/>
      <c r="AE897" s="1028"/>
      <c r="AF897" s="1028"/>
      <c r="AG897" s="1028"/>
      <c r="AH897" s="1028"/>
      <c r="AI897" s="1028"/>
      <c r="AJ897" s="1028"/>
      <c r="AK897" s="1028"/>
      <c r="AL897" s="1028"/>
      <c r="AM897" s="1028"/>
      <c r="AN897" s="1028"/>
      <c r="AO897" s="1028"/>
      <c r="AP897" s="1028"/>
      <c r="AQ897" s="1028"/>
      <c r="AR897" s="1028"/>
      <c r="AS897" s="1028"/>
    </row>
    <row r="898" spans="1:45" ht="12.75" customHeight="1">
      <c r="A898" s="1028"/>
      <c r="B898" s="1028"/>
      <c r="C898" s="1028"/>
      <c r="D898" s="1102"/>
      <c r="E898" s="1028"/>
      <c r="F898" s="1028"/>
      <c r="G898" s="1028"/>
      <c r="H898" s="1028"/>
      <c r="I898" s="1028"/>
      <c r="J898" s="1102"/>
      <c r="K898" s="1028"/>
      <c r="L898" s="1028"/>
      <c r="M898" s="1028"/>
      <c r="N898" s="1028"/>
      <c r="O898" s="1028"/>
      <c r="P898" s="1028"/>
      <c r="Q898" s="1028"/>
      <c r="R898" s="1162"/>
      <c r="S898" s="713"/>
      <c r="T898" s="747"/>
      <c r="U898" s="1028"/>
      <c r="V898" s="1102"/>
      <c r="W898" s="1165"/>
      <c r="X898" s="1028"/>
      <c r="Y898" s="1028"/>
      <c r="Z898" s="1028"/>
      <c r="AA898" s="1028"/>
      <c r="AB898" s="1028"/>
      <c r="AC898" s="1028"/>
      <c r="AD898" s="1028"/>
      <c r="AE898" s="1028"/>
      <c r="AF898" s="1028"/>
      <c r="AG898" s="1028"/>
      <c r="AH898" s="1028"/>
      <c r="AI898" s="1028"/>
      <c r="AJ898" s="1028"/>
      <c r="AK898" s="1028"/>
      <c r="AL898" s="1028"/>
      <c r="AM898" s="1028"/>
      <c r="AN898" s="1028"/>
      <c r="AO898" s="1028"/>
      <c r="AP898" s="1028"/>
      <c r="AQ898" s="1028"/>
      <c r="AR898" s="1028"/>
      <c r="AS898" s="1028"/>
    </row>
    <row r="899" spans="1:45" ht="12.75" customHeight="1">
      <c r="A899" s="1028"/>
      <c r="B899" s="1028"/>
      <c r="C899" s="1028"/>
      <c r="D899" s="1102"/>
      <c r="E899" s="1028"/>
      <c r="F899" s="1028"/>
      <c r="G899" s="1028"/>
      <c r="H899" s="1028"/>
      <c r="I899" s="1028"/>
      <c r="J899" s="1102"/>
      <c r="K899" s="1028"/>
      <c r="L899" s="1028"/>
      <c r="M899" s="1028"/>
      <c r="N899" s="1028"/>
      <c r="O899" s="1028"/>
      <c r="P899" s="1028"/>
      <c r="Q899" s="1028"/>
      <c r="R899" s="1162"/>
      <c r="S899" s="713"/>
      <c r="T899" s="747"/>
      <c r="U899" s="1028"/>
      <c r="V899" s="1102"/>
      <c r="W899" s="1165"/>
      <c r="X899" s="1028"/>
      <c r="Y899" s="1028"/>
      <c r="Z899" s="1028"/>
      <c r="AA899" s="1028"/>
      <c r="AB899" s="1028"/>
      <c r="AC899" s="1028"/>
      <c r="AD899" s="1028"/>
      <c r="AE899" s="1028"/>
      <c r="AF899" s="1028"/>
      <c r="AG899" s="1028"/>
      <c r="AH899" s="1028"/>
      <c r="AI899" s="1028"/>
      <c r="AJ899" s="1028"/>
      <c r="AK899" s="1028"/>
      <c r="AL899" s="1028"/>
      <c r="AM899" s="1028"/>
      <c r="AN899" s="1028"/>
      <c r="AO899" s="1028"/>
      <c r="AP899" s="1028"/>
      <c r="AQ899" s="1028"/>
      <c r="AR899" s="1028"/>
      <c r="AS899" s="1028"/>
    </row>
    <row r="900" spans="1:45" ht="12.75" customHeight="1">
      <c r="A900" s="1028"/>
      <c r="B900" s="1028"/>
      <c r="C900" s="1028"/>
      <c r="D900" s="1102"/>
      <c r="E900" s="1028"/>
      <c r="F900" s="1028"/>
      <c r="G900" s="1028"/>
      <c r="H900" s="1028"/>
      <c r="I900" s="1028"/>
      <c r="J900" s="1102"/>
      <c r="K900" s="1028"/>
      <c r="L900" s="1028"/>
      <c r="M900" s="1028"/>
      <c r="N900" s="1028"/>
      <c r="O900" s="1028"/>
      <c r="P900" s="1028"/>
      <c r="Q900" s="1028"/>
      <c r="R900" s="1162"/>
      <c r="S900" s="713"/>
      <c r="T900" s="747"/>
      <c r="U900" s="1028"/>
      <c r="V900" s="1102"/>
      <c r="W900" s="1165"/>
      <c r="X900" s="1028"/>
      <c r="Y900" s="1028"/>
      <c r="Z900" s="1028"/>
      <c r="AA900" s="1028"/>
      <c r="AB900" s="1028"/>
      <c r="AC900" s="1028"/>
      <c r="AD900" s="1028"/>
      <c r="AE900" s="1028"/>
      <c r="AF900" s="1028"/>
      <c r="AG900" s="1028"/>
      <c r="AH900" s="1028"/>
      <c r="AI900" s="1028"/>
      <c r="AJ900" s="1028"/>
      <c r="AK900" s="1028"/>
      <c r="AL900" s="1028"/>
      <c r="AM900" s="1028"/>
      <c r="AN900" s="1028"/>
      <c r="AO900" s="1028"/>
      <c r="AP900" s="1028"/>
      <c r="AQ900" s="1028"/>
      <c r="AR900" s="1028"/>
      <c r="AS900" s="1028"/>
    </row>
    <row r="901" spans="1:45" ht="12.75" customHeight="1">
      <c r="A901" s="1028"/>
      <c r="B901" s="1028"/>
      <c r="C901" s="1028"/>
      <c r="D901" s="1102"/>
      <c r="E901" s="1028"/>
      <c r="F901" s="1028"/>
      <c r="G901" s="1028"/>
      <c r="H901" s="1028"/>
      <c r="I901" s="1028"/>
      <c r="J901" s="1102"/>
      <c r="K901" s="1028"/>
      <c r="L901" s="1028"/>
      <c r="M901" s="1028"/>
      <c r="N901" s="1028"/>
      <c r="O901" s="1028"/>
      <c r="P901" s="1028"/>
      <c r="Q901" s="1028"/>
      <c r="R901" s="1162"/>
      <c r="S901" s="713"/>
      <c r="T901" s="747"/>
      <c r="U901" s="1028"/>
      <c r="V901" s="1102"/>
      <c r="W901" s="1165"/>
      <c r="X901" s="1028"/>
      <c r="Y901" s="1028"/>
      <c r="Z901" s="1028"/>
      <c r="AA901" s="1028"/>
      <c r="AB901" s="1028"/>
      <c r="AC901" s="1028"/>
      <c r="AD901" s="1028"/>
      <c r="AE901" s="1028"/>
      <c r="AF901" s="1028"/>
      <c r="AG901" s="1028"/>
      <c r="AH901" s="1028"/>
      <c r="AI901" s="1028"/>
      <c r="AJ901" s="1028"/>
      <c r="AK901" s="1028"/>
      <c r="AL901" s="1028"/>
      <c r="AM901" s="1028"/>
      <c r="AN901" s="1028"/>
      <c r="AO901" s="1028"/>
      <c r="AP901" s="1028"/>
      <c r="AQ901" s="1028"/>
      <c r="AR901" s="1028"/>
      <c r="AS901" s="1028"/>
    </row>
    <row r="902" spans="1:45" ht="12.75" customHeight="1">
      <c r="A902" s="1028"/>
      <c r="B902" s="1028"/>
      <c r="C902" s="1028"/>
      <c r="D902" s="1102"/>
      <c r="E902" s="1028"/>
      <c r="F902" s="1028"/>
      <c r="G902" s="1028"/>
      <c r="H902" s="1028"/>
      <c r="I902" s="1028"/>
      <c r="J902" s="1102"/>
      <c r="K902" s="1028"/>
      <c r="L902" s="1028"/>
      <c r="M902" s="1028"/>
      <c r="N902" s="1028"/>
      <c r="O902" s="1028"/>
      <c r="P902" s="1028"/>
      <c r="Q902" s="1028"/>
      <c r="R902" s="1162"/>
      <c r="S902" s="713"/>
      <c r="T902" s="747"/>
      <c r="U902" s="1028"/>
      <c r="V902" s="1102"/>
      <c r="W902" s="1165"/>
      <c r="X902" s="1028"/>
      <c r="Y902" s="1028"/>
      <c r="Z902" s="1028"/>
      <c r="AA902" s="1028"/>
      <c r="AB902" s="1028"/>
      <c r="AC902" s="1028"/>
      <c r="AD902" s="1028"/>
      <c r="AE902" s="1028"/>
      <c r="AF902" s="1028"/>
      <c r="AG902" s="1028"/>
      <c r="AH902" s="1028"/>
      <c r="AI902" s="1028"/>
      <c r="AJ902" s="1028"/>
      <c r="AK902" s="1028"/>
      <c r="AL902" s="1028"/>
      <c r="AM902" s="1028"/>
      <c r="AN902" s="1028"/>
      <c r="AO902" s="1028"/>
      <c r="AP902" s="1028"/>
      <c r="AQ902" s="1028"/>
      <c r="AR902" s="1028"/>
      <c r="AS902" s="1028"/>
    </row>
    <row r="903" spans="1:45" ht="12.75" customHeight="1">
      <c r="A903" s="1028"/>
      <c r="B903" s="1028"/>
      <c r="C903" s="1028"/>
      <c r="D903" s="1102"/>
      <c r="E903" s="1028"/>
      <c r="F903" s="1028"/>
      <c r="G903" s="1028"/>
      <c r="H903" s="1028"/>
      <c r="I903" s="1028"/>
      <c r="J903" s="1102"/>
      <c r="K903" s="1028"/>
      <c r="L903" s="1028"/>
      <c r="M903" s="1028"/>
      <c r="N903" s="1028"/>
      <c r="O903" s="1028"/>
      <c r="P903" s="1028"/>
      <c r="Q903" s="1028"/>
      <c r="R903" s="1162"/>
      <c r="S903" s="713"/>
      <c r="T903" s="747"/>
      <c r="U903" s="1028"/>
      <c r="V903" s="1102"/>
      <c r="W903" s="1165"/>
      <c r="X903" s="1028"/>
      <c r="Y903" s="1028"/>
      <c r="Z903" s="1028"/>
      <c r="AA903" s="1028"/>
      <c r="AB903" s="1028"/>
      <c r="AC903" s="1028"/>
      <c r="AD903" s="1028"/>
      <c r="AE903" s="1028"/>
      <c r="AF903" s="1028"/>
      <c r="AG903" s="1028"/>
      <c r="AH903" s="1028"/>
      <c r="AI903" s="1028"/>
      <c r="AJ903" s="1028"/>
      <c r="AK903" s="1028"/>
      <c r="AL903" s="1028"/>
      <c r="AM903" s="1028"/>
      <c r="AN903" s="1028"/>
      <c r="AO903" s="1028"/>
      <c r="AP903" s="1028"/>
      <c r="AQ903" s="1028"/>
      <c r="AR903" s="1028"/>
      <c r="AS903" s="1028"/>
    </row>
    <row r="904" spans="1:45" ht="12.75" customHeight="1">
      <c r="A904" s="1028"/>
      <c r="B904" s="1028"/>
      <c r="C904" s="1028"/>
      <c r="D904" s="1102"/>
      <c r="E904" s="1028"/>
      <c r="F904" s="1028"/>
      <c r="G904" s="1028"/>
      <c r="H904" s="1028"/>
      <c r="I904" s="1028"/>
      <c r="J904" s="1102"/>
      <c r="K904" s="1028"/>
      <c r="L904" s="1028"/>
      <c r="M904" s="1028"/>
      <c r="N904" s="1028"/>
      <c r="O904" s="1028"/>
      <c r="P904" s="1028"/>
      <c r="Q904" s="1028"/>
      <c r="R904" s="1162"/>
      <c r="S904" s="713"/>
      <c r="T904" s="747"/>
      <c r="U904" s="1028"/>
      <c r="V904" s="1102"/>
      <c r="W904" s="1165"/>
      <c r="X904" s="1028"/>
      <c r="Y904" s="1028"/>
      <c r="Z904" s="1028"/>
      <c r="AA904" s="1028"/>
      <c r="AB904" s="1028"/>
      <c r="AC904" s="1028"/>
      <c r="AD904" s="1028"/>
      <c r="AE904" s="1028"/>
      <c r="AF904" s="1028"/>
      <c r="AG904" s="1028"/>
      <c r="AH904" s="1028"/>
      <c r="AI904" s="1028"/>
      <c r="AJ904" s="1028"/>
      <c r="AK904" s="1028"/>
      <c r="AL904" s="1028"/>
      <c r="AM904" s="1028"/>
      <c r="AN904" s="1028"/>
      <c r="AO904" s="1028"/>
      <c r="AP904" s="1028"/>
      <c r="AQ904" s="1028"/>
      <c r="AR904" s="1028"/>
      <c r="AS904" s="1028"/>
    </row>
    <row r="905" spans="1:45" ht="12.75" customHeight="1">
      <c r="A905" s="1028"/>
      <c r="B905" s="1028"/>
      <c r="C905" s="1028"/>
      <c r="D905" s="1102"/>
      <c r="E905" s="1028"/>
      <c r="F905" s="1028"/>
      <c r="G905" s="1028"/>
      <c r="H905" s="1028"/>
      <c r="I905" s="1028"/>
      <c r="J905" s="1102"/>
      <c r="K905" s="1028"/>
      <c r="L905" s="1028"/>
      <c r="M905" s="1028"/>
      <c r="N905" s="1028"/>
      <c r="O905" s="1028"/>
      <c r="P905" s="1028"/>
      <c r="Q905" s="1028"/>
      <c r="R905" s="1162"/>
      <c r="S905" s="713"/>
      <c r="T905" s="747"/>
      <c r="U905" s="1028"/>
      <c r="V905" s="1102"/>
      <c r="W905" s="1165"/>
      <c r="X905" s="1028"/>
      <c r="Y905" s="1028"/>
      <c r="Z905" s="1028"/>
      <c r="AA905" s="1028"/>
      <c r="AB905" s="1028"/>
      <c r="AC905" s="1028"/>
      <c r="AD905" s="1028"/>
      <c r="AE905" s="1028"/>
      <c r="AF905" s="1028"/>
      <c r="AG905" s="1028"/>
      <c r="AH905" s="1028"/>
      <c r="AI905" s="1028"/>
      <c r="AJ905" s="1028"/>
      <c r="AK905" s="1028"/>
      <c r="AL905" s="1028"/>
      <c r="AM905" s="1028"/>
      <c r="AN905" s="1028"/>
      <c r="AO905" s="1028"/>
      <c r="AP905" s="1028"/>
      <c r="AQ905" s="1028"/>
      <c r="AR905" s="1028"/>
      <c r="AS905" s="1028"/>
    </row>
    <row r="906" spans="1:45" ht="12.75" customHeight="1">
      <c r="A906" s="1028"/>
      <c r="B906" s="1028"/>
      <c r="C906" s="1028"/>
      <c r="D906" s="1102"/>
      <c r="E906" s="1028"/>
      <c r="F906" s="1028"/>
      <c r="G906" s="1028"/>
      <c r="H906" s="1028"/>
      <c r="I906" s="1028"/>
      <c r="J906" s="1102"/>
      <c r="K906" s="1028"/>
      <c r="L906" s="1028"/>
      <c r="M906" s="1028"/>
      <c r="N906" s="1028"/>
      <c r="O906" s="1028"/>
      <c r="P906" s="1028"/>
      <c r="Q906" s="1028"/>
      <c r="R906" s="1162"/>
      <c r="S906" s="713"/>
      <c r="T906" s="747"/>
      <c r="U906" s="1028"/>
      <c r="V906" s="1102"/>
      <c r="W906" s="1165"/>
      <c r="X906" s="1028"/>
      <c r="Y906" s="1028"/>
      <c r="Z906" s="1028"/>
      <c r="AA906" s="1028"/>
      <c r="AB906" s="1028"/>
      <c r="AC906" s="1028"/>
      <c r="AD906" s="1028"/>
      <c r="AE906" s="1028"/>
      <c r="AF906" s="1028"/>
      <c r="AG906" s="1028"/>
      <c r="AH906" s="1028"/>
      <c r="AI906" s="1028"/>
      <c r="AJ906" s="1028"/>
      <c r="AK906" s="1028"/>
      <c r="AL906" s="1028"/>
      <c r="AM906" s="1028"/>
      <c r="AN906" s="1028"/>
      <c r="AO906" s="1028"/>
      <c r="AP906" s="1028"/>
      <c r="AQ906" s="1028"/>
      <c r="AR906" s="1028"/>
      <c r="AS906" s="1028"/>
    </row>
    <row r="907" spans="1:45" ht="12.75" customHeight="1">
      <c r="A907" s="1028"/>
      <c r="B907" s="1028"/>
      <c r="C907" s="1028"/>
      <c r="D907" s="1102"/>
      <c r="E907" s="1028"/>
      <c r="F907" s="1028"/>
      <c r="G907" s="1028"/>
      <c r="H907" s="1028"/>
      <c r="I907" s="1028"/>
      <c r="J907" s="1102"/>
      <c r="K907" s="1028"/>
      <c r="L907" s="1028"/>
      <c r="M907" s="1028"/>
      <c r="N907" s="1028"/>
      <c r="O907" s="1028"/>
      <c r="P907" s="1028"/>
      <c r="Q907" s="1028"/>
      <c r="R907" s="1162"/>
      <c r="S907" s="713"/>
      <c r="T907" s="747"/>
      <c r="U907" s="1028"/>
      <c r="V907" s="1102"/>
      <c r="W907" s="1165"/>
      <c r="X907" s="1028"/>
      <c r="Y907" s="1028"/>
      <c r="Z907" s="1028"/>
      <c r="AA907" s="1028"/>
      <c r="AB907" s="1028"/>
      <c r="AC907" s="1028"/>
      <c r="AD907" s="1028"/>
      <c r="AE907" s="1028"/>
      <c r="AF907" s="1028"/>
      <c r="AG907" s="1028"/>
      <c r="AH907" s="1028"/>
      <c r="AI907" s="1028"/>
      <c r="AJ907" s="1028"/>
      <c r="AK907" s="1028"/>
      <c r="AL907" s="1028"/>
      <c r="AM907" s="1028"/>
      <c r="AN907" s="1028"/>
      <c r="AO907" s="1028"/>
      <c r="AP907" s="1028"/>
      <c r="AQ907" s="1028"/>
      <c r="AR907" s="1028"/>
      <c r="AS907" s="1028"/>
    </row>
    <row r="908" spans="1:45" ht="12.75" customHeight="1">
      <c r="A908" s="1028"/>
      <c r="B908" s="1028"/>
      <c r="C908" s="1028"/>
      <c r="D908" s="1102"/>
      <c r="E908" s="1028"/>
      <c r="F908" s="1028"/>
      <c r="G908" s="1028"/>
      <c r="H908" s="1028"/>
      <c r="I908" s="1028"/>
      <c r="J908" s="1102"/>
      <c r="K908" s="1028"/>
      <c r="L908" s="1028"/>
      <c r="M908" s="1028"/>
      <c r="N908" s="1028"/>
      <c r="O908" s="1028"/>
      <c r="P908" s="1028"/>
      <c r="Q908" s="1028"/>
      <c r="R908" s="1162"/>
      <c r="S908" s="713"/>
      <c r="T908" s="747"/>
      <c r="U908" s="1028"/>
      <c r="V908" s="1102"/>
      <c r="W908" s="1165"/>
      <c r="X908" s="1028"/>
      <c r="Y908" s="1028"/>
      <c r="Z908" s="1028"/>
      <c r="AA908" s="1028"/>
      <c r="AB908" s="1028"/>
      <c r="AC908" s="1028"/>
      <c r="AD908" s="1028"/>
      <c r="AE908" s="1028"/>
      <c r="AF908" s="1028"/>
      <c r="AG908" s="1028"/>
      <c r="AH908" s="1028"/>
      <c r="AI908" s="1028"/>
      <c r="AJ908" s="1028"/>
      <c r="AK908" s="1028"/>
      <c r="AL908" s="1028"/>
      <c r="AM908" s="1028"/>
      <c r="AN908" s="1028"/>
      <c r="AO908" s="1028"/>
      <c r="AP908" s="1028"/>
      <c r="AQ908" s="1028"/>
      <c r="AR908" s="1028"/>
      <c r="AS908" s="1028"/>
    </row>
    <row r="909" spans="1:45" ht="12.75" customHeight="1">
      <c r="A909" s="1028"/>
      <c r="B909" s="1028"/>
      <c r="C909" s="1028"/>
      <c r="D909" s="1102"/>
      <c r="E909" s="1028"/>
      <c r="F909" s="1028"/>
      <c r="G909" s="1028"/>
      <c r="H909" s="1028"/>
      <c r="I909" s="1028"/>
      <c r="J909" s="1102"/>
      <c r="K909" s="1028"/>
      <c r="L909" s="1028"/>
      <c r="M909" s="1028"/>
      <c r="N909" s="1028"/>
      <c r="O909" s="1028"/>
      <c r="P909" s="1028"/>
      <c r="Q909" s="1028"/>
      <c r="R909" s="1162"/>
      <c r="S909" s="713"/>
      <c r="T909" s="747"/>
      <c r="U909" s="1028"/>
      <c r="V909" s="1102"/>
      <c r="W909" s="1165"/>
      <c r="X909" s="1028"/>
      <c r="Y909" s="1028"/>
      <c r="Z909" s="1028"/>
      <c r="AA909" s="1028"/>
      <c r="AB909" s="1028"/>
      <c r="AC909" s="1028"/>
      <c r="AD909" s="1028"/>
      <c r="AE909" s="1028"/>
      <c r="AF909" s="1028"/>
      <c r="AG909" s="1028"/>
      <c r="AH909" s="1028"/>
      <c r="AI909" s="1028"/>
      <c r="AJ909" s="1028"/>
      <c r="AK909" s="1028"/>
      <c r="AL909" s="1028"/>
      <c r="AM909" s="1028"/>
      <c r="AN909" s="1028"/>
      <c r="AO909" s="1028"/>
      <c r="AP909" s="1028"/>
      <c r="AQ909" s="1028"/>
      <c r="AR909" s="1028"/>
      <c r="AS909" s="1028"/>
    </row>
    <row r="910" spans="1:45" ht="12.75" customHeight="1">
      <c r="A910" s="1028"/>
      <c r="B910" s="1028"/>
      <c r="C910" s="1028"/>
      <c r="D910" s="1102"/>
      <c r="E910" s="1028"/>
      <c r="F910" s="1028"/>
      <c r="G910" s="1028"/>
      <c r="H910" s="1028"/>
      <c r="I910" s="1028"/>
      <c r="J910" s="1102"/>
      <c r="K910" s="1028"/>
      <c r="L910" s="1028"/>
      <c r="M910" s="1028"/>
      <c r="N910" s="1028"/>
      <c r="O910" s="1028"/>
      <c r="P910" s="1028"/>
      <c r="Q910" s="1028"/>
      <c r="R910" s="1162"/>
      <c r="S910" s="713"/>
      <c r="T910" s="747"/>
      <c r="U910" s="1028"/>
      <c r="V910" s="1102"/>
      <c r="W910" s="1165"/>
      <c r="X910" s="1028"/>
      <c r="Y910" s="1028"/>
      <c r="Z910" s="1028"/>
      <c r="AA910" s="1028"/>
      <c r="AB910" s="1028"/>
      <c r="AC910" s="1028"/>
      <c r="AD910" s="1028"/>
      <c r="AE910" s="1028"/>
      <c r="AF910" s="1028"/>
      <c r="AG910" s="1028"/>
      <c r="AH910" s="1028"/>
      <c r="AI910" s="1028"/>
      <c r="AJ910" s="1028"/>
      <c r="AK910" s="1028"/>
      <c r="AL910" s="1028"/>
      <c r="AM910" s="1028"/>
      <c r="AN910" s="1028"/>
      <c r="AO910" s="1028"/>
      <c r="AP910" s="1028"/>
      <c r="AQ910" s="1028"/>
      <c r="AR910" s="1028"/>
      <c r="AS910" s="1028"/>
    </row>
    <row r="911" spans="1:45" ht="12.75" customHeight="1">
      <c r="A911" s="1028"/>
      <c r="B911" s="1028"/>
      <c r="C911" s="1028"/>
      <c r="D911" s="1102"/>
      <c r="E911" s="1028"/>
      <c r="F911" s="1028"/>
      <c r="G911" s="1028"/>
      <c r="H911" s="1028"/>
      <c r="I911" s="1028"/>
      <c r="J911" s="1102"/>
      <c r="K911" s="1028"/>
      <c r="L911" s="1028"/>
      <c r="M911" s="1028"/>
      <c r="N911" s="1028"/>
      <c r="O911" s="1028"/>
      <c r="P911" s="1028"/>
      <c r="Q911" s="1028"/>
      <c r="R911" s="1162"/>
      <c r="S911" s="713"/>
      <c r="T911" s="747"/>
      <c r="U911" s="1028"/>
      <c r="V911" s="1102"/>
      <c r="W911" s="1165"/>
      <c r="X911" s="1028"/>
      <c r="Y911" s="1028"/>
      <c r="Z911" s="1028"/>
      <c r="AA911" s="1028"/>
      <c r="AB911" s="1028"/>
      <c r="AC911" s="1028"/>
      <c r="AD911" s="1028"/>
      <c r="AE911" s="1028"/>
      <c r="AF911" s="1028"/>
      <c r="AG911" s="1028"/>
      <c r="AH911" s="1028"/>
      <c r="AI911" s="1028"/>
      <c r="AJ911" s="1028"/>
      <c r="AK911" s="1028"/>
      <c r="AL911" s="1028"/>
      <c r="AM911" s="1028"/>
      <c r="AN911" s="1028"/>
      <c r="AO911" s="1028"/>
      <c r="AP911" s="1028"/>
      <c r="AQ911" s="1028"/>
      <c r="AR911" s="1028"/>
      <c r="AS911" s="1028"/>
    </row>
    <row r="912" spans="1:45" ht="12.75" customHeight="1">
      <c r="A912" s="1028"/>
      <c r="B912" s="1028"/>
      <c r="C912" s="1028"/>
      <c r="D912" s="1102"/>
      <c r="E912" s="1028"/>
      <c r="F912" s="1028"/>
      <c r="G912" s="1028"/>
      <c r="H912" s="1028"/>
      <c r="I912" s="1028"/>
      <c r="J912" s="1102"/>
      <c r="K912" s="1028"/>
      <c r="L912" s="1028"/>
      <c r="M912" s="1028"/>
      <c r="N912" s="1028"/>
      <c r="O912" s="1028"/>
      <c r="P912" s="1028"/>
      <c r="Q912" s="1028"/>
      <c r="R912" s="1162"/>
      <c r="S912" s="713"/>
      <c r="T912" s="747"/>
      <c r="U912" s="1028"/>
      <c r="V912" s="1102"/>
      <c r="W912" s="1165"/>
      <c r="X912" s="1028"/>
      <c r="Y912" s="1028"/>
      <c r="Z912" s="1028"/>
      <c r="AA912" s="1028"/>
      <c r="AB912" s="1028"/>
      <c r="AC912" s="1028"/>
      <c r="AD912" s="1028"/>
      <c r="AE912" s="1028"/>
      <c r="AF912" s="1028"/>
      <c r="AG912" s="1028"/>
      <c r="AH912" s="1028"/>
      <c r="AI912" s="1028"/>
      <c r="AJ912" s="1028"/>
      <c r="AK912" s="1028"/>
      <c r="AL912" s="1028"/>
      <c r="AM912" s="1028"/>
      <c r="AN912" s="1028"/>
      <c r="AO912" s="1028"/>
      <c r="AP912" s="1028"/>
      <c r="AQ912" s="1028"/>
      <c r="AR912" s="1028"/>
      <c r="AS912" s="1028"/>
    </row>
    <row r="913" spans="1:45" ht="12.75" customHeight="1">
      <c r="A913" s="1028"/>
      <c r="B913" s="1028"/>
      <c r="C913" s="1028"/>
      <c r="D913" s="1102"/>
      <c r="E913" s="1028"/>
      <c r="F913" s="1028"/>
      <c r="G913" s="1028"/>
      <c r="H913" s="1028"/>
      <c r="I913" s="1028"/>
      <c r="J913" s="1102"/>
      <c r="K913" s="1028"/>
      <c r="L913" s="1028"/>
      <c r="M913" s="1028"/>
      <c r="N913" s="1028"/>
      <c r="O913" s="1028"/>
      <c r="P913" s="1028"/>
      <c r="Q913" s="1028"/>
      <c r="R913" s="1162"/>
      <c r="S913" s="713"/>
      <c r="T913" s="747"/>
      <c r="U913" s="1028"/>
      <c r="V913" s="1102"/>
      <c r="W913" s="1165"/>
      <c r="X913" s="1028"/>
      <c r="Y913" s="1028"/>
      <c r="Z913" s="1028"/>
      <c r="AA913" s="1028"/>
      <c r="AB913" s="1028"/>
      <c r="AC913" s="1028"/>
      <c r="AD913" s="1028"/>
      <c r="AE913" s="1028"/>
      <c r="AF913" s="1028"/>
      <c r="AG913" s="1028"/>
      <c r="AH913" s="1028"/>
      <c r="AI913" s="1028"/>
      <c r="AJ913" s="1028"/>
      <c r="AK913" s="1028"/>
      <c r="AL913" s="1028"/>
      <c r="AM913" s="1028"/>
      <c r="AN913" s="1028"/>
      <c r="AO913" s="1028"/>
      <c r="AP913" s="1028"/>
      <c r="AQ913" s="1028"/>
      <c r="AR913" s="1028"/>
      <c r="AS913" s="1028"/>
    </row>
    <row r="914" spans="1:45" ht="12.75" customHeight="1">
      <c r="A914" s="1028"/>
      <c r="B914" s="1028"/>
      <c r="C914" s="1028"/>
      <c r="D914" s="1102"/>
      <c r="E914" s="1028"/>
      <c r="F914" s="1028"/>
      <c r="G914" s="1028"/>
      <c r="H914" s="1028"/>
      <c r="I914" s="1028"/>
      <c r="J914" s="1102"/>
      <c r="K914" s="1028"/>
      <c r="L914" s="1028"/>
      <c r="M914" s="1028"/>
      <c r="N914" s="1028"/>
      <c r="O914" s="1028"/>
      <c r="P914" s="1028"/>
      <c r="Q914" s="1028"/>
      <c r="R914" s="1162"/>
      <c r="S914" s="713"/>
      <c r="T914" s="747"/>
      <c r="U914" s="1028"/>
      <c r="V914" s="1102"/>
      <c r="W914" s="1165"/>
      <c r="X914" s="1028"/>
      <c r="Y914" s="1028"/>
      <c r="Z914" s="1028"/>
      <c r="AA914" s="1028"/>
      <c r="AB914" s="1028"/>
      <c r="AC914" s="1028"/>
      <c r="AD914" s="1028"/>
      <c r="AE914" s="1028"/>
      <c r="AF914" s="1028"/>
      <c r="AG914" s="1028"/>
      <c r="AH914" s="1028"/>
      <c r="AI914" s="1028"/>
      <c r="AJ914" s="1028"/>
      <c r="AK914" s="1028"/>
      <c r="AL914" s="1028"/>
      <c r="AM914" s="1028"/>
      <c r="AN914" s="1028"/>
      <c r="AO914" s="1028"/>
      <c r="AP914" s="1028"/>
      <c r="AQ914" s="1028"/>
      <c r="AR914" s="1028"/>
      <c r="AS914" s="1028"/>
    </row>
    <row r="915" spans="1:45" ht="12.75" customHeight="1">
      <c r="A915" s="1028"/>
      <c r="B915" s="1028"/>
      <c r="C915" s="1028"/>
      <c r="D915" s="1102"/>
      <c r="E915" s="1028"/>
      <c r="F915" s="1028"/>
      <c r="G915" s="1028"/>
      <c r="H915" s="1028"/>
      <c r="I915" s="1028"/>
      <c r="J915" s="1102"/>
      <c r="K915" s="1028"/>
      <c r="L915" s="1028"/>
      <c r="M915" s="1028"/>
      <c r="N915" s="1028"/>
      <c r="O915" s="1028"/>
      <c r="P915" s="1028"/>
      <c r="Q915" s="1028"/>
      <c r="R915" s="1162"/>
      <c r="S915" s="713"/>
      <c r="T915" s="747"/>
      <c r="U915" s="1028"/>
      <c r="V915" s="1102"/>
      <c r="W915" s="1165"/>
      <c r="X915" s="1028"/>
      <c r="Y915" s="1028"/>
      <c r="Z915" s="1028"/>
      <c r="AA915" s="1028"/>
      <c r="AB915" s="1028"/>
      <c r="AC915" s="1028"/>
      <c r="AD915" s="1028"/>
      <c r="AE915" s="1028"/>
      <c r="AF915" s="1028"/>
      <c r="AG915" s="1028"/>
      <c r="AH915" s="1028"/>
      <c r="AI915" s="1028"/>
      <c r="AJ915" s="1028"/>
      <c r="AK915" s="1028"/>
      <c r="AL915" s="1028"/>
      <c r="AM915" s="1028"/>
      <c r="AN915" s="1028"/>
      <c r="AO915" s="1028"/>
      <c r="AP915" s="1028"/>
      <c r="AQ915" s="1028"/>
      <c r="AR915" s="1028"/>
      <c r="AS915" s="1028"/>
    </row>
    <row r="916" spans="1:45" ht="12.75" customHeight="1">
      <c r="A916" s="1028"/>
      <c r="B916" s="1028"/>
      <c r="C916" s="1028"/>
      <c r="D916" s="1102"/>
      <c r="E916" s="1028"/>
      <c r="F916" s="1028"/>
      <c r="G916" s="1028"/>
      <c r="H916" s="1028"/>
      <c r="I916" s="1028"/>
      <c r="J916" s="1102"/>
      <c r="K916" s="1028"/>
      <c r="L916" s="1028"/>
      <c r="M916" s="1028"/>
      <c r="N916" s="1028"/>
      <c r="O916" s="1028"/>
      <c r="P916" s="1028"/>
      <c r="Q916" s="1028"/>
      <c r="R916" s="1162"/>
      <c r="S916" s="713"/>
      <c r="T916" s="747"/>
      <c r="U916" s="1028"/>
      <c r="V916" s="1102"/>
      <c r="W916" s="1165"/>
      <c r="X916" s="1028"/>
      <c r="Y916" s="1028"/>
      <c r="Z916" s="1028"/>
      <c r="AA916" s="1028"/>
      <c r="AB916" s="1028"/>
      <c r="AC916" s="1028"/>
      <c r="AD916" s="1028"/>
      <c r="AE916" s="1028"/>
      <c r="AF916" s="1028"/>
      <c r="AG916" s="1028"/>
      <c r="AH916" s="1028"/>
      <c r="AI916" s="1028"/>
      <c r="AJ916" s="1028"/>
      <c r="AK916" s="1028"/>
      <c r="AL916" s="1028"/>
      <c r="AM916" s="1028"/>
      <c r="AN916" s="1028"/>
      <c r="AO916" s="1028"/>
      <c r="AP916" s="1028"/>
      <c r="AQ916" s="1028"/>
      <c r="AR916" s="1028"/>
      <c r="AS916" s="1028"/>
    </row>
    <row r="917" spans="1:45" ht="12.75" customHeight="1">
      <c r="A917" s="1028"/>
      <c r="B917" s="1028"/>
      <c r="C917" s="1028"/>
      <c r="D917" s="1102"/>
      <c r="E917" s="1028"/>
      <c r="F917" s="1028"/>
      <c r="G917" s="1028"/>
      <c r="H917" s="1028"/>
      <c r="I917" s="1028"/>
      <c r="J917" s="1102"/>
      <c r="K917" s="1028"/>
      <c r="L917" s="1028"/>
      <c r="M917" s="1028"/>
      <c r="N917" s="1028"/>
      <c r="O917" s="1028"/>
      <c r="P917" s="1028"/>
      <c r="Q917" s="1028"/>
      <c r="R917" s="1162"/>
      <c r="S917" s="713"/>
      <c r="T917" s="747"/>
      <c r="U917" s="1028"/>
      <c r="V917" s="1102"/>
      <c r="W917" s="1165"/>
      <c r="X917" s="1028"/>
      <c r="Y917" s="1028"/>
      <c r="Z917" s="1028"/>
      <c r="AA917" s="1028"/>
      <c r="AB917" s="1028"/>
      <c r="AC917" s="1028"/>
      <c r="AD917" s="1028"/>
      <c r="AE917" s="1028"/>
      <c r="AF917" s="1028"/>
      <c r="AG917" s="1028"/>
      <c r="AH917" s="1028"/>
      <c r="AI917" s="1028"/>
      <c r="AJ917" s="1028"/>
      <c r="AK917" s="1028"/>
      <c r="AL917" s="1028"/>
      <c r="AM917" s="1028"/>
      <c r="AN917" s="1028"/>
      <c r="AO917" s="1028"/>
      <c r="AP917" s="1028"/>
      <c r="AQ917" s="1028"/>
      <c r="AR917" s="1028"/>
      <c r="AS917" s="1028"/>
    </row>
    <row r="918" spans="1:45" ht="12.75" customHeight="1">
      <c r="A918" s="1028"/>
      <c r="B918" s="1028"/>
      <c r="C918" s="1028"/>
      <c r="D918" s="1102"/>
      <c r="E918" s="1028"/>
      <c r="F918" s="1028"/>
      <c r="G918" s="1028"/>
      <c r="H918" s="1028"/>
      <c r="I918" s="1028"/>
      <c r="J918" s="1102"/>
      <c r="K918" s="1028"/>
      <c r="L918" s="1028"/>
      <c r="M918" s="1028"/>
      <c r="N918" s="1028"/>
      <c r="O918" s="1028"/>
      <c r="P918" s="1028"/>
      <c r="Q918" s="1028"/>
      <c r="R918" s="1162"/>
      <c r="S918" s="713"/>
      <c r="T918" s="747"/>
      <c r="U918" s="1028"/>
      <c r="V918" s="1102"/>
      <c r="W918" s="1165"/>
      <c r="X918" s="1028"/>
      <c r="Y918" s="1028"/>
      <c r="Z918" s="1028"/>
      <c r="AA918" s="1028"/>
      <c r="AB918" s="1028"/>
      <c r="AC918" s="1028"/>
      <c r="AD918" s="1028"/>
      <c r="AE918" s="1028"/>
      <c r="AF918" s="1028"/>
      <c r="AG918" s="1028"/>
      <c r="AH918" s="1028"/>
      <c r="AI918" s="1028"/>
      <c r="AJ918" s="1028"/>
      <c r="AK918" s="1028"/>
      <c r="AL918" s="1028"/>
      <c r="AM918" s="1028"/>
      <c r="AN918" s="1028"/>
      <c r="AO918" s="1028"/>
      <c r="AP918" s="1028"/>
      <c r="AQ918" s="1028"/>
      <c r="AR918" s="1028"/>
      <c r="AS918" s="1028"/>
    </row>
    <row r="919" spans="1:45" ht="12.75" customHeight="1">
      <c r="A919" s="1028"/>
      <c r="B919" s="1028"/>
      <c r="C919" s="1028"/>
      <c r="D919" s="1102"/>
      <c r="E919" s="1028"/>
      <c r="F919" s="1028"/>
      <c r="G919" s="1028"/>
      <c r="H919" s="1028"/>
      <c r="I919" s="1028"/>
      <c r="J919" s="1102"/>
      <c r="K919" s="1028"/>
      <c r="L919" s="1028"/>
      <c r="M919" s="1028"/>
      <c r="N919" s="1028"/>
      <c r="O919" s="1028"/>
      <c r="P919" s="1028"/>
      <c r="Q919" s="1028"/>
      <c r="R919" s="1162"/>
      <c r="S919" s="713"/>
      <c r="T919" s="747"/>
      <c r="U919" s="1028"/>
      <c r="V919" s="1102"/>
      <c r="W919" s="1165"/>
      <c r="X919" s="1028"/>
      <c r="Y919" s="1028"/>
      <c r="Z919" s="1028"/>
      <c r="AA919" s="1028"/>
      <c r="AB919" s="1028"/>
      <c r="AC919" s="1028"/>
      <c r="AD919" s="1028"/>
      <c r="AE919" s="1028"/>
      <c r="AF919" s="1028"/>
      <c r="AG919" s="1028"/>
      <c r="AH919" s="1028"/>
      <c r="AI919" s="1028"/>
      <c r="AJ919" s="1028"/>
      <c r="AK919" s="1028"/>
      <c r="AL919" s="1028"/>
      <c r="AM919" s="1028"/>
      <c r="AN919" s="1028"/>
      <c r="AO919" s="1028"/>
      <c r="AP919" s="1028"/>
      <c r="AQ919" s="1028"/>
      <c r="AR919" s="1028"/>
      <c r="AS919" s="1028"/>
    </row>
    <row r="920" spans="1:45" ht="12.75" customHeight="1">
      <c r="A920" s="1028"/>
      <c r="B920" s="1028"/>
      <c r="C920" s="1028"/>
      <c r="D920" s="1102"/>
      <c r="E920" s="1028"/>
      <c r="F920" s="1028"/>
      <c r="G920" s="1028"/>
      <c r="H920" s="1028"/>
      <c r="I920" s="1028"/>
      <c r="J920" s="1102"/>
      <c r="K920" s="1028"/>
      <c r="L920" s="1028"/>
      <c r="M920" s="1028"/>
      <c r="N920" s="1028"/>
      <c r="O920" s="1028"/>
      <c r="P920" s="1028"/>
      <c r="Q920" s="1028"/>
      <c r="R920" s="1162"/>
      <c r="S920" s="713"/>
      <c r="T920" s="747"/>
      <c r="U920" s="1028"/>
      <c r="V920" s="1102"/>
      <c r="W920" s="1165"/>
      <c r="X920" s="1028"/>
      <c r="Y920" s="1028"/>
      <c r="Z920" s="1028"/>
      <c r="AA920" s="1028"/>
      <c r="AB920" s="1028"/>
      <c r="AC920" s="1028"/>
      <c r="AD920" s="1028"/>
      <c r="AE920" s="1028"/>
      <c r="AF920" s="1028"/>
      <c r="AG920" s="1028"/>
      <c r="AH920" s="1028"/>
      <c r="AI920" s="1028"/>
      <c r="AJ920" s="1028"/>
      <c r="AK920" s="1028"/>
      <c r="AL920" s="1028"/>
      <c r="AM920" s="1028"/>
      <c r="AN920" s="1028"/>
      <c r="AO920" s="1028"/>
      <c r="AP920" s="1028"/>
      <c r="AQ920" s="1028"/>
      <c r="AR920" s="1028"/>
      <c r="AS920" s="1028"/>
    </row>
    <row r="921" spans="1:45" ht="12.75" customHeight="1">
      <c r="A921" s="1028"/>
      <c r="B921" s="1028"/>
      <c r="C921" s="1028"/>
      <c r="D921" s="1102"/>
      <c r="E921" s="1028"/>
      <c r="F921" s="1028"/>
      <c r="G921" s="1028"/>
      <c r="H921" s="1028"/>
      <c r="I921" s="1028"/>
      <c r="J921" s="1102"/>
      <c r="K921" s="1028"/>
      <c r="L921" s="1028"/>
      <c r="M921" s="1028"/>
      <c r="N921" s="1028"/>
      <c r="O921" s="1028"/>
      <c r="P921" s="1028"/>
      <c r="Q921" s="1028"/>
      <c r="R921" s="1162"/>
      <c r="S921" s="713"/>
      <c r="T921" s="747"/>
      <c r="U921" s="1028"/>
      <c r="V921" s="1102"/>
      <c r="W921" s="1165"/>
      <c r="X921" s="1028"/>
      <c r="Y921" s="1028"/>
      <c r="Z921" s="1028"/>
      <c r="AA921" s="1028"/>
      <c r="AB921" s="1028"/>
      <c r="AC921" s="1028"/>
      <c r="AD921" s="1028"/>
      <c r="AE921" s="1028"/>
      <c r="AF921" s="1028"/>
      <c r="AG921" s="1028"/>
      <c r="AH921" s="1028"/>
      <c r="AI921" s="1028"/>
      <c r="AJ921" s="1028"/>
      <c r="AK921" s="1028"/>
      <c r="AL921" s="1028"/>
      <c r="AM921" s="1028"/>
      <c r="AN921" s="1028"/>
      <c r="AO921" s="1028"/>
      <c r="AP921" s="1028"/>
      <c r="AQ921" s="1028"/>
      <c r="AR921" s="1028"/>
      <c r="AS921" s="1028"/>
    </row>
    <row r="922" spans="1:45" ht="12.75" customHeight="1">
      <c r="A922" s="1028"/>
      <c r="B922" s="1028"/>
      <c r="C922" s="1028"/>
      <c r="D922" s="1102"/>
      <c r="E922" s="1028"/>
      <c r="F922" s="1028"/>
      <c r="G922" s="1028"/>
      <c r="H922" s="1028"/>
      <c r="I922" s="1028"/>
      <c r="J922" s="1102"/>
      <c r="K922" s="1028"/>
      <c r="L922" s="1028"/>
      <c r="M922" s="1028"/>
      <c r="N922" s="1028"/>
      <c r="O922" s="1028"/>
      <c r="P922" s="1028"/>
      <c r="Q922" s="1028"/>
      <c r="R922" s="1162"/>
      <c r="S922" s="713"/>
      <c r="T922" s="747"/>
      <c r="U922" s="1028"/>
      <c r="V922" s="1102"/>
      <c r="W922" s="1165"/>
      <c r="X922" s="1028"/>
      <c r="Y922" s="1028"/>
      <c r="Z922" s="1028"/>
      <c r="AA922" s="1028"/>
      <c r="AB922" s="1028"/>
      <c r="AC922" s="1028"/>
      <c r="AD922" s="1028"/>
      <c r="AE922" s="1028"/>
      <c r="AF922" s="1028"/>
      <c r="AG922" s="1028"/>
      <c r="AH922" s="1028"/>
      <c r="AI922" s="1028"/>
      <c r="AJ922" s="1028"/>
      <c r="AK922" s="1028"/>
      <c r="AL922" s="1028"/>
      <c r="AM922" s="1028"/>
      <c r="AN922" s="1028"/>
      <c r="AO922" s="1028"/>
      <c r="AP922" s="1028"/>
      <c r="AQ922" s="1028"/>
      <c r="AR922" s="1028"/>
      <c r="AS922" s="1028"/>
    </row>
    <row r="923" spans="1:45" ht="12.75" customHeight="1">
      <c r="A923" s="1028"/>
      <c r="B923" s="1028"/>
      <c r="C923" s="1028"/>
      <c r="D923" s="1102"/>
      <c r="E923" s="1028"/>
      <c r="F923" s="1028"/>
      <c r="G923" s="1028"/>
      <c r="H923" s="1028"/>
      <c r="I923" s="1028"/>
      <c r="J923" s="1102"/>
      <c r="K923" s="1028"/>
      <c r="L923" s="1028"/>
      <c r="M923" s="1028"/>
      <c r="N923" s="1028"/>
      <c r="O923" s="1028"/>
      <c r="P923" s="1028"/>
      <c r="Q923" s="1028"/>
      <c r="R923" s="1162"/>
      <c r="S923" s="713"/>
      <c r="T923" s="747"/>
      <c r="U923" s="1028"/>
      <c r="V923" s="1102"/>
      <c r="W923" s="1165"/>
      <c r="X923" s="1028"/>
      <c r="Y923" s="1028"/>
      <c r="Z923" s="1028"/>
      <c r="AA923" s="1028"/>
      <c r="AB923" s="1028"/>
      <c r="AC923" s="1028"/>
      <c r="AD923" s="1028"/>
      <c r="AE923" s="1028"/>
      <c r="AF923" s="1028"/>
      <c r="AG923" s="1028"/>
      <c r="AH923" s="1028"/>
      <c r="AI923" s="1028"/>
      <c r="AJ923" s="1028"/>
      <c r="AK923" s="1028"/>
      <c r="AL923" s="1028"/>
      <c r="AM923" s="1028"/>
      <c r="AN923" s="1028"/>
      <c r="AO923" s="1028"/>
      <c r="AP923" s="1028"/>
      <c r="AQ923" s="1028"/>
      <c r="AR923" s="1028"/>
      <c r="AS923" s="1028"/>
    </row>
    <row r="924" spans="1:45" ht="12.75" customHeight="1">
      <c r="A924" s="1028"/>
      <c r="B924" s="1028"/>
      <c r="C924" s="1028"/>
      <c r="D924" s="1102"/>
      <c r="E924" s="1028"/>
      <c r="F924" s="1028"/>
      <c r="G924" s="1028"/>
      <c r="H924" s="1028"/>
      <c r="I924" s="1028"/>
      <c r="J924" s="1102"/>
      <c r="K924" s="1028"/>
      <c r="L924" s="1028"/>
      <c r="M924" s="1028"/>
      <c r="N924" s="1028"/>
      <c r="O924" s="1028"/>
      <c r="P924" s="1028"/>
      <c r="Q924" s="1028"/>
      <c r="R924" s="1162"/>
      <c r="S924" s="713"/>
      <c r="T924" s="747"/>
      <c r="U924" s="1028"/>
      <c r="V924" s="1102"/>
      <c r="W924" s="1165"/>
      <c r="X924" s="1028"/>
      <c r="Y924" s="1028"/>
      <c r="Z924" s="1028"/>
      <c r="AA924" s="1028"/>
      <c r="AB924" s="1028"/>
      <c r="AC924" s="1028"/>
      <c r="AD924" s="1028"/>
      <c r="AE924" s="1028"/>
      <c r="AF924" s="1028"/>
      <c r="AG924" s="1028"/>
      <c r="AH924" s="1028"/>
      <c r="AI924" s="1028"/>
      <c r="AJ924" s="1028"/>
      <c r="AK924" s="1028"/>
      <c r="AL924" s="1028"/>
      <c r="AM924" s="1028"/>
      <c r="AN924" s="1028"/>
      <c r="AO924" s="1028"/>
      <c r="AP924" s="1028"/>
      <c r="AQ924" s="1028"/>
      <c r="AR924" s="1028"/>
      <c r="AS924" s="1028"/>
    </row>
    <row r="925" spans="1:45" ht="12.75" customHeight="1">
      <c r="A925" s="1028"/>
      <c r="B925" s="1028"/>
      <c r="C925" s="1028"/>
      <c r="D925" s="1102"/>
      <c r="E925" s="1028"/>
      <c r="F925" s="1028"/>
      <c r="G925" s="1028"/>
      <c r="H925" s="1028"/>
      <c r="I925" s="1028"/>
      <c r="J925" s="1102"/>
      <c r="K925" s="1028"/>
      <c r="L925" s="1028"/>
      <c r="M925" s="1028"/>
      <c r="N925" s="1028"/>
      <c r="O925" s="1028"/>
      <c r="P925" s="1028"/>
      <c r="Q925" s="1028"/>
      <c r="R925" s="1162"/>
      <c r="S925" s="713"/>
      <c r="T925" s="747"/>
      <c r="U925" s="1028"/>
      <c r="V925" s="1102"/>
      <c r="W925" s="1165"/>
      <c r="X925" s="1028"/>
      <c r="Y925" s="1028"/>
      <c r="Z925" s="1028"/>
      <c r="AA925" s="1028"/>
      <c r="AB925" s="1028"/>
      <c r="AC925" s="1028"/>
      <c r="AD925" s="1028"/>
      <c r="AE925" s="1028"/>
      <c r="AF925" s="1028"/>
      <c r="AG925" s="1028"/>
      <c r="AH925" s="1028"/>
      <c r="AI925" s="1028"/>
      <c r="AJ925" s="1028"/>
      <c r="AK925" s="1028"/>
      <c r="AL925" s="1028"/>
      <c r="AM925" s="1028"/>
      <c r="AN925" s="1028"/>
      <c r="AO925" s="1028"/>
      <c r="AP925" s="1028"/>
      <c r="AQ925" s="1028"/>
      <c r="AR925" s="1028"/>
      <c r="AS925" s="1028"/>
    </row>
    <row r="926" spans="1:45" ht="12.75" customHeight="1">
      <c r="A926" s="1028"/>
      <c r="B926" s="1028"/>
      <c r="C926" s="1028"/>
      <c r="D926" s="1102"/>
      <c r="E926" s="1028"/>
      <c r="F926" s="1028"/>
      <c r="G926" s="1028"/>
      <c r="H926" s="1028"/>
      <c r="I926" s="1028"/>
      <c r="J926" s="1102"/>
      <c r="K926" s="1028"/>
      <c r="L926" s="1028"/>
      <c r="M926" s="1028"/>
      <c r="N926" s="1028"/>
      <c r="O926" s="1028"/>
      <c r="P926" s="1028"/>
      <c r="Q926" s="1028"/>
      <c r="R926" s="1162"/>
      <c r="S926" s="713"/>
      <c r="T926" s="747"/>
      <c r="U926" s="1028"/>
      <c r="V926" s="1102"/>
      <c r="W926" s="1165"/>
      <c r="X926" s="1028"/>
      <c r="Y926" s="1028"/>
      <c r="Z926" s="1028"/>
      <c r="AA926" s="1028"/>
      <c r="AB926" s="1028"/>
      <c r="AC926" s="1028"/>
      <c r="AD926" s="1028"/>
      <c r="AE926" s="1028"/>
      <c r="AF926" s="1028"/>
      <c r="AG926" s="1028"/>
      <c r="AH926" s="1028"/>
      <c r="AI926" s="1028"/>
      <c r="AJ926" s="1028"/>
      <c r="AK926" s="1028"/>
      <c r="AL926" s="1028"/>
      <c r="AM926" s="1028"/>
      <c r="AN926" s="1028"/>
      <c r="AO926" s="1028"/>
      <c r="AP926" s="1028"/>
      <c r="AQ926" s="1028"/>
      <c r="AR926" s="1028"/>
      <c r="AS926" s="1028"/>
    </row>
    <row r="927" spans="1:45" ht="12.75" customHeight="1">
      <c r="A927" s="1028"/>
      <c r="B927" s="1028"/>
      <c r="C927" s="1028"/>
      <c r="D927" s="1102"/>
      <c r="E927" s="1028"/>
      <c r="F927" s="1028"/>
      <c r="G927" s="1028"/>
      <c r="H927" s="1028"/>
      <c r="I927" s="1028"/>
      <c r="J927" s="1102"/>
      <c r="K927" s="1028"/>
      <c r="L927" s="1028"/>
      <c r="M927" s="1028"/>
      <c r="N927" s="1028"/>
      <c r="O927" s="1028"/>
      <c r="P927" s="1028"/>
      <c r="Q927" s="1028"/>
      <c r="R927" s="1162"/>
      <c r="S927" s="713"/>
      <c r="T927" s="747"/>
      <c r="U927" s="1028"/>
      <c r="V927" s="1102"/>
      <c r="W927" s="1165"/>
      <c r="X927" s="1028"/>
      <c r="Y927" s="1028"/>
      <c r="Z927" s="1028"/>
      <c r="AA927" s="1028"/>
      <c r="AB927" s="1028"/>
      <c r="AC927" s="1028"/>
      <c r="AD927" s="1028"/>
      <c r="AE927" s="1028"/>
      <c r="AF927" s="1028"/>
      <c r="AG927" s="1028"/>
      <c r="AH927" s="1028"/>
      <c r="AI927" s="1028"/>
      <c r="AJ927" s="1028"/>
      <c r="AK927" s="1028"/>
      <c r="AL927" s="1028"/>
      <c r="AM927" s="1028"/>
      <c r="AN927" s="1028"/>
      <c r="AO927" s="1028"/>
      <c r="AP927" s="1028"/>
      <c r="AQ927" s="1028"/>
      <c r="AR927" s="1028"/>
      <c r="AS927" s="1028"/>
    </row>
    <row r="928" spans="1:45" ht="12.75" customHeight="1">
      <c r="A928" s="1028"/>
      <c r="B928" s="1028"/>
      <c r="C928" s="1028"/>
      <c r="D928" s="1102"/>
      <c r="E928" s="1028"/>
      <c r="F928" s="1028"/>
      <c r="G928" s="1028"/>
      <c r="H928" s="1028"/>
      <c r="I928" s="1028"/>
      <c r="J928" s="1102"/>
      <c r="K928" s="1028"/>
      <c r="L928" s="1028"/>
      <c r="M928" s="1028"/>
      <c r="N928" s="1028"/>
      <c r="O928" s="1028"/>
      <c r="P928" s="1028"/>
      <c r="Q928" s="1028"/>
      <c r="R928" s="1162"/>
      <c r="S928" s="713"/>
      <c r="T928" s="747"/>
      <c r="U928" s="1028"/>
      <c r="V928" s="1102"/>
      <c r="W928" s="1165"/>
      <c r="X928" s="1028"/>
      <c r="Y928" s="1028"/>
      <c r="Z928" s="1028"/>
      <c r="AA928" s="1028"/>
      <c r="AB928" s="1028"/>
      <c r="AC928" s="1028"/>
      <c r="AD928" s="1028"/>
      <c r="AE928" s="1028"/>
      <c r="AF928" s="1028"/>
      <c r="AG928" s="1028"/>
      <c r="AH928" s="1028"/>
      <c r="AI928" s="1028"/>
      <c r="AJ928" s="1028"/>
      <c r="AK928" s="1028"/>
      <c r="AL928" s="1028"/>
      <c r="AM928" s="1028"/>
      <c r="AN928" s="1028"/>
      <c r="AO928" s="1028"/>
      <c r="AP928" s="1028"/>
      <c r="AQ928" s="1028"/>
      <c r="AR928" s="1028"/>
      <c r="AS928" s="1028"/>
    </row>
    <row r="929" spans="1:45" ht="12.75" customHeight="1">
      <c r="A929" s="1028"/>
      <c r="B929" s="1028"/>
      <c r="C929" s="1028"/>
      <c r="D929" s="1102"/>
      <c r="E929" s="1028"/>
      <c r="F929" s="1028"/>
      <c r="G929" s="1028"/>
      <c r="H929" s="1028"/>
      <c r="I929" s="1028"/>
      <c r="J929" s="1102"/>
      <c r="K929" s="1028"/>
      <c r="L929" s="1028"/>
      <c r="M929" s="1028"/>
      <c r="N929" s="1028"/>
      <c r="O929" s="1028"/>
      <c r="P929" s="1028"/>
      <c r="Q929" s="1028"/>
      <c r="R929" s="1162"/>
      <c r="S929" s="713"/>
      <c r="T929" s="747"/>
      <c r="U929" s="1028"/>
      <c r="V929" s="1102"/>
      <c r="W929" s="1165"/>
      <c r="X929" s="1028"/>
      <c r="Y929" s="1028"/>
      <c r="Z929" s="1028"/>
      <c r="AA929" s="1028"/>
      <c r="AB929" s="1028"/>
      <c r="AC929" s="1028"/>
      <c r="AD929" s="1028"/>
      <c r="AE929" s="1028"/>
      <c r="AF929" s="1028"/>
      <c r="AG929" s="1028"/>
      <c r="AH929" s="1028"/>
      <c r="AI929" s="1028"/>
      <c r="AJ929" s="1028"/>
      <c r="AK929" s="1028"/>
      <c r="AL929" s="1028"/>
      <c r="AM929" s="1028"/>
      <c r="AN929" s="1028"/>
      <c r="AO929" s="1028"/>
      <c r="AP929" s="1028"/>
      <c r="AQ929" s="1028"/>
      <c r="AR929" s="1028"/>
      <c r="AS929" s="1028"/>
    </row>
    <row r="930" spans="1:45" ht="12.75" customHeight="1">
      <c r="A930" s="1028"/>
      <c r="B930" s="1028"/>
      <c r="C930" s="1028"/>
      <c r="D930" s="1102"/>
      <c r="E930" s="1028"/>
      <c r="F930" s="1028"/>
      <c r="G930" s="1028"/>
      <c r="H930" s="1028"/>
      <c r="I930" s="1028"/>
      <c r="J930" s="1102"/>
      <c r="K930" s="1028"/>
      <c r="L930" s="1028"/>
      <c r="M930" s="1028"/>
      <c r="N930" s="1028"/>
      <c r="O930" s="1028"/>
      <c r="P930" s="1028"/>
      <c r="Q930" s="1028"/>
      <c r="R930" s="1162"/>
      <c r="S930" s="713"/>
      <c r="T930" s="747"/>
      <c r="U930" s="1028"/>
      <c r="V930" s="1102"/>
      <c r="W930" s="1165"/>
      <c r="X930" s="1028"/>
      <c r="Y930" s="1028"/>
      <c r="Z930" s="1028"/>
      <c r="AA930" s="1028"/>
      <c r="AB930" s="1028"/>
      <c r="AC930" s="1028"/>
      <c r="AD930" s="1028"/>
      <c r="AE930" s="1028"/>
      <c r="AF930" s="1028"/>
      <c r="AG930" s="1028"/>
      <c r="AH930" s="1028"/>
      <c r="AI930" s="1028"/>
      <c r="AJ930" s="1028"/>
      <c r="AK930" s="1028"/>
      <c r="AL930" s="1028"/>
      <c r="AM930" s="1028"/>
      <c r="AN930" s="1028"/>
      <c r="AO930" s="1028"/>
      <c r="AP930" s="1028"/>
      <c r="AQ930" s="1028"/>
      <c r="AR930" s="1028"/>
      <c r="AS930" s="1028"/>
    </row>
    <row r="931" spans="1:45" ht="12.75" customHeight="1">
      <c r="A931" s="1028"/>
      <c r="B931" s="1028"/>
      <c r="C931" s="1028"/>
      <c r="D931" s="1102"/>
      <c r="E931" s="1028"/>
      <c r="F931" s="1028"/>
      <c r="G931" s="1028"/>
      <c r="H931" s="1028"/>
      <c r="I931" s="1028"/>
      <c r="J931" s="1102"/>
      <c r="K931" s="1028"/>
      <c r="L931" s="1028"/>
      <c r="M931" s="1028"/>
      <c r="N931" s="1028"/>
      <c r="O931" s="1028"/>
      <c r="P931" s="1028"/>
      <c r="Q931" s="1028"/>
      <c r="R931" s="1162"/>
      <c r="S931" s="713"/>
      <c r="T931" s="747"/>
      <c r="U931" s="1028"/>
      <c r="V931" s="1102"/>
      <c r="W931" s="1165"/>
      <c r="X931" s="1028"/>
      <c r="Y931" s="1028"/>
      <c r="Z931" s="1028"/>
      <c r="AA931" s="1028"/>
      <c r="AB931" s="1028"/>
      <c r="AC931" s="1028"/>
      <c r="AD931" s="1028"/>
      <c r="AE931" s="1028"/>
      <c r="AF931" s="1028"/>
      <c r="AG931" s="1028"/>
      <c r="AH931" s="1028"/>
      <c r="AI931" s="1028"/>
      <c r="AJ931" s="1028"/>
      <c r="AK931" s="1028"/>
      <c r="AL931" s="1028"/>
      <c r="AM931" s="1028"/>
      <c r="AN931" s="1028"/>
      <c r="AO931" s="1028"/>
      <c r="AP931" s="1028"/>
      <c r="AQ931" s="1028"/>
      <c r="AR931" s="1028"/>
      <c r="AS931" s="1028"/>
    </row>
    <row r="932" spans="1:45" ht="12.75" customHeight="1">
      <c r="A932" s="1028"/>
      <c r="B932" s="1028"/>
      <c r="C932" s="1028"/>
      <c r="D932" s="1102"/>
      <c r="E932" s="1028"/>
      <c r="F932" s="1028"/>
      <c r="G932" s="1028"/>
      <c r="H932" s="1028"/>
      <c r="I932" s="1028"/>
      <c r="J932" s="1102"/>
      <c r="K932" s="1028"/>
      <c r="L932" s="1028"/>
      <c r="M932" s="1028"/>
      <c r="N932" s="1028"/>
      <c r="O932" s="1028"/>
      <c r="P932" s="1028"/>
      <c r="Q932" s="1028"/>
      <c r="R932" s="1162"/>
      <c r="S932" s="713"/>
      <c r="T932" s="747"/>
      <c r="U932" s="1028"/>
      <c r="V932" s="1102"/>
      <c r="W932" s="1165"/>
      <c r="X932" s="1028"/>
      <c r="Y932" s="1028"/>
      <c r="Z932" s="1028"/>
      <c r="AA932" s="1028"/>
      <c r="AB932" s="1028"/>
      <c r="AC932" s="1028"/>
      <c r="AD932" s="1028"/>
      <c r="AE932" s="1028"/>
      <c r="AF932" s="1028"/>
      <c r="AG932" s="1028"/>
      <c r="AH932" s="1028"/>
      <c r="AI932" s="1028"/>
      <c r="AJ932" s="1028"/>
      <c r="AK932" s="1028"/>
      <c r="AL932" s="1028"/>
      <c r="AM932" s="1028"/>
      <c r="AN932" s="1028"/>
      <c r="AO932" s="1028"/>
      <c r="AP932" s="1028"/>
      <c r="AQ932" s="1028"/>
      <c r="AR932" s="1028"/>
      <c r="AS932" s="1028"/>
    </row>
    <row r="933" spans="1:45" ht="12.75" customHeight="1">
      <c r="A933" s="1028"/>
      <c r="B933" s="1028"/>
      <c r="C933" s="1028"/>
      <c r="D933" s="1102"/>
      <c r="E933" s="1028"/>
      <c r="F933" s="1028"/>
      <c r="G933" s="1028"/>
      <c r="H933" s="1028"/>
      <c r="I933" s="1028"/>
      <c r="J933" s="1102"/>
      <c r="K933" s="1028"/>
      <c r="L933" s="1028"/>
      <c r="M933" s="1028"/>
      <c r="N933" s="1028"/>
      <c r="O933" s="1028"/>
      <c r="P933" s="1028"/>
      <c r="Q933" s="1028"/>
      <c r="R933" s="1162"/>
      <c r="S933" s="713"/>
      <c r="T933" s="747"/>
      <c r="U933" s="1028"/>
      <c r="V933" s="1102"/>
      <c r="W933" s="1165"/>
      <c r="X933" s="1028"/>
      <c r="Y933" s="1028"/>
      <c r="Z933" s="1028"/>
      <c r="AA933" s="1028"/>
      <c r="AB933" s="1028"/>
      <c r="AC933" s="1028"/>
      <c r="AD933" s="1028"/>
      <c r="AE933" s="1028"/>
      <c r="AF933" s="1028"/>
      <c r="AG933" s="1028"/>
      <c r="AH933" s="1028"/>
      <c r="AI933" s="1028"/>
      <c r="AJ933" s="1028"/>
      <c r="AK933" s="1028"/>
      <c r="AL933" s="1028"/>
      <c r="AM933" s="1028"/>
      <c r="AN933" s="1028"/>
      <c r="AO933" s="1028"/>
      <c r="AP933" s="1028"/>
      <c r="AQ933" s="1028"/>
      <c r="AR933" s="1028"/>
      <c r="AS933" s="1028"/>
    </row>
    <row r="934" spans="1:45" ht="12.75" customHeight="1">
      <c r="A934" s="1028"/>
      <c r="B934" s="1028"/>
      <c r="C934" s="1028"/>
      <c r="D934" s="1102"/>
      <c r="E934" s="1028"/>
      <c r="F934" s="1028"/>
      <c r="G934" s="1028"/>
      <c r="H934" s="1028"/>
      <c r="I934" s="1028"/>
      <c r="J934" s="1102"/>
      <c r="K934" s="1028"/>
      <c r="L934" s="1028"/>
      <c r="M934" s="1028"/>
      <c r="N934" s="1028"/>
      <c r="O934" s="1028"/>
      <c r="P934" s="1028"/>
      <c r="Q934" s="1028"/>
      <c r="R934" s="1162"/>
      <c r="S934" s="713"/>
      <c r="T934" s="747"/>
      <c r="U934" s="1028"/>
      <c r="V934" s="1102"/>
      <c r="W934" s="1165"/>
      <c r="X934" s="1028"/>
      <c r="Y934" s="1028"/>
      <c r="Z934" s="1028"/>
      <c r="AA934" s="1028"/>
      <c r="AB934" s="1028"/>
      <c r="AC934" s="1028"/>
      <c r="AD934" s="1028"/>
      <c r="AE934" s="1028"/>
      <c r="AF934" s="1028"/>
      <c r="AG934" s="1028"/>
      <c r="AH934" s="1028"/>
      <c r="AI934" s="1028"/>
      <c r="AJ934" s="1028"/>
      <c r="AK934" s="1028"/>
      <c r="AL934" s="1028"/>
      <c r="AM934" s="1028"/>
      <c r="AN934" s="1028"/>
      <c r="AO934" s="1028"/>
      <c r="AP934" s="1028"/>
      <c r="AQ934" s="1028"/>
      <c r="AR934" s="1028"/>
      <c r="AS934" s="1028"/>
    </row>
    <row r="935" spans="1:45" ht="12.75" customHeight="1">
      <c r="A935" s="1028"/>
      <c r="B935" s="1028"/>
      <c r="C935" s="1028"/>
      <c r="D935" s="1102"/>
      <c r="E935" s="1028"/>
      <c r="F935" s="1028"/>
      <c r="G935" s="1028"/>
      <c r="H935" s="1028"/>
      <c r="I935" s="1028"/>
      <c r="J935" s="1102"/>
      <c r="K935" s="1028"/>
      <c r="L935" s="1028"/>
      <c r="M935" s="1028"/>
      <c r="N935" s="1028"/>
      <c r="O935" s="1028"/>
      <c r="P935" s="1028"/>
      <c r="Q935" s="1028"/>
      <c r="R935" s="1162"/>
      <c r="S935" s="713"/>
      <c r="T935" s="747"/>
      <c r="U935" s="1028"/>
      <c r="V935" s="1102"/>
      <c r="W935" s="1165"/>
      <c r="X935" s="1028"/>
      <c r="Y935" s="1028"/>
      <c r="Z935" s="1028"/>
      <c r="AA935" s="1028"/>
      <c r="AB935" s="1028"/>
      <c r="AC935" s="1028"/>
      <c r="AD935" s="1028"/>
      <c r="AE935" s="1028"/>
      <c r="AF935" s="1028"/>
      <c r="AG935" s="1028"/>
      <c r="AH935" s="1028"/>
      <c r="AI935" s="1028"/>
      <c r="AJ935" s="1028"/>
      <c r="AK935" s="1028"/>
      <c r="AL935" s="1028"/>
      <c r="AM935" s="1028"/>
      <c r="AN935" s="1028"/>
      <c r="AO935" s="1028"/>
      <c r="AP935" s="1028"/>
      <c r="AQ935" s="1028"/>
      <c r="AR935" s="1028"/>
      <c r="AS935" s="1028"/>
    </row>
    <row r="936" spans="1:45" ht="12.75" customHeight="1">
      <c r="A936" s="1028"/>
      <c r="B936" s="1028"/>
      <c r="C936" s="1028"/>
      <c r="D936" s="1102"/>
      <c r="E936" s="1028"/>
      <c r="F936" s="1028"/>
      <c r="G936" s="1028"/>
      <c r="H936" s="1028"/>
      <c r="I936" s="1028"/>
      <c r="J936" s="1102"/>
      <c r="K936" s="1028"/>
      <c r="L936" s="1028"/>
      <c r="M936" s="1028"/>
      <c r="N936" s="1028"/>
      <c r="O936" s="1028"/>
      <c r="P936" s="1028"/>
      <c r="Q936" s="1028"/>
      <c r="R936" s="1162"/>
      <c r="S936" s="713"/>
      <c r="T936" s="747"/>
      <c r="U936" s="1028"/>
      <c r="V936" s="1102"/>
      <c r="W936" s="1165"/>
      <c r="X936" s="1028"/>
      <c r="Y936" s="1028"/>
      <c r="Z936" s="1028"/>
      <c r="AA936" s="1028"/>
      <c r="AB936" s="1028"/>
      <c r="AC936" s="1028"/>
      <c r="AD936" s="1028"/>
      <c r="AE936" s="1028"/>
      <c r="AF936" s="1028"/>
      <c r="AG936" s="1028"/>
      <c r="AH936" s="1028"/>
      <c r="AI936" s="1028"/>
      <c r="AJ936" s="1028"/>
      <c r="AK936" s="1028"/>
      <c r="AL936" s="1028"/>
      <c r="AM936" s="1028"/>
      <c r="AN936" s="1028"/>
      <c r="AO936" s="1028"/>
      <c r="AP936" s="1028"/>
      <c r="AQ936" s="1028"/>
      <c r="AR936" s="1028"/>
      <c r="AS936" s="1028"/>
    </row>
    <row r="937" spans="1:45" ht="12.75" customHeight="1">
      <c r="A937" s="1028"/>
      <c r="B937" s="1028"/>
      <c r="C937" s="1028"/>
      <c r="D937" s="1102"/>
      <c r="E937" s="1028"/>
      <c r="F937" s="1028"/>
      <c r="G937" s="1028"/>
      <c r="H937" s="1028"/>
      <c r="I937" s="1028"/>
      <c r="J937" s="1102"/>
      <c r="K937" s="1028"/>
      <c r="L937" s="1028"/>
      <c r="M937" s="1028"/>
      <c r="N937" s="1028"/>
      <c r="O937" s="1028"/>
      <c r="P937" s="1028"/>
      <c r="Q937" s="1028"/>
      <c r="R937" s="1162"/>
      <c r="S937" s="713"/>
      <c r="T937" s="747"/>
      <c r="U937" s="1028"/>
      <c r="V937" s="1102"/>
      <c r="W937" s="1165"/>
      <c r="X937" s="1028"/>
      <c r="Y937" s="1028"/>
      <c r="Z937" s="1028"/>
      <c r="AA937" s="1028"/>
      <c r="AB937" s="1028"/>
      <c r="AC937" s="1028"/>
      <c r="AD937" s="1028"/>
      <c r="AE937" s="1028"/>
      <c r="AF937" s="1028"/>
      <c r="AG937" s="1028"/>
      <c r="AH937" s="1028"/>
      <c r="AI937" s="1028"/>
      <c r="AJ937" s="1028"/>
      <c r="AK937" s="1028"/>
      <c r="AL937" s="1028"/>
      <c r="AM937" s="1028"/>
      <c r="AN937" s="1028"/>
      <c r="AO937" s="1028"/>
      <c r="AP937" s="1028"/>
      <c r="AQ937" s="1028"/>
      <c r="AR937" s="1028"/>
      <c r="AS937" s="1028"/>
    </row>
    <row r="938" spans="1:45" ht="12.75" customHeight="1">
      <c r="A938" s="1028"/>
      <c r="B938" s="1028"/>
      <c r="C938" s="1028"/>
      <c r="D938" s="1102"/>
      <c r="E938" s="1028"/>
      <c r="F938" s="1028"/>
      <c r="G938" s="1028"/>
      <c r="H938" s="1028"/>
      <c r="I938" s="1028"/>
      <c r="J938" s="1102"/>
      <c r="K938" s="1028"/>
      <c r="L938" s="1028"/>
      <c r="M938" s="1028"/>
      <c r="N938" s="1028"/>
      <c r="O938" s="1028"/>
      <c r="P938" s="1028"/>
      <c r="Q938" s="1028"/>
      <c r="R938" s="1162"/>
      <c r="S938" s="713"/>
      <c r="T938" s="747"/>
      <c r="U938" s="1028"/>
      <c r="V938" s="1102"/>
      <c r="W938" s="1165"/>
      <c r="X938" s="1028"/>
      <c r="Y938" s="1028"/>
      <c r="Z938" s="1028"/>
      <c r="AA938" s="1028"/>
      <c r="AB938" s="1028"/>
      <c r="AC938" s="1028"/>
      <c r="AD938" s="1028"/>
      <c r="AE938" s="1028"/>
      <c r="AF938" s="1028"/>
      <c r="AG938" s="1028"/>
      <c r="AH938" s="1028"/>
      <c r="AI938" s="1028"/>
      <c r="AJ938" s="1028"/>
      <c r="AK938" s="1028"/>
      <c r="AL938" s="1028"/>
      <c r="AM938" s="1028"/>
      <c r="AN938" s="1028"/>
      <c r="AO938" s="1028"/>
      <c r="AP938" s="1028"/>
      <c r="AQ938" s="1028"/>
      <c r="AR938" s="1028"/>
      <c r="AS938" s="1028"/>
    </row>
    <row r="939" spans="1:45" ht="12.75" customHeight="1">
      <c r="A939" s="1028"/>
      <c r="B939" s="1028"/>
      <c r="C939" s="1028"/>
      <c r="D939" s="1102"/>
      <c r="E939" s="1028"/>
      <c r="F939" s="1028"/>
      <c r="G939" s="1028"/>
      <c r="H939" s="1028"/>
      <c r="I939" s="1028"/>
      <c r="J939" s="1102"/>
      <c r="K939" s="1028"/>
      <c r="L939" s="1028"/>
      <c r="M939" s="1028"/>
      <c r="N939" s="1028"/>
      <c r="O939" s="1028"/>
      <c r="P939" s="1028"/>
      <c r="Q939" s="1028"/>
      <c r="R939" s="1162"/>
      <c r="S939" s="713"/>
      <c r="T939" s="747"/>
      <c r="U939" s="1028"/>
      <c r="V939" s="1102"/>
      <c r="W939" s="1165"/>
      <c r="X939" s="1028"/>
      <c r="Y939" s="1028"/>
      <c r="Z939" s="1028"/>
      <c r="AA939" s="1028"/>
      <c r="AB939" s="1028"/>
      <c r="AC939" s="1028"/>
      <c r="AD939" s="1028"/>
      <c r="AE939" s="1028"/>
      <c r="AF939" s="1028"/>
      <c r="AG939" s="1028"/>
      <c r="AH939" s="1028"/>
      <c r="AI939" s="1028"/>
      <c r="AJ939" s="1028"/>
      <c r="AK939" s="1028"/>
      <c r="AL939" s="1028"/>
      <c r="AM939" s="1028"/>
      <c r="AN939" s="1028"/>
      <c r="AO939" s="1028"/>
      <c r="AP939" s="1028"/>
      <c r="AQ939" s="1028"/>
      <c r="AR939" s="1028"/>
      <c r="AS939" s="1028"/>
    </row>
    <row r="940" spans="1:45" ht="12.75" customHeight="1">
      <c r="A940" s="1028"/>
      <c r="B940" s="1028"/>
      <c r="C940" s="1028"/>
      <c r="D940" s="1102"/>
      <c r="E940" s="1028"/>
      <c r="F940" s="1028"/>
      <c r="G940" s="1028"/>
      <c r="H940" s="1028"/>
      <c r="I940" s="1028"/>
      <c r="J940" s="1102"/>
      <c r="K940" s="1028"/>
      <c r="L940" s="1028"/>
      <c r="M940" s="1028"/>
      <c r="N940" s="1028"/>
      <c r="O940" s="1028"/>
      <c r="P940" s="1028"/>
      <c r="Q940" s="1028"/>
      <c r="R940" s="1162"/>
      <c r="S940" s="713"/>
      <c r="T940" s="747"/>
      <c r="U940" s="1028"/>
      <c r="V940" s="1102"/>
      <c r="W940" s="1165"/>
      <c r="X940" s="1028"/>
      <c r="Y940" s="1028"/>
      <c r="Z940" s="1028"/>
      <c r="AA940" s="1028"/>
      <c r="AB940" s="1028"/>
      <c r="AC940" s="1028"/>
      <c r="AD940" s="1028"/>
      <c r="AE940" s="1028"/>
      <c r="AF940" s="1028"/>
      <c r="AG940" s="1028"/>
      <c r="AH940" s="1028"/>
      <c r="AI940" s="1028"/>
      <c r="AJ940" s="1028"/>
      <c r="AK940" s="1028"/>
      <c r="AL940" s="1028"/>
      <c r="AM940" s="1028"/>
      <c r="AN940" s="1028"/>
      <c r="AO940" s="1028"/>
      <c r="AP940" s="1028"/>
      <c r="AQ940" s="1028"/>
      <c r="AR940" s="1028"/>
      <c r="AS940" s="1028"/>
    </row>
    <row r="941" spans="1:45" ht="12.75" customHeight="1">
      <c r="A941" s="1028"/>
      <c r="B941" s="1028"/>
      <c r="C941" s="1028"/>
      <c r="D941" s="1102"/>
      <c r="E941" s="1028"/>
      <c r="F941" s="1028"/>
      <c r="G941" s="1028"/>
      <c r="H941" s="1028"/>
      <c r="I941" s="1028"/>
      <c r="J941" s="1102"/>
      <c r="K941" s="1028"/>
      <c r="L941" s="1028"/>
      <c r="M941" s="1028"/>
      <c r="N941" s="1028"/>
      <c r="O941" s="1028"/>
      <c r="P941" s="1028"/>
      <c r="Q941" s="1028"/>
      <c r="R941" s="1162"/>
      <c r="S941" s="713"/>
      <c r="T941" s="747"/>
      <c r="U941" s="1028"/>
      <c r="V941" s="1102"/>
      <c r="W941" s="1165"/>
      <c r="X941" s="1028"/>
      <c r="Y941" s="1028"/>
      <c r="Z941" s="1028"/>
      <c r="AA941" s="1028"/>
      <c r="AB941" s="1028"/>
      <c r="AC941" s="1028"/>
      <c r="AD941" s="1028"/>
      <c r="AE941" s="1028"/>
      <c r="AF941" s="1028"/>
      <c r="AG941" s="1028"/>
      <c r="AH941" s="1028"/>
      <c r="AI941" s="1028"/>
      <c r="AJ941" s="1028"/>
      <c r="AK941" s="1028"/>
      <c r="AL941" s="1028"/>
      <c r="AM941" s="1028"/>
      <c r="AN941" s="1028"/>
      <c r="AO941" s="1028"/>
      <c r="AP941" s="1028"/>
      <c r="AQ941" s="1028"/>
      <c r="AR941" s="1028"/>
      <c r="AS941" s="1028"/>
    </row>
    <row r="942" spans="1:45" ht="12.75" customHeight="1">
      <c r="A942" s="1028"/>
      <c r="B942" s="1028"/>
      <c r="C942" s="1028"/>
      <c r="D942" s="1102"/>
      <c r="E942" s="1028"/>
      <c r="F942" s="1028"/>
      <c r="G942" s="1028"/>
      <c r="H942" s="1028"/>
      <c r="I942" s="1028"/>
      <c r="J942" s="1102"/>
      <c r="K942" s="1028"/>
      <c r="L942" s="1028"/>
      <c r="M942" s="1028"/>
      <c r="N942" s="1028"/>
      <c r="O942" s="1028"/>
      <c r="P942" s="1028"/>
      <c r="Q942" s="1028"/>
      <c r="R942" s="1162"/>
      <c r="S942" s="713"/>
      <c r="T942" s="747"/>
      <c r="U942" s="1028"/>
      <c r="V942" s="1102"/>
      <c r="W942" s="1165"/>
      <c r="X942" s="1028"/>
      <c r="Y942" s="1028"/>
      <c r="Z942" s="1028"/>
      <c r="AA942" s="1028"/>
      <c r="AB942" s="1028"/>
      <c r="AC942" s="1028"/>
      <c r="AD942" s="1028"/>
      <c r="AE942" s="1028"/>
      <c r="AF942" s="1028"/>
      <c r="AG942" s="1028"/>
      <c r="AH942" s="1028"/>
      <c r="AI942" s="1028"/>
      <c r="AJ942" s="1028"/>
      <c r="AK942" s="1028"/>
      <c r="AL942" s="1028"/>
      <c r="AM942" s="1028"/>
      <c r="AN942" s="1028"/>
      <c r="AO942" s="1028"/>
      <c r="AP942" s="1028"/>
      <c r="AQ942" s="1028"/>
      <c r="AR942" s="1028"/>
      <c r="AS942" s="1028"/>
    </row>
    <row r="943" spans="1:45" ht="12.75" customHeight="1">
      <c r="A943" s="1028"/>
      <c r="B943" s="1028"/>
      <c r="C943" s="1028"/>
      <c r="D943" s="1102"/>
      <c r="E943" s="1028"/>
      <c r="F943" s="1028"/>
      <c r="G943" s="1028"/>
      <c r="H943" s="1028"/>
      <c r="I943" s="1028"/>
      <c r="J943" s="1102"/>
      <c r="K943" s="1028"/>
      <c r="L943" s="1028"/>
      <c r="M943" s="1028"/>
      <c r="N943" s="1028"/>
      <c r="O943" s="1028"/>
      <c r="P943" s="1028"/>
      <c r="Q943" s="1028"/>
      <c r="R943" s="1162"/>
      <c r="S943" s="713"/>
      <c r="T943" s="747"/>
      <c r="U943" s="1028"/>
      <c r="V943" s="1102"/>
      <c r="W943" s="1165"/>
      <c r="X943" s="1028"/>
      <c r="Y943" s="1028"/>
      <c r="Z943" s="1028"/>
      <c r="AA943" s="1028"/>
      <c r="AB943" s="1028"/>
      <c r="AC943" s="1028"/>
      <c r="AD943" s="1028"/>
      <c r="AE943" s="1028"/>
      <c r="AF943" s="1028"/>
      <c r="AG943" s="1028"/>
      <c r="AH943" s="1028"/>
      <c r="AI943" s="1028"/>
      <c r="AJ943" s="1028"/>
      <c r="AK943" s="1028"/>
      <c r="AL943" s="1028"/>
      <c r="AM943" s="1028"/>
      <c r="AN943" s="1028"/>
      <c r="AO943" s="1028"/>
      <c r="AP943" s="1028"/>
      <c r="AQ943" s="1028"/>
      <c r="AR943" s="1028"/>
      <c r="AS943" s="1028"/>
    </row>
    <row r="944" spans="1:45" ht="12.75" customHeight="1">
      <c r="A944" s="1028"/>
      <c r="B944" s="1028"/>
      <c r="C944" s="1028"/>
      <c r="D944" s="1102"/>
      <c r="E944" s="1028"/>
      <c r="F944" s="1028"/>
      <c r="G944" s="1028"/>
      <c r="H944" s="1028"/>
      <c r="I944" s="1028"/>
      <c r="J944" s="1102"/>
      <c r="K944" s="1028"/>
      <c r="L944" s="1028"/>
      <c r="M944" s="1028"/>
      <c r="N944" s="1028"/>
      <c r="O944" s="1028"/>
      <c r="P944" s="1028"/>
      <c r="Q944" s="1028"/>
      <c r="R944" s="1162"/>
      <c r="S944" s="713"/>
      <c r="T944" s="747"/>
      <c r="U944" s="1028"/>
      <c r="V944" s="1102"/>
      <c r="W944" s="1165"/>
      <c r="X944" s="1028"/>
      <c r="Y944" s="1028"/>
      <c r="Z944" s="1028"/>
      <c r="AA944" s="1028"/>
      <c r="AB944" s="1028"/>
      <c r="AC944" s="1028"/>
      <c r="AD944" s="1028"/>
      <c r="AE944" s="1028"/>
      <c r="AF944" s="1028"/>
      <c r="AG944" s="1028"/>
      <c r="AH944" s="1028"/>
      <c r="AI944" s="1028"/>
      <c r="AJ944" s="1028"/>
      <c r="AK944" s="1028"/>
      <c r="AL944" s="1028"/>
      <c r="AM944" s="1028"/>
      <c r="AN944" s="1028"/>
      <c r="AO944" s="1028"/>
      <c r="AP944" s="1028"/>
      <c r="AQ944" s="1028"/>
      <c r="AR944" s="1028"/>
      <c r="AS944" s="1028"/>
    </row>
    <row r="945" spans="1:45" ht="12.75" customHeight="1">
      <c r="A945" s="1028"/>
      <c r="B945" s="1028"/>
      <c r="C945" s="1028"/>
      <c r="D945" s="1102"/>
      <c r="E945" s="1028"/>
      <c r="F945" s="1028"/>
      <c r="G945" s="1028"/>
      <c r="H945" s="1028"/>
      <c r="I945" s="1028"/>
      <c r="J945" s="1102"/>
      <c r="K945" s="1028"/>
      <c r="L945" s="1028"/>
      <c r="M945" s="1028"/>
      <c r="N945" s="1028"/>
      <c r="O945" s="1028"/>
      <c r="P945" s="1028"/>
      <c r="Q945" s="1028"/>
      <c r="R945" s="1162"/>
      <c r="S945" s="713"/>
      <c r="T945" s="747"/>
      <c r="U945" s="1028"/>
      <c r="V945" s="1102"/>
      <c r="W945" s="1165"/>
      <c r="X945" s="1028"/>
      <c r="Y945" s="1028"/>
      <c r="Z945" s="1028"/>
      <c r="AA945" s="1028"/>
      <c r="AB945" s="1028"/>
      <c r="AC945" s="1028"/>
      <c r="AD945" s="1028"/>
      <c r="AE945" s="1028"/>
      <c r="AF945" s="1028"/>
      <c r="AG945" s="1028"/>
      <c r="AH945" s="1028"/>
      <c r="AI945" s="1028"/>
      <c r="AJ945" s="1028"/>
      <c r="AK945" s="1028"/>
      <c r="AL945" s="1028"/>
      <c r="AM945" s="1028"/>
      <c r="AN945" s="1028"/>
      <c r="AO945" s="1028"/>
      <c r="AP945" s="1028"/>
      <c r="AQ945" s="1028"/>
      <c r="AR945" s="1028"/>
      <c r="AS945" s="1028"/>
    </row>
    <row r="946" spans="1:45" ht="12.75" customHeight="1">
      <c r="A946" s="1028"/>
      <c r="B946" s="1028"/>
      <c r="C946" s="1028"/>
      <c r="D946" s="1102"/>
      <c r="E946" s="1028"/>
      <c r="F946" s="1028"/>
      <c r="G946" s="1028"/>
      <c r="H946" s="1028"/>
      <c r="I946" s="1028"/>
      <c r="J946" s="1102"/>
      <c r="K946" s="1028"/>
      <c r="L946" s="1028"/>
      <c r="M946" s="1028"/>
      <c r="N946" s="1028"/>
      <c r="O946" s="1028"/>
      <c r="P946" s="1028"/>
      <c r="Q946" s="1028"/>
      <c r="R946" s="1162"/>
      <c r="S946" s="713"/>
      <c r="T946" s="747"/>
      <c r="U946" s="1028"/>
      <c r="V946" s="1102"/>
      <c r="W946" s="1165"/>
      <c r="X946" s="1028"/>
      <c r="Y946" s="1028"/>
      <c r="Z946" s="1028"/>
      <c r="AA946" s="1028"/>
      <c r="AB946" s="1028"/>
      <c r="AC946" s="1028"/>
      <c r="AD946" s="1028"/>
      <c r="AE946" s="1028"/>
      <c r="AF946" s="1028"/>
      <c r="AG946" s="1028"/>
      <c r="AH946" s="1028"/>
      <c r="AI946" s="1028"/>
      <c r="AJ946" s="1028"/>
      <c r="AK946" s="1028"/>
      <c r="AL946" s="1028"/>
      <c r="AM946" s="1028"/>
      <c r="AN946" s="1028"/>
      <c r="AO946" s="1028"/>
      <c r="AP946" s="1028"/>
      <c r="AQ946" s="1028"/>
      <c r="AR946" s="1028"/>
      <c r="AS946" s="1028"/>
    </row>
    <row r="947" spans="1:45" ht="12.75" customHeight="1">
      <c r="A947" s="1028"/>
      <c r="B947" s="1028"/>
      <c r="C947" s="1028"/>
      <c r="D947" s="1102"/>
      <c r="E947" s="1028"/>
      <c r="F947" s="1028"/>
      <c r="G947" s="1028"/>
      <c r="H947" s="1028"/>
      <c r="I947" s="1028"/>
      <c r="J947" s="1102"/>
      <c r="K947" s="1028"/>
      <c r="L947" s="1028"/>
      <c r="M947" s="1028"/>
      <c r="N947" s="1028"/>
      <c r="O947" s="1028"/>
      <c r="P947" s="1028"/>
      <c r="Q947" s="1028"/>
      <c r="R947" s="1162"/>
      <c r="S947" s="713"/>
      <c r="T947" s="747"/>
      <c r="U947" s="1028"/>
      <c r="V947" s="1102"/>
      <c r="W947" s="1165"/>
      <c r="X947" s="1028"/>
      <c r="Y947" s="1028"/>
      <c r="Z947" s="1028"/>
      <c r="AA947" s="1028"/>
      <c r="AB947" s="1028"/>
      <c r="AC947" s="1028"/>
      <c r="AD947" s="1028"/>
      <c r="AE947" s="1028"/>
      <c r="AF947" s="1028"/>
      <c r="AG947" s="1028"/>
      <c r="AH947" s="1028"/>
      <c r="AI947" s="1028"/>
      <c r="AJ947" s="1028"/>
      <c r="AK947" s="1028"/>
      <c r="AL947" s="1028"/>
      <c r="AM947" s="1028"/>
      <c r="AN947" s="1028"/>
      <c r="AO947" s="1028"/>
      <c r="AP947" s="1028"/>
      <c r="AQ947" s="1028"/>
      <c r="AR947" s="1028"/>
      <c r="AS947" s="1028"/>
    </row>
    <row r="948" spans="1:45" ht="12.75" customHeight="1">
      <c r="A948" s="1028"/>
      <c r="B948" s="1028"/>
      <c r="C948" s="1028"/>
      <c r="D948" s="1102"/>
      <c r="E948" s="1028"/>
      <c r="F948" s="1028"/>
      <c r="G948" s="1028"/>
      <c r="H948" s="1028"/>
      <c r="I948" s="1028"/>
      <c r="J948" s="1102"/>
      <c r="K948" s="1028"/>
      <c r="L948" s="1028"/>
      <c r="M948" s="1028"/>
      <c r="N948" s="1028"/>
      <c r="O948" s="1028"/>
      <c r="P948" s="1028"/>
      <c r="Q948" s="1028"/>
      <c r="R948" s="1162"/>
      <c r="S948" s="713"/>
      <c r="T948" s="747"/>
      <c r="U948" s="1028"/>
      <c r="V948" s="1102"/>
      <c r="W948" s="1165"/>
      <c r="X948" s="1028"/>
      <c r="Y948" s="1028"/>
      <c r="Z948" s="1028"/>
      <c r="AA948" s="1028"/>
      <c r="AB948" s="1028"/>
      <c r="AC948" s="1028"/>
      <c r="AD948" s="1028"/>
      <c r="AE948" s="1028"/>
      <c r="AF948" s="1028"/>
      <c r="AG948" s="1028"/>
      <c r="AH948" s="1028"/>
      <c r="AI948" s="1028"/>
      <c r="AJ948" s="1028"/>
      <c r="AK948" s="1028"/>
      <c r="AL948" s="1028"/>
      <c r="AM948" s="1028"/>
      <c r="AN948" s="1028"/>
      <c r="AO948" s="1028"/>
      <c r="AP948" s="1028"/>
      <c r="AQ948" s="1028"/>
      <c r="AR948" s="1028"/>
      <c r="AS948" s="1028"/>
    </row>
    <row r="949" spans="1:45" ht="12.75" customHeight="1">
      <c r="A949" s="1028"/>
      <c r="B949" s="1028"/>
      <c r="C949" s="1028"/>
      <c r="D949" s="1102"/>
      <c r="E949" s="1028"/>
      <c r="F949" s="1028"/>
      <c r="G949" s="1028"/>
      <c r="H949" s="1028"/>
      <c r="I949" s="1028"/>
      <c r="J949" s="1102"/>
      <c r="K949" s="1028"/>
      <c r="L949" s="1028"/>
      <c r="M949" s="1028"/>
      <c r="N949" s="1028"/>
      <c r="O949" s="1028"/>
      <c r="P949" s="1028"/>
      <c r="Q949" s="1028"/>
      <c r="R949" s="1162"/>
      <c r="S949" s="713"/>
      <c r="T949" s="747"/>
      <c r="U949" s="1028"/>
      <c r="V949" s="1102"/>
      <c r="W949" s="1165"/>
      <c r="X949" s="1028"/>
      <c r="Y949" s="1028"/>
      <c r="Z949" s="1028"/>
      <c r="AA949" s="1028"/>
      <c r="AB949" s="1028"/>
      <c r="AC949" s="1028"/>
      <c r="AD949" s="1028"/>
      <c r="AE949" s="1028"/>
      <c r="AF949" s="1028"/>
      <c r="AG949" s="1028"/>
      <c r="AH949" s="1028"/>
      <c r="AI949" s="1028"/>
      <c r="AJ949" s="1028"/>
      <c r="AK949" s="1028"/>
      <c r="AL949" s="1028"/>
      <c r="AM949" s="1028"/>
      <c r="AN949" s="1028"/>
      <c r="AO949" s="1028"/>
      <c r="AP949" s="1028"/>
      <c r="AQ949" s="1028"/>
      <c r="AR949" s="1028"/>
      <c r="AS949" s="1028"/>
    </row>
    <row r="950" spans="1:45" ht="12.75" customHeight="1">
      <c r="A950" s="1028"/>
      <c r="B950" s="1028"/>
      <c r="C950" s="1028"/>
      <c r="D950" s="1102"/>
      <c r="E950" s="1028"/>
      <c r="F950" s="1028"/>
      <c r="G950" s="1028"/>
      <c r="H950" s="1028"/>
      <c r="I950" s="1028"/>
      <c r="J950" s="1102"/>
      <c r="K950" s="1028"/>
      <c r="L950" s="1028"/>
      <c r="M950" s="1028"/>
      <c r="N950" s="1028"/>
      <c r="O950" s="1028"/>
      <c r="P950" s="1028"/>
      <c r="Q950" s="1028"/>
      <c r="R950" s="1162"/>
      <c r="S950" s="713"/>
      <c r="T950" s="747"/>
      <c r="U950" s="1028"/>
      <c r="V950" s="1102"/>
      <c r="W950" s="1165"/>
      <c r="X950" s="1028"/>
      <c r="Y950" s="1028"/>
      <c r="Z950" s="1028"/>
      <c r="AA950" s="1028"/>
      <c r="AB950" s="1028"/>
      <c r="AC950" s="1028"/>
      <c r="AD950" s="1028"/>
      <c r="AE950" s="1028"/>
      <c r="AF950" s="1028"/>
      <c r="AG950" s="1028"/>
      <c r="AH950" s="1028"/>
      <c r="AI950" s="1028"/>
      <c r="AJ950" s="1028"/>
      <c r="AK950" s="1028"/>
      <c r="AL950" s="1028"/>
      <c r="AM950" s="1028"/>
      <c r="AN950" s="1028"/>
      <c r="AO950" s="1028"/>
      <c r="AP950" s="1028"/>
      <c r="AQ950" s="1028"/>
      <c r="AR950" s="1028"/>
      <c r="AS950" s="1028"/>
    </row>
    <row r="951" spans="1:45" ht="12.75" customHeight="1">
      <c r="A951" s="1028"/>
      <c r="B951" s="1028"/>
      <c r="C951" s="1028"/>
      <c r="D951" s="1102"/>
      <c r="E951" s="1028"/>
      <c r="F951" s="1028"/>
      <c r="G951" s="1028"/>
      <c r="H951" s="1028"/>
      <c r="I951" s="1028"/>
      <c r="J951" s="1102"/>
      <c r="K951" s="1028"/>
      <c r="L951" s="1028"/>
      <c r="M951" s="1028"/>
      <c r="N951" s="1028"/>
      <c r="O951" s="1028"/>
      <c r="P951" s="1028"/>
      <c r="Q951" s="1028"/>
      <c r="R951" s="1162"/>
      <c r="S951" s="713"/>
      <c r="T951" s="747"/>
      <c r="U951" s="1028"/>
      <c r="V951" s="1102"/>
      <c r="W951" s="1165"/>
      <c r="X951" s="1028"/>
      <c r="Y951" s="1028"/>
      <c r="Z951" s="1028"/>
      <c r="AA951" s="1028"/>
      <c r="AB951" s="1028"/>
      <c r="AC951" s="1028"/>
      <c r="AD951" s="1028"/>
      <c r="AE951" s="1028"/>
      <c r="AF951" s="1028"/>
      <c r="AG951" s="1028"/>
      <c r="AH951" s="1028"/>
      <c r="AI951" s="1028"/>
      <c r="AJ951" s="1028"/>
      <c r="AK951" s="1028"/>
      <c r="AL951" s="1028"/>
      <c r="AM951" s="1028"/>
      <c r="AN951" s="1028"/>
      <c r="AO951" s="1028"/>
      <c r="AP951" s="1028"/>
      <c r="AQ951" s="1028"/>
      <c r="AR951" s="1028"/>
      <c r="AS951" s="1028"/>
    </row>
    <row r="952" spans="1:45" ht="12.75" customHeight="1">
      <c r="A952" s="1028"/>
      <c r="B952" s="1028"/>
      <c r="C952" s="1028"/>
      <c r="D952" s="1102"/>
      <c r="E952" s="1028"/>
      <c r="F952" s="1028"/>
      <c r="G952" s="1028"/>
      <c r="H952" s="1028"/>
      <c r="I952" s="1028"/>
      <c r="J952" s="1102"/>
      <c r="K952" s="1028"/>
      <c r="L952" s="1028"/>
      <c r="M952" s="1028"/>
      <c r="N952" s="1028"/>
      <c r="O952" s="1028"/>
      <c r="P952" s="1028"/>
      <c r="Q952" s="1028"/>
      <c r="R952" s="1162"/>
      <c r="S952" s="713"/>
      <c r="T952" s="747"/>
      <c r="U952" s="1028"/>
      <c r="V952" s="1102"/>
      <c r="W952" s="1165"/>
      <c r="X952" s="1028"/>
      <c r="Y952" s="1028"/>
      <c r="Z952" s="1028"/>
      <c r="AA952" s="1028"/>
      <c r="AB952" s="1028"/>
      <c r="AC952" s="1028"/>
      <c r="AD952" s="1028"/>
      <c r="AE952" s="1028"/>
      <c r="AF952" s="1028"/>
      <c r="AG952" s="1028"/>
      <c r="AH952" s="1028"/>
      <c r="AI952" s="1028"/>
      <c r="AJ952" s="1028"/>
      <c r="AK952" s="1028"/>
      <c r="AL952" s="1028"/>
      <c r="AM952" s="1028"/>
      <c r="AN952" s="1028"/>
      <c r="AO952" s="1028"/>
      <c r="AP952" s="1028"/>
      <c r="AQ952" s="1028"/>
      <c r="AR952" s="1028"/>
      <c r="AS952" s="1028"/>
    </row>
    <row r="953" spans="1:45" ht="12.75" customHeight="1">
      <c r="A953" s="1028"/>
      <c r="B953" s="1028"/>
      <c r="C953" s="1028"/>
      <c r="D953" s="1102"/>
      <c r="E953" s="1028"/>
      <c r="F953" s="1028"/>
      <c r="G953" s="1028"/>
      <c r="H953" s="1028"/>
      <c r="I953" s="1028"/>
      <c r="J953" s="1102"/>
      <c r="K953" s="1028"/>
      <c r="L953" s="1028"/>
      <c r="M953" s="1028"/>
      <c r="N953" s="1028"/>
      <c r="O953" s="1028"/>
      <c r="P953" s="1028"/>
      <c r="Q953" s="1028"/>
      <c r="R953" s="1162"/>
      <c r="S953" s="713"/>
      <c r="T953" s="747"/>
      <c r="U953" s="1028"/>
      <c r="V953" s="1102"/>
      <c r="W953" s="1165"/>
      <c r="X953" s="1028"/>
      <c r="Y953" s="1028"/>
      <c r="Z953" s="1028"/>
      <c r="AA953" s="1028"/>
      <c r="AB953" s="1028"/>
      <c r="AC953" s="1028"/>
      <c r="AD953" s="1028"/>
      <c r="AE953" s="1028"/>
      <c r="AF953" s="1028"/>
      <c r="AG953" s="1028"/>
      <c r="AH953" s="1028"/>
      <c r="AI953" s="1028"/>
      <c r="AJ953" s="1028"/>
      <c r="AK953" s="1028"/>
      <c r="AL953" s="1028"/>
      <c r="AM953" s="1028"/>
      <c r="AN953" s="1028"/>
      <c r="AO953" s="1028"/>
      <c r="AP953" s="1028"/>
      <c r="AQ953" s="1028"/>
      <c r="AR953" s="1028"/>
      <c r="AS953" s="1028"/>
    </row>
    <row r="954" spans="1:45" ht="12.75" customHeight="1">
      <c r="A954" s="1028"/>
      <c r="B954" s="1028"/>
      <c r="C954" s="1028"/>
      <c r="D954" s="1102"/>
      <c r="E954" s="1028"/>
      <c r="F954" s="1028"/>
      <c r="G954" s="1028"/>
      <c r="H954" s="1028"/>
      <c r="I954" s="1028"/>
      <c r="J954" s="1102"/>
      <c r="K954" s="1028"/>
      <c r="L954" s="1028"/>
      <c r="M954" s="1028"/>
      <c r="N954" s="1028"/>
      <c r="O954" s="1028"/>
      <c r="P954" s="1028"/>
      <c r="Q954" s="1028"/>
      <c r="R954" s="1162"/>
      <c r="S954" s="713"/>
      <c r="T954" s="747"/>
      <c r="U954" s="1028"/>
      <c r="V954" s="1102"/>
      <c r="W954" s="1165"/>
      <c r="X954" s="1028"/>
      <c r="Y954" s="1028"/>
      <c r="Z954" s="1028"/>
      <c r="AA954" s="1028"/>
      <c r="AB954" s="1028"/>
      <c r="AC954" s="1028"/>
      <c r="AD954" s="1028"/>
      <c r="AE954" s="1028"/>
      <c r="AF954" s="1028"/>
      <c r="AG954" s="1028"/>
      <c r="AH954" s="1028"/>
      <c r="AI954" s="1028"/>
      <c r="AJ954" s="1028"/>
      <c r="AK954" s="1028"/>
      <c r="AL954" s="1028"/>
      <c r="AM954" s="1028"/>
      <c r="AN954" s="1028"/>
      <c r="AO954" s="1028"/>
      <c r="AP954" s="1028"/>
      <c r="AQ954" s="1028"/>
      <c r="AR954" s="1028"/>
      <c r="AS954" s="1028"/>
    </row>
    <row r="955" spans="1:45" ht="12.75" customHeight="1">
      <c r="A955" s="1028"/>
      <c r="B955" s="1028"/>
      <c r="C955" s="1028"/>
      <c r="D955" s="1102"/>
      <c r="E955" s="1028"/>
      <c r="F955" s="1028"/>
      <c r="G955" s="1028"/>
      <c r="H955" s="1028"/>
      <c r="I955" s="1028"/>
      <c r="J955" s="1102"/>
      <c r="K955" s="1028"/>
      <c r="L955" s="1028"/>
      <c r="M955" s="1028"/>
      <c r="N955" s="1028"/>
      <c r="O955" s="1028"/>
      <c r="P955" s="1028"/>
      <c r="Q955" s="1028"/>
      <c r="R955" s="1162"/>
      <c r="S955" s="713"/>
      <c r="T955" s="747"/>
      <c r="U955" s="1028"/>
      <c r="V955" s="1102"/>
      <c r="W955" s="1165"/>
      <c r="X955" s="1028"/>
      <c r="Y955" s="1028"/>
      <c r="Z955" s="1028"/>
      <c r="AA955" s="1028"/>
      <c r="AB955" s="1028"/>
      <c r="AC955" s="1028"/>
      <c r="AD955" s="1028"/>
      <c r="AE955" s="1028"/>
      <c r="AF955" s="1028"/>
      <c r="AG955" s="1028"/>
      <c r="AH955" s="1028"/>
      <c r="AI955" s="1028"/>
      <c r="AJ955" s="1028"/>
      <c r="AK955" s="1028"/>
      <c r="AL955" s="1028"/>
      <c r="AM955" s="1028"/>
      <c r="AN955" s="1028"/>
      <c r="AO955" s="1028"/>
      <c r="AP955" s="1028"/>
      <c r="AQ955" s="1028"/>
      <c r="AR955" s="1028"/>
      <c r="AS955" s="1028"/>
    </row>
    <row r="956" spans="1:45" ht="12.75" customHeight="1">
      <c r="A956" s="1028"/>
      <c r="B956" s="1028"/>
      <c r="C956" s="1028"/>
      <c r="D956" s="1102"/>
      <c r="E956" s="1028"/>
      <c r="F956" s="1028"/>
      <c r="G956" s="1028"/>
      <c r="H956" s="1028"/>
      <c r="I956" s="1028"/>
      <c r="J956" s="1102"/>
      <c r="K956" s="1028"/>
      <c r="L956" s="1028"/>
      <c r="M956" s="1028"/>
      <c r="N956" s="1028"/>
      <c r="O956" s="1028"/>
      <c r="P956" s="1028"/>
      <c r="Q956" s="1028"/>
      <c r="R956" s="1162"/>
      <c r="S956" s="713"/>
      <c r="T956" s="747"/>
      <c r="U956" s="1028"/>
      <c r="V956" s="1102"/>
      <c r="W956" s="1165"/>
      <c r="X956" s="1028"/>
      <c r="Y956" s="1028"/>
      <c r="Z956" s="1028"/>
      <c r="AA956" s="1028"/>
      <c r="AB956" s="1028"/>
      <c r="AC956" s="1028"/>
      <c r="AD956" s="1028"/>
      <c r="AE956" s="1028"/>
      <c r="AF956" s="1028"/>
      <c r="AG956" s="1028"/>
      <c r="AH956" s="1028"/>
      <c r="AI956" s="1028"/>
      <c r="AJ956" s="1028"/>
      <c r="AK956" s="1028"/>
      <c r="AL956" s="1028"/>
      <c r="AM956" s="1028"/>
      <c r="AN956" s="1028"/>
      <c r="AO956" s="1028"/>
      <c r="AP956" s="1028"/>
      <c r="AQ956" s="1028"/>
      <c r="AR956" s="1028"/>
      <c r="AS956" s="1028"/>
    </row>
    <row r="957" spans="1:45" ht="12.75" customHeight="1">
      <c r="A957" s="1028"/>
      <c r="B957" s="1028"/>
      <c r="C957" s="1028"/>
      <c r="D957" s="1102"/>
      <c r="E957" s="1028"/>
      <c r="F957" s="1028"/>
      <c r="G957" s="1028"/>
      <c r="H957" s="1028"/>
      <c r="I957" s="1028"/>
      <c r="J957" s="1102"/>
      <c r="K957" s="1028"/>
      <c r="L957" s="1028"/>
      <c r="M957" s="1028"/>
      <c r="N957" s="1028"/>
      <c r="O957" s="1028"/>
      <c r="P957" s="1028"/>
      <c r="Q957" s="1028"/>
      <c r="R957" s="1162"/>
      <c r="S957" s="713"/>
      <c r="T957" s="747"/>
      <c r="U957" s="1028"/>
      <c r="V957" s="1102"/>
      <c r="W957" s="1165"/>
      <c r="X957" s="1028"/>
      <c r="Y957" s="1028"/>
      <c r="Z957" s="1028"/>
      <c r="AA957" s="1028"/>
      <c r="AB957" s="1028"/>
      <c r="AC957" s="1028"/>
      <c r="AD957" s="1028"/>
      <c r="AE957" s="1028"/>
      <c r="AF957" s="1028"/>
      <c r="AG957" s="1028"/>
      <c r="AH957" s="1028"/>
      <c r="AI957" s="1028"/>
      <c r="AJ957" s="1028"/>
      <c r="AK957" s="1028"/>
      <c r="AL957" s="1028"/>
      <c r="AM957" s="1028"/>
      <c r="AN957" s="1028"/>
      <c r="AO957" s="1028"/>
      <c r="AP957" s="1028"/>
      <c r="AQ957" s="1028"/>
      <c r="AR957" s="1028"/>
      <c r="AS957" s="1028"/>
    </row>
    <row r="958" spans="1:45" ht="12.75" customHeight="1">
      <c r="A958" s="1028"/>
      <c r="B958" s="1028"/>
      <c r="C958" s="1028"/>
      <c r="D958" s="1102"/>
      <c r="E958" s="1028"/>
      <c r="F958" s="1028"/>
      <c r="G958" s="1028"/>
      <c r="H958" s="1028"/>
      <c r="I958" s="1028"/>
      <c r="J958" s="1102"/>
      <c r="K958" s="1028"/>
      <c r="L958" s="1028"/>
      <c r="M958" s="1028"/>
      <c r="N958" s="1028"/>
      <c r="O958" s="1028"/>
      <c r="P958" s="1028"/>
      <c r="Q958" s="1028"/>
      <c r="R958" s="1162"/>
      <c r="S958" s="713"/>
      <c r="T958" s="747"/>
      <c r="U958" s="1028"/>
      <c r="V958" s="1102"/>
      <c r="W958" s="1165"/>
      <c r="X958" s="1028"/>
      <c r="Y958" s="1028"/>
      <c r="Z958" s="1028"/>
      <c r="AA958" s="1028"/>
      <c r="AB958" s="1028"/>
      <c r="AC958" s="1028"/>
      <c r="AD958" s="1028"/>
      <c r="AE958" s="1028"/>
      <c r="AF958" s="1028"/>
      <c r="AG958" s="1028"/>
      <c r="AH958" s="1028"/>
      <c r="AI958" s="1028"/>
      <c r="AJ958" s="1028"/>
      <c r="AK958" s="1028"/>
      <c r="AL958" s="1028"/>
      <c r="AM958" s="1028"/>
      <c r="AN958" s="1028"/>
      <c r="AO958" s="1028"/>
      <c r="AP958" s="1028"/>
      <c r="AQ958" s="1028"/>
      <c r="AR958" s="1028"/>
      <c r="AS958" s="1028"/>
    </row>
    <row r="959" spans="1:45" ht="12.75" customHeight="1">
      <c r="A959" s="1028"/>
      <c r="B959" s="1028"/>
      <c r="C959" s="1028"/>
      <c r="D959" s="1102"/>
      <c r="E959" s="1028"/>
      <c r="F959" s="1028"/>
      <c r="G959" s="1028"/>
      <c r="H959" s="1028"/>
      <c r="I959" s="1028"/>
      <c r="J959" s="1102"/>
      <c r="K959" s="1028"/>
      <c r="L959" s="1028"/>
      <c r="M959" s="1028"/>
      <c r="N959" s="1028"/>
      <c r="O959" s="1028"/>
      <c r="P959" s="1028"/>
      <c r="Q959" s="1028"/>
      <c r="R959" s="1162"/>
      <c r="S959" s="713"/>
      <c r="T959" s="747"/>
      <c r="U959" s="1028"/>
      <c r="V959" s="1102"/>
      <c r="W959" s="1165"/>
      <c r="X959" s="1028"/>
      <c r="Y959" s="1028"/>
      <c r="Z959" s="1028"/>
      <c r="AA959" s="1028"/>
      <c r="AB959" s="1028"/>
      <c r="AC959" s="1028"/>
      <c r="AD959" s="1028"/>
      <c r="AE959" s="1028"/>
      <c r="AF959" s="1028"/>
      <c r="AG959" s="1028"/>
      <c r="AH959" s="1028"/>
      <c r="AI959" s="1028"/>
      <c r="AJ959" s="1028"/>
      <c r="AK959" s="1028"/>
      <c r="AL959" s="1028"/>
      <c r="AM959" s="1028"/>
      <c r="AN959" s="1028"/>
      <c r="AO959" s="1028"/>
      <c r="AP959" s="1028"/>
      <c r="AQ959" s="1028"/>
      <c r="AR959" s="1028"/>
      <c r="AS959" s="1028"/>
    </row>
    <row r="960" spans="1:45" ht="12.75" customHeight="1">
      <c r="A960" s="1028"/>
      <c r="B960" s="1028"/>
      <c r="C960" s="1028"/>
      <c r="D960" s="1102"/>
      <c r="E960" s="1028"/>
      <c r="F960" s="1028"/>
      <c r="G960" s="1028"/>
      <c r="H960" s="1028"/>
      <c r="I960" s="1028"/>
      <c r="J960" s="1102"/>
      <c r="K960" s="1028"/>
      <c r="L960" s="1028"/>
      <c r="M960" s="1028"/>
      <c r="N960" s="1028"/>
      <c r="O960" s="1028"/>
      <c r="P960" s="1028"/>
      <c r="Q960" s="1028"/>
      <c r="R960" s="1162"/>
      <c r="S960" s="713"/>
      <c r="T960" s="747"/>
      <c r="U960" s="1028"/>
      <c r="V960" s="1102"/>
      <c r="W960" s="1165"/>
      <c r="X960" s="1028"/>
      <c r="Y960" s="1028"/>
      <c r="Z960" s="1028"/>
      <c r="AA960" s="1028"/>
      <c r="AB960" s="1028"/>
      <c r="AC960" s="1028"/>
      <c r="AD960" s="1028"/>
      <c r="AE960" s="1028"/>
      <c r="AF960" s="1028"/>
      <c r="AG960" s="1028"/>
      <c r="AH960" s="1028"/>
      <c r="AI960" s="1028"/>
      <c r="AJ960" s="1028"/>
      <c r="AK960" s="1028"/>
      <c r="AL960" s="1028"/>
      <c r="AM960" s="1028"/>
      <c r="AN960" s="1028"/>
      <c r="AO960" s="1028"/>
      <c r="AP960" s="1028"/>
      <c r="AQ960" s="1028"/>
      <c r="AR960" s="1028"/>
      <c r="AS960" s="1028"/>
    </row>
    <row r="961" spans="1:45" ht="12.75" customHeight="1">
      <c r="A961" s="1028"/>
      <c r="B961" s="1028"/>
      <c r="C961" s="1028"/>
      <c r="D961" s="1102"/>
      <c r="E961" s="1028"/>
      <c r="F961" s="1028"/>
      <c r="G961" s="1028"/>
      <c r="H961" s="1028"/>
      <c r="I961" s="1028"/>
      <c r="J961" s="1102"/>
      <c r="K961" s="1028"/>
      <c r="L961" s="1028"/>
      <c r="M961" s="1028"/>
      <c r="N961" s="1028"/>
      <c r="O961" s="1028"/>
      <c r="P961" s="1028"/>
      <c r="Q961" s="1028"/>
      <c r="R961" s="1162"/>
      <c r="S961" s="713"/>
      <c r="T961" s="747"/>
      <c r="U961" s="1028"/>
      <c r="V961" s="1102"/>
      <c r="W961" s="1165"/>
      <c r="X961" s="1028"/>
      <c r="Y961" s="1028"/>
      <c r="Z961" s="1028"/>
      <c r="AA961" s="1028"/>
      <c r="AB961" s="1028"/>
      <c r="AC961" s="1028"/>
      <c r="AD961" s="1028"/>
      <c r="AE961" s="1028"/>
      <c r="AF961" s="1028"/>
      <c r="AG961" s="1028"/>
      <c r="AH961" s="1028"/>
      <c r="AI961" s="1028"/>
      <c r="AJ961" s="1028"/>
      <c r="AK961" s="1028"/>
      <c r="AL961" s="1028"/>
      <c r="AM961" s="1028"/>
      <c r="AN961" s="1028"/>
      <c r="AO961" s="1028"/>
      <c r="AP961" s="1028"/>
      <c r="AQ961" s="1028"/>
      <c r="AR961" s="1028"/>
      <c r="AS961" s="1028"/>
    </row>
    <row r="962" spans="1:45" ht="12.75" customHeight="1">
      <c r="A962" s="1028"/>
      <c r="B962" s="1028"/>
      <c r="C962" s="1028"/>
      <c r="D962" s="1102"/>
      <c r="E962" s="1028"/>
      <c r="F962" s="1028"/>
      <c r="G962" s="1028"/>
      <c r="H962" s="1028"/>
      <c r="I962" s="1028"/>
      <c r="J962" s="1102"/>
      <c r="K962" s="1028"/>
      <c r="L962" s="1028"/>
      <c r="M962" s="1028"/>
      <c r="N962" s="1028"/>
      <c r="O962" s="1028"/>
      <c r="P962" s="1028"/>
      <c r="Q962" s="1028"/>
      <c r="R962" s="1162"/>
      <c r="S962" s="713"/>
      <c r="T962" s="747"/>
      <c r="U962" s="1028"/>
      <c r="V962" s="1102"/>
      <c r="W962" s="1165"/>
      <c r="X962" s="1028"/>
      <c r="Y962" s="1028"/>
      <c r="Z962" s="1028"/>
      <c r="AA962" s="1028"/>
      <c r="AB962" s="1028"/>
      <c r="AC962" s="1028"/>
      <c r="AD962" s="1028"/>
      <c r="AE962" s="1028"/>
      <c r="AF962" s="1028"/>
      <c r="AG962" s="1028"/>
      <c r="AH962" s="1028"/>
      <c r="AI962" s="1028"/>
      <c r="AJ962" s="1028"/>
      <c r="AK962" s="1028"/>
      <c r="AL962" s="1028"/>
      <c r="AM962" s="1028"/>
      <c r="AN962" s="1028"/>
      <c r="AO962" s="1028"/>
      <c r="AP962" s="1028"/>
      <c r="AQ962" s="1028"/>
      <c r="AR962" s="1028"/>
      <c r="AS962" s="1028"/>
    </row>
    <row r="963" spans="1:45" ht="12.75" customHeight="1">
      <c r="A963" s="1028"/>
      <c r="B963" s="1028"/>
      <c r="C963" s="1028"/>
      <c r="D963" s="1102"/>
      <c r="E963" s="1028"/>
      <c r="F963" s="1028"/>
      <c r="G963" s="1028"/>
      <c r="H963" s="1028"/>
      <c r="I963" s="1028"/>
      <c r="J963" s="1102"/>
      <c r="K963" s="1028"/>
      <c r="L963" s="1028"/>
      <c r="M963" s="1028"/>
      <c r="N963" s="1028"/>
      <c r="O963" s="1028"/>
      <c r="P963" s="1028"/>
      <c r="Q963" s="1028"/>
      <c r="R963" s="1162"/>
      <c r="S963" s="713"/>
      <c r="T963" s="747"/>
      <c r="U963" s="1028"/>
      <c r="V963" s="1102"/>
      <c r="W963" s="1165"/>
      <c r="X963" s="1028"/>
      <c r="Y963" s="1028"/>
      <c r="Z963" s="1028"/>
      <c r="AA963" s="1028"/>
      <c r="AB963" s="1028"/>
      <c r="AC963" s="1028"/>
      <c r="AD963" s="1028"/>
      <c r="AE963" s="1028"/>
      <c r="AF963" s="1028"/>
      <c r="AG963" s="1028"/>
      <c r="AH963" s="1028"/>
      <c r="AI963" s="1028"/>
      <c r="AJ963" s="1028"/>
      <c r="AK963" s="1028"/>
      <c r="AL963" s="1028"/>
      <c r="AM963" s="1028"/>
      <c r="AN963" s="1028"/>
      <c r="AO963" s="1028"/>
      <c r="AP963" s="1028"/>
      <c r="AQ963" s="1028"/>
      <c r="AR963" s="1028"/>
      <c r="AS963" s="1028"/>
    </row>
    <row r="964" spans="1:45" ht="12.75" customHeight="1">
      <c r="A964" s="1028"/>
      <c r="B964" s="1028"/>
      <c r="C964" s="1028"/>
      <c r="D964" s="1102"/>
      <c r="E964" s="1028"/>
      <c r="F964" s="1028"/>
      <c r="G964" s="1028"/>
      <c r="H964" s="1028"/>
      <c r="I964" s="1028"/>
      <c r="J964" s="1102"/>
      <c r="K964" s="1028"/>
      <c r="L964" s="1028"/>
      <c r="M964" s="1028"/>
      <c r="N964" s="1028"/>
      <c r="O964" s="1028"/>
      <c r="P964" s="1028"/>
      <c r="Q964" s="1028"/>
      <c r="R964" s="1162"/>
      <c r="S964" s="713"/>
      <c r="T964" s="747"/>
      <c r="U964" s="1028"/>
      <c r="V964" s="1102"/>
      <c r="W964" s="1165"/>
      <c r="X964" s="1028"/>
      <c r="Y964" s="1028"/>
      <c r="Z964" s="1028"/>
      <c r="AA964" s="1028"/>
      <c r="AB964" s="1028"/>
      <c r="AC964" s="1028"/>
      <c r="AD964" s="1028"/>
      <c r="AE964" s="1028"/>
      <c r="AF964" s="1028"/>
      <c r="AG964" s="1028"/>
      <c r="AH964" s="1028"/>
      <c r="AI964" s="1028"/>
      <c r="AJ964" s="1028"/>
      <c r="AK964" s="1028"/>
      <c r="AL964" s="1028"/>
      <c r="AM964" s="1028"/>
      <c r="AN964" s="1028"/>
      <c r="AO964" s="1028"/>
      <c r="AP964" s="1028"/>
      <c r="AQ964" s="1028"/>
      <c r="AR964" s="1028"/>
      <c r="AS964" s="1028"/>
    </row>
    <row r="965" spans="1:45" ht="12.75" customHeight="1">
      <c r="A965" s="1028"/>
      <c r="B965" s="1028"/>
      <c r="C965" s="1028"/>
      <c r="D965" s="1102"/>
      <c r="E965" s="1028"/>
      <c r="F965" s="1028"/>
      <c r="G965" s="1028"/>
      <c r="H965" s="1028"/>
      <c r="I965" s="1028"/>
      <c r="J965" s="1102"/>
      <c r="K965" s="1028"/>
      <c r="L965" s="1028"/>
      <c r="M965" s="1028"/>
      <c r="N965" s="1028"/>
      <c r="O965" s="1028"/>
      <c r="P965" s="1028"/>
      <c r="Q965" s="1028"/>
      <c r="R965" s="1162"/>
      <c r="S965" s="713"/>
      <c r="T965" s="747"/>
      <c r="U965" s="1028"/>
      <c r="V965" s="1102"/>
      <c r="W965" s="1165"/>
      <c r="X965" s="1028"/>
      <c r="Y965" s="1028"/>
      <c r="Z965" s="1028"/>
      <c r="AA965" s="1028"/>
      <c r="AB965" s="1028"/>
      <c r="AC965" s="1028"/>
      <c r="AD965" s="1028"/>
      <c r="AE965" s="1028"/>
      <c r="AF965" s="1028"/>
      <c r="AG965" s="1028"/>
      <c r="AH965" s="1028"/>
      <c r="AI965" s="1028"/>
      <c r="AJ965" s="1028"/>
      <c r="AK965" s="1028"/>
      <c r="AL965" s="1028"/>
      <c r="AM965" s="1028"/>
      <c r="AN965" s="1028"/>
      <c r="AO965" s="1028"/>
      <c r="AP965" s="1028"/>
      <c r="AQ965" s="1028"/>
      <c r="AR965" s="1028"/>
      <c r="AS965" s="1028"/>
    </row>
    <row r="966" spans="1:45" ht="12.75" customHeight="1">
      <c r="A966" s="1028"/>
      <c r="B966" s="1028"/>
      <c r="C966" s="1028"/>
      <c r="D966" s="1102"/>
      <c r="E966" s="1028"/>
      <c r="F966" s="1028"/>
      <c r="G966" s="1028"/>
      <c r="H966" s="1028"/>
      <c r="I966" s="1028"/>
      <c r="J966" s="1102"/>
      <c r="K966" s="1028"/>
      <c r="L966" s="1028"/>
      <c r="M966" s="1028"/>
      <c r="N966" s="1028"/>
      <c r="O966" s="1028"/>
      <c r="P966" s="1028"/>
      <c r="Q966" s="1028"/>
      <c r="R966" s="1162"/>
      <c r="S966" s="713"/>
      <c r="T966" s="747"/>
      <c r="U966" s="1028"/>
      <c r="V966" s="1102"/>
      <c r="W966" s="1165"/>
      <c r="X966" s="1028"/>
      <c r="Y966" s="1028"/>
      <c r="Z966" s="1028"/>
      <c r="AA966" s="1028"/>
      <c r="AB966" s="1028"/>
      <c r="AC966" s="1028"/>
      <c r="AD966" s="1028"/>
      <c r="AE966" s="1028"/>
      <c r="AF966" s="1028"/>
      <c r="AG966" s="1028"/>
      <c r="AH966" s="1028"/>
      <c r="AI966" s="1028"/>
      <c r="AJ966" s="1028"/>
      <c r="AK966" s="1028"/>
      <c r="AL966" s="1028"/>
      <c r="AM966" s="1028"/>
      <c r="AN966" s="1028"/>
      <c r="AO966" s="1028"/>
      <c r="AP966" s="1028"/>
      <c r="AQ966" s="1028"/>
      <c r="AR966" s="1028"/>
      <c r="AS966" s="1028"/>
    </row>
    <row r="967" spans="1:45" ht="12.75" customHeight="1">
      <c r="A967" s="1028"/>
      <c r="B967" s="1028"/>
      <c r="C967" s="1028"/>
      <c r="D967" s="1102"/>
      <c r="E967" s="1028"/>
      <c r="F967" s="1028"/>
      <c r="G967" s="1028"/>
      <c r="H967" s="1028"/>
      <c r="I967" s="1028"/>
      <c r="J967" s="1102"/>
      <c r="K967" s="1028"/>
      <c r="L967" s="1028"/>
      <c r="M967" s="1028"/>
      <c r="N967" s="1028"/>
      <c r="O967" s="1028"/>
      <c r="P967" s="1028"/>
      <c r="Q967" s="1028"/>
      <c r="R967" s="1162"/>
      <c r="S967" s="713"/>
      <c r="T967" s="747"/>
      <c r="U967" s="1028"/>
      <c r="V967" s="1102"/>
      <c r="W967" s="1165"/>
      <c r="X967" s="1028"/>
      <c r="Y967" s="1028"/>
      <c r="Z967" s="1028"/>
      <c r="AA967" s="1028"/>
      <c r="AB967" s="1028"/>
      <c r="AC967" s="1028"/>
      <c r="AD967" s="1028"/>
      <c r="AE967" s="1028"/>
      <c r="AF967" s="1028"/>
      <c r="AG967" s="1028"/>
      <c r="AH967" s="1028"/>
      <c r="AI967" s="1028"/>
      <c r="AJ967" s="1028"/>
      <c r="AK967" s="1028"/>
      <c r="AL967" s="1028"/>
      <c r="AM967" s="1028"/>
      <c r="AN967" s="1028"/>
      <c r="AO967" s="1028"/>
      <c r="AP967" s="1028"/>
      <c r="AQ967" s="1028"/>
      <c r="AR967" s="1028"/>
      <c r="AS967" s="1028"/>
    </row>
    <row r="968" spans="1:45" ht="12.75" customHeight="1">
      <c r="A968" s="1028"/>
      <c r="B968" s="1028"/>
      <c r="C968" s="1028"/>
      <c r="D968" s="1102"/>
      <c r="E968" s="1028"/>
      <c r="F968" s="1028"/>
      <c r="G968" s="1028"/>
      <c r="H968" s="1028"/>
      <c r="I968" s="1028"/>
      <c r="J968" s="1102"/>
      <c r="K968" s="1028"/>
      <c r="L968" s="1028"/>
      <c r="M968" s="1028"/>
      <c r="N968" s="1028"/>
      <c r="O968" s="1028"/>
      <c r="P968" s="1028"/>
      <c r="Q968" s="1028"/>
      <c r="R968" s="1162"/>
      <c r="S968" s="713"/>
      <c r="T968" s="747"/>
      <c r="U968" s="1028"/>
      <c r="V968" s="1102"/>
      <c r="W968" s="1165"/>
      <c r="X968" s="1028"/>
      <c r="Y968" s="1028"/>
      <c r="Z968" s="1028"/>
      <c r="AA968" s="1028"/>
      <c r="AB968" s="1028"/>
      <c r="AC968" s="1028"/>
      <c r="AD968" s="1028"/>
      <c r="AE968" s="1028"/>
      <c r="AF968" s="1028"/>
      <c r="AG968" s="1028"/>
      <c r="AH968" s="1028"/>
      <c r="AI968" s="1028"/>
      <c r="AJ968" s="1028"/>
      <c r="AK968" s="1028"/>
      <c r="AL968" s="1028"/>
      <c r="AM968" s="1028"/>
      <c r="AN968" s="1028"/>
      <c r="AO968" s="1028"/>
      <c r="AP968" s="1028"/>
      <c r="AQ968" s="1028"/>
      <c r="AR968" s="1028"/>
      <c r="AS968" s="1028"/>
    </row>
    <row r="969" spans="1:45" ht="12.75" customHeight="1">
      <c r="A969" s="1028"/>
      <c r="B969" s="1028"/>
      <c r="C969" s="1028"/>
      <c r="D969" s="1102"/>
      <c r="E969" s="1028"/>
      <c r="F969" s="1028"/>
      <c r="G969" s="1028"/>
      <c r="H969" s="1028"/>
      <c r="I969" s="1028"/>
      <c r="J969" s="1102"/>
      <c r="K969" s="1028"/>
      <c r="L969" s="1028"/>
      <c r="M969" s="1028"/>
      <c r="N969" s="1028"/>
      <c r="O969" s="1028"/>
      <c r="P969" s="1028"/>
      <c r="Q969" s="1028"/>
      <c r="R969" s="1162"/>
      <c r="S969" s="713"/>
      <c r="T969" s="747"/>
      <c r="U969" s="1028"/>
      <c r="V969" s="1102"/>
      <c r="W969" s="1165"/>
      <c r="X969" s="1028"/>
      <c r="Y969" s="1028"/>
      <c r="Z969" s="1028"/>
      <c r="AA969" s="1028"/>
      <c r="AB969" s="1028"/>
      <c r="AC969" s="1028"/>
      <c r="AD969" s="1028"/>
      <c r="AE969" s="1028"/>
      <c r="AF969" s="1028"/>
      <c r="AG969" s="1028"/>
      <c r="AH969" s="1028"/>
      <c r="AI969" s="1028"/>
      <c r="AJ969" s="1028"/>
      <c r="AK969" s="1028"/>
      <c r="AL969" s="1028"/>
      <c r="AM969" s="1028"/>
      <c r="AN969" s="1028"/>
      <c r="AO969" s="1028"/>
      <c r="AP969" s="1028"/>
      <c r="AQ969" s="1028"/>
      <c r="AR969" s="1028"/>
      <c r="AS969" s="1028"/>
    </row>
    <row r="970" spans="1:45" ht="12.75" customHeight="1">
      <c r="A970" s="1028"/>
      <c r="B970" s="1028"/>
      <c r="C970" s="1028"/>
      <c r="D970" s="1102"/>
      <c r="E970" s="1028"/>
      <c r="F970" s="1028"/>
      <c r="G970" s="1028"/>
      <c r="H970" s="1028"/>
      <c r="I970" s="1028"/>
      <c r="J970" s="1102"/>
      <c r="K970" s="1028"/>
      <c r="L970" s="1028"/>
      <c r="M970" s="1028"/>
      <c r="N970" s="1028"/>
      <c r="O970" s="1028"/>
      <c r="P970" s="1028"/>
      <c r="Q970" s="1028"/>
      <c r="R970" s="1162"/>
      <c r="S970" s="713"/>
      <c r="T970" s="747"/>
      <c r="U970" s="1028"/>
      <c r="V970" s="1102"/>
      <c r="W970" s="1165"/>
      <c r="X970" s="1028"/>
      <c r="Y970" s="1028"/>
      <c r="Z970" s="1028"/>
      <c r="AA970" s="1028"/>
      <c r="AB970" s="1028"/>
      <c r="AC970" s="1028"/>
      <c r="AD970" s="1028"/>
      <c r="AE970" s="1028"/>
      <c r="AF970" s="1028"/>
      <c r="AG970" s="1028"/>
      <c r="AH970" s="1028"/>
      <c r="AI970" s="1028"/>
      <c r="AJ970" s="1028"/>
      <c r="AK970" s="1028"/>
      <c r="AL970" s="1028"/>
      <c r="AM970" s="1028"/>
      <c r="AN970" s="1028"/>
      <c r="AO970" s="1028"/>
      <c r="AP970" s="1028"/>
      <c r="AQ970" s="1028"/>
      <c r="AR970" s="1028"/>
      <c r="AS970" s="1028"/>
    </row>
    <row r="971" spans="1:45" ht="12.75" customHeight="1">
      <c r="A971" s="1028"/>
      <c r="B971" s="1028"/>
      <c r="C971" s="1028"/>
      <c r="D971" s="1102"/>
      <c r="E971" s="1028"/>
      <c r="F971" s="1028"/>
      <c r="G971" s="1028"/>
      <c r="H971" s="1028"/>
      <c r="I971" s="1028"/>
      <c r="J971" s="1102"/>
      <c r="K971" s="1028"/>
      <c r="L971" s="1028"/>
      <c r="M971" s="1028"/>
      <c r="N971" s="1028"/>
      <c r="O971" s="1028"/>
      <c r="P971" s="1028"/>
      <c r="Q971" s="1028"/>
      <c r="R971" s="1162"/>
      <c r="S971" s="713"/>
      <c r="T971" s="747"/>
      <c r="U971" s="1028"/>
      <c r="V971" s="1102"/>
      <c r="W971" s="1165"/>
      <c r="X971" s="1028"/>
      <c r="Y971" s="1028"/>
      <c r="Z971" s="1028"/>
      <c r="AA971" s="1028"/>
      <c r="AB971" s="1028"/>
      <c r="AC971" s="1028"/>
      <c r="AD971" s="1028"/>
      <c r="AE971" s="1028"/>
      <c r="AF971" s="1028"/>
      <c r="AG971" s="1028"/>
      <c r="AH971" s="1028"/>
      <c r="AI971" s="1028"/>
      <c r="AJ971" s="1028"/>
      <c r="AK971" s="1028"/>
      <c r="AL971" s="1028"/>
      <c r="AM971" s="1028"/>
      <c r="AN971" s="1028"/>
      <c r="AO971" s="1028"/>
      <c r="AP971" s="1028"/>
      <c r="AQ971" s="1028"/>
      <c r="AR971" s="1028"/>
      <c r="AS971" s="1028"/>
    </row>
    <row r="972" spans="1:45" ht="12.75" customHeight="1">
      <c r="A972" s="1028"/>
      <c r="B972" s="1028"/>
      <c r="C972" s="1028"/>
      <c r="D972" s="1102"/>
      <c r="E972" s="1028"/>
      <c r="F972" s="1028"/>
      <c r="G972" s="1028"/>
      <c r="H972" s="1028"/>
      <c r="I972" s="1028"/>
      <c r="J972" s="1102"/>
      <c r="K972" s="1028"/>
      <c r="L972" s="1028"/>
      <c r="M972" s="1028"/>
      <c r="N972" s="1028"/>
      <c r="O972" s="1028"/>
      <c r="P972" s="1028"/>
      <c r="Q972" s="1028"/>
      <c r="R972" s="1162"/>
      <c r="S972" s="713"/>
      <c r="T972" s="747"/>
      <c r="U972" s="1028"/>
      <c r="V972" s="1102"/>
      <c r="W972" s="1165"/>
      <c r="X972" s="1028"/>
      <c r="Y972" s="1028"/>
      <c r="Z972" s="1028"/>
      <c r="AA972" s="1028"/>
      <c r="AB972" s="1028"/>
      <c r="AC972" s="1028"/>
      <c r="AD972" s="1028"/>
      <c r="AE972" s="1028"/>
      <c r="AF972" s="1028"/>
      <c r="AG972" s="1028"/>
      <c r="AH972" s="1028"/>
      <c r="AI972" s="1028"/>
      <c r="AJ972" s="1028"/>
      <c r="AK972" s="1028"/>
      <c r="AL972" s="1028"/>
      <c r="AM972" s="1028"/>
      <c r="AN972" s="1028"/>
      <c r="AO972" s="1028"/>
      <c r="AP972" s="1028"/>
      <c r="AQ972" s="1028"/>
      <c r="AR972" s="1028"/>
      <c r="AS972" s="1028"/>
    </row>
    <row r="973" spans="1:45" ht="12.75" customHeight="1">
      <c r="A973" s="1028"/>
      <c r="B973" s="1028"/>
      <c r="C973" s="1028"/>
      <c r="D973" s="1102"/>
      <c r="E973" s="1028"/>
      <c r="F973" s="1028"/>
      <c r="G973" s="1028"/>
      <c r="H973" s="1028"/>
      <c r="I973" s="1028"/>
      <c r="J973" s="1102"/>
      <c r="K973" s="1028"/>
      <c r="L973" s="1028"/>
      <c r="M973" s="1028"/>
      <c r="N973" s="1028"/>
      <c r="O973" s="1028"/>
      <c r="P973" s="1028"/>
      <c r="Q973" s="1028"/>
      <c r="R973" s="1162"/>
      <c r="S973" s="713"/>
      <c r="T973" s="747"/>
      <c r="U973" s="1028"/>
      <c r="V973" s="1102"/>
      <c r="W973" s="1165"/>
      <c r="X973" s="1028"/>
      <c r="Y973" s="1028"/>
      <c r="Z973" s="1028"/>
      <c r="AA973" s="1028"/>
      <c r="AB973" s="1028"/>
      <c r="AC973" s="1028"/>
      <c r="AD973" s="1028"/>
      <c r="AE973" s="1028"/>
      <c r="AF973" s="1028"/>
      <c r="AG973" s="1028"/>
      <c r="AH973" s="1028"/>
      <c r="AI973" s="1028"/>
      <c r="AJ973" s="1028"/>
      <c r="AK973" s="1028"/>
      <c r="AL973" s="1028"/>
      <c r="AM973" s="1028"/>
      <c r="AN973" s="1028"/>
      <c r="AO973" s="1028"/>
      <c r="AP973" s="1028"/>
      <c r="AQ973" s="1028"/>
      <c r="AR973" s="1028"/>
      <c r="AS973" s="1028"/>
    </row>
    <row r="974" spans="1:45" ht="12.75" customHeight="1">
      <c r="A974" s="1028"/>
      <c r="B974" s="1028"/>
      <c r="C974" s="1028"/>
      <c r="D974" s="1102"/>
      <c r="E974" s="1028"/>
      <c r="F974" s="1028"/>
      <c r="G974" s="1028"/>
      <c r="H974" s="1028"/>
      <c r="I974" s="1028"/>
      <c r="J974" s="1102"/>
      <c r="K974" s="1028"/>
      <c r="L974" s="1028"/>
      <c r="M974" s="1028"/>
      <c r="N974" s="1028"/>
      <c r="O974" s="1028"/>
      <c r="P974" s="1028"/>
      <c r="Q974" s="1028"/>
      <c r="R974" s="1162"/>
      <c r="S974" s="713"/>
      <c r="T974" s="747"/>
      <c r="U974" s="1028"/>
      <c r="V974" s="1102"/>
      <c r="W974" s="1165"/>
      <c r="X974" s="1028"/>
      <c r="Y974" s="1028"/>
      <c r="Z974" s="1028"/>
      <c r="AA974" s="1028"/>
      <c r="AB974" s="1028"/>
      <c r="AC974" s="1028"/>
      <c r="AD974" s="1028"/>
      <c r="AE974" s="1028"/>
      <c r="AF974" s="1028"/>
      <c r="AG974" s="1028"/>
      <c r="AH974" s="1028"/>
      <c r="AI974" s="1028"/>
      <c r="AJ974" s="1028"/>
      <c r="AK974" s="1028"/>
      <c r="AL974" s="1028"/>
      <c r="AM974" s="1028"/>
      <c r="AN974" s="1028"/>
      <c r="AO974" s="1028"/>
      <c r="AP974" s="1028"/>
      <c r="AQ974" s="1028"/>
      <c r="AR974" s="1028"/>
      <c r="AS974" s="1028"/>
    </row>
    <row r="975" spans="1:45" ht="12.75" customHeight="1">
      <c r="A975" s="1028"/>
      <c r="B975" s="1028"/>
      <c r="C975" s="1028"/>
      <c r="D975" s="1102"/>
      <c r="E975" s="1028"/>
      <c r="F975" s="1028"/>
      <c r="G975" s="1028"/>
      <c r="H975" s="1028"/>
      <c r="I975" s="1028"/>
      <c r="J975" s="1102"/>
      <c r="K975" s="1028"/>
      <c r="L975" s="1028"/>
      <c r="M975" s="1028"/>
      <c r="N975" s="1028"/>
      <c r="O975" s="1028"/>
      <c r="P975" s="1028"/>
      <c r="Q975" s="1028"/>
      <c r="R975" s="1162"/>
      <c r="S975" s="713"/>
      <c r="T975" s="747"/>
      <c r="U975" s="1028"/>
      <c r="V975" s="1102"/>
      <c r="W975" s="1165"/>
      <c r="X975" s="1028"/>
      <c r="Y975" s="1028"/>
      <c r="Z975" s="1028"/>
      <c r="AA975" s="1028"/>
      <c r="AB975" s="1028"/>
      <c r="AC975" s="1028"/>
      <c r="AD975" s="1028"/>
      <c r="AE975" s="1028"/>
      <c r="AF975" s="1028"/>
      <c r="AG975" s="1028"/>
      <c r="AH975" s="1028"/>
      <c r="AI975" s="1028"/>
      <c r="AJ975" s="1028"/>
      <c r="AK975" s="1028"/>
      <c r="AL975" s="1028"/>
      <c r="AM975" s="1028"/>
      <c r="AN975" s="1028"/>
      <c r="AO975" s="1028"/>
      <c r="AP975" s="1028"/>
      <c r="AQ975" s="1028"/>
      <c r="AR975" s="1028"/>
      <c r="AS975" s="1028"/>
    </row>
    <row r="976" spans="1:45" ht="12.75" customHeight="1">
      <c r="A976" s="1028"/>
      <c r="B976" s="1028"/>
      <c r="C976" s="1028"/>
      <c r="D976" s="1102"/>
      <c r="E976" s="1028"/>
      <c r="F976" s="1028"/>
      <c r="G976" s="1028"/>
      <c r="H976" s="1028"/>
      <c r="I976" s="1028"/>
      <c r="J976" s="1102"/>
      <c r="K976" s="1028"/>
      <c r="L976" s="1028"/>
      <c r="M976" s="1028"/>
      <c r="N976" s="1028"/>
      <c r="O976" s="1028"/>
      <c r="P976" s="1028"/>
      <c r="Q976" s="1028"/>
      <c r="R976" s="1162"/>
      <c r="S976" s="713"/>
      <c r="T976" s="747"/>
      <c r="U976" s="1028"/>
      <c r="V976" s="1102"/>
      <c r="W976" s="1165"/>
      <c r="X976" s="1028"/>
      <c r="Y976" s="1028"/>
      <c r="Z976" s="1028"/>
      <c r="AA976" s="1028"/>
      <c r="AB976" s="1028"/>
      <c r="AC976" s="1028"/>
      <c r="AD976" s="1028"/>
      <c r="AE976" s="1028"/>
      <c r="AF976" s="1028"/>
      <c r="AG976" s="1028"/>
      <c r="AH976" s="1028"/>
      <c r="AI976" s="1028"/>
      <c r="AJ976" s="1028"/>
      <c r="AK976" s="1028"/>
      <c r="AL976" s="1028"/>
      <c r="AM976" s="1028"/>
      <c r="AN976" s="1028"/>
      <c r="AO976" s="1028"/>
      <c r="AP976" s="1028"/>
      <c r="AQ976" s="1028"/>
      <c r="AR976" s="1028"/>
      <c r="AS976" s="1028"/>
    </row>
    <row r="977" spans="1:45" ht="12.75" customHeight="1">
      <c r="A977" s="1028"/>
      <c r="B977" s="1028"/>
      <c r="C977" s="1028"/>
      <c r="D977" s="1102"/>
      <c r="E977" s="1028"/>
      <c r="F977" s="1028"/>
      <c r="G977" s="1028"/>
      <c r="H977" s="1028"/>
      <c r="I977" s="1028"/>
      <c r="J977" s="1102"/>
      <c r="K977" s="1028"/>
      <c r="L977" s="1028"/>
      <c r="M977" s="1028"/>
      <c r="N977" s="1028"/>
      <c r="O977" s="1028"/>
      <c r="P977" s="1028"/>
      <c r="Q977" s="1028"/>
      <c r="R977" s="1162"/>
      <c r="S977" s="713"/>
      <c r="T977" s="747"/>
      <c r="U977" s="1028"/>
      <c r="V977" s="1102"/>
      <c r="W977" s="1165"/>
      <c r="X977" s="1028"/>
      <c r="Y977" s="1028"/>
      <c r="Z977" s="1028"/>
      <c r="AA977" s="1028"/>
      <c r="AB977" s="1028"/>
      <c r="AC977" s="1028"/>
      <c r="AD977" s="1028"/>
      <c r="AE977" s="1028"/>
      <c r="AF977" s="1028"/>
      <c r="AG977" s="1028"/>
      <c r="AH977" s="1028"/>
      <c r="AI977" s="1028"/>
      <c r="AJ977" s="1028"/>
      <c r="AK977" s="1028"/>
      <c r="AL977" s="1028"/>
      <c r="AM977" s="1028"/>
      <c r="AN977" s="1028"/>
      <c r="AO977" s="1028"/>
      <c r="AP977" s="1028"/>
      <c r="AQ977" s="1028"/>
      <c r="AR977" s="1028"/>
      <c r="AS977" s="1028"/>
    </row>
    <row r="978" spans="1:45" ht="12.75" customHeight="1">
      <c r="A978" s="1028"/>
      <c r="B978" s="1028"/>
      <c r="C978" s="1028"/>
      <c r="D978" s="1102"/>
      <c r="E978" s="1028"/>
      <c r="F978" s="1028"/>
      <c r="G978" s="1028"/>
      <c r="H978" s="1028"/>
      <c r="I978" s="1028"/>
      <c r="J978" s="1102"/>
      <c r="K978" s="1028"/>
      <c r="L978" s="1028"/>
      <c r="M978" s="1028"/>
      <c r="N978" s="1028"/>
      <c r="O978" s="1028"/>
      <c r="P978" s="1028"/>
      <c r="Q978" s="1028"/>
      <c r="R978" s="1162"/>
      <c r="S978" s="713"/>
      <c r="T978" s="747"/>
      <c r="U978" s="1028"/>
      <c r="V978" s="1102"/>
      <c r="W978" s="1165"/>
      <c r="X978" s="1028"/>
      <c r="Y978" s="1028"/>
      <c r="Z978" s="1028"/>
      <c r="AA978" s="1028"/>
      <c r="AB978" s="1028"/>
      <c r="AC978" s="1028"/>
      <c r="AD978" s="1028"/>
      <c r="AE978" s="1028"/>
      <c r="AF978" s="1028"/>
      <c r="AG978" s="1028"/>
      <c r="AH978" s="1028"/>
      <c r="AI978" s="1028"/>
      <c r="AJ978" s="1028"/>
      <c r="AK978" s="1028"/>
      <c r="AL978" s="1028"/>
      <c r="AM978" s="1028"/>
      <c r="AN978" s="1028"/>
      <c r="AO978" s="1028"/>
      <c r="AP978" s="1028"/>
      <c r="AQ978" s="1028"/>
      <c r="AR978" s="1028"/>
      <c r="AS978" s="1028"/>
    </row>
    <row r="979" spans="1:45" ht="12.75" customHeight="1">
      <c r="A979" s="1028"/>
      <c r="B979" s="1028"/>
      <c r="C979" s="1028"/>
      <c r="D979" s="1102"/>
      <c r="E979" s="1028"/>
      <c r="F979" s="1028"/>
      <c r="G979" s="1028"/>
      <c r="H979" s="1028"/>
      <c r="I979" s="1028"/>
      <c r="J979" s="1102"/>
      <c r="K979" s="1028"/>
      <c r="L979" s="1028"/>
      <c r="M979" s="1028"/>
      <c r="N979" s="1028"/>
      <c r="O979" s="1028"/>
      <c r="P979" s="1028"/>
      <c r="Q979" s="1028"/>
      <c r="R979" s="1162"/>
      <c r="S979" s="713"/>
      <c r="T979" s="747"/>
      <c r="U979" s="1028"/>
      <c r="V979" s="1102"/>
      <c r="W979" s="1165"/>
      <c r="X979" s="1028"/>
      <c r="Y979" s="1028"/>
      <c r="Z979" s="1028"/>
      <c r="AA979" s="1028"/>
      <c r="AB979" s="1028"/>
      <c r="AC979" s="1028"/>
      <c r="AD979" s="1028"/>
      <c r="AE979" s="1028"/>
      <c r="AF979" s="1028"/>
      <c r="AG979" s="1028"/>
      <c r="AH979" s="1028"/>
      <c r="AI979" s="1028"/>
      <c r="AJ979" s="1028"/>
      <c r="AK979" s="1028"/>
      <c r="AL979" s="1028"/>
      <c r="AM979" s="1028"/>
      <c r="AN979" s="1028"/>
      <c r="AO979" s="1028"/>
      <c r="AP979" s="1028"/>
      <c r="AQ979" s="1028"/>
      <c r="AR979" s="1028"/>
      <c r="AS979" s="1028"/>
    </row>
    <row r="980" spans="1:45" ht="12.75" customHeight="1">
      <c r="A980" s="1028"/>
      <c r="B980" s="1028"/>
      <c r="C980" s="1028"/>
      <c r="D980" s="1102"/>
      <c r="E980" s="1028"/>
      <c r="F980" s="1028"/>
      <c r="G980" s="1028"/>
      <c r="H980" s="1028"/>
      <c r="I980" s="1028"/>
      <c r="J980" s="1102"/>
      <c r="K980" s="1028"/>
      <c r="L980" s="1028"/>
      <c r="M980" s="1028"/>
      <c r="N980" s="1028"/>
      <c r="O980" s="1028"/>
      <c r="P980" s="1028"/>
      <c r="Q980" s="1028"/>
      <c r="R980" s="1162"/>
      <c r="S980" s="713"/>
      <c r="T980" s="747"/>
      <c r="U980" s="1028"/>
      <c r="V980" s="1102"/>
      <c r="W980" s="1165"/>
      <c r="X980" s="1028"/>
      <c r="Y980" s="1028"/>
      <c r="Z980" s="1028"/>
      <c r="AA980" s="1028"/>
      <c r="AB980" s="1028"/>
      <c r="AC980" s="1028"/>
      <c r="AD980" s="1028"/>
      <c r="AE980" s="1028"/>
      <c r="AF980" s="1028"/>
      <c r="AG980" s="1028"/>
      <c r="AH980" s="1028"/>
      <c r="AI980" s="1028"/>
      <c r="AJ980" s="1028"/>
      <c r="AK980" s="1028"/>
      <c r="AL980" s="1028"/>
      <c r="AM980" s="1028"/>
      <c r="AN980" s="1028"/>
      <c r="AO980" s="1028"/>
      <c r="AP980" s="1028"/>
      <c r="AQ980" s="1028"/>
      <c r="AR980" s="1028"/>
      <c r="AS980" s="1028"/>
    </row>
    <row r="981" spans="1:45" ht="12.75" customHeight="1">
      <c r="A981" s="1028"/>
      <c r="B981" s="1028"/>
      <c r="C981" s="1028"/>
      <c r="D981" s="1102"/>
      <c r="E981" s="1028"/>
      <c r="F981" s="1028"/>
      <c r="G981" s="1028"/>
      <c r="H981" s="1028"/>
      <c r="I981" s="1028"/>
      <c r="J981" s="1102"/>
      <c r="K981" s="1028"/>
      <c r="L981" s="1028"/>
      <c r="M981" s="1028"/>
      <c r="N981" s="1028"/>
      <c r="O981" s="1028"/>
      <c r="P981" s="1028"/>
      <c r="Q981" s="1028"/>
      <c r="R981" s="1162"/>
      <c r="S981" s="713"/>
      <c r="T981" s="747"/>
      <c r="U981" s="1028"/>
      <c r="V981" s="1102"/>
      <c r="W981" s="1165"/>
      <c r="X981" s="1028"/>
      <c r="Y981" s="1028"/>
      <c r="Z981" s="1028"/>
      <c r="AA981" s="1028"/>
      <c r="AB981" s="1028"/>
      <c r="AC981" s="1028"/>
      <c r="AD981" s="1028"/>
      <c r="AE981" s="1028"/>
      <c r="AF981" s="1028"/>
      <c r="AG981" s="1028"/>
      <c r="AH981" s="1028"/>
      <c r="AI981" s="1028"/>
      <c r="AJ981" s="1028"/>
      <c r="AK981" s="1028"/>
      <c r="AL981" s="1028"/>
      <c r="AM981" s="1028"/>
      <c r="AN981" s="1028"/>
      <c r="AO981" s="1028"/>
      <c r="AP981" s="1028"/>
      <c r="AQ981" s="1028"/>
      <c r="AR981" s="1028"/>
      <c r="AS981" s="1028"/>
    </row>
    <row r="982" spans="1:45" ht="12.75" customHeight="1">
      <c r="A982" s="1028"/>
      <c r="B982" s="1028"/>
      <c r="C982" s="1028"/>
      <c r="D982" s="1102"/>
      <c r="E982" s="1028"/>
      <c r="F982" s="1028"/>
      <c r="G982" s="1028"/>
      <c r="H982" s="1028"/>
      <c r="I982" s="1028"/>
      <c r="J982" s="1102"/>
      <c r="K982" s="1028"/>
      <c r="L982" s="1028"/>
      <c r="M982" s="1028"/>
      <c r="N982" s="1028"/>
      <c r="O982" s="1028"/>
      <c r="P982" s="1028"/>
      <c r="Q982" s="1028"/>
      <c r="R982" s="1162"/>
      <c r="S982" s="713"/>
      <c r="T982" s="747"/>
      <c r="U982" s="1028"/>
      <c r="V982" s="1102"/>
      <c r="W982" s="1165"/>
      <c r="X982" s="1028"/>
      <c r="Y982" s="1028"/>
      <c r="Z982" s="1028"/>
      <c r="AA982" s="1028"/>
      <c r="AB982" s="1028"/>
      <c r="AC982" s="1028"/>
      <c r="AD982" s="1028"/>
      <c r="AE982" s="1028"/>
      <c r="AF982" s="1028"/>
      <c r="AG982" s="1028"/>
      <c r="AH982" s="1028"/>
      <c r="AI982" s="1028"/>
      <c r="AJ982" s="1028"/>
      <c r="AK982" s="1028"/>
      <c r="AL982" s="1028"/>
      <c r="AM982" s="1028"/>
      <c r="AN982" s="1028"/>
      <c r="AO982" s="1028"/>
      <c r="AP982" s="1028"/>
      <c r="AQ982" s="1028"/>
      <c r="AR982" s="1028"/>
      <c r="AS982" s="1028"/>
    </row>
    <row r="983" spans="1:45" ht="12.75" customHeight="1">
      <c r="A983" s="1028"/>
      <c r="B983" s="1028"/>
      <c r="C983" s="1028"/>
      <c r="D983" s="1102"/>
      <c r="E983" s="1028"/>
      <c r="F983" s="1028"/>
      <c r="G983" s="1028"/>
      <c r="H983" s="1028"/>
      <c r="I983" s="1028"/>
      <c r="J983" s="1102"/>
      <c r="K983" s="1028"/>
      <c r="L983" s="1028"/>
      <c r="M983" s="1028"/>
      <c r="N983" s="1028"/>
      <c r="O983" s="1028"/>
      <c r="P983" s="1028"/>
      <c r="Q983" s="1028"/>
      <c r="R983" s="1162"/>
      <c r="S983" s="713"/>
      <c r="T983" s="747"/>
      <c r="U983" s="1028"/>
      <c r="V983" s="1102"/>
      <c r="W983" s="1165"/>
      <c r="X983" s="1028"/>
      <c r="Y983" s="1028"/>
      <c r="Z983" s="1028"/>
      <c r="AA983" s="1028"/>
      <c r="AB983" s="1028"/>
      <c r="AC983" s="1028"/>
      <c r="AD983" s="1028"/>
      <c r="AE983" s="1028"/>
      <c r="AF983" s="1028"/>
      <c r="AG983" s="1028"/>
      <c r="AH983" s="1028"/>
      <c r="AI983" s="1028"/>
      <c r="AJ983" s="1028"/>
      <c r="AK983" s="1028"/>
      <c r="AL983" s="1028"/>
      <c r="AM983" s="1028"/>
      <c r="AN983" s="1028"/>
      <c r="AO983" s="1028"/>
      <c r="AP983" s="1028"/>
      <c r="AQ983" s="1028"/>
      <c r="AR983" s="1028"/>
      <c r="AS983" s="1028"/>
    </row>
    <row r="984" spans="1:45" ht="12.75" customHeight="1">
      <c r="A984" s="1028"/>
      <c r="B984" s="1028"/>
      <c r="C984" s="1028"/>
      <c r="D984" s="1102"/>
      <c r="E984" s="1028"/>
      <c r="F984" s="1028"/>
      <c r="G984" s="1028"/>
      <c r="H984" s="1028"/>
      <c r="I984" s="1028"/>
      <c r="J984" s="1102"/>
      <c r="K984" s="1028"/>
      <c r="L984" s="1028"/>
      <c r="M984" s="1028"/>
      <c r="N984" s="1028"/>
      <c r="O984" s="1028"/>
      <c r="P984" s="1028"/>
      <c r="Q984" s="1028"/>
      <c r="R984" s="1162"/>
      <c r="S984" s="713"/>
      <c r="T984" s="747"/>
      <c r="U984" s="1028"/>
      <c r="V984" s="1102"/>
      <c r="W984" s="1165"/>
      <c r="X984" s="1028"/>
      <c r="Y984" s="1028"/>
      <c r="Z984" s="1028"/>
      <c r="AA984" s="1028"/>
      <c r="AB984" s="1028"/>
      <c r="AC984" s="1028"/>
      <c r="AD984" s="1028"/>
      <c r="AE984" s="1028"/>
      <c r="AF984" s="1028"/>
      <c r="AG984" s="1028"/>
      <c r="AH984" s="1028"/>
      <c r="AI984" s="1028"/>
      <c r="AJ984" s="1028"/>
      <c r="AK984" s="1028"/>
      <c r="AL984" s="1028"/>
      <c r="AM984" s="1028"/>
      <c r="AN984" s="1028"/>
      <c r="AO984" s="1028"/>
      <c r="AP984" s="1028"/>
      <c r="AQ984" s="1028"/>
      <c r="AR984" s="1028"/>
      <c r="AS984" s="1028"/>
    </row>
    <row r="985" spans="1:45" ht="12.75" customHeight="1">
      <c r="A985" s="1028"/>
      <c r="B985" s="1028"/>
      <c r="C985" s="1028"/>
      <c r="D985" s="1102"/>
      <c r="E985" s="1028"/>
      <c r="F985" s="1028"/>
      <c r="G985" s="1028"/>
      <c r="H985" s="1028"/>
      <c r="I985" s="1028"/>
      <c r="J985" s="1102"/>
      <c r="K985" s="1028"/>
      <c r="L985" s="1028"/>
      <c r="M985" s="1028"/>
      <c r="N985" s="1028"/>
      <c r="O985" s="1028"/>
      <c r="P985" s="1028"/>
      <c r="Q985" s="1028"/>
      <c r="R985" s="1162"/>
      <c r="S985" s="713"/>
      <c r="T985" s="747"/>
      <c r="U985" s="1028"/>
      <c r="V985" s="1102"/>
      <c r="W985" s="1165"/>
      <c r="X985" s="1028"/>
      <c r="Y985" s="1028"/>
      <c r="Z985" s="1028"/>
      <c r="AA985" s="1028"/>
      <c r="AB985" s="1028"/>
      <c r="AC985" s="1028"/>
      <c r="AD985" s="1028"/>
      <c r="AE985" s="1028"/>
      <c r="AF985" s="1028"/>
      <c r="AG985" s="1028"/>
      <c r="AH985" s="1028"/>
      <c r="AI985" s="1028"/>
      <c r="AJ985" s="1028"/>
      <c r="AK985" s="1028"/>
      <c r="AL985" s="1028"/>
      <c r="AM985" s="1028"/>
      <c r="AN985" s="1028"/>
      <c r="AO985" s="1028"/>
      <c r="AP985" s="1028"/>
      <c r="AQ985" s="1028"/>
      <c r="AR985" s="1028"/>
      <c r="AS985" s="1028"/>
    </row>
    <row r="986" spans="1:45" ht="12.75" customHeight="1">
      <c r="A986" s="1028"/>
      <c r="B986" s="1028"/>
      <c r="C986" s="1028"/>
      <c r="D986" s="1102"/>
      <c r="E986" s="1028"/>
      <c r="F986" s="1028"/>
      <c r="G986" s="1028"/>
      <c r="H986" s="1028"/>
      <c r="I986" s="1028"/>
      <c r="J986" s="1102"/>
      <c r="K986" s="1028"/>
      <c r="L986" s="1028"/>
      <c r="M986" s="1028"/>
      <c r="N986" s="1028"/>
      <c r="O986" s="1028"/>
      <c r="P986" s="1028"/>
      <c r="Q986" s="1028"/>
      <c r="R986" s="1162"/>
      <c r="S986" s="713"/>
      <c r="T986" s="747"/>
      <c r="U986" s="1028"/>
      <c r="V986" s="1102"/>
      <c r="W986" s="1165"/>
      <c r="X986" s="1028"/>
      <c r="Y986" s="1028"/>
      <c r="Z986" s="1028"/>
      <c r="AA986" s="1028"/>
      <c r="AB986" s="1028"/>
      <c r="AC986" s="1028"/>
      <c r="AD986" s="1028"/>
      <c r="AE986" s="1028"/>
      <c r="AF986" s="1028"/>
      <c r="AG986" s="1028"/>
      <c r="AH986" s="1028"/>
      <c r="AI986" s="1028"/>
      <c r="AJ986" s="1028"/>
      <c r="AK986" s="1028"/>
      <c r="AL986" s="1028"/>
      <c r="AM986" s="1028"/>
      <c r="AN986" s="1028"/>
      <c r="AO986" s="1028"/>
      <c r="AP986" s="1028"/>
      <c r="AQ986" s="1028"/>
      <c r="AR986" s="1028"/>
      <c r="AS986" s="1028"/>
    </row>
    <row r="987" spans="1:45" ht="12.75" customHeight="1">
      <c r="A987" s="1028"/>
      <c r="B987" s="1028"/>
      <c r="C987" s="1028"/>
      <c r="D987" s="1102"/>
      <c r="E987" s="1028"/>
      <c r="F987" s="1028"/>
      <c r="G987" s="1028"/>
      <c r="H987" s="1028"/>
      <c r="I987" s="1028"/>
      <c r="J987" s="1102"/>
      <c r="K987" s="1028"/>
      <c r="L987" s="1028"/>
      <c r="M987" s="1028"/>
      <c r="N987" s="1028"/>
      <c r="O987" s="1028"/>
      <c r="P987" s="1028"/>
      <c r="Q987" s="1028"/>
      <c r="R987" s="1162"/>
      <c r="S987" s="713"/>
      <c r="T987" s="747"/>
      <c r="U987" s="1028"/>
      <c r="V987" s="1102"/>
      <c r="W987" s="1165"/>
      <c r="X987" s="1028"/>
      <c r="Y987" s="1028"/>
      <c r="Z987" s="1028"/>
      <c r="AA987" s="1028"/>
      <c r="AB987" s="1028"/>
      <c r="AC987" s="1028"/>
      <c r="AD987" s="1028"/>
      <c r="AE987" s="1028"/>
      <c r="AF987" s="1028"/>
      <c r="AG987" s="1028"/>
      <c r="AH987" s="1028"/>
      <c r="AI987" s="1028"/>
      <c r="AJ987" s="1028"/>
      <c r="AK987" s="1028"/>
      <c r="AL987" s="1028"/>
      <c r="AM987" s="1028"/>
      <c r="AN987" s="1028"/>
      <c r="AO987" s="1028"/>
      <c r="AP987" s="1028"/>
      <c r="AQ987" s="1028"/>
      <c r="AR987" s="1028"/>
      <c r="AS987" s="1028"/>
    </row>
    <row r="988" spans="1:45" ht="12.75" customHeight="1">
      <c r="A988" s="1028"/>
      <c r="B988" s="1028"/>
      <c r="C988" s="1028"/>
      <c r="D988" s="1102"/>
      <c r="E988" s="1028"/>
      <c r="F988" s="1028"/>
      <c r="G988" s="1028"/>
      <c r="H988" s="1028"/>
      <c r="I988" s="1028"/>
      <c r="J988" s="1102"/>
      <c r="K988" s="1028"/>
      <c r="L988" s="1028"/>
      <c r="M988" s="1028"/>
      <c r="N988" s="1028"/>
      <c r="O988" s="1028"/>
      <c r="P988" s="1028"/>
      <c r="Q988" s="1028"/>
      <c r="R988" s="1162"/>
      <c r="S988" s="713"/>
      <c r="T988" s="747"/>
      <c r="U988" s="1028"/>
      <c r="V988" s="1102"/>
      <c r="W988" s="1165"/>
      <c r="X988" s="1028"/>
      <c r="Y988" s="1028"/>
      <c r="Z988" s="1028"/>
      <c r="AA988" s="1028"/>
      <c r="AB988" s="1028"/>
      <c r="AC988" s="1028"/>
      <c r="AD988" s="1028"/>
      <c r="AE988" s="1028"/>
      <c r="AF988" s="1028"/>
      <c r="AG988" s="1028"/>
      <c r="AH988" s="1028"/>
      <c r="AI988" s="1028"/>
      <c r="AJ988" s="1028"/>
      <c r="AK988" s="1028"/>
      <c r="AL988" s="1028"/>
      <c r="AM988" s="1028"/>
      <c r="AN988" s="1028"/>
      <c r="AO988" s="1028"/>
      <c r="AP988" s="1028"/>
      <c r="AQ988" s="1028"/>
      <c r="AR988" s="1028"/>
      <c r="AS988" s="1028"/>
    </row>
    <row r="989" spans="1:45" ht="12.75" customHeight="1">
      <c r="A989" s="1028"/>
      <c r="B989" s="1028"/>
      <c r="C989" s="1028"/>
      <c r="D989" s="1102"/>
      <c r="E989" s="1028"/>
      <c r="F989" s="1028"/>
      <c r="G989" s="1028"/>
      <c r="H989" s="1028"/>
      <c r="I989" s="1028"/>
      <c r="J989" s="1102"/>
      <c r="K989" s="1028"/>
      <c r="L989" s="1028"/>
      <c r="M989" s="1028"/>
      <c r="N989" s="1028"/>
      <c r="O989" s="1028"/>
      <c r="P989" s="1028"/>
      <c r="Q989" s="1028"/>
      <c r="R989" s="1162"/>
      <c r="S989" s="713"/>
      <c r="T989" s="747"/>
      <c r="U989" s="1028"/>
      <c r="V989" s="1102"/>
      <c r="W989" s="1165"/>
      <c r="X989" s="1028"/>
      <c r="Y989" s="1028"/>
      <c r="Z989" s="1028"/>
      <c r="AA989" s="1028"/>
      <c r="AB989" s="1028"/>
      <c r="AC989" s="1028"/>
      <c r="AD989" s="1028"/>
      <c r="AE989" s="1028"/>
      <c r="AF989" s="1028"/>
      <c r="AG989" s="1028"/>
      <c r="AH989" s="1028"/>
      <c r="AI989" s="1028"/>
      <c r="AJ989" s="1028"/>
      <c r="AK989" s="1028"/>
      <c r="AL989" s="1028"/>
      <c r="AM989" s="1028"/>
      <c r="AN989" s="1028"/>
      <c r="AO989" s="1028"/>
      <c r="AP989" s="1028"/>
      <c r="AQ989" s="1028"/>
      <c r="AR989" s="1028"/>
      <c r="AS989" s="1028"/>
    </row>
    <row r="990" spans="1:45" ht="12.75" customHeight="1">
      <c r="A990" s="1028"/>
      <c r="B990" s="1028"/>
      <c r="C990" s="1028"/>
      <c r="D990" s="1102"/>
      <c r="E990" s="1028"/>
      <c r="F990" s="1028"/>
      <c r="G990" s="1028"/>
      <c r="H990" s="1028"/>
      <c r="I990" s="1028"/>
      <c r="J990" s="1102"/>
      <c r="K990" s="1028"/>
      <c r="L990" s="1028"/>
      <c r="M990" s="1028"/>
      <c r="N990" s="1028"/>
      <c r="O990" s="1028"/>
      <c r="P990" s="1028"/>
      <c r="Q990" s="1028"/>
      <c r="R990" s="1162"/>
      <c r="S990" s="713"/>
      <c r="T990" s="747"/>
      <c r="U990" s="1028"/>
      <c r="V990" s="1102"/>
      <c r="W990" s="1165"/>
      <c r="X990" s="1028"/>
      <c r="Y990" s="1028"/>
      <c r="Z990" s="1028"/>
      <c r="AA990" s="1028"/>
      <c r="AB990" s="1028"/>
      <c r="AC990" s="1028"/>
      <c r="AD990" s="1028"/>
      <c r="AE990" s="1028"/>
      <c r="AF990" s="1028"/>
      <c r="AG990" s="1028"/>
      <c r="AH990" s="1028"/>
      <c r="AI990" s="1028"/>
      <c r="AJ990" s="1028"/>
      <c r="AK990" s="1028"/>
      <c r="AL990" s="1028"/>
      <c r="AM990" s="1028"/>
      <c r="AN990" s="1028"/>
      <c r="AO990" s="1028"/>
      <c r="AP990" s="1028"/>
      <c r="AQ990" s="1028"/>
      <c r="AR990" s="1028"/>
      <c r="AS990" s="1028"/>
    </row>
    <row r="991" spans="1:45" ht="12.75" customHeight="1">
      <c r="A991" s="1028"/>
      <c r="B991" s="1028"/>
      <c r="C991" s="1028"/>
      <c r="D991" s="1102"/>
      <c r="E991" s="1028"/>
      <c r="F991" s="1028"/>
      <c r="G991" s="1028"/>
      <c r="H991" s="1028"/>
      <c r="I991" s="1028"/>
      <c r="J991" s="1102"/>
      <c r="K991" s="1028"/>
      <c r="L991" s="1028"/>
      <c r="M991" s="1028"/>
      <c r="N991" s="1028"/>
      <c r="O991" s="1028"/>
      <c r="P991" s="1028"/>
      <c r="Q991" s="1028"/>
      <c r="R991" s="1162"/>
      <c r="S991" s="713"/>
      <c r="T991" s="747"/>
      <c r="U991" s="1028"/>
      <c r="V991" s="1102"/>
      <c r="W991" s="1165"/>
      <c r="X991" s="1028"/>
      <c r="Y991" s="1028"/>
      <c r="Z991" s="1028"/>
      <c r="AA991" s="1028"/>
      <c r="AB991" s="1028"/>
      <c r="AC991" s="1028"/>
      <c r="AD991" s="1028"/>
      <c r="AE991" s="1028"/>
      <c r="AF991" s="1028"/>
      <c r="AG991" s="1028"/>
      <c r="AH991" s="1028"/>
      <c r="AI991" s="1028"/>
      <c r="AJ991" s="1028"/>
      <c r="AK991" s="1028"/>
      <c r="AL991" s="1028"/>
      <c r="AM991" s="1028"/>
      <c r="AN991" s="1028"/>
      <c r="AO991" s="1028"/>
      <c r="AP991" s="1028"/>
      <c r="AQ991" s="1028"/>
      <c r="AR991" s="1028"/>
      <c r="AS991" s="1028"/>
    </row>
    <row r="992" spans="1:45" ht="12.75" customHeight="1">
      <c r="A992" s="1028"/>
      <c r="B992" s="1028"/>
      <c r="C992" s="1028"/>
      <c r="D992" s="1102"/>
      <c r="E992" s="1028"/>
      <c r="F992" s="1028"/>
      <c r="G992" s="1028"/>
      <c r="H992" s="1028"/>
      <c r="I992" s="1028"/>
      <c r="J992" s="1102"/>
      <c r="K992" s="1028"/>
      <c r="L992" s="1028"/>
      <c r="M992" s="1028"/>
      <c r="N992" s="1028"/>
      <c r="O992" s="1028"/>
      <c r="P992" s="1028"/>
      <c r="Q992" s="1028"/>
      <c r="R992" s="1162"/>
      <c r="S992" s="713"/>
      <c r="T992" s="747"/>
      <c r="U992" s="1028"/>
      <c r="V992" s="1102"/>
      <c r="W992" s="1165"/>
      <c r="X992" s="1028"/>
      <c r="Y992" s="1028"/>
      <c r="Z992" s="1028"/>
      <c r="AA992" s="1028"/>
      <c r="AB992" s="1028"/>
      <c r="AC992" s="1028"/>
      <c r="AD992" s="1028"/>
      <c r="AE992" s="1028"/>
      <c r="AF992" s="1028"/>
      <c r="AG992" s="1028"/>
      <c r="AH992" s="1028"/>
      <c r="AI992" s="1028"/>
      <c r="AJ992" s="1028"/>
      <c r="AK992" s="1028"/>
      <c r="AL992" s="1028"/>
      <c r="AM992" s="1028"/>
      <c r="AN992" s="1028"/>
      <c r="AO992" s="1028"/>
      <c r="AP992" s="1028"/>
      <c r="AQ992" s="1028"/>
      <c r="AR992" s="1028"/>
      <c r="AS992" s="1028"/>
    </row>
    <row r="993" spans="1:45" ht="12.75" customHeight="1">
      <c r="A993" s="1028"/>
      <c r="B993" s="1028"/>
      <c r="C993" s="1028"/>
      <c r="D993" s="1102"/>
      <c r="E993" s="1028"/>
      <c r="F993" s="1028"/>
      <c r="G993" s="1028"/>
      <c r="H993" s="1028"/>
      <c r="I993" s="1028"/>
      <c r="J993" s="1102"/>
      <c r="K993" s="1028"/>
      <c r="L993" s="1028"/>
      <c r="M993" s="1028"/>
      <c r="N993" s="1028"/>
      <c r="O993" s="1028"/>
      <c r="P993" s="1028"/>
      <c r="Q993" s="1028"/>
      <c r="R993" s="1162"/>
      <c r="S993" s="713"/>
      <c r="T993" s="747"/>
      <c r="U993" s="1028"/>
      <c r="V993" s="1102"/>
      <c r="W993" s="1165"/>
      <c r="X993" s="1028"/>
      <c r="Y993" s="1028"/>
      <c r="Z993" s="1028"/>
      <c r="AA993" s="1028"/>
      <c r="AB993" s="1028"/>
      <c r="AC993" s="1028"/>
      <c r="AD993" s="1028"/>
      <c r="AE993" s="1028"/>
      <c r="AF993" s="1028"/>
      <c r="AG993" s="1028"/>
      <c r="AH993" s="1028"/>
      <c r="AI993" s="1028"/>
      <c r="AJ993" s="1028"/>
      <c r="AK993" s="1028"/>
      <c r="AL993" s="1028"/>
      <c r="AM993" s="1028"/>
      <c r="AN993" s="1028"/>
      <c r="AO993" s="1028"/>
      <c r="AP993" s="1028"/>
      <c r="AQ993" s="1028"/>
      <c r="AR993" s="1028"/>
      <c r="AS993" s="1028"/>
    </row>
    <row r="994" spans="1:45" ht="12.75" customHeight="1">
      <c r="A994" s="1028"/>
      <c r="B994" s="1028"/>
      <c r="C994" s="1028"/>
      <c r="D994" s="1102"/>
      <c r="E994" s="1028"/>
      <c r="F994" s="1028"/>
      <c r="G994" s="1028"/>
      <c r="H994" s="1028"/>
      <c r="I994" s="1028"/>
      <c r="J994" s="1102"/>
      <c r="K994" s="1028"/>
      <c r="L994" s="1028"/>
      <c r="M994" s="1028"/>
      <c r="N994" s="1028"/>
      <c r="O994" s="1028"/>
      <c r="P994" s="1028"/>
      <c r="Q994" s="1028"/>
      <c r="R994" s="1162"/>
      <c r="S994" s="713"/>
      <c r="T994" s="747"/>
      <c r="U994" s="1028"/>
      <c r="V994" s="1102"/>
      <c r="W994" s="1165"/>
      <c r="X994" s="1028"/>
      <c r="Y994" s="1028"/>
      <c r="Z994" s="1028"/>
      <c r="AA994" s="1028"/>
      <c r="AB994" s="1028"/>
      <c r="AC994" s="1028"/>
      <c r="AD994" s="1028"/>
      <c r="AE994" s="1028"/>
      <c r="AF994" s="1028"/>
      <c r="AG994" s="1028"/>
      <c r="AH994" s="1028"/>
      <c r="AI994" s="1028"/>
      <c r="AJ994" s="1028"/>
      <c r="AK994" s="1028"/>
      <c r="AL994" s="1028"/>
      <c r="AM994" s="1028"/>
      <c r="AN994" s="1028"/>
      <c r="AO994" s="1028"/>
      <c r="AP994" s="1028"/>
      <c r="AQ994" s="1028"/>
      <c r="AR994" s="1028"/>
      <c r="AS994" s="1028"/>
    </row>
    <row r="995" spans="1:45" ht="12.75" customHeight="1">
      <c r="A995" s="1028"/>
      <c r="B995" s="1028"/>
      <c r="C995" s="1028"/>
      <c r="D995" s="1102"/>
      <c r="E995" s="1028"/>
      <c r="F995" s="1028"/>
      <c r="G995" s="1028"/>
      <c r="H995" s="1028"/>
      <c r="I995" s="1028"/>
      <c r="J995" s="1102"/>
      <c r="K995" s="1028"/>
      <c r="L995" s="1028"/>
      <c r="M995" s="1028"/>
      <c r="N995" s="1028"/>
      <c r="O995" s="1028"/>
      <c r="P995" s="1028"/>
      <c r="Q995" s="1028"/>
      <c r="R995" s="1162"/>
      <c r="S995" s="713"/>
      <c r="T995" s="747"/>
      <c r="U995" s="1028"/>
      <c r="V995" s="1102"/>
      <c r="W995" s="1165"/>
      <c r="X995" s="1028"/>
      <c r="Y995" s="1028"/>
      <c r="Z995" s="1028"/>
      <c r="AA995" s="1028"/>
      <c r="AB995" s="1028"/>
      <c r="AC995" s="1028"/>
      <c r="AD995" s="1028"/>
      <c r="AE995" s="1028"/>
      <c r="AF995" s="1028"/>
      <c r="AG995" s="1028"/>
      <c r="AH995" s="1028"/>
      <c r="AI995" s="1028"/>
      <c r="AJ995" s="1028"/>
      <c r="AK995" s="1028"/>
      <c r="AL995" s="1028"/>
      <c r="AM995" s="1028"/>
      <c r="AN995" s="1028"/>
      <c r="AO995" s="1028"/>
      <c r="AP995" s="1028"/>
      <c r="AQ995" s="1028"/>
      <c r="AR995" s="1028"/>
      <c r="AS995" s="1028"/>
    </row>
    <row r="996" spans="1:45" ht="12.75" customHeight="1">
      <c r="A996" s="1028"/>
      <c r="B996" s="1028"/>
      <c r="C996" s="1028"/>
      <c r="D996" s="1102"/>
      <c r="E996" s="1028"/>
      <c r="F996" s="1028"/>
      <c r="G996" s="1028"/>
      <c r="H996" s="1028"/>
      <c r="I996" s="1028"/>
      <c r="J996" s="1102"/>
      <c r="K996" s="1028"/>
      <c r="L996" s="1028"/>
      <c r="M996" s="1028"/>
      <c r="N996" s="1028"/>
      <c r="O996" s="1028"/>
      <c r="P996" s="1028"/>
      <c r="Q996" s="1028"/>
      <c r="R996" s="1162"/>
      <c r="S996" s="713"/>
      <c r="T996" s="747"/>
      <c r="U996" s="1028"/>
      <c r="V996" s="1102"/>
      <c r="W996" s="1165"/>
      <c r="X996" s="1028"/>
      <c r="Y996" s="1028"/>
      <c r="Z996" s="1028"/>
      <c r="AA996" s="1028"/>
      <c r="AB996" s="1028"/>
      <c r="AC996" s="1028"/>
      <c r="AD996" s="1028"/>
      <c r="AE996" s="1028"/>
      <c r="AF996" s="1028"/>
      <c r="AG996" s="1028"/>
      <c r="AH996" s="1028"/>
      <c r="AI996" s="1028"/>
      <c r="AJ996" s="1028"/>
      <c r="AK996" s="1028"/>
      <c r="AL996" s="1028"/>
      <c r="AM996" s="1028"/>
      <c r="AN996" s="1028"/>
      <c r="AO996" s="1028"/>
      <c r="AP996" s="1028"/>
      <c r="AQ996" s="1028"/>
      <c r="AR996" s="1028"/>
      <c r="AS996" s="1028"/>
    </row>
    <row r="997" spans="1:45" ht="12.75" customHeight="1">
      <c r="A997" s="1028"/>
      <c r="B997" s="1028"/>
      <c r="C997" s="1028"/>
      <c r="D997" s="1102"/>
      <c r="E997" s="1028"/>
      <c r="F997" s="1028"/>
      <c r="G997" s="1028"/>
      <c r="H997" s="1028"/>
      <c r="I997" s="1028"/>
      <c r="J997" s="1102"/>
      <c r="K997" s="1028"/>
      <c r="L997" s="1028"/>
      <c r="M997" s="1028"/>
      <c r="N997" s="1028"/>
      <c r="O997" s="1028"/>
      <c r="P997" s="1028"/>
      <c r="Q997" s="1028"/>
      <c r="R997" s="1162"/>
      <c r="S997" s="713"/>
      <c r="T997" s="747"/>
      <c r="U997" s="1028"/>
      <c r="V997" s="1102"/>
      <c r="W997" s="1165"/>
      <c r="X997" s="1028"/>
      <c r="Y997" s="1028"/>
      <c r="Z997" s="1028"/>
      <c r="AA997" s="1028"/>
      <c r="AB997" s="1028"/>
      <c r="AC997" s="1028"/>
      <c r="AD997" s="1028"/>
      <c r="AE997" s="1028"/>
      <c r="AF997" s="1028"/>
      <c r="AG997" s="1028"/>
      <c r="AH997" s="1028"/>
      <c r="AI997" s="1028"/>
      <c r="AJ997" s="1028"/>
      <c r="AK997" s="1028"/>
      <c r="AL997" s="1028"/>
      <c r="AM997" s="1028"/>
      <c r="AN997" s="1028"/>
      <c r="AO997" s="1028"/>
      <c r="AP997" s="1028"/>
      <c r="AQ997" s="1028"/>
      <c r="AR997" s="1028"/>
      <c r="AS997" s="1028"/>
    </row>
    <row r="998" spans="1:45" ht="12.75" customHeight="1">
      <c r="A998" s="1028"/>
      <c r="B998" s="1028"/>
      <c r="C998" s="1028"/>
      <c r="D998" s="1102"/>
      <c r="E998" s="1028"/>
      <c r="F998" s="1028"/>
      <c r="G998" s="1028"/>
      <c r="H998" s="1028"/>
      <c r="I998" s="1028"/>
      <c r="J998" s="1102"/>
      <c r="K998" s="1028"/>
      <c r="L998" s="1028"/>
      <c r="M998" s="1028"/>
      <c r="N998" s="1028"/>
      <c r="O998" s="1028"/>
      <c r="P998" s="1028"/>
      <c r="Q998" s="1028"/>
      <c r="R998" s="1162"/>
      <c r="S998" s="713"/>
      <c r="T998" s="747"/>
      <c r="U998" s="1028"/>
      <c r="V998" s="1102"/>
      <c r="W998" s="1165"/>
      <c r="X998" s="1028"/>
      <c r="Y998" s="1028"/>
      <c r="Z998" s="1028"/>
      <c r="AA998" s="1028"/>
      <c r="AB998" s="1028"/>
      <c r="AC998" s="1028"/>
      <c r="AD998" s="1028"/>
      <c r="AE998" s="1028"/>
      <c r="AF998" s="1028"/>
      <c r="AG998" s="1028"/>
      <c r="AH998" s="1028"/>
      <c r="AI998" s="1028"/>
      <c r="AJ998" s="1028"/>
      <c r="AK998" s="1028"/>
      <c r="AL998" s="1028"/>
      <c r="AM998" s="1028"/>
      <c r="AN998" s="1028"/>
      <c r="AO998" s="1028"/>
      <c r="AP998" s="1028"/>
      <c r="AQ998" s="1028"/>
      <c r="AR998" s="1028"/>
      <c r="AS998" s="1028"/>
    </row>
    <row r="999" spans="1:45" ht="12.75" customHeight="1">
      <c r="A999" s="1028"/>
      <c r="B999" s="1028"/>
      <c r="C999" s="1028"/>
      <c r="D999" s="1102"/>
      <c r="E999" s="1028"/>
      <c r="F999" s="1028"/>
      <c r="G999" s="1028"/>
      <c r="H999" s="1028"/>
      <c r="I999" s="1028"/>
      <c r="J999" s="1102"/>
      <c r="K999" s="1028"/>
      <c r="L999" s="1028"/>
      <c r="M999" s="1028"/>
      <c r="N999" s="1028"/>
      <c r="O999" s="1028"/>
      <c r="P999" s="1028"/>
      <c r="Q999" s="1028"/>
      <c r="R999" s="1162"/>
      <c r="S999" s="713"/>
      <c r="T999" s="747"/>
      <c r="U999" s="1028"/>
      <c r="V999" s="1102"/>
      <c r="W999" s="1165"/>
      <c r="X999" s="1028"/>
      <c r="Y999" s="1028"/>
      <c r="Z999" s="1028"/>
      <c r="AA999" s="1028"/>
      <c r="AB999" s="1028"/>
      <c r="AC999" s="1028"/>
      <c r="AD999" s="1028"/>
      <c r="AE999" s="1028"/>
      <c r="AF999" s="1028"/>
      <c r="AG999" s="1028"/>
      <c r="AH999" s="1028"/>
      <c r="AI999" s="1028"/>
      <c r="AJ999" s="1028"/>
      <c r="AK999" s="1028"/>
      <c r="AL999" s="1028"/>
      <c r="AM999" s="1028"/>
      <c r="AN999" s="1028"/>
      <c r="AO999" s="1028"/>
      <c r="AP999" s="1028"/>
      <c r="AQ999" s="1028"/>
      <c r="AR999" s="1028"/>
      <c r="AS999" s="1028"/>
    </row>
    <row r="1000" spans="1:45" ht="12.75" customHeight="1">
      <c r="A1000" s="1028"/>
      <c r="B1000" s="1028"/>
      <c r="C1000" s="1028"/>
      <c r="D1000" s="1102"/>
      <c r="E1000" s="1028"/>
      <c r="F1000" s="1028"/>
      <c r="G1000" s="1028"/>
      <c r="H1000" s="1028"/>
      <c r="I1000" s="1028"/>
      <c r="J1000" s="1102"/>
      <c r="K1000" s="1028"/>
      <c r="L1000" s="1028"/>
      <c r="M1000" s="1028"/>
      <c r="N1000" s="1028"/>
      <c r="O1000" s="1028"/>
      <c r="P1000" s="1028"/>
      <c r="Q1000" s="1028"/>
      <c r="R1000" s="1162"/>
      <c r="S1000" s="713"/>
      <c r="T1000" s="747"/>
      <c r="U1000" s="1028"/>
      <c r="V1000" s="1102"/>
      <c r="W1000" s="1165"/>
      <c r="X1000" s="1028"/>
      <c r="Y1000" s="1028"/>
      <c r="Z1000" s="1028"/>
      <c r="AA1000" s="1028"/>
      <c r="AB1000" s="1028"/>
      <c r="AC1000" s="1028"/>
      <c r="AD1000" s="1028"/>
      <c r="AE1000" s="1028"/>
      <c r="AF1000" s="1028"/>
      <c r="AG1000" s="1028"/>
      <c r="AH1000" s="1028"/>
      <c r="AI1000" s="1028"/>
      <c r="AJ1000" s="1028"/>
      <c r="AK1000" s="1028"/>
      <c r="AL1000" s="1028"/>
      <c r="AM1000" s="1028"/>
      <c r="AN1000" s="1028"/>
      <c r="AO1000" s="1028"/>
      <c r="AP1000" s="1028"/>
      <c r="AQ1000" s="1028"/>
      <c r="AR1000" s="1028"/>
      <c r="AS1000" s="1028"/>
    </row>
  </sheetData>
  <mergeCells count="11">
    <mergeCell ref="W4:W5"/>
    <mergeCell ref="D4:D5"/>
    <mergeCell ref="E4:E5"/>
    <mergeCell ref="F4:F5"/>
    <mergeCell ref="G4:G5"/>
    <mergeCell ref="V4:V5"/>
    <mergeCell ref="K4:L4"/>
    <mergeCell ref="N4:Q4"/>
    <mergeCell ref="R4:S4"/>
    <mergeCell ref="T4:U4"/>
    <mergeCell ref="P5:Q5"/>
  </mergeCells>
  <printOptions horizontalCentered="1"/>
  <pageMargins left="7.0000000000000007E-2" right="0.25" top="0.59" bottom="0.33" header="0" footer="0"/>
  <pageSetup paperSize="8" orientation="landscape"/>
  <headerFooter>
    <oddHeader>&amp;R&amp;D</oddHeader>
    <oddFooter>&amp;RBy Samantha  Tan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/>
  </sheetViews>
  <sheetFormatPr defaultColWidth="12.54296875" defaultRowHeight="15" customHeight="1"/>
  <cols>
    <col min="1" max="1" width="5.6328125" customWidth="1"/>
    <col min="2" max="2" width="14" customWidth="1"/>
    <col min="3" max="3" width="25.08984375" customWidth="1"/>
    <col min="4" max="4" width="11" customWidth="1"/>
    <col min="5" max="5" width="10" customWidth="1"/>
    <col min="6" max="6" width="12.90625" customWidth="1"/>
    <col min="7" max="8" width="16.08984375" customWidth="1"/>
    <col min="9" max="9" width="11" hidden="1" customWidth="1"/>
    <col min="10" max="10" width="22.6328125" customWidth="1"/>
    <col min="11" max="11" width="18.08984375" customWidth="1"/>
    <col min="12" max="12" width="19.6328125" customWidth="1"/>
    <col min="13" max="13" width="21.6328125" customWidth="1"/>
    <col min="14" max="14" width="8.6328125" customWidth="1"/>
    <col min="15" max="15" width="14.36328125" customWidth="1"/>
    <col min="16" max="16" width="13.6328125" customWidth="1"/>
    <col min="17" max="26" width="8.6328125" customWidth="1"/>
  </cols>
  <sheetData>
    <row r="1" spans="1:26" ht="12.75" customHeight="1">
      <c r="A1" s="804" t="s">
        <v>341</v>
      </c>
      <c r="B1" s="801"/>
      <c r="C1" s="801"/>
      <c r="D1" s="802"/>
      <c r="E1" s="802"/>
      <c r="F1" s="802"/>
      <c r="G1" s="803"/>
      <c r="H1" s="803"/>
      <c r="I1" s="801"/>
      <c r="J1" s="801"/>
      <c r="K1" s="801"/>
      <c r="L1" s="801"/>
      <c r="M1" s="801"/>
      <c r="N1" s="801"/>
      <c r="O1" s="801"/>
      <c r="P1" s="801"/>
      <c r="Q1" s="801"/>
      <c r="R1" s="801"/>
      <c r="S1" s="801"/>
      <c r="T1" s="801"/>
      <c r="U1" s="801"/>
      <c r="V1" s="801"/>
      <c r="W1" s="801"/>
      <c r="X1" s="801"/>
      <c r="Y1" s="801"/>
      <c r="Z1" s="801"/>
    </row>
    <row r="2" spans="1:26" ht="12.75" customHeight="1">
      <c r="A2" s="804" t="s">
        <v>453</v>
      </c>
      <c r="B2" s="801"/>
      <c r="C2" s="801"/>
      <c r="D2" s="802"/>
      <c r="E2" s="802"/>
      <c r="F2" s="802"/>
      <c r="G2" s="803"/>
      <c r="H2" s="803"/>
      <c r="I2" s="801"/>
      <c r="J2" s="801"/>
      <c r="K2" s="801"/>
      <c r="L2" s="801"/>
      <c r="M2" s="801"/>
      <c r="N2" s="801"/>
      <c r="O2" s="801"/>
      <c r="P2" s="801"/>
      <c r="Q2" s="801"/>
      <c r="R2" s="801"/>
      <c r="S2" s="801"/>
      <c r="T2" s="801"/>
      <c r="U2" s="801"/>
      <c r="V2" s="801"/>
      <c r="W2" s="801"/>
      <c r="X2" s="801"/>
      <c r="Y2" s="801"/>
      <c r="Z2" s="801"/>
    </row>
    <row r="3" spans="1:26" ht="12.75" customHeight="1">
      <c r="A3" s="804"/>
      <c r="B3" s="801"/>
      <c r="C3" s="801"/>
      <c r="D3" s="802"/>
      <c r="E3" s="802"/>
      <c r="F3" s="802"/>
      <c r="G3" s="803"/>
      <c r="H3" s="803"/>
      <c r="I3" s="801"/>
      <c r="J3" s="801"/>
      <c r="K3" s="801"/>
      <c r="L3" s="801"/>
      <c r="M3" s="801"/>
      <c r="N3" s="801"/>
      <c r="O3" s="801"/>
      <c r="P3" s="801"/>
      <c r="Q3" s="801"/>
      <c r="R3" s="801"/>
      <c r="S3" s="801"/>
      <c r="T3" s="801"/>
      <c r="U3" s="801"/>
      <c r="V3" s="801"/>
      <c r="W3" s="801"/>
      <c r="X3" s="801"/>
      <c r="Y3" s="801"/>
      <c r="Z3" s="801"/>
    </row>
    <row r="4" spans="1:26" ht="12.75" customHeight="1">
      <c r="A4" s="801"/>
      <c r="B4" s="801"/>
      <c r="C4" s="801"/>
      <c r="D4" s="802"/>
      <c r="E4" s="802"/>
      <c r="F4" s="802"/>
      <c r="G4" s="803"/>
      <c r="H4" s="803"/>
      <c r="I4" s="801"/>
      <c r="J4" s="801"/>
      <c r="K4" s="801"/>
      <c r="L4" s="801"/>
      <c r="M4" s="801"/>
    </row>
    <row r="5" spans="1:26" ht="12.75" customHeight="1">
      <c r="A5" s="804" t="s">
        <v>454</v>
      </c>
      <c r="B5" s="801"/>
      <c r="C5" s="801"/>
      <c r="D5" s="802"/>
      <c r="E5" s="802"/>
      <c r="F5" s="802"/>
      <c r="G5" s="803"/>
      <c r="H5" s="803"/>
      <c r="I5" s="801"/>
      <c r="J5" s="801"/>
      <c r="K5" s="801"/>
      <c r="L5" s="801"/>
      <c r="M5" s="801"/>
    </row>
    <row r="6" spans="1:26" ht="12.75" customHeight="1">
      <c r="A6" s="801"/>
      <c r="B6" s="801"/>
      <c r="C6" s="801"/>
      <c r="D6" s="802"/>
      <c r="E6" s="802"/>
      <c r="F6" s="802"/>
      <c r="G6" s="803"/>
      <c r="H6" s="996"/>
      <c r="I6" s="801"/>
      <c r="J6" s="801"/>
      <c r="K6" s="801"/>
      <c r="L6" s="801"/>
      <c r="M6" s="801"/>
    </row>
    <row r="7" spans="1:26" ht="12.75" customHeight="1">
      <c r="A7" s="997" t="s">
        <v>4</v>
      </c>
      <c r="B7" s="809" t="s">
        <v>9</v>
      </c>
      <c r="C7" s="998" t="s">
        <v>455</v>
      </c>
      <c r="D7" s="809" t="s">
        <v>28</v>
      </c>
      <c r="E7" s="809" t="s">
        <v>456</v>
      </c>
      <c r="F7" s="809" t="s">
        <v>457</v>
      </c>
      <c r="G7" s="999" t="s">
        <v>458</v>
      </c>
      <c r="H7" s="810" t="s">
        <v>354</v>
      </c>
      <c r="I7" s="809" t="s">
        <v>459</v>
      </c>
      <c r="J7" s="1487" t="s">
        <v>460</v>
      </c>
      <c r="K7" s="1488"/>
      <c r="L7" s="809" t="s">
        <v>461</v>
      </c>
      <c r="M7" s="1030" t="s">
        <v>462</v>
      </c>
      <c r="N7" s="1031"/>
      <c r="O7" s="1031"/>
      <c r="P7" s="1031"/>
      <c r="Q7" s="1031"/>
      <c r="R7" s="1031"/>
      <c r="S7" s="1031"/>
      <c r="T7" s="1031"/>
      <c r="U7" s="1031"/>
      <c r="V7" s="1031"/>
      <c r="W7" s="1031"/>
      <c r="X7" s="1031"/>
      <c r="Y7" s="1031"/>
      <c r="Z7" s="1031"/>
    </row>
    <row r="8" spans="1:26" ht="12.75" customHeight="1">
      <c r="A8" s="1000"/>
      <c r="B8" s="1001"/>
      <c r="C8" s="1002"/>
      <c r="D8" s="1003" t="s">
        <v>359</v>
      </c>
      <c r="E8" s="1003"/>
      <c r="F8" s="1003"/>
      <c r="G8" s="1004" t="s">
        <v>463</v>
      </c>
      <c r="H8" s="1005" t="s">
        <v>463</v>
      </c>
      <c r="I8" s="1001"/>
      <c r="J8" s="1032" t="s">
        <v>464</v>
      </c>
      <c r="K8" s="1032" t="s">
        <v>465</v>
      </c>
      <c r="L8" s="1033" t="s">
        <v>466</v>
      </c>
      <c r="M8" s="1034"/>
      <c r="O8" s="747" t="s">
        <v>467</v>
      </c>
      <c r="P8" s="747" t="s">
        <v>468</v>
      </c>
    </row>
    <row r="9" spans="1:26" ht="12.75" customHeight="1">
      <c r="A9" s="1006"/>
      <c r="B9" s="818"/>
      <c r="C9" s="1007"/>
      <c r="D9" s="819"/>
      <c r="E9" s="819"/>
      <c r="F9" s="819"/>
      <c r="G9" s="1008"/>
      <c r="H9" s="820"/>
      <c r="I9" s="818"/>
      <c r="J9" s="819"/>
      <c r="K9" s="819"/>
      <c r="L9" s="1035"/>
      <c r="M9" s="1036"/>
      <c r="N9" s="1028"/>
      <c r="O9" s="1028"/>
      <c r="P9" s="1028"/>
      <c r="Q9" s="1028"/>
      <c r="R9" s="1028"/>
      <c r="S9" s="1028"/>
      <c r="T9" s="1028"/>
      <c r="U9" s="1028"/>
      <c r="V9" s="1028"/>
      <c r="W9" s="1028"/>
      <c r="X9" s="1028"/>
      <c r="Y9" s="1028"/>
      <c r="Z9" s="1028"/>
    </row>
    <row r="10" spans="1:26" ht="12.75" customHeight="1">
      <c r="A10" s="1009">
        <v>1</v>
      </c>
      <c r="B10" s="858" t="str">
        <f>'Renew 07.workl'!B8</f>
        <v>#01-88</v>
      </c>
      <c r="C10" s="858" t="str">
        <f>'Renew 07.workl'!C8</f>
        <v>Timemachine Studio</v>
      </c>
      <c r="D10" s="921">
        <f>'Renew 07.workl'!D8</f>
        <v>523</v>
      </c>
      <c r="E10" s="1010" t="str">
        <f>'Renew 07.workl'!F8</f>
        <v>-</v>
      </c>
      <c r="F10" s="860">
        <f>'Renew 07.workl'!E8</f>
        <v>39096</v>
      </c>
      <c r="G10" s="862">
        <f>'2007 Renewal '!K6</f>
        <v>11.5</v>
      </c>
      <c r="H10" s="1011">
        <f>'2007 Renewal '!R6</f>
        <v>12.5</v>
      </c>
      <c r="I10" s="818"/>
      <c r="J10" s="1035">
        <v>0</v>
      </c>
      <c r="K10" s="1011">
        <f>J10*H10*D10</f>
        <v>0</v>
      </c>
      <c r="L10" s="824">
        <v>0</v>
      </c>
      <c r="M10" s="1037" t="str">
        <f>'2007 Renewal '!H6</f>
        <v>New Lease</v>
      </c>
      <c r="O10" s="803">
        <f>(G10*D10)</f>
        <v>6014.5</v>
      </c>
      <c r="P10" s="746">
        <f>H10*D10</f>
        <v>6537.5</v>
      </c>
    </row>
    <row r="11" spans="1:26" ht="12.75" customHeight="1">
      <c r="A11" s="1009">
        <f t="shared" ref="A11:A18" si="0">A10+1</f>
        <v>2</v>
      </c>
      <c r="B11" s="858" t="str">
        <f>'Renew 07.workl'!B9</f>
        <v>#02-24B</v>
      </c>
      <c r="C11" s="858" t="str">
        <f>'Renew 07.workl'!C9</f>
        <v>Raffles Medical Group</v>
      </c>
      <c r="D11" s="921">
        <f>'Renew 07.workl'!D9</f>
        <v>879</v>
      </c>
      <c r="E11" s="1010" t="str">
        <f>'Renew 07.workl'!F9</f>
        <v>-</v>
      </c>
      <c r="F11" s="860">
        <f>'Renew 07.workl'!E9</f>
        <v>39122</v>
      </c>
      <c r="G11" s="862">
        <f>'2007 Renewal '!K7</f>
        <v>8.5</v>
      </c>
      <c r="H11" s="1011">
        <f>'2007 Renewal '!R7</f>
        <v>9.5</v>
      </c>
      <c r="I11" s="818"/>
      <c r="J11" s="1035">
        <v>1</v>
      </c>
      <c r="K11" s="1011">
        <f>J11*H11*D11</f>
        <v>8350.5</v>
      </c>
      <c r="L11" s="824">
        <v>0</v>
      </c>
      <c r="M11" s="1037" t="str">
        <f>'2007 Renewal '!H7</f>
        <v>New Lease</v>
      </c>
      <c r="O11" s="803">
        <f>(G11*D11)</f>
        <v>7471.5</v>
      </c>
      <c r="P11" s="746">
        <f>H11*D11</f>
        <v>8350.5</v>
      </c>
    </row>
    <row r="12" spans="1:26" ht="12.75" customHeight="1">
      <c r="A12" s="1009">
        <f t="shared" si="0"/>
        <v>3</v>
      </c>
      <c r="B12" s="858" t="str">
        <f>'Renew 07.workl'!B10</f>
        <v>#02-24C</v>
      </c>
      <c r="C12" s="858" t="str">
        <f>'Renew 07.workl'!C10</f>
        <v>7-24 Contacts.Com</v>
      </c>
      <c r="D12" s="921">
        <f>'Renew 07.workl'!D10</f>
        <v>310</v>
      </c>
      <c r="E12" s="1010" t="str">
        <f>'Renew 07.workl'!F10</f>
        <v>-</v>
      </c>
      <c r="F12" s="860">
        <f>'Renew 07.workl'!E10</f>
        <v>39122</v>
      </c>
      <c r="G12" s="862">
        <f>'2007 Renewal '!K8</f>
        <v>9.68</v>
      </c>
      <c r="H12" s="1011">
        <f>'2007 Renewal '!R8</f>
        <v>10.7</v>
      </c>
      <c r="I12" s="818"/>
      <c r="J12" s="1035">
        <v>0</v>
      </c>
      <c r="K12" s="1011">
        <f>J12*H12*D12</f>
        <v>0</v>
      </c>
      <c r="L12" s="824">
        <v>0</v>
      </c>
      <c r="M12" s="1037" t="str">
        <f>'2007 Renewal '!H8</f>
        <v>New Lease</v>
      </c>
      <c r="O12" s="803">
        <f>(G12*D12)</f>
        <v>3000.8</v>
      </c>
      <c r="P12" s="746">
        <f>H12*D12</f>
        <v>3317</v>
      </c>
    </row>
    <row r="13" spans="1:26" ht="12.75" customHeight="1">
      <c r="A13" s="1009">
        <f t="shared" si="0"/>
        <v>4</v>
      </c>
      <c r="B13" s="858" t="str">
        <f>'Renew 07.workl'!B11</f>
        <v>#01-28/29</v>
      </c>
      <c r="C13" s="858" t="str">
        <f>'Renew 07.workl'!C11</f>
        <v>Osim</v>
      </c>
      <c r="D13" s="859">
        <f>'Renew 07.workl'!D11</f>
        <v>1053</v>
      </c>
      <c r="E13" s="1010">
        <f>'Renew 07.workl'!F11</f>
        <v>3</v>
      </c>
      <c r="F13" s="860">
        <f>'Renew 07.workl'!E11</f>
        <v>39141</v>
      </c>
      <c r="G13" s="862">
        <f>'2007 Renewal '!K9</f>
        <v>10</v>
      </c>
      <c r="H13" s="1011">
        <f>'2007 Renewal '!R9</f>
        <v>13</v>
      </c>
      <c r="I13" s="818"/>
      <c r="J13" s="1035">
        <v>0</v>
      </c>
      <c r="K13" s="1011">
        <f>J13*H13*D13</f>
        <v>0</v>
      </c>
      <c r="L13" s="824">
        <v>0</v>
      </c>
      <c r="M13" s="1037" t="str">
        <f>'2007 Renewal '!H9</f>
        <v>Renew</v>
      </c>
      <c r="O13" s="803">
        <f>(G13*D13)</f>
        <v>10530</v>
      </c>
      <c r="P13" s="746">
        <f>H13*D13</f>
        <v>13689</v>
      </c>
    </row>
    <row r="14" spans="1:26" ht="12.75" customHeight="1">
      <c r="A14" s="1009">
        <f t="shared" si="0"/>
        <v>5</v>
      </c>
      <c r="B14" s="858" t="str">
        <f>'Renew 07.workl'!B12</f>
        <v>#01-13A&amp;B</v>
      </c>
      <c r="C14" s="858" t="str">
        <f>'Renew 07.workl'!C12</f>
        <v>Citibank ATM</v>
      </c>
      <c r="D14" s="921" t="s">
        <v>469</v>
      </c>
      <c r="E14" s="1010">
        <f>'Renew 07.workl'!F12</f>
        <v>2</v>
      </c>
      <c r="F14" s="860">
        <f>'Renew 07.workl'!E12</f>
        <v>39141</v>
      </c>
      <c r="G14" s="862">
        <f>'2007 Renewal '!L10</f>
        <v>5000</v>
      </c>
      <c r="H14" s="1011">
        <f>'2007 Renewal '!S10</f>
        <v>5200</v>
      </c>
      <c r="I14" s="818"/>
      <c r="J14" s="1035">
        <v>0</v>
      </c>
      <c r="K14" s="1011">
        <v>0</v>
      </c>
      <c r="L14" s="824">
        <v>0</v>
      </c>
      <c r="M14" s="1037" t="str">
        <f>'2007 Renewal '!H10</f>
        <v>Renew</v>
      </c>
      <c r="O14" s="803">
        <f t="shared" ref="O14:P16" si="1">G14</f>
        <v>5000</v>
      </c>
      <c r="P14" s="746">
        <f t="shared" si="1"/>
        <v>5200</v>
      </c>
    </row>
    <row r="15" spans="1:26" ht="12.75" customHeight="1">
      <c r="A15" s="1009">
        <f t="shared" si="0"/>
        <v>6</v>
      </c>
      <c r="B15" s="858" t="str">
        <f>'Renew 07.workl'!B13</f>
        <v>ATM</v>
      </c>
      <c r="C15" s="858" t="str">
        <f>'Renew 07.workl'!C13</f>
        <v>DBS ATM</v>
      </c>
      <c r="D15" s="921" t="str">
        <f>'Renew 07.workl'!D13</f>
        <v>NIL</v>
      </c>
      <c r="E15" s="1010" t="str">
        <f>'Renew 07.workl'!F13</f>
        <v>-</v>
      </c>
      <c r="F15" s="860">
        <f>'Renew 07.workl'!E13</f>
        <v>39141</v>
      </c>
      <c r="G15" s="862">
        <f>'2007 Renewal '!L11</f>
        <v>2000</v>
      </c>
      <c r="H15" s="1011">
        <f>'2007 Renewal '!S11</f>
        <v>2100</v>
      </c>
      <c r="I15" s="818"/>
      <c r="J15" s="1035">
        <v>0</v>
      </c>
      <c r="K15" s="1011">
        <v>0</v>
      </c>
      <c r="L15" s="824">
        <v>0</v>
      </c>
      <c r="M15" s="1037" t="str">
        <f>'2007 Renewal '!H11</f>
        <v>New Lease</v>
      </c>
      <c r="O15" s="803">
        <f t="shared" si="1"/>
        <v>2000</v>
      </c>
      <c r="P15" s="746">
        <f t="shared" si="1"/>
        <v>2100</v>
      </c>
    </row>
    <row r="16" spans="1:26" ht="12.75" customHeight="1">
      <c r="A16" s="1009">
        <f t="shared" si="0"/>
        <v>7</v>
      </c>
      <c r="B16" s="858" t="str">
        <f>'Renew 07.workl'!B14</f>
        <v>ATM</v>
      </c>
      <c r="C16" s="858" t="str">
        <f>'Renew 07.workl'!C14</f>
        <v>UOB ATM</v>
      </c>
      <c r="D16" s="1010" t="str">
        <f>'Renew 07.workl'!D14</f>
        <v>NIL</v>
      </c>
      <c r="E16" s="1010" t="str">
        <f>'Renew 07.workl'!F14</f>
        <v>-</v>
      </c>
      <c r="F16" s="860">
        <f>'Renew 07.workl'!E14</f>
        <v>39141</v>
      </c>
      <c r="G16" s="862">
        <f>'2007 Renewal '!L12</f>
        <v>2500</v>
      </c>
      <c r="H16" s="1011">
        <f>'2007 Renewal '!S12</f>
        <v>2600</v>
      </c>
      <c r="I16" s="818"/>
      <c r="J16" s="1035">
        <v>0</v>
      </c>
      <c r="K16" s="1011">
        <v>0</v>
      </c>
      <c r="L16" s="824">
        <v>0</v>
      </c>
      <c r="M16" s="1037" t="str">
        <f>'2007 Renewal '!H12</f>
        <v>New Lease</v>
      </c>
      <c r="O16" s="803">
        <f t="shared" si="1"/>
        <v>2500</v>
      </c>
      <c r="P16" s="746">
        <f t="shared" si="1"/>
        <v>2600</v>
      </c>
    </row>
    <row r="17" spans="1:16" ht="12.75" customHeight="1">
      <c r="A17" s="1009">
        <f t="shared" si="0"/>
        <v>8</v>
      </c>
      <c r="B17" s="858" t="str">
        <f>'Renew 07.workl'!B15</f>
        <v>#01-27</v>
      </c>
      <c r="C17" s="858" t="str">
        <f>'Renew 07.workl'!C15</f>
        <v>The Hour Glass</v>
      </c>
      <c r="D17" s="859">
        <f>'Renew 07.workl'!D15</f>
        <v>1025</v>
      </c>
      <c r="E17" s="1010" t="str">
        <f>'Renew 07.workl'!F15</f>
        <v>-</v>
      </c>
      <c r="F17" s="860">
        <f>'Renew 07.workl'!E15</f>
        <v>39183</v>
      </c>
      <c r="G17" s="862">
        <f>'2007 Renewal '!K13</f>
        <v>14.8</v>
      </c>
      <c r="H17" s="1011">
        <f>'2007 Renewal '!R13</f>
        <v>15.5</v>
      </c>
      <c r="I17" s="818"/>
      <c r="J17" s="1035">
        <v>1</v>
      </c>
      <c r="K17" s="1011">
        <f>J17*H17*D17</f>
        <v>15887.5</v>
      </c>
      <c r="L17" s="824">
        <v>0</v>
      </c>
      <c r="M17" s="1037" t="str">
        <f>'2007 Renewal '!H13</f>
        <v>New Lease</v>
      </c>
      <c r="O17" s="803">
        <f>(G17*D17)</f>
        <v>15170</v>
      </c>
      <c r="P17" s="746">
        <f t="shared" ref="P17:P44" si="2">H17*D17</f>
        <v>15887.5</v>
      </c>
    </row>
    <row r="18" spans="1:16" ht="12.75" customHeight="1">
      <c r="A18" s="1009">
        <f t="shared" si="0"/>
        <v>9</v>
      </c>
      <c r="B18" s="858" t="str">
        <f>'Renew 07.workl'!B16</f>
        <v>#01-90</v>
      </c>
      <c r="C18" s="858" t="str">
        <f>'Renew 07.workl'!C16</f>
        <v>GNC</v>
      </c>
      <c r="D18" s="859">
        <f>'Renew 07.workl'!D16</f>
        <v>540</v>
      </c>
      <c r="E18" s="1010" t="str">
        <f>'Renew 07.workl'!F16</f>
        <v>-</v>
      </c>
      <c r="F18" s="860">
        <f>'Renew 07.workl'!E16</f>
        <v>39194</v>
      </c>
      <c r="G18" s="1012" t="s">
        <v>470</v>
      </c>
      <c r="H18" s="1011">
        <f>'2007 Renewal '!R16</f>
        <v>15.5</v>
      </c>
      <c r="I18" s="818"/>
      <c r="J18" s="1035">
        <v>0</v>
      </c>
      <c r="K18" s="1011">
        <f>J18*H18*D18</f>
        <v>0</v>
      </c>
      <c r="L18" s="824">
        <v>0</v>
      </c>
      <c r="M18" s="1037" t="str">
        <f>'2007 Renewal '!H14</f>
        <v>New Lease</v>
      </c>
      <c r="O18" s="803"/>
      <c r="P18" s="746">
        <f t="shared" si="2"/>
        <v>8370</v>
      </c>
    </row>
    <row r="19" spans="1:16" ht="12.75" customHeight="1">
      <c r="A19" s="1009"/>
      <c r="B19" s="858"/>
      <c r="C19" s="858"/>
      <c r="D19" s="859"/>
      <c r="E19" s="1010"/>
      <c r="F19" s="860"/>
      <c r="G19" s="1012" t="s">
        <v>471</v>
      </c>
      <c r="H19" s="1011"/>
      <c r="I19" s="818"/>
      <c r="J19" s="1035"/>
      <c r="K19" s="818"/>
      <c r="L19" s="824"/>
      <c r="M19" s="1038"/>
      <c r="O19" s="803">
        <f>15*D18</f>
        <v>8100</v>
      </c>
      <c r="P19" s="746">
        <f t="shared" si="2"/>
        <v>0</v>
      </c>
    </row>
    <row r="20" spans="1:16" ht="12.75" customHeight="1">
      <c r="A20" s="1009"/>
      <c r="B20" s="858"/>
      <c r="C20" s="858"/>
      <c r="D20" s="859"/>
      <c r="E20" s="1010"/>
      <c r="F20" s="860"/>
      <c r="G20" s="1012" t="s">
        <v>472</v>
      </c>
      <c r="H20" s="1011"/>
      <c r="I20" s="818"/>
      <c r="J20" s="1035"/>
      <c r="K20" s="818"/>
      <c r="L20" s="824"/>
      <c r="M20" s="1038"/>
      <c r="P20" s="746">
        <f t="shared" si="2"/>
        <v>0</v>
      </c>
    </row>
    <row r="21" spans="1:16" ht="12.75" customHeight="1">
      <c r="A21" s="1009">
        <f>A18+1</f>
        <v>10</v>
      </c>
      <c r="B21" s="858" t="str">
        <f>'Renew 07.workl'!B19</f>
        <v>#01-30</v>
      </c>
      <c r="C21" s="858" t="str">
        <f>'Renew 07.workl'!C19</f>
        <v>Sentiments</v>
      </c>
      <c r="D21" s="859">
        <f>'Renew 07.workl'!D19</f>
        <v>528</v>
      </c>
      <c r="E21" s="1010">
        <f>'Renew 07.workl'!F19</f>
        <v>3</v>
      </c>
      <c r="F21" s="860">
        <f>'Renew 07.workl'!E19</f>
        <v>39216</v>
      </c>
      <c r="G21" s="862">
        <f>'2007 Renewal '!K17</f>
        <v>11</v>
      </c>
      <c r="H21" s="1011">
        <f>'2007 Renewal '!R17</f>
        <v>13</v>
      </c>
      <c r="I21" s="818"/>
      <c r="J21" s="1035">
        <v>3</v>
      </c>
      <c r="K21" s="1011">
        <f>J21*H21*D21</f>
        <v>20592</v>
      </c>
      <c r="L21" s="824">
        <f>(H21*D21)-D21</f>
        <v>6336</v>
      </c>
      <c r="M21" s="1038" t="str">
        <f>'2007 Renewal '!H17</f>
        <v>Replace</v>
      </c>
      <c r="O21" s="803">
        <f>(G21*D21)</f>
        <v>5808</v>
      </c>
      <c r="P21" s="746">
        <f t="shared" si="2"/>
        <v>6864</v>
      </c>
    </row>
    <row r="22" spans="1:16" ht="12.75" customHeight="1">
      <c r="A22" s="1009">
        <f>A21+1</f>
        <v>11</v>
      </c>
      <c r="B22" s="858" t="str">
        <f>'Renew 07.workl'!B20</f>
        <v>#01-23/24/25</v>
      </c>
      <c r="C22" s="858" t="str">
        <f>'Renew 07.workl'!C20</f>
        <v>Bakerzin</v>
      </c>
      <c r="D22" s="859">
        <f>'Renew 07.workl'!D20</f>
        <v>1091</v>
      </c>
      <c r="E22" s="1010">
        <f>'Renew 07.workl'!F20</f>
        <v>3</v>
      </c>
      <c r="F22" s="860">
        <f>'Renew 07.workl'!E20</f>
        <v>39218</v>
      </c>
      <c r="G22" s="862">
        <f>'2007 Renewal '!K18</f>
        <v>12.5</v>
      </c>
      <c r="H22" s="1011">
        <f>'2007 Renewal '!R18</f>
        <v>13.5</v>
      </c>
      <c r="I22" s="818"/>
      <c r="J22" s="1035">
        <v>0</v>
      </c>
      <c r="K22" s="1011">
        <f>J22*D22*H22</f>
        <v>0</v>
      </c>
      <c r="L22" s="824">
        <v>0</v>
      </c>
      <c r="M22" s="1038" t="str">
        <f>'2007 Renewal '!H18</f>
        <v>Renew</v>
      </c>
      <c r="O22" s="803">
        <f>(G22*D22)</f>
        <v>13637.5</v>
      </c>
      <c r="P22" s="746">
        <f t="shared" si="2"/>
        <v>14728.5</v>
      </c>
    </row>
    <row r="23" spans="1:16" ht="12.75" customHeight="1">
      <c r="A23" s="1009">
        <f>A22+1</f>
        <v>12</v>
      </c>
      <c r="B23" s="858" t="str">
        <f>'Renew 07.workl'!B21</f>
        <v>#01-48</v>
      </c>
      <c r="C23" s="858" t="str">
        <f>'Renew 07.workl'!C21</f>
        <v>Fang</v>
      </c>
      <c r="D23" s="859">
        <f>'Renew 07.workl'!D21</f>
        <v>439</v>
      </c>
      <c r="E23" s="1010">
        <f>'Renew 07.workl'!F21</f>
        <v>3</v>
      </c>
      <c r="F23" s="860">
        <f>'Renew 07.workl'!E21</f>
        <v>39223</v>
      </c>
      <c r="G23" s="862">
        <f>'2007 Renewal '!K19</f>
        <v>10</v>
      </c>
      <c r="H23" s="1011">
        <f>'2007 Renewal '!R19</f>
        <v>15</v>
      </c>
      <c r="I23" s="818"/>
      <c r="J23" s="1035">
        <v>3</v>
      </c>
      <c r="K23" s="1011">
        <f>J23*D23*H23</f>
        <v>19755</v>
      </c>
      <c r="L23" s="824">
        <f>(H23*D23)-D23</f>
        <v>6146</v>
      </c>
      <c r="M23" s="1038" t="str">
        <f>'2007 Renewal '!H19</f>
        <v>Replace</v>
      </c>
      <c r="O23" s="803">
        <f>(G23*D23)</f>
        <v>4390</v>
      </c>
      <c r="P23" s="746">
        <f t="shared" si="2"/>
        <v>6585</v>
      </c>
    </row>
    <row r="24" spans="1:16" ht="12.75" customHeight="1">
      <c r="A24" s="1009">
        <f>A23+1</f>
        <v>13</v>
      </c>
      <c r="B24" s="858" t="str">
        <f>'Renew 07.workl'!B22</f>
        <v>#01-47A</v>
      </c>
      <c r="C24" s="858" t="str">
        <f>'Renew 07.workl'!C22</f>
        <v>Nail Passion</v>
      </c>
      <c r="D24" s="859">
        <f>'Renew 07.workl'!D22</f>
        <v>530</v>
      </c>
      <c r="E24" s="1010" t="str">
        <f>'Renew 07.workl'!F22</f>
        <v>-</v>
      </c>
      <c r="F24" s="860">
        <f>'Renew 07.workl'!E22</f>
        <v>39278</v>
      </c>
      <c r="G24" s="862">
        <f>'2007 Renewal '!K20</f>
        <v>12</v>
      </c>
      <c r="H24" s="1011">
        <f>'2007 Renewal '!R20</f>
        <v>13</v>
      </c>
      <c r="I24" s="818"/>
      <c r="J24" s="1035">
        <v>1</v>
      </c>
      <c r="K24" s="1011">
        <f>J24*D24*H24</f>
        <v>6890</v>
      </c>
      <c r="L24" s="824">
        <v>0</v>
      </c>
      <c r="M24" s="1038" t="str">
        <f>'2007 Renewal '!H20</f>
        <v>New Lease</v>
      </c>
      <c r="O24" s="803">
        <f>(G24*D24)</f>
        <v>6360</v>
      </c>
      <c r="P24" s="746">
        <f t="shared" si="2"/>
        <v>6890</v>
      </c>
    </row>
    <row r="25" spans="1:16" ht="12.75" customHeight="1">
      <c r="A25" s="1009">
        <f>A24+1</f>
        <v>14</v>
      </c>
      <c r="B25" s="858" t="str">
        <f>'Renew 07.workl'!B23</f>
        <v>#01-103</v>
      </c>
      <c r="C25" s="858" t="str">
        <f>'Renew 07.workl'!C23</f>
        <v>Out Of The Box Photography</v>
      </c>
      <c r="D25" s="859">
        <f>'Renew 07.workl'!D23</f>
        <v>883</v>
      </c>
      <c r="E25" s="1010">
        <f>'Renew 07.workl'!F23</f>
        <v>3</v>
      </c>
      <c r="F25" s="860">
        <f>'Renew 07.workl'!E23</f>
        <v>39294</v>
      </c>
      <c r="G25" s="862">
        <f>'2007 Renewal '!K21</f>
        <v>7</v>
      </c>
      <c r="H25" s="1011">
        <f>'2007 Renewal '!R21</f>
        <v>11</v>
      </c>
      <c r="I25" s="818"/>
      <c r="J25" s="1035">
        <v>3</v>
      </c>
      <c r="K25" s="1011">
        <f>J25*D25*H25</f>
        <v>29139</v>
      </c>
      <c r="L25" s="824">
        <v>0</v>
      </c>
      <c r="M25" s="1038" t="str">
        <f>'2007 Renewal '!H21</f>
        <v>Renew</v>
      </c>
      <c r="O25" s="803">
        <f>(G25*D25)</f>
        <v>6181</v>
      </c>
      <c r="P25" s="746">
        <f t="shared" si="2"/>
        <v>9713</v>
      </c>
    </row>
    <row r="26" spans="1:16" ht="12.75" customHeight="1">
      <c r="A26" s="1009">
        <f>A25+1</f>
        <v>15</v>
      </c>
      <c r="B26" s="858" t="str">
        <f>'Renew 07.workl'!B24</f>
        <v>#01-95/96/97/98</v>
      </c>
      <c r="C26" s="858" t="str">
        <f>'Renew 07.workl'!C24</f>
        <v>Candy Empire</v>
      </c>
      <c r="D26" s="859">
        <f>'Renew 07.workl'!D24</f>
        <v>2246</v>
      </c>
      <c r="E26" s="1010">
        <f>'Renew 07.workl'!F24</f>
        <v>3</v>
      </c>
      <c r="F26" s="860">
        <f>'Renew 07.workl'!E24</f>
        <v>39328</v>
      </c>
      <c r="G26" s="1012" t="s">
        <v>473</v>
      </c>
      <c r="H26" s="1011">
        <f>'2007 Renewal '!R24</f>
        <v>12.5</v>
      </c>
      <c r="I26" s="818"/>
      <c r="J26" s="1035">
        <v>0</v>
      </c>
      <c r="K26" s="1011">
        <f>J26*D26*H26</f>
        <v>0</v>
      </c>
      <c r="L26" s="824">
        <v>0</v>
      </c>
      <c r="M26" s="1038" t="str">
        <f>'2007 Renewal '!H22</f>
        <v>Renew</v>
      </c>
      <c r="O26" s="803"/>
      <c r="P26" s="746">
        <f t="shared" si="2"/>
        <v>28075</v>
      </c>
    </row>
    <row r="27" spans="1:16" ht="12.75" customHeight="1">
      <c r="A27" s="1009"/>
      <c r="B27" s="858"/>
      <c r="C27" s="858"/>
      <c r="D27" s="859"/>
      <c r="E27" s="1010"/>
      <c r="F27" s="860"/>
      <c r="G27" s="1012" t="s">
        <v>474</v>
      </c>
      <c r="H27" s="1011"/>
      <c r="I27" s="818"/>
      <c r="J27" s="1035"/>
      <c r="K27" s="1011"/>
      <c r="L27" s="824"/>
      <c r="M27" s="1038"/>
      <c r="O27" s="803">
        <f>9*D26</f>
        <v>20214</v>
      </c>
      <c r="P27" s="746">
        <f t="shared" si="2"/>
        <v>0</v>
      </c>
    </row>
    <row r="28" spans="1:16" ht="12.75" customHeight="1">
      <c r="A28" s="1009"/>
      <c r="B28" s="858"/>
      <c r="C28" s="858"/>
      <c r="D28" s="859"/>
      <c r="E28" s="1010"/>
      <c r="F28" s="860"/>
      <c r="G28" s="1012" t="s">
        <v>475</v>
      </c>
      <c r="H28" s="1011"/>
      <c r="I28" s="818"/>
      <c r="J28" s="1035"/>
      <c r="K28" s="1011"/>
      <c r="L28" s="824"/>
      <c r="M28" s="1038"/>
      <c r="O28" s="803"/>
      <c r="P28" s="746">
        <f t="shared" si="2"/>
        <v>0</v>
      </c>
    </row>
    <row r="29" spans="1:16" ht="12.75" customHeight="1">
      <c r="A29" s="1009">
        <f>A26+1</f>
        <v>16</v>
      </c>
      <c r="B29" s="858" t="str">
        <f>'Renew 07.workl'!B27</f>
        <v>#01-K7/K8/K9</v>
      </c>
      <c r="C29" s="858" t="str">
        <f>'Renew 07.workl'!C27</f>
        <v>QB House Shell Type</v>
      </c>
      <c r="D29" s="859">
        <f>'Renew 07.workl'!D27</f>
        <v>120</v>
      </c>
      <c r="E29" s="1010" t="str">
        <f>'Renew 07.workl'!F27</f>
        <v>-</v>
      </c>
      <c r="F29" s="860">
        <f>'Renew 07.workl'!E27</f>
        <v>39339</v>
      </c>
      <c r="G29" s="862">
        <f>'2007 Renewal '!K25</f>
        <v>15.8333333333333</v>
      </c>
      <c r="H29" s="1011">
        <f>'2007 Renewal '!R25</f>
        <v>0</v>
      </c>
      <c r="I29" s="818"/>
      <c r="J29" s="1462" t="s">
        <v>87</v>
      </c>
      <c r="K29" s="1463" t="s">
        <v>87</v>
      </c>
      <c r="L29" s="824">
        <f>G29*D29</f>
        <v>1900</v>
      </c>
      <c r="M29" s="1038" t="str">
        <f>'2007 Renewal '!H25</f>
        <v>Relocate</v>
      </c>
      <c r="O29" s="803">
        <f t="shared" ref="O29:O37" si="3">(G29*D29)</f>
        <v>1900</v>
      </c>
      <c r="P29" s="746">
        <f t="shared" si="2"/>
        <v>0</v>
      </c>
    </row>
    <row r="30" spans="1:16" ht="12.75" customHeight="1">
      <c r="A30" s="1009">
        <f t="shared" ref="A30:A38" si="4">A29+1</f>
        <v>17</v>
      </c>
      <c r="B30" s="858" t="str">
        <f>'Renew 07.workl'!B28</f>
        <v>#02-30</v>
      </c>
      <c r="C30" s="858" t="str">
        <f>'Renew 07.workl'!C28</f>
        <v>La Vogue</v>
      </c>
      <c r="D30" s="859">
        <f>'Renew 07.workl'!D28</f>
        <v>880</v>
      </c>
      <c r="E30" s="1010">
        <f>'Renew 07.workl'!F28</f>
        <v>3</v>
      </c>
      <c r="F30" s="860">
        <f>'Renew 07.workl'!E28</f>
        <v>39340</v>
      </c>
      <c r="G30" s="862">
        <f>'2007 Renewal '!K26</f>
        <v>6</v>
      </c>
      <c r="H30" s="1011">
        <f>'2007 Renewal '!R26</f>
        <v>7</v>
      </c>
      <c r="I30" s="818"/>
      <c r="J30" s="1035">
        <v>1</v>
      </c>
      <c r="K30" s="1011">
        <f t="shared" ref="K30:K38" si="5">J30*D30*H30</f>
        <v>6160</v>
      </c>
      <c r="L30" s="824">
        <v>0</v>
      </c>
      <c r="M30" s="1038" t="str">
        <f>'2007 Renewal '!H26</f>
        <v>Renew</v>
      </c>
      <c r="O30" s="803">
        <f t="shared" si="3"/>
        <v>5280</v>
      </c>
      <c r="P30" s="746">
        <f t="shared" si="2"/>
        <v>6160</v>
      </c>
    </row>
    <row r="31" spans="1:16" ht="12.75" customHeight="1">
      <c r="A31" s="1009">
        <f t="shared" si="4"/>
        <v>18</v>
      </c>
      <c r="B31" s="858" t="str">
        <f>'Renew 07.workl'!B29</f>
        <v>#01-50</v>
      </c>
      <c r="C31" s="858" t="str">
        <f>'Renew 07.workl'!C29</f>
        <v>Dreamweavers</v>
      </c>
      <c r="D31" s="859">
        <f>'Renew 07.workl'!D29</f>
        <v>517</v>
      </c>
      <c r="E31" s="1010">
        <f>'Renew 07.workl'!F29</f>
        <v>3</v>
      </c>
      <c r="F31" s="860">
        <f>'Renew 07.workl'!E29</f>
        <v>39355</v>
      </c>
      <c r="G31" s="862">
        <f>'2007 Renewal '!K27</f>
        <v>8</v>
      </c>
      <c r="H31" s="1011">
        <f>'2007 Renewal '!R27</f>
        <v>11</v>
      </c>
      <c r="I31" s="818"/>
      <c r="J31" s="1035">
        <v>2</v>
      </c>
      <c r="K31" s="1011">
        <f t="shared" si="5"/>
        <v>11374</v>
      </c>
      <c r="L31" s="824">
        <f>(H31*D31)-D31</f>
        <v>5170</v>
      </c>
      <c r="M31" s="1038" t="str">
        <f>'2007 Renewal '!H27</f>
        <v>Replace</v>
      </c>
      <c r="O31" s="803">
        <f t="shared" si="3"/>
        <v>4136</v>
      </c>
      <c r="P31" s="746">
        <f t="shared" si="2"/>
        <v>5687</v>
      </c>
    </row>
    <row r="32" spans="1:16" ht="12.75" customHeight="1">
      <c r="A32" s="1009">
        <f t="shared" si="4"/>
        <v>19</v>
      </c>
      <c r="B32" s="858" t="str">
        <f>'Renew 07.workl'!B30</f>
        <v>#01-55/56</v>
      </c>
      <c r="C32" s="858" t="str">
        <f>'Renew 07.workl'!C30</f>
        <v>Long John Silver's</v>
      </c>
      <c r="D32" s="859">
        <f>'Renew 07.workl'!D30</f>
        <v>1214</v>
      </c>
      <c r="E32" s="1010">
        <f>'Renew 07.workl'!F30</f>
        <v>3</v>
      </c>
      <c r="F32" s="860">
        <f>'Renew 07.workl'!E30</f>
        <v>39356</v>
      </c>
      <c r="G32" s="862">
        <f>'2007 Renewal '!K28</f>
        <v>6</v>
      </c>
      <c r="H32" s="1011">
        <f>'2007 Renewal '!R28</f>
        <v>8</v>
      </c>
      <c r="I32" s="818"/>
      <c r="J32" s="1035">
        <v>2</v>
      </c>
      <c r="K32" s="1011">
        <f t="shared" si="5"/>
        <v>19424</v>
      </c>
      <c r="L32" s="824">
        <v>0</v>
      </c>
      <c r="M32" s="1038" t="str">
        <f>'2007 Renewal '!H28</f>
        <v>Renew</v>
      </c>
      <c r="O32" s="803">
        <f t="shared" si="3"/>
        <v>7284</v>
      </c>
      <c r="P32" s="746">
        <f t="shared" si="2"/>
        <v>9712</v>
      </c>
    </row>
    <row r="33" spans="1:16" ht="12.75" customHeight="1">
      <c r="A33" s="1009">
        <f t="shared" si="4"/>
        <v>20</v>
      </c>
      <c r="B33" s="858" t="str">
        <f>'Renew 07.workl'!B31</f>
        <v>#01-K4</v>
      </c>
      <c r="C33" s="858" t="str">
        <f>'Renew 07.workl'!C31</f>
        <v>Sunglass Hut</v>
      </c>
      <c r="D33" s="859">
        <f>'Renew 07.workl'!D31</f>
        <v>210</v>
      </c>
      <c r="E33" s="1010" t="str">
        <f>'Renew 07.workl'!F31</f>
        <v>-</v>
      </c>
      <c r="F33" s="860">
        <f>'Renew 07.workl'!E31</f>
        <v>39358</v>
      </c>
      <c r="G33" s="862">
        <f>'2007 Renewal '!K29</f>
        <v>20.48</v>
      </c>
      <c r="H33" s="1011">
        <f>'2007 Renewal '!R29</f>
        <v>23.81</v>
      </c>
      <c r="I33" s="818"/>
      <c r="J33" s="1035">
        <v>0</v>
      </c>
      <c r="K33" s="1011">
        <f t="shared" si="5"/>
        <v>0</v>
      </c>
      <c r="L33" s="824">
        <v>0</v>
      </c>
      <c r="M33" s="1038" t="str">
        <f>'2007 Renewal '!H29</f>
        <v>New Lease</v>
      </c>
      <c r="O33" s="803">
        <f t="shared" si="3"/>
        <v>4300.8</v>
      </c>
      <c r="P33" s="746">
        <f t="shared" si="2"/>
        <v>5000.1000000000004</v>
      </c>
    </row>
    <row r="34" spans="1:16" ht="12.75" customHeight="1">
      <c r="A34" s="1009">
        <f t="shared" si="4"/>
        <v>21</v>
      </c>
      <c r="B34" s="858" t="str">
        <f>'Renew 07.workl'!B32</f>
        <v>#02-25</v>
      </c>
      <c r="C34" s="858" t="str">
        <f>'Renew 07.workl'!C32</f>
        <v>Copy Lab</v>
      </c>
      <c r="D34" s="859">
        <f>'Renew 07.workl'!D32</f>
        <v>443</v>
      </c>
      <c r="E34" s="1010">
        <f>'Renew 07.workl'!F32</f>
        <v>2</v>
      </c>
      <c r="F34" s="860">
        <f>'Renew 07.workl'!E32</f>
        <v>39359</v>
      </c>
      <c r="G34" s="862">
        <f>'2007 Renewal '!K30</f>
        <v>7</v>
      </c>
      <c r="H34" s="1011">
        <f>'2007 Renewal '!R30</f>
        <v>8</v>
      </c>
      <c r="I34" s="818"/>
      <c r="J34" s="1035">
        <v>0</v>
      </c>
      <c r="K34" s="1011">
        <f t="shared" si="5"/>
        <v>0</v>
      </c>
      <c r="L34" s="824">
        <v>0</v>
      </c>
      <c r="M34" s="1038" t="str">
        <f>'2007 Renewal '!H30</f>
        <v>Renew</v>
      </c>
      <c r="O34" s="803">
        <f t="shared" si="3"/>
        <v>3101</v>
      </c>
      <c r="P34" s="746">
        <f t="shared" si="2"/>
        <v>3544</v>
      </c>
    </row>
    <row r="35" spans="1:16" ht="12.75" customHeight="1">
      <c r="A35" s="1009">
        <f t="shared" si="4"/>
        <v>22</v>
      </c>
      <c r="B35" s="858" t="str">
        <f>'Renew 07.workl'!B33</f>
        <v>#01-78</v>
      </c>
      <c r="C35" s="858" t="str">
        <f>'Renew 07.workl'!C33</f>
        <v>The Luggage Shop</v>
      </c>
      <c r="D35" s="859">
        <f>'Renew 07.workl'!D33</f>
        <v>323</v>
      </c>
      <c r="E35" s="1010">
        <f>'Renew 07.workl'!F33</f>
        <v>2</v>
      </c>
      <c r="F35" s="860">
        <f>'Renew 07.workl'!E33</f>
        <v>39370</v>
      </c>
      <c r="G35" s="862">
        <f>'2007 Renewal '!K31</f>
        <v>15</v>
      </c>
      <c r="H35" s="1011">
        <f>'2007 Renewal '!R31</f>
        <v>15.5</v>
      </c>
      <c r="I35" s="818"/>
      <c r="J35" s="1035">
        <v>0</v>
      </c>
      <c r="K35" s="1011">
        <f t="shared" si="5"/>
        <v>0</v>
      </c>
      <c r="L35" s="824">
        <v>0</v>
      </c>
      <c r="M35" s="1038" t="str">
        <f>'2007 Renewal '!H31</f>
        <v>Renew</v>
      </c>
      <c r="O35" s="803">
        <f t="shared" si="3"/>
        <v>4845</v>
      </c>
      <c r="P35" s="746">
        <f t="shared" si="2"/>
        <v>5006.5</v>
      </c>
    </row>
    <row r="36" spans="1:16" ht="12.75" customHeight="1">
      <c r="A36" s="1009">
        <f t="shared" si="4"/>
        <v>23</v>
      </c>
      <c r="B36" s="858" t="str">
        <f>'Renew 07.workl'!B34</f>
        <v>#02-24A</v>
      </c>
      <c r="C36" s="858" t="str">
        <f>'Renew 07.workl'!C34</f>
        <v>Chuan Enterprise</v>
      </c>
      <c r="D36" s="859">
        <f>'Renew 07.workl'!D34</f>
        <v>129</v>
      </c>
      <c r="E36" s="1010" t="str">
        <f>'Renew 07.workl'!F34</f>
        <v>-</v>
      </c>
      <c r="F36" s="860">
        <f>'Renew 07.workl'!E34</f>
        <v>39395</v>
      </c>
      <c r="G36" s="862">
        <f>'2007 Renewal '!K32</f>
        <v>18.559999999999999</v>
      </c>
      <c r="H36" s="1011">
        <f>'2007 Renewal '!R32</f>
        <v>21.7</v>
      </c>
      <c r="I36" s="818"/>
      <c r="J36" s="1035">
        <v>0</v>
      </c>
      <c r="K36" s="1011">
        <f t="shared" si="5"/>
        <v>0</v>
      </c>
      <c r="L36" s="824">
        <v>0</v>
      </c>
      <c r="M36" s="1038" t="str">
        <f>'2007 Renewal '!H32</f>
        <v>New Lease</v>
      </c>
      <c r="O36" s="803">
        <f t="shared" si="3"/>
        <v>2394.2399999999998</v>
      </c>
      <c r="P36" s="746">
        <f t="shared" si="2"/>
        <v>2799.3</v>
      </c>
    </row>
    <row r="37" spans="1:16" ht="12.75" customHeight="1">
      <c r="A37" s="1009">
        <f t="shared" si="4"/>
        <v>24</v>
      </c>
      <c r="B37" s="858" t="str">
        <f>'Renew 07.workl'!B35</f>
        <v>#02-25A</v>
      </c>
      <c r="C37" s="858" t="str">
        <f>'Renew 07.workl'!C35</f>
        <v>AS Newsmart</v>
      </c>
      <c r="D37" s="859">
        <f>'Renew 07.workl'!D35</f>
        <v>75</v>
      </c>
      <c r="E37" s="1010" t="str">
        <f>'Renew 07.workl'!F35</f>
        <v>-</v>
      </c>
      <c r="F37" s="860">
        <f>'Renew 07.workl'!E35</f>
        <v>39395</v>
      </c>
      <c r="G37" s="862">
        <f>'2007 Renewal '!K33</f>
        <v>25.33</v>
      </c>
      <c r="H37" s="1011">
        <f>'2007 Renewal '!R33</f>
        <v>26.67</v>
      </c>
      <c r="I37" s="818"/>
      <c r="J37" s="1035">
        <v>0</v>
      </c>
      <c r="K37" s="1011">
        <f t="shared" si="5"/>
        <v>0</v>
      </c>
      <c r="L37" s="824">
        <f>(H37*D37)-D37</f>
        <v>1925.25</v>
      </c>
      <c r="M37" s="1038" t="str">
        <f>'2007 Renewal '!H33</f>
        <v>Extend/ Relocate</v>
      </c>
      <c r="O37" s="803">
        <f t="shared" si="3"/>
        <v>1899.75</v>
      </c>
      <c r="P37" s="746">
        <f t="shared" si="2"/>
        <v>2000.25</v>
      </c>
    </row>
    <row r="38" spans="1:16" ht="12.75" customHeight="1">
      <c r="A38" s="1009">
        <f t="shared" si="4"/>
        <v>25</v>
      </c>
      <c r="B38" s="858" t="str">
        <f>'Renew 07.workl'!B36</f>
        <v>#01-99 to 101, #01-114 to 120</v>
      </c>
      <c r="C38" s="858" t="str">
        <f>'Renew 07.workl'!C36</f>
        <v>Outback Steakhouse</v>
      </c>
      <c r="D38" s="859">
        <f>'Renew 07.workl'!D36</f>
        <v>5939</v>
      </c>
      <c r="E38" s="1010">
        <f>'Renew 07.workl'!F36</f>
        <v>3</v>
      </c>
      <c r="F38" s="860">
        <f>'Renew 07.workl'!E36</f>
        <v>39400</v>
      </c>
      <c r="G38" s="1012" t="s">
        <v>476</v>
      </c>
      <c r="H38" s="1011">
        <f>'2007 Renewal '!R37</f>
        <v>10</v>
      </c>
      <c r="I38" s="818"/>
      <c r="J38" s="1035">
        <v>3</v>
      </c>
      <c r="K38" s="1011">
        <f t="shared" si="5"/>
        <v>178170</v>
      </c>
      <c r="L38" s="824">
        <f>(H38*D38)-D38</f>
        <v>53451</v>
      </c>
      <c r="M38" s="1038" t="str">
        <f>'2007 Renewal '!H34</f>
        <v>Downsize</v>
      </c>
      <c r="O38" s="803"/>
      <c r="P38" s="746">
        <f t="shared" si="2"/>
        <v>59390</v>
      </c>
    </row>
    <row r="39" spans="1:16" ht="12.75" customHeight="1">
      <c r="A39" s="1009"/>
      <c r="B39" s="858"/>
      <c r="C39" s="858"/>
      <c r="D39" s="859"/>
      <c r="E39" s="1010"/>
      <c r="F39" s="860"/>
      <c r="G39" s="1012" t="s">
        <v>477</v>
      </c>
      <c r="H39" s="1011"/>
      <c r="I39" s="818"/>
      <c r="J39" s="1035"/>
      <c r="K39" s="1011"/>
      <c r="L39" s="824"/>
      <c r="M39" s="1038"/>
      <c r="O39" s="803">
        <f>6.5*D38</f>
        <v>38603.5</v>
      </c>
      <c r="P39" s="746">
        <f t="shared" si="2"/>
        <v>0</v>
      </c>
    </row>
    <row r="40" spans="1:16" ht="12.75" customHeight="1">
      <c r="A40" s="1009"/>
      <c r="B40" s="858"/>
      <c r="C40" s="858"/>
      <c r="D40" s="859"/>
      <c r="E40" s="1010"/>
      <c r="F40" s="860"/>
      <c r="G40" s="1012" t="s">
        <v>478</v>
      </c>
      <c r="H40" s="1011"/>
      <c r="I40" s="818"/>
      <c r="J40" s="1035"/>
      <c r="K40" s="1011"/>
      <c r="L40" s="824"/>
      <c r="M40" s="1038"/>
      <c r="O40" s="803"/>
      <c r="P40" s="746">
        <f t="shared" si="2"/>
        <v>0</v>
      </c>
    </row>
    <row r="41" spans="1:16" ht="12.75" customHeight="1">
      <c r="A41" s="1009"/>
      <c r="B41" s="858"/>
      <c r="C41" s="858"/>
      <c r="D41" s="859"/>
      <c r="E41" s="1010"/>
      <c r="F41" s="860"/>
      <c r="G41" s="1012" t="s">
        <v>479</v>
      </c>
      <c r="H41" s="1011"/>
      <c r="I41" s="818"/>
      <c r="J41" s="1035"/>
      <c r="K41" s="1011"/>
      <c r="L41" s="824"/>
      <c r="M41" s="1038"/>
      <c r="O41" s="803"/>
      <c r="P41" s="746">
        <f t="shared" si="2"/>
        <v>0</v>
      </c>
    </row>
    <row r="42" spans="1:16" ht="12.75" customHeight="1">
      <c r="A42" s="1009">
        <f>A38+1</f>
        <v>26</v>
      </c>
      <c r="B42" s="858" t="str">
        <f>'Renew 07.workl'!B40</f>
        <v>#01-105</v>
      </c>
      <c r="C42" s="858" t="str">
        <f>'Renew 07.workl'!C40</f>
        <v>Red Army Watches</v>
      </c>
      <c r="D42" s="859">
        <f>'Renew 07.workl'!D40</f>
        <v>388</v>
      </c>
      <c r="E42" s="1010">
        <f>'Renew 07.workl'!F40</f>
        <v>3</v>
      </c>
      <c r="F42" s="860">
        <f>'Renew 07.workl'!E40</f>
        <v>39400</v>
      </c>
      <c r="G42" s="862">
        <f>'2007 Renewal '!K38</f>
        <v>8</v>
      </c>
      <c r="H42" s="1011">
        <f>'2007 Renewal '!R38</f>
        <v>16</v>
      </c>
      <c r="I42" s="818"/>
      <c r="J42" s="1035">
        <v>3</v>
      </c>
      <c r="K42" s="1011">
        <f>J42*D42*H42</f>
        <v>18624</v>
      </c>
      <c r="L42" s="824">
        <f>(H42*D42)-D42</f>
        <v>5820</v>
      </c>
      <c r="M42" s="1038" t="str">
        <f>'2007 Renewal '!H38</f>
        <v>Relocate</v>
      </c>
      <c r="O42" s="803">
        <f>(G42*D42)</f>
        <v>3104</v>
      </c>
      <c r="P42" s="746">
        <f t="shared" si="2"/>
        <v>6208</v>
      </c>
    </row>
    <row r="43" spans="1:16" ht="12.75" customHeight="1">
      <c r="A43" s="1009">
        <f>A42+1</f>
        <v>27</v>
      </c>
      <c r="B43" s="858" t="str">
        <f>'Renew 07.workl'!B41</f>
        <v>#02-25B</v>
      </c>
      <c r="C43" s="858" t="str">
        <f>'Renew 07.workl'!C41</f>
        <v>Little Production Hse</v>
      </c>
      <c r="D43" s="859">
        <f>'Renew 07.workl'!D41</f>
        <v>344</v>
      </c>
      <c r="E43" s="1010">
        <f>'Renew 07.workl'!F41</f>
        <v>2</v>
      </c>
      <c r="F43" s="860">
        <f>'Renew 07.workl'!E41</f>
        <v>39431</v>
      </c>
      <c r="G43" s="862">
        <f>'2007 Renewal '!K39</f>
        <v>9</v>
      </c>
      <c r="H43" s="1011">
        <f>'2007 Renewal '!R39</f>
        <v>9</v>
      </c>
      <c r="I43" s="818"/>
      <c r="J43" s="1035">
        <v>0</v>
      </c>
      <c r="K43" s="1011">
        <f>J43*D43*H43</f>
        <v>0</v>
      </c>
      <c r="L43" s="824">
        <f>(H43*D43)-D43</f>
        <v>2752</v>
      </c>
      <c r="M43" s="1038" t="str">
        <f>'2007 Renewal '!H39</f>
        <v>Replace</v>
      </c>
      <c r="O43" s="803">
        <f>(G43*D43)</f>
        <v>3096</v>
      </c>
      <c r="P43" s="746">
        <f t="shared" si="2"/>
        <v>3096</v>
      </c>
    </row>
    <row r="44" spans="1:16" ht="12.75" customHeight="1">
      <c r="A44" s="1009">
        <f>A43+1</f>
        <v>28</v>
      </c>
      <c r="B44" s="858" t="str">
        <f>'Renew 07.workl'!B42</f>
        <v>#01-49</v>
      </c>
      <c r="C44" s="858" t="str">
        <f>'Renew 07.workl'!C42</f>
        <v>Lilla Gems</v>
      </c>
      <c r="D44" s="859">
        <f>'Renew 07.workl'!D42</f>
        <v>491</v>
      </c>
      <c r="E44" s="1010">
        <f>'Renew 07.workl'!F42</f>
        <v>2</v>
      </c>
      <c r="F44" s="860">
        <f>'Renew 07.workl'!E42</f>
        <v>39447</v>
      </c>
      <c r="G44" s="862">
        <f>'2007 Renewal '!K40</f>
        <v>9.5</v>
      </c>
      <c r="H44" s="1011">
        <f>'2007 Renewal '!R40</f>
        <v>10.5</v>
      </c>
      <c r="I44" s="818"/>
      <c r="J44" s="1035">
        <v>1</v>
      </c>
      <c r="K44" s="1011">
        <f>J44*D44*H44</f>
        <v>5155.5</v>
      </c>
      <c r="L44" s="824">
        <v>0</v>
      </c>
      <c r="M44" s="1038" t="str">
        <f>'2007 Renewal '!H40</f>
        <v>Renew</v>
      </c>
      <c r="O44" s="803">
        <f>(G44*D44)</f>
        <v>4664.5</v>
      </c>
      <c r="P44" s="746">
        <f t="shared" si="2"/>
        <v>5155.5</v>
      </c>
    </row>
    <row r="45" spans="1:16" ht="12.75" customHeight="1">
      <c r="A45" s="1009"/>
      <c r="B45" s="858"/>
      <c r="C45" s="858"/>
      <c r="D45" s="921"/>
      <c r="E45" s="921"/>
      <c r="F45" s="921"/>
      <c r="G45" s="858"/>
      <c r="H45" s="858"/>
      <c r="I45" s="858"/>
      <c r="J45" s="1039"/>
      <c r="K45" s="858"/>
      <c r="L45" s="1040"/>
      <c r="M45" s="1038"/>
      <c r="O45" s="803"/>
    </row>
    <row r="46" spans="1:16" ht="12.75" customHeight="1">
      <c r="A46" s="1013"/>
      <c r="B46" s="1489" t="s">
        <v>480</v>
      </c>
      <c r="C46" s="1490"/>
      <c r="D46" s="1014">
        <f>SUM(D10:D45)</f>
        <v>21120</v>
      </c>
      <c r="E46" s="1014"/>
      <c r="F46" s="1015"/>
      <c r="G46" s="1016">
        <f>O46/D46</f>
        <v>9.5163868371212104</v>
      </c>
      <c r="H46" s="1016">
        <f>P46/(D46)</f>
        <v>11.9633357007576</v>
      </c>
      <c r="I46" s="1041">
        <f>(H46-G46)/G46*100</f>
        <v>25.7130033227673</v>
      </c>
      <c r="J46" s="1042">
        <f>AVERAGE(J10:J44)</f>
        <v>0.88888888888888895</v>
      </c>
      <c r="K46" s="1043">
        <f>SUM(K10:K45)</f>
        <v>339521.5</v>
      </c>
      <c r="L46" s="1043">
        <f>SUM(L10:L45)</f>
        <v>83500.25</v>
      </c>
      <c r="M46" s="1044"/>
      <c r="O46" s="803">
        <f>SUM(O10:O44)</f>
        <v>200986.09</v>
      </c>
      <c r="P46" s="803">
        <f>SUM(P10:P44)</f>
        <v>252665.65</v>
      </c>
    </row>
    <row r="47" spans="1:16" ht="12.75" customHeight="1">
      <c r="A47" s="1017"/>
      <c r="B47" s="1018" t="s">
        <v>481</v>
      </c>
      <c r="C47" s="1018"/>
      <c r="D47" s="1019"/>
      <c r="E47" s="1019"/>
      <c r="F47" s="1020"/>
      <c r="G47" s="950">
        <f>H46-G46</f>
        <v>2.4469488636363601</v>
      </c>
      <c r="H47" s="1021">
        <f>G47/G46</f>
        <v>0.25713003322767303</v>
      </c>
      <c r="I47" s="1045"/>
      <c r="J47" s="1046"/>
      <c r="K47" s="1047"/>
      <c r="L47" s="1047"/>
      <c r="M47" s="1048"/>
      <c r="O47" s="803"/>
      <c r="P47" s="803"/>
    </row>
    <row r="48" spans="1:16" ht="18.75" customHeight="1">
      <c r="B48" s="1022"/>
      <c r="C48" s="1023"/>
      <c r="D48" s="1024"/>
      <c r="E48" s="1024"/>
      <c r="F48" s="1025"/>
      <c r="G48" s="1026"/>
      <c r="H48" s="1027"/>
      <c r="I48" s="1049"/>
      <c r="J48" s="1049"/>
      <c r="K48" s="1049"/>
      <c r="L48" s="1049"/>
    </row>
    <row r="49" spans="1:12" ht="12.75" customHeight="1">
      <c r="A49" s="1028" t="s">
        <v>482</v>
      </c>
      <c r="B49" s="1022"/>
      <c r="C49" s="1023"/>
      <c r="D49" s="1024"/>
      <c r="E49" s="1024"/>
      <c r="F49" s="1025"/>
      <c r="G49" s="1026"/>
      <c r="H49" s="1026"/>
      <c r="I49" s="1049">
        <f>SUM(I10:I45)/17</f>
        <v>0</v>
      </c>
      <c r="J49" s="1049"/>
      <c r="K49" s="1049"/>
      <c r="L49" s="1049"/>
    </row>
    <row r="50" spans="1:12" ht="12.75" customHeight="1">
      <c r="B50" s="1022"/>
      <c r="D50" s="747"/>
      <c r="E50" s="747"/>
      <c r="F50" s="747"/>
      <c r="G50" s="1029"/>
      <c r="H50" s="1029"/>
      <c r="I50" s="1050"/>
      <c r="J50" s="1050"/>
      <c r="K50" s="1051"/>
      <c r="L50" s="1050"/>
    </row>
    <row r="51" spans="1:12" ht="12.75" customHeight="1">
      <c r="B51" s="1022"/>
      <c r="D51" s="747"/>
      <c r="E51" s="747"/>
      <c r="F51" s="747"/>
      <c r="G51" s="1029"/>
      <c r="H51" s="1029"/>
      <c r="I51" s="1050"/>
      <c r="J51" s="1050"/>
      <c r="K51" s="1051"/>
      <c r="L51" s="1050"/>
    </row>
    <row r="52" spans="1:12" ht="12.75" customHeight="1">
      <c r="B52" s="1022"/>
      <c r="D52" s="747"/>
      <c r="E52" s="747"/>
      <c r="F52" s="747"/>
      <c r="G52" s="1029"/>
      <c r="H52" s="1029"/>
      <c r="I52" s="1050"/>
      <c r="J52" s="1050"/>
      <c r="K52" s="1050"/>
      <c r="L52" s="1050"/>
    </row>
    <row r="53" spans="1:12" ht="12.75" customHeight="1">
      <c r="B53" s="1022"/>
      <c r="D53" s="747"/>
      <c r="E53" s="747"/>
      <c r="F53" s="747"/>
      <c r="G53" s="1029"/>
      <c r="H53" s="1029"/>
      <c r="I53" s="1050"/>
      <c r="J53" s="1050"/>
      <c r="K53" s="1050"/>
      <c r="L53" s="1050"/>
    </row>
    <row r="54" spans="1:12" ht="12.75" customHeight="1">
      <c r="B54" s="1022"/>
      <c r="D54" s="747"/>
      <c r="E54" s="747"/>
      <c r="F54" s="747"/>
      <c r="G54" s="1029"/>
      <c r="H54" s="1029"/>
      <c r="I54" s="1050"/>
      <c r="J54" s="1050"/>
      <c r="K54" s="1050"/>
      <c r="L54" s="1050"/>
    </row>
    <row r="55" spans="1:12" ht="12.75" customHeight="1">
      <c r="D55" s="747"/>
      <c r="E55" s="747"/>
      <c r="F55" s="747"/>
      <c r="G55" s="1029"/>
      <c r="H55" s="1029"/>
    </row>
    <row r="56" spans="1:12" ht="12.75" customHeight="1">
      <c r="D56" s="747"/>
      <c r="E56" s="747"/>
      <c r="F56" s="747"/>
      <c r="G56" s="1029"/>
      <c r="H56" s="1029"/>
    </row>
    <row r="57" spans="1:12" ht="12.75" customHeight="1">
      <c r="D57" s="747"/>
      <c r="E57" s="747"/>
      <c r="F57" s="747"/>
      <c r="G57" s="1029"/>
      <c r="H57" s="1029"/>
    </row>
    <row r="58" spans="1:12" ht="12.75" customHeight="1">
      <c r="D58" s="747"/>
      <c r="E58" s="747"/>
      <c r="F58" s="747"/>
      <c r="G58" s="1029"/>
      <c r="H58" s="1029"/>
    </row>
    <row r="59" spans="1:12" ht="12.75" customHeight="1">
      <c r="D59" s="747"/>
      <c r="E59" s="747"/>
      <c r="F59" s="747"/>
      <c r="G59" s="1029"/>
      <c r="H59" s="1029"/>
    </row>
    <row r="60" spans="1:12" ht="12.75" customHeight="1">
      <c r="D60" s="747"/>
      <c r="E60" s="747"/>
      <c r="F60" s="747"/>
      <c r="G60" s="1029"/>
      <c r="H60" s="1029"/>
    </row>
    <row r="61" spans="1:12" ht="12.75" customHeight="1">
      <c r="D61" s="747"/>
      <c r="E61" s="747"/>
      <c r="F61" s="747"/>
      <c r="G61" s="1029"/>
      <c r="H61" s="1029"/>
    </row>
    <row r="62" spans="1:12" ht="12.75" customHeight="1">
      <c r="D62" s="747"/>
      <c r="E62" s="747"/>
      <c r="F62" s="747"/>
      <c r="G62" s="1029"/>
      <c r="H62" s="1029"/>
    </row>
    <row r="63" spans="1:12" ht="12.75" customHeight="1">
      <c r="D63" s="747"/>
      <c r="E63" s="747"/>
      <c r="F63" s="747"/>
      <c r="G63" s="1029"/>
      <c r="H63" s="1029"/>
    </row>
    <row r="64" spans="1:12" ht="12.75" customHeight="1">
      <c r="D64" s="747"/>
      <c r="E64" s="747"/>
      <c r="F64" s="747"/>
      <c r="G64" s="1029"/>
      <c r="H64" s="1029"/>
    </row>
    <row r="65" spans="4:8" ht="12.75" customHeight="1">
      <c r="D65" s="747"/>
      <c r="E65" s="747"/>
      <c r="F65" s="747"/>
      <c r="G65" s="1029"/>
      <c r="H65" s="1029"/>
    </row>
    <row r="66" spans="4:8" ht="12.75" customHeight="1">
      <c r="D66" s="747"/>
      <c r="E66" s="747"/>
      <c r="F66" s="747"/>
      <c r="G66" s="1029"/>
      <c r="H66" s="1029"/>
    </row>
    <row r="67" spans="4:8" ht="12.75" customHeight="1">
      <c r="D67" s="747"/>
      <c r="E67" s="747"/>
      <c r="F67" s="747"/>
      <c r="G67" s="1029"/>
      <c r="H67" s="1029"/>
    </row>
    <row r="68" spans="4:8" ht="12.75" customHeight="1">
      <c r="D68" s="747"/>
      <c r="E68" s="747"/>
      <c r="F68" s="747"/>
      <c r="G68" s="1029"/>
      <c r="H68" s="1029"/>
    </row>
    <row r="69" spans="4:8" ht="12.75" customHeight="1">
      <c r="D69" s="747"/>
      <c r="E69" s="747"/>
      <c r="F69" s="747"/>
      <c r="G69" s="1029"/>
      <c r="H69" s="1029"/>
    </row>
    <row r="70" spans="4:8" ht="12.75" customHeight="1">
      <c r="D70" s="747"/>
      <c r="E70" s="747"/>
      <c r="F70" s="747"/>
      <c r="G70" s="1029"/>
      <c r="H70" s="1029"/>
    </row>
    <row r="71" spans="4:8" ht="12.75" customHeight="1">
      <c r="D71" s="747"/>
      <c r="E71" s="747"/>
      <c r="F71" s="747"/>
      <c r="G71" s="1029"/>
      <c r="H71" s="1029"/>
    </row>
    <row r="72" spans="4:8" ht="12.75" customHeight="1">
      <c r="D72" s="747"/>
      <c r="E72" s="747"/>
      <c r="F72" s="747"/>
      <c r="G72" s="1029"/>
      <c r="H72" s="1029"/>
    </row>
    <row r="73" spans="4:8" ht="12.75" customHeight="1">
      <c r="D73" s="747"/>
      <c r="E73" s="747"/>
      <c r="F73" s="747"/>
      <c r="G73" s="1029"/>
      <c r="H73" s="1029"/>
    </row>
    <row r="74" spans="4:8" ht="12.75" customHeight="1">
      <c r="D74" s="747"/>
      <c r="E74" s="747"/>
      <c r="F74" s="747"/>
      <c r="G74" s="1029"/>
      <c r="H74" s="1029"/>
    </row>
    <row r="75" spans="4:8" ht="12.75" customHeight="1">
      <c r="D75" s="747"/>
      <c r="E75" s="747"/>
      <c r="F75" s="747"/>
      <c r="G75" s="1029"/>
      <c r="H75" s="1029"/>
    </row>
    <row r="76" spans="4:8" ht="12.75" customHeight="1">
      <c r="D76" s="747"/>
      <c r="E76" s="747"/>
      <c r="F76" s="747"/>
      <c r="G76" s="1029"/>
      <c r="H76" s="1029"/>
    </row>
    <row r="77" spans="4:8" ht="12.75" customHeight="1">
      <c r="D77" s="747"/>
      <c r="E77" s="747"/>
      <c r="F77" s="747"/>
      <c r="G77" s="1029"/>
      <c r="H77" s="1029"/>
    </row>
    <row r="78" spans="4:8" ht="12.75" customHeight="1">
      <c r="D78" s="747"/>
      <c r="E78" s="747"/>
      <c r="F78" s="747"/>
      <c r="G78" s="1029"/>
      <c r="H78" s="1029"/>
    </row>
    <row r="79" spans="4:8" ht="12.75" customHeight="1">
      <c r="D79" s="747"/>
      <c r="E79" s="747"/>
      <c r="F79" s="747"/>
      <c r="G79" s="1029"/>
      <c r="H79" s="1029"/>
    </row>
    <row r="80" spans="4:8" ht="12.75" customHeight="1">
      <c r="D80" s="747"/>
      <c r="E80" s="747"/>
      <c r="F80" s="747"/>
      <c r="G80" s="1029"/>
      <c r="H80" s="1029"/>
    </row>
    <row r="81" spans="4:8" ht="12.75" customHeight="1">
      <c r="D81" s="747"/>
      <c r="E81" s="747"/>
      <c r="F81" s="747"/>
      <c r="G81" s="1029"/>
      <c r="H81" s="1029"/>
    </row>
    <row r="82" spans="4:8" ht="12.75" customHeight="1">
      <c r="D82" s="747"/>
      <c r="E82" s="747"/>
      <c r="F82" s="747"/>
      <c r="G82" s="1029"/>
      <c r="H82" s="1029"/>
    </row>
    <row r="83" spans="4:8" ht="12.75" customHeight="1">
      <c r="D83" s="747"/>
      <c r="E83" s="747"/>
      <c r="F83" s="747"/>
      <c r="G83" s="1029"/>
      <c r="H83" s="1029"/>
    </row>
    <row r="84" spans="4:8" ht="12.75" customHeight="1">
      <c r="D84" s="747"/>
      <c r="E84" s="747"/>
      <c r="F84" s="747"/>
      <c r="G84" s="1029"/>
      <c r="H84" s="1029"/>
    </row>
    <row r="85" spans="4:8" ht="12.75" customHeight="1">
      <c r="D85" s="747"/>
      <c r="E85" s="747"/>
      <c r="F85" s="747"/>
      <c r="G85" s="1029"/>
      <c r="H85" s="1029"/>
    </row>
    <row r="86" spans="4:8" ht="12.75" customHeight="1">
      <c r="D86" s="747"/>
      <c r="E86" s="747"/>
      <c r="F86" s="747"/>
      <c r="G86" s="1029"/>
      <c r="H86" s="1029"/>
    </row>
    <row r="87" spans="4:8" ht="12.75" customHeight="1">
      <c r="D87" s="747"/>
      <c r="E87" s="747"/>
      <c r="F87" s="747"/>
      <c r="G87" s="1029"/>
      <c r="H87" s="1029"/>
    </row>
    <row r="88" spans="4:8" ht="12.75" customHeight="1">
      <c r="D88" s="747"/>
      <c r="E88" s="747"/>
      <c r="F88" s="747"/>
      <c r="G88" s="1029"/>
      <c r="H88" s="1029"/>
    </row>
    <row r="89" spans="4:8" ht="12.75" customHeight="1">
      <c r="D89" s="747"/>
      <c r="E89" s="747"/>
      <c r="F89" s="747"/>
      <c r="G89" s="1029"/>
      <c r="H89" s="1029"/>
    </row>
    <row r="90" spans="4:8" ht="12.75" customHeight="1">
      <c r="D90" s="747"/>
      <c r="E90" s="747"/>
      <c r="F90" s="747"/>
      <c r="G90" s="1029"/>
      <c r="H90" s="1029"/>
    </row>
    <row r="91" spans="4:8" ht="12.75" customHeight="1">
      <c r="D91" s="747"/>
      <c r="E91" s="747"/>
      <c r="F91" s="747"/>
      <c r="G91" s="1029"/>
      <c r="H91" s="1029"/>
    </row>
    <row r="92" spans="4:8" ht="12.75" customHeight="1">
      <c r="D92" s="747"/>
      <c r="E92" s="747"/>
      <c r="F92" s="747"/>
      <c r="G92" s="1029"/>
      <c r="H92" s="1029"/>
    </row>
    <row r="93" spans="4:8" ht="12.75" customHeight="1">
      <c r="D93" s="747"/>
      <c r="E93" s="747"/>
      <c r="F93" s="747"/>
      <c r="G93" s="1029"/>
      <c r="H93" s="1029"/>
    </row>
    <row r="94" spans="4:8" ht="12.75" customHeight="1">
      <c r="D94" s="747"/>
      <c r="E94" s="747"/>
      <c r="F94" s="747"/>
      <c r="G94" s="1029"/>
      <c r="H94" s="1029"/>
    </row>
    <row r="95" spans="4:8" ht="12.75" customHeight="1">
      <c r="D95" s="747"/>
      <c r="E95" s="747"/>
      <c r="F95" s="747"/>
      <c r="G95" s="1029"/>
      <c r="H95" s="1029"/>
    </row>
    <row r="96" spans="4:8" ht="12.75" customHeight="1">
      <c r="D96" s="747"/>
      <c r="E96" s="747"/>
      <c r="F96" s="747"/>
      <c r="G96" s="1029"/>
      <c r="H96" s="1029"/>
    </row>
    <row r="97" spans="4:8" ht="12.75" customHeight="1">
      <c r="D97" s="747"/>
      <c r="E97" s="747"/>
      <c r="F97" s="747"/>
      <c r="G97" s="1029"/>
      <c r="H97" s="1029"/>
    </row>
    <row r="98" spans="4:8" ht="12.75" customHeight="1">
      <c r="D98" s="747"/>
      <c r="E98" s="747"/>
      <c r="F98" s="747"/>
      <c r="G98" s="1029"/>
      <c r="H98" s="1029"/>
    </row>
    <row r="99" spans="4:8" ht="12.75" customHeight="1">
      <c r="D99" s="747"/>
      <c r="E99" s="747"/>
      <c r="F99" s="747"/>
      <c r="G99" s="1029"/>
      <c r="H99" s="1029"/>
    </row>
    <row r="100" spans="4:8" ht="12.75" customHeight="1">
      <c r="D100" s="747"/>
      <c r="E100" s="747"/>
      <c r="F100" s="747"/>
      <c r="G100" s="1029"/>
      <c r="H100" s="1029"/>
    </row>
    <row r="101" spans="4:8" ht="12.75" customHeight="1">
      <c r="D101" s="747"/>
      <c r="E101" s="747"/>
      <c r="F101" s="747"/>
      <c r="G101" s="1029"/>
      <c r="H101" s="1029"/>
    </row>
    <row r="102" spans="4:8" ht="12.75" customHeight="1">
      <c r="D102" s="747"/>
      <c r="E102" s="747"/>
      <c r="F102" s="747"/>
      <c r="G102" s="1029"/>
      <c r="H102" s="1029"/>
    </row>
    <row r="103" spans="4:8" ht="12.75" customHeight="1">
      <c r="D103" s="747"/>
      <c r="E103" s="747"/>
      <c r="F103" s="747"/>
      <c r="G103" s="1029"/>
      <c r="H103" s="1029"/>
    </row>
    <row r="104" spans="4:8" ht="12.75" customHeight="1">
      <c r="D104" s="747"/>
      <c r="E104" s="747"/>
      <c r="F104" s="747"/>
      <c r="G104" s="1029"/>
      <c r="H104" s="1029"/>
    </row>
    <row r="105" spans="4:8" ht="12.75" customHeight="1">
      <c r="D105" s="747"/>
      <c r="E105" s="747"/>
      <c r="F105" s="747"/>
      <c r="G105" s="1029"/>
      <c r="H105" s="1029"/>
    </row>
    <row r="106" spans="4:8" ht="12.75" customHeight="1">
      <c r="D106" s="747"/>
      <c r="E106" s="747"/>
      <c r="F106" s="747"/>
      <c r="G106" s="1029"/>
      <c r="H106" s="1029"/>
    </row>
    <row r="107" spans="4:8" ht="12.75" customHeight="1">
      <c r="D107" s="747"/>
      <c r="E107" s="747"/>
      <c r="F107" s="747"/>
      <c r="G107" s="1029"/>
      <c r="H107" s="1029"/>
    </row>
    <row r="108" spans="4:8" ht="12.75" customHeight="1">
      <c r="D108" s="747"/>
      <c r="E108" s="747"/>
      <c r="F108" s="747"/>
      <c r="G108" s="1029"/>
      <c r="H108" s="1029"/>
    </row>
    <row r="109" spans="4:8" ht="12.75" customHeight="1">
      <c r="D109" s="747"/>
      <c r="E109" s="747"/>
      <c r="F109" s="747"/>
      <c r="G109" s="1029"/>
      <c r="H109" s="1029"/>
    </row>
    <row r="110" spans="4:8" ht="12.75" customHeight="1">
      <c r="D110" s="747"/>
      <c r="E110" s="747"/>
      <c r="F110" s="747"/>
      <c r="G110" s="1029"/>
      <c r="H110" s="1029"/>
    </row>
    <row r="111" spans="4:8" ht="12.75" customHeight="1">
      <c r="D111" s="747"/>
      <c r="E111" s="747"/>
      <c r="F111" s="747"/>
      <c r="G111" s="1029"/>
      <c r="H111" s="1029"/>
    </row>
    <row r="112" spans="4:8" ht="12.75" customHeight="1">
      <c r="D112" s="747"/>
      <c r="E112" s="747"/>
      <c r="F112" s="747"/>
      <c r="G112" s="1029"/>
      <c r="H112" s="1029"/>
    </row>
    <row r="113" spans="4:8" ht="12.75" customHeight="1">
      <c r="D113" s="747"/>
      <c r="E113" s="747"/>
      <c r="F113" s="747"/>
      <c r="G113" s="1029"/>
      <c r="H113" s="1029"/>
    </row>
    <row r="114" spans="4:8" ht="12.75" customHeight="1">
      <c r="D114" s="747"/>
      <c r="E114" s="747"/>
      <c r="F114" s="747"/>
      <c r="G114" s="1029"/>
      <c r="H114" s="1029"/>
    </row>
    <row r="115" spans="4:8" ht="12.75" customHeight="1">
      <c r="D115" s="747"/>
      <c r="E115" s="747"/>
      <c r="F115" s="747"/>
      <c r="G115" s="1029"/>
      <c r="H115" s="1029"/>
    </row>
    <row r="116" spans="4:8" ht="12.75" customHeight="1">
      <c r="D116" s="747"/>
      <c r="E116" s="747"/>
      <c r="F116" s="747"/>
      <c r="G116" s="1029"/>
      <c r="H116" s="1029"/>
    </row>
    <row r="117" spans="4:8" ht="12.75" customHeight="1">
      <c r="D117" s="747"/>
      <c r="E117" s="747"/>
      <c r="F117" s="747"/>
      <c r="G117" s="1029"/>
      <c r="H117" s="1029"/>
    </row>
    <row r="118" spans="4:8" ht="12.75" customHeight="1">
      <c r="D118" s="747"/>
      <c r="E118" s="747"/>
      <c r="F118" s="747"/>
      <c r="G118" s="1029"/>
      <c r="H118" s="1029"/>
    </row>
    <row r="119" spans="4:8" ht="12.75" customHeight="1">
      <c r="D119" s="747"/>
      <c r="E119" s="747"/>
      <c r="F119" s="747"/>
      <c r="G119" s="1029"/>
      <c r="H119" s="1029"/>
    </row>
    <row r="120" spans="4:8" ht="12.75" customHeight="1">
      <c r="D120" s="747"/>
      <c r="E120" s="747"/>
      <c r="F120" s="747"/>
      <c r="G120" s="1029"/>
      <c r="H120" s="1029"/>
    </row>
    <row r="121" spans="4:8" ht="12.75" customHeight="1">
      <c r="D121" s="747"/>
      <c r="E121" s="747"/>
      <c r="F121" s="747"/>
      <c r="G121" s="1029"/>
      <c r="H121" s="1029"/>
    </row>
    <row r="122" spans="4:8" ht="12.75" customHeight="1">
      <c r="D122" s="747"/>
      <c r="E122" s="747"/>
      <c r="F122" s="747"/>
      <c r="G122" s="1029"/>
      <c r="H122" s="1029"/>
    </row>
    <row r="123" spans="4:8" ht="12.75" customHeight="1">
      <c r="D123" s="747"/>
      <c r="E123" s="747"/>
      <c r="F123" s="747"/>
      <c r="G123" s="1029"/>
      <c r="H123" s="1029"/>
    </row>
    <row r="124" spans="4:8" ht="12.75" customHeight="1">
      <c r="D124" s="747"/>
      <c r="E124" s="747"/>
      <c r="F124" s="747"/>
      <c r="G124" s="1029"/>
      <c r="H124" s="1029"/>
    </row>
    <row r="125" spans="4:8" ht="12.75" customHeight="1">
      <c r="D125" s="747"/>
      <c r="E125" s="747"/>
      <c r="F125" s="747"/>
      <c r="G125" s="1029"/>
      <c r="H125" s="1029"/>
    </row>
    <row r="126" spans="4:8" ht="12.75" customHeight="1">
      <c r="D126" s="747"/>
      <c r="E126" s="747"/>
      <c r="F126" s="747"/>
      <c r="G126" s="1029"/>
      <c r="H126" s="1029"/>
    </row>
    <row r="127" spans="4:8" ht="12.75" customHeight="1">
      <c r="D127" s="747"/>
      <c r="E127" s="747"/>
      <c r="F127" s="747"/>
      <c r="G127" s="1029"/>
      <c r="H127" s="1029"/>
    </row>
    <row r="128" spans="4:8" ht="12.75" customHeight="1">
      <c r="D128" s="747"/>
      <c r="E128" s="747"/>
      <c r="F128" s="747"/>
      <c r="G128" s="1029"/>
      <c r="H128" s="1029"/>
    </row>
    <row r="129" spans="4:8" ht="12.75" customHeight="1">
      <c r="D129" s="747"/>
      <c r="E129" s="747"/>
      <c r="F129" s="747"/>
      <c r="G129" s="1029"/>
      <c r="H129" s="1029"/>
    </row>
    <row r="130" spans="4:8" ht="12.75" customHeight="1">
      <c r="D130" s="747"/>
      <c r="E130" s="747"/>
      <c r="F130" s="747"/>
      <c r="G130" s="1029"/>
      <c r="H130" s="1029"/>
    </row>
    <row r="131" spans="4:8" ht="12.75" customHeight="1">
      <c r="D131" s="747"/>
      <c r="E131" s="747"/>
      <c r="F131" s="747"/>
      <c r="G131" s="1029"/>
      <c r="H131" s="1029"/>
    </row>
    <row r="132" spans="4:8" ht="12.75" customHeight="1">
      <c r="D132" s="747"/>
      <c r="E132" s="747"/>
      <c r="F132" s="747"/>
      <c r="G132" s="1029"/>
      <c r="H132" s="1029"/>
    </row>
    <row r="133" spans="4:8" ht="12.75" customHeight="1">
      <c r="D133" s="747"/>
      <c r="E133" s="747"/>
      <c r="F133" s="747"/>
      <c r="G133" s="1029"/>
      <c r="H133" s="1029"/>
    </row>
    <row r="134" spans="4:8" ht="12.75" customHeight="1">
      <c r="D134" s="747"/>
      <c r="E134" s="747"/>
      <c r="F134" s="747"/>
      <c r="G134" s="1029"/>
      <c r="H134" s="1029"/>
    </row>
    <row r="135" spans="4:8" ht="12.75" customHeight="1">
      <c r="D135" s="747"/>
      <c r="E135" s="747"/>
      <c r="F135" s="747"/>
      <c r="G135" s="1029"/>
      <c r="H135" s="1029"/>
    </row>
    <row r="136" spans="4:8" ht="12.75" customHeight="1">
      <c r="D136" s="747"/>
      <c r="E136" s="747"/>
      <c r="F136" s="747"/>
      <c r="G136" s="1029"/>
      <c r="H136" s="1029"/>
    </row>
    <row r="137" spans="4:8" ht="12.75" customHeight="1">
      <c r="D137" s="747"/>
      <c r="E137" s="747"/>
      <c r="F137" s="747"/>
      <c r="G137" s="1029"/>
      <c r="H137" s="1029"/>
    </row>
    <row r="138" spans="4:8" ht="12.75" customHeight="1">
      <c r="D138" s="747"/>
      <c r="E138" s="747"/>
      <c r="F138" s="747"/>
      <c r="G138" s="1029"/>
      <c r="H138" s="1029"/>
    </row>
    <row r="139" spans="4:8" ht="12.75" customHeight="1">
      <c r="D139" s="747"/>
      <c r="E139" s="747"/>
      <c r="F139" s="747"/>
      <c r="G139" s="1029"/>
      <c r="H139" s="1029"/>
    </row>
    <row r="140" spans="4:8" ht="12.75" customHeight="1">
      <c r="D140" s="747"/>
      <c r="E140" s="747"/>
      <c r="F140" s="747"/>
      <c r="G140" s="1029"/>
      <c r="H140" s="1029"/>
    </row>
    <row r="141" spans="4:8" ht="12.75" customHeight="1">
      <c r="D141" s="747"/>
      <c r="E141" s="747"/>
      <c r="F141" s="747"/>
      <c r="G141" s="1029"/>
      <c r="H141" s="1029"/>
    </row>
    <row r="142" spans="4:8" ht="12.75" customHeight="1">
      <c r="D142" s="747"/>
      <c r="E142" s="747"/>
      <c r="F142" s="747"/>
      <c r="G142" s="1029"/>
      <c r="H142" s="1029"/>
    </row>
    <row r="143" spans="4:8" ht="12.75" customHeight="1">
      <c r="D143" s="747"/>
      <c r="E143" s="747"/>
      <c r="F143" s="747"/>
      <c r="G143" s="1029"/>
      <c r="H143" s="1029"/>
    </row>
    <row r="144" spans="4:8" ht="12.75" customHeight="1">
      <c r="D144" s="747"/>
      <c r="E144" s="747"/>
      <c r="F144" s="747"/>
      <c r="G144" s="1029"/>
      <c r="H144" s="1029"/>
    </row>
    <row r="145" spans="4:8" ht="12.75" customHeight="1">
      <c r="D145" s="747"/>
      <c r="E145" s="747"/>
      <c r="F145" s="747"/>
      <c r="G145" s="1029"/>
      <c r="H145" s="1029"/>
    </row>
    <row r="146" spans="4:8" ht="12.75" customHeight="1">
      <c r="D146" s="747"/>
      <c r="E146" s="747"/>
      <c r="F146" s="747"/>
      <c r="G146" s="1029"/>
      <c r="H146" s="1029"/>
    </row>
    <row r="147" spans="4:8" ht="12.75" customHeight="1">
      <c r="D147" s="747"/>
      <c r="E147" s="747"/>
      <c r="F147" s="747"/>
      <c r="G147" s="1029"/>
      <c r="H147" s="1029"/>
    </row>
    <row r="148" spans="4:8" ht="12.75" customHeight="1">
      <c r="D148" s="747"/>
      <c r="E148" s="747"/>
      <c r="F148" s="747"/>
      <c r="G148" s="1029"/>
      <c r="H148" s="1029"/>
    </row>
    <row r="149" spans="4:8" ht="12.75" customHeight="1">
      <c r="D149" s="747"/>
      <c r="E149" s="747"/>
      <c r="F149" s="747"/>
      <c r="G149" s="1029"/>
      <c r="H149" s="1029"/>
    </row>
    <row r="150" spans="4:8" ht="12.75" customHeight="1">
      <c r="D150" s="747"/>
      <c r="E150" s="747"/>
      <c r="F150" s="747"/>
      <c r="G150" s="1029"/>
      <c r="H150" s="1029"/>
    </row>
    <row r="151" spans="4:8" ht="12.75" customHeight="1">
      <c r="D151" s="747"/>
      <c r="E151" s="747"/>
      <c r="F151" s="747"/>
      <c r="G151" s="1029"/>
      <c r="H151" s="1029"/>
    </row>
    <row r="152" spans="4:8" ht="12.75" customHeight="1">
      <c r="D152" s="747"/>
      <c r="E152" s="747"/>
      <c r="F152" s="747"/>
      <c r="G152" s="1029"/>
      <c r="H152" s="1029"/>
    </row>
    <row r="153" spans="4:8" ht="12.75" customHeight="1">
      <c r="D153" s="747"/>
      <c r="E153" s="747"/>
      <c r="F153" s="747"/>
      <c r="G153" s="1029"/>
      <c r="H153" s="1029"/>
    </row>
    <row r="154" spans="4:8" ht="12.75" customHeight="1">
      <c r="D154" s="747"/>
      <c r="E154" s="747"/>
      <c r="F154" s="747"/>
      <c r="G154" s="1029"/>
      <c r="H154" s="1029"/>
    </row>
    <row r="155" spans="4:8" ht="12.75" customHeight="1">
      <c r="D155" s="747"/>
      <c r="E155" s="747"/>
      <c r="F155" s="747"/>
      <c r="G155" s="1029"/>
      <c r="H155" s="1029"/>
    </row>
    <row r="156" spans="4:8" ht="12.75" customHeight="1">
      <c r="D156" s="747"/>
      <c r="E156" s="747"/>
      <c r="F156" s="747"/>
      <c r="G156" s="1029"/>
      <c r="H156" s="1029"/>
    </row>
    <row r="157" spans="4:8" ht="12.75" customHeight="1">
      <c r="D157" s="747"/>
      <c r="E157" s="747"/>
      <c r="F157" s="747"/>
      <c r="G157" s="1029"/>
      <c r="H157" s="1029"/>
    </row>
    <row r="158" spans="4:8" ht="12.75" customHeight="1">
      <c r="D158" s="747"/>
      <c r="E158" s="747"/>
      <c r="F158" s="747"/>
      <c r="G158" s="1029"/>
      <c r="H158" s="1029"/>
    </row>
    <row r="159" spans="4:8" ht="12.75" customHeight="1">
      <c r="D159" s="747"/>
      <c r="E159" s="747"/>
      <c r="F159" s="747"/>
      <c r="G159" s="1029"/>
      <c r="H159" s="1029"/>
    </row>
    <row r="160" spans="4:8" ht="12.75" customHeight="1">
      <c r="D160" s="747"/>
      <c r="E160" s="747"/>
      <c r="F160" s="747"/>
      <c r="G160" s="1029"/>
      <c r="H160" s="1029"/>
    </row>
    <row r="161" spans="4:8" ht="12.75" customHeight="1">
      <c r="D161" s="747"/>
      <c r="E161" s="747"/>
      <c r="F161" s="747"/>
      <c r="G161" s="1029"/>
      <c r="H161" s="1029"/>
    </row>
    <row r="162" spans="4:8" ht="12.75" customHeight="1">
      <c r="D162" s="747"/>
      <c r="E162" s="747"/>
      <c r="F162" s="747"/>
      <c r="G162" s="1029"/>
      <c r="H162" s="1029"/>
    </row>
    <row r="163" spans="4:8" ht="12.75" customHeight="1">
      <c r="D163" s="747"/>
      <c r="E163" s="747"/>
      <c r="F163" s="747"/>
      <c r="G163" s="1029"/>
      <c r="H163" s="1029"/>
    </row>
    <row r="164" spans="4:8" ht="12.75" customHeight="1">
      <c r="D164" s="747"/>
      <c r="E164" s="747"/>
      <c r="F164" s="747"/>
      <c r="G164" s="1029"/>
      <c r="H164" s="1029"/>
    </row>
    <row r="165" spans="4:8" ht="12.75" customHeight="1">
      <c r="D165" s="747"/>
      <c r="E165" s="747"/>
      <c r="F165" s="747"/>
      <c r="G165" s="1029"/>
      <c r="H165" s="1029"/>
    </row>
    <row r="166" spans="4:8" ht="12.75" customHeight="1">
      <c r="D166" s="747"/>
      <c r="E166" s="747"/>
      <c r="F166" s="747"/>
      <c r="G166" s="1029"/>
      <c r="H166" s="1029"/>
    </row>
    <row r="167" spans="4:8" ht="12.75" customHeight="1">
      <c r="D167" s="747"/>
      <c r="E167" s="747"/>
      <c r="F167" s="747"/>
      <c r="G167" s="1029"/>
      <c r="H167" s="1029"/>
    </row>
    <row r="168" spans="4:8" ht="12.75" customHeight="1">
      <c r="D168" s="747"/>
      <c r="E168" s="747"/>
      <c r="F168" s="747"/>
      <c r="G168" s="1029"/>
      <c r="H168" s="1029"/>
    </row>
    <row r="169" spans="4:8" ht="12.75" customHeight="1">
      <c r="D169" s="747"/>
      <c r="E169" s="747"/>
      <c r="F169" s="747"/>
      <c r="G169" s="1029"/>
      <c r="H169" s="1029"/>
    </row>
    <row r="170" spans="4:8" ht="12.75" customHeight="1">
      <c r="D170" s="747"/>
      <c r="E170" s="747"/>
      <c r="F170" s="747"/>
      <c r="G170" s="1029"/>
      <c r="H170" s="1029"/>
    </row>
    <row r="171" spans="4:8" ht="12.75" customHeight="1">
      <c r="D171" s="747"/>
      <c r="E171" s="747"/>
      <c r="F171" s="747"/>
      <c r="G171" s="1029"/>
      <c r="H171" s="1029"/>
    </row>
    <row r="172" spans="4:8" ht="12.75" customHeight="1">
      <c r="D172" s="747"/>
      <c r="E172" s="747"/>
      <c r="F172" s="747"/>
      <c r="G172" s="1029"/>
      <c r="H172" s="1029"/>
    </row>
    <row r="173" spans="4:8" ht="12.75" customHeight="1">
      <c r="D173" s="747"/>
      <c r="E173" s="747"/>
      <c r="F173" s="747"/>
      <c r="G173" s="1029"/>
      <c r="H173" s="1029"/>
    </row>
    <row r="174" spans="4:8" ht="12.75" customHeight="1">
      <c r="D174" s="747"/>
      <c r="E174" s="747"/>
      <c r="F174" s="747"/>
      <c r="G174" s="1029"/>
      <c r="H174" s="1029"/>
    </row>
    <row r="175" spans="4:8" ht="12.75" customHeight="1">
      <c r="D175" s="747"/>
      <c r="E175" s="747"/>
      <c r="F175" s="747"/>
      <c r="G175" s="1029"/>
      <c r="H175" s="1029"/>
    </row>
    <row r="176" spans="4:8" ht="12.75" customHeight="1">
      <c r="D176" s="747"/>
      <c r="E176" s="747"/>
      <c r="F176" s="747"/>
      <c r="G176" s="1029"/>
      <c r="H176" s="1029"/>
    </row>
    <row r="177" spans="4:8" ht="12.75" customHeight="1">
      <c r="D177" s="747"/>
      <c r="E177" s="747"/>
      <c r="F177" s="747"/>
      <c r="G177" s="1029"/>
      <c r="H177" s="1029"/>
    </row>
    <row r="178" spans="4:8" ht="12.75" customHeight="1">
      <c r="D178" s="747"/>
      <c r="E178" s="747"/>
      <c r="F178" s="747"/>
      <c r="G178" s="1029"/>
      <c r="H178" s="1029"/>
    </row>
    <row r="179" spans="4:8" ht="12.75" customHeight="1">
      <c r="D179" s="747"/>
      <c r="E179" s="747"/>
      <c r="F179" s="747"/>
      <c r="G179" s="1029"/>
      <c r="H179" s="1029"/>
    </row>
    <row r="180" spans="4:8" ht="12.75" customHeight="1">
      <c r="D180" s="747"/>
      <c r="E180" s="747"/>
      <c r="F180" s="747"/>
      <c r="G180" s="1029"/>
      <c r="H180" s="1029"/>
    </row>
    <row r="181" spans="4:8" ht="12.75" customHeight="1">
      <c r="D181" s="747"/>
      <c r="E181" s="747"/>
      <c r="F181" s="747"/>
      <c r="G181" s="1029"/>
      <c r="H181" s="1029"/>
    </row>
    <row r="182" spans="4:8" ht="12.75" customHeight="1">
      <c r="D182" s="747"/>
      <c r="E182" s="747"/>
      <c r="F182" s="747"/>
      <c r="G182" s="1029"/>
      <c r="H182" s="1029"/>
    </row>
    <row r="183" spans="4:8" ht="12.75" customHeight="1">
      <c r="D183" s="747"/>
      <c r="E183" s="747"/>
      <c r="F183" s="747"/>
      <c r="G183" s="1029"/>
      <c r="H183" s="1029"/>
    </row>
    <row r="184" spans="4:8" ht="12.75" customHeight="1">
      <c r="D184" s="747"/>
      <c r="E184" s="747"/>
      <c r="F184" s="747"/>
      <c r="G184" s="1029"/>
      <c r="H184" s="1029"/>
    </row>
    <row r="185" spans="4:8" ht="12.75" customHeight="1">
      <c r="D185" s="747"/>
      <c r="E185" s="747"/>
      <c r="F185" s="747"/>
      <c r="G185" s="1029"/>
      <c r="H185" s="1029"/>
    </row>
    <row r="186" spans="4:8" ht="12.75" customHeight="1">
      <c r="D186" s="747"/>
      <c r="E186" s="747"/>
      <c r="F186" s="747"/>
      <c r="G186" s="1029"/>
      <c r="H186" s="1029"/>
    </row>
    <row r="187" spans="4:8" ht="12.75" customHeight="1">
      <c r="D187" s="747"/>
      <c r="E187" s="747"/>
      <c r="F187" s="747"/>
      <c r="G187" s="1029"/>
      <c r="H187" s="1029"/>
    </row>
    <row r="188" spans="4:8" ht="12.75" customHeight="1">
      <c r="D188" s="747"/>
      <c r="E188" s="747"/>
      <c r="F188" s="747"/>
      <c r="G188" s="1029"/>
      <c r="H188" s="1029"/>
    </row>
    <row r="189" spans="4:8" ht="12.75" customHeight="1">
      <c r="D189" s="747"/>
      <c r="E189" s="747"/>
      <c r="F189" s="747"/>
      <c r="G189" s="1029"/>
      <c r="H189" s="1029"/>
    </row>
    <row r="190" spans="4:8" ht="12.75" customHeight="1">
      <c r="D190" s="747"/>
      <c r="E190" s="747"/>
      <c r="F190" s="747"/>
      <c r="G190" s="1029"/>
      <c r="H190" s="1029"/>
    </row>
    <row r="191" spans="4:8" ht="12.75" customHeight="1">
      <c r="D191" s="747"/>
      <c r="E191" s="747"/>
      <c r="F191" s="747"/>
      <c r="G191" s="1029"/>
      <c r="H191" s="1029"/>
    </row>
    <row r="192" spans="4:8" ht="12.75" customHeight="1">
      <c r="D192" s="747"/>
      <c r="E192" s="747"/>
      <c r="F192" s="747"/>
      <c r="G192" s="1029"/>
      <c r="H192" s="1029"/>
    </row>
    <row r="193" spans="4:8" ht="12.75" customHeight="1">
      <c r="D193" s="747"/>
      <c r="E193" s="747"/>
      <c r="F193" s="747"/>
      <c r="G193" s="1029"/>
      <c r="H193" s="1029"/>
    </row>
    <row r="194" spans="4:8" ht="12.75" customHeight="1">
      <c r="D194" s="747"/>
      <c r="E194" s="747"/>
      <c r="F194" s="747"/>
      <c r="G194" s="1029"/>
      <c r="H194" s="1029"/>
    </row>
    <row r="195" spans="4:8" ht="12.75" customHeight="1">
      <c r="D195" s="747"/>
      <c r="E195" s="747"/>
      <c r="F195" s="747"/>
      <c r="G195" s="1029"/>
      <c r="H195" s="1029"/>
    </row>
    <row r="196" spans="4:8" ht="12.75" customHeight="1">
      <c r="D196" s="747"/>
      <c r="E196" s="747"/>
      <c r="F196" s="747"/>
      <c r="G196" s="1029"/>
      <c r="H196" s="1029"/>
    </row>
    <row r="197" spans="4:8" ht="12.75" customHeight="1">
      <c r="D197" s="747"/>
      <c r="E197" s="747"/>
      <c r="F197" s="747"/>
      <c r="G197" s="1029"/>
      <c r="H197" s="1029"/>
    </row>
    <row r="198" spans="4:8" ht="12.75" customHeight="1">
      <c r="D198" s="747"/>
      <c r="E198" s="747"/>
      <c r="F198" s="747"/>
      <c r="G198" s="1029"/>
      <c r="H198" s="1029"/>
    </row>
    <row r="199" spans="4:8" ht="12.75" customHeight="1">
      <c r="D199" s="747"/>
      <c r="E199" s="747"/>
      <c r="F199" s="747"/>
      <c r="G199" s="1029"/>
      <c r="H199" s="1029"/>
    </row>
    <row r="200" spans="4:8" ht="12.75" customHeight="1">
      <c r="D200" s="747"/>
      <c r="E200" s="747"/>
      <c r="F200" s="747"/>
      <c r="G200" s="1029"/>
      <c r="H200" s="1029"/>
    </row>
    <row r="201" spans="4:8" ht="12.75" customHeight="1">
      <c r="D201" s="747"/>
      <c r="E201" s="747"/>
      <c r="F201" s="747"/>
      <c r="G201" s="1029"/>
      <c r="H201" s="1029"/>
    </row>
    <row r="202" spans="4:8" ht="12.75" customHeight="1">
      <c r="D202" s="747"/>
      <c r="E202" s="747"/>
      <c r="F202" s="747"/>
      <c r="G202" s="1029"/>
      <c r="H202" s="1029"/>
    </row>
    <row r="203" spans="4:8" ht="12.75" customHeight="1">
      <c r="D203" s="747"/>
      <c r="E203" s="747"/>
      <c r="F203" s="747"/>
      <c r="G203" s="1029"/>
      <c r="H203" s="1029"/>
    </row>
    <row r="204" spans="4:8" ht="12.75" customHeight="1">
      <c r="D204" s="747"/>
      <c r="E204" s="747"/>
      <c r="F204" s="747"/>
      <c r="G204" s="1029"/>
      <c r="H204" s="1029"/>
    </row>
    <row r="205" spans="4:8" ht="12.75" customHeight="1">
      <c r="D205" s="747"/>
      <c r="E205" s="747"/>
      <c r="F205" s="747"/>
      <c r="G205" s="1029"/>
      <c r="H205" s="1029"/>
    </row>
    <row r="206" spans="4:8" ht="12.75" customHeight="1">
      <c r="D206" s="747"/>
      <c r="E206" s="747"/>
      <c r="F206" s="747"/>
      <c r="G206" s="1029"/>
      <c r="H206" s="1029"/>
    </row>
    <row r="207" spans="4:8" ht="12.75" customHeight="1">
      <c r="D207" s="747"/>
      <c r="E207" s="747"/>
      <c r="F207" s="747"/>
      <c r="G207" s="1029"/>
      <c r="H207" s="1029"/>
    </row>
    <row r="208" spans="4:8" ht="12.75" customHeight="1">
      <c r="D208" s="747"/>
      <c r="E208" s="747"/>
      <c r="F208" s="747"/>
      <c r="G208" s="1029"/>
      <c r="H208" s="1029"/>
    </row>
    <row r="209" spans="4:8" ht="12.75" customHeight="1">
      <c r="D209" s="747"/>
      <c r="E209" s="747"/>
      <c r="F209" s="747"/>
      <c r="G209" s="1029"/>
      <c r="H209" s="1029"/>
    </row>
    <row r="210" spans="4:8" ht="12.75" customHeight="1">
      <c r="D210" s="747"/>
      <c r="E210" s="747"/>
      <c r="F210" s="747"/>
      <c r="G210" s="1029"/>
      <c r="H210" s="1029"/>
    </row>
    <row r="211" spans="4:8" ht="12.75" customHeight="1">
      <c r="D211" s="747"/>
      <c r="E211" s="747"/>
      <c r="F211" s="747"/>
      <c r="G211" s="1029"/>
      <c r="H211" s="1029"/>
    </row>
    <row r="212" spans="4:8" ht="12.75" customHeight="1">
      <c r="D212" s="747"/>
      <c r="E212" s="747"/>
      <c r="F212" s="747"/>
      <c r="G212" s="1029"/>
      <c r="H212" s="1029"/>
    </row>
    <row r="213" spans="4:8" ht="12.75" customHeight="1">
      <c r="D213" s="747"/>
      <c r="E213" s="747"/>
      <c r="F213" s="747"/>
      <c r="G213" s="1029"/>
      <c r="H213" s="1029"/>
    </row>
    <row r="214" spans="4:8" ht="12.75" customHeight="1">
      <c r="D214" s="747"/>
      <c r="E214" s="747"/>
      <c r="F214" s="747"/>
      <c r="G214" s="1029"/>
      <c r="H214" s="1029"/>
    </row>
    <row r="215" spans="4:8" ht="12.75" customHeight="1">
      <c r="D215" s="747"/>
      <c r="E215" s="747"/>
      <c r="F215" s="747"/>
      <c r="G215" s="1029"/>
      <c r="H215" s="1029"/>
    </row>
    <row r="216" spans="4:8" ht="12.75" customHeight="1">
      <c r="D216" s="747"/>
      <c r="E216" s="747"/>
      <c r="F216" s="747"/>
      <c r="G216" s="1029"/>
      <c r="H216" s="1029"/>
    </row>
    <row r="217" spans="4:8" ht="12.75" customHeight="1">
      <c r="D217" s="747"/>
      <c r="E217" s="747"/>
      <c r="F217" s="747"/>
      <c r="G217" s="1029"/>
      <c r="H217" s="1029"/>
    </row>
    <row r="218" spans="4:8" ht="12.75" customHeight="1">
      <c r="D218" s="747"/>
      <c r="E218" s="747"/>
      <c r="F218" s="747"/>
      <c r="G218" s="1029"/>
      <c r="H218" s="1029"/>
    </row>
    <row r="219" spans="4:8" ht="12.75" customHeight="1">
      <c r="D219" s="747"/>
      <c r="E219" s="747"/>
      <c r="F219" s="747"/>
      <c r="G219" s="1029"/>
      <c r="H219" s="1029"/>
    </row>
    <row r="220" spans="4:8" ht="12.75" customHeight="1">
      <c r="D220" s="747"/>
      <c r="E220" s="747"/>
      <c r="F220" s="747"/>
      <c r="G220" s="1029"/>
      <c r="H220" s="1029"/>
    </row>
    <row r="221" spans="4:8" ht="12.75" customHeight="1">
      <c r="D221" s="747"/>
      <c r="E221" s="747"/>
      <c r="F221" s="747"/>
      <c r="G221" s="1029"/>
      <c r="H221" s="1029"/>
    </row>
    <row r="222" spans="4:8" ht="12.75" customHeight="1">
      <c r="D222" s="747"/>
      <c r="E222" s="747"/>
      <c r="F222" s="747"/>
      <c r="G222" s="1029"/>
      <c r="H222" s="1029"/>
    </row>
    <row r="223" spans="4:8" ht="12.75" customHeight="1">
      <c r="D223" s="747"/>
      <c r="E223" s="747"/>
      <c r="F223" s="747"/>
      <c r="G223" s="1029"/>
      <c r="H223" s="1029"/>
    </row>
    <row r="224" spans="4:8" ht="12.75" customHeight="1">
      <c r="D224" s="747"/>
      <c r="E224" s="747"/>
      <c r="F224" s="747"/>
      <c r="G224" s="1029"/>
      <c r="H224" s="1029"/>
    </row>
    <row r="225" spans="4:8" ht="12.75" customHeight="1">
      <c r="D225" s="747"/>
      <c r="E225" s="747"/>
      <c r="F225" s="747"/>
      <c r="G225" s="1029"/>
      <c r="H225" s="1029"/>
    </row>
    <row r="226" spans="4:8" ht="12.75" customHeight="1">
      <c r="D226" s="747"/>
      <c r="E226" s="747"/>
      <c r="F226" s="747"/>
      <c r="G226" s="1029"/>
      <c r="H226" s="1029"/>
    </row>
    <row r="227" spans="4:8" ht="12.75" customHeight="1">
      <c r="D227" s="747"/>
      <c r="E227" s="747"/>
      <c r="F227" s="747"/>
      <c r="G227" s="1029"/>
      <c r="H227" s="1029"/>
    </row>
    <row r="228" spans="4:8" ht="12.75" customHeight="1">
      <c r="D228" s="747"/>
      <c r="E228" s="747"/>
      <c r="F228" s="747"/>
      <c r="G228" s="1029"/>
      <c r="H228" s="1029"/>
    </row>
    <row r="229" spans="4:8" ht="12.75" customHeight="1">
      <c r="D229" s="747"/>
      <c r="E229" s="747"/>
      <c r="F229" s="747"/>
      <c r="G229" s="1029"/>
      <c r="H229" s="1029"/>
    </row>
    <row r="230" spans="4:8" ht="12.75" customHeight="1">
      <c r="D230" s="747"/>
      <c r="E230" s="747"/>
      <c r="F230" s="747"/>
      <c r="G230" s="1029"/>
      <c r="H230" s="1029"/>
    </row>
    <row r="231" spans="4:8" ht="12.75" customHeight="1">
      <c r="D231" s="747"/>
      <c r="E231" s="747"/>
      <c r="F231" s="747"/>
      <c r="G231" s="1029"/>
      <c r="H231" s="1029"/>
    </row>
    <row r="232" spans="4:8" ht="12.75" customHeight="1">
      <c r="D232" s="747"/>
      <c r="E232" s="747"/>
      <c r="F232" s="747"/>
      <c r="G232" s="1029"/>
      <c r="H232" s="1029"/>
    </row>
    <row r="233" spans="4:8" ht="12.75" customHeight="1">
      <c r="D233" s="747"/>
      <c r="E233" s="747"/>
      <c r="F233" s="747"/>
      <c r="G233" s="1029"/>
      <c r="H233" s="1029"/>
    </row>
    <row r="234" spans="4:8" ht="12.75" customHeight="1">
      <c r="D234" s="747"/>
      <c r="E234" s="747"/>
      <c r="F234" s="747"/>
      <c r="G234" s="1029"/>
      <c r="H234" s="1029"/>
    </row>
    <row r="235" spans="4:8" ht="12.75" customHeight="1">
      <c r="D235" s="747"/>
      <c r="E235" s="747"/>
      <c r="F235" s="747"/>
      <c r="G235" s="1029"/>
      <c r="H235" s="1029"/>
    </row>
    <row r="236" spans="4:8" ht="12.75" customHeight="1">
      <c r="D236" s="747"/>
      <c r="E236" s="747"/>
      <c r="F236" s="747"/>
      <c r="G236" s="1029"/>
      <c r="H236" s="1029"/>
    </row>
    <row r="237" spans="4:8" ht="12.75" customHeight="1">
      <c r="D237" s="747"/>
      <c r="E237" s="747"/>
      <c r="F237" s="747"/>
      <c r="G237" s="1029"/>
      <c r="H237" s="1029"/>
    </row>
    <row r="238" spans="4:8" ht="12.75" customHeight="1">
      <c r="D238" s="747"/>
      <c r="E238" s="747"/>
      <c r="F238" s="747"/>
      <c r="G238" s="1029"/>
      <c r="H238" s="1029"/>
    </row>
    <row r="239" spans="4:8" ht="12.75" customHeight="1">
      <c r="D239" s="747"/>
      <c r="E239" s="747"/>
      <c r="F239" s="747"/>
      <c r="G239" s="1029"/>
      <c r="H239" s="1029"/>
    </row>
    <row r="240" spans="4:8" ht="12.75" customHeight="1">
      <c r="D240" s="747"/>
      <c r="E240" s="747"/>
      <c r="F240" s="747"/>
      <c r="G240" s="1029"/>
      <c r="H240" s="1029"/>
    </row>
    <row r="241" spans="4:8" ht="12.75" customHeight="1">
      <c r="D241" s="747"/>
      <c r="E241" s="747"/>
      <c r="F241" s="747"/>
      <c r="G241" s="1029"/>
      <c r="H241" s="1029"/>
    </row>
    <row r="242" spans="4:8" ht="12.75" customHeight="1">
      <c r="D242" s="747"/>
      <c r="E242" s="747"/>
      <c r="F242" s="747"/>
      <c r="G242" s="1029"/>
      <c r="H242" s="1029"/>
    </row>
    <row r="243" spans="4:8" ht="12.75" customHeight="1">
      <c r="D243" s="747"/>
      <c r="E243" s="747"/>
      <c r="F243" s="747"/>
      <c r="G243" s="1029"/>
      <c r="H243" s="1029"/>
    </row>
    <row r="244" spans="4:8" ht="12.75" customHeight="1">
      <c r="D244" s="747"/>
      <c r="E244" s="747"/>
      <c r="F244" s="747"/>
      <c r="G244" s="1029"/>
      <c r="H244" s="1029"/>
    </row>
    <row r="245" spans="4:8" ht="12.75" customHeight="1">
      <c r="D245" s="747"/>
      <c r="E245" s="747"/>
      <c r="F245" s="747"/>
      <c r="G245" s="1029"/>
      <c r="H245" s="1029"/>
    </row>
    <row r="246" spans="4:8" ht="12.75" customHeight="1">
      <c r="D246" s="747"/>
      <c r="E246" s="747"/>
      <c r="F246" s="747"/>
      <c r="G246" s="1029"/>
      <c r="H246" s="1029"/>
    </row>
    <row r="247" spans="4:8" ht="12.75" customHeight="1">
      <c r="D247" s="747"/>
      <c r="E247" s="747"/>
      <c r="F247" s="747"/>
      <c r="G247" s="1029"/>
      <c r="H247" s="1029"/>
    </row>
    <row r="248" spans="4:8" ht="12.75" customHeight="1">
      <c r="D248" s="747"/>
      <c r="E248" s="747"/>
      <c r="F248" s="747"/>
      <c r="G248" s="1029"/>
      <c r="H248" s="1029"/>
    </row>
    <row r="249" spans="4:8" ht="12.75" customHeight="1">
      <c r="D249" s="747"/>
      <c r="E249" s="747"/>
      <c r="F249" s="747"/>
      <c r="G249" s="1029"/>
      <c r="H249" s="1029"/>
    </row>
    <row r="250" spans="4:8" ht="12.75" customHeight="1">
      <c r="D250" s="747"/>
      <c r="E250" s="747"/>
      <c r="F250" s="747"/>
      <c r="G250" s="1029"/>
      <c r="H250" s="1029"/>
    </row>
    <row r="251" spans="4:8" ht="12.75" customHeight="1">
      <c r="D251" s="747"/>
      <c r="E251" s="747"/>
      <c r="F251" s="747"/>
      <c r="G251" s="1029"/>
      <c r="H251" s="1029"/>
    </row>
    <row r="252" spans="4:8" ht="12.75" customHeight="1">
      <c r="D252" s="747"/>
      <c r="E252" s="747"/>
      <c r="F252" s="747"/>
      <c r="G252" s="1029"/>
      <c r="H252" s="1029"/>
    </row>
    <row r="253" spans="4:8" ht="12.75" customHeight="1">
      <c r="D253" s="747"/>
      <c r="E253" s="747"/>
      <c r="F253" s="747"/>
      <c r="G253" s="1029"/>
      <c r="H253" s="1029"/>
    </row>
    <row r="254" spans="4:8" ht="12.75" customHeight="1">
      <c r="D254" s="747"/>
      <c r="E254" s="747"/>
      <c r="F254" s="747"/>
      <c r="G254" s="1029"/>
      <c r="H254" s="1029"/>
    </row>
    <row r="255" spans="4:8" ht="12.75" customHeight="1">
      <c r="D255" s="747"/>
      <c r="E255" s="747"/>
      <c r="F255" s="747"/>
      <c r="G255" s="1029"/>
      <c r="H255" s="1029"/>
    </row>
    <row r="256" spans="4:8" ht="12.75" customHeight="1">
      <c r="D256" s="747"/>
      <c r="E256" s="747"/>
      <c r="F256" s="747"/>
      <c r="G256" s="1029"/>
      <c r="H256" s="1029"/>
    </row>
    <row r="257" spans="4:8" ht="12.75" customHeight="1">
      <c r="D257" s="747"/>
      <c r="E257" s="747"/>
      <c r="F257" s="747"/>
      <c r="G257" s="1029"/>
      <c r="H257" s="1029"/>
    </row>
    <row r="258" spans="4:8" ht="12.75" customHeight="1">
      <c r="D258" s="747"/>
      <c r="E258" s="747"/>
      <c r="F258" s="747"/>
      <c r="G258" s="1029"/>
      <c r="H258" s="1029"/>
    </row>
    <row r="259" spans="4:8" ht="12.75" customHeight="1">
      <c r="D259" s="747"/>
      <c r="E259" s="747"/>
      <c r="F259" s="747"/>
      <c r="G259" s="1029"/>
      <c r="H259" s="1029"/>
    </row>
    <row r="260" spans="4:8" ht="12.75" customHeight="1">
      <c r="D260" s="747"/>
      <c r="E260" s="747"/>
      <c r="F260" s="747"/>
      <c r="G260" s="1029"/>
      <c r="H260" s="1029"/>
    </row>
    <row r="261" spans="4:8" ht="12.75" customHeight="1">
      <c r="D261" s="747"/>
      <c r="E261" s="747"/>
      <c r="F261" s="747"/>
      <c r="G261" s="1029"/>
      <c r="H261" s="1029"/>
    </row>
    <row r="262" spans="4:8" ht="12.75" customHeight="1">
      <c r="D262" s="747"/>
      <c r="E262" s="747"/>
      <c r="F262" s="747"/>
      <c r="G262" s="1029"/>
      <c r="H262" s="1029"/>
    </row>
    <row r="263" spans="4:8" ht="12.75" customHeight="1">
      <c r="D263" s="747"/>
      <c r="E263" s="747"/>
      <c r="F263" s="747"/>
      <c r="G263" s="1029"/>
      <c r="H263" s="1029"/>
    </row>
    <row r="264" spans="4:8" ht="12.75" customHeight="1">
      <c r="D264" s="747"/>
      <c r="E264" s="747"/>
      <c r="F264" s="747"/>
      <c r="G264" s="1029"/>
      <c r="H264" s="1029"/>
    </row>
    <row r="265" spans="4:8" ht="12.75" customHeight="1">
      <c r="D265" s="747"/>
      <c r="E265" s="747"/>
      <c r="F265" s="747"/>
      <c r="G265" s="1029"/>
      <c r="H265" s="1029"/>
    </row>
    <row r="266" spans="4:8" ht="12.75" customHeight="1">
      <c r="D266" s="747"/>
      <c r="E266" s="747"/>
      <c r="F266" s="747"/>
      <c r="G266" s="1029"/>
      <c r="H266" s="1029"/>
    </row>
    <row r="267" spans="4:8" ht="12.75" customHeight="1">
      <c r="D267" s="747"/>
      <c r="E267" s="747"/>
      <c r="F267" s="747"/>
      <c r="G267" s="1029"/>
      <c r="H267" s="1029"/>
    </row>
    <row r="268" spans="4:8" ht="12.75" customHeight="1">
      <c r="D268" s="747"/>
      <c r="E268" s="747"/>
      <c r="F268" s="747"/>
      <c r="G268" s="1029"/>
      <c r="H268" s="1029"/>
    </row>
    <row r="269" spans="4:8" ht="12.75" customHeight="1">
      <c r="D269" s="747"/>
      <c r="E269" s="747"/>
      <c r="F269" s="747"/>
      <c r="G269" s="1029"/>
      <c r="H269" s="1029"/>
    </row>
    <row r="270" spans="4:8" ht="12.75" customHeight="1">
      <c r="D270" s="747"/>
      <c r="E270" s="747"/>
      <c r="F270" s="747"/>
      <c r="G270" s="1029"/>
      <c r="H270" s="1029"/>
    </row>
    <row r="271" spans="4:8" ht="12.75" customHeight="1">
      <c r="D271" s="747"/>
      <c r="E271" s="747"/>
      <c r="F271" s="747"/>
      <c r="G271" s="1029"/>
      <c r="H271" s="1029"/>
    </row>
    <row r="272" spans="4:8" ht="12.75" customHeight="1">
      <c r="D272" s="747"/>
      <c r="E272" s="747"/>
      <c r="F272" s="747"/>
      <c r="G272" s="1029"/>
      <c r="H272" s="1029"/>
    </row>
    <row r="273" spans="4:8" ht="12.75" customHeight="1">
      <c r="D273" s="747"/>
      <c r="E273" s="747"/>
      <c r="F273" s="747"/>
      <c r="G273" s="1029"/>
      <c r="H273" s="1029"/>
    </row>
    <row r="274" spans="4:8" ht="12.75" customHeight="1">
      <c r="D274" s="747"/>
      <c r="E274" s="747"/>
      <c r="F274" s="747"/>
      <c r="G274" s="1029"/>
      <c r="H274" s="1029"/>
    </row>
    <row r="275" spans="4:8" ht="12.75" customHeight="1">
      <c r="D275" s="747"/>
      <c r="E275" s="747"/>
      <c r="F275" s="747"/>
      <c r="G275" s="1029"/>
      <c r="H275" s="1029"/>
    </row>
    <row r="276" spans="4:8" ht="12.75" customHeight="1">
      <c r="D276" s="747"/>
      <c r="E276" s="747"/>
      <c r="F276" s="747"/>
      <c r="G276" s="1029"/>
      <c r="H276" s="1029"/>
    </row>
    <row r="277" spans="4:8" ht="12.75" customHeight="1">
      <c r="D277" s="747"/>
      <c r="E277" s="747"/>
      <c r="F277" s="747"/>
      <c r="G277" s="1029"/>
      <c r="H277" s="1029"/>
    </row>
    <row r="278" spans="4:8" ht="12.75" customHeight="1">
      <c r="D278" s="747"/>
      <c r="E278" s="747"/>
      <c r="F278" s="747"/>
      <c r="G278" s="1029"/>
      <c r="H278" s="1029"/>
    </row>
    <row r="279" spans="4:8" ht="12.75" customHeight="1">
      <c r="D279" s="747"/>
      <c r="E279" s="747"/>
      <c r="F279" s="747"/>
      <c r="G279" s="1029"/>
      <c r="H279" s="1029"/>
    </row>
    <row r="280" spans="4:8" ht="12.75" customHeight="1">
      <c r="D280" s="747"/>
      <c r="E280" s="747"/>
      <c r="F280" s="747"/>
      <c r="G280" s="1029"/>
      <c r="H280" s="1029"/>
    </row>
    <row r="281" spans="4:8" ht="12.75" customHeight="1">
      <c r="D281" s="747"/>
      <c r="E281" s="747"/>
      <c r="F281" s="747"/>
      <c r="G281" s="1029"/>
      <c r="H281" s="1029"/>
    </row>
    <row r="282" spans="4:8" ht="12.75" customHeight="1">
      <c r="D282" s="747"/>
      <c r="E282" s="747"/>
      <c r="F282" s="747"/>
      <c r="G282" s="1029"/>
      <c r="H282" s="1029"/>
    </row>
    <row r="283" spans="4:8" ht="12.75" customHeight="1">
      <c r="D283" s="747"/>
      <c r="E283" s="747"/>
      <c r="F283" s="747"/>
      <c r="G283" s="1029"/>
      <c r="H283" s="1029"/>
    </row>
    <row r="284" spans="4:8" ht="12.75" customHeight="1">
      <c r="D284" s="747"/>
      <c r="E284" s="747"/>
      <c r="F284" s="747"/>
      <c r="G284" s="1029"/>
      <c r="H284" s="1029"/>
    </row>
    <row r="285" spans="4:8" ht="12.75" customHeight="1">
      <c r="D285" s="747"/>
      <c r="E285" s="747"/>
      <c r="F285" s="747"/>
      <c r="G285" s="1029"/>
      <c r="H285" s="1029"/>
    </row>
    <row r="286" spans="4:8" ht="12.75" customHeight="1">
      <c r="D286" s="747"/>
      <c r="E286" s="747"/>
      <c r="F286" s="747"/>
      <c r="G286" s="1029"/>
      <c r="H286" s="1029"/>
    </row>
    <row r="287" spans="4:8" ht="12.75" customHeight="1">
      <c r="D287" s="747"/>
      <c r="E287" s="747"/>
      <c r="F287" s="747"/>
      <c r="G287" s="1029"/>
      <c r="H287" s="1029"/>
    </row>
    <row r="288" spans="4:8" ht="12.75" customHeight="1">
      <c r="D288" s="747"/>
      <c r="E288" s="747"/>
      <c r="F288" s="747"/>
      <c r="G288" s="1029"/>
      <c r="H288" s="1029"/>
    </row>
    <row r="289" spans="4:8" ht="12.75" customHeight="1">
      <c r="D289" s="747"/>
      <c r="E289" s="747"/>
      <c r="F289" s="747"/>
      <c r="G289" s="1029"/>
      <c r="H289" s="1029"/>
    </row>
    <row r="290" spans="4:8" ht="12.75" customHeight="1">
      <c r="D290" s="747"/>
      <c r="E290" s="747"/>
      <c r="F290" s="747"/>
      <c r="G290" s="1029"/>
      <c r="H290" s="1029"/>
    </row>
    <row r="291" spans="4:8" ht="12.75" customHeight="1">
      <c r="D291" s="747"/>
      <c r="E291" s="747"/>
      <c r="F291" s="747"/>
      <c r="G291" s="1029"/>
      <c r="H291" s="1029"/>
    </row>
    <row r="292" spans="4:8" ht="12.75" customHeight="1">
      <c r="D292" s="747"/>
      <c r="E292" s="747"/>
      <c r="F292" s="747"/>
      <c r="G292" s="1029"/>
      <c r="H292" s="1029"/>
    </row>
    <row r="293" spans="4:8" ht="12.75" customHeight="1">
      <c r="D293" s="747"/>
      <c r="E293" s="747"/>
      <c r="F293" s="747"/>
      <c r="G293" s="1029"/>
      <c r="H293" s="1029"/>
    </row>
    <row r="294" spans="4:8" ht="12.75" customHeight="1">
      <c r="D294" s="747"/>
      <c r="E294" s="747"/>
      <c r="F294" s="747"/>
      <c r="G294" s="1029"/>
      <c r="H294" s="1029"/>
    </row>
    <row r="295" spans="4:8" ht="12.75" customHeight="1">
      <c r="D295" s="747"/>
      <c r="E295" s="747"/>
      <c r="F295" s="747"/>
      <c r="G295" s="1029"/>
      <c r="H295" s="1029"/>
    </row>
    <row r="296" spans="4:8" ht="12.75" customHeight="1">
      <c r="D296" s="747"/>
      <c r="E296" s="747"/>
      <c r="F296" s="747"/>
      <c r="G296" s="1029"/>
      <c r="H296" s="1029"/>
    </row>
    <row r="297" spans="4:8" ht="12.75" customHeight="1">
      <c r="D297" s="747"/>
      <c r="E297" s="747"/>
      <c r="F297" s="747"/>
      <c r="G297" s="1029"/>
      <c r="H297" s="1029"/>
    </row>
    <row r="298" spans="4:8" ht="12.75" customHeight="1">
      <c r="D298" s="747"/>
      <c r="E298" s="747"/>
      <c r="F298" s="747"/>
      <c r="G298" s="1029"/>
      <c r="H298" s="1029"/>
    </row>
    <row r="299" spans="4:8" ht="12.75" customHeight="1">
      <c r="D299" s="747"/>
      <c r="E299" s="747"/>
      <c r="F299" s="747"/>
      <c r="G299" s="1029"/>
      <c r="H299" s="1029"/>
    </row>
    <row r="300" spans="4:8" ht="12.75" customHeight="1">
      <c r="D300" s="747"/>
      <c r="E300" s="747"/>
      <c r="F300" s="747"/>
      <c r="G300" s="1029"/>
      <c r="H300" s="1029"/>
    </row>
    <row r="301" spans="4:8" ht="12.75" customHeight="1">
      <c r="D301" s="747"/>
      <c r="E301" s="747"/>
      <c r="F301" s="747"/>
      <c r="G301" s="1029"/>
      <c r="H301" s="1029"/>
    </row>
    <row r="302" spans="4:8" ht="12.75" customHeight="1">
      <c r="D302" s="747"/>
      <c r="E302" s="747"/>
      <c r="F302" s="747"/>
      <c r="G302" s="1029"/>
      <c r="H302" s="1029"/>
    </row>
    <row r="303" spans="4:8" ht="12.75" customHeight="1">
      <c r="D303" s="747"/>
      <c r="E303" s="747"/>
      <c r="F303" s="747"/>
      <c r="G303" s="1029"/>
      <c r="H303" s="1029"/>
    </row>
    <row r="304" spans="4:8" ht="12.75" customHeight="1">
      <c r="D304" s="747"/>
      <c r="E304" s="747"/>
      <c r="F304" s="747"/>
      <c r="G304" s="1029"/>
      <c r="H304" s="1029"/>
    </row>
    <row r="305" spans="4:8" ht="12.75" customHeight="1">
      <c r="D305" s="747"/>
      <c r="E305" s="747"/>
      <c r="F305" s="747"/>
      <c r="G305" s="1029"/>
      <c r="H305" s="1029"/>
    </row>
    <row r="306" spans="4:8" ht="12.75" customHeight="1">
      <c r="D306" s="747"/>
      <c r="E306" s="747"/>
      <c r="F306" s="747"/>
      <c r="G306" s="1029"/>
      <c r="H306" s="1029"/>
    </row>
    <row r="307" spans="4:8" ht="12.75" customHeight="1">
      <c r="D307" s="747"/>
      <c r="E307" s="747"/>
      <c r="F307" s="747"/>
      <c r="G307" s="1029"/>
      <c r="H307" s="1029"/>
    </row>
    <row r="308" spans="4:8" ht="12.75" customHeight="1">
      <c r="D308" s="747"/>
      <c r="E308" s="747"/>
      <c r="F308" s="747"/>
      <c r="G308" s="1029"/>
      <c r="H308" s="1029"/>
    </row>
    <row r="309" spans="4:8" ht="12.75" customHeight="1">
      <c r="D309" s="747"/>
      <c r="E309" s="747"/>
      <c r="F309" s="747"/>
      <c r="G309" s="1029"/>
      <c r="H309" s="1029"/>
    </row>
    <row r="310" spans="4:8" ht="12.75" customHeight="1">
      <c r="D310" s="747"/>
      <c r="E310" s="747"/>
      <c r="F310" s="747"/>
      <c r="G310" s="1029"/>
      <c r="H310" s="1029"/>
    </row>
    <row r="311" spans="4:8" ht="12.75" customHeight="1">
      <c r="D311" s="747"/>
      <c r="E311" s="747"/>
      <c r="F311" s="747"/>
      <c r="G311" s="1029"/>
      <c r="H311" s="1029"/>
    </row>
    <row r="312" spans="4:8" ht="12.75" customHeight="1">
      <c r="D312" s="747"/>
      <c r="E312" s="747"/>
      <c r="F312" s="747"/>
      <c r="G312" s="1029"/>
      <c r="H312" s="1029"/>
    </row>
    <row r="313" spans="4:8" ht="12.75" customHeight="1">
      <c r="D313" s="747"/>
      <c r="E313" s="747"/>
      <c r="F313" s="747"/>
      <c r="G313" s="1029"/>
      <c r="H313" s="1029"/>
    </row>
    <row r="314" spans="4:8" ht="12.75" customHeight="1">
      <c r="D314" s="747"/>
      <c r="E314" s="747"/>
      <c r="F314" s="747"/>
      <c r="G314" s="1029"/>
      <c r="H314" s="1029"/>
    </row>
    <row r="315" spans="4:8" ht="12.75" customHeight="1">
      <c r="D315" s="747"/>
      <c r="E315" s="747"/>
      <c r="F315" s="747"/>
      <c r="G315" s="1029"/>
      <c r="H315" s="1029"/>
    </row>
    <row r="316" spans="4:8" ht="12.75" customHeight="1">
      <c r="D316" s="747"/>
      <c r="E316" s="747"/>
      <c r="F316" s="747"/>
      <c r="G316" s="1029"/>
      <c r="H316" s="1029"/>
    </row>
    <row r="317" spans="4:8" ht="12.75" customHeight="1">
      <c r="D317" s="747"/>
      <c r="E317" s="747"/>
      <c r="F317" s="747"/>
      <c r="G317" s="1029"/>
      <c r="H317" s="1029"/>
    </row>
    <row r="318" spans="4:8" ht="12.75" customHeight="1">
      <c r="D318" s="747"/>
      <c r="E318" s="747"/>
      <c r="F318" s="747"/>
      <c r="G318" s="1029"/>
      <c r="H318" s="1029"/>
    </row>
    <row r="319" spans="4:8" ht="12.75" customHeight="1">
      <c r="D319" s="747"/>
      <c r="E319" s="747"/>
      <c r="F319" s="747"/>
      <c r="G319" s="1029"/>
      <c r="H319" s="1029"/>
    </row>
    <row r="320" spans="4:8" ht="12.75" customHeight="1">
      <c r="D320" s="747"/>
      <c r="E320" s="747"/>
      <c r="F320" s="747"/>
      <c r="G320" s="1029"/>
      <c r="H320" s="1029"/>
    </row>
    <row r="321" spans="4:8" ht="12.75" customHeight="1">
      <c r="D321" s="747"/>
      <c r="E321" s="747"/>
      <c r="F321" s="747"/>
      <c r="G321" s="1029"/>
      <c r="H321" s="1029"/>
    </row>
    <row r="322" spans="4:8" ht="12.75" customHeight="1">
      <c r="D322" s="747"/>
      <c r="E322" s="747"/>
      <c r="F322" s="747"/>
      <c r="G322" s="1029"/>
      <c r="H322" s="1029"/>
    </row>
    <row r="323" spans="4:8" ht="12.75" customHeight="1">
      <c r="D323" s="747"/>
      <c r="E323" s="747"/>
      <c r="F323" s="747"/>
      <c r="G323" s="1029"/>
      <c r="H323" s="1029"/>
    </row>
    <row r="324" spans="4:8" ht="12.75" customHeight="1">
      <c r="D324" s="747"/>
      <c r="E324" s="747"/>
      <c r="F324" s="747"/>
      <c r="G324" s="1029"/>
      <c r="H324" s="1029"/>
    </row>
    <row r="325" spans="4:8" ht="12.75" customHeight="1">
      <c r="D325" s="747"/>
      <c r="E325" s="747"/>
      <c r="F325" s="747"/>
      <c r="G325" s="1029"/>
      <c r="H325" s="1029"/>
    </row>
    <row r="326" spans="4:8" ht="12.75" customHeight="1">
      <c r="D326" s="747"/>
      <c r="E326" s="747"/>
      <c r="F326" s="747"/>
      <c r="G326" s="1029"/>
      <c r="H326" s="1029"/>
    </row>
    <row r="327" spans="4:8" ht="12.75" customHeight="1">
      <c r="D327" s="747"/>
      <c r="E327" s="747"/>
      <c r="F327" s="747"/>
      <c r="G327" s="1029"/>
      <c r="H327" s="1029"/>
    </row>
    <row r="328" spans="4:8" ht="12.75" customHeight="1">
      <c r="D328" s="747"/>
      <c r="E328" s="747"/>
      <c r="F328" s="747"/>
      <c r="G328" s="1029"/>
      <c r="H328" s="1029"/>
    </row>
    <row r="329" spans="4:8" ht="12.75" customHeight="1">
      <c r="D329" s="747"/>
      <c r="E329" s="747"/>
      <c r="F329" s="747"/>
      <c r="G329" s="1029"/>
      <c r="H329" s="1029"/>
    </row>
    <row r="330" spans="4:8" ht="12.75" customHeight="1">
      <c r="D330" s="747"/>
      <c r="E330" s="747"/>
      <c r="F330" s="747"/>
      <c r="G330" s="1029"/>
      <c r="H330" s="1029"/>
    </row>
    <row r="331" spans="4:8" ht="12.75" customHeight="1">
      <c r="D331" s="747"/>
      <c r="E331" s="747"/>
      <c r="F331" s="747"/>
      <c r="G331" s="1029"/>
      <c r="H331" s="1029"/>
    </row>
    <row r="332" spans="4:8" ht="12.75" customHeight="1">
      <c r="D332" s="747"/>
      <c r="E332" s="747"/>
      <c r="F332" s="747"/>
      <c r="G332" s="1029"/>
      <c r="H332" s="1029"/>
    </row>
    <row r="333" spans="4:8" ht="12.75" customHeight="1">
      <c r="D333" s="747"/>
      <c r="E333" s="747"/>
      <c r="F333" s="747"/>
      <c r="G333" s="1029"/>
      <c r="H333" s="1029"/>
    </row>
    <row r="334" spans="4:8" ht="12.75" customHeight="1">
      <c r="D334" s="747"/>
      <c r="E334" s="747"/>
      <c r="F334" s="747"/>
      <c r="G334" s="1029"/>
      <c r="H334" s="1029"/>
    </row>
    <row r="335" spans="4:8" ht="12.75" customHeight="1">
      <c r="D335" s="747"/>
      <c r="E335" s="747"/>
      <c r="F335" s="747"/>
      <c r="G335" s="1029"/>
      <c r="H335" s="1029"/>
    </row>
    <row r="336" spans="4:8" ht="12.75" customHeight="1">
      <c r="D336" s="747"/>
      <c r="E336" s="747"/>
      <c r="F336" s="747"/>
      <c r="G336" s="1029"/>
      <c r="H336" s="1029"/>
    </row>
    <row r="337" spans="4:8" ht="12.75" customHeight="1">
      <c r="D337" s="747"/>
      <c r="E337" s="747"/>
      <c r="F337" s="747"/>
      <c r="G337" s="1029"/>
      <c r="H337" s="1029"/>
    </row>
    <row r="338" spans="4:8" ht="12.75" customHeight="1">
      <c r="D338" s="747"/>
      <c r="E338" s="747"/>
      <c r="F338" s="747"/>
      <c r="G338" s="1029"/>
      <c r="H338" s="1029"/>
    </row>
    <row r="339" spans="4:8" ht="12.75" customHeight="1">
      <c r="D339" s="747"/>
      <c r="E339" s="747"/>
      <c r="F339" s="747"/>
      <c r="G339" s="1029"/>
      <c r="H339" s="1029"/>
    </row>
    <row r="340" spans="4:8" ht="12.75" customHeight="1">
      <c r="D340" s="747"/>
      <c r="E340" s="747"/>
      <c r="F340" s="747"/>
      <c r="G340" s="1029"/>
      <c r="H340" s="1029"/>
    </row>
    <row r="341" spans="4:8" ht="12.75" customHeight="1">
      <c r="D341" s="747"/>
      <c r="E341" s="747"/>
      <c r="F341" s="747"/>
      <c r="G341" s="1029"/>
      <c r="H341" s="1029"/>
    </row>
    <row r="342" spans="4:8" ht="12.75" customHeight="1">
      <c r="D342" s="747"/>
      <c r="E342" s="747"/>
      <c r="F342" s="747"/>
      <c r="G342" s="1029"/>
      <c r="H342" s="1029"/>
    </row>
    <row r="343" spans="4:8" ht="12.75" customHeight="1">
      <c r="D343" s="747"/>
      <c r="E343" s="747"/>
      <c r="F343" s="747"/>
      <c r="G343" s="1029"/>
      <c r="H343" s="1029"/>
    </row>
    <row r="344" spans="4:8" ht="12.75" customHeight="1">
      <c r="D344" s="747"/>
      <c r="E344" s="747"/>
      <c r="F344" s="747"/>
      <c r="G344" s="1029"/>
      <c r="H344" s="1029"/>
    </row>
    <row r="345" spans="4:8" ht="12.75" customHeight="1">
      <c r="D345" s="747"/>
      <c r="E345" s="747"/>
      <c r="F345" s="747"/>
      <c r="G345" s="1029"/>
      <c r="H345" s="1029"/>
    </row>
    <row r="346" spans="4:8" ht="12.75" customHeight="1">
      <c r="D346" s="747"/>
      <c r="E346" s="747"/>
      <c r="F346" s="747"/>
      <c r="G346" s="1029"/>
      <c r="H346" s="1029"/>
    </row>
    <row r="347" spans="4:8" ht="12.75" customHeight="1">
      <c r="D347" s="747"/>
      <c r="E347" s="747"/>
      <c r="F347" s="747"/>
      <c r="G347" s="1029"/>
      <c r="H347" s="1029"/>
    </row>
    <row r="348" spans="4:8" ht="12.75" customHeight="1">
      <c r="D348" s="747"/>
      <c r="E348" s="747"/>
      <c r="F348" s="747"/>
      <c r="G348" s="1029"/>
      <c r="H348" s="1029"/>
    </row>
    <row r="349" spans="4:8" ht="12.75" customHeight="1">
      <c r="D349" s="747"/>
      <c r="E349" s="747"/>
      <c r="F349" s="747"/>
      <c r="G349" s="1029"/>
      <c r="H349" s="1029"/>
    </row>
    <row r="350" spans="4:8" ht="12.75" customHeight="1">
      <c r="D350" s="747"/>
      <c r="E350" s="747"/>
      <c r="F350" s="747"/>
      <c r="G350" s="1029"/>
      <c r="H350" s="1029"/>
    </row>
    <row r="351" spans="4:8" ht="12.75" customHeight="1">
      <c r="D351" s="747"/>
      <c r="E351" s="747"/>
      <c r="F351" s="747"/>
      <c r="G351" s="1029"/>
      <c r="H351" s="1029"/>
    </row>
    <row r="352" spans="4:8" ht="12.75" customHeight="1">
      <c r="D352" s="747"/>
      <c r="E352" s="747"/>
      <c r="F352" s="747"/>
      <c r="G352" s="1029"/>
      <c r="H352" s="1029"/>
    </row>
    <row r="353" spans="4:8" ht="12.75" customHeight="1">
      <c r="D353" s="747"/>
      <c r="E353" s="747"/>
      <c r="F353" s="747"/>
      <c r="G353" s="1029"/>
      <c r="H353" s="1029"/>
    </row>
    <row r="354" spans="4:8" ht="12.75" customHeight="1">
      <c r="D354" s="747"/>
      <c r="E354" s="747"/>
      <c r="F354" s="747"/>
      <c r="G354" s="1029"/>
      <c r="H354" s="1029"/>
    </row>
    <row r="355" spans="4:8" ht="12.75" customHeight="1">
      <c r="D355" s="747"/>
      <c r="E355" s="747"/>
      <c r="F355" s="747"/>
      <c r="G355" s="1029"/>
      <c r="H355" s="1029"/>
    </row>
    <row r="356" spans="4:8" ht="12.75" customHeight="1">
      <c r="D356" s="747"/>
      <c r="E356" s="747"/>
      <c r="F356" s="747"/>
      <c r="G356" s="1029"/>
      <c r="H356" s="1029"/>
    </row>
    <row r="357" spans="4:8" ht="12.75" customHeight="1">
      <c r="D357" s="747"/>
      <c r="E357" s="747"/>
      <c r="F357" s="747"/>
      <c r="G357" s="1029"/>
      <c r="H357" s="1029"/>
    </row>
    <row r="358" spans="4:8" ht="12.75" customHeight="1">
      <c r="D358" s="747"/>
      <c r="E358" s="747"/>
      <c r="F358" s="747"/>
      <c r="G358" s="1029"/>
      <c r="H358" s="1029"/>
    </row>
    <row r="359" spans="4:8" ht="12.75" customHeight="1">
      <c r="D359" s="747"/>
      <c r="E359" s="747"/>
      <c r="F359" s="747"/>
      <c r="G359" s="1029"/>
      <c r="H359" s="1029"/>
    </row>
    <row r="360" spans="4:8" ht="12.75" customHeight="1">
      <c r="D360" s="747"/>
      <c r="E360" s="747"/>
      <c r="F360" s="747"/>
      <c r="G360" s="1029"/>
      <c r="H360" s="1029"/>
    </row>
    <row r="361" spans="4:8" ht="12.75" customHeight="1">
      <c r="D361" s="747"/>
      <c r="E361" s="747"/>
      <c r="F361" s="747"/>
      <c r="G361" s="1029"/>
      <c r="H361" s="1029"/>
    </row>
    <row r="362" spans="4:8" ht="12.75" customHeight="1">
      <c r="D362" s="747"/>
      <c r="E362" s="747"/>
      <c r="F362" s="747"/>
      <c r="G362" s="1029"/>
      <c r="H362" s="1029"/>
    </row>
    <row r="363" spans="4:8" ht="12.75" customHeight="1">
      <c r="D363" s="747"/>
      <c r="E363" s="747"/>
      <c r="F363" s="747"/>
      <c r="G363" s="1029"/>
      <c r="H363" s="1029"/>
    </row>
    <row r="364" spans="4:8" ht="12.75" customHeight="1">
      <c r="D364" s="747"/>
      <c r="E364" s="747"/>
      <c r="F364" s="747"/>
      <c r="G364" s="1029"/>
      <c r="H364" s="1029"/>
    </row>
    <row r="365" spans="4:8" ht="12.75" customHeight="1">
      <c r="D365" s="747"/>
      <c r="E365" s="747"/>
      <c r="F365" s="747"/>
      <c r="G365" s="1029"/>
      <c r="H365" s="1029"/>
    </row>
    <row r="366" spans="4:8" ht="12.75" customHeight="1">
      <c r="D366" s="747"/>
      <c r="E366" s="747"/>
      <c r="F366" s="747"/>
      <c r="G366" s="1029"/>
      <c r="H366" s="1029"/>
    </row>
    <row r="367" spans="4:8" ht="12.75" customHeight="1">
      <c r="D367" s="747"/>
      <c r="E367" s="747"/>
      <c r="F367" s="747"/>
      <c r="G367" s="1029"/>
      <c r="H367" s="1029"/>
    </row>
    <row r="368" spans="4:8" ht="12.75" customHeight="1">
      <c r="D368" s="747"/>
      <c r="E368" s="747"/>
      <c r="F368" s="747"/>
      <c r="G368" s="1029"/>
      <c r="H368" s="1029"/>
    </row>
    <row r="369" spans="4:8" ht="12.75" customHeight="1">
      <c r="D369" s="747"/>
      <c r="E369" s="747"/>
      <c r="F369" s="747"/>
      <c r="G369" s="1029"/>
      <c r="H369" s="1029"/>
    </row>
    <row r="370" spans="4:8" ht="12.75" customHeight="1">
      <c r="D370" s="747"/>
      <c r="E370" s="747"/>
      <c r="F370" s="747"/>
      <c r="G370" s="1029"/>
      <c r="H370" s="1029"/>
    </row>
    <row r="371" spans="4:8" ht="12.75" customHeight="1">
      <c r="D371" s="747"/>
      <c r="E371" s="747"/>
      <c r="F371" s="747"/>
      <c r="G371" s="1029"/>
      <c r="H371" s="1029"/>
    </row>
    <row r="372" spans="4:8" ht="12.75" customHeight="1">
      <c r="D372" s="747"/>
      <c r="E372" s="747"/>
      <c r="F372" s="747"/>
      <c r="G372" s="1029"/>
      <c r="H372" s="1029"/>
    </row>
    <row r="373" spans="4:8" ht="12.75" customHeight="1">
      <c r="D373" s="747"/>
      <c r="E373" s="747"/>
      <c r="F373" s="747"/>
      <c r="G373" s="1029"/>
      <c r="H373" s="1029"/>
    </row>
    <row r="374" spans="4:8" ht="12.75" customHeight="1">
      <c r="D374" s="747"/>
      <c r="E374" s="747"/>
      <c r="F374" s="747"/>
      <c r="G374" s="1029"/>
      <c r="H374" s="1029"/>
    </row>
    <row r="375" spans="4:8" ht="12.75" customHeight="1">
      <c r="D375" s="747"/>
      <c r="E375" s="747"/>
      <c r="F375" s="747"/>
      <c r="G375" s="1029"/>
      <c r="H375" s="1029"/>
    </row>
    <row r="376" spans="4:8" ht="12.75" customHeight="1">
      <c r="D376" s="747"/>
      <c r="E376" s="747"/>
      <c r="F376" s="747"/>
      <c r="G376" s="1029"/>
      <c r="H376" s="1029"/>
    </row>
    <row r="377" spans="4:8" ht="12.75" customHeight="1">
      <c r="D377" s="747"/>
      <c r="E377" s="747"/>
      <c r="F377" s="747"/>
      <c r="G377" s="1029"/>
      <c r="H377" s="1029"/>
    </row>
    <row r="378" spans="4:8" ht="12.75" customHeight="1">
      <c r="D378" s="747"/>
      <c r="E378" s="747"/>
      <c r="F378" s="747"/>
      <c r="G378" s="1029"/>
      <c r="H378" s="1029"/>
    </row>
    <row r="379" spans="4:8" ht="12.75" customHeight="1">
      <c r="D379" s="747"/>
      <c r="E379" s="747"/>
      <c r="F379" s="747"/>
      <c r="G379" s="1029"/>
      <c r="H379" s="1029"/>
    </row>
    <row r="380" spans="4:8" ht="12.75" customHeight="1">
      <c r="D380" s="747"/>
      <c r="E380" s="747"/>
      <c r="F380" s="747"/>
      <c r="G380" s="1029"/>
      <c r="H380" s="1029"/>
    </row>
    <row r="381" spans="4:8" ht="12.75" customHeight="1">
      <c r="D381" s="747"/>
      <c r="E381" s="747"/>
      <c r="F381" s="747"/>
      <c r="G381" s="1029"/>
      <c r="H381" s="1029"/>
    </row>
    <row r="382" spans="4:8" ht="12.75" customHeight="1">
      <c r="D382" s="747"/>
      <c r="E382" s="747"/>
      <c r="F382" s="747"/>
      <c r="G382" s="1029"/>
      <c r="H382" s="1029"/>
    </row>
    <row r="383" spans="4:8" ht="12.75" customHeight="1">
      <c r="D383" s="747"/>
      <c r="E383" s="747"/>
      <c r="F383" s="747"/>
      <c r="G383" s="1029"/>
      <c r="H383" s="1029"/>
    </row>
    <row r="384" spans="4:8" ht="12.75" customHeight="1">
      <c r="D384" s="747"/>
      <c r="E384" s="747"/>
      <c r="F384" s="747"/>
      <c r="G384" s="1029"/>
      <c r="H384" s="1029"/>
    </row>
    <row r="385" spans="4:8" ht="12.75" customHeight="1">
      <c r="D385" s="747"/>
      <c r="E385" s="747"/>
      <c r="F385" s="747"/>
      <c r="G385" s="1029"/>
      <c r="H385" s="1029"/>
    </row>
    <row r="386" spans="4:8" ht="12.75" customHeight="1">
      <c r="D386" s="747"/>
      <c r="E386" s="747"/>
      <c r="F386" s="747"/>
      <c r="G386" s="1029"/>
      <c r="H386" s="1029"/>
    </row>
    <row r="387" spans="4:8" ht="12.75" customHeight="1">
      <c r="D387" s="747"/>
      <c r="E387" s="747"/>
      <c r="F387" s="747"/>
      <c r="G387" s="1029"/>
      <c r="H387" s="1029"/>
    </row>
    <row r="388" spans="4:8" ht="12.75" customHeight="1">
      <c r="D388" s="747"/>
      <c r="E388" s="747"/>
      <c r="F388" s="747"/>
      <c r="G388" s="1029"/>
      <c r="H388" s="1029"/>
    </row>
    <row r="389" spans="4:8" ht="12.75" customHeight="1">
      <c r="D389" s="747"/>
      <c r="E389" s="747"/>
      <c r="F389" s="747"/>
      <c r="G389" s="1029"/>
      <c r="H389" s="1029"/>
    </row>
    <row r="390" spans="4:8" ht="12.75" customHeight="1">
      <c r="D390" s="747"/>
      <c r="E390" s="747"/>
      <c r="F390" s="747"/>
      <c r="G390" s="1029"/>
      <c r="H390" s="1029"/>
    </row>
    <row r="391" spans="4:8" ht="12.75" customHeight="1">
      <c r="D391" s="747"/>
      <c r="E391" s="747"/>
      <c r="F391" s="747"/>
      <c r="G391" s="1029"/>
      <c r="H391" s="1029"/>
    </row>
    <row r="392" spans="4:8" ht="12.75" customHeight="1">
      <c r="D392" s="747"/>
      <c r="E392" s="747"/>
      <c r="F392" s="747"/>
      <c r="G392" s="1029"/>
      <c r="H392" s="1029"/>
    </row>
    <row r="393" spans="4:8" ht="12.75" customHeight="1">
      <c r="D393" s="747"/>
      <c r="E393" s="747"/>
      <c r="F393" s="747"/>
      <c r="G393" s="1029"/>
      <c r="H393" s="1029"/>
    </row>
    <row r="394" spans="4:8" ht="12.75" customHeight="1">
      <c r="D394" s="747"/>
      <c r="E394" s="747"/>
      <c r="F394" s="747"/>
      <c r="G394" s="1029"/>
      <c r="H394" s="1029"/>
    </row>
    <row r="395" spans="4:8" ht="12.75" customHeight="1">
      <c r="D395" s="747"/>
      <c r="E395" s="747"/>
      <c r="F395" s="747"/>
      <c r="G395" s="1029"/>
      <c r="H395" s="1029"/>
    </row>
    <row r="396" spans="4:8" ht="12.75" customHeight="1">
      <c r="D396" s="747"/>
      <c r="E396" s="747"/>
      <c r="F396" s="747"/>
      <c r="G396" s="1029"/>
      <c r="H396" s="1029"/>
    </row>
    <row r="397" spans="4:8" ht="12.75" customHeight="1">
      <c r="D397" s="747"/>
      <c r="E397" s="747"/>
      <c r="F397" s="747"/>
      <c r="G397" s="1029"/>
      <c r="H397" s="1029"/>
    </row>
    <row r="398" spans="4:8" ht="12.75" customHeight="1">
      <c r="D398" s="747"/>
      <c r="E398" s="747"/>
      <c r="F398" s="747"/>
      <c r="G398" s="1029"/>
      <c r="H398" s="1029"/>
    </row>
    <row r="399" spans="4:8" ht="12.75" customHeight="1">
      <c r="D399" s="747"/>
      <c r="E399" s="747"/>
      <c r="F399" s="747"/>
      <c r="G399" s="1029"/>
      <c r="H399" s="1029"/>
    </row>
    <row r="400" spans="4:8" ht="12.75" customHeight="1">
      <c r="D400" s="747"/>
      <c r="E400" s="747"/>
      <c r="F400" s="747"/>
      <c r="G400" s="1029"/>
      <c r="H400" s="1029"/>
    </row>
    <row r="401" spans="4:8" ht="12.75" customHeight="1">
      <c r="D401" s="747"/>
      <c r="E401" s="747"/>
      <c r="F401" s="747"/>
      <c r="G401" s="1029"/>
      <c r="H401" s="1029"/>
    </row>
    <row r="402" spans="4:8" ht="12.75" customHeight="1">
      <c r="D402" s="747"/>
      <c r="E402" s="747"/>
      <c r="F402" s="747"/>
      <c r="G402" s="1029"/>
      <c r="H402" s="1029"/>
    </row>
    <row r="403" spans="4:8" ht="12.75" customHeight="1">
      <c r="D403" s="747"/>
      <c r="E403" s="747"/>
      <c r="F403" s="747"/>
      <c r="G403" s="1029"/>
      <c r="H403" s="1029"/>
    </row>
    <row r="404" spans="4:8" ht="12.75" customHeight="1">
      <c r="D404" s="747"/>
      <c r="E404" s="747"/>
      <c r="F404" s="747"/>
      <c r="G404" s="1029"/>
      <c r="H404" s="1029"/>
    </row>
    <row r="405" spans="4:8" ht="12.75" customHeight="1">
      <c r="D405" s="747"/>
      <c r="E405" s="747"/>
      <c r="F405" s="747"/>
      <c r="G405" s="1029"/>
      <c r="H405" s="1029"/>
    </row>
    <row r="406" spans="4:8" ht="12.75" customHeight="1">
      <c r="D406" s="747"/>
      <c r="E406" s="747"/>
      <c r="F406" s="747"/>
      <c r="G406" s="1029"/>
      <c r="H406" s="1029"/>
    </row>
    <row r="407" spans="4:8" ht="12.75" customHeight="1">
      <c r="D407" s="747"/>
      <c r="E407" s="747"/>
      <c r="F407" s="747"/>
      <c r="G407" s="1029"/>
      <c r="H407" s="1029"/>
    </row>
    <row r="408" spans="4:8" ht="12.75" customHeight="1">
      <c r="D408" s="747"/>
      <c r="E408" s="747"/>
      <c r="F408" s="747"/>
      <c r="G408" s="1029"/>
      <c r="H408" s="1029"/>
    </row>
    <row r="409" spans="4:8" ht="12.75" customHeight="1">
      <c r="D409" s="747"/>
      <c r="E409" s="747"/>
      <c r="F409" s="747"/>
      <c r="G409" s="1029"/>
      <c r="H409" s="1029"/>
    </row>
    <row r="410" spans="4:8" ht="12.75" customHeight="1">
      <c r="D410" s="747"/>
      <c r="E410" s="747"/>
      <c r="F410" s="747"/>
      <c r="G410" s="1029"/>
      <c r="H410" s="1029"/>
    </row>
    <row r="411" spans="4:8" ht="12.75" customHeight="1">
      <c r="D411" s="747"/>
      <c r="E411" s="747"/>
      <c r="F411" s="747"/>
      <c r="G411" s="1029"/>
      <c r="H411" s="1029"/>
    </row>
    <row r="412" spans="4:8" ht="12.75" customHeight="1">
      <c r="D412" s="747"/>
      <c r="E412" s="747"/>
      <c r="F412" s="747"/>
      <c r="G412" s="1029"/>
      <c r="H412" s="1029"/>
    </row>
    <row r="413" spans="4:8" ht="12.75" customHeight="1">
      <c r="D413" s="747"/>
      <c r="E413" s="747"/>
      <c r="F413" s="747"/>
      <c r="G413" s="1029"/>
      <c r="H413" s="1029"/>
    </row>
    <row r="414" spans="4:8" ht="12.75" customHeight="1">
      <c r="D414" s="747"/>
      <c r="E414" s="747"/>
      <c r="F414" s="747"/>
      <c r="G414" s="1029"/>
      <c r="H414" s="1029"/>
    </row>
    <row r="415" spans="4:8" ht="12.75" customHeight="1">
      <c r="D415" s="747"/>
      <c r="E415" s="747"/>
      <c r="F415" s="747"/>
      <c r="G415" s="1029"/>
      <c r="H415" s="1029"/>
    </row>
    <row r="416" spans="4:8" ht="12.75" customHeight="1">
      <c r="D416" s="747"/>
      <c r="E416" s="747"/>
      <c r="F416" s="747"/>
      <c r="G416" s="1029"/>
      <c r="H416" s="1029"/>
    </row>
    <row r="417" spans="4:8" ht="12.75" customHeight="1">
      <c r="D417" s="747"/>
      <c r="E417" s="747"/>
      <c r="F417" s="747"/>
      <c r="G417" s="1029"/>
      <c r="H417" s="1029"/>
    </row>
    <row r="418" spans="4:8" ht="12.75" customHeight="1">
      <c r="D418" s="747"/>
      <c r="E418" s="747"/>
      <c r="F418" s="747"/>
      <c r="G418" s="1029"/>
      <c r="H418" s="1029"/>
    </row>
    <row r="419" spans="4:8" ht="12.75" customHeight="1">
      <c r="D419" s="747"/>
      <c r="E419" s="747"/>
      <c r="F419" s="747"/>
      <c r="G419" s="1029"/>
      <c r="H419" s="1029"/>
    </row>
    <row r="420" spans="4:8" ht="12.75" customHeight="1">
      <c r="D420" s="747"/>
      <c r="E420" s="747"/>
      <c r="F420" s="747"/>
      <c r="G420" s="1029"/>
      <c r="H420" s="1029"/>
    </row>
    <row r="421" spans="4:8" ht="12.75" customHeight="1">
      <c r="D421" s="747"/>
      <c r="E421" s="747"/>
      <c r="F421" s="747"/>
      <c r="G421" s="1029"/>
      <c r="H421" s="1029"/>
    </row>
    <row r="422" spans="4:8" ht="12.75" customHeight="1">
      <c r="D422" s="747"/>
      <c r="E422" s="747"/>
      <c r="F422" s="747"/>
      <c r="G422" s="1029"/>
      <c r="H422" s="1029"/>
    </row>
    <row r="423" spans="4:8" ht="12.75" customHeight="1">
      <c r="D423" s="747"/>
      <c r="E423" s="747"/>
      <c r="F423" s="747"/>
      <c r="G423" s="1029"/>
      <c r="H423" s="1029"/>
    </row>
    <row r="424" spans="4:8" ht="12.75" customHeight="1">
      <c r="D424" s="747"/>
      <c r="E424" s="747"/>
      <c r="F424" s="747"/>
      <c r="G424" s="1029"/>
      <c r="H424" s="1029"/>
    </row>
    <row r="425" spans="4:8" ht="12.75" customHeight="1">
      <c r="D425" s="747"/>
      <c r="E425" s="747"/>
      <c r="F425" s="747"/>
      <c r="G425" s="1029"/>
      <c r="H425" s="1029"/>
    </row>
    <row r="426" spans="4:8" ht="12.75" customHeight="1">
      <c r="D426" s="747"/>
      <c r="E426" s="747"/>
      <c r="F426" s="747"/>
      <c r="G426" s="1029"/>
      <c r="H426" s="1029"/>
    </row>
    <row r="427" spans="4:8" ht="12.75" customHeight="1">
      <c r="D427" s="747"/>
      <c r="E427" s="747"/>
      <c r="F427" s="747"/>
      <c r="G427" s="1029"/>
      <c r="H427" s="1029"/>
    </row>
    <row r="428" spans="4:8" ht="12.75" customHeight="1">
      <c r="D428" s="747"/>
      <c r="E428" s="747"/>
      <c r="F428" s="747"/>
      <c r="G428" s="1029"/>
      <c r="H428" s="1029"/>
    </row>
    <row r="429" spans="4:8" ht="12.75" customHeight="1">
      <c r="D429" s="747"/>
      <c r="E429" s="747"/>
      <c r="F429" s="747"/>
      <c r="G429" s="1029"/>
      <c r="H429" s="1029"/>
    </row>
    <row r="430" spans="4:8" ht="12.75" customHeight="1">
      <c r="D430" s="747"/>
      <c r="E430" s="747"/>
      <c r="F430" s="747"/>
      <c r="G430" s="1029"/>
      <c r="H430" s="1029"/>
    </row>
    <row r="431" spans="4:8" ht="12.75" customHeight="1">
      <c r="D431" s="747"/>
      <c r="E431" s="747"/>
      <c r="F431" s="747"/>
      <c r="G431" s="1029"/>
      <c r="H431" s="1029"/>
    </row>
    <row r="432" spans="4:8" ht="12.75" customHeight="1">
      <c r="D432" s="747"/>
      <c r="E432" s="747"/>
      <c r="F432" s="747"/>
      <c r="G432" s="1029"/>
      <c r="H432" s="1029"/>
    </row>
    <row r="433" spans="4:8" ht="12.75" customHeight="1">
      <c r="D433" s="747"/>
      <c r="E433" s="747"/>
      <c r="F433" s="747"/>
      <c r="G433" s="1029"/>
      <c r="H433" s="1029"/>
    </row>
    <row r="434" spans="4:8" ht="12.75" customHeight="1">
      <c r="D434" s="747"/>
      <c r="E434" s="747"/>
      <c r="F434" s="747"/>
      <c r="G434" s="1029"/>
      <c r="H434" s="1029"/>
    </row>
    <row r="435" spans="4:8" ht="12.75" customHeight="1">
      <c r="D435" s="747"/>
      <c r="E435" s="747"/>
      <c r="F435" s="747"/>
      <c r="G435" s="1029"/>
      <c r="H435" s="1029"/>
    </row>
    <row r="436" spans="4:8" ht="12.75" customHeight="1">
      <c r="D436" s="747"/>
      <c r="E436" s="747"/>
      <c r="F436" s="747"/>
      <c r="G436" s="1029"/>
      <c r="H436" s="1029"/>
    </row>
    <row r="437" spans="4:8" ht="12.75" customHeight="1">
      <c r="D437" s="747"/>
      <c r="E437" s="747"/>
      <c r="F437" s="747"/>
      <c r="G437" s="1029"/>
      <c r="H437" s="1029"/>
    </row>
    <row r="438" spans="4:8" ht="12.75" customHeight="1">
      <c r="D438" s="747"/>
      <c r="E438" s="747"/>
      <c r="F438" s="747"/>
      <c r="G438" s="1029"/>
      <c r="H438" s="1029"/>
    </row>
    <row r="439" spans="4:8" ht="12.75" customHeight="1">
      <c r="D439" s="747"/>
      <c r="E439" s="747"/>
      <c r="F439" s="747"/>
      <c r="G439" s="1029"/>
      <c r="H439" s="1029"/>
    </row>
    <row r="440" spans="4:8" ht="12.75" customHeight="1">
      <c r="D440" s="747"/>
      <c r="E440" s="747"/>
      <c r="F440" s="747"/>
      <c r="G440" s="1029"/>
      <c r="H440" s="1029"/>
    </row>
    <row r="441" spans="4:8" ht="12.75" customHeight="1">
      <c r="D441" s="747"/>
      <c r="E441" s="747"/>
      <c r="F441" s="747"/>
      <c r="G441" s="1029"/>
      <c r="H441" s="1029"/>
    </row>
    <row r="442" spans="4:8" ht="12.75" customHeight="1">
      <c r="D442" s="747"/>
      <c r="E442" s="747"/>
      <c r="F442" s="747"/>
      <c r="G442" s="1029"/>
      <c r="H442" s="1029"/>
    </row>
    <row r="443" spans="4:8" ht="12.75" customHeight="1">
      <c r="D443" s="747"/>
      <c r="E443" s="747"/>
      <c r="F443" s="747"/>
      <c r="G443" s="1029"/>
      <c r="H443" s="1029"/>
    </row>
    <row r="444" spans="4:8" ht="12.75" customHeight="1">
      <c r="D444" s="747"/>
      <c r="E444" s="747"/>
      <c r="F444" s="747"/>
      <c r="G444" s="1029"/>
      <c r="H444" s="1029"/>
    </row>
    <row r="445" spans="4:8" ht="12.75" customHeight="1">
      <c r="D445" s="747"/>
      <c r="E445" s="747"/>
      <c r="F445" s="747"/>
      <c r="G445" s="1029"/>
      <c r="H445" s="1029"/>
    </row>
    <row r="446" spans="4:8" ht="12.75" customHeight="1">
      <c r="D446" s="747"/>
      <c r="E446" s="747"/>
      <c r="F446" s="747"/>
      <c r="G446" s="1029"/>
      <c r="H446" s="1029"/>
    </row>
    <row r="447" spans="4:8" ht="12.75" customHeight="1">
      <c r="D447" s="747"/>
      <c r="E447" s="747"/>
      <c r="F447" s="747"/>
      <c r="G447" s="1029"/>
      <c r="H447" s="1029"/>
    </row>
    <row r="448" spans="4:8" ht="12.75" customHeight="1">
      <c r="D448" s="747"/>
      <c r="E448" s="747"/>
      <c r="F448" s="747"/>
      <c r="G448" s="1029"/>
      <c r="H448" s="1029"/>
    </row>
    <row r="449" spans="4:8" ht="12.75" customHeight="1">
      <c r="D449" s="747"/>
      <c r="E449" s="747"/>
      <c r="F449" s="747"/>
      <c r="G449" s="1029"/>
      <c r="H449" s="1029"/>
    </row>
    <row r="450" spans="4:8" ht="12.75" customHeight="1">
      <c r="D450" s="747"/>
      <c r="E450" s="747"/>
      <c r="F450" s="747"/>
      <c r="G450" s="1029"/>
      <c r="H450" s="1029"/>
    </row>
    <row r="451" spans="4:8" ht="12.75" customHeight="1">
      <c r="D451" s="747"/>
      <c r="E451" s="747"/>
      <c r="F451" s="747"/>
      <c r="G451" s="1029"/>
      <c r="H451" s="1029"/>
    </row>
    <row r="452" spans="4:8" ht="12.75" customHeight="1">
      <c r="D452" s="747"/>
      <c r="E452" s="747"/>
      <c r="F452" s="747"/>
      <c r="G452" s="1029"/>
      <c r="H452" s="1029"/>
    </row>
    <row r="453" spans="4:8" ht="12.75" customHeight="1">
      <c r="D453" s="747"/>
      <c r="E453" s="747"/>
      <c r="F453" s="747"/>
      <c r="G453" s="1029"/>
      <c r="H453" s="1029"/>
    </row>
    <row r="454" spans="4:8" ht="12.75" customHeight="1">
      <c r="D454" s="747"/>
      <c r="E454" s="747"/>
      <c r="F454" s="747"/>
      <c r="G454" s="1029"/>
      <c r="H454" s="1029"/>
    </row>
    <row r="455" spans="4:8" ht="12.75" customHeight="1">
      <c r="D455" s="747"/>
      <c r="E455" s="747"/>
      <c r="F455" s="747"/>
      <c r="G455" s="1029"/>
      <c r="H455" s="1029"/>
    </row>
    <row r="456" spans="4:8" ht="12.75" customHeight="1">
      <c r="D456" s="747"/>
      <c r="E456" s="747"/>
      <c r="F456" s="747"/>
      <c r="G456" s="1029"/>
      <c r="H456" s="1029"/>
    </row>
    <row r="457" spans="4:8" ht="12.75" customHeight="1">
      <c r="D457" s="747"/>
      <c r="E457" s="747"/>
      <c r="F457" s="747"/>
      <c r="G457" s="1029"/>
      <c r="H457" s="1029"/>
    </row>
    <row r="458" spans="4:8" ht="12.75" customHeight="1">
      <c r="D458" s="747"/>
      <c r="E458" s="747"/>
      <c r="F458" s="747"/>
      <c r="G458" s="1029"/>
      <c r="H458" s="1029"/>
    </row>
    <row r="459" spans="4:8" ht="12.75" customHeight="1">
      <c r="D459" s="747"/>
      <c r="E459" s="747"/>
      <c r="F459" s="747"/>
      <c r="G459" s="1029"/>
      <c r="H459" s="1029"/>
    </row>
    <row r="460" spans="4:8" ht="12.75" customHeight="1">
      <c r="D460" s="747"/>
      <c r="E460" s="747"/>
      <c r="F460" s="747"/>
      <c r="G460" s="1029"/>
      <c r="H460" s="1029"/>
    </row>
    <row r="461" spans="4:8" ht="12.75" customHeight="1">
      <c r="D461" s="747"/>
      <c r="E461" s="747"/>
      <c r="F461" s="747"/>
      <c r="G461" s="1029"/>
      <c r="H461" s="1029"/>
    </row>
    <row r="462" spans="4:8" ht="12.75" customHeight="1">
      <c r="D462" s="747"/>
      <c r="E462" s="747"/>
      <c r="F462" s="747"/>
      <c r="G462" s="1029"/>
      <c r="H462" s="1029"/>
    </row>
    <row r="463" spans="4:8" ht="12.75" customHeight="1">
      <c r="D463" s="747"/>
      <c r="E463" s="747"/>
      <c r="F463" s="747"/>
      <c r="G463" s="1029"/>
      <c r="H463" s="1029"/>
    </row>
    <row r="464" spans="4:8" ht="12.75" customHeight="1">
      <c r="D464" s="747"/>
      <c r="E464" s="747"/>
      <c r="F464" s="747"/>
      <c r="G464" s="1029"/>
      <c r="H464" s="1029"/>
    </row>
    <row r="465" spans="4:8" ht="12.75" customHeight="1">
      <c r="D465" s="747"/>
      <c r="E465" s="747"/>
      <c r="F465" s="747"/>
      <c r="G465" s="1029"/>
      <c r="H465" s="1029"/>
    </row>
    <row r="466" spans="4:8" ht="12.75" customHeight="1">
      <c r="D466" s="747"/>
      <c r="E466" s="747"/>
      <c r="F466" s="747"/>
      <c r="G466" s="1029"/>
      <c r="H466" s="1029"/>
    </row>
    <row r="467" spans="4:8" ht="12.75" customHeight="1">
      <c r="D467" s="747"/>
      <c r="E467" s="747"/>
      <c r="F467" s="747"/>
      <c r="G467" s="1029"/>
      <c r="H467" s="1029"/>
    </row>
    <row r="468" spans="4:8" ht="12.75" customHeight="1">
      <c r="D468" s="747"/>
      <c r="E468" s="747"/>
      <c r="F468" s="747"/>
      <c r="G468" s="1029"/>
      <c r="H468" s="1029"/>
    </row>
    <row r="469" spans="4:8" ht="12.75" customHeight="1">
      <c r="D469" s="747"/>
      <c r="E469" s="747"/>
      <c r="F469" s="747"/>
      <c r="G469" s="1029"/>
      <c r="H469" s="1029"/>
    </row>
    <row r="470" spans="4:8" ht="12.75" customHeight="1">
      <c r="D470" s="747"/>
      <c r="E470" s="747"/>
      <c r="F470" s="747"/>
      <c r="G470" s="1029"/>
      <c r="H470" s="1029"/>
    </row>
    <row r="471" spans="4:8" ht="12.75" customHeight="1">
      <c r="D471" s="747"/>
      <c r="E471" s="747"/>
      <c r="F471" s="747"/>
      <c r="G471" s="1029"/>
      <c r="H471" s="1029"/>
    </row>
    <row r="472" spans="4:8" ht="12.75" customHeight="1">
      <c r="D472" s="747"/>
      <c r="E472" s="747"/>
      <c r="F472" s="747"/>
      <c r="G472" s="1029"/>
      <c r="H472" s="1029"/>
    </row>
    <row r="473" spans="4:8" ht="12.75" customHeight="1">
      <c r="D473" s="747"/>
      <c r="E473" s="747"/>
      <c r="F473" s="747"/>
      <c r="G473" s="1029"/>
      <c r="H473" s="1029"/>
    </row>
    <row r="474" spans="4:8" ht="12.75" customHeight="1">
      <c r="D474" s="747"/>
      <c r="E474" s="747"/>
      <c r="F474" s="747"/>
      <c r="G474" s="1029"/>
      <c r="H474" s="1029"/>
    </row>
    <row r="475" spans="4:8" ht="12.75" customHeight="1">
      <c r="D475" s="747"/>
      <c r="E475" s="747"/>
      <c r="F475" s="747"/>
      <c r="G475" s="1029"/>
      <c r="H475" s="1029"/>
    </row>
    <row r="476" spans="4:8" ht="12.75" customHeight="1">
      <c r="D476" s="747"/>
      <c r="E476" s="747"/>
      <c r="F476" s="747"/>
      <c r="G476" s="1029"/>
      <c r="H476" s="1029"/>
    </row>
    <row r="477" spans="4:8" ht="12.75" customHeight="1">
      <c r="D477" s="747"/>
      <c r="E477" s="747"/>
      <c r="F477" s="747"/>
      <c r="G477" s="1029"/>
      <c r="H477" s="1029"/>
    </row>
    <row r="478" spans="4:8" ht="12.75" customHeight="1">
      <c r="D478" s="747"/>
      <c r="E478" s="747"/>
      <c r="F478" s="747"/>
      <c r="G478" s="1029"/>
      <c r="H478" s="1029"/>
    </row>
    <row r="479" spans="4:8" ht="12.75" customHeight="1">
      <c r="D479" s="747"/>
      <c r="E479" s="747"/>
      <c r="F479" s="747"/>
      <c r="G479" s="1029"/>
      <c r="H479" s="1029"/>
    </row>
    <row r="480" spans="4:8" ht="12.75" customHeight="1">
      <c r="D480" s="747"/>
      <c r="E480" s="747"/>
      <c r="F480" s="747"/>
      <c r="G480" s="1029"/>
      <c r="H480" s="1029"/>
    </row>
    <row r="481" spans="4:8" ht="12.75" customHeight="1">
      <c r="D481" s="747"/>
      <c r="E481" s="747"/>
      <c r="F481" s="747"/>
      <c r="G481" s="1029"/>
      <c r="H481" s="1029"/>
    </row>
    <row r="482" spans="4:8" ht="12.75" customHeight="1">
      <c r="D482" s="747"/>
      <c r="E482" s="747"/>
      <c r="F482" s="747"/>
      <c r="G482" s="1029"/>
      <c r="H482" s="1029"/>
    </row>
    <row r="483" spans="4:8" ht="12.75" customHeight="1">
      <c r="D483" s="747"/>
      <c r="E483" s="747"/>
      <c r="F483" s="747"/>
      <c r="G483" s="1029"/>
      <c r="H483" s="1029"/>
    </row>
    <row r="484" spans="4:8" ht="12.75" customHeight="1">
      <c r="D484" s="747"/>
      <c r="E484" s="747"/>
      <c r="F484" s="747"/>
      <c r="G484" s="1029"/>
      <c r="H484" s="1029"/>
    </row>
    <row r="485" spans="4:8" ht="12.75" customHeight="1">
      <c r="D485" s="747"/>
      <c r="E485" s="747"/>
      <c r="F485" s="747"/>
      <c r="G485" s="1029"/>
      <c r="H485" s="1029"/>
    </row>
    <row r="486" spans="4:8" ht="12.75" customHeight="1">
      <c r="D486" s="747"/>
      <c r="E486" s="747"/>
      <c r="F486" s="747"/>
      <c r="G486" s="1029"/>
      <c r="H486" s="1029"/>
    </row>
    <row r="487" spans="4:8" ht="12.75" customHeight="1">
      <c r="D487" s="747"/>
      <c r="E487" s="747"/>
      <c r="F487" s="747"/>
      <c r="G487" s="1029"/>
      <c r="H487" s="1029"/>
    </row>
    <row r="488" spans="4:8" ht="12.75" customHeight="1">
      <c r="D488" s="747"/>
      <c r="E488" s="747"/>
      <c r="F488" s="747"/>
      <c r="G488" s="1029"/>
      <c r="H488" s="1029"/>
    </row>
    <row r="489" spans="4:8" ht="12.75" customHeight="1">
      <c r="D489" s="747"/>
      <c r="E489" s="747"/>
      <c r="F489" s="747"/>
      <c r="G489" s="1029"/>
      <c r="H489" s="1029"/>
    </row>
    <row r="490" spans="4:8" ht="12.75" customHeight="1">
      <c r="D490" s="747"/>
      <c r="E490" s="747"/>
      <c r="F490" s="747"/>
      <c r="G490" s="1029"/>
      <c r="H490" s="1029"/>
    </row>
    <row r="491" spans="4:8" ht="12.75" customHeight="1">
      <c r="D491" s="747"/>
      <c r="E491" s="747"/>
      <c r="F491" s="747"/>
      <c r="G491" s="1029"/>
      <c r="H491" s="1029"/>
    </row>
    <row r="492" spans="4:8" ht="12.75" customHeight="1">
      <c r="D492" s="747"/>
      <c r="E492" s="747"/>
      <c r="F492" s="747"/>
      <c r="G492" s="1029"/>
      <c r="H492" s="1029"/>
    </row>
    <row r="493" spans="4:8" ht="12.75" customHeight="1">
      <c r="D493" s="747"/>
      <c r="E493" s="747"/>
      <c r="F493" s="747"/>
      <c r="G493" s="1029"/>
      <c r="H493" s="1029"/>
    </row>
    <row r="494" spans="4:8" ht="12.75" customHeight="1">
      <c r="D494" s="747"/>
      <c r="E494" s="747"/>
      <c r="F494" s="747"/>
      <c r="G494" s="1029"/>
      <c r="H494" s="1029"/>
    </row>
    <row r="495" spans="4:8" ht="12.75" customHeight="1">
      <c r="D495" s="747"/>
      <c r="E495" s="747"/>
      <c r="F495" s="747"/>
      <c r="G495" s="1029"/>
      <c r="H495" s="1029"/>
    </row>
    <row r="496" spans="4:8" ht="12.75" customHeight="1">
      <c r="D496" s="747"/>
      <c r="E496" s="747"/>
      <c r="F496" s="747"/>
      <c r="G496" s="1029"/>
      <c r="H496" s="1029"/>
    </row>
    <row r="497" spans="4:8" ht="12.75" customHeight="1">
      <c r="D497" s="747"/>
      <c r="E497" s="747"/>
      <c r="F497" s="747"/>
      <c r="G497" s="1029"/>
      <c r="H497" s="1029"/>
    </row>
    <row r="498" spans="4:8" ht="12.75" customHeight="1">
      <c r="D498" s="747"/>
      <c r="E498" s="747"/>
      <c r="F498" s="747"/>
      <c r="G498" s="1029"/>
      <c r="H498" s="1029"/>
    </row>
    <row r="499" spans="4:8" ht="12.75" customHeight="1">
      <c r="D499" s="747"/>
      <c r="E499" s="747"/>
      <c r="F499" s="747"/>
      <c r="G499" s="1029"/>
      <c r="H499" s="1029"/>
    </row>
    <row r="500" spans="4:8" ht="12.75" customHeight="1">
      <c r="D500" s="747"/>
      <c r="E500" s="747"/>
      <c r="F500" s="747"/>
      <c r="G500" s="1029"/>
      <c r="H500" s="1029"/>
    </row>
    <row r="501" spans="4:8" ht="12.75" customHeight="1">
      <c r="D501" s="747"/>
      <c r="E501" s="747"/>
      <c r="F501" s="747"/>
      <c r="G501" s="1029"/>
      <c r="H501" s="1029"/>
    </row>
    <row r="502" spans="4:8" ht="12.75" customHeight="1">
      <c r="D502" s="747"/>
      <c r="E502" s="747"/>
      <c r="F502" s="747"/>
      <c r="G502" s="1029"/>
      <c r="H502" s="1029"/>
    </row>
    <row r="503" spans="4:8" ht="12.75" customHeight="1">
      <c r="D503" s="747"/>
      <c r="E503" s="747"/>
      <c r="F503" s="747"/>
      <c r="G503" s="1029"/>
      <c r="H503" s="1029"/>
    </row>
    <row r="504" spans="4:8" ht="12.75" customHeight="1">
      <c r="D504" s="747"/>
      <c r="E504" s="747"/>
      <c r="F504" s="747"/>
      <c r="G504" s="1029"/>
      <c r="H504" s="1029"/>
    </row>
    <row r="505" spans="4:8" ht="12.75" customHeight="1">
      <c r="D505" s="747"/>
      <c r="E505" s="747"/>
      <c r="F505" s="747"/>
      <c r="G505" s="1029"/>
      <c r="H505" s="1029"/>
    </row>
    <row r="506" spans="4:8" ht="12.75" customHeight="1">
      <c r="D506" s="747"/>
      <c r="E506" s="747"/>
      <c r="F506" s="747"/>
      <c r="G506" s="1029"/>
      <c r="H506" s="1029"/>
    </row>
    <row r="507" spans="4:8" ht="12.75" customHeight="1">
      <c r="D507" s="747"/>
      <c r="E507" s="747"/>
      <c r="F507" s="747"/>
      <c r="G507" s="1029"/>
      <c r="H507" s="1029"/>
    </row>
    <row r="508" spans="4:8" ht="12.75" customHeight="1">
      <c r="D508" s="747"/>
      <c r="E508" s="747"/>
      <c r="F508" s="747"/>
      <c r="G508" s="1029"/>
      <c r="H508" s="1029"/>
    </row>
    <row r="509" spans="4:8" ht="12.75" customHeight="1">
      <c r="D509" s="747"/>
      <c r="E509" s="747"/>
      <c r="F509" s="747"/>
      <c r="G509" s="1029"/>
      <c r="H509" s="1029"/>
    </row>
    <row r="510" spans="4:8" ht="12.75" customHeight="1">
      <c r="D510" s="747"/>
      <c r="E510" s="747"/>
      <c r="F510" s="747"/>
      <c r="G510" s="1029"/>
      <c r="H510" s="1029"/>
    </row>
    <row r="511" spans="4:8" ht="12.75" customHeight="1">
      <c r="D511" s="747"/>
      <c r="E511" s="747"/>
      <c r="F511" s="747"/>
      <c r="G511" s="1029"/>
      <c r="H511" s="1029"/>
    </row>
    <row r="512" spans="4:8" ht="12.75" customHeight="1">
      <c r="D512" s="747"/>
      <c r="E512" s="747"/>
      <c r="F512" s="747"/>
      <c r="G512" s="1029"/>
      <c r="H512" s="1029"/>
    </row>
    <row r="513" spans="4:8" ht="12.75" customHeight="1">
      <c r="D513" s="747"/>
      <c r="E513" s="747"/>
      <c r="F513" s="747"/>
      <c r="G513" s="1029"/>
      <c r="H513" s="1029"/>
    </row>
    <row r="514" spans="4:8" ht="12.75" customHeight="1">
      <c r="D514" s="747"/>
      <c r="E514" s="747"/>
      <c r="F514" s="747"/>
      <c r="G514" s="1029"/>
      <c r="H514" s="1029"/>
    </row>
    <row r="515" spans="4:8" ht="12.75" customHeight="1">
      <c r="D515" s="747"/>
      <c r="E515" s="747"/>
      <c r="F515" s="747"/>
      <c r="G515" s="1029"/>
      <c r="H515" s="1029"/>
    </row>
    <row r="516" spans="4:8" ht="12.75" customHeight="1">
      <c r="D516" s="747"/>
      <c r="E516" s="747"/>
      <c r="F516" s="747"/>
      <c r="G516" s="1029"/>
      <c r="H516" s="1029"/>
    </row>
    <row r="517" spans="4:8" ht="12.75" customHeight="1">
      <c r="D517" s="747"/>
      <c r="E517" s="747"/>
      <c r="F517" s="747"/>
      <c r="G517" s="1029"/>
      <c r="H517" s="1029"/>
    </row>
    <row r="518" spans="4:8" ht="12.75" customHeight="1">
      <c r="D518" s="747"/>
      <c r="E518" s="747"/>
      <c r="F518" s="747"/>
      <c r="G518" s="1029"/>
      <c r="H518" s="1029"/>
    </row>
    <row r="519" spans="4:8" ht="12.75" customHeight="1">
      <c r="D519" s="747"/>
      <c r="E519" s="747"/>
      <c r="F519" s="747"/>
      <c r="G519" s="1029"/>
      <c r="H519" s="1029"/>
    </row>
    <row r="520" spans="4:8" ht="12.75" customHeight="1">
      <c r="D520" s="747"/>
      <c r="E520" s="747"/>
      <c r="F520" s="747"/>
      <c r="G520" s="1029"/>
      <c r="H520" s="1029"/>
    </row>
    <row r="521" spans="4:8" ht="12.75" customHeight="1">
      <c r="D521" s="747"/>
      <c r="E521" s="747"/>
      <c r="F521" s="747"/>
      <c r="G521" s="1029"/>
      <c r="H521" s="1029"/>
    </row>
    <row r="522" spans="4:8" ht="12.75" customHeight="1">
      <c r="D522" s="747"/>
      <c r="E522" s="747"/>
      <c r="F522" s="747"/>
      <c r="G522" s="1029"/>
      <c r="H522" s="1029"/>
    </row>
    <row r="523" spans="4:8" ht="12.75" customHeight="1">
      <c r="D523" s="747"/>
      <c r="E523" s="747"/>
      <c r="F523" s="747"/>
      <c r="G523" s="1029"/>
      <c r="H523" s="1029"/>
    </row>
    <row r="524" spans="4:8" ht="12.75" customHeight="1">
      <c r="D524" s="747"/>
      <c r="E524" s="747"/>
      <c r="F524" s="747"/>
      <c r="G524" s="1029"/>
      <c r="H524" s="1029"/>
    </row>
    <row r="525" spans="4:8" ht="12.75" customHeight="1">
      <c r="D525" s="747"/>
      <c r="E525" s="747"/>
      <c r="F525" s="747"/>
      <c r="G525" s="1029"/>
      <c r="H525" s="1029"/>
    </row>
    <row r="526" spans="4:8" ht="12.75" customHeight="1">
      <c r="D526" s="747"/>
      <c r="E526" s="747"/>
      <c r="F526" s="747"/>
      <c r="G526" s="1029"/>
      <c r="H526" s="1029"/>
    </row>
    <row r="527" spans="4:8" ht="12.75" customHeight="1">
      <c r="D527" s="747"/>
      <c r="E527" s="747"/>
      <c r="F527" s="747"/>
      <c r="G527" s="1029"/>
      <c r="H527" s="1029"/>
    </row>
    <row r="528" spans="4:8" ht="12.75" customHeight="1">
      <c r="D528" s="747"/>
      <c r="E528" s="747"/>
      <c r="F528" s="747"/>
      <c r="G528" s="1029"/>
      <c r="H528" s="1029"/>
    </row>
    <row r="529" spans="4:8" ht="12.75" customHeight="1">
      <c r="D529" s="747"/>
      <c r="E529" s="747"/>
      <c r="F529" s="747"/>
      <c r="G529" s="1029"/>
      <c r="H529" s="1029"/>
    </row>
    <row r="530" spans="4:8" ht="12.75" customHeight="1">
      <c r="D530" s="747"/>
      <c r="E530" s="747"/>
      <c r="F530" s="747"/>
      <c r="G530" s="1029"/>
      <c r="H530" s="1029"/>
    </row>
    <row r="531" spans="4:8" ht="12.75" customHeight="1">
      <c r="D531" s="747"/>
      <c r="E531" s="747"/>
      <c r="F531" s="747"/>
      <c r="G531" s="1029"/>
      <c r="H531" s="1029"/>
    </row>
    <row r="532" spans="4:8" ht="12.75" customHeight="1">
      <c r="D532" s="747"/>
      <c r="E532" s="747"/>
      <c r="F532" s="747"/>
      <c r="G532" s="1029"/>
      <c r="H532" s="1029"/>
    </row>
    <row r="533" spans="4:8" ht="12.75" customHeight="1">
      <c r="D533" s="747"/>
      <c r="E533" s="747"/>
      <c r="F533" s="747"/>
      <c r="G533" s="1029"/>
      <c r="H533" s="1029"/>
    </row>
    <row r="534" spans="4:8" ht="12.75" customHeight="1">
      <c r="D534" s="747"/>
      <c r="E534" s="747"/>
      <c r="F534" s="747"/>
      <c r="G534" s="1029"/>
      <c r="H534" s="1029"/>
    </row>
    <row r="535" spans="4:8" ht="12.75" customHeight="1">
      <c r="D535" s="747"/>
      <c r="E535" s="747"/>
      <c r="F535" s="747"/>
      <c r="G535" s="1029"/>
      <c r="H535" s="1029"/>
    </row>
    <row r="536" spans="4:8" ht="12.75" customHeight="1">
      <c r="D536" s="747"/>
      <c r="E536" s="747"/>
      <c r="F536" s="747"/>
      <c r="G536" s="1029"/>
      <c r="H536" s="1029"/>
    </row>
    <row r="537" spans="4:8" ht="12.75" customHeight="1">
      <c r="D537" s="747"/>
      <c r="E537" s="747"/>
      <c r="F537" s="747"/>
      <c r="G537" s="1029"/>
      <c r="H537" s="1029"/>
    </row>
    <row r="538" spans="4:8" ht="12.75" customHeight="1">
      <c r="D538" s="747"/>
      <c r="E538" s="747"/>
      <c r="F538" s="747"/>
      <c r="G538" s="1029"/>
      <c r="H538" s="1029"/>
    </row>
    <row r="539" spans="4:8" ht="12.75" customHeight="1">
      <c r="D539" s="747"/>
      <c r="E539" s="747"/>
      <c r="F539" s="747"/>
      <c r="G539" s="1029"/>
      <c r="H539" s="1029"/>
    </row>
    <row r="540" spans="4:8" ht="12.75" customHeight="1">
      <c r="D540" s="747"/>
      <c r="E540" s="747"/>
      <c r="F540" s="747"/>
      <c r="G540" s="1029"/>
      <c r="H540" s="1029"/>
    </row>
    <row r="541" spans="4:8" ht="12.75" customHeight="1">
      <c r="D541" s="747"/>
      <c r="E541" s="747"/>
      <c r="F541" s="747"/>
      <c r="G541" s="1029"/>
      <c r="H541" s="1029"/>
    </row>
    <row r="542" spans="4:8" ht="12.75" customHeight="1">
      <c r="D542" s="747"/>
      <c r="E542" s="747"/>
      <c r="F542" s="747"/>
      <c r="G542" s="1029"/>
      <c r="H542" s="1029"/>
    </row>
    <row r="543" spans="4:8" ht="12.75" customHeight="1">
      <c r="D543" s="747"/>
      <c r="E543" s="747"/>
      <c r="F543" s="747"/>
      <c r="G543" s="1029"/>
      <c r="H543" s="1029"/>
    </row>
    <row r="544" spans="4:8" ht="12.75" customHeight="1">
      <c r="D544" s="747"/>
      <c r="E544" s="747"/>
      <c r="F544" s="747"/>
      <c r="G544" s="1029"/>
      <c r="H544" s="1029"/>
    </row>
    <row r="545" spans="4:8" ht="12.75" customHeight="1">
      <c r="D545" s="747"/>
      <c r="E545" s="747"/>
      <c r="F545" s="747"/>
      <c r="G545" s="1029"/>
      <c r="H545" s="1029"/>
    </row>
    <row r="546" spans="4:8" ht="12.75" customHeight="1">
      <c r="D546" s="747"/>
      <c r="E546" s="747"/>
      <c r="F546" s="747"/>
      <c r="G546" s="1029"/>
      <c r="H546" s="1029"/>
    </row>
    <row r="547" spans="4:8" ht="12.75" customHeight="1">
      <c r="D547" s="747"/>
      <c r="E547" s="747"/>
      <c r="F547" s="747"/>
      <c r="G547" s="1029"/>
      <c r="H547" s="1029"/>
    </row>
    <row r="548" spans="4:8" ht="12.75" customHeight="1">
      <c r="D548" s="747"/>
      <c r="E548" s="747"/>
      <c r="F548" s="747"/>
      <c r="G548" s="1029"/>
      <c r="H548" s="1029"/>
    </row>
    <row r="549" spans="4:8" ht="12.75" customHeight="1">
      <c r="D549" s="747"/>
      <c r="E549" s="747"/>
      <c r="F549" s="747"/>
      <c r="G549" s="1029"/>
      <c r="H549" s="1029"/>
    </row>
    <row r="550" spans="4:8" ht="12.75" customHeight="1">
      <c r="D550" s="747"/>
      <c r="E550" s="747"/>
      <c r="F550" s="747"/>
      <c r="G550" s="1029"/>
      <c r="H550" s="1029"/>
    </row>
    <row r="551" spans="4:8" ht="12.75" customHeight="1">
      <c r="D551" s="747"/>
      <c r="E551" s="747"/>
      <c r="F551" s="747"/>
      <c r="G551" s="1029"/>
      <c r="H551" s="1029"/>
    </row>
    <row r="552" spans="4:8" ht="12.75" customHeight="1">
      <c r="D552" s="747"/>
      <c r="E552" s="747"/>
      <c r="F552" s="747"/>
      <c r="G552" s="1029"/>
      <c r="H552" s="1029"/>
    </row>
    <row r="553" spans="4:8" ht="12.75" customHeight="1">
      <c r="D553" s="747"/>
      <c r="E553" s="747"/>
      <c r="F553" s="747"/>
      <c r="G553" s="1029"/>
      <c r="H553" s="1029"/>
    </row>
    <row r="554" spans="4:8" ht="12.75" customHeight="1">
      <c r="D554" s="747"/>
      <c r="E554" s="747"/>
      <c r="F554" s="747"/>
      <c r="G554" s="1029"/>
      <c r="H554" s="1029"/>
    </row>
    <row r="555" spans="4:8" ht="12.75" customHeight="1">
      <c r="D555" s="747"/>
      <c r="E555" s="747"/>
      <c r="F555" s="747"/>
      <c r="G555" s="1029"/>
      <c r="H555" s="1029"/>
    </row>
    <row r="556" spans="4:8" ht="12.75" customHeight="1">
      <c r="D556" s="747"/>
      <c r="E556" s="747"/>
      <c r="F556" s="747"/>
      <c r="G556" s="1029"/>
      <c r="H556" s="1029"/>
    </row>
    <row r="557" spans="4:8" ht="12.75" customHeight="1">
      <c r="D557" s="747"/>
      <c r="E557" s="747"/>
      <c r="F557" s="747"/>
      <c r="G557" s="1029"/>
      <c r="H557" s="1029"/>
    </row>
    <row r="558" spans="4:8" ht="12.75" customHeight="1">
      <c r="D558" s="747"/>
      <c r="E558" s="747"/>
      <c r="F558" s="747"/>
      <c r="G558" s="1029"/>
      <c r="H558" s="1029"/>
    </row>
    <row r="559" spans="4:8" ht="12.75" customHeight="1">
      <c r="D559" s="747"/>
      <c r="E559" s="747"/>
      <c r="F559" s="747"/>
      <c r="G559" s="1029"/>
      <c r="H559" s="1029"/>
    </row>
    <row r="560" spans="4:8" ht="12.75" customHeight="1">
      <c r="D560" s="747"/>
      <c r="E560" s="747"/>
      <c r="F560" s="747"/>
      <c r="G560" s="1029"/>
      <c r="H560" s="1029"/>
    </row>
    <row r="561" spans="4:8" ht="12.75" customHeight="1">
      <c r="D561" s="747"/>
      <c r="E561" s="747"/>
      <c r="F561" s="747"/>
      <c r="G561" s="1029"/>
      <c r="H561" s="1029"/>
    </row>
    <row r="562" spans="4:8" ht="12.75" customHeight="1">
      <c r="D562" s="747"/>
      <c r="E562" s="747"/>
      <c r="F562" s="747"/>
      <c r="G562" s="1029"/>
      <c r="H562" s="1029"/>
    </row>
    <row r="563" spans="4:8" ht="12.75" customHeight="1">
      <c r="D563" s="747"/>
      <c r="E563" s="747"/>
      <c r="F563" s="747"/>
      <c r="G563" s="1029"/>
      <c r="H563" s="1029"/>
    </row>
    <row r="564" spans="4:8" ht="12.75" customHeight="1">
      <c r="D564" s="747"/>
      <c r="E564" s="747"/>
      <c r="F564" s="747"/>
      <c r="G564" s="1029"/>
      <c r="H564" s="1029"/>
    </row>
    <row r="565" spans="4:8" ht="12.75" customHeight="1">
      <c r="D565" s="747"/>
      <c r="E565" s="747"/>
      <c r="F565" s="747"/>
      <c r="G565" s="1029"/>
      <c r="H565" s="1029"/>
    </row>
    <row r="566" spans="4:8" ht="12.75" customHeight="1">
      <c r="D566" s="747"/>
      <c r="E566" s="747"/>
      <c r="F566" s="747"/>
      <c r="G566" s="1029"/>
      <c r="H566" s="1029"/>
    </row>
    <row r="567" spans="4:8" ht="12.75" customHeight="1">
      <c r="D567" s="747"/>
      <c r="E567" s="747"/>
      <c r="F567" s="747"/>
      <c r="G567" s="1029"/>
      <c r="H567" s="1029"/>
    </row>
    <row r="568" spans="4:8" ht="12.75" customHeight="1">
      <c r="D568" s="747"/>
      <c r="E568" s="747"/>
      <c r="F568" s="747"/>
      <c r="G568" s="1029"/>
      <c r="H568" s="1029"/>
    </row>
    <row r="569" spans="4:8" ht="12.75" customHeight="1">
      <c r="D569" s="747"/>
      <c r="E569" s="747"/>
      <c r="F569" s="747"/>
      <c r="G569" s="1029"/>
      <c r="H569" s="1029"/>
    </row>
    <row r="570" spans="4:8" ht="12.75" customHeight="1">
      <c r="D570" s="747"/>
      <c r="E570" s="747"/>
      <c r="F570" s="747"/>
      <c r="G570" s="1029"/>
      <c r="H570" s="1029"/>
    </row>
    <row r="571" spans="4:8" ht="12.75" customHeight="1">
      <c r="D571" s="747"/>
      <c r="E571" s="747"/>
      <c r="F571" s="747"/>
      <c r="G571" s="1029"/>
      <c r="H571" s="1029"/>
    </row>
    <row r="572" spans="4:8" ht="12.75" customHeight="1">
      <c r="D572" s="747"/>
      <c r="E572" s="747"/>
      <c r="F572" s="747"/>
      <c r="G572" s="1029"/>
      <c r="H572" s="1029"/>
    </row>
    <row r="573" spans="4:8" ht="12.75" customHeight="1">
      <c r="D573" s="747"/>
      <c r="E573" s="747"/>
      <c r="F573" s="747"/>
      <c r="G573" s="1029"/>
      <c r="H573" s="1029"/>
    </row>
    <row r="574" spans="4:8" ht="12.75" customHeight="1">
      <c r="D574" s="747"/>
      <c r="E574" s="747"/>
      <c r="F574" s="747"/>
      <c r="G574" s="1029"/>
      <c r="H574" s="1029"/>
    </row>
    <row r="575" spans="4:8" ht="12.75" customHeight="1">
      <c r="D575" s="747"/>
      <c r="E575" s="747"/>
      <c r="F575" s="747"/>
      <c r="G575" s="1029"/>
      <c r="H575" s="1029"/>
    </row>
    <row r="576" spans="4:8" ht="12.75" customHeight="1">
      <c r="D576" s="747"/>
      <c r="E576" s="747"/>
      <c r="F576" s="747"/>
      <c r="G576" s="1029"/>
      <c r="H576" s="1029"/>
    </row>
    <row r="577" spans="4:8" ht="12.75" customHeight="1">
      <c r="D577" s="747"/>
      <c r="E577" s="747"/>
      <c r="F577" s="747"/>
      <c r="G577" s="1029"/>
      <c r="H577" s="1029"/>
    </row>
    <row r="578" spans="4:8" ht="12.75" customHeight="1">
      <c r="D578" s="747"/>
      <c r="E578" s="747"/>
      <c r="F578" s="747"/>
      <c r="G578" s="1029"/>
      <c r="H578" s="1029"/>
    </row>
    <row r="579" spans="4:8" ht="12.75" customHeight="1">
      <c r="D579" s="747"/>
      <c r="E579" s="747"/>
      <c r="F579" s="747"/>
      <c r="G579" s="1029"/>
      <c r="H579" s="1029"/>
    </row>
    <row r="580" spans="4:8" ht="12.75" customHeight="1">
      <c r="D580" s="747"/>
      <c r="E580" s="747"/>
      <c r="F580" s="747"/>
      <c r="G580" s="1029"/>
      <c r="H580" s="1029"/>
    </row>
    <row r="581" spans="4:8" ht="12.75" customHeight="1">
      <c r="D581" s="747"/>
      <c r="E581" s="747"/>
      <c r="F581" s="747"/>
      <c r="G581" s="1029"/>
      <c r="H581" s="1029"/>
    </row>
    <row r="582" spans="4:8" ht="12.75" customHeight="1">
      <c r="D582" s="747"/>
      <c r="E582" s="747"/>
      <c r="F582" s="747"/>
      <c r="G582" s="1029"/>
      <c r="H582" s="1029"/>
    </row>
    <row r="583" spans="4:8" ht="12.75" customHeight="1">
      <c r="D583" s="747"/>
      <c r="E583" s="747"/>
      <c r="F583" s="747"/>
      <c r="G583" s="1029"/>
      <c r="H583" s="1029"/>
    </row>
    <row r="584" spans="4:8" ht="12.75" customHeight="1">
      <c r="D584" s="747"/>
      <c r="E584" s="747"/>
      <c r="F584" s="747"/>
      <c r="G584" s="1029"/>
      <c r="H584" s="1029"/>
    </row>
    <row r="585" spans="4:8" ht="12.75" customHeight="1">
      <c r="D585" s="747"/>
      <c r="E585" s="747"/>
      <c r="F585" s="747"/>
      <c r="G585" s="1029"/>
      <c r="H585" s="1029"/>
    </row>
    <row r="586" spans="4:8" ht="12.75" customHeight="1">
      <c r="D586" s="747"/>
      <c r="E586" s="747"/>
      <c r="F586" s="747"/>
      <c r="G586" s="1029"/>
      <c r="H586" s="1029"/>
    </row>
    <row r="587" spans="4:8" ht="12.75" customHeight="1">
      <c r="D587" s="747"/>
      <c r="E587" s="747"/>
      <c r="F587" s="747"/>
      <c r="G587" s="1029"/>
      <c r="H587" s="1029"/>
    </row>
    <row r="588" spans="4:8" ht="12.75" customHeight="1">
      <c r="D588" s="747"/>
      <c r="E588" s="747"/>
      <c r="F588" s="747"/>
      <c r="G588" s="1029"/>
      <c r="H588" s="1029"/>
    </row>
    <row r="589" spans="4:8" ht="12.75" customHeight="1">
      <c r="D589" s="747"/>
      <c r="E589" s="747"/>
      <c r="F589" s="747"/>
      <c r="G589" s="1029"/>
      <c r="H589" s="1029"/>
    </row>
    <row r="590" spans="4:8" ht="12.75" customHeight="1">
      <c r="D590" s="747"/>
      <c r="E590" s="747"/>
      <c r="F590" s="747"/>
      <c r="G590" s="1029"/>
      <c r="H590" s="1029"/>
    </row>
    <row r="591" spans="4:8" ht="12.75" customHeight="1">
      <c r="D591" s="747"/>
      <c r="E591" s="747"/>
      <c r="F591" s="747"/>
      <c r="G591" s="1029"/>
      <c r="H591" s="1029"/>
    </row>
    <row r="592" spans="4:8" ht="12.75" customHeight="1">
      <c r="D592" s="747"/>
      <c r="E592" s="747"/>
      <c r="F592" s="747"/>
      <c r="G592" s="1029"/>
      <c r="H592" s="1029"/>
    </row>
    <row r="593" spans="4:8" ht="12.75" customHeight="1">
      <c r="D593" s="747"/>
      <c r="E593" s="747"/>
      <c r="F593" s="747"/>
      <c r="G593" s="1029"/>
      <c r="H593" s="1029"/>
    </row>
    <row r="594" spans="4:8" ht="12.75" customHeight="1">
      <c r="D594" s="747"/>
      <c r="E594" s="747"/>
      <c r="F594" s="747"/>
      <c r="G594" s="1029"/>
      <c r="H594" s="1029"/>
    </row>
    <row r="595" spans="4:8" ht="12.75" customHeight="1">
      <c r="D595" s="747"/>
      <c r="E595" s="747"/>
      <c r="F595" s="747"/>
      <c r="G595" s="1029"/>
      <c r="H595" s="1029"/>
    </row>
    <row r="596" spans="4:8" ht="12.75" customHeight="1">
      <c r="D596" s="747"/>
      <c r="E596" s="747"/>
      <c r="F596" s="747"/>
      <c r="G596" s="1029"/>
      <c r="H596" s="1029"/>
    </row>
    <row r="597" spans="4:8" ht="12.75" customHeight="1">
      <c r="D597" s="747"/>
      <c r="E597" s="747"/>
      <c r="F597" s="747"/>
      <c r="G597" s="1029"/>
      <c r="H597" s="1029"/>
    </row>
    <row r="598" spans="4:8" ht="12.75" customHeight="1">
      <c r="D598" s="747"/>
      <c r="E598" s="747"/>
      <c r="F598" s="747"/>
      <c r="G598" s="1029"/>
      <c r="H598" s="1029"/>
    </row>
    <row r="599" spans="4:8" ht="12.75" customHeight="1">
      <c r="D599" s="747"/>
      <c r="E599" s="747"/>
      <c r="F599" s="747"/>
      <c r="G599" s="1029"/>
      <c r="H599" s="1029"/>
    </row>
    <row r="600" spans="4:8" ht="12.75" customHeight="1">
      <c r="D600" s="747"/>
      <c r="E600" s="747"/>
      <c r="F600" s="747"/>
      <c r="G600" s="1029"/>
      <c r="H600" s="1029"/>
    </row>
    <row r="601" spans="4:8" ht="12.75" customHeight="1">
      <c r="D601" s="747"/>
      <c r="E601" s="747"/>
      <c r="F601" s="747"/>
      <c r="G601" s="1029"/>
      <c r="H601" s="1029"/>
    </row>
    <row r="602" spans="4:8" ht="12.75" customHeight="1">
      <c r="D602" s="747"/>
      <c r="E602" s="747"/>
      <c r="F602" s="747"/>
      <c r="G602" s="1029"/>
      <c r="H602" s="1029"/>
    </row>
    <row r="603" spans="4:8" ht="12.75" customHeight="1">
      <c r="D603" s="747"/>
      <c r="E603" s="747"/>
      <c r="F603" s="747"/>
      <c r="G603" s="1029"/>
      <c r="H603" s="1029"/>
    </row>
    <row r="604" spans="4:8" ht="12.75" customHeight="1">
      <c r="D604" s="747"/>
      <c r="E604" s="747"/>
      <c r="F604" s="747"/>
      <c r="G604" s="1029"/>
      <c r="H604" s="1029"/>
    </row>
    <row r="605" spans="4:8" ht="12.75" customHeight="1">
      <c r="D605" s="747"/>
      <c r="E605" s="747"/>
      <c r="F605" s="747"/>
      <c r="G605" s="1029"/>
      <c r="H605" s="1029"/>
    </row>
    <row r="606" spans="4:8" ht="12.75" customHeight="1">
      <c r="D606" s="747"/>
      <c r="E606" s="747"/>
      <c r="F606" s="747"/>
      <c r="G606" s="1029"/>
      <c r="H606" s="1029"/>
    </row>
    <row r="607" spans="4:8" ht="12.75" customHeight="1">
      <c r="D607" s="747"/>
      <c r="E607" s="747"/>
      <c r="F607" s="747"/>
      <c r="G607" s="1029"/>
      <c r="H607" s="1029"/>
    </row>
    <row r="608" spans="4:8" ht="12.75" customHeight="1">
      <c r="D608" s="747"/>
      <c r="E608" s="747"/>
      <c r="F608" s="747"/>
      <c r="G608" s="1029"/>
      <c r="H608" s="1029"/>
    </row>
    <row r="609" spans="4:8" ht="12.75" customHeight="1">
      <c r="D609" s="747"/>
      <c r="E609" s="747"/>
      <c r="F609" s="747"/>
      <c r="G609" s="1029"/>
      <c r="H609" s="1029"/>
    </row>
    <row r="610" spans="4:8" ht="12.75" customHeight="1">
      <c r="D610" s="747"/>
      <c r="E610" s="747"/>
      <c r="F610" s="747"/>
      <c r="G610" s="1029"/>
      <c r="H610" s="1029"/>
    </row>
    <row r="611" spans="4:8" ht="12.75" customHeight="1">
      <c r="D611" s="747"/>
      <c r="E611" s="747"/>
      <c r="F611" s="747"/>
      <c r="G611" s="1029"/>
      <c r="H611" s="1029"/>
    </row>
    <row r="612" spans="4:8" ht="12.75" customHeight="1">
      <c r="D612" s="747"/>
      <c r="E612" s="747"/>
      <c r="F612" s="747"/>
      <c r="G612" s="1029"/>
      <c r="H612" s="1029"/>
    </row>
    <row r="613" spans="4:8" ht="12.75" customHeight="1">
      <c r="D613" s="747"/>
      <c r="E613" s="747"/>
      <c r="F613" s="747"/>
      <c r="G613" s="1029"/>
      <c r="H613" s="1029"/>
    </row>
    <row r="614" spans="4:8" ht="12.75" customHeight="1">
      <c r="D614" s="747"/>
      <c r="E614" s="747"/>
      <c r="F614" s="747"/>
      <c r="G614" s="1029"/>
      <c r="H614" s="1029"/>
    </row>
    <row r="615" spans="4:8" ht="12.75" customHeight="1">
      <c r="D615" s="747"/>
      <c r="E615" s="747"/>
      <c r="F615" s="747"/>
      <c r="G615" s="1029"/>
      <c r="H615" s="1029"/>
    </row>
    <row r="616" spans="4:8" ht="12.75" customHeight="1">
      <c r="D616" s="747"/>
      <c r="E616" s="747"/>
      <c r="F616" s="747"/>
      <c r="G616" s="1029"/>
      <c r="H616" s="1029"/>
    </row>
    <row r="617" spans="4:8" ht="12.75" customHeight="1">
      <c r="D617" s="747"/>
      <c r="E617" s="747"/>
      <c r="F617" s="747"/>
      <c r="G617" s="1029"/>
      <c r="H617" s="1029"/>
    </row>
    <row r="618" spans="4:8" ht="12.75" customHeight="1">
      <c r="D618" s="747"/>
      <c r="E618" s="747"/>
      <c r="F618" s="747"/>
      <c r="G618" s="1029"/>
      <c r="H618" s="1029"/>
    </row>
    <row r="619" spans="4:8" ht="12.75" customHeight="1">
      <c r="D619" s="747"/>
      <c r="E619" s="747"/>
      <c r="F619" s="747"/>
      <c r="G619" s="1029"/>
      <c r="H619" s="1029"/>
    </row>
    <row r="620" spans="4:8" ht="12.75" customHeight="1">
      <c r="D620" s="747"/>
      <c r="E620" s="747"/>
      <c r="F620" s="747"/>
      <c r="G620" s="1029"/>
      <c r="H620" s="1029"/>
    </row>
    <row r="621" spans="4:8" ht="12.75" customHeight="1">
      <c r="D621" s="747"/>
      <c r="E621" s="747"/>
      <c r="F621" s="747"/>
      <c r="G621" s="1029"/>
      <c r="H621" s="1029"/>
    </row>
    <row r="622" spans="4:8" ht="12.75" customHeight="1">
      <c r="D622" s="747"/>
      <c r="E622" s="747"/>
      <c r="F622" s="747"/>
      <c r="G622" s="1029"/>
      <c r="H622" s="1029"/>
    </row>
    <row r="623" spans="4:8" ht="12.75" customHeight="1">
      <c r="D623" s="747"/>
      <c r="E623" s="747"/>
      <c r="F623" s="747"/>
      <c r="G623" s="1029"/>
      <c r="H623" s="1029"/>
    </row>
    <row r="624" spans="4:8" ht="12.75" customHeight="1">
      <c r="D624" s="747"/>
      <c r="E624" s="747"/>
      <c r="F624" s="747"/>
      <c r="G624" s="1029"/>
      <c r="H624" s="1029"/>
    </row>
    <row r="625" spans="4:8" ht="12.75" customHeight="1">
      <c r="D625" s="747"/>
      <c r="E625" s="747"/>
      <c r="F625" s="747"/>
      <c r="G625" s="1029"/>
      <c r="H625" s="1029"/>
    </row>
    <row r="626" spans="4:8" ht="12.75" customHeight="1">
      <c r="D626" s="747"/>
      <c r="E626" s="747"/>
      <c r="F626" s="747"/>
      <c r="G626" s="1029"/>
      <c r="H626" s="1029"/>
    </row>
    <row r="627" spans="4:8" ht="12.75" customHeight="1">
      <c r="D627" s="747"/>
      <c r="E627" s="747"/>
      <c r="F627" s="747"/>
      <c r="G627" s="1029"/>
      <c r="H627" s="1029"/>
    </row>
    <row r="628" spans="4:8" ht="12.75" customHeight="1">
      <c r="D628" s="747"/>
      <c r="E628" s="747"/>
      <c r="F628" s="747"/>
      <c r="G628" s="1029"/>
      <c r="H628" s="1029"/>
    </row>
    <row r="629" spans="4:8" ht="12.75" customHeight="1">
      <c r="D629" s="747"/>
      <c r="E629" s="747"/>
      <c r="F629" s="747"/>
      <c r="G629" s="1029"/>
      <c r="H629" s="1029"/>
    </row>
    <row r="630" spans="4:8" ht="12.75" customHeight="1">
      <c r="D630" s="747"/>
      <c r="E630" s="747"/>
      <c r="F630" s="747"/>
      <c r="G630" s="1029"/>
      <c r="H630" s="1029"/>
    </row>
    <row r="631" spans="4:8" ht="12.75" customHeight="1">
      <c r="D631" s="747"/>
      <c r="E631" s="747"/>
      <c r="F631" s="747"/>
      <c r="G631" s="1029"/>
      <c r="H631" s="1029"/>
    </row>
    <row r="632" spans="4:8" ht="12.75" customHeight="1">
      <c r="D632" s="747"/>
      <c r="E632" s="747"/>
      <c r="F632" s="747"/>
      <c r="G632" s="1029"/>
      <c r="H632" s="1029"/>
    </row>
    <row r="633" spans="4:8" ht="12.75" customHeight="1">
      <c r="D633" s="747"/>
      <c r="E633" s="747"/>
      <c r="F633" s="747"/>
      <c r="G633" s="1029"/>
      <c r="H633" s="1029"/>
    </row>
    <row r="634" spans="4:8" ht="12.75" customHeight="1">
      <c r="D634" s="747"/>
      <c r="E634" s="747"/>
      <c r="F634" s="747"/>
      <c r="G634" s="1029"/>
      <c r="H634" s="1029"/>
    </row>
    <row r="635" spans="4:8" ht="12.75" customHeight="1">
      <c r="D635" s="747"/>
      <c r="E635" s="747"/>
      <c r="F635" s="747"/>
      <c r="G635" s="1029"/>
      <c r="H635" s="1029"/>
    </row>
    <row r="636" spans="4:8" ht="12.75" customHeight="1">
      <c r="D636" s="747"/>
      <c r="E636" s="747"/>
      <c r="F636" s="747"/>
      <c r="G636" s="1029"/>
      <c r="H636" s="1029"/>
    </row>
    <row r="637" spans="4:8" ht="12.75" customHeight="1">
      <c r="D637" s="747"/>
      <c r="E637" s="747"/>
      <c r="F637" s="747"/>
      <c r="G637" s="1029"/>
      <c r="H637" s="1029"/>
    </row>
    <row r="638" spans="4:8" ht="12.75" customHeight="1">
      <c r="D638" s="747"/>
      <c r="E638" s="747"/>
      <c r="F638" s="747"/>
      <c r="G638" s="1029"/>
      <c r="H638" s="1029"/>
    </row>
    <row r="639" spans="4:8" ht="12.75" customHeight="1">
      <c r="D639" s="747"/>
      <c r="E639" s="747"/>
      <c r="F639" s="747"/>
      <c r="G639" s="1029"/>
      <c r="H639" s="1029"/>
    </row>
    <row r="640" spans="4:8" ht="12.75" customHeight="1">
      <c r="D640" s="747"/>
      <c r="E640" s="747"/>
      <c r="F640" s="747"/>
      <c r="G640" s="1029"/>
      <c r="H640" s="1029"/>
    </row>
    <row r="641" spans="4:8" ht="12.75" customHeight="1">
      <c r="D641" s="747"/>
      <c r="E641" s="747"/>
      <c r="F641" s="747"/>
      <c r="G641" s="1029"/>
      <c r="H641" s="1029"/>
    </row>
    <row r="642" spans="4:8" ht="12.75" customHeight="1">
      <c r="D642" s="747"/>
      <c r="E642" s="747"/>
      <c r="F642" s="747"/>
      <c r="G642" s="1029"/>
      <c r="H642" s="1029"/>
    </row>
    <row r="643" spans="4:8" ht="12.75" customHeight="1">
      <c r="D643" s="747"/>
      <c r="E643" s="747"/>
      <c r="F643" s="747"/>
      <c r="G643" s="1029"/>
      <c r="H643" s="1029"/>
    </row>
    <row r="644" spans="4:8" ht="12.75" customHeight="1">
      <c r="D644" s="747"/>
      <c r="E644" s="747"/>
      <c r="F644" s="747"/>
      <c r="G644" s="1029"/>
      <c r="H644" s="1029"/>
    </row>
    <row r="645" spans="4:8" ht="12.75" customHeight="1">
      <c r="D645" s="747"/>
      <c r="E645" s="747"/>
      <c r="F645" s="747"/>
      <c r="G645" s="1029"/>
      <c r="H645" s="1029"/>
    </row>
    <row r="646" spans="4:8" ht="12.75" customHeight="1">
      <c r="D646" s="747"/>
      <c r="E646" s="747"/>
      <c r="F646" s="747"/>
      <c r="G646" s="1029"/>
      <c r="H646" s="1029"/>
    </row>
    <row r="647" spans="4:8" ht="12.75" customHeight="1">
      <c r="D647" s="747"/>
      <c r="E647" s="747"/>
      <c r="F647" s="747"/>
      <c r="G647" s="1029"/>
      <c r="H647" s="1029"/>
    </row>
    <row r="648" spans="4:8" ht="12.75" customHeight="1">
      <c r="D648" s="747"/>
      <c r="E648" s="747"/>
      <c r="F648" s="747"/>
      <c r="G648" s="1029"/>
      <c r="H648" s="1029"/>
    </row>
    <row r="649" spans="4:8" ht="12.75" customHeight="1">
      <c r="D649" s="747"/>
      <c r="E649" s="747"/>
      <c r="F649" s="747"/>
      <c r="G649" s="1029"/>
      <c r="H649" s="1029"/>
    </row>
    <row r="650" spans="4:8" ht="12.75" customHeight="1">
      <c r="D650" s="747"/>
      <c r="E650" s="747"/>
      <c r="F650" s="747"/>
      <c r="G650" s="1029"/>
      <c r="H650" s="1029"/>
    </row>
    <row r="651" spans="4:8" ht="12.75" customHeight="1">
      <c r="D651" s="747"/>
      <c r="E651" s="747"/>
      <c r="F651" s="747"/>
      <c r="G651" s="1029"/>
      <c r="H651" s="1029"/>
    </row>
    <row r="652" spans="4:8" ht="12.75" customHeight="1">
      <c r="D652" s="747"/>
      <c r="E652" s="747"/>
      <c r="F652" s="747"/>
      <c r="G652" s="1029"/>
      <c r="H652" s="1029"/>
    </row>
    <row r="653" spans="4:8" ht="12.75" customHeight="1">
      <c r="D653" s="747"/>
      <c r="E653" s="747"/>
      <c r="F653" s="747"/>
      <c r="G653" s="1029"/>
      <c r="H653" s="1029"/>
    </row>
    <row r="654" spans="4:8" ht="12.75" customHeight="1">
      <c r="D654" s="747"/>
      <c r="E654" s="747"/>
      <c r="F654" s="747"/>
      <c r="G654" s="1029"/>
      <c r="H654" s="1029"/>
    </row>
    <row r="655" spans="4:8" ht="12.75" customHeight="1">
      <c r="D655" s="747"/>
      <c r="E655" s="747"/>
      <c r="F655" s="747"/>
      <c r="G655" s="1029"/>
      <c r="H655" s="1029"/>
    </row>
    <row r="656" spans="4:8" ht="12.75" customHeight="1">
      <c r="D656" s="747"/>
      <c r="E656" s="747"/>
      <c r="F656" s="747"/>
      <c r="G656" s="1029"/>
      <c r="H656" s="1029"/>
    </row>
    <row r="657" spans="4:8" ht="12.75" customHeight="1">
      <c r="D657" s="747"/>
      <c r="E657" s="747"/>
      <c r="F657" s="747"/>
      <c r="G657" s="1029"/>
      <c r="H657" s="1029"/>
    </row>
    <row r="658" spans="4:8" ht="12.75" customHeight="1">
      <c r="D658" s="747"/>
      <c r="E658" s="747"/>
      <c r="F658" s="747"/>
      <c r="G658" s="1029"/>
      <c r="H658" s="1029"/>
    </row>
    <row r="659" spans="4:8" ht="12.75" customHeight="1">
      <c r="D659" s="747"/>
      <c r="E659" s="747"/>
      <c r="F659" s="747"/>
      <c r="G659" s="1029"/>
      <c r="H659" s="1029"/>
    </row>
    <row r="660" spans="4:8" ht="12.75" customHeight="1">
      <c r="D660" s="747"/>
      <c r="E660" s="747"/>
      <c r="F660" s="747"/>
      <c r="G660" s="1029"/>
      <c r="H660" s="1029"/>
    </row>
    <row r="661" spans="4:8" ht="12.75" customHeight="1">
      <c r="D661" s="747"/>
      <c r="E661" s="747"/>
      <c r="F661" s="747"/>
      <c r="G661" s="1029"/>
      <c r="H661" s="1029"/>
    </row>
    <row r="662" spans="4:8" ht="12.75" customHeight="1">
      <c r="D662" s="747"/>
      <c r="E662" s="747"/>
      <c r="F662" s="747"/>
      <c r="G662" s="1029"/>
      <c r="H662" s="1029"/>
    </row>
    <row r="663" spans="4:8" ht="12.75" customHeight="1">
      <c r="D663" s="747"/>
      <c r="E663" s="747"/>
      <c r="F663" s="747"/>
      <c r="G663" s="1029"/>
      <c r="H663" s="1029"/>
    </row>
    <row r="664" spans="4:8" ht="12.75" customHeight="1">
      <c r="D664" s="747"/>
      <c r="E664" s="747"/>
      <c r="F664" s="747"/>
      <c r="G664" s="1029"/>
      <c r="H664" s="1029"/>
    </row>
    <row r="665" spans="4:8" ht="12.75" customHeight="1">
      <c r="D665" s="747"/>
      <c r="E665" s="747"/>
      <c r="F665" s="747"/>
      <c r="G665" s="1029"/>
      <c r="H665" s="1029"/>
    </row>
    <row r="666" spans="4:8" ht="12.75" customHeight="1">
      <c r="D666" s="747"/>
      <c r="E666" s="747"/>
      <c r="F666" s="747"/>
      <c r="G666" s="1029"/>
      <c r="H666" s="1029"/>
    </row>
    <row r="667" spans="4:8" ht="12.75" customHeight="1">
      <c r="D667" s="747"/>
      <c r="E667" s="747"/>
      <c r="F667" s="747"/>
      <c r="G667" s="1029"/>
      <c r="H667" s="1029"/>
    </row>
    <row r="668" spans="4:8" ht="12.75" customHeight="1">
      <c r="D668" s="747"/>
      <c r="E668" s="747"/>
      <c r="F668" s="747"/>
      <c r="G668" s="1029"/>
      <c r="H668" s="1029"/>
    </row>
    <row r="669" spans="4:8" ht="12.75" customHeight="1">
      <c r="D669" s="747"/>
      <c r="E669" s="747"/>
      <c r="F669" s="747"/>
      <c r="G669" s="1029"/>
      <c r="H669" s="1029"/>
    </row>
    <row r="670" spans="4:8" ht="12.75" customHeight="1">
      <c r="D670" s="747"/>
      <c r="E670" s="747"/>
      <c r="F670" s="747"/>
      <c r="G670" s="1029"/>
      <c r="H670" s="1029"/>
    </row>
    <row r="671" spans="4:8" ht="12.75" customHeight="1">
      <c r="D671" s="747"/>
      <c r="E671" s="747"/>
      <c r="F671" s="747"/>
      <c r="G671" s="1029"/>
      <c r="H671" s="1029"/>
    </row>
    <row r="672" spans="4:8" ht="12.75" customHeight="1">
      <c r="D672" s="747"/>
      <c r="E672" s="747"/>
      <c r="F672" s="747"/>
      <c r="G672" s="1029"/>
      <c r="H672" s="1029"/>
    </row>
    <row r="673" spans="4:8" ht="12.75" customHeight="1">
      <c r="D673" s="747"/>
      <c r="E673" s="747"/>
      <c r="F673" s="747"/>
      <c r="G673" s="1029"/>
      <c r="H673" s="1029"/>
    </row>
    <row r="674" spans="4:8" ht="12.75" customHeight="1">
      <c r="D674" s="747"/>
      <c r="E674" s="747"/>
      <c r="F674" s="747"/>
      <c r="G674" s="1029"/>
      <c r="H674" s="1029"/>
    </row>
    <row r="675" spans="4:8" ht="12.75" customHeight="1">
      <c r="D675" s="747"/>
      <c r="E675" s="747"/>
      <c r="F675" s="747"/>
      <c r="G675" s="1029"/>
      <c r="H675" s="1029"/>
    </row>
    <row r="676" spans="4:8" ht="12.75" customHeight="1">
      <c r="D676" s="747"/>
      <c r="E676" s="747"/>
      <c r="F676" s="747"/>
      <c r="G676" s="1029"/>
      <c r="H676" s="1029"/>
    </row>
    <row r="677" spans="4:8" ht="12.75" customHeight="1">
      <c r="D677" s="747"/>
      <c r="E677" s="747"/>
      <c r="F677" s="747"/>
      <c r="G677" s="1029"/>
      <c r="H677" s="1029"/>
    </row>
    <row r="678" spans="4:8" ht="12.75" customHeight="1">
      <c r="D678" s="747"/>
      <c r="E678" s="747"/>
      <c r="F678" s="747"/>
      <c r="G678" s="1029"/>
      <c r="H678" s="1029"/>
    </row>
    <row r="679" spans="4:8" ht="12.75" customHeight="1">
      <c r="D679" s="747"/>
      <c r="E679" s="747"/>
      <c r="F679" s="747"/>
      <c r="G679" s="1029"/>
      <c r="H679" s="1029"/>
    </row>
    <row r="680" spans="4:8" ht="12.75" customHeight="1">
      <c r="D680" s="747"/>
      <c r="E680" s="747"/>
      <c r="F680" s="747"/>
      <c r="G680" s="1029"/>
      <c r="H680" s="1029"/>
    </row>
    <row r="681" spans="4:8" ht="12.75" customHeight="1">
      <c r="D681" s="747"/>
      <c r="E681" s="747"/>
      <c r="F681" s="747"/>
      <c r="G681" s="1029"/>
      <c r="H681" s="1029"/>
    </row>
    <row r="682" spans="4:8" ht="12.75" customHeight="1">
      <c r="D682" s="747"/>
      <c r="E682" s="747"/>
      <c r="F682" s="747"/>
      <c r="G682" s="1029"/>
      <c r="H682" s="1029"/>
    </row>
    <row r="683" spans="4:8" ht="12.75" customHeight="1">
      <c r="D683" s="747"/>
      <c r="E683" s="747"/>
      <c r="F683" s="747"/>
      <c r="G683" s="1029"/>
      <c r="H683" s="1029"/>
    </row>
    <row r="684" spans="4:8" ht="12.75" customHeight="1">
      <c r="D684" s="747"/>
      <c r="E684" s="747"/>
      <c r="F684" s="747"/>
      <c r="G684" s="1029"/>
      <c r="H684" s="1029"/>
    </row>
    <row r="685" spans="4:8" ht="12.75" customHeight="1">
      <c r="D685" s="747"/>
      <c r="E685" s="747"/>
      <c r="F685" s="747"/>
      <c r="G685" s="1029"/>
      <c r="H685" s="1029"/>
    </row>
    <row r="686" spans="4:8" ht="12.75" customHeight="1">
      <c r="D686" s="747"/>
      <c r="E686" s="747"/>
      <c r="F686" s="747"/>
      <c r="G686" s="1029"/>
      <c r="H686" s="1029"/>
    </row>
    <row r="687" spans="4:8" ht="12.75" customHeight="1">
      <c r="D687" s="747"/>
      <c r="E687" s="747"/>
      <c r="F687" s="747"/>
      <c r="G687" s="1029"/>
      <c r="H687" s="1029"/>
    </row>
    <row r="688" spans="4:8" ht="12.75" customHeight="1">
      <c r="D688" s="747"/>
      <c r="E688" s="747"/>
      <c r="F688" s="747"/>
      <c r="G688" s="1029"/>
      <c r="H688" s="1029"/>
    </row>
    <row r="689" spans="4:8" ht="12.75" customHeight="1">
      <c r="D689" s="747"/>
      <c r="E689" s="747"/>
      <c r="F689" s="747"/>
      <c r="G689" s="1029"/>
      <c r="H689" s="1029"/>
    </row>
    <row r="690" spans="4:8" ht="12.75" customHeight="1">
      <c r="D690" s="747"/>
      <c r="E690" s="747"/>
      <c r="F690" s="747"/>
      <c r="G690" s="1029"/>
      <c r="H690" s="1029"/>
    </row>
    <row r="691" spans="4:8" ht="12.75" customHeight="1">
      <c r="D691" s="747"/>
      <c r="E691" s="747"/>
      <c r="F691" s="747"/>
      <c r="G691" s="1029"/>
      <c r="H691" s="1029"/>
    </row>
    <row r="692" spans="4:8" ht="12.75" customHeight="1">
      <c r="D692" s="747"/>
      <c r="E692" s="747"/>
      <c r="F692" s="747"/>
      <c r="G692" s="1029"/>
      <c r="H692" s="1029"/>
    </row>
    <row r="693" spans="4:8" ht="12.75" customHeight="1">
      <c r="D693" s="747"/>
      <c r="E693" s="747"/>
      <c r="F693" s="747"/>
      <c r="G693" s="1029"/>
      <c r="H693" s="1029"/>
    </row>
    <row r="694" spans="4:8" ht="12.75" customHeight="1">
      <c r="D694" s="747"/>
      <c r="E694" s="747"/>
      <c r="F694" s="747"/>
      <c r="G694" s="1029"/>
      <c r="H694" s="1029"/>
    </row>
    <row r="695" spans="4:8" ht="12.75" customHeight="1">
      <c r="D695" s="747"/>
      <c r="E695" s="747"/>
      <c r="F695" s="747"/>
      <c r="G695" s="1029"/>
      <c r="H695" s="1029"/>
    </row>
    <row r="696" spans="4:8" ht="12.75" customHeight="1">
      <c r="D696" s="747"/>
      <c r="E696" s="747"/>
      <c r="F696" s="747"/>
      <c r="G696" s="1029"/>
      <c r="H696" s="1029"/>
    </row>
    <row r="697" spans="4:8" ht="12.75" customHeight="1">
      <c r="D697" s="747"/>
      <c r="E697" s="747"/>
      <c r="F697" s="747"/>
      <c r="G697" s="1029"/>
      <c r="H697" s="1029"/>
    </row>
    <row r="698" spans="4:8" ht="12.75" customHeight="1">
      <c r="D698" s="747"/>
      <c r="E698" s="747"/>
      <c r="F698" s="747"/>
      <c r="G698" s="1029"/>
      <c r="H698" s="1029"/>
    </row>
    <row r="699" spans="4:8" ht="12.75" customHeight="1">
      <c r="D699" s="747"/>
      <c r="E699" s="747"/>
      <c r="F699" s="747"/>
      <c r="G699" s="1029"/>
      <c r="H699" s="1029"/>
    </row>
    <row r="700" spans="4:8" ht="12.75" customHeight="1">
      <c r="D700" s="747"/>
      <c r="E700" s="747"/>
      <c r="F700" s="747"/>
      <c r="G700" s="1029"/>
      <c r="H700" s="1029"/>
    </row>
    <row r="701" spans="4:8" ht="12.75" customHeight="1">
      <c r="D701" s="747"/>
      <c r="E701" s="747"/>
      <c r="F701" s="747"/>
      <c r="G701" s="1029"/>
      <c r="H701" s="1029"/>
    </row>
    <row r="702" spans="4:8" ht="12.75" customHeight="1">
      <c r="D702" s="747"/>
      <c r="E702" s="747"/>
      <c r="F702" s="747"/>
      <c r="G702" s="1029"/>
      <c r="H702" s="1029"/>
    </row>
    <row r="703" spans="4:8" ht="12.75" customHeight="1">
      <c r="D703" s="747"/>
      <c r="E703" s="747"/>
      <c r="F703" s="747"/>
      <c r="G703" s="1029"/>
      <c r="H703" s="1029"/>
    </row>
    <row r="704" spans="4:8" ht="12.75" customHeight="1">
      <c r="D704" s="747"/>
      <c r="E704" s="747"/>
      <c r="F704" s="747"/>
      <c r="G704" s="1029"/>
      <c r="H704" s="1029"/>
    </row>
    <row r="705" spans="4:8" ht="12.75" customHeight="1">
      <c r="D705" s="747"/>
      <c r="E705" s="747"/>
      <c r="F705" s="747"/>
      <c r="G705" s="1029"/>
      <c r="H705" s="1029"/>
    </row>
    <row r="706" spans="4:8" ht="12.75" customHeight="1">
      <c r="D706" s="747"/>
      <c r="E706" s="747"/>
      <c r="F706" s="747"/>
      <c r="G706" s="1029"/>
      <c r="H706" s="1029"/>
    </row>
    <row r="707" spans="4:8" ht="12.75" customHeight="1">
      <c r="D707" s="747"/>
      <c r="E707" s="747"/>
      <c r="F707" s="747"/>
      <c r="G707" s="1029"/>
      <c r="H707" s="1029"/>
    </row>
    <row r="708" spans="4:8" ht="12.75" customHeight="1">
      <c r="D708" s="747"/>
      <c r="E708" s="747"/>
      <c r="F708" s="747"/>
      <c r="G708" s="1029"/>
      <c r="H708" s="1029"/>
    </row>
    <row r="709" spans="4:8" ht="12.75" customHeight="1">
      <c r="D709" s="747"/>
      <c r="E709" s="747"/>
      <c r="F709" s="747"/>
      <c r="G709" s="1029"/>
      <c r="H709" s="1029"/>
    </row>
    <row r="710" spans="4:8" ht="12.75" customHeight="1">
      <c r="D710" s="747"/>
      <c r="E710" s="747"/>
      <c r="F710" s="747"/>
      <c r="G710" s="1029"/>
      <c r="H710" s="1029"/>
    </row>
    <row r="711" spans="4:8" ht="12.75" customHeight="1">
      <c r="D711" s="747"/>
      <c r="E711" s="747"/>
      <c r="F711" s="747"/>
      <c r="G711" s="1029"/>
      <c r="H711" s="1029"/>
    </row>
    <row r="712" spans="4:8" ht="12.75" customHeight="1">
      <c r="D712" s="747"/>
      <c r="E712" s="747"/>
      <c r="F712" s="747"/>
      <c r="G712" s="1029"/>
      <c r="H712" s="1029"/>
    </row>
    <row r="713" spans="4:8" ht="12.75" customHeight="1">
      <c r="D713" s="747"/>
      <c r="E713" s="747"/>
      <c r="F713" s="747"/>
      <c r="G713" s="1029"/>
      <c r="H713" s="1029"/>
    </row>
    <row r="714" spans="4:8" ht="12.75" customHeight="1">
      <c r="D714" s="747"/>
      <c r="E714" s="747"/>
      <c r="F714" s="747"/>
      <c r="G714" s="1029"/>
      <c r="H714" s="1029"/>
    </row>
    <row r="715" spans="4:8" ht="12.75" customHeight="1">
      <c r="D715" s="747"/>
      <c r="E715" s="747"/>
      <c r="F715" s="747"/>
      <c r="G715" s="1029"/>
      <c r="H715" s="1029"/>
    </row>
    <row r="716" spans="4:8" ht="12.75" customHeight="1">
      <c r="D716" s="747"/>
      <c r="E716" s="747"/>
      <c r="F716" s="747"/>
      <c r="G716" s="1029"/>
      <c r="H716" s="1029"/>
    </row>
    <row r="717" spans="4:8" ht="12.75" customHeight="1">
      <c r="D717" s="747"/>
      <c r="E717" s="747"/>
      <c r="F717" s="747"/>
      <c r="G717" s="1029"/>
      <c r="H717" s="1029"/>
    </row>
    <row r="718" spans="4:8" ht="12.75" customHeight="1">
      <c r="D718" s="747"/>
      <c r="E718" s="747"/>
      <c r="F718" s="747"/>
      <c r="G718" s="1029"/>
      <c r="H718" s="1029"/>
    </row>
    <row r="719" spans="4:8" ht="12.75" customHeight="1">
      <c r="D719" s="747"/>
      <c r="E719" s="747"/>
      <c r="F719" s="747"/>
      <c r="G719" s="1029"/>
      <c r="H719" s="1029"/>
    </row>
    <row r="720" spans="4:8" ht="12.75" customHeight="1">
      <c r="D720" s="747"/>
      <c r="E720" s="747"/>
      <c r="F720" s="747"/>
      <c r="G720" s="1029"/>
      <c r="H720" s="1029"/>
    </row>
    <row r="721" spans="4:8" ht="12.75" customHeight="1">
      <c r="D721" s="747"/>
      <c r="E721" s="747"/>
      <c r="F721" s="747"/>
      <c r="G721" s="1029"/>
      <c r="H721" s="1029"/>
    </row>
    <row r="722" spans="4:8" ht="12.75" customHeight="1">
      <c r="D722" s="747"/>
      <c r="E722" s="747"/>
      <c r="F722" s="747"/>
      <c r="G722" s="1029"/>
      <c r="H722" s="1029"/>
    </row>
    <row r="723" spans="4:8" ht="12.75" customHeight="1">
      <c r="D723" s="747"/>
      <c r="E723" s="747"/>
      <c r="F723" s="747"/>
      <c r="G723" s="1029"/>
      <c r="H723" s="1029"/>
    </row>
    <row r="724" spans="4:8" ht="12.75" customHeight="1">
      <c r="D724" s="747"/>
      <c r="E724" s="747"/>
      <c r="F724" s="747"/>
      <c r="G724" s="1029"/>
      <c r="H724" s="1029"/>
    </row>
    <row r="725" spans="4:8" ht="12.75" customHeight="1">
      <c r="D725" s="747"/>
      <c r="E725" s="747"/>
      <c r="F725" s="747"/>
      <c r="G725" s="1029"/>
      <c r="H725" s="1029"/>
    </row>
    <row r="726" spans="4:8" ht="12.75" customHeight="1">
      <c r="D726" s="747"/>
      <c r="E726" s="747"/>
      <c r="F726" s="747"/>
      <c r="G726" s="1029"/>
      <c r="H726" s="1029"/>
    </row>
    <row r="727" spans="4:8" ht="12.75" customHeight="1">
      <c r="D727" s="747"/>
      <c r="E727" s="747"/>
      <c r="F727" s="747"/>
      <c r="G727" s="1029"/>
      <c r="H727" s="1029"/>
    </row>
    <row r="728" spans="4:8" ht="12.75" customHeight="1">
      <c r="D728" s="747"/>
      <c r="E728" s="747"/>
      <c r="F728" s="747"/>
      <c r="G728" s="1029"/>
      <c r="H728" s="1029"/>
    </row>
    <row r="729" spans="4:8" ht="12.75" customHeight="1">
      <c r="D729" s="747"/>
      <c r="E729" s="747"/>
      <c r="F729" s="747"/>
      <c r="G729" s="1029"/>
      <c r="H729" s="1029"/>
    </row>
    <row r="730" spans="4:8" ht="12.75" customHeight="1">
      <c r="D730" s="747"/>
      <c r="E730" s="747"/>
      <c r="F730" s="747"/>
      <c r="G730" s="1029"/>
      <c r="H730" s="1029"/>
    </row>
    <row r="731" spans="4:8" ht="12.75" customHeight="1">
      <c r="D731" s="747"/>
      <c r="E731" s="747"/>
      <c r="F731" s="747"/>
      <c r="G731" s="1029"/>
      <c r="H731" s="1029"/>
    </row>
    <row r="732" spans="4:8" ht="12.75" customHeight="1">
      <c r="D732" s="747"/>
      <c r="E732" s="747"/>
      <c r="F732" s="747"/>
      <c r="G732" s="1029"/>
      <c r="H732" s="1029"/>
    </row>
    <row r="733" spans="4:8" ht="12.75" customHeight="1">
      <c r="D733" s="747"/>
      <c r="E733" s="747"/>
      <c r="F733" s="747"/>
      <c r="G733" s="1029"/>
      <c r="H733" s="1029"/>
    </row>
    <row r="734" spans="4:8" ht="12.75" customHeight="1">
      <c r="D734" s="747"/>
      <c r="E734" s="747"/>
      <c r="F734" s="747"/>
      <c r="G734" s="1029"/>
      <c r="H734" s="1029"/>
    </row>
    <row r="735" spans="4:8" ht="12.75" customHeight="1">
      <c r="D735" s="747"/>
      <c r="E735" s="747"/>
      <c r="F735" s="747"/>
      <c r="G735" s="1029"/>
      <c r="H735" s="1029"/>
    </row>
    <row r="736" spans="4:8" ht="12.75" customHeight="1">
      <c r="D736" s="747"/>
      <c r="E736" s="747"/>
      <c r="F736" s="747"/>
      <c r="G736" s="1029"/>
      <c r="H736" s="1029"/>
    </row>
    <row r="737" spans="4:8" ht="12.75" customHeight="1">
      <c r="D737" s="747"/>
      <c r="E737" s="747"/>
      <c r="F737" s="747"/>
      <c r="G737" s="1029"/>
      <c r="H737" s="1029"/>
    </row>
    <row r="738" spans="4:8" ht="12.75" customHeight="1">
      <c r="D738" s="747"/>
      <c r="E738" s="747"/>
      <c r="F738" s="747"/>
      <c r="G738" s="1029"/>
      <c r="H738" s="1029"/>
    </row>
    <row r="739" spans="4:8" ht="12.75" customHeight="1">
      <c r="D739" s="747"/>
      <c r="E739" s="747"/>
      <c r="F739" s="747"/>
      <c r="G739" s="1029"/>
      <c r="H739" s="1029"/>
    </row>
    <row r="740" spans="4:8" ht="12.75" customHeight="1">
      <c r="D740" s="747"/>
      <c r="E740" s="747"/>
      <c r="F740" s="747"/>
      <c r="G740" s="1029"/>
      <c r="H740" s="1029"/>
    </row>
    <row r="741" spans="4:8" ht="12.75" customHeight="1">
      <c r="D741" s="747"/>
      <c r="E741" s="747"/>
      <c r="F741" s="747"/>
      <c r="G741" s="1029"/>
      <c r="H741" s="1029"/>
    </row>
    <row r="742" spans="4:8" ht="12.75" customHeight="1">
      <c r="D742" s="747"/>
      <c r="E742" s="747"/>
      <c r="F742" s="747"/>
      <c r="G742" s="1029"/>
      <c r="H742" s="1029"/>
    </row>
    <row r="743" spans="4:8" ht="12.75" customHeight="1">
      <c r="D743" s="747"/>
      <c r="E743" s="747"/>
      <c r="F743" s="747"/>
      <c r="G743" s="1029"/>
      <c r="H743" s="1029"/>
    </row>
    <row r="744" spans="4:8" ht="12.75" customHeight="1">
      <c r="D744" s="747"/>
      <c r="E744" s="747"/>
      <c r="F744" s="747"/>
      <c r="G744" s="1029"/>
      <c r="H744" s="1029"/>
    </row>
    <row r="745" spans="4:8" ht="12.75" customHeight="1">
      <c r="D745" s="747"/>
      <c r="E745" s="747"/>
      <c r="F745" s="747"/>
      <c r="G745" s="1029"/>
      <c r="H745" s="1029"/>
    </row>
    <row r="746" spans="4:8" ht="12.75" customHeight="1">
      <c r="D746" s="747"/>
      <c r="E746" s="747"/>
      <c r="F746" s="747"/>
      <c r="G746" s="1029"/>
      <c r="H746" s="1029"/>
    </row>
    <row r="747" spans="4:8" ht="12.75" customHeight="1">
      <c r="D747" s="747"/>
      <c r="E747" s="747"/>
      <c r="F747" s="747"/>
      <c r="G747" s="1029"/>
      <c r="H747" s="1029"/>
    </row>
    <row r="748" spans="4:8" ht="12.75" customHeight="1">
      <c r="D748" s="747"/>
      <c r="E748" s="747"/>
      <c r="F748" s="747"/>
      <c r="G748" s="1029"/>
      <c r="H748" s="1029"/>
    </row>
    <row r="749" spans="4:8" ht="12.75" customHeight="1">
      <c r="D749" s="747"/>
      <c r="E749" s="747"/>
      <c r="F749" s="747"/>
      <c r="G749" s="1029"/>
      <c r="H749" s="1029"/>
    </row>
    <row r="750" spans="4:8" ht="12.75" customHeight="1">
      <c r="D750" s="747"/>
      <c r="E750" s="747"/>
      <c r="F750" s="747"/>
      <c r="G750" s="1029"/>
      <c r="H750" s="1029"/>
    </row>
    <row r="751" spans="4:8" ht="12.75" customHeight="1">
      <c r="D751" s="747"/>
      <c r="E751" s="747"/>
      <c r="F751" s="747"/>
      <c r="G751" s="1029"/>
      <c r="H751" s="1029"/>
    </row>
    <row r="752" spans="4:8" ht="12.75" customHeight="1">
      <c r="D752" s="747"/>
      <c r="E752" s="747"/>
      <c r="F752" s="747"/>
      <c r="G752" s="1029"/>
      <c r="H752" s="1029"/>
    </row>
    <row r="753" spans="4:8" ht="12.75" customHeight="1">
      <c r="D753" s="747"/>
      <c r="E753" s="747"/>
      <c r="F753" s="747"/>
      <c r="G753" s="1029"/>
      <c r="H753" s="1029"/>
    </row>
    <row r="754" spans="4:8" ht="12.75" customHeight="1">
      <c r="D754" s="747"/>
      <c r="E754" s="747"/>
      <c r="F754" s="747"/>
      <c r="G754" s="1029"/>
      <c r="H754" s="1029"/>
    </row>
    <row r="755" spans="4:8" ht="12.75" customHeight="1">
      <c r="D755" s="747"/>
      <c r="E755" s="747"/>
      <c r="F755" s="747"/>
      <c r="G755" s="1029"/>
      <c r="H755" s="1029"/>
    </row>
    <row r="756" spans="4:8" ht="12.75" customHeight="1">
      <c r="D756" s="747"/>
      <c r="E756" s="747"/>
      <c r="F756" s="747"/>
      <c r="G756" s="1029"/>
      <c r="H756" s="1029"/>
    </row>
    <row r="757" spans="4:8" ht="12.75" customHeight="1">
      <c r="D757" s="747"/>
      <c r="E757" s="747"/>
      <c r="F757" s="747"/>
      <c r="G757" s="1029"/>
      <c r="H757" s="1029"/>
    </row>
    <row r="758" spans="4:8" ht="12.75" customHeight="1">
      <c r="D758" s="747"/>
      <c r="E758" s="747"/>
      <c r="F758" s="747"/>
      <c r="G758" s="1029"/>
      <c r="H758" s="1029"/>
    </row>
    <row r="759" spans="4:8" ht="12.75" customHeight="1">
      <c r="D759" s="747"/>
      <c r="E759" s="747"/>
      <c r="F759" s="747"/>
      <c r="G759" s="1029"/>
      <c r="H759" s="1029"/>
    </row>
    <row r="760" spans="4:8" ht="12.75" customHeight="1">
      <c r="D760" s="747"/>
      <c r="E760" s="747"/>
      <c r="F760" s="747"/>
      <c r="G760" s="1029"/>
      <c r="H760" s="1029"/>
    </row>
    <row r="761" spans="4:8" ht="12.75" customHeight="1">
      <c r="D761" s="747"/>
      <c r="E761" s="747"/>
      <c r="F761" s="747"/>
      <c r="G761" s="1029"/>
      <c r="H761" s="1029"/>
    </row>
    <row r="762" spans="4:8" ht="12.75" customHeight="1">
      <c r="D762" s="747"/>
      <c r="E762" s="747"/>
      <c r="F762" s="747"/>
      <c r="G762" s="1029"/>
      <c r="H762" s="1029"/>
    </row>
    <row r="763" spans="4:8" ht="12.75" customHeight="1">
      <c r="D763" s="747"/>
      <c r="E763" s="747"/>
      <c r="F763" s="747"/>
      <c r="G763" s="1029"/>
      <c r="H763" s="1029"/>
    </row>
    <row r="764" spans="4:8" ht="12.75" customHeight="1">
      <c r="D764" s="747"/>
      <c r="E764" s="747"/>
      <c r="F764" s="747"/>
      <c r="G764" s="1029"/>
      <c r="H764" s="1029"/>
    </row>
    <row r="765" spans="4:8" ht="12.75" customHeight="1">
      <c r="D765" s="747"/>
      <c r="E765" s="747"/>
      <c r="F765" s="747"/>
      <c r="G765" s="1029"/>
      <c r="H765" s="1029"/>
    </row>
    <row r="766" spans="4:8" ht="12.75" customHeight="1">
      <c r="D766" s="747"/>
      <c r="E766" s="747"/>
      <c r="F766" s="747"/>
      <c r="G766" s="1029"/>
      <c r="H766" s="1029"/>
    </row>
    <row r="767" spans="4:8" ht="12.75" customHeight="1">
      <c r="D767" s="747"/>
      <c r="E767" s="747"/>
      <c r="F767" s="747"/>
      <c r="G767" s="1029"/>
      <c r="H767" s="1029"/>
    </row>
    <row r="768" spans="4:8" ht="12.75" customHeight="1">
      <c r="D768" s="747"/>
      <c r="E768" s="747"/>
      <c r="F768" s="747"/>
      <c r="G768" s="1029"/>
      <c r="H768" s="1029"/>
    </row>
    <row r="769" spans="4:8" ht="12.75" customHeight="1">
      <c r="D769" s="747"/>
      <c r="E769" s="747"/>
      <c r="F769" s="747"/>
      <c r="G769" s="1029"/>
      <c r="H769" s="1029"/>
    </row>
    <row r="770" spans="4:8" ht="12.75" customHeight="1">
      <c r="D770" s="747"/>
      <c r="E770" s="747"/>
      <c r="F770" s="747"/>
      <c r="G770" s="1029"/>
      <c r="H770" s="1029"/>
    </row>
    <row r="771" spans="4:8" ht="12.75" customHeight="1">
      <c r="D771" s="747"/>
      <c r="E771" s="747"/>
      <c r="F771" s="747"/>
      <c r="G771" s="1029"/>
      <c r="H771" s="1029"/>
    </row>
    <row r="772" spans="4:8" ht="12.75" customHeight="1">
      <c r="D772" s="747"/>
      <c r="E772" s="747"/>
      <c r="F772" s="747"/>
      <c r="G772" s="1029"/>
      <c r="H772" s="1029"/>
    </row>
    <row r="773" spans="4:8" ht="12.75" customHeight="1">
      <c r="D773" s="747"/>
      <c r="E773" s="747"/>
      <c r="F773" s="747"/>
      <c r="G773" s="1029"/>
      <c r="H773" s="1029"/>
    </row>
    <row r="774" spans="4:8" ht="12.75" customHeight="1">
      <c r="D774" s="747"/>
      <c r="E774" s="747"/>
      <c r="F774" s="747"/>
      <c r="G774" s="1029"/>
      <c r="H774" s="1029"/>
    </row>
    <row r="775" spans="4:8" ht="12.75" customHeight="1">
      <c r="D775" s="747"/>
      <c r="E775" s="747"/>
      <c r="F775" s="747"/>
      <c r="G775" s="1029"/>
      <c r="H775" s="1029"/>
    </row>
    <row r="776" spans="4:8" ht="12.75" customHeight="1">
      <c r="D776" s="747"/>
      <c r="E776" s="747"/>
      <c r="F776" s="747"/>
      <c r="G776" s="1029"/>
      <c r="H776" s="1029"/>
    </row>
    <row r="777" spans="4:8" ht="12.75" customHeight="1">
      <c r="D777" s="747"/>
      <c r="E777" s="747"/>
      <c r="F777" s="747"/>
      <c r="G777" s="1029"/>
      <c r="H777" s="1029"/>
    </row>
    <row r="778" spans="4:8" ht="12.75" customHeight="1">
      <c r="D778" s="747"/>
      <c r="E778" s="747"/>
      <c r="F778" s="747"/>
      <c r="G778" s="1029"/>
      <c r="H778" s="1029"/>
    </row>
    <row r="779" spans="4:8" ht="12.75" customHeight="1">
      <c r="D779" s="747"/>
      <c r="E779" s="747"/>
      <c r="F779" s="747"/>
      <c r="G779" s="1029"/>
      <c r="H779" s="1029"/>
    </row>
    <row r="780" spans="4:8" ht="12.75" customHeight="1">
      <c r="D780" s="747"/>
      <c r="E780" s="747"/>
      <c r="F780" s="747"/>
      <c r="G780" s="1029"/>
      <c r="H780" s="1029"/>
    </row>
    <row r="781" spans="4:8" ht="12.75" customHeight="1">
      <c r="D781" s="747"/>
      <c r="E781" s="747"/>
      <c r="F781" s="747"/>
      <c r="G781" s="1029"/>
      <c r="H781" s="1029"/>
    </row>
    <row r="782" spans="4:8" ht="12.75" customHeight="1">
      <c r="D782" s="747"/>
      <c r="E782" s="747"/>
      <c r="F782" s="747"/>
      <c r="G782" s="1029"/>
      <c r="H782" s="1029"/>
    </row>
    <row r="783" spans="4:8" ht="12.75" customHeight="1">
      <c r="D783" s="747"/>
      <c r="E783" s="747"/>
      <c r="F783" s="747"/>
      <c r="G783" s="1029"/>
      <c r="H783" s="1029"/>
    </row>
    <row r="784" spans="4:8" ht="12.75" customHeight="1">
      <c r="D784" s="747"/>
      <c r="E784" s="747"/>
      <c r="F784" s="747"/>
      <c r="G784" s="1029"/>
      <c r="H784" s="1029"/>
    </row>
    <row r="785" spans="4:8" ht="12.75" customHeight="1">
      <c r="D785" s="747"/>
      <c r="E785" s="747"/>
      <c r="F785" s="747"/>
      <c r="G785" s="1029"/>
      <c r="H785" s="1029"/>
    </row>
    <row r="786" spans="4:8" ht="12.75" customHeight="1">
      <c r="D786" s="747"/>
      <c r="E786" s="747"/>
      <c r="F786" s="747"/>
      <c r="G786" s="1029"/>
      <c r="H786" s="1029"/>
    </row>
    <row r="787" spans="4:8" ht="12.75" customHeight="1">
      <c r="D787" s="747"/>
      <c r="E787" s="747"/>
      <c r="F787" s="747"/>
      <c r="G787" s="1029"/>
      <c r="H787" s="1029"/>
    </row>
    <row r="788" spans="4:8" ht="12.75" customHeight="1">
      <c r="D788" s="747"/>
      <c r="E788" s="747"/>
      <c r="F788" s="747"/>
      <c r="G788" s="1029"/>
      <c r="H788" s="1029"/>
    </row>
    <row r="789" spans="4:8" ht="12.75" customHeight="1">
      <c r="D789" s="747"/>
      <c r="E789" s="747"/>
      <c r="F789" s="747"/>
      <c r="G789" s="1029"/>
      <c r="H789" s="1029"/>
    </row>
    <row r="790" spans="4:8" ht="12.75" customHeight="1">
      <c r="D790" s="747"/>
      <c r="E790" s="747"/>
      <c r="F790" s="747"/>
      <c r="G790" s="1029"/>
      <c r="H790" s="1029"/>
    </row>
    <row r="791" spans="4:8" ht="12.75" customHeight="1">
      <c r="D791" s="747"/>
      <c r="E791" s="747"/>
      <c r="F791" s="747"/>
      <c r="G791" s="1029"/>
      <c r="H791" s="1029"/>
    </row>
    <row r="792" spans="4:8" ht="12.75" customHeight="1">
      <c r="D792" s="747"/>
      <c r="E792" s="747"/>
      <c r="F792" s="747"/>
      <c r="G792" s="1029"/>
      <c r="H792" s="1029"/>
    </row>
    <row r="793" spans="4:8" ht="12.75" customHeight="1">
      <c r="D793" s="747"/>
      <c r="E793" s="747"/>
      <c r="F793" s="747"/>
      <c r="G793" s="1029"/>
      <c r="H793" s="1029"/>
    </row>
    <row r="794" spans="4:8" ht="12.75" customHeight="1">
      <c r="D794" s="747"/>
      <c r="E794" s="747"/>
      <c r="F794" s="747"/>
      <c r="G794" s="1029"/>
      <c r="H794" s="1029"/>
    </row>
    <row r="795" spans="4:8" ht="12.75" customHeight="1">
      <c r="D795" s="747"/>
      <c r="E795" s="747"/>
      <c r="F795" s="747"/>
      <c r="G795" s="1029"/>
      <c r="H795" s="1029"/>
    </row>
    <row r="796" spans="4:8" ht="12.75" customHeight="1">
      <c r="D796" s="747"/>
      <c r="E796" s="747"/>
      <c r="F796" s="747"/>
      <c r="G796" s="1029"/>
      <c r="H796" s="1029"/>
    </row>
    <row r="797" spans="4:8" ht="12.75" customHeight="1">
      <c r="D797" s="747"/>
      <c r="E797" s="747"/>
      <c r="F797" s="747"/>
      <c r="G797" s="1029"/>
      <c r="H797" s="1029"/>
    </row>
    <row r="798" spans="4:8" ht="12.75" customHeight="1">
      <c r="D798" s="747"/>
      <c r="E798" s="747"/>
      <c r="F798" s="747"/>
      <c r="G798" s="1029"/>
      <c r="H798" s="1029"/>
    </row>
    <row r="799" spans="4:8" ht="12.75" customHeight="1">
      <c r="D799" s="747"/>
      <c r="E799" s="747"/>
      <c r="F799" s="747"/>
      <c r="G799" s="1029"/>
      <c r="H799" s="1029"/>
    </row>
    <row r="800" spans="4:8" ht="12.75" customHeight="1">
      <c r="D800" s="747"/>
      <c r="E800" s="747"/>
      <c r="F800" s="747"/>
      <c r="G800" s="1029"/>
      <c r="H800" s="1029"/>
    </row>
    <row r="801" spans="4:8" ht="12.75" customHeight="1">
      <c r="D801" s="747"/>
      <c r="E801" s="747"/>
      <c r="F801" s="747"/>
      <c r="G801" s="1029"/>
      <c r="H801" s="1029"/>
    </row>
    <row r="802" spans="4:8" ht="12.75" customHeight="1">
      <c r="D802" s="747"/>
      <c r="E802" s="747"/>
      <c r="F802" s="747"/>
      <c r="G802" s="1029"/>
      <c r="H802" s="1029"/>
    </row>
    <row r="803" spans="4:8" ht="12.75" customHeight="1">
      <c r="D803" s="747"/>
      <c r="E803" s="747"/>
      <c r="F803" s="747"/>
      <c r="G803" s="1029"/>
      <c r="H803" s="1029"/>
    </row>
    <row r="804" spans="4:8" ht="12.75" customHeight="1">
      <c r="D804" s="747"/>
      <c r="E804" s="747"/>
      <c r="F804" s="747"/>
      <c r="G804" s="1029"/>
      <c r="H804" s="1029"/>
    </row>
    <row r="805" spans="4:8" ht="12.75" customHeight="1">
      <c r="D805" s="747"/>
      <c r="E805" s="747"/>
      <c r="F805" s="747"/>
      <c r="G805" s="1029"/>
      <c r="H805" s="1029"/>
    </row>
    <row r="806" spans="4:8" ht="12.75" customHeight="1">
      <c r="D806" s="747"/>
      <c r="E806" s="747"/>
      <c r="F806" s="747"/>
      <c r="G806" s="1029"/>
      <c r="H806" s="1029"/>
    </row>
    <row r="807" spans="4:8" ht="12.75" customHeight="1">
      <c r="D807" s="747"/>
      <c r="E807" s="747"/>
      <c r="F807" s="747"/>
      <c r="G807" s="1029"/>
      <c r="H807" s="1029"/>
    </row>
    <row r="808" spans="4:8" ht="12.75" customHeight="1">
      <c r="D808" s="747"/>
      <c r="E808" s="747"/>
      <c r="F808" s="747"/>
      <c r="G808" s="1029"/>
      <c r="H808" s="1029"/>
    </row>
    <row r="809" spans="4:8" ht="12.75" customHeight="1">
      <c r="D809" s="747"/>
      <c r="E809" s="747"/>
      <c r="F809" s="747"/>
      <c r="G809" s="1029"/>
      <c r="H809" s="1029"/>
    </row>
    <row r="810" spans="4:8" ht="12.75" customHeight="1">
      <c r="D810" s="747"/>
      <c r="E810" s="747"/>
      <c r="F810" s="747"/>
      <c r="G810" s="1029"/>
      <c r="H810" s="1029"/>
    </row>
    <row r="811" spans="4:8" ht="12.75" customHeight="1">
      <c r="D811" s="747"/>
      <c r="E811" s="747"/>
      <c r="F811" s="747"/>
      <c r="G811" s="1029"/>
      <c r="H811" s="1029"/>
    </row>
    <row r="812" spans="4:8" ht="12.75" customHeight="1">
      <c r="D812" s="747"/>
      <c r="E812" s="747"/>
      <c r="F812" s="747"/>
      <c r="G812" s="1029"/>
      <c r="H812" s="1029"/>
    </row>
    <row r="813" spans="4:8" ht="12.75" customHeight="1">
      <c r="D813" s="747"/>
      <c r="E813" s="747"/>
      <c r="F813" s="747"/>
      <c r="G813" s="1029"/>
      <c r="H813" s="1029"/>
    </row>
    <row r="814" spans="4:8" ht="12.75" customHeight="1">
      <c r="D814" s="747"/>
      <c r="E814" s="747"/>
      <c r="F814" s="747"/>
      <c r="G814" s="1029"/>
      <c r="H814" s="1029"/>
    </row>
    <row r="815" spans="4:8" ht="12.75" customHeight="1">
      <c r="D815" s="747"/>
      <c r="E815" s="747"/>
      <c r="F815" s="747"/>
      <c r="G815" s="1029"/>
      <c r="H815" s="1029"/>
    </row>
    <row r="816" spans="4:8" ht="12.75" customHeight="1">
      <c r="D816" s="747"/>
      <c r="E816" s="747"/>
      <c r="F816" s="747"/>
      <c r="G816" s="1029"/>
      <c r="H816" s="1029"/>
    </row>
    <row r="817" spans="4:8" ht="12.75" customHeight="1">
      <c r="D817" s="747"/>
      <c r="E817" s="747"/>
      <c r="F817" s="747"/>
      <c r="G817" s="1029"/>
      <c r="H817" s="1029"/>
    </row>
    <row r="818" spans="4:8" ht="12.75" customHeight="1">
      <c r="D818" s="747"/>
      <c r="E818" s="747"/>
      <c r="F818" s="747"/>
      <c r="G818" s="1029"/>
      <c r="H818" s="1029"/>
    </row>
    <row r="819" spans="4:8" ht="12.75" customHeight="1">
      <c r="D819" s="747"/>
      <c r="E819" s="747"/>
      <c r="F819" s="747"/>
      <c r="G819" s="1029"/>
      <c r="H819" s="1029"/>
    </row>
    <row r="820" spans="4:8" ht="12.75" customHeight="1">
      <c r="D820" s="747"/>
      <c r="E820" s="747"/>
      <c r="F820" s="747"/>
      <c r="G820" s="1029"/>
      <c r="H820" s="1029"/>
    </row>
    <row r="821" spans="4:8" ht="12.75" customHeight="1">
      <c r="D821" s="747"/>
      <c r="E821" s="747"/>
      <c r="F821" s="747"/>
      <c r="G821" s="1029"/>
      <c r="H821" s="1029"/>
    </row>
    <row r="822" spans="4:8" ht="12.75" customHeight="1">
      <c r="D822" s="747"/>
      <c r="E822" s="747"/>
      <c r="F822" s="747"/>
      <c r="G822" s="1029"/>
      <c r="H822" s="1029"/>
    </row>
    <row r="823" spans="4:8" ht="12.75" customHeight="1">
      <c r="D823" s="747"/>
      <c r="E823" s="747"/>
      <c r="F823" s="747"/>
      <c r="G823" s="1029"/>
      <c r="H823" s="1029"/>
    </row>
    <row r="824" spans="4:8" ht="12.75" customHeight="1">
      <c r="D824" s="747"/>
      <c r="E824" s="747"/>
      <c r="F824" s="747"/>
      <c r="G824" s="1029"/>
      <c r="H824" s="1029"/>
    </row>
    <row r="825" spans="4:8" ht="12.75" customHeight="1">
      <c r="D825" s="747"/>
      <c r="E825" s="747"/>
      <c r="F825" s="747"/>
      <c r="G825" s="1029"/>
      <c r="H825" s="1029"/>
    </row>
    <row r="826" spans="4:8" ht="12.75" customHeight="1">
      <c r="D826" s="747"/>
      <c r="E826" s="747"/>
      <c r="F826" s="747"/>
      <c r="G826" s="1029"/>
      <c r="H826" s="1029"/>
    </row>
    <row r="827" spans="4:8" ht="12.75" customHeight="1">
      <c r="D827" s="747"/>
      <c r="E827" s="747"/>
      <c r="F827" s="747"/>
      <c r="G827" s="1029"/>
      <c r="H827" s="1029"/>
    </row>
    <row r="828" spans="4:8" ht="12.75" customHeight="1">
      <c r="D828" s="747"/>
      <c r="E828" s="747"/>
      <c r="F828" s="747"/>
      <c r="G828" s="1029"/>
      <c r="H828" s="1029"/>
    </row>
    <row r="829" spans="4:8" ht="12.75" customHeight="1">
      <c r="D829" s="747"/>
      <c r="E829" s="747"/>
      <c r="F829" s="747"/>
      <c r="G829" s="1029"/>
      <c r="H829" s="1029"/>
    </row>
    <row r="830" spans="4:8" ht="12.75" customHeight="1">
      <c r="D830" s="747"/>
      <c r="E830" s="747"/>
      <c r="F830" s="747"/>
      <c r="G830" s="1029"/>
      <c r="H830" s="1029"/>
    </row>
    <row r="831" spans="4:8" ht="12.75" customHeight="1">
      <c r="D831" s="747"/>
      <c r="E831" s="747"/>
      <c r="F831" s="747"/>
      <c r="G831" s="1029"/>
      <c r="H831" s="1029"/>
    </row>
    <row r="832" spans="4:8" ht="12.75" customHeight="1">
      <c r="D832" s="747"/>
      <c r="E832" s="747"/>
      <c r="F832" s="747"/>
      <c r="G832" s="1029"/>
      <c r="H832" s="1029"/>
    </row>
    <row r="833" spans="4:8" ht="12.75" customHeight="1">
      <c r="D833" s="747"/>
      <c r="E833" s="747"/>
      <c r="F833" s="747"/>
      <c r="G833" s="1029"/>
      <c r="H833" s="1029"/>
    </row>
    <row r="834" spans="4:8" ht="12.75" customHeight="1">
      <c r="D834" s="747"/>
      <c r="E834" s="747"/>
      <c r="F834" s="747"/>
      <c r="G834" s="1029"/>
      <c r="H834" s="1029"/>
    </row>
    <row r="835" spans="4:8" ht="12.75" customHeight="1">
      <c r="D835" s="747"/>
      <c r="E835" s="747"/>
      <c r="F835" s="747"/>
      <c r="G835" s="1029"/>
      <c r="H835" s="1029"/>
    </row>
    <row r="836" spans="4:8" ht="12.75" customHeight="1">
      <c r="D836" s="747"/>
      <c r="E836" s="747"/>
      <c r="F836" s="747"/>
      <c r="G836" s="1029"/>
      <c r="H836" s="1029"/>
    </row>
    <row r="837" spans="4:8" ht="12.75" customHeight="1">
      <c r="D837" s="747"/>
      <c r="E837" s="747"/>
      <c r="F837" s="747"/>
      <c r="G837" s="1029"/>
      <c r="H837" s="1029"/>
    </row>
    <row r="838" spans="4:8" ht="12.75" customHeight="1">
      <c r="D838" s="747"/>
      <c r="E838" s="747"/>
      <c r="F838" s="747"/>
      <c r="G838" s="1029"/>
      <c r="H838" s="1029"/>
    </row>
    <row r="839" spans="4:8" ht="12.75" customHeight="1">
      <c r="D839" s="747"/>
      <c r="E839" s="747"/>
      <c r="F839" s="747"/>
      <c r="G839" s="1029"/>
      <c r="H839" s="1029"/>
    </row>
    <row r="840" spans="4:8" ht="12.75" customHeight="1">
      <c r="D840" s="747"/>
      <c r="E840" s="747"/>
      <c r="F840" s="747"/>
      <c r="G840" s="1029"/>
      <c r="H840" s="1029"/>
    </row>
    <row r="841" spans="4:8" ht="12.75" customHeight="1">
      <c r="D841" s="747"/>
      <c r="E841" s="747"/>
      <c r="F841" s="747"/>
      <c r="G841" s="1029"/>
      <c r="H841" s="1029"/>
    </row>
    <row r="842" spans="4:8" ht="12.75" customHeight="1">
      <c r="D842" s="747"/>
      <c r="E842" s="747"/>
      <c r="F842" s="747"/>
      <c r="G842" s="1029"/>
      <c r="H842" s="1029"/>
    </row>
    <row r="843" spans="4:8" ht="12.75" customHeight="1">
      <c r="D843" s="747"/>
      <c r="E843" s="747"/>
      <c r="F843" s="747"/>
      <c r="G843" s="1029"/>
      <c r="H843" s="1029"/>
    </row>
    <row r="844" spans="4:8" ht="12.75" customHeight="1">
      <c r="D844" s="747"/>
      <c r="E844" s="747"/>
      <c r="F844" s="747"/>
      <c r="G844" s="1029"/>
      <c r="H844" s="1029"/>
    </row>
    <row r="845" spans="4:8" ht="12.75" customHeight="1">
      <c r="D845" s="747"/>
      <c r="E845" s="747"/>
      <c r="F845" s="747"/>
      <c r="G845" s="1029"/>
      <c r="H845" s="1029"/>
    </row>
    <row r="846" spans="4:8" ht="12.75" customHeight="1">
      <c r="D846" s="747"/>
      <c r="E846" s="747"/>
      <c r="F846" s="747"/>
      <c r="G846" s="1029"/>
      <c r="H846" s="1029"/>
    </row>
    <row r="847" spans="4:8" ht="12.75" customHeight="1">
      <c r="D847" s="747"/>
      <c r="E847" s="747"/>
      <c r="F847" s="747"/>
      <c r="G847" s="1029"/>
      <c r="H847" s="1029"/>
    </row>
    <row r="848" spans="4:8" ht="12.75" customHeight="1">
      <c r="D848" s="747"/>
      <c r="E848" s="747"/>
      <c r="F848" s="747"/>
      <c r="G848" s="1029"/>
      <c r="H848" s="1029"/>
    </row>
    <row r="849" spans="4:8" ht="12.75" customHeight="1">
      <c r="D849" s="747"/>
      <c r="E849" s="747"/>
      <c r="F849" s="747"/>
      <c r="G849" s="1029"/>
      <c r="H849" s="1029"/>
    </row>
    <row r="850" spans="4:8" ht="12.75" customHeight="1">
      <c r="D850" s="747"/>
      <c r="E850" s="747"/>
      <c r="F850" s="747"/>
      <c r="G850" s="1029"/>
      <c r="H850" s="1029"/>
    </row>
    <row r="851" spans="4:8" ht="12.75" customHeight="1">
      <c r="D851" s="747"/>
      <c r="E851" s="747"/>
      <c r="F851" s="747"/>
      <c r="G851" s="1029"/>
      <c r="H851" s="1029"/>
    </row>
    <row r="852" spans="4:8" ht="12.75" customHeight="1">
      <c r="D852" s="747"/>
      <c r="E852" s="747"/>
      <c r="F852" s="747"/>
      <c r="G852" s="1029"/>
      <c r="H852" s="1029"/>
    </row>
    <row r="853" spans="4:8" ht="12.75" customHeight="1">
      <c r="D853" s="747"/>
      <c r="E853" s="747"/>
      <c r="F853" s="747"/>
      <c r="G853" s="1029"/>
      <c r="H853" s="1029"/>
    </row>
    <row r="854" spans="4:8" ht="12.75" customHeight="1">
      <c r="D854" s="747"/>
      <c r="E854" s="747"/>
      <c r="F854" s="747"/>
      <c r="G854" s="1029"/>
      <c r="H854" s="1029"/>
    </row>
    <row r="855" spans="4:8" ht="12.75" customHeight="1">
      <c r="D855" s="747"/>
      <c r="E855" s="747"/>
      <c r="F855" s="747"/>
      <c r="G855" s="1029"/>
      <c r="H855" s="1029"/>
    </row>
    <row r="856" spans="4:8" ht="12.75" customHeight="1">
      <c r="D856" s="747"/>
      <c r="E856" s="747"/>
      <c r="F856" s="747"/>
      <c r="G856" s="1029"/>
      <c r="H856" s="1029"/>
    </row>
    <row r="857" spans="4:8" ht="12.75" customHeight="1">
      <c r="D857" s="747"/>
      <c r="E857" s="747"/>
      <c r="F857" s="747"/>
      <c r="G857" s="1029"/>
      <c r="H857" s="1029"/>
    </row>
    <row r="858" spans="4:8" ht="12.75" customHeight="1">
      <c r="D858" s="747"/>
      <c r="E858" s="747"/>
      <c r="F858" s="747"/>
      <c r="G858" s="1029"/>
      <c r="H858" s="1029"/>
    </row>
    <row r="859" spans="4:8" ht="12.75" customHeight="1">
      <c r="D859" s="747"/>
      <c r="E859" s="747"/>
      <c r="F859" s="747"/>
      <c r="G859" s="1029"/>
      <c r="H859" s="1029"/>
    </row>
    <row r="860" spans="4:8" ht="12.75" customHeight="1">
      <c r="D860" s="747"/>
      <c r="E860" s="747"/>
      <c r="F860" s="747"/>
      <c r="G860" s="1029"/>
      <c r="H860" s="1029"/>
    </row>
    <row r="861" spans="4:8" ht="12.75" customHeight="1">
      <c r="D861" s="747"/>
      <c r="E861" s="747"/>
      <c r="F861" s="747"/>
      <c r="G861" s="1029"/>
      <c r="H861" s="1029"/>
    </row>
    <row r="862" spans="4:8" ht="12.75" customHeight="1">
      <c r="D862" s="747"/>
      <c r="E862" s="747"/>
      <c r="F862" s="747"/>
      <c r="G862" s="1029"/>
      <c r="H862" s="1029"/>
    </row>
    <row r="863" spans="4:8" ht="12.75" customHeight="1">
      <c r="D863" s="747"/>
      <c r="E863" s="747"/>
      <c r="F863" s="747"/>
      <c r="G863" s="1029"/>
      <c r="H863" s="1029"/>
    </row>
    <row r="864" spans="4:8" ht="12.75" customHeight="1">
      <c r="D864" s="747"/>
      <c r="E864" s="747"/>
      <c r="F864" s="747"/>
      <c r="G864" s="1029"/>
      <c r="H864" s="1029"/>
    </row>
    <row r="865" spans="4:8" ht="12.75" customHeight="1">
      <c r="D865" s="747"/>
      <c r="E865" s="747"/>
      <c r="F865" s="747"/>
      <c r="G865" s="1029"/>
      <c r="H865" s="1029"/>
    </row>
    <row r="866" spans="4:8" ht="12.75" customHeight="1">
      <c r="D866" s="747"/>
      <c r="E866" s="747"/>
      <c r="F866" s="747"/>
      <c r="G866" s="1029"/>
      <c r="H866" s="1029"/>
    </row>
    <row r="867" spans="4:8" ht="12.75" customHeight="1">
      <c r="D867" s="747"/>
      <c r="E867" s="747"/>
      <c r="F867" s="747"/>
      <c r="G867" s="1029"/>
      <c r="H867" s="1029"/>
    </row>
    <row r="868" spans="4:8" ht="12.75" customHeight="1">
      <c r="D868" s="747"/>
      <c r="E868" s="747"/>
      <c r="F868" s="747"/>
      <c r="G868" s="1029"/>
      <c r="H868" s="1029"/>
    </row>
    <row r="869" spans="4:8" ht="12.75" customHeight="1">
      <c r="D869" s="747"/>
      <c r="E869" s="747"/>
      <c r="F869" s="747"/>
      <c r="G869" s="1029"/>
      <c r="H869" s="1029"/>
    </row>
    <row r="870" spans="4:8" ht="12.75" customHeight="1">
      <c r="D870" s="747"/>
      <c r="E870" s="747"/>
      <c r="F870" s="747"/>
      <c r="G870" s="1029"/>
      <c r="H870" s="1029"/>
    </row>
    <row r="871" spans="4:8" ht="12.75" customHeight="1">
      <c r="D871" s="747"/>
      <c r="E871" s="747"/>
      <c r="F871" s="747"/>
      <c r="G871" s="1029"/>
      <c r="H871" s="1029"/>
    </row>
    <row r="872" spans="4:8" ht="12.75" customHeight="1">
      <c r="D872" s="747"/>
      <c r="E872" s="747"/>
      <c r="F872" s="747"/>
      <c r="G872" s="1029"/>
      <c r="H872" s="1029"/>
    </row>
    <row r="873" spans="4:8" ht="12.75" customHeight="1">
      <c r="D873" s="747"/>
      <c r="E873" s="747"/>
      <c r="F873" s="747"/>
      <c r="G873" s="1029"/>
      <c r="H873" s="1029"/>
    </row>
    <row r="874" spans="4:8" ht="12.75" customHeight="1">
      <c r="D874" s="747"/>
      <c r="E874" s="747"/>
      <c r="F874" s="747"/>
      <c r="G874" s="1029"/>
      <c r="H874" s="1029"/>
    </row>
    <row r="875" spans="4:8" ht="12.75" customHeight="1">
      <c r="D875" s="747"/>
      <c r="E875" s="747"/>
      <c r="F875" s="747"/>
      <c r="G875" s="1029"/>
      <c r="H875" s="1029"/>
    </row>
    <row r="876" spans="4:8" ht="12.75" customHeight="1">
      <c r="D876" s="747"/>
      <c r="E876" s="747"/>
      <c r="F876" s="747"/>
      <c r="G876" s="1029"/>
      <c r="H876" s="1029"/>
    </row>
    <row r="877" spans="4:8" ht="12.75" customHeight="1">
      <c r="D877" s="747"/>
      <c r="E877" s="747"/>
      <c r="F877" s="747"/>
      <c r="G877" s="1029"/>
      <c r="H877" s="1029"/>
    </row>
    <row r="878" spans="4:8" ht="12.75" customHeight="1">
      <c r="D878" s="747"/>
      <c r="E878" s="747"/>
      <c r="F878" s="747"/>
      <c r="G878" s="1029"/>
      <c r="H878" s="1029"/>
    </row>
    <row r="879" spans="4:8" ht="12.75" customHeight="1">
      <c r="D879" s="747"/>
      <c r="E879" s="747"/>
      <c r="F879" s="747"/>
      <c r="G879" s="1029"/>
      <c r="H879" s="1029"/>
    </row>
    <row r="880" spans="4:8" ht="12.75" customHeight="1">
      <c r="D880" s="747"/>
      <c r="E880" s="747"/>
      <c r="F880" s="747"/>
      <c r="G880" s="1029"/>
      <c r="H880" s="1029"/>
    </row>
    <row r="881" spans="4:8" ht="12.75" customHeight="1">
      <c r="D881" s="747"/>
      <c r="E881" s="747"/>
      <c r="F881" s="747"/>
      <c r="G881" s="1029"/>
      <c r="H881" s="1029"/>
    </row>
    <row r="882" spans="4:8" ht="12.75" customHeight="1">
      <c r="D882" s="747"/>
      <c r="E882" s="747"/>
      <c r="F882" s="747"/>
      <c r="G882" s="1029"/>
      <c r="H882" s="1029"/>
    </row>
    <row r="883" spans="4:8" ht="12.75" customHeight="1">
      <c r="D883" s="747"/>
      <c r="E883" s="747"/>
      <c r="F883" s="747"/>
      <c r="G883" s="1029"/>
      <c r="H883" s="1029"/>
    </row>
    <row r="884" spans="4:8" ht="12.75" customHeight="1">
      <c r="D884" s="747"/>
      <c r="E884" s="747"/>
      <c r="F884" s="747"/>
      <c r="G884" s="1029"/>
      <c r="H884" s="1029"/>
    </row>
    <row r="885" spans="4:8" ht="12.75" customHeight="1">
      <c r="D885" s="747"/>
      <c r="E885" s="747"/>
      <c r="F885" s="747"/>
      <c r="G885" s="1029"/>
      <c r="H885" s="1029"/>
    </row>
    <row r="886" spans="4:8" ht="12.75" customHeight="1">
      <c r="D886" s="747"/>
      <c r="E886" s="747"/>
      <c r="F886" s="747"/>
      <c r="G886" s="1029"/>
      <c r="H886" s="1029"/>
    </row>
    <row r="887" spans="4:8" ht="12.75" customHeight="1">
      <c r="D887" s="747"/>
      <c r="E887" s="747"/>
      <c r="F887" s="747"/>
      <c r="G887" s="1029"/>
      <c r="H887" s="1029"/>
    </row>
    <row r="888" spans="4:8" ht="12.75" customHeight="1">
      <c r="D888" s="747"/>
      <c r="E888" s="747"/>
      <c r="F888" s="747"/>
      <c r="G888" s="1029"/>
      <c r="H888" s="1029"/>
    </row>
    <row r="889" spans="4:8" ht="12.75" customHeight="1">
      <c r="D889" s="747"/>
      <c r="E889" s="747"/>
      <c r="F889" s="747"/>
      <c r="G889" s="1029"/>
      <c r="H889" s="1029"/>
    </row>
    <row r="890" spans="4:8" ht="12.75" customHeight="1">
      <c r="D890" s="747"/>
      <c r="E890" s="747"/>
      <c r="F890" s="747"/>
      <c r="G890" s="1029"/>
      <c r="H890" s="1029"/>
    </row>
    <row r="891" spans="4:8" ht="12.75" customHeight="1">
      <c r="D891" s="747"/>
      <c r="E891" s="747"/>
      <c r="F891" s="747"/>
      <c r="G891" s="1029"/>
      <c r="H891" s="1029"/>
    </row>
    <row r="892" spans="4:8" ht="12.75" customHeight="1">
      <c r="D892" s="747"/>
      <c r="E892" s="747"/>
      <c r="F892" s="747"/>
      <c r="G892" s="1029"/>
      <c r="H892" s="1029"/>
    </row>
    <row r="893" spans="4:8" ht="12.75" customHeight="1">
      <c r="D893" s="747"/>
      <c r="E893" s="747"/>
      <c r="F893" s="747"/>
      <c r="G893" s="1029"/>
      <c r="H893" s="1029"/>
    </row>
    <row r="894" spans="4:8" ht="12.75" customHeight="1">
      <c r="D894" s="747"/>
      <c r="E894" s="747"/>
      <c r="F894" s="747"/>
      <c r="G894" s="1029"/>
      <c r="H894" s="1029"/>
    </row>
    <row r="895" spans="4:8" ht="12.75" customHeight="1">
      <c r="D895" s="747"/>
      <c r="E895" s="747"/>
      <c r="F895" s="747"/>
      <c r="G895" s="1029"/>
      <c r="H895" s="1029"/>
    </row>
    <row r="896" spans="4:8" ht="12.75" customHeight="1">
      <c r="D896" s="747"/>
      <c r="E896" s="747"/>
      <c r="F896" s="747"/>
      <c r="G896" s="1029"/>
      <c r="H896" s="1029"/>
    </row>
    <row r="897" spans="4:8" ht="12.75" customHeight="1">
      <c r="D897" s="747"/>
      <c r="E897" s="747"/>
      <c r="F897" s="747"/>
      <c r="G897" s="1029"/>
      <c r="H897" s="1029"/>
    </row>
    <row r="898" spans="4:8" ht="12.75" customHeight="1">
      <c r="D898" s="747"/>
      <c r="E898" s="747"/>
      <c r="F898" s="747"/>
      <c r="G898" s="1029"/>
      <c r="H898" s="1029"/>
    </row>
    <row r="899" spans="4:8" ht="12.75" customHeight="1">
      <c r="D899" s="747"/>
      <c r="E899" s="747"/>
      <c r="F899" s="747"/>
      <c r="G899" s="1029"/>
      <c r="H899" s="1029"/>
    </row>
    <row r="900" spans="4:8" ht="12.75" customHeight="1">
      <c r="D900" s="747"/>
      <c r="E900" s="747"/>
      <c r="F900" s="747"/>
      <c r="G900" s="1029"/>
      <c r="H900" s="1029"/>
    </row>
    <row r="901" spans="4:8" ht="12.75" customHeight="1">
      <c r="D901" s="747"/>
      <c r="E901" s="747"/>
      <c r="F901" s="747"/>
      <c r="G901" s="1029"/>
      <c r="H901" s="1029"/>
    </row>
    <row r="902" spans="4:8" ht="12.75" customHeight="1">
      <c r="D902" s="747"/>
      <c r="E902" s="747"/>
      <c r="F902" s="747"/>
      <c r="G902" s="1029"/>
      <c r="H902" s="1029"/>
    </row>
    <row r="903" spans="4:8" ht="12.75" customHeight="1">
      <c r="D903" s="747"/>
      <c r="E903" s="747"/>
      <c r="F903" s="747"/>
      <c r="G903" s="1029"/>
      <c r="H903" s="1029"/>
    </row>
    <row r="904" spans="4:8" ht="12.75" customHeight="1">
      <c r="D904" s="747"/>
      <c r="E904" s="747"/>
      <c r="F904" s="747"/>
      <c r="G904" s="1029"/>
      <c r="H904" s="1029"/>
    </row>
    <row r="905" spans="4:8" ht="12.75" customHeight="1">
      <c r="D905" s="747"/>
      <c r="E905" s="747"/>
      <c r="F905" s="747"/>
      <c r="G905" s="1029"/>
      <c r="H905" s="1029"/>
    </row>
    <row r="906" spans="4:8" ht="12.75" customHeight="1">
      <c r="D906" s="747"/>
      <c r="E906" s="747"/>
      <c r="F906" s="747"/>
      <c r="G906" s="1029"/>
      <c r="H906" s="1029"/>
    </row>
    <row r="907" spans="4:8" ht="12.75" customHeight="1">
      <c r="D907" s="747"/>
      <c r="E907" s="747"/>
      <c r="F907" s="747"/>
      <c r="G907" s="1029"/>
      <c r="H907" s="1029"/>
    </row>
    <row r="908" spans="4:8" ht="12.75" customHeight="1">
      <c r="D908" s="747"/>
      <c r="E908" s="747"/>
      <c r="F908" s="747"/>
      <c r="G908" s="1029"/>
      <c r="H908" s="1029"/>
    </row>
    <row r="909" spans="4:8" ht="12.75" customHeight="1">
      <c r="D909" s="747"/>
      <c r="E909" s="747"/>
      <c r="F909" s="747"/>
      <c r="G909" s="1029"/>
      <c r="H909" s="1029"/>
    </row>
    <row r="910" spans="4:8" ht="12.75" customHeight="1">
      <c r="D910" s="747"/>
      <c r="E910" s="747"/>
      <c r="F910" s="747"/>
      <c r="G910" s="1029"/>
      <c r="H910" s="1029"/>
    </row>
    <row r="911" spans="4:8" ht="12.75" customHeight="1">
      <c r="D911" s="747"/>
      <c r="E911" s="747"/>
      <c r="F911" s="747"/>
      <c r="G911" s="1029"/>
      <c r="H911" s="1029"/>
    </row>
    <row r="912" spans="4:8" ht="12.75" customHeight="1">
      <c r="D912" s="747"/>
      <c r="E912" s="747"/>
      <c r="F912" s="747"/>
      <c r="G912" s="1029"/>
      <c r="H912" s="1029"/>
    </row>
    <row r="913" spans="4:8" ht="12.75" customHeight="1">
      <c r="D913" s="747"/>
      <c r="E913" s="747"/>
      <c r="F913" s="747"/>
      <c r="G913" s="1029"/>
      <c r="H913" s="1029"/>
    </row>
    <row r="914" spans="4:8" ht="12.75" customHeight="1">
      <c r="D914" s="747"/>
      <c r="E914" s="747"/>
      <c r="F914" s="747"/>
      <c r="G914" s="1029"/>
      <c r="H914" s="1029"/>
    </row>
    <row r="915" spans="4:8" ht="12.75" customHeight="1">
      <c r="D915" s="747"/>
      <c r="E915" s="747"/>
      <c r="F915" s="747"/>
      <c r="G915" s="1029"/>
      <c r="H915" s="1029"/>
    </row>
    <row r="916" spans="4:8" ht="12.75" customHeight="1">
      <c r="D916" s="747"/>
      <c r="E916" s="747"/>
      <c r="F916" s="747"/>
      <c r="G916" s="1029"/>
      <c r="H916" s="1029"/>
    </row>
    <row r="917" spans="4:8" ht="12.75" customHeight="1">
      <c r="D917" s="747"/>
      <c r="E917" s="747"/>
      <c r="F917" s="747"/>
      <c r="G917" s="1029"/>
      <c r="H917" s="1029"/>
    </row>
    <row r="918" spans="4:8" ht="12.75" customHeight="1">
      <c r="D918" s="747"/>
      <c r="E918" s="747"/>
      <c r="F918" s="747"/>
      <c r="G918" s="1029"/>
      <c r="H918" s="1029"/>
    </row>
    <row r="919" spans="4:8" ht="12.75" customHeight="1">
      <c r="D919" s="747"/>
      <c r="E919" s="747"/>
      <c r="F919" s="747"/>
      <c r="G919" s="1029"/>
      <c r="H919" s="1029"/>
    </row>
    <row r="920" spans="4:8" ht="12.75" customHeight="1">
      <c r="D920" s="747"/>
      <c r="E920" s="747"/>
      <c r="F920" s="747"/>
      <c r="G920" s="1029"/>
      <c r="H920" s="1029"/>
    </row>
    <row r="921" spans="4:8" ht="12.75" customHeight="1">
      <c r="D921" s="747"/>
      <c r="E921" s="747"/>
      <c r="F921" s="747"/>
      <c r="G921" s="1029"/>
      <c r="H921" s="1029"/>
    </row>
    <row r="922" spans="4:8" ht="12.75" customHeight="1">
      <c r="D922" s="747"/>
      <c r="E922" s="747"/>
      <c r="F922" s="747"/>
      <c r="G922" s="1029"/>
      <c r="H922" s="1029"/>
    </row>
    <row r="923" spans="4:8" ht="12.75" customHeight="1">
      <c r="D923" s="747"/>
      <c r="E923" s="747"/>
      <c r="F923" s="747"/>
      <c r="G923" s="1029"/>
      <c r="H923" s="1029"/>
    </row>
    <row r="924" spans="4:8" ht="12.75" customHeight="1">
      <c r="D924" s="747"/>
      <c r="E924" s="747"/>
      <c r="F924" s="747"/>
      <c r="G924" s="1029"/>
      <c r="H924" s="1029"/>
    </row>
    <row r="925" spans="4:8" ht="12.75" customHeight="1">
      <c r="D925" s="747"/>
      <c r="E925" s="747"/>
      <c r="F925" s="747"/>
      <c r="G925" s="1029"/>
      <c r="H925" s="1029"/>
    </row>
    <row r="926" spans="4:8" ht="12.75" customHeight="1">
      <c r="D926" s="747"/>
      <c r="E926" s="747"/>
      <c r="F926" s="747"/>
      <c r="G926" s="1029"/>
      <c r="H926" s="1029"/>
    </row>
    <row r="927" spans="4:8" ht="12.75" customHeight="1">
      <c r="D927" s="747"/>
      <c r="E927" s="747"/>
      <c r="F927" s="747"/>
      <c r="G927" s="1029"/>
      <c r="H927" s="1029"/>
    </row>
    <row r="928" spans="4:8" ht="12.75" customHeight="1">
      <c r="D928" s="747"/>
      <c r="E928" s="747"/>
      <c r="F928" s="747"/>
      <c r="G928" s="1029"/>
      <c r="H928" s="1029"/>
    </row>
    <row r="929" spans="4:8" ht="12.75" customHeight="1">
      <c r="D929" s="747"/>
      <c r="E929" s="747"/>
      <c r="F929" s="747"/>
      <c r="G929" s="1029"/>
      <c r="H929" s="1029"/>
    </row>
    <row r="930" spans="4:8" ht="12.75" customHeight="1">
      <c r="D930" s="747"/>
      <c r="E930" s="747"/>
      <c r="F930" s="747"/>
      <c r="G930" s="1029"/>
      <c r="H930" s="1029"/>
    </row>
    <row r="931" spans="4:8" ht="12.75" customHeight="1">
      <c r="D931" s="747"/>
      <c r="E931" s="747"/>
      <c r="F931" s="747"/>
      <c r="G931" s="1029"/>
      <c r="H931" s="1029"/>
    </row>
    <row r="932" spans="4:8" ht="12.75" customHeight="1">
      <c r="D932" s="747"/>
      <c r="E932" s="747"/>
      <c r="F932" s="747"/>
      <c r="G932" s="1029"/>
      <c r="H932" s="1029"/>
    </row>
    <row r="933" spans="4:8" ht="12.75" customHeight="1">
      <c r="D933" s="747"/>
      <c r="E933" s="747"/>
      <c r="F933" s="747"/>
      <c r="G933" s="1029"/>
      <c r="H933" s="1029"/>
    </row>
    <row r="934" spans="4:8" ht="12.75" customHeight="1">
      <c r="D934" s="747"/>
      <c r="E934" s="747"/>
      <c r="F934" s="747"/>
      <c r="G934" s="1029"/>
      <c r="H934" s="1029"/>
    </row>
    <row r="935" spans="4:8" ht="12.75" customHeight="1">
      <c r="D935" s="747"/>
      <c r="E935" s="747"/>
      <c r="F935" s="747"/>
      <c r="G935" s="1029"/>
      <c r="H935" s="1029"/>
    </row>
    <row r="936" spans="4:8" ht="12.75" customHeight="1">
      <c r="D936" s="747"/>
      <c r="E936" s="747"/>
      <c r="F936" s="747"/>
      <c r="G936" s="1029"/>
      <c r="H936" s="1029"/>
    </row>
    <row r="937" spans="4:8" ht="12.75" customHeight="1">
      <c r="D937" s="747"/>
      <c r="E937" s="747"/>
      <c r="F937" s="747"/>
      <c r="G937" s="1029"/>
      <c r="H937" s="1029"/>
    </row>
    <row r="938" spans="4:8" ht="12.75" customHeight="1">
      <c r="D938" s="747"/>
      <c r="E938" s="747"/>
      <c r="F938" s="747"/>
      <c r="G938" s="1029"/>
      <c r="H938" s="1029"/>
    </row>
    <row r="939" spans="4:8" ht="12.75" customHeight="1">
      <c r="D939" s="747"/>
      <c r="E939" s="747"/>
      <c r="F939" s="747"/>
      <c r="G939" s="1029"/>
      <c r="H939" s="1029"/>
    </row>
    <row r="940" spans="4:8" ht="12.75" customHeight="1">
      <c r="D940" s="747"/>
      <c r="E940" s="747"/>
      <c r="F940" s="747"/>
      <c r="G940" s="1029"/>
      <c r="H940" s="1029"/>
    </row>
    <row r="941" spans="4:8" ht="12.75" customHeight="1">
      <c r="D941" s="747"/>
      <c r="E941" s="747"/>
      <c r="F941" s="747"/>
      <c r="G941" s="1029"/>
      <c r="H941" s="1029"/>
    </row>
    <row r="942" spans="4:8" ht="12.75" customHeight="1">
      <c r="D942" s="747"/>
      <c r="E942" s="747"/>
      <c r="F942" s="747"/>
      <c r="G942" s="1029"/>
      <c r="H942" s="1029"/>
    </row>
    <row r="943" spans="4:8" ht="12.75" customHeight="1">
      <c r="D943" s="747"/>
      <c r="E943" s="747"/>
      <c r="F943" s="747"/>
      <c r="G943" s="1029"/>
      <c r="H943" s="1029"/>
    </row>
    <row r="944" spans="4:8" ht="12.75" customHeight="1">
      <c r="D944" s="747"/>
      <c r="E944" s="747"/>
      <c r="F944" s="747"/>
      <c r="G944" s="1029"/>
      <c r="H944" s="1029"/>
    </row>
    <row r="945" spans="4:8" ht="12.75" customHeight="1">
      <c r="D945" s="747"/>
      <c r="E945" s="747"/>
      <c r="F945" s="747"/>
      <c r="G945" s="1029"/>
      <c r="H945" s="1029"/>
    </row>
    <row r="946" spans="4:8" ht="12.75" customHeight="1">
      <c r="D946" s="747"/>
      <c r="E946" s="747"/>
      <c r="F946" s="747"/>
      <c r="G946" s="1029"/>
      <c r="H946" s="1029"/>
    </row>
    <row r="947" spans="4:8" ht="12.75" customHeight="1">
      <c r="D947" s="747"/>
      <c r="E947" s="747"/>
      <c r="F947" s="747"/>
      <c r="G947" s="1029"/>
      <c r="H947" s="1029"/>
    </row>
    <row r="948" spans="4:8" ht="12.75" customHeight="1">
      <c r="D948" s="747"/>
      <c r="E948" s="747"/>
      <c r="F948" s="747"/>
      <c r="G948" s="1029"/>
      <c r="H948" s="1029"/>
    </row>
    <row r="949" spans="4:8" ht="12.75" customHeight="1">
      <c r="D949" s="747"/>
      <c r="E949" s="747"/>
      <c r="F949" s="747"/>
      <c r="G949" s="1029"/>
      <c r="H949" s="1029"/>
    </row>
    <row r="950" spans="4:8" ht="12.75" customHeight="1">
      <c r="D950" s="747"/>
      <c r="E950" s="747"/>
      <c r="F950" s="747"/>
      <c r="G950" s="1029"/>
      <c r="H950" s="1029"/>
    </row>
    <row r="951" spans="4:8" ht="12.75" customHeight="1">
      <c r="D951" s="747"/>
      <c r="E951" s="747"/>
      <c r="F951" s="747"/>
      <c r="G951" s="1029"/>
      <c r="H951" s="1029"/>
    </row>
    <row r="952" spans="4:8" ht="12.75" customHeight="1">
      <c r="D952" s="747"/>
      <c r="E952" s="747"/>
      <c r="F952" s="747"/>
      <c r="G952" s="1029"/>
      <c r="H952" s="1029"/>
    </row>
    <row r="953" spans="4:8" ht="12.75" customHeight="1">
      <c r="D953" s="747"/>
      <c r="E953" s="747"/>
      <c r="F953" s="747"/>
      <c r="G953" s="1029"/>
      <c r="H953" s="1029"/>
    </row>
    <row r="954" spans="4:8" ht="12.75" customHeight="1">
      <c r="D954" s="747"/>
      <c r="E954" s="747"/>
      <c r="F954" s="747"/>
      <c r="G954" s="1029"/>
      <c r="H954" s="1029"/>
    </row>
    <row r="955" spans="4:8" ht="12.75" customHeight="1">
      <c r="D955" s="747"/>
      <c r="E955" s="747"/>
      <c r="F955" s="747"/>
      <c r="G955" s="1029"/>
      <c r="H955" s="1029"/>
    </row>
    <row r="956" spans="4:8" ht="12.75" customHeight="1">
      <c r="D956" s="747"/>
      <c r="E956" s="747"/>
      <c r="F956" s="747"/>
      <c r="G956" s="1029"/>
      <c r="H956" s="1029"/>
    </row>
    <row r="957" spans="4:8" ht="12.75" customHeight="1">
      <c r="D957" s="747"/>
      <c r="E957" s="747"/>
      <c r="F957" s="747"/>
      <c r="G957" s="1029"/>
      <c r="H957" s="1029"/>
    </row>
    <row r="958" spans="4:8" ht="12.75" customHeight="1">
      <c r="D958" s="747"/>
      <c r="E958" s="747"/>
      <c r="F958" s="747"/>
      <c r="G958" s="1029"/>
      <c r="H958" s="1029"/>
    </row>
    <row r="959" spans="4:8" ht="12.75" customHeight="1">
      <c r="D959" s="747"/>
      <c r="E959" s="747"/>
      <c r="F959" s="747"/>
      <c r="G959" s="1029"/>
      <c r="H959" s="1029"/>
    </row>
    <row r="960" spans="4:8" ht="12.75" customHeight="1">
      <c r="D960" s="747"/>
      <c r="E960" s="747"/>
      <c r="F960" s="747"/>
      <c r="G960" s="1029"/>
      <c r="H960" s="1029"/>
    </row>
    <row r="961" spans="4:8" ht="12.75" customHeight="1">
      <c r="D961" s="747"/>
      <c r="E961" s="747"/>
      <c r="F961" s="747"/>
      <c r="G961" s="1029"/>
      <c r="H961" s="1029"/>
    </row>
    <row r="962" spans="4:8" ht="12.75" customHeight="1">
      <c r="D962" s="747"/>
      <c r="E962" s="747"/>
      <c r="F962" s="747"/>
      <c r="G962" s="1029"/>
      <c r="H962" s="1029"/>
    </row>
    <row r="963" spans="4:8" ht="12.75" customHeight="1">
      <c r="D963" s="747"/>
      <c r="E963" s="747"/>
      <c r="F963" s="747"/>
      <c r="G963" s="1029"/>
      <c r="H963" s="1029"/>
    </row>
    <row r="964" spans="4:8" ht="12.75" customHeight="1">
      <c r="D964" s="747"/>
      <c r="E964" s="747"/>
      <c r="F964" s="747"/>
      <c r="G964" s="1029"/>
      <c r="H964" s="1029"/>
    </row>
    <row r="965" spans="4:8" ht="12.75" customHeight="1">
      <c r="D965" s="747"/>
      <c r="E965" s="747"/>
      <c r="F965" s="747"/>
      <c r="G965" s="1029"/>
      <c r="H965" s="1029"/>
    </row>
    <row r="966" spans="4:8" ht="12.75" customHeight="1">
      <c r="D966" s="747"/>
      <c r="E966" s="747"/>
      <c r="F966" s="747"/>
      <c r="G966" s="1029"/>
      <c r="H966" s="1029"/>
    </row>
    <row r="967" spans="4:8" ht="12.75" customHeight="1">
      <c r="D967" s="747"/>
      <c r="E967" s="747"/>
      <c r="F967" s="747"/>
      <c r="G967" s="1029"/>
      <c r="H967" s="1029"/>
    </row>
    <row r="968" spans="4:8" ht="12.75" customHeight="1">
      <c r="D968" s="747"/>
      <c r="E968" s="747"/>
      <c r="F968" s="747"/>
      <c r="G968" s="1029"/>
      <c r="H968" s="1029"/>
    </row>
    <row r="969" spans="4:8" ht="12.75" customHeight="1">
      <c r="D969" s="747"/>
      <c r="E969" s="747"/>
      <c r="F969" s="747"/>
      <c r="G969" s="1029"/>
      <c r="H969" s="1029"/>
    </row>
    <row r="970" spans="4:8" ht="12.75" customHeight="1">
      <c r="D970" s="747"/>
      <c r="E970" s="747"/>
      <c r="F970" s="747"/>
      <c r="G970" s="1029"/>
      <c r="H970" s="1029"/>
    </row>
    <row r="971" spans="4:8" ht="12.75" customHeight="1">
      <c r="D971" s="747"/>
      <c r="E971" s="747"/>
      <c r="F971" s="747"/>
      <c r="G971" s="1029"/>
      <c r="H971" s="1029"/>
    </row>
    <row r="972" spans="4:8" ht="12.75" customHeight="1">
      <c r="D972" s="747"/>
      <c r="E972" s="747"/>
      <c r="F972" s="747"/>
      <c r="G972" s="1029"/>
      <c r="H972" s="1029"/>
    </row>
    <row r="973" spans="4:8" ht="12.75" customHeight="1">
      <c r="D973" s="747"/>
      <c r="E973" s="747"/>
      <c r="F973" s="747"/>
      <c r="G973" s="1029"/>
      <c r="H973" s="1029"/>
    </row>
    <row r="974" spans="4:8" ht="12.75" customHeight="1">
      <c r="D974" s="747"/>
      <c r="E974" s="747"/>
      <c r="F974" s="747"/>
      <c r="G974" s="1029"/>
      <c r="H974" s="1029"/>
    </row>
    <row r="975" spans="4:8" ht="12.75" customHeight="1">
      <c r="D975" s="747"/>
      <c r="E975" s="747"/>
      <c r="F975" s="747"/>
      <c r="G975" s="1029"/>
      <c r="H975" s="1029"/>
    </row>
    <row r="976" spans="4:8" ht="12.75" customHeight="1">
      <c r="D976" s="747"/>
      <c r="E976" s="747"/>
      <c r="F976" s="747"/>
      <c r="G976" s="1029"/>
      <c r="H976" s="1029"/>
    </row>
    <row r="977" spans="4:8" ht="12.75" customHeight="1">
      <c r="D977" s="747"/>
      <c r="E977" s="747"/>
      <c r="F977" s="747"/>
      <c r="G977" s="1029"/>
      <c r="H977" s="1029"/>
    </row>
    <row r="978" spans="4:8" ht="12.75" customHeight="1">
      <c r="D978" s="747"/>
      <c r="E978" s="747"/>
      <c r="F978" s="747"/>
      <c r="G978" s="1029"/>
      <c r="H978" s="1029"/>
    </row>
    <row r="979" spans="4:8" ht="12.75" customHeight="1">
      <c r="D979" s="747"/>
      <c r="E979" s="747"/>
      <c r="F979" s="747"/>
      <c r="G979" s="1029"/>
      <c r="H979" s="1029"/>
    </row>
    <row r="980" spans="4:8" ht="12.75" customHeight="1">
      <c r="D980" s="747"/>
      <c r="E980" s="747"/>
      <c r="F980" s="747"/>
      <c r="G980" s="1029"/>
      <c r="H980" s="1029"/>
    </row>
    <row r="981" spans="4:8" ht="12.75" customHeight="1">
      <c r="D981" s="747"/>
      <c r="E981" s="747"/>
      <c r="F981" s="747"/>
      <c r="G981" s="1029"/>
      <c r="H981" s="1029"/>
    </row>
    <row r="982" spans="4:8" ht="12.75" customHeight="1">
      <c r="D982" s="747"/>
      <c r="E982" s="747"/>
      <c r="F982" s="747"/>
      <c r="G982" s="1029"/>
      <c r="H982" s="1029"/>
    </row>
    <row r="983" spans="4:8" ht="12.75" customHeight="1">
      <c r="D983" s="747"/>
      <c r="E983" s="747"/>
      <c r="F983" s="747"/>
      <c r="G983" s="1029"/>
      <c r="H983" s="1029"/>
    </row>
    <row r="984" spans="4:8" ht="12.75" customHeight="1">
      <c r="D984" s="747"/>
      <c r="E984" s="747"/>
      <c r="F984" s="747"/>
      <c r="G984" s="1029"/>
      <c r="H984" s="1029"/>
    </row>
    <row r="985" spans="4:8" ht="12.75" customHeight="1">
      <c r="D985" s="747"/>
      <c r="E985" s="747"/>
      <c r="F985" s="747"/>
      <c r="G985" s="1029"/>
      <c r="H985" s="1029"/>
    </row>
    <row r="986" spans="4:8" ht="12.75" customHeight="1">
      <c r="D986" s="747"/>
      <c r="E986" s="747"/>
      <c r="F986" s="747"/>
      <c r="G986" s="1029"/>
      <c r="H986" s="1029"/>
    </row>
    <row r="987" spans="4:8" ht="12.75" customHeight="1">
      <c r="D987" s="747"/>
      <c r="E987" s="747"/>
      <c r="F987" s="747"/>
      <c r="G987" s="1029"/>
      <c r="H987" s="1029"/>
    </row>
    <row r="988" spans="4:8" ht="12.75" customHeight="1">
      <c r="D988" s="747"/>
      <c r="E988" s="747"/>
      <c r="F988" s="747"/>
      <c r="G988" s="1029"/>
      <c r="H988" s="1029"/>
    </row>
    <row r="989" spans="4:8" ht="12.75" customHeight="1">
      <c r="D989" s="747"/>
      <c r="E989" s="747"/>
      <c r="F989" s="747"/>
      <c r="G989" s="1029"/>
      <c r="H989" s="1029"/>
    </row>
    <row r="990" spans="4:8" ht="12.75" customHeight="1">
      <c r="D990" s="747"/>
      <c r="E990" s="747"/>
      <c r="F990" s="747"/>
      <c r="G990" s="1029"/>
      <c r="H990" s="1029"/>
    </row>
    <row r="991" spans="4:8" ht="12.75" customHeight="1">
      <c r="D991" s="747"/>
      <c r="E991" s="747"/>
      <c r="F991" s="747"/>
      <c r="G991" s="1029"/>
      <c r="H991" s="1029"/>
    </row>
    <row r="992" spans="4:8" ht="12.75" customHeight="1">
      <c r="D992" s="747"/>
      <c r="E992" s="747"/>
      <c r="F992" s="747"/>
      <c r="G992" s="1029"/>
      <c r="H992" s="1029"/>
    </row>
    <row r="993" spans="4:8" ht="12.75" customHeight="1">
      <c r="D993" s="747"/>
      <c r="E993" s="747"/>
      <c r="F993" s="747"/>
      <c r="G993" s="1029"/>
      <c r="H993" s="1029"/>
    </row>
    <row r="994" spans="4:8" ht="12.75" customHeight="1">
      <c r="D994" s="747"/>
      <c r="E994" s="747"/>
      <c r="F994" s="747"/>
      <c r="G994" s="1029"/>
      <c r="H994" s="1029"/>
    </row>
    <row r="995" spans="4:8" ht="12.75" customHeight="1">
      <c r="D995" s="747"/>
      <c r="E995" s="747"/>
      <c r="F995" s="747"/>
      <c r="G995" s="1029"/>
      <c r="H995" s="1029"/>
    </row>
    <row r="996" spans="4:8" ht="12.75" customHeight="1">
      <c r="D996" s="747"/>
      <c r="E996" s="747"/>
      <c r="F996" s="747"/>
      <c r="G996" s="1029"/>
      <c r="H996" s="1029"/>
    </row>
    <row r="997" spans="4:8" ht="12.75" customHeight="1">
      <c r="D997" s="747"/>
      <c r="E997" s="747"/>
      <c r="F997" s="747"/>
      <c r="G997" s="1029"/>
      <c r="H997" s="1029"/>
    </row>
    <row r="998" spans="4:8" ht="12.75" customHeight="1">
      <c r="D998" s="747"/>
      <c r="E998" s="747"/>
      <c r="F998" s="747"/>
      <c r="G998" s="1029"/>
      <c r="H998" s="1029"/>
    </row>
    <row r="999" spans="4:8" ht="12.75" customHeight="1">
      <c r="D999" s="747"/>
      <c r="E999" s="747"/>
      <c r="F999" s="747"/>
      <c r="G999" s="1029"/>
      <c r="H999" s="1029"/>
    </row>
    <row r="1000" spans="4:8" ht="12.75" customHeight="1">
      <c r="D1000" s="747"/>
      <c r="E1000" s="747"/>
      <c r="F1000" s="747"/>
      <c r="G1000" s="1029"/>
      <c r="H1000" s="1029"/>
    </row>
  </sheetData>
  <mergeCells count="2">
    <mergeCell ref="J7:K7"/>
    <mergeCell ref="B46:C46"/>
  </mergeCells>
  <printOptions horizontalCentered="1"/>
  <pageMargins left="0.25" right="0" top="0.75" bottom="0.14000000000000001" header="0" footer="0"/>
  <pageSetup paperSize="9" scale="70" orientation="landscape"/>
  <headerFooter>
    <oddHeader>&amp;L  &amp;RAPPENDIX 1A Revised as @ 25 October 2006  Page 1 of 3</oddHeader>
    <oddFooter>&amp;C &amp;R&amp;F-&amp;A-&amp;D,&amp;T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/>
  </sheetViews>
  <sheetFormatPr defaultColWidth="12.54296875" defaultRowHeight="15" customHeight="1"/>
  <cols>
    <col min="1" max="1" width="5.08984375" customWidth="1"/>
    <col min="2" max="2" width="17.36328125" customWidth="1"/>
    <col min="3" max="4" width="24.90625" customWidth="1"/>
    <col min="5" max="5" width="9.90625" customWidth="1"/>
    <col min="6" max="6" width="14.36328125" customWidth="1"/>
    <col min="7" max="7" width="13.6328125" customWidth="1"/>
    <col min="8" max="8" width="14.6328125" customWidth="1"/>
    <col min="9" max="9" width="17.6328125" customWidth="1"/>
    <col min="10" max="10" width="21.6328125" customWidth="1"/>
    <col min="11" max="11" width="20.6328125" customWidth="1"/>
    <col min="12" max="12" width="17.90625" customWidth="1"/>
    <col min="13" max="13" width="17.36328125" hidden="1" customWidth="1"/>
    <col min="14" max="14" width="9.08984375" hidden="1" customWidth="1"/>
    <col min="15" max="15" width="21.6328125" hidden="1" customWidth="1"/>
    <col min="16" max="16" width="15.36328125" hidden="1" customWidth="1"/>
    <col min="17" max="19" width="9.08984375" hidden="1" customWidth="1"/>
    <col min="20" max="21" width="18.6328125" customWidth="1"/>
    <col min="22" max="22" width="17.6328125" customWidth="1"/>
    <col min="23" max="26" width="9.08984375" customWidth="1"/>
  </cols>
  <sheetData>
    <row r="1" spans="1:26" ht="15.75" customHeight="1">
      <c r="A1" s="801"/>
      <c r="B1" s="801"/>
      <c r="C1" s="801"/>
      <c r="D1" s="801"/>
      <c r="E1" s="802"/>
      <c r="F1" s="802"/>
      <c r="G1" s="803"/>
      <c r="H1" s="803"/>
      <c r="I1" s="803"/>
      <c r="J1" s="801"/>
      <c r="K1" s="801"/>
      <c r="L1" s="890"/>
      <c r="M1" s="801"/>
      <c r="N1" s="801"/>
      <c r="O1" s="801"/>
      <c r="P1" s="890"/>
      <c r="Q1" s="801"/>
      <c r="R1" s="801"/>
      <c r="S1" s="801"/>
      <c r="T1" s="801"/>
      <c r="U1" s="801"/>
      <c r="V1" s="801"/>
      <c r="W1" s="801"/>
      <c r="X1" s="801"/>
      <c r="Y1" s="801"/>
      <c r="Z1" s="801"/>
    </row>
    <row r="2" spans="1:26" ht="15.75" customHeight="1">
      <c r="A2" s="804" t="s">
        <v>341</v>
      </c>
      <c r="B2" s="801"/>
      <c r="C2" s="801"/>
      <c r="D2" s="801"/>
      <c r="E2" s="802"/>
      <c r="F2" s="802"/>
      <c r="G2" s="803"/>
      <c r="H2" s="803"/>
      <c r="I2" s="803"/>
      <c r="J2" s="801"/>
      <c r="K2" s="801"/>
      <c r="L2" s="890"/>
      <c r="M2" s="801"/>
      <c r="N2" s="801"/>
      <c r="O2" s="801"/>
      <c r="P2" s="890"/>
      <c r="Q2" s="801"/>
      <c r="R2" s="801"/>
      <c r="S2" s="801"/>
      <c r="T2" s="801"/>
      <c r="U2" s="801"/>
      <c r="V2" s="801"/>
      <c r="W2" s="801"/>
      <c r="X2" s="801"/>
      <c r="Y2" s="801"/>
      <c r="Z2" s="801"/>
    </row>
    <row r="3" spans="1:26" ht="15.75" customHeight="1">
      <c r="A3" s="804" t="s">
        <v>453</v>
      </c>
      <c r="B3" s="801"/>
      <c r="C3" s="801"/>
      <c r="D3" s="801"/>
      <c r="E3" s="802"/>
      <c r="F3" s="802"/>
      <c r="G3" s="803"/>
      <c r="H3" s="803"/>
      <c r="I3" s="803"/>
      <c r="J3" s="801"/>
      <c r="K3" s="801"/>
      <c r="L3" s="890"/>
      <c r="M3" s="801"/>
      <c r="N3" s="801"/>
      <c r="O3" s="801"/>
      <c r="P3" s="890"/>
      <c r="Q3" s="801"/>
      <c r="R3" s="801"/>
      <c r="S3" s="801"/>
      <c r="T3" s="801"/>
      <c r="U3" s="801"/>
      <c r="V3" s="801"/>
      <c r="W3" s="801"/>
      <c r="X3" s="801"/>
      <c r="Y3" s="801"/>
      <c r="Z3" s="801"/>
    </row>
    <row r="4" spans="1:26" ht="15.75" customHeight="1">
      <c r="A4" s="805"/>
      <c r="B4" s="801"/>
      <c r="C4" s="801"/>
      <c r="D4" s="801"/>
      <c r="E4" s="802"/>
      <c r="F4" s="802"/>
      <c r="G4" s="803"/>
      <c r="H4" s="803"/>
      <c r="I4" s="803"/>
      <c r="J4" s="912"/>
      <c r="K4" s="912"/>
      <c r="L4" s="890"/>
      <c r="M4" s="801"/>
      <c r="N4" s="801"/>
      <c r="O4" s="801"/>
      <c r="P4" s="890"/>
      <c r="Q4" s="801"/>
      <c r="R4" s="801"/>
      <c r="S4" s="801"/>
      <c r="T4" s="801"/>
      <c r="U4" s="801"/>
      <c r="V4" s="801"/>
      <c r="W4" s="801"/>
      <c r="X4" s="801"/>
      <c r="Y4" s="801"/>
      <c r="Z4" s="801"/>
    </row>
    <row r="5" spans="1:26" ht="15.75" customHeight="1">
      <c r="A5" s="806" t="s">
        <v>483</v>
      </c>
      <c r="B5" s="801"/>
      <c r="C5" s="801"/>
      <c r="D5" s="801"/>
      <c r="E5" s="802"/>
      <c r="F5" s="802"/>
      <c r="G5" s="803"/>
      <c r="H5" s="803"/>
      <c r="I5" s="803"/>
      <c r="J5" s="801"/>
      <c r="K5" s="801"/>
      <c r="L5" s="890"/>
      <c r="M5" s="801"/>
      <c r="N5" s="801"/>
      <c r="O5" s="801"/>
      <c r="P5" s="890"/>
      <c r="Q5" s="801"/>
      <c r="R5" s="801"/>
      <c r="S5" s="801"/>
      <c r="T5" s="801"/>
      <c r="U5" s="801"/>
      <c r="V5" s="801"/>
      <c r="W5" s="801"/>
      <c r="X5" s="801"/>
      <c r="Y5" s="801"/>
      <c r="Z5" s="801"/>
    </row>
    <row r="6" spans="1:26" ht="15.75" customHeight="1">
      <c r="A6" s="806"/>
      <c r="B6" s="801"/>
      <c r="C6" s="801"/>
      <c r="D6" s="801"/>
      <c r="E6" s="802"/>
      <c r="F6" s="802"/>
      <c r="G6" s="803"/>
      <c r="H6" s="803"/>
      <c r="I6" s="803"/>
      <c r="J6" s="801"/>
      <c r="K6" s="801"/>
      <c r="L6" s="890"/>
      <c r="M6" s="801"/>
      <c r="N6" s="801"/>
      <c r="O6" s="801"/>
      <c r="P6" s="890"/>
      <c r="Q6" s="801"/>
      <c r="R6" s="801"/>
      <c r="S6" s="801"/>
      <c r="T6" s="801"/>
      <c r="U6" s="801"/>
      <c r="V6" s="801"/>
      <c r="W6" s="801"/>
      <c r="X6" s="801"/>
      <c r="Y6" s="801"/>
      <c r="Z6" s="801"/>
    </row>
    <row r="7" spans="1:26" ht="15.75" customHeight="1">
      <c r="A7" s="801"/>
      <c r="B7" s="805"/>
      <c r="C7" s="801"/>
      <c r="D7" s="801"/>
      <c r="E7" s="802"/>
      <c r="F7" s="802"/>
      <c r="G7" s="803"/>
      <c r="H7" s="803"/>
      <c r="I7" s="803"/>
      <c r="J7" s="801"/>
      <c r="K7" s="801"/>
      <c r="L7" s="890"/>
      <c r="M7" s="801"/>
      <c r="N7" s="801"/>
      <c r="O7" s="801"/>
      <c r="P7" s="890"/>
      <c r="Q7" s="801"/>
      <c r="R7" s="801"/>
      <c r="S7" s="801"/>
      <c r="T7" s="801"/>
      <c r="U7" s="801"/>
      <c r="V7" s="801"/>
      <c r="W7" s="801"/>
      <c r="X7" s="801"/>
      <c r="Y7" s="801"/>
      <c r="Z7" s="801"/>
    </row>
    <row r="8" spans="1:26" ht="48" customHeight="1">
      <c r="A8" s="807" t="s">
        <v>4</v>
      </c>
      <c r="B8" s="808" t="s">
        <v>9</v>
      </c>
      <c r="C8" s="809" t="s">
        <v>484</v>
      </c>
      <c r="D8" s="809" t="s">
        <v>485</v>
      </c>
      <c r="E8" s="809" t="s">
        <v>28</v>
      </c>
      <c r="F8" s="809" t="s">
        <v>486</v>
      </c>
      <c r="G8" s="810" t="s">
        <v>458</v>
      </c>
      <c r="H8" s="810" t="s">
        <v>354</v>
      </c>
      <c r="I8" s="1487" t="s">
        <v>460</v>
      </c>
      <c r="J8" s="1488"/>
      <c r="K8" s="913" t="s">
        <v>461</v>
      </c>
      <c r="L8" s="890"/>
      <c r="M8" s="1491" t="s">
        <v>487</v>
      </c>
      <c r="N8" s="1492"/>
      <c r="O8" s="913" t="s">
        <v>461</v>
      </c>
      <c r="P8" s="1505" t="s">
        <v>488</v>
      </c>
      <c r="Q8" s="801"/>
      <c r="R8" s="801"/>
      <c r="S8" s="801"/>
      <c r="T8" s="802" t="s">
        <v>489</v>
      </c>
      <c r="U8" s="991" t="s">
        <v>354</v>
      </c>
      <c r="V8" s="801"/>
      <c r="W8" s="801"/>
      <c r="X8" s="801"/>
      <c r="Y8" s="801"/>
      <c r="Z8" s="801"/>
    </row>
    <row r="9" spans="1:26" ht="15.75" customHeight="1">
      <c r="A9" s="811"/>
      <c r="B9" s="812"/>
      <c r="C9" s="813"/>
      <c r="D9" s="813"/>
      <c r="E9" s="814" t="s">
        <v>359</v>
      </c>
      <c r="F9" s="814"/>
      <c r="G9" s="815" t="s">
        <v>463</v>
      </c>
      <c r="H9" s="815" t="s">
        <v>463</v>
      </c>
      <c r="I9" s="914" t="s">
        <v>490</v>
      </c>
      <c r="J9" s="914" t="s">
        <v>465</v>
      </c>
      <c r="K9" s="915" t="s">
        <v>466</v>
      </c>
      <c r="L9" s="890"/>
      <c r="M9" s="916" t="s">
        <v>491</v>
      </c>
      <c r="N9" s="916" t="s">
        <v>465</v>
      </c>
      <c r="O9" s="917" t="s">
        <v>492</v>
      </c>
      <c r="P9" s="1506"/>
      <c r="Q9" s="801"/>
      <c r="R9" s="801"/>
      <c r="S9" s="801"/>
      <c r="T9" s="801"/>
      <c r="U9" s="801"/>
      <c r="V9" s="801"/>
      <c r="W9" s="801"/>
      <c r="X9" s="801"/>
      <c r="Y9" s="801"/>
      <c r="Z9" s="801"/>
    </row>
    <row r="10" spans="1:26" ht="15.75" customHeight="1">
      <c r="A10" s="816"/>
      <c r="B10" s="817"/>
      <c r="C10" s="818"/>
      <c r="D10" s="818"/>
      <c r="E10" s="819"/>
      <c r="F10" s="819"/>
      <c r="G10" s="820"/>
      <c r="H10" s="820"/>
      <c r="I10" s="819"/>
      <c r="J10" s="918"/>
      <c r="K10" s="919"/>
      <c r="L10" s="801"/>
      <c r="M10" s="802"/>
      <c r="N10" s="802"/>
      <c r="O10" s="802"/>
      <c r="P10" s="920"/>
      <c r="Q10" s="801"/>
      <c r="R10" s="801"/>
      <c r="S10" s="801"/>
      <c r="T10" s="801"/>
      <c r="U10" s="801"/>
      <c r="V10" s="801"/>
      <c r="W10" s="801"/>
      <c r="X10" s="801"/>
      <c r="Y10" s="801"/>
      <c r="Z10" s="801"/>
    </row>
    <row r="11" spans="1:26" ht="15.75" customHeight="1">
      <c r="A11" s="821">
        <v>1</v>
      </c>
      <c r="B11" s="817" t="s">
        <v>493</v>
      </c>
      <c r="C11" s="818" t="s">
        <v>295</v>
      </c>
      <c r="D11" s="818" t="s">
        <v>56</v>
      </c>
      <c r="E11" s="822">
        <v>5792</v>
      </c>
      <c r="F11" s="823" t="e">
        <f>#REF!</f>
        <v>#REF!</v>
      </c>
      <c r="G11" s="824">
        <v>4.3</v>
      </c>
      <c r="H11" s="824">
        <v>4.5</v>
      </c>
      <c r="I11" s="921">
        <v>1</v>
      </c>
      <c r="J11" s="922">
        <f>I11*H11*E11</f>
        <v>26064</v>
      </c>
      <c r="K11" s="923">
        <f>(H11*E11)-E11</f>
        <v>20272</v>
      </c>
      <c r="L11" s="801"/>
      <c r="M11" s="802"/>
      <c r="N11" s="802"/>
      <c r="O11" s="802"/>
      <c r="P11" s="920"/>
      <c r="Q11" s="801"/>
      <c r="R11" s="801"/>
      <c r="S11" s="801"/>
      <c r="T11" s="992">
        <f>G11*E11</f>
        <v>24905.599999999999</v>
      </c>
      <c r="U11" s="992">
        <f>H11*E11</f>
        <v>26064</v>
      </c>
      <c r="V11" s="992"/>
      <c r="W11" s="801"/>
      <c r="X11" s="801"/>
      <c r="Y11" s="801"/>
      <c r="Z11" s="801"/>
    </row>
    <row r="12" spans="1:26" ht="15.75" customHeight="1">
      <c r="A12" s="825"/>
      <c r="B12" s="826"/>
      <c r="C12" s="826"/>
      <c r="D12" s="827"/>
      <c r="E12" s="828"/>
      <c r="F12" s="828"/>
      <c r="G12" s="827"/>
      <c r="H12" s="829"/>
      <c r="I12" s="924"/>
      <c r="J12" s="827"/>
      <c r="K12" s="925"/>
      <c r="L12" s="890"/>
      <c r="M12" s="926"/>
      <c r="N12" s="927"/>
      <c r="O12" s="926"/>
      <c r="P12" s="928"/>
      <c r="Q12" s="801"/>
      <c r="R12" s="801"/>
      <c r="S12" s="801"/>
      <c r="T12" s="801"/>
      <c r="U12" s="801"/>
      <c r="V12" s="801"/>
      <c r="W12" s="801"/>
      <c r="X12" s="801"/>
      <c r="Y12" s="801"/>
      <c r="Z12" s="801"/>
    </row>
    <row r="13" spans="1:26" ht="15.75" customHeight="1">
      <c r="A13" s="830"/>
      <c r="B13" s="1493" t="s">
        <v>494</v>
      </c>
      <c r="C13" s="1494"/>
      <c r="D13" s="831"/>
      <c r="E13" s="832">
        <f>SUM(E11:E12)</f>
        <v>5792</v>
      </c>
      <c r="F13" s="833"/>
      <c r="G13" s="834">
        <f>T13/E13</f>
        <v>4.3</v>
      </c>
      <c r="H13" s="834">
        <f>U13/E13</f>
        <v>4.5</v>
      </c>
      <c r="I13" s="929">
        <f>AVERAGE(I11)</f>
        <v>1</v>
      </c>
      <c r="J13" s="834">
        <f>SUM(J11)</f>
        <v>26064</v>
      </c>
      <c r="K13" s="930">
        <f>SUM(K11)</f>
        <v>20272</v>
      </c>
      <c r="L13" s="890"/>
      <c r="M13" s="931">
        <f>SUM(M12)</f>
        <v>0</v>
      </c>
      <c r="N13" s="932"/>
      <c r="O13" s="931">
        <f>SUM(O12)</f>
        <v>0</v>
      </c>
      <c r="P13" s="931">
        <f>SUM(P12)</f>
        <v>0</v>
      </c>
      <c r="Q13" s="801"/>
      <c r="R13" s="801"/>
      <c r="S13" s="801"/>
      <c r="T13" s="993">
        <f>SUM(T11:T12)</f>
        <v>24905.599999999999</v>
      </c>
      <c r="U13" s="993">
        <f>SUM(U11:U12)</f>
        <v>26064</v>
      </c>
      <c r="V13" s="992"/>
      <c r="W13" s="801"/>
      <c r="X13" s="801"/>
      <c r="Y13" s="801"/>
      <c r="Z13" s="801"/>
    </row>
    <row r="14" spans="1:26" ht="15.75" customHeight="1">
      <c r="A14" s="802"/>
      <c r="B14" s="801"/>
      <c r="C14" s="801"/>
      <c r="D14" s="801"/>
      <c r="E14" s="835"/>
      <c r="F14" s="836"/>
      <c r="G14" s="1495"/>
      <c r="H14" s="1496"/>
      <c r="I14" s="1496"/>
      <c r="J14" s="1496"/>
      <c r="K14" s="1496"/>
      <c r="L14" s="933"/>
      <c r="M14" s="933">
        <f>M13+52542</f>
        <v>52542</v>
      </c>
      <c r="N14" s="801"/>
      <c r="O14" s="801"/>
      <c r="P14" s="890"/>
      <c r="Q14" s="801"/>
      <c r="R14" s="801"/>
      <c r="S14" s="801"/>
      <c r="T14" s="801"/>
      <c r="U14" s="992"/>
      <c r="V14" s="801"/>
      <c r="W14" s="801"/>
      <c r="X14" s="801"/>
      <c r="Y14" s="801"/>
      <c r="Z14" s="801"/>
    </row>
    <row r="15" spans="1:26" ht="15.75" customHeight="1">
      <c r="A15" s="802"/>
      <c r="B15" s="801"/>
      <c r="C15" s="801"/>
      <c r="D15" s="801"/>
      <c r="E15" s="802"/>
      <c r="F15" s="802"/>
      <c r="G15" s="803"/>
      <c r="H15" s="803"/>
      <c r="I15" s="803"/>
      <c r="J15" s="801"/>
      <c r="K15" s="801"/>
      <c r="L15" s="890"/>
      <c r="M15" s="801"/>
      <c r="N15" s="801"/>
      <c r="O15" s="801"/>
      <c r="P15" s="890"/>
      <c r="Q15" s="801"/>
      <c r="R15" s="801"/>
      <c r="S15" s="801"/>
      <c r="T15" s="801"/>
      <c r="U15" s="801"/>
      <c r="V15" s="801"/>
      <c r="W15" s="801"/>
      <c r="X15" s="801"/>
      <c r="Y15" s="801"/>
      <c r="Z15" s="801"/>
    </row>
    <row r="16" spans="1:26" ht="15.75" customHeight="1">
      <c r="A16" s="837" t="s">
        <v>495</v>
      </c>
      <c r="B16" s="801"/>
      <c r="C16" s="801"/>
      <c r="D16" s="801"/>
      <c r="E16" s="802"/>
      <c r="F16" s="802"/>
      <c r="G16" s="803"/>
      <c r="H16" s="803"/>
      <c r="I16" s="803"/>
      <c r="J16" s="801"/>
      <c r="K16" s="801"/>
      <c r="L16" s="890"/>
      <c r="M16" s="801"/>
      <c r="N16" s="801"/>
      <c r="O16" s="801"/>
      <c r="P16" s="890"/>
      <c r="Q16" s="801"/>
      <c r="R16" s="801"/>
      <c r="S16" s="801"/>
      <c r="T16" s="801"/>
      <c r="U16" s="801"/>
      <c r="V16" s="801"/>
      <c r="W16" s="801"/>
      <c r="X16" s="801"/>
      <c r="Y16" s="801"/>
      <c r="Z16" s="801"/>
    </row>
    <row r="17" spans="1:26" ht="15.75" customHeight="1">
      <c r="A17" s="837"/>
      <c r="B17" s="801"/>
      <c r="C17" s="801"/>
      <c r="D17" s="801"/>
      <c r="E17" s="802"/>
      <c r="F17" s="802"/>
      <c r="G17" s="803"/>
      <c r="H17" s="803"/>
      <c r="I17" s="803"/>
      <c r="J17" s="801"/>
      <c r="K17" s="801"/>
      <c r="L17" s="890"/>
      <c r="M17" s="801"/>
      <c r="N17" s="801"/>
      <c r="O17" s="801"/>
      <c r="P17" s="890"/>
      <c r="Q17" s="801"/>
      <c r="R17" s="801"/>
      <c r="S17" s="801"/>
      <c r="T17" s="801"/>
      <c r="U17" s="801"/>
      <c r="V17" s="801"/>
      <c r="W17" s="801"/>
      <c r="X17" s="801"/>
      <c r="Y17" s="801"/>
      <c r="Z17" s="801"/>
    </row>
    <row r="18" spans="1:26" ht="15.75" customHeight="1">
      <c r="A18" s="802"/>
      <c r="B18" s="838"/>
      <c r="C18" s="801"/>
      <c r="D18" s="801"/>
      <c r="E18" s="802"/>
      <c r="F18" s="838"/>
      <c r="G18" s="839"/>
      <c r="H18" s="839"/>
      <c r="I18" s="803"/>
      <c r="J18" s="801"/>
      <c r="K18" s="801"/>
      <c r="L18" s="839"/>
      <c r="M18" s="801"/>
      <c r="N18" s="801"/>
      <c r="O18" s="801"/>
      <c r="P18" s="890"/>
      <c r="Q18" s="801"/>
      <c r="R18" s="801"/>
      <c r="S18" s="801"/>
      <c r="T18" s="801"/>
      <c r="U18" s="801"/>
      <c r="V18" s="801"/>
      <c r="W18" s="801"/>
      <c r="X18" s="801"/>
      <c r="Y18" s="801"/>
      <c r="Z18" s="801"/>
    </row>
    <row r="19" spans="1:26" ht="47.25" customHeight="1">
      <c r="A19" s="840" t="s">
        <v>4</v>
      </c>
      <c r="B19" s="808" t="s">
        <v>9</v>
      </c>
      <c r="C19" s="809" t="s">
        <v>484</v>
      </c>
      <c r="D19" s="809" t="s">
        <v>485</v>
      </c>
      <c r="E19" s="841" t="s">
        <v>28</v>
      </c>
      <c r="F19" s="809" t="s">
        <v>486</v>
      </c>
      <c r="G19" s="810" t="s">
        <v>458</v>
      </c>
      <c r="H19" s="810" t="s">
        <v>354</v>
      </c>
      <c r="I19" s="1487" t="s">
        <v>460</v>
      </c>
      <c r="J19" s="1488"/>
      <c r="K19" s="913" t="s">
        <v>461</v>
      </c>
      <c r="L19" s="890"/>
      <c r="M19" s="801"/>
      <c r="N19" s="801"/>
      <c r="O19" s="801"/>
      <c r="P19" s="934" t="s">
        <v>496</v>
      </c>
      <c r="Q19" s="801"/>
      <c r="R19" s="801"/>
      <c r="S19" s="801"/>
      <c r="T19" s="801"/>
      <c r="U19" s="801"/>
      <c r="V19" s="801"/>
      <c r="W19" s="801"/>
      <c r="X19" s="801"/>
      <c r="Y19" s="801"/>
      <c r="Z19" s="801"/>
    </row>
    <row r="20" spans="1:26" ht="15.75" customHeight="1">
      <c r="A20" s="842"/>
      <c r="B20" s="812"/>
      <c r="C20" s="843"/>
      <c r="D20" s="843"/>
      <c r="E20" s="844" t="s">
        <v>359</v>
      </c>
      <c r="F20" s="814"/>
      <c r="G20" s="815" t="s">
        <v>463</v>
      </c>
      <c r="H20" s="815" t="s">
        <v>497</v>
      </c>
      <c r="I20" s="914" t="s">
        <v>490</v>
      </c>
      <c r="J20" s="914" t="s">
        <v>465</v>
      </c>
      <c r="K20" s="915" t="s">
        <v>466</v>
      </c>
      <c r="L20" s="890"/>
      <c r="M20" s="801"/>
      <c r="N20" s="801"/>
      <c r="O20" s="801"/>
      <c r="P20" s="935"/>
      <c r="Q20" s="801"/>
      <c r="R20" s="801"/>
      <c r="S20" s="801"/>
      <c r="T20" s="801"/>
      <c r="U20" s="801"/>
      <c r="V20" s="801"/>
      <c r="W20" s="801"/>
      <c r="X20" s="801"/>
      <c r="Y20" s="801"/>
      <c r="Z20" s="801"/>
    </row>
    <row r="21" spans="1:26" ht="15.75" customHeight="1">
      <c r="A21" s="1497" t="s">
        <v>498</v>
      </c>
      <c r="B21" s="1498"/>
      <c r="C21" s="845"/>
      <c r="D21" s="846"/>
      <c r="E21" s="847"/>
      <c r="F21" s="848"/>
      <c r="G21" s="849"/>
      <c r="H21" s="849"/>
      <c r="I21" s="936"/>
      <c r="J21" s="848"/>
      <c r="K21" s="937"/>
      <c r="L21" s="890"/>
      <c r="M21" s="801"/>
      <c r="N21" s="801"/>
      <c r="O21" s="801"/>
      <c r="P21" s="938"/>
      <c r="Q21" s="801"/>
      <c r="R21" s="801"/>
      <c r="S21" s="801"/>
      <c r="T21" s="801"/>
      <c r="U21" s="801"/>
      <c r="V21" s="801"/>
      <c r="W21" s="801"/>
      <c r="X21" s="801"/>
      <c r="Y21" s="801"/>
      <c r="Z21" s="801"/>
    </row>
    <row r="22" spans="1:26" ht="15.75" customHeight="1">
      <c r="A22" s="850"/>
      <c r="B22" s="851"/>
      <c r="C22" s="852"/>
      <c r="D22" s="852"/>
      <c r="E22" s="853"/>
      <c r="F22" s="854"/>
      <c r="G22" s="855"/>
      <c r="H22" s="855"/>
      <c r="I22" s="939"/>
      <c r="J22" s="940"/>
      <c r="K22" s="941"/>
      <c r="L22" s="890"/>
      <c r="M22" s="803"/>
      <c r="N22" s="801"/>
      <c r="O22" s="801"/>
      <c r="P22" s="935"/>
      <c r="Q22" s="801"/>
      <c r="R22" s="801"/>
      <c r="S22" s="801"/>
      <c r="T22" s="801"/>
      <c r="U22" s="801"/>
      <c r="V22" s="801"/>
      <c r="W22" s="801"/>
      <c r="X22" s="801"/>
      <c r="Y22" s="801"/>
      <c r="Z22" s="801"/>
    </row>
    <row r="23" spans="1:26" ht="15.75" customHeight="1">
      <c r="A23" s="856">
        <v>1</v>
      </c>
      <c r="B23" s="857" t="s">
        <v>499</v>
      </c>
      <c r="C23" s="858" t="s">
        <v>295</v>
      </c>
      <c r="D23" s="858" t="s">
        <v>485</v>
      </c>
      <c r="E23" s="859">
        <v>943</v>
      </c>
      <c r="F23" s="860" t="e">
        <f>#REF!</f>
        <v>#REF!</v>
      </c>
      <c r="G23" s="1464" t="s">
        <v>87</v>
      </c>
      <c r="H23" s="862">
        <v>9</v>
      </c>
      <c r="I23" s="942">
        <v>1</v>
      </c>
      <c r="J23" s="862">
        <f t="shared" ref="J23:J29" si="0">I23*H23*E23</f>
        <v>8487</v>
      </c>
      <c r="K23" s="943">
        <f t="shared" ref="K23:K29" si="1">(H23*E23)-E23</f>
        <v>7544</v>
      </c>
      <c r="L23" s="890"/>
      <c r="M23" s="803"/>
      <c r="N23" s="801"/>
      <c r="O23" s="801"/>
      <c r="P23" s="935"/>
      <c r="Q23" s="801"/>
      <c r="R23" s="801"/>
      <c r="S23" s="801"/>
      <c r="T23" s="801"/>
      <c r="U23" s="992">
        <f t="shared" ref="U23:U29" si="2">H23*E23</f>
        <v>8487</v>
      </c>
      <c r="V23" s="801"/>
      <c r="W23" s="801"/>
      <c r="X23" s="801"/>
      <c r="Y23" s="801"/>
      <c r="Z23" s="801"/>
    </row>
    <row r="24" spans="1:26" ht="15.75" customHeight="1">
      <c r="A24" s="856">
        <f>A23+1</f>
        <v>2</v>
      </c>
      <c r="B24" s="857" t="s">
        <v>500</v>
      </c>
      <c r="C24" s="858" t="s">
        <v>295</v>
      </c>
      <c r="D24" s="858" t="s">
        <v>485</v>
      </c>
      <c r="E24" s="859">
        <v>1488</v>
      </c>
      <c r="F24" s="860" t="e">
        <f>#REF!</f>
        <v>#REF!</v>
      </c>
      <c r="G24" s="1464" t="s">
        <v>87</v>
      </c>
      <c r="H24" s="862">
        <v>9</v>
      </c>
      <c r="I24" s="942">
        <v>1</v>
      </c>
      <c r="J24" s="862">
        <f t="shared" si="0"/>
        <v>13392</v>
      </c>
      <c r="K24" s="943">
        <f t="shared" si="1"/>
        <v>11904</v>
      </c>
      <c r="L24" s="890"/>
      <c r="M24" s="803"/>
      <c r="N24" s="801"/>
      <c r="O24" s="801"/>
      <c r="P24" s="935"/>
      <c r="Q24" s="801"/>
      <c r="R24" s="801"/>
      <c r="S24" s="801"/>
      <c r="T24" s="801"/>
      <c r="U24" s="992">
        <f t="shared" si="2"/>
        <v>13392</v>
      </c>
      <c r="V24" s="801"/>
      <c r="W24" s="801"/>
      <c r="X24" s="801"/>
      <c r="Y24" s="801"/>
      <c r="Z24" s="801"/>
    </row>
    <row r="25" spans="1:26" ht="15.75" customHeight="1">
      <c r="A25" s="856">
        <v>3</v>
      </c>
      <c r="B25" s="857" t="s">
        <v>501</v>
      </c>
      <c r="C25" s="858" t="s">
        <v>295</v>
      </c>
      <c r="D25" s="858" t="s">
        <v>485</v>
      </c>
      <c r="E25" s="859">
        <v>690</v>
      </c>
      <c r="F25" s="860" t="e">
        <f>#REF!</f>
        <v>#REF!</v>
      </c>
      <c r="G25" s="1464" t="s">
        <v>87</v>
      </c>
      <c r="H25" s="862">
        <v>4</v>
      </c>
      <c r="I25" s="942">
        <v>1</v>
      </c>
      <c r="J25" s="862">
        <f t="shared" si="0"/>
        <v>2760</v>
      </c>
      <c r="K25" s="943">
        <f t="shared" si="1"/>
        <v>2070</v>
      </c>
      <c r="L25" s="890"/>
      <c r="M25" s="803"/>
      <c r="N25" s="801"/>
      <c r="O25" s="801"/>
      <c r="P25" s="935"/>
      <c r="Q25" s="801"/>
      <c r="R25" s="801"/>
      <c r="S25" s="801"/>
      <c r="T25" s="801"/>
      <c r="U25" s="992">
        <f t="shared" si="2"/>
        <v>2760</v>
      </c>
      <c r="V25" s="801"/>
      <c r="W25" s="801"/>
      <c r="X25" s="801"/>
      <c r="Y25" s="801"/>
      <c r="Z25" s="801"/>
    </row>
    <row r="26" spans="1:26" ht="15.75" customHeight="1">
      <c r="A26" s="856">
        <v>4</v>
      </c>
      <c r="B26" s="857" t="s">
        <v>502</v>
      </c>
      <c r="C26" s="858" t="s">
        <v>295</v>
      </c>
      <c r="D26" s="858" t="s">
        <v>485</v>
      </c>
      <c r="E26" s="859">
        <v>679</v>
      </c>
      <c r="F26" s="860" t="e">
        <f>#REF!</f>
        <v>#REF!</v>
      </c>
      <c r="G26" s="1464" t="s">
        <v>87</v>
      </c>
      <c r="H26" s="862">
        <v>7</v>
      </c>
      <c r="I26" s="942">
        <v>5</v>
      </c>
      <c r="J26" s="862">
        <f t="shared" si="0"/>
        <v>23765</v>
      </c>
      <c r="K26" s="943">
        <f t="shared" si="1"/>
        <v>4074</v>
      </c>
      <c r="L26" s="890"/>
      <c r="M26" s="803"/>
      <c r="N26" s="801"/>
      <c r="O26" s="801"/>
      <c r="P26" s="935"/>
      <c r="Q26" s="801"/>
      <c r="R26" s="801"/>
      <c r="S26" s="801"/>
      <c r="T26" s="801"/>
      <c r="U26" s="992">
        <f t="shared" si="2"/>
        <v>4753</v>
      </c>
      <c r="V26" s="801"/>
      <c r="W26" s="801"/>
      <c r="X26" s="801"/>
      <c r="Y26" s="801"/>
      <c r="Z26" s="801"/>
    </row>
    <row r="27" spans="1:26" ht="15.75" customHeight="1">
      <c r="A27" s="856">
        <v>5</v>
      </c>
      <c r="B27" s="857" t="s">
        <v>503</v>
      </c>
      <c r="C27" s="858" t="s">
        <v>295</v>
      </c>
      <c r="D27" s="858" t="s">
        <v>485</v>
      </c>
      <c r="E27" s="859">
        <v>1367</v>
      </c>
      <c r="F27" s="860" t="e">
        <f>#REF!</f>
        <v>#REF!</v>
      </c>
      <c r="G27" s="1464" t="s">
        <v>87</v>
      </c>
      <c r="H27" s="862">
        <v>7</v>
      </c>
      <c r="I27" s="942">
        <v>5</v>
      </c>
      <c r="J27" s="862">
        <f t="shared" si="0"/>
        <v>47845</v>
      </c>
      <c r="K27" s="943">
        <f t="shared" si="1"/>
        <v>8202</v>
      </c>
      <c r="L27" s="890"/>
      <c r="M27" s="803"/>
      <c r="N27" s="801"/>
      <c r="O27" s="801"/>
      <c r="P27" s="935"/>
      <c r="Q27" s="801"/>
      <c r="R27" s="801"/>
      <c r="S27" s="801"/>
      <c r="T27" s="801"/>
      <c r="U27" s="992">
        <f t="shared" si="2"/>
        <v>9569</v>
      </c>
      <c r="V27" s="801"/>
      <c r="W27" s="801"/>
      <c r="X27" s="801"/>
      <c r="Y27" s="801"/>
      <c r="Z27" s="801"/>
    </row>
    <row r="28" spans="1:26" ht="15.75" customHeight="1">
      <c r="A28" s="856">
        <v>6</v>
      </c>
      <c r="B28" s="857" t="s">
        <v>504</v>
      </c>
      <c r="C28" s="858" t="s">
        <v>295</v>
      </c>
      <c r="D28" s="858" t="s">
        <v>485</v>
      </c>
      <c r="E28" s="859">
        <v>1998</v>
      </c>
      <c r="F28" s="860" t="e">
        <f>#REF!</f>
        <v>#REF!</v>
      </c>
      <c r="G28" s="1464" t="s">
        <v>87</v>
      </c>
      <c r="H28" s="862">
        <v>7</v>
      </c>
      <c r="I28" s="942">
        <v>5</v>
      </c>
      <c r="J28" s="862">
        <f t="shared" si="0"/>
        <v>69930</v>
      </c>
      <c r="K28" s="943">
        <f t="shared" si="1"/>
        <v>11988</v>
      </c>
      <c r="L28" s="890"/>
      <c r="M28" s="803"/>
      <c r="N28" s="801"/>
      <c r="O28" s="801"/>
      <c r="P28" s="935"/>
      <c r="Q28" s="801"/>
      <c r="R28" s="801"/>
      <c r="S28" s="801"/>
      <c r="T28" s="801"/>
      <c r="U28" s="992">
        <f t="shared" si="2"/>
        <v>13986</v>
      </c>
      <c r="V28" s="801"/>
      <c r="W28" s="801"/>
      <c r="X28" s="801"/>
      <c r="Y28" s="801"/>
      <c r="Z28" s="801"/>
    </row>
    <row r="29" spans="1:26" ht="15.75" customHeight="1">
      <c r="A29" s="856">
        <v>7</v>
      </c>
      <c r="B29" s="857" t="s">
        <v>505</v>
      </c>
      <c r="C29" s="858" t="s">
        <v>295</v>
      </c>
      <c r="D29" s="858" t="s">
        <v>485</v>
      </c>
      <c r="E29" s="859">
        <v>2400</v>
      </c>
      <c r="F29" s="860" t="e">
        <f>#REF!</f>
        <v>#REF!</v>
      </c>
      <c r="G29" s="1464" t="s">
        <v>87</v>
      </c>
      <c r="H29" s="862">
        <v>9</v>
      </c>
      <c r="I29" s="942">
        <v>5</v>
      </c>
      <c r="J29" s="862">
        <f t="shared" si="0"/>
        <v>108000</v>
      </c>
      <c r="K29" s="943">
        <f t="shared" si="1"/>
        <v>19200</v>
      </c>
      <c r="L29" s="890"/>
      <c r="M29" s="803"/>
      <c r="N29" s="801"/>
      <c r="O29" s="801"/>
      <c r="P29" s="935"/>
      <c r="Q29" s="801"/>
      <c r="R29" s="801"/>
      <c r="S29" s="801"/>
      <c r="T29" s="801"/>
      <c r="U29" s="992">
        <f t="shared" si="2"/>
        <v>21600</v>
      </c>
      <c r="V29" s="801"/>
      <c r="W29" s="801"/>
      <c r="X29" s="801"/>
      <c r="Y29" s="801"/>
      <c r="Z29" s="801"/>
    </row>
    <row r="30" spans="1:26" ht="15.75" customHeight="1">
      <c r="A30" s="856"/>
      <c r="B30" s="857"/>
      <c r="C30" s="858"/>
      <c r="D30" s="858"/>
      <c r="E30" s="859"/>
      <c r="F30" s="860"/>
      <c r="G30" s="863"/>
      <c r="H30" s="862"/>
      <c r="I30" s="942"/>
      <c r="J30" s="944"/>
      <c r="K30" s="945"/>
      <c r="L30" s="890"/>
      <c r="M30" s="803"/>
      <c r="N30" s="801"/>
      <c r="O30" s="801"/>
      <c r="P30" s="935"/>
      <c r="Q30" s="801"/>
      <c r="R30" s="801"/>
      <c r="S30" s="801"/>
      <c r="T30" s="801"/>
      <c r="U30" s="801"/>
      <c r="V30" s="801"/>
      <c r="W30" s="801"/>
      <c r="X30" s="801"/>
      <c r="Y30" s="801"/>
      <c r="Z30" s="801"/>
    </row>
    <row r="31" spans="1:26" ht="15.75" customHeight="1">
      <c r="A31" s="864"/>
      <c r="B31" s="865"/>
      <c r="C31" s="866"/>
      <c r="D31" s="866"/>
      <c r="E31" s="867"/>
      <c r="F31" s="868"/>
      <c r="G31" s="869"/>
      <c r="H31" s="869"/>
      <c r="I31" s="946"/>
      <c r="J31" s="947"/>
      <c r="K31" s="948"/>
      <c r="L31" s="890"/>
      <c r="M31" s="803"/>
      <c r="N31" s="801"/>
      <c r="O31" s="801"/>
      <c r="P31" s="935"/>
      <c r="Q31" s="801"/>
      <c r="R31" s="801"/>
      <c r="S31" s="801"/>
      <c r="T31" s="801"/>
      <c r="U31" s="801"/>
      <c r="V31" s="801"/>
      <c r="W31" s="801"/>
      <c r="X31" s="801"/>
      <c r="Y31" s="801"/>
      <c r="Z31" s="801"/>
    </row>
    <row r="32" spans="1:26" ht="15.75" customHeight="1">
      <c r="A32" s="870"/>
      <c r="B32" s="1499" t="s">
        <v>506</v>
      </c>
      <c r="C32" s="1494"/>
      <c r="D32" s="871"/>
      <c r="E32" s="872">
        <f>SUM(E22:E31)</f>
        <v>9565</v>
      </c>
      <c r="F32" s="873"/>
      <c r="G32" s="1465" t="s">
        <v>87</v>
      </c>
      <c r="H32" s="874">
        <f>U32/E32</f>
        <v>7.7937271301620497</v>
      </c>
      <c r="I32" s="949">
        <f>AVERAGE(I23:I29)</f>
        <v>3.28571428571429</v>
      </c>
      <c r="J32" s="950">
        <f>SUM(J22:J31)</f>
        <v>274179</v>
      </c>
      <c r="K32" s="951">
        <f>SUM(K22:K31)</f>
        <v>64982</v>
      </c>
      <c r="L32" s="890"/>
      <c r="M32" s="803"/>
      <c r="N32" s="801"/>
      <c r="O32" s="801"/>
      <c r="P32" s="931">
        <f>SUM(P22:P31)</f>
        <v>0</v>
      </c>
      <c r="Q32" s="801"/>
      <c r="R32" s="801"/>
      <c r="S32" s="801"/>
      <c r="T32" s="801"/>
      <c r="U32" s="993">
        <f>SUM(U23:U31)</f>
        <v>74547</v>
      </c>
      <c r="V32" s="992">
        <f>U32</f>
        <v>74547</v>
      </c>
      <c r="W32" s="801"/>
      <c r="X32" s="801"/>
      <c r="Y32" s="801"/>
      <c r="Z32" s="801"/>
    </row>
    <row r="33" spans="1:26" ht="15.75" customHeight="1">
      <c r="A33" s="1497" t="s">
        <v>507</v>
      </c>
      <c r="B33" s="1500"/>
      <c r="C33" s="875"/>
      <c r="D33" s="875"/>
      <c r="E33" s="876"/>
      <c r="F33" s="877"/>
      <c r="G33" s="878"/>
      <c r="H33" s="879"/>
      <c r="I33" s="952"/>
      <c r="J33" s="953"/>
      <c r="K33" s="954"/>
      <c r="L33" s="890"/>
      <c r="M33" s="801"/>
      <c r="N33" s="801"/>
      <c r="O33" s="801"/>
      <c r="P33" s="955"/>
      <c r="Q33" s="801"/>
      <c r="R33" s="801"/>
      <c r="S33" s="801"/>
      <c r="T33" s="801"/>
      <c r="U33" s="801"/>
      <c r="V33" s="801"/>
      <c r="W33" s="801"/>
      <c r="X33" s="801"/>
      <c r="Y33" s="801"/>
      <c r="Z33" s="801"/>
    </row>
    <row r="34" spans="1:26" ht="15.75" customHeight="1">
      <c r="A34" s="850"/>
      <c r="B34" s="817"/>
      <c r="C34" s="818"/>
      <c r="D34" s="818"/>
      <c r="E34" s="880"/>
      <c r="F34" s="823"/>
      <c r="G34" s="881"/>
      <c r="H34" s="881"/>
      <c r="I34" s="956"/>
      <c r="J34" s="957"/>
      <c r="K34" s="958"/>
      <c r="L34" s="890"/>
      <c r="M34" s="803"/>
      <c r="N34" s="801"/>
      <c r="O34" s="801"/>
      <c r="P34" s="959"/>
      <c r="Q34" s="801"/>
      <c r="R34" s="801"/>
      <c r="S34" s="801"/>
      <c r="T34" s="801"/>
      <c r="U34" s="801"/>
      <c r="V34" s="801"/>
      <c r="W34" s="801"/>
      <c r="X34" s="801"/>
      <c r="Y34" s="801"/>
      <c r="Z34" s="801"/>
    </row>
    <row r="35" spans="1:26" ht="15.75" customHeight="1">
      <c r="A35" s="856">
        <v>8</v>
      </c>
      <c r="B35" s="857" t="s">
        <v>508</v>
      </c>
      <c r="C35" s="858" t="s">
        <v>295</v>
      </c>
      <c r="D35" s="858" t="s">
        <v>485</v>
      </c>
      <c r="E35" s="859">
        <v>1517</v>
      </c>
      <c r="F35" s="860" t="e">
        <f>#REF!</f>
        <v>#REF!</v>
      </c>
      <c r="G35" s="1464" t="s">
        <v>87</v>
      </c>
      <c r="H35" s="862">
        <v>6</v>
      </c>
      <c r="I35" s="942">
        <v>1</v>
      </c>
      <c r="J35" s="862">
        <f>I35*H35*E35</f>
        <v>9102</v>
      </c>
      <c r="K35" s="943">
        <f>(H35*E35)-E35</f>
        <v>7585</v>
      </c>
      <c r="L35" s="890"/>
      <c r="M35" s="803"/>
      <c r="N35" s="801"/>
      <c r="O35" s="801"/>
      <c r="P35" s="931"/>
      <c r="Q35" s="801"/>
      <c r="R35" s="801"/>
      <c r="S35" s="801"/>
      <c r="T35" s="801"/>
      <c r="U35" s="992">
        <f>H35*E35</f>
        <v>9102</v>
      </c>
      <c r="V35" s="992"/>
      <c r="W35" s="801"/>
      <c r="X35" s="801"/>
      <c r="Y35" s="801"/>
      <c r="Z35" s="801"/>
    </row>
    <row r="36" spans="1:26" ht="15.75" customHeight="1">
      <c r="A36" s="882"/>
      <c r="B36" s="857"/>
      <c r="C36" s="858"/>
      <c r="D36" s="858"/>
      <c r="E36" s="859"/>
      <c r="F36" s="860"/>
      <c r="G36" s="863"/>
      <c r="H36" s="863"/>
      <c r="I36" s="960"/>
      <c r="J36" s="944"/>
      <c r="K36" s="945"/>
      <c r="L36" s="890"/>
      <c r="M36" s="803"/>
      <c r="N36" s="801"/>
      <c r="O36" s="801"/>
      <c r="P36" s="931"/>
      <c r="Q36" s="801"/>
      <c r="R36" s="801"/>
      <c r="S36" s="801"/>
      <c r="T36" s="801"/>
      <c r="U36" s="801"/>
      <c r="V36" s="801"/>
      <c r="W36" s="801"/>
      <c r="X36" s="801"/>
      <c r="Y36" s="801"/>
      <c r="Z36" s="801"/>
    </row>
    <row r="37" spans="1:26" ht="15.75" customHeight="1">
      <c r="A37" s="864"/>
      <c r="B37" s="883"/>
      <c r="C37" s="826"/>
      <c r="D37" s="826"/>
      <c r="E37" s="884"/>
      <c r="F37" s="885"/>
      <c r="G37" s="886"/>
      <c r="H37" s="886"/>
      <c r="I37" s="961"/>
      <c r="J37" s="962"/>
      <c r="K37" s="963"/>
      <c r="L37" s="890"/>
      <c r="M37" s="803"/>
      <c r="N37" s="801"/>
      <c r="O37" s="801"/>
      <c r="P37" s="931"/>
      <c r="Q37" s="801"/>
      <c r="R37" s="801"/>
      <c r="S37" s="801"/>
      <c r="T37" s="801"/>
      <c r="U37" s="801"/>
      <c r="V37" s="801"/>
      <c r="W37" s="801"/>
      <c r="X37" s="801"/>
      <c r="Y37" s="801"/>
      <c r="Z37" s="801"/>
    </row>
    <row r="38" spans="1:26" ht="15.75" customHeight="1">
      <c r="A38" s="870"/>
      <c r="B38" s="1499" t="s">
        <v>509</v>
      </c>
      <c r="C38" s="1494"/>
      <c r="D38" s="871"/>
      <c r="E38" s="872">
        <f>SUM(E34:E37)</f>
        <v>1517</v>
      </c>
      <c r="F38" s="873"/>
      <c r="G38" s="1466" t="s">
        <v>87</v>
      </c>
      <c r="H38" s="874">
        <f>U38/E38</f>
        <v>6</v>
      </c>
      <c r="I38" s="964">
        <f>AVERAGE(I35:I36)</f>
        <v>1</v>
      </c>
      <c r="J38" s="950">
        <f>SUM(J34:J37)</f>
        <v>9102</v>
      </c>
      <c r="K38" s="951">
        <f>SUM(K34:K37)</f>
        <v>7585</v>
      </c>
      <c r="L38" s="890"/>
      <c r="M38" s="803"/>
      <c r="N38" s="801"/>
      <c r="O38" s="801"/>
      <c r="P38" s="931"/>
      <c r="Q38" s="801"/>
      <c r="R38" s="801"/>
      <c r="S38" s="801"/>
      <c r="T38" s="801"/>
      <c r="U38" s="993">
        <f>SUM(U35:U37)</f>
        <v>9102</v>
      </c>
      <c r="V38" s="992">
        <f>U38</f>
        <v>9102</v>
      </c>
      <c r="W38" s="801"/>
      <c r="X38" s="801"/>
      <c r="Y38" s="801"/>
      <c r="Z38" s="801"/>
    </row>
    <row r="39" spans="1:26" ht="15.75" customHeight="1">
      <c r="A39" s="887"/>
      <c r="B39" s="888"/>
      <c r="C39" s="889"/>
      <c r="D39" s="890"/>
      <c r="E39" s="802"/>
      <c r="F39" s="802"/>
      <c r="G39" s="801"/>
      <c r="H39" s="890"/>
      <c r="I39" s="965"/>
      <c r="J39" s="966"/>
      <c r="K39" s="967"/>
      <c r="L39" s="890"/>
      <c r="M39" s="803"/>
      <c r="N39" s="801"/>
      <c r="O39" s="801"/>
      <c r="P39" s="968">
        <f>P38+P32+P13</f>
        <v>0</v>
      </c>
      <c r="Q39" s="801"/>
      <c r="R39" s="801"/>
      <c r="S39" s="801"/>
      <c r="T39" s="801"/>
      <c r="U39" s="801"/>
      <c r="V39" s="801"/>
      <c r="W39" s="801"/>
      <c r="X39" s="801"/>
      <c r="Y39" s="801"/>
      <c r="Z39" s="801"/>
    </row>
    <row r="40" spans="1:26" ht="15.75" customHeight="1">
      <c r="A40" s="1497" t="s">
        <v>510</v>
      </c>
      <c r="B40" s="1500"/>
      <c r="C40" s="891"/>
      <c r="D40" s="875"/>
      <c r="E40" s="892"/>
      <c r="F40" s="877"/>
      <c r="G40" s="878"/>
      <c r="H40" s="893"/>
      <c r="I40" s="969"/>
      <c r="J40" s="953"/>
      <c r="K40" s="954"/>
      <c r="L40" s="890"/>
      <c r="M40" s="801"/>
      <c r="N40" s="801"/>
      <c r="O40" s="801"/>
      <c r="P40" s="890"/>
      <c r="Q40" s="801"/>
      <c r="R40" s="801"/>
      <c r="S40" s="801"/>
      <c r="T40" s="801"/>
      <c r="U40" s="801"/>
      <c r="V40" s="801"/>
      <c r="W40" s="801"/>
      <c r="X40" s="801"/>
      <c r="Y40" s="801"/>
      <c r="Z40" s="801"/>
    </row>
    <row r="41" spans="1:26" ht="15.75" customHeight="1">
      <c r="A41" s="850"/>
      <c r="B41" s="851"/>
      <c r="C41" s="852"/>
      <c r="D41" s="852"/>
      <c r="E41" s="853"/>
      <c r="F41" s="854"/>
      <c r="G41" s="855"/>
      <c r="H41" s="855"/>
      <c r="I41" s="939"/>
      <c r="J41" s="970"/>
      <c r="K41" s="941"/>
      <c r="L41" s="890"/>
      <c r="M41" s="803"/>
      <c r="N41" s="801"/>
      <c r="O41" s="801"/>
      <c r="P41" s="971"/>
      <c r="Q41" s="801"/>
      <c r="R41" s="801"/>
      <c r="S41" s="801"/>
      <c r="T41" s="801"/>
      <c r="U41" s="801"/>
      <c r="V41" s="801"/>
      <c r="W41" s="801"/>
      <c r="X41" s="801"/>
      <c r="Y41" s="801"/>
      <c r="Z41" s="801"/>
    </row>
    <row r="42" spans="1:26" ht="15.75" customHeight="1">
      <c r="A42" s="856">
        <v>9</v>
      </c>
      <c r="B42" s="857" t="s">
        <v>511</v>
      </c>
      <c r="C42" s="858" t="s">
        <v>295</v>
      </c>
      <c r="D42" s="858" t="s">
        <v>485</v>
      </c>
      <c r="E42" s="859">
        <v>5270</v>
      </c>
      <c r="F42" s="860" t="e">
        <f>#REF!</f>
        <v>#REF!</v>
      </c>
      <c r="G42" s="1464" t="s">
        <v>87</v>
      </c>
      <c r="H42" s="862">
        <v>5</v>
      </c>
      <c r="I42" s="942">
        <v>5</v>
      </c>
      <c r="J42" s="862">
        <f>I42*H42*E42</f>
        <v>131750</v>
      </c>
      <c r="K42" s="943">
        <f>(H42*E42)-E42</f>
        <v>21080</v>
      </c>
      <c r="L42" s="890"/>
      <c r="M42" s="803"/>
      <c r="N42" s="801"/>
      <c r="O42" s="801"/>
      <c r="P42" s="972"/>
      <c r="Q42" s="801"/>
      <c r="R42" s="801"/>
      <c r="S42" s="801"/>
      <c r="T42" s="801"/>
      <c r="U42" s="992">
        <f>H42*E42</f>
        <v>26350</v>
      </c>
      <c r="V42" s="801"/>
      <c r="W42" s="801"/>
      <c r="X42" s="801"/>
      <c r="Y42" s="801"/>
      <c r="Z42" s="801"/>
    </row>
    <row r="43" spans="1:26" ht="15.75" customHeight="1">
      <c r="A43" s="856">
        <v>10</v>
      </c>
      <c r="B43" s="857" t="s">
        <v>512</v>
      </c>
      <c r="C43" s="858" t="s">
        <v>295</v>
      </c>
      <c r="D43" s="858" t="s">
        <v>485</v>
      </c>
      <c r="E43" s="859">
        <v>767</v>
      </c>
      <c r="F43" s="860" t="e">
        <f>#REF!</f>
        <v>#REF!</v>
      </c>
      <c r="G43" s="1464" t="s">
        <v>87</v>
      </c>
      <c r="H43" s="862">
        <v>5</v>
      </c>
      <c r="I43" s="942">
        <v>5</v>
      </c>
      <c r="J43" s="862">
        <f>I43*H43*E43</f>
        <v>19175</v>
      </c>
      <c r="K43" s="943">
        <f>(H43*E43)-E43</f>
        <v>3068</v>
      </c>
      <c r="L43" s="890"/>
      <c r="M43" s="803"/>
      <c r="N43" s="801"/>
      <c r="O43" s="801"/>
      <c r="P43" s="972"/>
      <c r="Q43" s="801"/>
      <c r="R43" s="801"/>
      <c r="S43" s="801"/>
      <c r="T43" s="801"/>
      <c r="U43" s="992">
        <f>H43*E43</f>
        <v>3835</v>
      </c>
      <c r="V43" s="801"/>
      <c r="W43" s="801"/>
      <c r="X43" s="801"/>
      <c r="Y43" s="801"/>
      <c r="Z43" s="801"/>
    </row>
    <row r="44" spans="1:26" ht="15.75" customHeight="1">
      <c r="A44" s="856">
        <v>11</v>
      </c>
      <c r="B44" s="857" t="s">
        <v>513</v>
      </c>
      <c r="C44" s="858" t="s">
        <v>295</v>
      </c>
      <c r="D44" s="858" t="s">
        <v>485</v>
      </c>
      <c r="E44" s="859">
        <v>2151</v>
      </c>
      <c r="F44" s="860" t="e">
        <f>#REF!</f>
        <v>#REF!</v>
      </c>
      <c r="G44" s="1464" t="s">
        <v>87</v>
      </c>
      <c r="H44" s="862">
        <v>5</v>
      </c>
      <c r="I44" s="942">
        <v>5</v>
      </c>
      <c r="J44" s="862">
        <f>I44*H44*E44</f>
        <v>53775</v>
      </c>
      <c r="K44" s="943">
        <f>(H44*E44)-E44</f>
        <v>8604</v>
      </c>
      <c r="L44" s="890"/>
      <c r="M44" s="803"/>
      <c r="N44" s="801"/>
      <c r="O44" s="801"/>
      <c r="P44" s="972"/>
      <c r="Q44" s="801"/>
      <c r="R44" s="801"/>
      <c r="S44" s="801"/>
      <c r="T44" s="801"/>
      <c r="U44" s="992">
        <f>H44*E44</f>
        <v>10755</v>
      </c>
      <c r="V44" s="801"/>
      <c r="W44" s="801"/>
      <c r="X44" s="801"/>
      <c r="Y44" s="801"/>
      <c r="Z44" s="801"/>
    </row>
    <row r="45" spans="1:26" ht="15.75" customHeight="1">
      <c r="A45" s="882"/>
      <c r="B45" s="857"/>
      <c r="C45" s="858"/>
      <c r="D45" s="858"/>
      <c r="E45" s="859"/>
      <c r="F45" s="860"/>
      <c r="G45" s="861"/>
      <c r="H45" s="863"/>
      <c r="I45" s="960"/>
      <c r="J45" s="973"/>
      <c r="K45" s="945"/>
      <c r="L45" s="890"/>
      <c r="M45" s="803"/>
      <c r="N45" s="801"/>
      <c r="O45" s="801"/>
      <c r="P45" s="972"/>
      <c r="Q45" s="801"/>
      <c r="R45" s="801"/>
      <c r="S45" s="801"/>
      <c r="T45" s="801"/>
      <c r="U45" s="801"/>
      <c r="V45" s="801"/>
      <c r="W45" s="801"/>
      <c r="X45" s="801"/>
      <c r="Y45" s="801"/>
      <c r="Z45" s="801"/>
    </row>
    <row r="46" spans="1:26" ht="15.75" customHeight="1">
      <c r="A46" s="864"/>
      <c r="B46" s="826"/>
      <c r="C46" s="826"/>
      <c r="D46" s="826"/>
      <c r="E46" s="884"/>
      <c r="F46" s="885"/>
      <c r="G46" s="894"/>
      <c r="H46" s="895"/>
      <c r="I46" s="974"/>
      <c r="J46" s="975"/>
      <c r="K46" s="963"/>
      <c r="L46" s="890"/>
      <c r="M46" s="976"/>
      <c r="N46" s="801"/>
      <c r="O46" s="801"/>
      <c r="P46" s="972"/>
      <c r="Q46" s="801"/>
      <c r="R46" s="801"/>
      <c r="S46" s="801"/>
      <c r="T46" s="801"/>
      <c r="U46" s="801"/>
      <c r="V46" s="801"/>
      <c r="W46" s="801"/>
      <c r="X46" s="801"/>
      <c r="Y46" s="801"/>
      <c r="Z46" s="801"/>
    </row>
    <row r="47" spans="1:26" ht="15.75" customHeight="1">
      <c r="A47" s="896"/>
      <c r="B47" s="1499" t="s">
        <v>514</v>
      </c>
      <c r="C47" s="1494"/>
      <c r="D47" s="871"/>
      <c r="E47" s="872">
        <f>SUM(E41:E46)</f>
        <v>8188</v>
      </c>
      <c r="F47" s="873"/>
      <c r="G47" s="1465" t="s">
        <v>87</v>
      </c>
      <c r="H47" s="897">
        <f>U47/E47</f>
        <v>5</v>
      </c>
      <c r="I47" s="949">
        <f>AVERAGE(I42:I44)</f>
        <v>5</v>
      </c>
      <c r="J47" s="977">
        <f>SUM(J41:J46)</f>
        <v>204700</v>
      </c>
      <c r="K47" s="951">
        <f>SUM(K41:K46)</f>
        <v>32752</v>
      </c>
      <c r="L47" s="890"/>
      <c r="M47" s="978">
        <f>224218-J47</f>
        <v>19518</v>
      </c>
      <c r="N47" s="801"/>
      <c r="O47" s="801"/>
      <c r="P47" s="890"/>
      <c r="Q47" s="801"/>
      <c r="R47" s="801"/>
      <c r="S47" s="801"/>
      <c r="T47" s="801"/>
      <c r="U47" s="993">
        <f>SUM(U42:U46)</f>
        <v>40940</v>
      </c>
      <c r="V47" s="992">
        <f>U47</f>
        <v>40940</v>
      </c>
      <c r="W47" s="801"/>
      <c r="X47" s="801"/>
      <c r="Y47" s="801"/>
      <c r="Z47" s="801"/>
    </row>
    <row r="48" spans="1:26" ht="15.75" customHeight="1">
      <c r="A48" s="870"/>
      <c r="B48" s="1499" t="s">
        <v>515</v>
      </c>
      <c r="C48" s="1501"/>
      <c r="D48" s="898"/>
      <c r="E48" s="872">
        <f>SUM(E47+E38+E32)</f>
        <v>19270</v>
      </c>
      <c r="F48" s="873"/>
      <c r="G48" s="1465" t="s">
        <v>87</v>
      </c>
      <c r="H48" s="897">
        <f>(U32+U35+U47)/E48</f>
        <v>6.4654385054488799</v>
      </c>
      <c r="I48" s="949">
        <f>(SUM(I23:I29)+I35+SUM(I42:I44))/11</f>
        <v>3.5454545454545499</v>
      </c>
      <c r="J48" s="979">
        <f>SUM(J47+J38+J32)</f>
        <v>487981</v>
      </c>
      <c r="K48" s="980">
        <f>SUM(K47+K38+K32)</f>
        <v>105319</v>
      </c>
      <c r="L48" s="890"/>
      <c r="M48" s="978">
        <f>1177593-J48</f>
        <v>689612</v>
      </c>
      <c r="N48" s="801"/>
      <c r="O48" s="801"/>
      <c r="P48" s="890"/>
      <c r="Q48" s="801"/>
      <c r="R48" s="801"/>
      <c r="S48" s="801"/>
      <c r="T48" s="801"/>
      <c r="U48" s="801"/>
      <c r="V48" s="994">
        <f>SUM(V29:V47)</f>
        <v>124589</v>
      </c>
      <c r="W48" s="801"/>
      <c r="X48" s="801"/>
      <c r="Y48" s="801"/>
      <c r="Z48" s="801"/>
    </row>
    <row r="49" spans="1:26" ht="15.75" customHeight="1">
      <c r="A49" s="887"/>
      <c r="B49" s="888"/>
      <c r="C49" s="899"/>
      <c r="D49" s="899"/>
      <c r="E49" s="900"/>
      <c r="F49" s="901"/>
      <c r="G49" s="902"/>
      <c r="H49" s="903"/>
      <c r="I49" s="981"/>
      <c r="J49" s="982"/>
      <c r="K49" s="983"/>
      <c r="L49" s="890"/>
      <c r="M49" s="978"/>
      <c r="N49" s="801"/>
      <c r="O49" s="801"/>
      <c r="P49" s="890"/>
      <c r="Q49" s="801"/>
      <c r="R49" s="801"/>
      <c r="S49" s="801"/>
      <c r="T49" s="801"/>
      <c r="U49" s="801"/>
      <c r="V49" s="992"/>
      <c r="W49" s="801"/>
      <c r="X49" s="801"/>
      <c r="Y49" s="801"/>
      <c r="Z49" s="801"/>
    </row>
    <row r="50" spans="1:26" ht="32.25" customHeight="1">
      <c r="A50" s="1502" t="s">
        <v>516</v>
      </c>
      <c r="B50" s="1503"/>
      <c r="C50" s="1503"/>
      <c r="D50" s="1504"/>
      <c r="E50" s="904">
        <f>E48+E13+'Leases Due'!D46</f>
        <v>46182</v>
      </c>
      <c r="F50" s="905"/>
      <c r="G50" s="1467" t="s">
        <v>87</v>
      </c>
      <c r="H50" s="906">
        <f>(V48+'Leases Due'!P46)/E50</f>
        <v>8.1688677406781895</v>
      </c>
      <c r="I50" s="984">
        <f>(I13+SUM(I23:I30)+I35+SUM(I42:I44)+SUM('Leases Due'!J10:J44))/40</f>
        <v>1.6</v>
      </c>
      <c r="J50" s="985">
        <f>J48+J13+'Leases Due'!K46</f>
        <v>853566.5</v>
      </c>
      <c r="K50" s="986">
        <f>K48+K13+'Leases Due'!L46</f>
        <v>209091.25</v>
      </c>
      <c r="L50" s="933"/>
      <c r="M50" s="978">
        <f>1788721.47-J50</f>
        <v>935154.97</v>
      </c>
      <c r="N50" s="801"/>
      <c r="O50" s="801"/>
      <c r="P50" s="890"/>
      <c r="Q50" s="801"/>
      <c r="R50" s="801"/>
      <c r="S50" s="801"/>
      <c r="T50" s="801"/>
      <c r="U50" s="801"/>
      <c r="V50" s="801"/>
      <c r="W50" s="801"/>
      <c r="X50" s="801"/>
      <c r="Y50" s="801"/>
      <c r="Z50" s="801"/>
    </row>
    <row r="51" spans="1:26" ht="15.75" customHeight="1">
      <c r="A51" s="801"/>
      <c r="B51" s="801"/>
      <c r="C51" s="801"/>
      <c r="D51" s="801"/>
      <c r="E51" s="907"/>
      <c r="F51" s="802"/>
      <c r="G51" s="908"/>
      <c r="H51" s="909"/>
      <c r="I51" s="909"/>
      <c r="J51" s="933"/>
      <c r="K51" s="933"/>
      <c r="L51" s="933"/>
      <c r="M51" s="933"/>
      <c r="N51" s="801"/>
      <c r="O51" s="801"/>
      <c r="P51" s="890"/>
      <c r="Q51" s="801"/>
      <c r="R51" s="801"/>
      <c r="S51" s="801"/>
      <c r="T51" s="801"/>
      <c r="U51" s="801"/>
      <c r="V51" s="801"/>
      <c r="W51" s="801"/>
      <c r="X51" s="801"/>
      <c r="Y51" s="801"/>
      <c r="Z51" s="801"/>
    </row>
    <row r="52" spans="1:26" ht="15.75" customHeight="1">
      <c r="A52" s="801"/>
      <c r="B52" s="801"/>
      <c r="C52" s="801"/>
      <c r="D52" s="801"/>
      <c r="E52" s="907"/>
      <c r="F52" s="802"/>
      <c r="G52" s="909"/>
      <c r="H52" s="909"/>
      <c r="I52" s="909"/>
      <c r="J52" s="933"/>
      <c r="K52" s="933"/>
      <c r="L52" s="933"/>
      <c r="M52" s="933"/>
      <c r="N52" s="801"/>
      <c r="O52" s="801"/>
      <c r="P52" s="890"/>
      <c r="Q52" s="801"/>
      <c r="R52" s="801"/>
      <c r="S52" s="801"/>
      <c r="T52" s="801"/>
      <c r="U52" s="801"/>
      <c r="V52" s="801"/>
      <c r="W52" s="801"/>
      <c r="X52" s="801"/>
      <c r="Y52" s="801"/>
      <c r="Z52" s="801"/>
    </row>
    <row r="53" spans="1:26" ht="15.75" customHeight="1">
      <c r="A53" s="801"/>
      <c r="B53" s="910"/>
      <c r="C53" s="801"/>
      <c r="D53" s="801"/>
      <c r="E53" s="907"/>
      <c r="F53" s="802"/>
      <c r="G53" s="911"/>
      <c r="H53" s="911"/>
      <c r="I53" s="911"/>
      <c r="J53" s="911"/>
      <c r="K53" s="911"/>
      <c r="L53" s="933"/>
      <c r="M53" s="933"/>
      <c r="N53" s="801"/>
      <c r="O53" s="801"/>
      <c r="P53" s="890"/>
      <c r="Q53" s="801"/>
      <c r="R53" s="801"/>
      <c r="S53" s="801"/>
      <c r="T53" s="801"/>
      <c r="U53" s="801"/>
      <c r="V53" s="801"/>
      <c r="W53" s="801"/>
      <c r="X53" s="801"/>
      <c r="Y53" s="801"/>
      <c r="Z53" s="801"/>
    </row>
    <row r="54" spans="1:26" ht="15.75" customHeight="1">
      <c r="A54" s="801" t="s">
        <v>517</v>
      </c>
      <c r="B54" s="801"/>
      <c r="C54" s="801"/>
      <c r="D54" s="801" t="s">
        <v>518</v>
      </c>
      <c r="E54" s="907"/>
      <c r="F54" s="802"/>
      <c r="G54" s="911"/>
      <c r="H54" s="911"/>
      <c r="I54" s="911"/>
      <c r="J54" s="911"/>
      <c r="K54" s="911"/>
      <c r="L54" s="933"/>
      <c r="M54" s="933"/>
      <c r="N54" s="801"/>
      <c r="O54" s="801"/>
      <c r="P54" s="890"/>
      <c r="Q54" s="801"/>
      <c r="R54" s="801"/>
      <c r="S54" s="801"/>
      <c r="T54" s="801"/>
      <c r="U54" s="801"/>
      <c r="V54" s="801"/>
      <c r="W54" s="801"/>
      <c r="X54" s="801"/>
      <c r="Y54" s="801"/>
      <c r="Z54" s="801"/>
    </row>
    <row r="55" spans="1:26" ht="15.75" customHeight="1">
      <c r="A55" s="801"/>
      <c r="B55" s="801"/>
      <c r="C55" s="801"/>
      <c r="D55" s="801" t="s">
        <v>519</v>
      </c>
      <c r="E55" s="907"/>
      <c r="F55" s="802"/>
      <c r="G55" s="803"/>
      <c r="H55" s="803"/>
      <c r="I55" s="803"/>
      <c r="J55" s="801"/>
      <c r="K55" s="801"/>
      <c r="L55" s="933"/>
      <c r="M55" s="910"/>
      <c r="N55" s="801"/>
      <c r="O55" s="801"/>
      <c r="P55" s="890"/>
      <c r="Q55" s="801"/>
      <c r="R55" s="801"/>
      <c r="S55" s="801"/>
      <c r="T55" s="801"/>
      <c r="U55" s="801"/>
      <c r="V55" s="801"/>
      <c r="W55" s="801"/>
      <c r="X55" s="801"/>
      <c r="Y55" s="801"/>
      <c r="Z55" s="801"/>
    </row>
    <row r="56" spans="1:26" ht="15.75" customHeight="1">
      <c r="A56" s="801"/>
      <c r="B56" s="801"/>
      <c r="C56" s="801"/>
      <c r="D56" s="801"/>
      <c r="E56" s="907"/>
      <c r="F56" s="802"/>
      <c r="G56" s="803"/>
      <c r="H56" s="803"/>
      <c r="I56" s="803"/>
      <c r="J56" s="801"/>
      <c r="K56" s="801"/>
      <c r="L56" s="933"/>
      <c r="M56" s="987"/>
      <c r="N56" s="801"/>
      <c r="O56" s="801"/>
      <c r="P56" s="890"/>
      <c r="Q56" s="801"/>
      <c r="R56" s="801"/>
      <c r="S56" s="801"/>
      <c r="T56" s="801"/>
      <c r="U56" s="801"/>
      <c r="V56" s="801"/>
      <c r="W56" s="801"/>
      <c r="X56" s="801"/>
      <c r="Y56" s="801"/>
      <c r="Z56" s="801"/>
    </row>
    <row r="57" spans="1:26" ht="15.75" customHeight="1">
      <c r="A57" s="801"/>
      <c r="B57" s="801"/>
      <c r="C57" s="801"/>
      <c r="D57" s="801"/>
      <c r="E57" s="802"/>
      <c r="F57" s="802"/>
      <c r="G57" s="803"/>
      <c r="H57" s="803"/>
      <c r="I57" s="803"/>
      <c r="J57" s="801"/>
      <c r="K57" s="801"/>
      <c r="L57" s="933"/>
      <c r="M57" s="988"/>
      <c r="N57" s="801"/>
      <c r="O57" s="801"/>
      <c r="P57" s="890"/>
      <c r="Q57" s="801"/>
      <c r="R57" s="801"/>
      <c r="S57" s="801"/>
      <c r="T57" s="801"/>
      <c r="U57" s="801"/>
      <c r="V57" s="801"/>
      <c r="W57" s="801"/>
      <c r="X57" s="801"/>
      <c r="Y57" s="801"/>
      <c r="Z57" s="801"/>
    </row>
    <row r="58" spans="1:26" ht="15.75" customHeight="1">
      <c r="A58" s="801"/>
      <c r="B58" s="801"/>
      <c r="C58" s="801"/>
      <c r="D58" s="801"/>
      <c r="E58" s="802"/>
      <c r="F58" s="802"/>
      <c r="G58" s="803"/>
      <c r="H58" s="803"/>
      <c r="I58" s="803"/>
      <c r="J58" s="801"/>
      <c r="K58" s="801"/>
      <c r="L58" s="989"/>
      <c r="M58" s="990"/>
      <c r="N58" s="801"/>
      <c r="O58" s="801"/>
      <c r="P58" s="890"/>
      <c r="Q58" s="801"/>
      <c r="R58" s="801"/>
      <c r="S58" s="801"/>
      <c r="T58" s="801"/>
      <c r="U58" s="801"/>
      <c r="V58" s="801"/>
      <c r="W58" s="801"/>
      <c r="X58" s="801"/>
      <c r="Y58" s="801"/>
      <c r="Z58" s="801"/>
    </row>
    <row r="59" spans="1:26" ht="15.75" customHeight="1">
      <c r="A59" s="801"/>
      <c r="B59" s="801"/>
      <c r="C59" s="801"/>
      <c r="D59" s="801"/>
      <c r="E59" s="802"/>
      <c r="F59" s="802"/>
      <c r="G59" s="803"/>
      <c r="H59" s="803"/>
      <c r="I59" s="803"/>
      <c r="J59" s="801"/>
      <c r="K59" s="801"/>
      <c r="L59" s="890"/>
      <c r="M59" s="801"/>
      <c r="N59" s="801"/>
      <c r="O59" s="801"/>
      <c r="P59" s="890"/>
      <c r="Q59" s="801"/>
      <c r="R59" s="801"/>
      <c r="S59" s="801"/>
      <c r="T59" s="801"/>
      <c r="U59" s="801"/>
      <c r="V59" s="801"/>
      <c r="W59" s="801"/>
      <c r="X59" s="801"/>
      <c r="Y59" s="801"/>
      <c r="Z59" s="801"/>
    </row>
    <row r="60" spans="1:26" ht="15.75" customHeight="1">
      <c r="A60" s="801"/>
      <c r="B60" s="801"/>
      <c r="C60" s="801"/>
      <c r="D60" s="801"/>
      <c r="E60" s="802"/>
      <c r="F60" s="802"/>
      <c r="G60" s="803"/>
      <c r="H60" s="803"/>
      <c r="I60" s="803"/>
      <c r="J60" s="801"/>
      <c r="K60" s="801"/>
      <c r="L60" s="890"/>
      <c r="M60" s="801"/>
      <c r="N60" s="801"/>
      <c r="O60" s="801"/>
      <c r="P60" s="890"/>
      <c r="Q60" s="801"/>
      <c r="R60" s="801"/>
      <c r="S60" s="801"/>
      <c r="T60" s="801"/>
      <c r="U60" s="801"/>
      <c r="V60" s="801"/>
      <c r="W60" s="801"/>
      <c r="X60" s="801"/>
      <c r="Y60" s="801"/>
      <c r="Z60" s="801"/>
    </row>
    <row r="61" spans="1:26" ht="15.75" customHeight="1">
      <c r="A61" s="801"/>
      <c r="B61" s="801"/>
      <c r="C61" s="801"/>
      <c r="D61" s="801"/>
      <c r="E61" s="802"/>
      <c r="F61" s="802"/>
      <c r="G61" s="803"/>
      <c r="H61" s="803"/>
      <c r="I61" s="803"/>
      <c r="J61" s="801"/>
      <c r="K61" s="801"/>
      <c r="L61" s="890"/>
      <c r="M61" s="801"/>
      <c r="N61" s="801"/>
      <c r="O61" s="801"/>
      <c r="P61" s="890"/>
      <c r="Q61" s="801"/>
      <c r="R61" s="801"/>
      <c r="S61" s="801"/>
      <c r="T61" s="801"/>
      <c r="U61" s="801"/>
      <c r="V61" s="801"/>
      <c r="W61" s="801"/>
      <c r="X61" s="801"/>
      <c r="Y61" s="801"/>
      <c r="Z61" s="801"/>
    </row>
    <row r="62" spans="1:26" ht="15.75" customHeight="1">
      <c r="A62" s="801"/>
      <c r="B62" s="801"/>
      <c r="C62" s="801"/>
      <c r="D62" s="801"/>
      <c r="E62" s="802"/>
      <c r="F62" s="802"/>
      <c r="G62" s="803"/>
      <c r="H62" s="803"/>
      <c r="I62" s="803"/>
      <c r="J62" s="801"/>
      <c r="K62" s="801"/>
      <c r="L62" s="890"/>
      <c r="M62" s="801"/>
      <c r="N62" s="801"/>
      <c r="O62" s="801"/>
      <c r="P62" s="890"/>
      <c r="Q62" s="801"/>
      <c r="R62" s="801"/>
      <c r="S62" s="801"/>
      <c r="T62" s="801"/>
      <c r="U62" s="801"/>
      <c r="V62" s="801"/>
      <c r="W62" s="801"/>
      <c r="X62" s="801"/>
      <c r="Y62" s="801"/>
      <c r="Z62" s="801"/>
    </row>
    <row r="63" spans="1:26" ht="15.75" customHeight="1">
      <c r="A63" s="801"/>
      <c r="B63" s="801"/>
      <c r="C63" s="801"/>
      <c r="D63" s="801"/>
      <c r="E63" s="802"/>
      <c r="F63" s="802"/>
      <c r="G63" s="803"/>
      <c r="H63" s="803"/>
      <c r="I63" s="803"/>
      <c r="J63" s="801"/>
      <c r="K63" s="801"/>
      <c r="L63" s="890"/>
      <c r="M63" s="801"/>
      <c r="N63" s="801"/>
      <c r="O63" s="801"/>
      <c r="P63" s="890"/>
      <c r="Q63" s="801"/>
      <c r="R63" s="801"/>
      <c r="S63" s="801"/>
      <c r="T63" s="801"/>
      <c r="U63" s="801"/>
      <c r="V63" s="801"/>
      <c r="W63" s="801"/>
      <c r="X63" s="801"/>
      <c r="Y63" s="801"/>
      <c r="Z63" s="801"/>
    </row>
    <row r="64" spans="1:26" ht="15.75" customHeight="1">
      <c r="A64" s="801"/>
      <c r="B64" s="801"/>
      <c r="C64" s="801"/>
      <c r="D64" s="801"/>
      <c r="E64" s="802"/>
      <c r="F64" s="802"/>
      <c r="G64" s="803"/>
      <c r="H64" s="803"/>
      <c r="I64" s="803"/>
      <c r="J64" s="801"/>
      <c r="K64" s="801"/>
      <c r="L64" s="890"/>
      <c r="M64" s="801"/>
      <c r="N64" s="801"/>
      <c r="O64" s="801"/>
      <c r="P64" s="890"/>
      <c r="Q64" s="801"/>
      <c r="R64" s="801"/>
      <c r="S64" s="801"/>
      <c r="T64" s="801"/>
      <c r="U64" s="801"/>
      <c r="V64" s="801"/>
      <c r="W64" s="801"/>
      <c r="X64" s="801"/>
      <c r="Y64" s="801"/>
      <c r="Z64" s="801"/>
    </row>
    <row r="65" spans="1:26" ht="15.75" customHeight="1">
      <c r="A65" s="801"/>
      <c r="B65" s="801"/>
      <c r="C65" s="801"/>
      <c r="D65" s="801"/>
      <c r="E65" s="802"/>
      <c r="F65" s="802"/>
      <c r="G65" s="803"/>
      <c r="H65" s="803"/>
      <c r="I65" s="803"/>
      <c r="J65" s="801"/>
      <c r="K65" s="801"/>
      <c r="L65" s="890"/>
      <c r="M65" s="801"/>
      <c r="N65" s="801"/>
      <c r="O65" s="801"/>
      <c r="P65" s="890"/>
      <c r="Q65" s="801"/>
      <c r="R65" s="801"/>
      <c r="S65" s="801"/>
      <c r="T65" s="801"/>
      <c r="U65" s="801"/>
      <c r="V65" s="801"/>
      <c r="W65" s="801"/>
      <c r="X65" s="801"/>
      <c r="Y65" s="801"/>
      <c r="Z65" s="801"/>
    </row>
    <row r="66" spans="1:26" ht="15.75" customHeight="1">
      <c r="A66" s="801"/>
      <c r="B66" s="801"/>
      <c r="C66" s="801"/>
      <c r="D66" s="801"/>
      <c r="E66" s="802"/>
      <c r="F66" s="802"/>
      <c r="G66" s="803"/>
      <c r="H66" s="803"/>
      <c r="I66" s="803"/>
      <c r="J66" s="801"/>
      <c r="K66" s="801"/>
      <c r="L66" s="890"/>
      <c r="M66" s="801"/>
      <c r="N66" s="801"/>
      <c r="O66" s="801"/>
      <c r="P66" s="890"/>
      <c r="Q66" s="801"/>
      <c r="R66" s="801"/>
      <c r="S66" s="801"/>
      <c r="T66" s="801"/>
      <c r="U66" s="801"/>
      <c r="V66" s="801"/>
      <c r="W66" s="801"/>
      <c r="X66" s="801"/>
      <c r="Y66" s="801"/>
      <c r="Z66" s="801"/>
    </row>
    <row r="67" spans="1:26" ht="15.75" customHeight="1">
      <c r="A67" s="801"/>
      <c r="B67" s="801"/>
      <c r="C67" s="801"/>
      <c r="D67" s="801"/>
      <c r="E67" s="802"/>
      <c r="F67" s="802"/>
      <c r="G67" s="803"/>
      <c r="H67" s="803"/>
      <c r="I67" s="803"/>
      <c r="J67" s="801"/>
      <c r="K67" s="801"/>
      <c r="L67" s="890"/>
      <c r="M67" s="801"/>
      <c r="N67" s="801"/>
      <c r="O67" s="801"/>
      <c r="P67" s="890"/>
      <c r="Q67" s="801"/>
      <c r="R67" s="801"/>
      <c r="S67" s="801"/>
      <c r="T67" s="801"/>
      <c r="U67" s="801"/>
      <c r="V67" s="801"/>
      <c r="W67" s="801"/>
      <c r="X67" s="801"/>
      <c r="Y67" s="801"/>
      <c r="Z67" s="801"/>
    </row>
    <row r="68" spans="1:26" ht="15.75" customHeight="1">
      <c r="A68" s="801"/>
      <c r="B68" s="801"/>
      <c r="C68" s="801"/>
      <c r="D68" s="801"/>
      <c r="E68" s="802"/>
      <c r="F68" s="802"/>
      <c r="G68" s="803"/>
      <c r="H68" s="803"/>
      <c r="I68" s="803"/>
      <c r="J68" s="801"/>
      <c r="K68" s="801"/>
      <c r="L68" s="890"/>
      <c r="M68" s="801"/>
      <c r="N68" s="801"/>
      <c r="O68" s="801"/>
      <c r="P68" s="890"/>
      <c r="Q68" s="801"/>
      <c r="R68" s="801"/>
      <c r="S68" s="801"/>
      <c r="T68" s="801"/>
      <c r="U68" s="801"/>
      <c r="V68" s="801"/>
      <c r="W68" s="801"/>
      <c r="X68" s="801"/>
      <c r="Y68" s="801"/>
      <c r="Z68" s="801"/>
    </row>
    <row r="69" spans="1:26" ht="15.75" customHeight="1">
      <c r="A69" s="801"/>
      <c r="B69" s="801"/>
      <c r="C69" s="801"/>
      <c r="D69" s="801"/>
      <c r="E69" s="802"/>
      <c r="F69" s="802"/>
      <c r="G69" s="803"/>
      <c r="H69" s="803"/>
      <c r="I69" s="803"/>
      <c r="J69" s="801"/>
      <c r="K69" s="801"/>
      <c r="L69" s="890"/>
      <c r="M69" s="801"/>
      <c r="N69" s="801"/>
      <c r="O69" s="801"/>
      <c r="P69" s="890"/>
      <c r="Q69" s="801"/>
      <c r="R69" s="801"/>
      <c r="S69" s="801"/>
      <c r="T69" s="801"/>
      <c r="U69" s="801"/>
      <c r="V69" s="801"/>
      <c r="W69" s="801"/>
      <c r="X69" s="801"/>
      <c r="Y69" s="801"/>
      <c r="Z69" s="801"/>
    </row>
    <row r="70" spans="1:26" ht="15.75" customHeight="1">
      <c r="A70" s="801"/>
      <c r="B70" s="801"/>
      <c r="C70" s="801"/>
      <c r="D70" s="801"/>
      <c r="E70" s="802"/>
      <c r="F70" s="802"/>
      <c r="G70" s="803"/>
      <c r="H70" s="803"/>
      <c r="I70" s="803"/>
      <c r="J70" s="801"/>
      <c r="K70" s="801"/>
      <c r="L70" s="890"/>
      <c r="M70" s="801"/>
      <c r="N70" s="801"/>
      <c r="O70" s="801"/>
      <c r="P70" s="890"/>
      <c r="Q70" s="801"/>
      <c r="R70" s="801"/>
      <c r="S70" s="801"/>
      <c r="T70" s="801"/>
      <c r="U70" s="801"/>
      <c r="V70" s="801"/>
      <c r="W70" s="801"/>
      <c r="X70" s="801"/>
      <c r="Y70" s="801"/>
      <c r="Z70" s="801"/>
    </row>
    <row r="71" spans="1:26" ht="15.75" customHeight="1">
      <c r="A71" s="801"/>
      <c r="B71" s="801"/>
      <c r="C71" s="801"/>
      <c r="D71" s="801"/>
      <c r="E71" s="802"/>
      <c r="F71" s="802"/>
      <c r="G71" s="803"/>
      <c r="H71" s="803"/>
      <c r="I71" s="803"/>
      <c r="J71" s="801"/>
      <c r="K71" s="801"/>
      <c r="L71" s="890"/>
      <c r="M71" s="801"/>
      <c r="N71" s="801"/>
      <c r="O71" s="801"/>
      <c r="P71" s="890"/>
      <c r="Q71" s="801"/>
      <c r="R71" s="801"/>
      <c r="S71" s="801"/>
      <c r="T71" s="801"/>
      <c r="U71" s="801"/>
      <c r="V71" s="801"/>
      <c r="W71" s="801"/>
      <c r="X71" s="801"/>
      <c r="Y71" s="801"/>
      <c r="Z71" s="801"/>
    </row>
    <row r="72" spans="1:26" ht="15.75" customHeight="1">
      <c r="A72" s="801"/>
      <c r="B72" s="801"/>
      <c r="C72" s="801"/>
      <c r="D72" s="801"/>
      <c r="E72" s="802"/>
      <c r="F72" s="802"/>
      <c r="G72" s="803"/>
      <c r="H72" s="803"/>
      <c r="I72" s="803"/>
      <c r="J72" s="801"/>
      <c r="K72" s="801"/>
      <c r="L72" s="890"/>
      <c r="M72" s="801"/>
      <c r="N72" s="801"/>
      <c r="O72" s="801"/>
      <c r="P72" s="890"/>
      <c r="Q72" s="801"/>
      <c r="R72" s="801"/>
      <c r="S72" s="801"/>
      <c r="T72" s="801"/>
      <c r="U72" s="801"/>
      <c r="V72" s="801"/>
      <c r="W72" s="801"/>
      <c r="X72" s="801"/>
      <c r="Y72" s="801"/>
      <c r="Z72" s="801"/>
    </row>
    <row r="73" spans="1:26" ht="15.75" customHeight="1">
      <c r="A73" s="801"/>
      <c r="B73" s="801"/>
      <c r="C73" s="801"/>
      <c r="D73" s="801"/>
      <c r="E73" s="802"/>
      <c r="F73" s="802"/>
      <c r="G73" s="803"/>
      <c r="H73" s="803"/>
      <c r="I73" s="803"/>
      <c r="J73" s="801"/>
      <c r="K73" s="801"/>
      <c r="L73" s="890"/>
      <c r="M73" s="801"/>
      <c r="N73" s="801"/>
      <c r="O73" s="801"/>
      <c r="P73" s="890"/>
      <c r="Q73" s="801"/>
      <c r="R73" s="801"/>
      <c r="S73" s="801"/>
      <c r="T73" s="801"/>
      <c r="U73" s="801"/>
      <c r="V73" s="801"/>
      <c r="W73" s="801"/>
      <c r="X73" s="801"/>
      <c r="Y73" s="801"/>
      <c r="Z73" s="801"/>
    </row>
    <row r="74" spans="1:26" ht="15.75" customHeight="1">
      <c r="A74" s="801"/>
      <c r="B74" s="801"/>
      <c r="C74" s="801"/>
      <c r="D74" s="801"/>
      <c r="E74" s="802"/>
      <c r="F74" s="802"/>
      <c r="G74" s="803"/>
      <c r="H74" s="803"/>
      <c r="I74" s="803"/>
      <c r="J74" s="801"/>
      <c r="K74" s="801"/>
      <c r="L74" s="890"/>
      <c r="M74" s="801"/>
      <c r="N74" s="801"/>
      <c r="O74" s="801"/>
      <c r="P74" s="890"/>
      <c r="Q74" s="801"/>
      <c r="R74" s="801"/>
      <c r="S74" s="801"/>
      <c r="T74" s="801"/>
      <c r="U74" s="801"/>
      <c r="V74" s="801"/>
      <c r="W74" s="801"/>
      <c r="X74" s="801"/>
      <c r="Y74" s="801"/>
      <c r="Z74" s="801"/>
    </row>
    <row r="75" spans="1:26" ht="15.75" customHeight="1">
      <c r="A75" s="801"/>
      <c r="B75" s="801"/>
      <c r="C75" s="801"/>
      <c r="D75" s="801"/>
      <c r="E75" s="802"/>
      <c r="F75" s="802"/>
      <c r="G75" s="803"/>
      <c r="H75" s="803"/>
      <c r="I75" s="803"/>
      <c r="J75" s="801"/>
      <c r="K75" s="801"/>
      <c r="L75" s="890"/>
      <c r="M75" s="801"/>
      <c r="N75" s="801"/>
      <c r="O75" s="801"/>
      <c r="P75" s="890"/>
      <c r="Q75" s="801"/>
      <c r="R75" s="801"/>
      <c r="S75" s="801"/>
      <c r="T75" s="801"/>
      <c r="U75" s="801"/>
      <c r="V75" s="801"/>
      <c r="W75" s="801"/>
      <c r="X75" s="801"/>
      <c r="Y75" s="801"/>
      <c r="Z75" s="801"/>
    </row>
    <row r="76" spans="1:26" ht="15.75" customHeight="1">
      <c r="A76" s="801"/>
      <c r="B76" s="801"/>
      <c r="C76" s="801"/>
      <c r="D76" s="801"/>
      <c r="E76" s="802"/>
      <c r="F76" s="802"/>
      <c r="G76" s="803"/>
      <c r="H76" s="803"/>
      <c r="I76" s="803"/>
      <c r="J76" s="801"/>
      <c r="K76" s="801"/>
      <c r="L76" s="890"/>
      <c r="M76" s="801"/>
      <c r="N76" s="801"/>
      <c r="O76" s="801"/>
      <c r="P76" s="890"/>
      <c r="Q76" s="801"/>
      <c r="R76" s="801"/>
      <c r="S76" s="801"/>
      <c r="T76" s="801"/>
      <c r="U76" s="801"/>
      <c r="V76" s="801"/>
      <c r="W76" s="801"/>
      <c r="X76" s="801"/>
      <c r="Y76" s="801"/>
      <c r="Z76" s="801"/>
    </row>
    <row r="77" spans="1:26" ht="15.75" customHeight="1">
      <c r="A77" s="801"/>
      <c r="B77" s="801"/>
      <c r="C77" s="801"/>
      <c r="D77" s="801"/>
      <c r="E77" s="802"/>
      <c r="F77" s="802"/>
      <c r="G77" s="803"/>
      <c r="H77" s="803"/>
      <c r="I77" s="803"/>
      <c r="J77" s="801"/>
      <c r="K77" s="801"/>
      <c r="L77" s="890"/>
      <c r="M77" s="801"/>
      <c r="N77" s="801"/>
      <c r="O77" s="801"/>
      <c r="P77" s="890"/>
      <c r="Q77" s="801"/>
      <c r="R77" s="801"/>
      <c r="S77" s="801"/>
      <c r="T77" s="801"/>
      <c r="U77" s="801"/>
      <c r="V77" s="801"/>
      <c r="W77" s="801"/>
      <c r="X77" s="801"/>
      <c r="Y77" s="801"/>
      <c r="Z77" s="801"/>
    </row>
    <row r="78" spans="1:26" ht="15.75" customHeight="1">
      <c r="A78" s="801"/>
      <c r="B78" s="801"/>
      <c r="C78" s="801"/>
      <c r="D78" s="801"/>
      <c r="E78" s="802"/>
      <c r="F78" s="802"/>
      <c r="G78" s="803"/>
      <c r="H78" s="803"/>
      <c r="I78" s="803"/>
      <c r="J78" s="801"/>
      <c r="K78" s="801"/>
      <c r="L78" s="890"/>
      <c r="M78" s="801"/>
      <c r="N78" s="801"/>
      <c r="O78" s="801"/>
      <c r="P78" s="890"/>
      <c r="Q78" s="801"/>
      <c r="R78" s="801"/>
      <c r="S78" s="801"/>
      <c r="T78" s="801"/>
      <c r="U78" s="801"/>
      <c r="V78" s="801"/>
      <c r="W78" s="801"/>
      <c r="X78" s="801"/>
      <c r="Y78" s="801"/>
      <c r="Z78" s="801"/>
    </row>
    <row r="79" spans="1:26" ht="15.75" customHeight="1">
      <c r="A79" s="801"/>
      <c r="B79" s="801"/>
      <c r="C79" s="801"/>
      <c r="D79" s="801"/>
      <c r="E79" s="802"/>
      <c r="F79" s="802"/>
      <c r="G79" s="803"/>
      <c r="H79" s="803"/>
      <c r="I79" s="803"/>
      <c r="J79" s="801"/>
      <c r="K79" s="801"/>
      <c r="L79" s="890"/>
      <c r="M79" s="801"/>
      <c r="N79" s="801"/>
      <c r="O79" s="801"/>
      <c r="P79" s="890"/>
      <c r="Q79" s="801"/>
      <c r="R79" s="801"/>
      <c r="S79" s="801"/>
      <c r="T79" s="801"/>
      <c r="U79" s="801"/>
      <c r="V79" s="801"/>
      <c r="W79" s="801"/>
      <c r="X79" s="801"/>
      <c r="Y79" s="801"/>
      <c r="Z79" s="801"/>
    </row>
    <row r="80" spans="1:26" ht="15.75" customHeight="1">
      <c r="A80" s="801"/>
      <c r="B80" s="801"/>
      <c r="C80" s="801"/>
      <c r="D80" s="801"/>
      <c r="E80" s="802"/>
      <c r="F80" s="802"/>
      <c r="G80" s="803"/>
      <c r="H80" s="803"/>
      <c r="I80" s="803"/>
      <c r="J80" s="801"/>
      <c r="K80" s="801"/>
      <c r="L80" s="890"/>
      <c r="M80" s="801"/>
      <c r="N80" s="801"/>
      <c r="O80" s="801"/>
      <c r="P80" s="890"/>
      <c r="Q80" s="801"/>
      <c r="R80" s="801"/>
      <c r="S80" s="801"/>
      <c r="T80" s="801"/>
      <c r="U80" s="801"/>
      <c r="V80" s="801"/>
      <c r="W80" s="801"/>
      <c r="X80" s="801"/>
      <c r="Y80" s="801"/>
      <c r="Z80" s="801"/>
    </row>
    <row r="81" spans="1:26" ht="15.75" customHeight="1">
      <c r="A81" s="801"/>
      <c r="B81" s="801"/>
      <c r="C81" s="801"/>
      <c r="D81" s="801"/>
      <c r="E81" s="802"/>
      <c r="F81" s="802"/>
      <c r="G81" s="803"/>
      <c r="H81" s="803"/>
      <c r="I81" s="803"/>
      <c r="J81" s="801"/>
      <c r="K81" s="801"/>
      <c r="L81" s="890"/>
      <c r="M81" s="801"/>
      <c r="N81" s="801"/>
      <c r="O81" s="801"/>
      <c r="P81" s="890"/>
      <c r="Q81" s="801"/>
      <c r="R81" s="801"/>
      <c r="S81" s="801"/>
      <c r="T81" s="801"/>
      <c r="U81" s="801"/>
      <c r="V81" s="801"/>
      <c r="W81" s="801"/>
      <c r="X81" s="801"/>
      <c r="Y81" s="801"/>
      <c r="Z81" s="801"/>
    </row>
    <row r="82" spans="1:26" ht="15.75" customHeight="1">
      <c r="A82" s="801"/>
      <c r="B82" s="801"/>
      <c r="C82" s="801"/>
      <c r="D82" s="801"/>
      <c r="E82" s="802"/>
      <c r="F82" s="802"/>
      <c r="G82" s="803"/>
      <c r="H82" s="803"/>
      <c r="I82" s="803"/>
      <c r="J82" s="801"/>
      <c r="K82" s="801"/>
      <c r="L82" s="890"/>
      <c r="M82" s="801"/>
      <c r="N82" s="801"/>
      <c r="O82" s="801"/>
      <c r="P82" s="890"/>
      <c r="Q82" s="801"/>
      <c r="R82" s="801"/>
      <c r="S82" s="801"/>
      <c r="T82" s="801"/>
      <c r="U82" s="801"/>
      <c r="V82" s="801"/>
      <c r="W82" s="801"/>
      <c r="X82" s="801"/>
      <c r="Y82" s="801"/>
      <c r="Z82" s="801"/>
    </row>
    <row r="83" spans="1:26" ht="15.75" customHeight="1">
      <c r="A83" s="801"/>
      <c r="B83" s="801"/>
      <c r="C83" s="801"/>
      <c r="D83" s="801"/>
      <c r="E83" s="802"/>
      <c r="F83" s="802"/>
      <c r="G83" s="803"/>
      <c r="H83" s="803"/>
      <c r="I83" s="803"/>
      <c r="J83" s="801"/>
      <c r="K83" s="801"/>
      <c r="L83" s="890"/>
      <c r="M83" s="801"/>
      <c r="N83" s="801"/>
      <c r="O83" s="801"/>
      <c r="P83" s="890"/>
      <c r="Q83" s="801"/>
      <c r="R83" s="801"/>
      <c r="S83" s="801"/>
      <c r="T83" s="801"/>
      <c r="U83" s="801"/>
      <c r="V83" s="801"/>
      <c r="W83" s="801"/>
      <c r="X83" s="801"/>
      <c r="Y83" s="801"/>
      <c r="Z83" s="801"/>
    </row>
    <row r="84" spans="1:26" ht="15.75" customHeight="1">
      <c r="A84" s="801"/>
      <c r="B84" s="801"/>
      <c r="C84" s="801"/>
      <c r="D84" s="801"/>
      <c r="E84" s="802"/>
      <c r="F84" s="802"/>
      <c r="G84" s="803"/>
      <c r="H84" s="803"/>
      <c r="I84" s="803"/>
      <c r="J84" s="801"/>
      <c r="K84" s="801"/>
      <c r="L84" s="890"/>
      <c r="M84" s="801"/>
      <c r="N84" s="801"/>
      <c r="O84" s="801"/>
      <c r="P84" s="890"/>
      <c r="Q84" s="801"/>
      <c r="R84" s="801"/>
      <c r="S84" s="801"/>
      <c r="T84" s="801"/>
      <c r="U84" s="801"/>
      <c r="V84" s="801"/>
      <c r="W84" s="801"/>
      <c r="X84" s="801"/>
      <c r="Y84" s="801"/>
      <c r="Z84" s="801"/>
    </row>
    <row r="85" spans="1:26" ht="15.75" customHeight="1">
      <c r="A85" s="801"/>
      <c r="B85" s="801"/>
      <c r="C85" s="801"/>
      <c r="D85" s="801"/>
      <c r="E85" s="802"/>
      <c r="F85" s="802"/>
      <c r="G85" s="803"/>
      <c r="H85" s="803"/>
      <c r="I85" s="803"/>
      <c r="J85" s="801"/>
      <c r="K85" s="801"/>
      <c r="L85" s="890"/>
      <c r="M85" s="801"/>
      <c r="N85" s="801"/>
      <c r="O85" s="801"/>
      <c r="P85" s="890"/>
      <c r="Q85" s="801"/>
      <c r="R85" s="801"/>
      <c r="S85" s="801"/>
      <c r="T85" s="801"/>
      <c r="U85" s="801"/>
      <c r="V85" s="801"/>
      <c r="W85" s="801"/>
      <c r="X85" s="801"/>
      <c r="Y85" s="801"/>
      <c r="Z85" s="801"/>
    </row>
    <row r="86" spans="1:26" ht="15.75" customHeight="1">
      <c r="A86" s="801"/>
      <c r="B86" s="801"/>
      <c r="C86" s="801"/>
      <c r="D86" s="801"/>
      <c r="E86" s="802"/>
      <c r="F86" s="802"/>
      <c r="G86" s="803"/>
      <c r="H86" s="803"/>
      <c r="I86" s="803"/>
      <c r="J86" s="801"/>
      <c r="K86" s="801"/>
      <c r="L86" s="890"/>
      <c r="M86" s="801"/>
      <c r="N86" s="801"/>
      <c r="O86" s="801"/>
      <c r="P86" s="890"/>
      <c r="Q86" s="801"/>
      <c r="R86" s="801"/>
      <c r="S86" s="801"/>
      <c r="T86" s="801"/>
      <c r="U86" s="801"/>
      <c r="V86" s="801"/>
      <c r="W86" s="801"/>
      <c r="X86" s="801"/>
      <c r="Y86" s="801"/>
      <c r="Z86" s="801"/>
    </row>
    <row r="87" spans="1:26" ht="15.75" customHeight="1">
      <c r="A87" s="801"/>
      <c r="B87" s="801"/>
      <c r="C87" s="801"/>
      <c r="D87" s="801"/>
      <c r="E87" s="802"/>
      <c r="F87" s="802"/>
      <c r="G87" s="803"/>
      <c r="H87" s="803"/>
      <c r="I87" s="803"/>
      <c r="J87" s="801"/>
      <c r="K87" s="801"/>
      <c r="L87" s="890"/>
      <c r="M87" s="801"/>
      <c r="N87" s="801"/>
      <c r="O87" s="801"/>
      <c r="P87" s="890"/>
      <c r="Q87" s="801"/>
      <c r="R87" s="801"/>
      <c r="S87" s="801"/>
      <c r="T87" s="801"/>
      <c r="U87" s="801"/>
      <c r="V87" s="801"/>
      <c r="W87" s="801"/>
      <c r="X87" s="801"/>
      <c r="Y87" s="801"/>
      <c r="Z87" s="801"/>
    </row>
    <row r="88" spans="1:26" ht="15.75" customHeight="1">
      <c r="A88" s="801"/>
      <c r="B88" s="801"/>
      <c r="C88" s="801"/>
      <c r="D88" s="801"/>
      <c r="E88" s="802"/>
      <c r="F88" s="802"/>
      <c r="G88" s="803"/>
      <c r="H88" s="803"/>
      <c r="I88" s="803"/>
      <c r="J88" s="801"/>
      <c r="K88" s="801"/>
      <c r="L88" s="890"/>
      <c r="M88" s="801"/>
      <c r="N88" s="801"/>
      <c r="O88" s="801"/>
      <c r="P88" s="890"/>
      <c r="Q88" s="801"/>
      <c r="R88" s="801"/>
      <c r="S88" s="801"/>
      <c r="T88" s="801"/>
      <c r="U88" s="801"/>
      <c r="V88" s="801"/>
      <c r="W88" s="801"/>
      <c r="X88" s="801"/>
      <c r="Y88" s="801"/>
      <c r="Z88" s="801"/>
    </row>
    <row r="89" spans="1:26" ht="15.75" customHeight="1">
      <c r="A89" s="801"/>
      <c r="B89" s="801"/>
      <c r="C89" s="801"/>
      <c r="D89" s="801"/>
      <c r="E89" s="802"/>
      <c r="F89" s="802"/>
      <c r="G89" s="803"/>
      <c r="H89" s="803"/>
      <c r="I89" s="803"/>
      <c r="J89" s="801"/>
      <c r="K89" s="801"/>
      <c r="L89" s="890"/>
      <c r="M89" s="801"/>
      <c r="N89" s="801"/>
      <c r="O89" s="801"/>
      <c r="P89" s="890"/>
      <c r="Q89" s="801"/>
      <c r="R89" s="801"/>
      <c r="S89" s="801"/>
      <c r="T89" s="801"/>
      <c r="U89" s="801"/>
      <c r="V89" s="801"/>
      <c r="W89" s="801"/>
      <c r="X89" s="801"/>
      <c r="Y89" s="801"/>
      <c r="Z89" s="801"/>
    </row>
    <row r="90" spans="1:26" ht="15.75" customHeight="1">
      <c r="A90" s="801"/>
      <c r="B90" s="801"/>
      <c r="C90" s="801"/>
      <c r="D90" s="801"/>
      <c r="E90" s="802"/>
      <c r="F90" s="802"/>
      <c r="G90" s="803"/>
      <c r="H90" s="803"/>
      <c r="I90" s="803"/>
      <c r="J90" s="801"/>
      <c r="K90" s="801"/>
      <c r="L90" s="890"/>
      <c r="M90" s="801"/>
      <c r="N90" s="801"/>
      <c r="O90" s="801"/>
      <c r="P90" s="890"/>
      <c r="Q90" s="801"/>
      <c r="R90" s="801"/>
      <c r="S90" s="801"/>
      <c r="T90" s="801"/>
      <c r="U90" s="801"/>
      <c r="V90" s="801"/>
      <c r="W90" s="801"/>
      <c r="X90" s="801"/>
      <c r="Y90" s="801"/>
      <c r="Z90" s="801"/>
    </row>
    <row r="91" spans="1:26" ht="15.75" customHeight="1">
      <c r="A91" s="801"/>
      <c r="B91" s="801"/>
      <c r="C91" s="801"/>
      <c r="D91" s="801"/>
      <c r="E91" s="802"/>
      <c r="F91" s="802"/>
      <c r="G91" s="803"/>
      <c r="H91" s="803"/>
      <c r="I91" s="803"/>
      <c r="J91" s="801"/>
      <c r="K91" s="801"/>
      <c r="L91" s="890"/>
      <c r="M91" s="801"/>
      <c r="N91" s="801"/>
      <c r="O91" s="801"/>
      <c r="P91" s="890"/>
      <c r="Q91" s="801"/>
      <c r="R91" s="801"/>
      <c r="S91" s="801"/>
      <c r="T91" s="801"/>
      <c r="U91" s="801"/>
      <c r="V91" s="801"/>
      <c r="W91" s="801"/>
      <c r="X91" s="801"/>
      <c r="Y91" s="801"/>
      <c r="Z91" s="801"/>
    </row>
    <row r="92" spans="1:26" ht="15.75" customHeight="1">
      <c r="A92" s="801"/>
      <c r="B92" s="801"/>
      <c r="C92" s="801"/>
      <c r="D92" s="801"/>
      <c r="E92" s="802"/>
      <c r="F92" s="802"/>
      <c r="G92" s="803"/>
      <c r="H92" s="803"/>
      <c r="I92" s="803"/>
      <c r="J92" s="801"/>
      <c r="K92" s="801"/>
      <c r="L92" s="890"/>
      <c r="M92" s="801"/>
      <c r="N92" s="801"/>
      <c r="O92" s="801"/>
      <c r="P92" s="890"/>
      <c r="Q92" s="801"/>
      <c r="R92" s="801"/>
      <c r="S92" s="801"/>
      <c r="T92" s="801"/>
      <c r="U92" s="801"/>
      <c r="V92" s="801"/>
      <c r="W92" s="801"/>
      <c r="X92" s="801"/>
      <c r="Y92" s="801"/>
      <c r="Z92" s="801"/>
    </row>
    <row r="93" spans="1:26" ht="15.75" customHeight="1">
      <c r="A93" s="801"/>
      <c r="B93" s="801"/>
      <c r="C93" s="801"/>
      <c r="D93" s="801"/>
      <c r="E93" s="802"/>
      <c r="F93" s="802"/>
      <c r="G93" s="803"/>
      <c r="H93" s="803"/>
      <c r="I93" s="803"/>
      <c r="J93" s="801"/>
      <c r="K93" s="801"/>
      <c r="L93" s="890"/>
      <c r="M93" s="801"/>
      <c r="N93" s="801"/>
      <c r="O93" s="801"/>
      <c r="P93" s="890"/>
      <c r="Q93" s="801"/>
      <c r="R93" s="801"/>
      <c r="S93" s="801"/>
      <c r="T93" s="801"/>
      <c r="U93" s="801"/>
      <c r="V93" s="801"/>
      <c r="W93" s="801"/>
      <c r="X93" s="801"/>
      <c r="Y93" s="801"/>
      <c r="Z93" s="801"/>
    </row>
    <row r="94" spans="1:26" ht="15.75" customHeight="1">
      <c r="A94" s="801"/>
      <c r="B94" s="801"/>
      <c r="C94" s="801"/>
      <c r="D94" s="801"/>
      <c r="E94" s="802"/>
      <c r="F94" s="802"/>
      <c r="G94" s="803"/>
      <c r="H94" s="803"/>
      <c r="I94" s="803"/>
      <c r="J94" s="801"/>
      <c r="K94" s="801"/>
      <c r="L94" s="890"/>
      <c r="M94" s="801"/>
      <c r="N94" s="801"/>
      <c r="O94" s="801"/>
      <c r="P94" s="890"/>
      <c r="Q94" s="801"/>
      <c r="R94" s="801"/>
      <c r="S94" s="801"/>
      <c r="T94" s="801"/>
      <c r="U94" s="801"/>
      <c r="V94" s="801"/>
      <c r="W94" s="801"/>
      <c r="X94" s="801"/>
      <c r="Y94" s="801"/>
      <c r="Z94" s="801"/>
    </row>
    <row r="95" spans="1:26" ht="15.75" customHeight="1">
      <c r="A95" s="801"/>
      <c r="B95" s="801"/>
      <c r="C95" s="801"/>
      <c r="D95" s="801"/>
      <c r="E95" s="802"/>
      <c r="F95" s="802"/>
      <c r="G95" s="803"/>
      <c r="H95" s="803"/>
      <c r="I95" s="803"/>
      <c r="J95" s="801"/>
      <c r="K95" s="801"/>
      <c r="L95" s="890"/>
      <c r="M95" s="801"/>
      <c r="N95" s="801"/>
      <c r="O95" s="801"/>
      <c r="P95" s="890"/>
      <c r="Q95" s="801"/>
      <c r="R95" s="801"/>
      <c r="S95" s="801"/>
      <c r="T95" s="801"/>
      <c r="U95" s="801"/>
      <c r="V95" s="801"/>
      <c r="W95" s="801"/>
      <c r="X95" s="801"/>
      <c r="Y95" s="801"/>
      <c r="Z95" s="801"/>
    </row>
    <row r="96" spans="1:26" ht="15.75" customHeight="1">
      <c r="A96" s="801"/>
      <c r="B96" s="801"/>
      <c r="C96" s="801"/>
      <c r="D96" s="801"/>
      <c r="E96" s="802"/>
      <c r="F96" s="802"/>
      <c r="G96" s="803"/>
      <c r="H96" s="803"/>
      <c r="I96" s="803"/>
      <c r="J96" s="801"/>
      <c r="K96" s="801"/>
      <c r="L96" s="890"/>
      <c r="M96" s="801"/>
      <c r="N96" s="801"/>
      <c r="O96" s="801"/>
      <c r="P96" s="890"/>
      <c r="Q96" s="801"/>
      <c r="R96" s="801"/>
      <c r="S96" s="801"/>
      <c r="T96" s="801"/>
      <c r="U96" s="801"/>
      <c r="V96" s="801"/>
      <c r="W96" s="801"/>
      <c r="X96" s="801"/>
      <c r="Y96" s="801"/>
      <c r="Z96" s="801"/>
    </row>
    <row r="97" spans="1:26" ht="15.75" customHeight="1">
      <c r="A97" s="801"/>
      <c r="B97" s="801"/>
      <c r="C97" s="801"/>
      <c r="D97" s="801"/>
      <c r="E97" s="802"/>
      <c r="F97" s="802"/>
      <c r="G97" s="803"/>
      <c r="H97" s="803"/>
      <c r="I97" s="803"/>
      <c r="J97" s="801"/>
      <c r="K97" s="801"/>
      <c r="L97" s="890"/>
      <c r="M97" s="801"/>
      <c r="N97" s="801"/>
      <c r="O97" s="801"/>
      <c r="P97" s="890"/>
      <c r="Q97" s="801"/>
      <c r="R97" s="801"/>
      <c r="S97" s="801"/>
      <c r="T97" s="801"/>
      <c r="U97" s="801"/>
      <c r="V97" s="801"/>
      <c r="W97" s="801"/>
      <c r="X97" s="801"/>
      <c r="Y97" s="801"/>
      <c r="Z97" s="801"/>
    </row>
    <row r="98" spans="1:26" ht="15.75" customHeight="1">
      <c r="A98" s="801"/>
      <c r="B98" s="801"/>
      <c r="C98" s="801"/>
      <c r="D98" s="801"/>
      <c r="E98" s="802"/>
      <c r="F98" s="802"/>
      <c r="G98" s="803"/>
      <c r="H98" s="803"/>
      <c r="I98" s="803"/>
      <c r="J98" s="801"/>
      <c r="K98" s="801"/>
      <c r="L98" s="890"/>
      <c r="M98" s="801"/>
      <c r="N98" s="801"/>
      <c r="O98" s="801"/>
      <c r="P98" s="890"/>
      <c r="Q98" s="801"/>
      <c r="R98" s="801"/>
      <c r="S98" s="801"/>
      <c r="T98" s="801"/>
      <c r="U98" s="801"/>
      <c r="V98" s="801"/>
      <c r="W98" s="801"/>
      <c r="X98" s="801"/>
      <c r="Y98" s="801"/>
      <c r="Z98" s="801"/>
    </row>
    <row r="99" spans="1:26" ht="15.75" customHeight="1">
      <c r="A99" s="801"/>
      <c r="B99" s="801"/>
      <c r="C99" s="801"/>
      <c r="D99" s="801"/>
      <c r="E99" s="802"/>
      <c r="F99" s="802"/>
      <c r="G99" s="803"/>
      <c r="H99" s="803"/>
      <c r="I99" s="803"/>
      <c r="J99" s="801"/>
      <c r="K99" s="801"/>
      <c r="L99" s="890"/>
      <c r="M99" s="801"/>
      <c r="N99" s="801"/>
      <c r="O99" s="801"/>
      <c r="P99" s="890"/>
      <c r="Q99" s="801"/>
      <c r="R99" s="801"/>
      <c r="S99" s="801"/>
      <c r="T99" s="801"/>
      <c r="U99" s="801"/>
      <c r="V99" s="801"/>
      <c r="W99" s="801"/>
      <c r="X99" s="801"/>
      <c r="Y99" s="801"/>
      <c r="Z99" s="801"/>
    </row>
    <row r="100" spans="1:26" ht="15.75" customHeight="1">
      <c r="A100" s="801"/>
      <c r="B100" s="801"/>
      <c r="C100" s="801"/>
      <c r="D100" s="801"/>
      <c r="E100" s="802"/>
      <c r="F100" s="802"/>
      <c r="G100" s="803"/>
      <c r="H100" s="803"/>
      <c r="I100" s="803"/>
      <c r="J100" s="801"/>
      <c r="K100" s="801"/>
      <c r="L100" s="890"/>
      <c r="M100" s="801"/>
      <c r="N100" s="801"/>
      <c r="O100" s="801"/>
      <c r="P100" s="890"/>
      <c r="Q100" s="801"/>
      <c r="R100" s="801"/>
      <c r="S100" s="801"/>
      <c r="T100" s="801"/>
      <c r="U100" s="801"/>
      <c r="V100" s="801"/>
      <c r="W100" s="801"/>
      <c r="X100" s="801"/>
      <c r="Y100" s="801"/>
      <c r="Z100" s="801"/>
    </row>
    <row r="101" spans="1:26" ht="15.75" customHeight="1">
      <c r="A101" s="801"/>
      <c r="B101" s="801"/>
      <c r="C101" s="801"/>
      <c r="D101" s="801"/>
      <c r="E101" s="802"/>
      <c r="F101" s="802"/>
      <c r="G101" s="803"/>
      <c r="H101" s="803"/>
      <c r="I101" s="803"/>
      <c r="J101" s="801"/>
      <c r="K101" s="801"/>
      <c r="L101" s="890"/>
      <c r="M101" s="801"/>
      <c r="N101" s="801"/>
      <c r="O101" s="801"/>
      <c r="P101" s="890"/>
      <c r="Q101" s="801"/>
      <c r="R101" s="801"/>
      <c r="S101" s="801"/>
      <c r="T101" s="801"/>
      <c r="U101" s="801"/>
      <c r="V101" s="801"/>
      <c r="W101" s="801"/>
      <c r="X101" s="801"/>
      <c r="Y101" s="801"/>
      <c r="Z101" s="801"/>
    </row>
    <row r="102" spans="1:26" ht="15.75" customHeight="1">
      <c r="A102" s="801"/>
      <c r="B102" s="801"/>
      <c r="C102" s="801"/>
      <c r="D102" s="801"/>
      <c r="E102" s="802"/>
      <c r="F102" s="802"/>
      <c r="G102" s="803"/>
      <c r="H102" s="803"/>
      <c r="I102" s="803"/>
      <c r="J102" s="801"/>
      <c r="K102" s="801"/>
      <c r="L102" s="890"/>
      <c r="M102" s="801"/>
      <c r="N102" s="801"/>
      <c r="O102" s="801"/>
      <c r="P102" s="890"/>
      <c r="Q102" s="801"/>
      <c r="R102" s="801"/>
      <c r="S102" s="801"/>
      <c r="T102" s="801"/>
      <c r="U102" s="801"/>
      <c r="V102" s="801"/>
      <c r="W102" s="801"/>
      <c r="X102" s="801"/>
      <c r="Y102" s="801"/>
      <c r="Z102" s="801"/>
    </row>
    <row r="103" spans="1:26" ht="15.75" customHeight="1">
      <c r="A103" s="801"/>
      <c r="B103" s="801"/>
      <c r="C103" s="801"/>
      <c r="D103" s="801"/>
      <c r="E103" s="802"/>
      <c r="F103" s="802"/>
      <c r="G103" s="803"/>
      <c r="H103" s="803"/>
      <c r="I103" s="803"/>
      <c r="J103" s="801"/>
      <c r="K103" s="801"/>
      <c r="L103" s="890"/>
      <c r="M103" s="801"/>
      <c r="N103" s="801"/>
      <c r="O103" s="801"/>
      <c r="P103" s="890"/>
      <c r="Q103" s="801"/>
      <c r="R103" s="801"/>
      <c r="S103" s="801"/>
      <c r="T103" s="801"/>
      <c r="U103" s="801"/>
      <c r="V103" s="801"/>
      <c r="W103" s="801"/>
      <c r="X103" s="801"/>
      <c r="Y103" s="801"/>
      <c r="Z103" s="801"/>
    </row>
    <row r="104" spans="1:26" ht="15.75" customHeight="1">
      <c r="A104" s="801"/>
      <c r="B104" s="801"/>
      <c r="C104" s="801"/>
      <c r="D104" s="801"/>
      <c r="E104" s="802"/>
      <c r="F104" s="802"/>
      <c r="G104" s="803"/>
      <c r="H104" s="803"/>
      <c r="I104" s="803"/>
      <c r="J104" s="801"/>
      <c r="K104" s="801"/>
      <c r="L104" s="890"/>
      <c r="M104" s="801"/>
      <c r="N104" s="801"/>
      <c r="O104" s="801"/>
      <c r="P104" s="890"/>
      <c r="Q104" s="801"/>
      <c r="R104" s="801"/>
      <c r="S104" s="801"/>
      <c r="T104" s="801"/>
      <c r="U104" s="801"/>
      <c r="V104" s="801"/>
      <c r="W104" s="801"/>
      <c r="X104" s="801"/>
      <c r="Y104" s="801"/>
      <c r="Z104" s="801"/>
    </row>
    <row r="105" spans="1:26" ht="15.75" customHeight="1">
      <c r="A105" s="801"/>
      <c r="B105" s="801"/>
      <c r="C105" s="801"/>
      <c r="D105" s="801"/>
      <c r="E105" s="802"/>
      <c r="F105" s="802"/>
      <c r="G105" s="803"/>
      <c r="H105" s="803"/>
      <c r="I105" s="803"/>
      <c r="J105" s="801"/>
      <c r="K105" s="801"/>
      <c r="L105" s="890"/>
      <c r="M105" s="801"/>
      <c r="N105" s="801"/>
      <c r="O105" s="801"/>
      <c r="P105" s="890"/>
      <c r="Q105" s="801"/>
      <c r="R105" s="801"/>
      <c r="S105" s="801"/>
      <c r="T105" s="801"/>
      <c r="U105" s="801"/>
      <c r="V105" s="801"/>
      <c r="W105" s="801"/>
      <c r="X105" s="801"/>
      <c r="Y105" s="801"/>
      <c r="Z105" s="801"/>
    </row>
    <row r="106" spans="1:26" ht="15.75" customHeight="1">
      <c r="A106" s="801"/>
      <c r="B106" s="801"/>
      <c r="C106" s="801"/>
      <c r="D106" s="801"/>
      <c r="E106" s="802"/>
      <c r="F106" s="802"/>
      <c r="G106" s="803"/>
      <c r="H106" s="803"/>
      <c r="I106" s="803"/>
      <c r="J106" s="801"/>
      <c r="K106" s="801"/>
      <c r="L106" s="890"/>
      <c r="M106" s="801"/>
      <c r="N106" s="801"/>
      <c r="O106" s="801"/>
      <c r="P106" s="890"/>
      <c r="Q106" s="801"/>
      <c r="R106" s="801"/>
      <c r="S106" s="801"/>
      <c r="T106" s="801"/>
      <c r="U106" s="801"/>
      <c r="V106" s="801"/>
      <c r="W106" s="801"/>
      <c r="X106" s="801"/>
      <c r="Y106" s="801"/>
      <c r="Z106" s="801"/>
    </row>
    <row r="107" spans="1:26" ht="15.75" customHeight="1">
      <c r="A107" s="801"/>
      <c r="B107" s="801"/>
      <c r="C107" s="801"/>
      <c r="D107" s="801"/>
      <c r="E107" s="802"/>
      <c r="F107" s="802"/>
      <c r="G107" s="803"/>
      <c r="H107" s="803"/>
      <c r="I107" s="803"/>
      <c r="J107" s="801"/>
      <c r="K107" s="801"/>
      <c r="L107" s="890"/>
      <c r="M107" s="801"/>
      <c r="N107" s="801"/>
      <c r="O107" s="801"/>
      <c r="P107" s="890"/>
      <c r="Q107" s="801"/>
      <c r="R107" s="801"/>
      <c r="S107" s="801"/>
      <c r="T107" s="801"/>
      <c r="U107" s="801"/>
      <c r="V107" s="801"/>
      <c r="W107" s="801"/>
      <c r="X107" s="801"/>
      <c r="Y107" s="801"/>
      <c r="Z107" s="801"/>
    </row>
    <row r="108" spans="1:26" ht="15.75" customHeight="1">
      <c r="A108" s="801"/>
      <c r="B108" s="801"/>
      <c r="C108" s="801"/>
      <c r="D108" s="801"/>
      <c r="E108" s="802"/>
      <c r="F108" s="802"/>
      <c r="G108" s="803"/>
      <c r="H108" s="803"/>
      <c r="I108" s="803"/>
      <c r="J108" s="801"/>
      <c r="K108" s="801"/>
      <c r="L108" s="890"/>
      <c r="M108" s="801"/>
      <c r="N108" s="801"/>
      <c r="O108" s="801"/>
      <c r="P108" s="890"/>
      <c r="Q108" s="801"/>
      <c r="R108" s="801"/>
      <c r="S108" s="801"/>
      <c r="T108" s="801"/>
      <c r="U108" s="801"/>
      <c r="V108" s="801"/>
      <c r="W108" s="801"/>
      <c r="X108" s="801"/>
      <c r="Y108" s="801"/>
      <c r="Z108" s="801"/>
    </row>
    <row r="109" spans="1:26" ht="15.75" customHeight="1">
      <c r="A109" s="801"/>
      <c r="B109" s="801"/>
      <c r="C109" s="801"/>
      <c r="D109" s="801"/>
      <c r="E109" s="802"/>
      <c r="F109" s="802"/>
      <c r="G109" s="803"/>
      <c r="H109" s="803"/>
      <c r="I109" s="803"/>
      <c r="J109" s="801"/>
      <c r="K109" s="801"/>
      <c r="L109" s="890"/>
      <c r="M109" s="801"/>
      <c r="N109" s="801"/>
      <c r="O109" s="801"/>
      <c r="P109" s="890"/>
      <c r="Q109" s="801"/>
      <c r="R109" s="801"/>
      <c r="S109" s="801"/>
      <c r="T109" s="801"/>
      <c r="U109" s="801"/>
      <c r="V109" s="801"/>
      <c r="W109" s="801"/>
      <c r="X109" s="801"/>
      <c r="Y109" s="801"/>
      <c r="Z109" s="801"/>
    </row>
    <row r="110" spans="1:26" ht="15.75" customHeight="1">
      <c r="A110" s="801"/>
      <c r="B110" s="801"/>
      <c r="C110" s="801"/>
      <c r="D110" s="801"/>
      <c r="E110" s="802"/>
      <c r="F110" s="802"/>
      <c r="G110" s="803"/>
      <c r="H110" s="803"/>
      <c r="I110" s="803"/>
      <c r="J110" s="801"/>
      <c r="K110" s="801"/>
      <c r="L110" s="890"/>
      <c r="M110" s="801"/>
      <c r="N110" s="801"/>
      <c r="O110" s="801"/>
      <c r="P110" s="890"/>
      <c r="Q110" s="801"/>
      <c r="R110" s="801"/>
      <c r="S110" s="801"/>
      <c r="T110" s="801"/>
      <c r="U110" s="801"/>
      <c r="V110" s="801"/>
      <c r="W110" s="801"/>
      <c r="X110" s="801"/>
      <c r="Y110" s="801"/>
      <c r="Z110" s="801"/>
    </row>
    <row r="111" spans="1:26" ht="15.75" customHeight="1">
      <c r="A111" s="801"/>
      <c r="B111" s="801"/>
      <c r="C111" s="801"/>
      <c r="D111" s="801"/>
      <c r="E111" s="802"/>
      <c r="F111" s="802"/>
      <c r="G111" s="803"/>
      <c r="H111" s="803"/>
      <c r="I111" s="803"/>
      <c r="J111" s="801"/>
      <c r="K111" s="801"/>
      <c r="L111" s="890"/>
      <c r="M111" s="801"/>
      <c r="N111" s="801"/>
      <c r="O111" s="801"/>
      <c r="P111" s="890"/>
      <c r="Q111" s="801"/>
      <c r="R111" s="801"/>
      <c r="S111" s="801"/>
      <c r="T111" s="801"/>
      <c r="U111" s="801"/>
      <c r="V111" s="801"/>
      <c r="W111" s="801"/>
      <c r="X111" s="801"/>
      <c r="Y111" s="801"/>
      <c r="Z111" s="801"/>
    </row>
    <row r="112" spans="1:26" ht="15.75" customHeight="1">
      <c r="A112" s="801"/>
      <c r="B112" s="801"/>
      <c r="C112" s="801"/>
      <c r="D112" s="801"/>
      <c r="E112" s="802"/>
      <c r="F112" s="802"/>
      <c r="G112" s="803"/>
      <c r="H112" s="803"/>
      <c r="I112" s="803"/>
      <c r="J112" s="801"/>
      <c r="K112" s="801"/>
      <c r="L112" s="890"/>
      <c r="M112" s="801"/>
      <c r="N112" s="801"/>
      <c r="O112" s="801"/>
      <c r="P112" s="890"/>
      <c r="Q112" s="801"/>
      <c r="R112" s="801"/>
      <c r="S112" s="801"/>
      <c r="T112" s="801"/>
      <c r="U112" s="801"/>
      <c r="V112" s="801"/>
      <c r="W112" s="801"/>
      <c r="X112" s="801"/>
      <c r="Y112" s="801"/>
      <c r="Z112" s="801"/>
    </row>
    <row r="113" spans="1:26" ht="15.75" customHeight="1">
      <c r="A113" s="801"/>
      <c r="B113" s="801"/>
      <c r="C113" s="801"/>
      <c r="D113" s="801"/>
      <c r="E113" s="802"/>
      <c r="F113" s="802"/>
      <c r="G113" s="803"/>
      <c r="H113" s="803"/>
      <c r="I113" s="803"/>
      <c r="J113" s="801"/>
      <c r="K113" s="801"/>
      <c r="L113" s="890"/>
      <c r="M113" s="801"/>
      <c r="N113" s="801"/>
      <c r="O113" s="801"/>
      <c r="P113" s="890"/>
      <c r="Q113" s="801"/>
      <c r="R113" s="801"/>
      <c r="S113" s="801"/>
      <c r="T113" s="801"/>
      <c r="U113" s="801"/>
      <c r="V113" s="801"/>
      <c r="W113" s="801"/>
      <c r="X113" s="801"/>
      <c r="Y113" s="801"/>
      <c r="Z113" s="801"/>
    </row>
    <row r="114" spans="1:26" ht="15.75" customHeight="1">
      <c r="A114" s="801"/>
      <c r="B114" s="801"/>
      <c r="C114" s="801"/>
      <c r="D114" s="801"/>
      <c r="E114" s="802"/>
      <c r="F114" s="802"/>
      <c r="G114" s="803"/>
      <c r="H114" s="803"/>
      <c r="I114" s="803"/>
      <c r="J114" s="801"/>
      <c r="K114" s="801"/>
      <c r="L114" s="890"/>
      <c r="M114" s="801"/>
      <c r="N114" s="801"/>
      <c r="O114" s="801"/>
      <c r="P114" s="890"/>
      <c r="Q114" s="801"/>
      <c r="R114" s="801"/>
      <c r="S114" s="801"/>
      <c r="T114" s="801"/>
      <c r="U114" s="801"/>
      <c r="V114" s="801"/>
      <c r="W114" s="801"/>
      <c r="X114" s="801"/>
      <c r="Y114" s="801"/>
      <c r="Z114" s="801"/>
    </row>
    <row r="115" spans="1:26" ht="15.75" customHeight="1">
      <c r="A115" s="801"/>
      <c r="B115" s="801"/>
      <c r="C115" s="801"/>
      <c r="D115" s="801"/>
      <c r="E115" s="802"/>
      <c r="F115" s="802"/>
      <c r="G115" s="803"/>
      <c r="H115" s="803"/>
      <c r="I115" s="803"/>
      <c r="J115" s="801"/>
      <c r="K115" s="801"/>
      <c r="L115" s="890"/>
      <c r="M115" s="801"/>
      <c r="N115" s="801"/>
      <c r="O115" s="801"/>
      <c r="P115" s="890"/>
      <c r="Q115" s="801"/>
      <c r="R115" s="801"/>
      <c r="S115" s="801"/>
      <c r="T115" s="801"/>
      <c r="U115" s="801"/>
      <c r="V115" s="801"/>
      <c r="W115" s="801"/>
      <c r="X115" s="801"/>
      <c r="Y115" s="801"/>
      <c r="Z115" s="801"/>
    </row>
    <row r="116" spans="1:26" ht="15.75" customHeight="1">
      <c r="A116" s="801"/>
      <c r="B116" s="801"/>
      <c r="C116" s="801"/>
      <c r="D116" s="801"/>
      <c r="E116" s="802"/>
      <c r="F116" s="802"/>
      <c r="G116" s="803"/>
      <c r="H116" s="803"/>
      <c r="I116" s="803"/>
      <c r="J116" s="801"/>
      <c r="K116" s="801"/>
      <c r="L116" s="890"/>
      <c r="M116" s="801"/>
      <c r="N116" s="801"/>
      <c r="O116" s="801"/>
      <c r="P116" s="890"/>
      <c r="Q116" s="801"/>
      <c r="R116" s="801"/>
      <c r="S116" s="801"/>
      <c r="T116" s="801"/>
      <c r="U116" s="801"/>
      <c r="V116" s="801"/>
      <c r="W116" s="801"/>
      <c r="X116" s="801"/>
      <c r="Y116" s="801"/>
      <c r="Z116" s="801"/>
    </row>
    <row r="117" spans="1:26" ht="15.75" customHeight="1">
      <c r="A117" s="801"/>
      <c r="B117" s="801"/>
      <c r="C117" s="801"/>
      <c r="D117" s="801"/>
      <c r="E117" s="802"/>
      <c r="F117" s="802"/>
      <c r="G117" s="803"/>
      <c r="H117" s="803"/>
      <c r="I117" s="803"/>
      <c r="J117" s="801"/>
      <c r="K117" s="801"/>
      <c r="L117" s="890"/>
      <c r="M117" s="801"/>
      <c r="N117" s="801"/>
      <c r="O117" s="801"/>
      <c r="P117" s="890"/>
      <c r="Q117" s="801"/>
      <c r="R117" s="801"/>
      <c r="S117" s="801"/>
      <c r="T117" s="801"/>
      <c r="U117" s="801"/>
      <c r="V117" s="801"/>
      <c r="W117" s="801"/>
      <c r="X117" s="801"/>
      <c r="Y117" s="801"/>
      <c r="Z117" s="801"/>
    </row>
    <row r="118" spans="1:26" ht="15.75" customHeight="1">
      <c r="A118" s="801"/>
      <c r="B118" s="801"/>
      <c r="C118" s="801"/>
      <c r="D118" s="801"/>
      <c r="E118" s="802"/>
      <c r="F118" s="802"/>
      <c r="G118" s="803"/>
      <c r="H118" s="803"/>
      <c r="I118" s="803"/>
      <c r="J118" s="801"/>
      <c r="K118" s="801"/>
      <c r="L118" s="890"/>
      <c r="M118" s="801"/>
      <c r="N118" s="801"/>
      <c r="O118" s="801"/>
      <c r="P118" s="890"/>
      <c r="Q118" s="801"/>
      <c r="R118" s="801"/>
      <c r="S118" s="801"/>
      <c r="T118" s="801"/>
      <c r="U118" s="801"/>
      <c r="V118" s="801"/>
      <c r="W118" s="801"/>
      <c r="X118" s="801"/>
      <c r="Y118" s="801"/>
      <c r="Z118" s="801"/>
    </row>
    <row r="119" spans="1:26" ht="15.75" customHeight="1">
      <c r="A119" s="801"/>
      <c r="B119" s="801"/>
      <c r="C119" s="801"/>
      <c r="D119" s="801"/>
      <c r="E119" s="802"/>
      <c r="F119" s="802"/>
      <c r="G119" s="803"/>
      <c r="H119" s="803"/>
      <c r="I119" s="803"/>
      <c r="J119" s="801"/>
      <c r="K119" s="801"/>
      <c r="L119" s="890"/>
      <c r="M119" s="801"/>
      <c r="N119" s="801"/>
      <c r="O119" s="801"/>
      <c r="P119" s="890"/>
      <c r="Q119" s="801"/>
      <c r="R119" s="801"/>
      <c r="S119" s="801"/>
      <c r="T119" s="801"/>
      <c r="U119" s="801"/>
      <c r="V119" s="801"/>
      <c r="W119" s="801"/>
      <c r="X119" s="801"/>
      <c r="Y119" s="801"/>
      <c r="Z119" s="801"/>
    </row>
    <row r="120" spans="1:26" ht="15.75" customHeight="1">
      <c r="A120" s="801"/>
      <c r="B120" s="801"/>
      <c r="C120" s="801"/>
      <c r="D120" s="801"/>
      <c r="E120" s="802"/>
      <c r="F120" s="802"/>
      <c r="G120" s="803"/>
      <c r="H120" s="803"/>
      <c r="I120" s="803"/>
      <c r="J120" s="801"/>
      <c r="K120" s="801"/>
      <c r="L120" s="890"/>
      <c r="M120" s="801"/>
      <c r="N120" s="801"/>
      <c r="O120" s="801"/>
      <c r="P120" s="890"/>
      <c r="Q120" s="801"/>
      <c r="R120" s="801"/>
      <c r="S120" s="801"/>
      <c r="T120" s="801"/>
      <c r="U120" s="801"/>
      <c r="V120" s="801"/>
      <c r="W120" s="801"/>
      <c r="X120" s="801"/>
      <c r="Y120" s="801"/>
      <c r="Z120" s="801"/>
    </row>
    <row r="121" spans="1:26" ht="15.75" customHeight="1">
      <c r="A121" s="801"/>
      <c r="B121" s="801"/>
      <c r="C121" s="801"/>
      <c r="D121" s="801"/>
      <c r="E121" s="802"/>
      <c r="F121" s="802"/>
      <c r="G121" s="803"/>
      <c r="H121" s="803"/>
      <c r="I121" s="803"/>
      <c r="J121" s="801"/>
      <c r="K121" s="801"/>
      <c r="L121" s="890"/>
      <c r="M121" s="801"/>
      <c r="N121" s="801"/>
      <c r="O121" s="801"/>
      <c r="P121" s="890"/>
      <c r="Q121" s="801"/>
      <c r="R121" s="801"/>
      <c r="S121" s="801"/>
      <c r="T121" s="801"/>
      <c r="U121" s="801"/>
      <c r="V121" s="801"/>
      <c r="W121" s="801"/>
      <c r="X121" s="801"/>
      <c r="Y121" s="801"/>
      <c r="Z121" s="801"/>
    </row>
    <row r="122" spans="1:26" ht="15.75" customHeight="1">
      <c r="A122" s="801"/>
      <c r="B122" s="801"/>
      <c r="C122" s="801"/>
      <c r="D122" s="801"/>
      <c r="E122" s="802"/>
      <c r="F122" s="802"/>
      <c r="G122" s="803"/>
      <c r="H122" s="803"/>
      <c r="I122" s="803"/>
      <c r="J122" s="801"/>
      <c r="K122" s="801"/>
      <c r="L122" s="890"/>
      <c r="M122" s="801"/>
      <c r="N122" s="801"/>
      <c r="O122" s="801"/>
      <c r="P122" s="890"/>
      <c r="Q122" s="801"/>
      <c r="R122" s="801"/>
      <c r="S122" s="801"/>
      <c r="T122" s="801"/>
      <c r="U122" s="801"/>
      <c r="V122" s="801"/>
      <c r="W122" s="801"/>
      <c r="X122" s="801"/>
      <c r="Y122" s="801"/>
      <c r="Z122" s="801"/>
    </row>
    <row r="123" spans="1:26" ht="15.75" customHeight="1">
      <c r="A123" s="801"/>
      <c r="B123" s="801"/>
      <c r="C123" s="801"/>
      <c r="D123" s="801"/>
      <c r="E123" s="802"/>
      <c r="F123" s="802"/>
      <c r="G123" s="803"/>
      <c r="H123" s="803"/>
      <c r="I123" s="803"/>
      <c r="J123" s="801"/>
      <c r="K123" s="801"/>
      <c r="L123" s="890"/>
      <c r="M123" s="801"/>
      <c r="N123" s="801"/>
      <c r="O123" s="801"/>
      <c r="P123" s="890"/>
      <c r="Q123" s="801"/>
      <c r="R123" s="801"/>
      <c r="S123" s="801"/>
      <c r="T123" s="801"/>
      <c r="U123" s="801"/>
      <c r="V123" s="801"/>
      <c r="W123" s="801"/>
      <c r="X123" s="801"/>
      <c r="Y123" s="801"/>
      <c r="Z123" s="801"/>
    </row>
    <row r="124" spans="1:26" ht="15.75" customHeight="1">
      <c r="A124" s="801"/>
      <c r="B124" s="801"/>
      <c r="C124" s="801"/>
      <c r="D124" s="801"/>
      <c r="E124" s="802"/>
      <c r="F124" s="802"/>
      <c r="G124" s="803"/>
      <c r="H124" s="803"/>
      <c r="I124" s="803"/>
      <c r="J124" s="801"/>
      <c r="K124" s="801"/>
      <c r="L124" s="890"/>
      <c r="M124" s="801"/>
      <c r="N124" s="801"/>
      <c r="O124" s="801"/>
      <c r="P124" s="890"/>
      <c r="Q124" s="801"/>
      <c r="R124" s="801"/>
      <c r="S124" s="801"/>
      <c r="T124" s="801"/>
      <c r="U124" s="801"/>
      <c r="V124" s="801"/>
      <c r="W124" s="801"/>
      <c r="X124" s="801"/>
      <c r="Y124" s="801"/>
      <c r="Z124" s="801"/>
    </row>
    <row r="125" spans="1:26" ht="15.75" customHeight="1">
      <c r="A125" s="801"/>
      <c r="B125" s="801"/>
      <c r="C125" s="801"/>
      <c r="D125" s="801"/>
      <c r="E125" s="802"/>
      <c r="F125" s="802"/>
      <c r="G125" s="803"/>
      <c r="H125" s="803"/>
      <c r="I125" s="803"/>
      <c r="J125" s="801"/>
      <c r="K125" s="801"/>
      <c r="L125" s="890"/>
      <c r="M125" s="801"/>
      <c r="N125" s="801"/>
      <c r="O125" s="801"/>
      <c r="P125" s="890"/>
      <c r="Q125" s="801"/>
      <c r="R125" s="801"/>
      <c r="S125" s="801"/>
      <c r="T125" s="801"/>
      <c r="U125" s="801"/>
      <c r="V125" s="801"/>
      <c r="W125" s="801"/>
      <c r="X125" s="801"/>
      <c r="Y125" s="801"/>
      <c r="Z125" s="801"/>
    </row>
    <row r="126" spans="1:26" ht="15.75" customHeight="1">
      <c r="A126" s="801"/>
      <c r="B126" s="801"/>
      <c r="C126" s="801"/>
      <c r="D126" s="801"/>
      <c r="E126" s="802"/>
      <c r="F126" s="802"/>
      <c r="G126" s="803"/>
      <c r="H126" s="803"/>
      <c r="I126" s="803"/>
      <c r="J126" s="801"/>
      <c r="K126" s="801"/>
      <c r="L126" s="890"/>
      <c r="M126" s="801"/>
      <c r="N126" s="801"/>
      <c r="O126" s="801"/>
      <c r="P126" s="890"/>
      <c r="Q126" s="801"/>
      <c r="R126" s="801"/>
      <c r="S126" s="801"/>
      <c r="T126" s="801"/>
      <c r="U126" s="801"/>
      <c r="V126" s="801"/>
      <c r="W126" s="801"/>
      <c r="X126" s="801"/>
      <c r="Y126" s="801"/>
      <c r="Z126" s="801"/>
    </row>
    <row r="127" spans="1:26" ht="15.75" customHeight="1">
      <c r="A127" s="801"/>
      <c r="B127" s="801"/>
      <c r="C127" s="801"/>
      <c r="D127" s="801"/>
      <c r="E127" s="802"/>
      <c r="F127" s="802"/>
      <c r="G127" s="803"/>
      <c r="H127" s="803"/>
      <c r="I127" s="803"/>
      <c r="J127" s="801"/>
      <c r="K127" s="801"/>
      <c r="L127" s="890"/>
      <c r="M127" s="801"/>
      <c r="N127" s="801"/>
      <c r="O127" s="801"/>
      <c r="P127" s="890"/>
      <c r="Q127" s="801"/>
      <c r="R127" s="801"/>
      <c r="S127" s="801"/>
      <c r="T127" s="801"/>
      <c r="U127" s="801"/>
      <c r="V127" s="801"/>
      <c r="W127" s="801"/>
      <c r="X127" s="801"/>
      <c r="Y127" s="801"/>
      <c r="Z127" s="801"/>
    </row>
    <row r="128" spans="1:26" ht="15.75" customHeight="1">
      <c r="A128" s="801"/>
      <c r="B128" s="801"/>
      <c r="C128" s="801"/>
      <c r="D128" s="801"/>
      <c r="E128" s="802"/>
      <c r="F128" s="802"/>
      <c r="G128" s="803"/>
      <c r="H128" s="803"/>
      <c r="I128" s="803"/>
      <c r="J128" s="801"/>
      <c r="K128" s="801"/>
      <c r="L128" s="890"/>
      <c r="M128" s="801"/>
      <c r="N128" s="801"/>
      <c r="O128" s="801"/>
      <c r="P128" s="890"/>
      <c r="Q128" s="801"/>
      <c r="R128" s="801"/>
      <c r="S128" s="801"/>
      <c r="T128" s="801"/>
      <c r="U128" s="801"/>
      <c r="V128" s="801"/>
      <c r="W128" s="801"/>
      <c r="X128" s="801"/>
      <c r="Y128" s="801"/>
      <c r="Z128" s="801"/>
    </row>
    <row r="129" spans="1:26" ht="15.75" customHeight="1">
      <c r="A129" s="801"/>
      <c r="B129" s="801"/>
      <c r="C129" s="801"/>
      <c r="D129" s="801"/>
      <c r="E129" s="802"/>
      <c r="F129" s="802"/>
      <c r="G129" s="803"/>
      <c r="H129" s="803"/>
      <c r="I129" s="803"/>
      <c r="J129" s="801"/>
      <c r="K129" s="801"/>
      <c r="L129" s="890"/>
      <c r="M129" s="801"/>
      <c r="N129" s="801"/>
      <c r="O129" s="801"/>
      <c r="P129" s="890"/>
      <c r="Q129" s="801"/>
      <c r="R129" s="801"/>
      <c r="S129" s="801"/>
      <c r="T129" s="801"/>
      <c r="U129" s="801"/>
      <c r="V129" s="801"/>
      <c r="W129" s="801"/>
      <c r="X129" s="801"/>
      <c r="Y129" s="801"/>
      <c r="Z129" s="801"/>
    </row>
    <row r="130" spans="1:26" ht="15.75" customHeight="1">
      <c r="A130" s="801"/>
      <c r="B130" s="801"/>
      <c r="C130" s="801"/>
      <c r="D130" s="801"/>
      <c r="E130" s="802"/>
      <c r="F130" s="802"/>
      <c r="G130" s="803"/>
      <c r="H130" s="803"/>
      <c r="I130" s="803"/>
      <c r="J130" s="801"/>
      <c r="K130" s="801"/>
      <c r="L130" s="890"/>
      <c r="M130" s="801"/>
      <c r="N130" s="801"/>
      <c r="O130" s="801"/>
      <c r="P130" s="890"/>
      <c r="Q130" s="801"/>
      <c r="R130" s="801"/>
      <c r="S130" s="801"/>
      <c r="T130" s="801"/>
      <c r="U130" s="801"/>
      <c r="V130" s="801"/>
      <c r="W130" s="801"/>
      <c r="X130" s="801"/>
      <c r="Y130" s="801"/>
      <c r="Z130" s="801"/>
    </row>
    <row r="131" spans="1:26" ht="15.75" customHeight="1">
      <c r="A131" s="801"/>
      <c r="B131" s="801"/>
      <c r="C131" s="801"/>
      <c r="D131" s="801"/>
      <c r="E131" s="802"/>
      <c r="F131" s="802"/>
      <c r="G131" s="803"/>
      <c r="H131" s="803"/>
      <c r="I131" s="803"/>
      <c r="J131" s="801"/>
      <c r="K131" s="801"/>
      <c r="L131" s="890"/>
      <c r="M131" s="801"/>
      <c r="N131" s="801"/>
      <c r="O131" s="801"/>
      <c r="P131" s="890"/>
      <c r="Q131" s="801"/>
      <c r="R131" s="801"/>
      <c r="S131" s="801"/>
      <c r="T131" s="801"/>
      <c r="U131" s="801"/>
      <c r="V131" s="801"/>
      <c r="W131" s="801"/>
      <c r="X131" s="801"/>
      <c r="Y131" s="801"/>
      <c r="Z131" s="801"/>
    </row>
    <row r="132" spans="1:26" ht="15.75" customHeight="1">
      <c r="A132" s="801"/>
      <c r="B132" s="801"/>
      <c r="C132" s="801"/>
      <c r="D132" s="801"/>
      <c r="E132" s="802"/>
      <c r="F132" s="802"/>
      <c r="G132" s="803"/>
      <c r="H132" s="803"/>
      <c r="I132" s="803"/>
      <c r="J132" s="801"/>
      <c r="K132" s="801"/>
      <c r="L132" s="890"/>
      <c r="M132" s="801"/>
      <c r="N132" s="801"/>
      <c r="O132" s="801"/>
      <c r="P132" s="890"/>
      <c r="Q132" s="801"/>
      <c r="R132" s="801"/>
      <c r="S132" s="801"/>
      <c r="T132" s="801"/>
      <c r="U132" s="801"/>
      <c r="V132" s="801"/>
      <c r="W132" s="801"/>
      <c r="X132" s="801"/>
      <c r="Y132" s="801"/>
      <c r="Z132" s="801"/>
    </row>
    <row r="133" spans="1:26" ht="15.75" customHeight="1">
      <c r="A133" s="801"/>
      <c r="B133" s="801"/>
      <c r="C133" s="801"/>
      <c r="D133" s="801"/>
      <c r="E133" s="802"/>
      <c r="F133" s="802"/>
      <c r="G133" s="803"/>
      <c r="H133" s="803"/>
      <c r="I133" s="803"/>
      <c r="J133" s="801"/>
      <c r="K133" s="801"/>
      <c r="L133" s="890"/>
      <c r="M133" s="801"/>
      <c r="N133" s="801"/>
      <c r="O133" s="801"/>
      <c r="P133" s="890"/>
      <c r="Q133" s="801"/>
      <c r="R133" s="801"/>
      <c r="S133" s="801"/>
      <c r="T133" s="801"/>
      <c r="U133" s="801"/>
      <c r="V133" s="801"/>
      <c r="W133" s="801"/>
      <c r="X133" s="801"/>
      <c r="Y133" s="801"/>
      <c r="Z133" s="801"/>
    </row>
    <row r="134" spans="1:26" ht="15.75" customHeight="1">
      <c r="A134" s="801"/>
      <c r="B134" s="801"/>
      <c r="C134" s="801"/>
      <c r="D134" s="801"/>
      <c r="E134" s="802"/>
      <c r="F134" s="802"/>
      <c r="G134" s="803"/>
      <c r="H134" s="803"/>
      <c r="I134" s="803"/>
      <c r="J134" s="801"/>
      <c r="K134" s="801"/>
      <c r="L134" s="890"/>
      <c r="M134" s="801"/>
      <c r="N134" s="801"/>
      <c r="O134" s="801"/>
      <c r="P134" s="890"/>
      <c r="Q134" s="801"/>
      <c r="R134" s="801"/>
      <c r="S134" s="801"/>
      <c r="T134" s="801"/>
      <c r="U134" s="801"/>
      <c r="V134" s="801"/>
      <c r="W134" s="801"/>
      <c r="X134" s="801"/>
      <c r="Y134" s="801"/>
      <c r="Z134" s="801"/>
    </row>
    <row r="135" spans="1:26" ht="15.75" customHeight="1">
      <c r="A135" s="801"/>
      <c r="B135" s="801"/>
      <c r="C135" s="801"/>
      <c r="D135" s="801"/>
      <c r="E135" s="802"/>
      <c r="F135" s="802"/>
      <c r="G135" s="803"/>
      <c r="H135" s="803"/>
      <c r="I135" s="803"/>
      <c r="J135" s="801"/>
      <c r="K135" s="801"/>
      <c r="L135" s="890"/>
      <c r="M135" s="801"/>
      <c r="N135" s="801"/>
      <c r="O135" s="801"/>
      <c r="P135" s="890"/>
      <c r="Q135" s="801"/>
      <c r="R135" s="801"/>
      <c r="S135" s="801"/>
      <c r="T135" s="801"/>
      <c r="U135" s="801"/>
      <c r="V135" s="801"/>
      <c r="W135" s="801"/>
      <c r="X135" s="801"/>
      <c r="Y135" s="801"/>
      <c r="Z135" s="801"/>
    </row>
    <row r="136" spans="1:26" ht="15.75" customHeight="1">
      <c r="A136" s="801"/>
      <c r="B136" s="801"/>
      <c r="C136" s="801"/>
      <c r="D136" s="801"/>
      <c r="E136" s="802"/>
      <c r="F136" s="802"/>
      <c r="G136" s="803"/>
      <c r="H136" s="803"/>
      <c r="I136" s="803"/>
      <c r="J136" s="801"/>
      <c r="K136" s="801"/>
      <c r="L136" s="890"/>
      <c r="M136" s="801"/>
      <c r="N136" s="801"/>
      <c r="O136" s="801"/>
      <c r="P136" s="890"/>
      <c r="Q136" s="801"/>
      <c r="R136" s="801"/>
      <c r="S136" s="801"/>
      <c r="T136" s="801"/>
      <c r="U136" s="801"/>
      <c r="V136" s="801"/>
      <c r="W136" s="801"/>
      <c r="X136" s="801"/>
      <c r="Y136" s="801"/>
      <c r="Z136" s="801"/>
    </row>
    <row r="137" spans="1:26" ht="15.75" customHeight="1">
      <c r="A137" s="801"/>
      <c r="B137" s="801"/>
      <c r="C137" s="801"/>
      <c r="D137" s="801"/>
      <c r="E137" s="802"/>
      <c r="F137" s="802"/>
      <c r="G137" s="803"/>
      <c r="H137" s="803"/>
      <c r="I137" s="803"/>
      <c r="J137" s="801"/>
      <c r="K137" s="801"/>
      <c r="L137" s="890"/>
      <c r="M137" s="801"/>
      <c r="N137" s="801"/>
      <c r="O137" s="801"/>
      <c r="P137" s="890"/>
      <c r="Q137" s="801"/>
      <c r="R137" s="801"/>
      <c r="S137" s="801"/>
      <c r="T137" s="801"/>
      <c r="U137" s="801"/>
      <c r="V137" s="801"/>
      <c r="W137" s="801"/>
      <c r="X137" s="801"/>
      <c r="Y137" s="801"/>
      <c r="Z137" s="801"/>
    </row>
    <row r="138" spans="1:26" ht="15.75" customHeight="1">
      <c r="A138" s="801"/>
      <c r="B138" s="801"/>
      <c r="C138" s="801"/>
      <c r="D138" s="801"/>
      <c r="E138" s="802"/>
      <c r="F138" s="802"/>
      <c r="G138" s="803"/>
      <c r="H138" s="803"/>
      <c r="I138" s="803"/>
      <c r="J138" s="801"/>
      <c r="K138" s="801"/>
      <c r="L138" s="890"/>
      <c r="M138" s="801"/>
      <c r="N138" s="801"/>
      <c r="O138" s="801"/>
      <c r="P138" s="890"/>
      <c r="Q138" s="801"/>
      <c r="R138" s="801"/>
      <c r="S138" s="801"/>
      <c r="T138" s="801"/>
      <c r="U138" s="801"/>
      <c r="V138" s="801"/>
      <c r="W138" s="801"/>
      <c r="X138" s="801"/>
      <c r="Y138" s="801"/>
      <c r="Z138" s="801"/>
    </row>
    <row r="139" spans="1:26" ht="15.75" customHeight="1">
      <c r="A139" s="801"/>
      <c r="B139" s="801"/>
      <c r="C139" s="801"/>
      <c r="D139" s="801"/>
      <c r="E139" s="802"/>
      <c r="F139" s="802"/>
      <c r="G139" s="803"/>
      <c r="H139" s="803"/>
      <c r="I139" s="803"/>
      <c r="J139" s="801"/>
      <c r="K139" s="801"/>
      <c r="L139" s="890"/>
      <c r="M139" s="801"/>
      <c r="N139" s="801"/>
      <c r="O139" s="801"/>
      <c r="P139" s="890"/>
      <c r="Q139" s="801"/>
      <c r="R139" s="801"/>
      <c r="S139" s="801"/>
      <c r="T139" s="801"/>
      <c r="U139" s="801"/>
      <c r="V139" s="801"/>
      <c r="W139" s="801"/>
      <c r="X139" s="801"/>
      <c r="Y139" s="801"/>
      <c r="Z139" s="801"/>
    </row>
    <row r="140" spans="1:26" ht="15.75" customHeight="1">
      <c r="A140" s="801"/>
      <c r="B140" s="801"/>
      <c r="C140" s="801"/>
      <c r="D140" s="801"/>
      <c r="E140" s="802"/>
      <c r="F140" s="802"/>
      <c r="G140" s="803"/>
      <c r="H140" s="803"/>
      <c r="I140" s="803"/>
      <c r="J140" s="801"/>
      <c r="K140" s="801"/>
      <c r="L140" s="890"/>
      <c r="M140" s="801"/>
      <c r="N140" s="801"/>
      <c r="O140" s="801"/>
      <c r="P140" s="890"/>
      <c r="Q140" s="801"/>
      <c r="R140" s="801"/>
      <c r="S140" s="801"/>
      <c r="T140" s="801"/>
      <c r="U140" s="801"/>
      <c r="V140" s="801"/>
      <c r="W140" s="801"/>
      <c r="X140" s="801"/>
      <c r="Y140" s="801"/>
      <c r="Z140" s="801"/>
    </row>
    <row r="141" spans="1:26" ht="15.75" customHeight="1">
      <c r="A141" s="801"/>
      <c r="B141" s="801"/>
      <c r="C141" s="801"/>
      <c r="D141" s="801"/>
      <c r="E141" s="802"/>
      <c r="F141" s="802"/>
      <c r="G141" s="803"/>
      <c r="H141" s="803"/>
      <c r="I141" s="803"/>
      <c r="J141" s="801"/>
      <c r="K141" s="801"/>
      <c r="L141" s="890"/>
      <c r="M141" s="801"/>
      <c r="N141" s="801"/>
      <c r="O141" s="801"/>
      <c r="P141" s="890"/>
      <c r="Q141" s="801"/>
      <c r="R141" s="801"/>
      <c r="S141" s="801"/>
      <c r="T141" s="801"/>
      <c r="U141" s="801"/>
      <c r="V141" s="801"/>
      <c r="W141" s="801"/>
      <c r="X141" s="801"/>
      <c r="Y141" s="801"/>
      <c r="Z141" s="801"/>
    </row>
    <row r="142" spans="1:26" ht="15.75" customHeight="1">
      <c r="A142" s="801"/>
      <c r="B142" s="801"/>
      <c r="C142" s="801"/>
      <c r="D142" s="801"/>
      <c r="E142" s="802"/>
      <c r="F142" s="802"/>
      <c r="G142" s="803"/>
      <c r="H142" s="803"/>
      <c r="I142" s="803"/>
      <c r="J142" s="801"/>
      <c r="K142" s="801"/>
      <c r="L142" s="890"/>
      <c r="M142" s="801"/>
      <c r="N142" s="801"/>
      <c r="O142" s="801"/>
      <c r="P142" s="890"/>
      <c r="Q142" s="801"/>
      <c r="R142" s="801"/>
      <c r="S142" s="801"/>
      <c r="T142" s="801"/>
      <c r="U142" s="801"/>
      <c r="V142" s="801"/>
      <c r="W142" s="801"/>
      <c r="X142" s="801"/>
      <c r="Y142" s="801"/>
      <c r="Z142" s="801"/>
    </row>
    <row r="143" spans="1:26" ht="15.75" customHeight="1">
      <c r="A143" s="801"/>
      <c r="B143" s="801"/>
      <c r="C143" s="801"/>
      <c r="D143" s="801"/>
      <c r="E143" s="802"/>
      <c r="F143" s="802"/>
      <c r="G143" s="803"/>
      <c r="H143" s="803"/>
      <c r="I143" s="803"/>
      <c r="J143" s="801"/>
      <c r="K143" s="801"/>
      <c r="L143" s="890"/>
      <c r="M143" s="801"/>
      <c r="N143" s="801"/>
      <c r="O143" s="801"/>
      <c r="P143" s="890"/>
      <c r="Q143" s="801"/>
      <c r="R143" s="801"/>
      <c r="S143" s="801"/>
      <c r="T143" s="801"/>
      <c r="U143" s="801"/>
      <c r="V143" s="801"/>
      <c r="W143" s="801"/>
      <c r="X143" s="801"/>
      <c r="Y143" s="801"/>
      <c r="Z143" s="801"/>
    </row>
    <row r="144" spans="1:26" ht="15.75" customHeight="1">
      <c r="A144" s="801"/>
      <c r="B144" s="801"/>
      <c r="C144" s="801"/>
      <c r="D144" s="801"/>
      <c r="E144" s="802"/>
      <c r="F144" s="802"/>
      <c r="G144" s="803"/>
      <c r="H144" s="803"/>
      <c r="I144" s="803"/>
      <c r="J144" s="801"/>
      <c r="K144" s="801"/>
      <c r="L144" s="890"/>
      <c r="M144" s="801"/>
      <c r="N144" s="801"/>
      <c r="O144" s="801"/>
      <c r="P144" s="890"/>
      <c r="Q144" s="801"/>
      <c r="R144" s="801"/>
      <c r="S144" s="801"/>
      <c r="T144" s="801"/>
      <c r="U144" s="801"/>
      <c r="V144" s="801"/>
      <c r="W144" s="801"/>
      <c r="X144" s="801"/>
      <c r="Y144" s="801"/>
      <c r="Z144" s="801"/>
    </row>
    <row r="145" spans="1:26" ht="15.75" customHeight="1">
      <c r="A145" s="801"/>
      <c r="B145" s="801"/>
      <c r="C145" s="801"/>
      <c r="D145" s="801"/>
      <c r="E145" s="802"/>
      <c r="F145" s="802"/>
      <c r="G145" s="803"/>
      <c r="H145" s="803"/>
      <c r="I145" s="803"/>
      <c r="J145" s="801"/>
      <c r="K145" s="801"/>
      <c r="L145" s="890"/>
      <c r="M145" s="801"/>
      <c r="N145" s="801"/>
      <c r="O145" s="801"/>
      <c r="P145" s="890"/>
      <c r="Q145" s="801"/>
      <c r="R145" s="801"/>
      <c r="S145" s="801"/>
      <c r="T145" s="801"/>
      <c r="U145" s="801"/>
      <c r="V145" s="801"/>
      <c r="W145" s="801"/>
      <c r="X145" s="801"/>
      <c r="Y145" s="801"/>
      <c r="Z145" s="801"/>
    </row>
    <row r="146" spans="1:26" ht="15.75" customHeight="1">
      <c r="A146" s="801"/>
      <c r="B146" s="801"/>
      <c r="C146" s="801"/>
      <c r="D146" s="801"/>
      <c r="E146" s="802"/>
      <c r="F146" s="802"/>
      <c r="G146" s="803"/>
      <c r="H146" s="803"/>
      <c r="I146" s="803"/>
      <c r="J146" s="801"/>
      <c r="K146" s="801"/>
      <c r="L146" s="890"/>
      <c r="M146" s="801"/>
      <c r="N146" s="801"/>
      <c r="O146" s="801"/>
      <c r="P146" s="890"/>
      <c r="Q146" s="801"/>
      <c r="R146" s="801"/>
      <c r="S146" s="801"/>
      <c r="T146" s="801"/>
      <c r="U146" s="801"/>
      <c r="V146" s="801"/>
      <c r="W146" s="801"/>
      <c r="X146" s="801"/>
      <c r="Y146" s="801"/>
      <c r="Z146" s="801"/>
    </row>
    <row r="147" spans="1:26" ht="15.75" customHeight="1">
      <c r="A147" s="801"/>
      <c r="B147" s="801"/>
      <c r="C147" s="801"/>
      <c r="D147" s="801"/>
      <c r="E147" s="802"/>
      <c r="F147" s="802"/>
      <c r="G147" s="803"/>
      <c r="H147" s="803"/>
      <c r="I147" s="803"/>
      <c r="J147" s="801"/>
      <c r="K147" s="801"/>
      <c r="L147" s="890"/>
      <c r="M147" s="801"/>
      <c r="N147" s="801"/>
      <c r="O147" s="801"/>
      <c r="P147" s="890"/>
      <c r="Q147" s="801"/>
      <c r="R147" s="801"/>
      <c r="S147" s="801"/>
      <c r="T147" s="801"/>
      <c r="U147" s="801"/>
      <c r="V147" s="801"/>
      <c r="W147" s="801"/>
      <c r="X147" s="801"/>
      <c r="Y147" s="801"/>
      <c r="Z147" s="801"/>
    </row>
    <row r="148" spans="1:26" ht="15.75" customHeight="1">
      <c r="A148" s="801"/>
      <c r="B148" s="801"/>
      <c r="C148" s="801"/>
      <c r="D148" s="801"/>
      <c r="E148" s="802"/>
      <c r="F148" s="802"/>
      <c r="G148" s="803"/>
      <c r="H148" s="803"/>
      <c r="I148" s="803"/>
      <c r="J148" s="801"/>
      <c r="K148" s="801"/>
      <c r="L148" s="890"/>
      <c r="M148" s="801"/>
      <c r="N148" s="801"/>
      <c r="O148" s="801"/>
      <c r="P148" s="890"/>
      <c r="Q148" s="801"/>
      <c r="R148" s="801"/>
      <c r="S148" s="801"/>
      <c r="T148" s="801"/>
      <c r="U148" s="801"/>
      <c r="V148" s="801"/>
      <c r="W148" s="801"/>
      <c r="X148" s="801"/>
      <c r="Y148" s="801"/>
      <c r="Z148" s="801"/>
    </row>
    <row r="149" spans="1:26" ht="15.75" customHeight="1">
      <c r="A149" s="801"/>
      <c r="B149" s="801"/>
      <c r="C149" s="801"/>
      <c r="D149" s="801"/>
      <c r="E149" s="802"/>
      <c r="F149" s="802"/>
      <c r="G149" s="803"/>
      <c r="H149" s="803"/>
      <c r="I149" s="803"/>
      <c r="J149" s="801"/>
      <c r="K149" s="801"/>
      <c r="L149" s="890"/>
      <c r="M149" s="801"/>
      <c r="N149" s="801"/>
      <c r="O149" s="801"/>
      <c r="P149" s="890"/>
      <c r="Q149" s="801"/>
      <c r="R149" s="801"/>
      <c r="S149" s="801"/>
      <c r="T149" s="801"/>
      <c r="U149" s="801"/>
      <c r="V149" s="801"/>
      <c r="W149" s="801"/>
      <c r="X149" s="801"/>
      <c r="Y149" s="801"/>
      <c r="Z149" s="801"/>
    </row>
    <row r="150" spans="1:26" ht="15.75" customHeight="1">
      <c r="A150" s="801"/>
      <c r="B150" s="801"/>
      <c r="C150" s="801"/>
      <c r="D150" s="801"/>
      <c r="E150" s="802"/>
      <c r="F150" s="802"/>
      <c r="G150" s="803"/>
      <c r="H150" s="803"/>
      <c r="I150" s="803"/>
      <c r="J150" s="801"/>
      <c r="K150" s="801"/>
      <c r="L150" s="890"/>
      <c r="M150" s="801"/>
      <c r="N150" s="801"/>
      <c r="O150" s="801"/>
      <c r="P150" s="890"/>
      <c r="Q150" s="801"/>
      <c r="R150" s="801"/>
      <c r="S150" s="801"/>
      <c r="T150" s="801"/>
      <c r="U150" s="801"/>
      <c r="V150" s="801"/>
      <c r="W150" s="801"/>
      <c r="X150" s="801"/>
      <c r="Y150" s="801"/>
      <c r="Z150" s="801"/>
    </row>
    <row r="151" spans="1:26" ht="15.75" customHeight="1">
      <c r="A151" s="801"/>
      <c r="B151" s="801"/>
      <c r="C151" s="801"/>
      <c r="D151" s="801"/>
      <c r="E151" s="802"/>
      <c r="F151" s="802"/>
      <c r="G151" s="803"/>
      <c r="H151" s="803"/>
      <c r="I151" s="803"/>
      <c r="J151" s="801"/>
      <c r="K151" s="801"/>
      <c r="L151" s="890"/>
      <c r="M151" s="801"/>
      <c r="N151" s="801"/>
      <c r="O151" s="801"/>
      <c r="P151" s="890"/>
      <c r="Q151" s="801"/>
      <c r="R151" s="801"/>
      <c r="S151" s="801"/>
      <c r="T151" s="801"/>
      <c r="U151" s="801"/>
      <c r="V151" s="801"/>
      <c r="W151" s="801"/>
      <c r="X151" s="801"/>
      <c r="Y151" s="801"/>
      <c r="Z151" s="801"/>
    </row>
    <row r="152" spans="1:26" ht="15.75" customHeight="1">
      <c r="A152" s="801"/>
      <c r="B152" s="801"/>
      <c r="C152" s="801"/>
      <c r="D152" s="801"/>
      <c r="E152" s="802"/>
      <c r="F152" s="802"/>
      <c r="G152" s="803"/>
      <c r="H152" s="803"/>
      <c r="I152" s="803"/>
      <c r="J152" s="801"/>
      <c r="K152" s="801"/>
      <c r="L152" s="890"/>
      <c r="M152" s="801"/>
      <c r="N152" s="801"/>
      <c r="O152" s="801"/>
      <c r="P152" s="890"/>
      <c r="Q152" s="801"/>
      <c r="R152" s="801"/>
      <c r="S152" s="801"/>
      <c r="T152" s="801"/>
      <c r="U152" s="801"/>
      <c r="V152" s="801"/>
      <c r="W152" s="801"/>
      <c r="X152" s="801"/>
      <c r="Y152" s="801"/>
      <c r="Z152" s="801"/>
    </row>
    <row r="153" spans="1:26" ht="15.75" customHeight="1">
      <c r="A153" s="801"/>
      <c r="B153" s="801"/>
      <c r="C153" s="801"/>
      <c r="D153" s="801"/>
      <c r="E153" s="802"/>
      <c r="F153" s="802"/>
      <c r="G153" s="803"/>
      <c r="H153" s="803"/>
      <c r="I153" s="803"/>
      <c r="J153" s="801"/>
      <c r="K153" s="801"/>
      <c r="L153" s="890"/>
      <c r="M153" s="801"/>
      <c r="N153" s="801"/>
      <c r="O153" s="801"/>
      <c r="P153" s="890"/>
      <c r="Q153" s="801"/>
      <c r="R153" s="801"/>
      <c r="S153" s="801"/>
      <c r="T153" s="801"/>
      <c r="U153" s="801"/>
      <c r="V153" s="801"/>
      <c r="W153" s="801"/>
      <c r="X153" s="801"/>
      <c r="Y153" s="801"/>
      <c r="Z153" s="801"/>
    </row>
    <row r="154" spans="1:26" ht="15.75" customHeight="1">
      <c r="A154" s="801"/>
      <c r="B154" s="801"/>
      <c r="C154" s="801"/>
      <c r="D154" s="801"/>
      <c r="E154" s="802"/>
      <c r="F154" s="802"/>
      <c r="G154" s="803"/>
      <c r="H154" s="803"/>
      <c r="I154" s="803"/>
      <c r="J154" s="801"/>
      <c r="K154" s="801"/>
      <c r="L154" s="890"/>
      <c r="M154" s="801"/>
      <c r="N154" s="801"/>
      <c r="O154" s="801"/>
      <c r="P154" s="890"/>
      <c r="Q154" s="801"/>
      <c r="R154" s="801"/>
      <c r="S154" s="801"/>
      <c r="T154" s="801"/>
      <c r="U154" s="801"/>
      <c r="V154" s="801"/>
      <c r="W154" s="801"/>
      <c r="X154" s="801"/>
      <c r="Y154" s="801"/>
      <c r="Z154" s="801"/>
    </row>
    <row r="155" spans="1:26" ht="15.75" customHeight="1">
      <c r="A155" s="801"/>
      <c r="B155" s="801"/>
      <c r="C155" s="801"/>
      <c r="D155" s="801"/>
      <c r="E155" s="802"/>
      <c r="F155" s="802"/>
      <c r="G155" s="803"/>
      <c r="H155" s="803"/>
      <c r="I155" s="803"/>
      <c r="J155" s="801"/>
      <c r="K155" s="801"/>
      <c r="L155" s="890"/>
      <c r="M155" s="801"/>
      <c r="N155" s="801"/>
      <c r="O155" s="801"/>
      <c r="P155" s="890"/>
      <c r="Q155" s="801"/>
      <c r="R155" s="801"/>
      <c r="S155" s="801"/>
      <c r="T155" s="801"/>
      <c r="U155" s="801"/>
      <c r="V155" s="801"/>
      <c r="W155" s="801"/>
      <c r="X155" s="801"/>
      <c r="Y155" s="801"/>
      <c r="Z155" s="801"/>
    </row>
    <row r="156" spans="1:26" ht="15.75" customHeight="1">
      <c r="A156" s="801"/>
      <c r="B156" s="801"/>
      <c r="C156" s="801"/>
      <c r="D156" s="801"/>
      <c r="E156" s="802"/>
      <c r="F156" s="802"/>
      <c r="G156" s="803"/>
      <c r="H156" s="803"/>
      <c r="I156" s="803"/>
      <c r="J156" s="801"/>
      <c r="K156" s="801"/>
      <c r="L156" s="890"/>
      <c r="M156" s="801"/>
      <c r="N156" s="801"/>
      <c r="O156" s="801"/>
      <c r="P156" s="890"/>
      <c r="Q156" s="801"/>
      <c r="R156" s="801"/>
      <c r="S156" s="801"/>
      <c r="T156" s="801"/>
      <c r="U156" s="801"/>
      <c r="V156" s="801"/>
      <c r="W156" s="801"/>
      <c r="X156" s="801"/>
      <c r="Y156" s="801"/>
      <c r="Z156" s="801"/>
    </row>
    <row r="157" spans="1:26" ht="15.75" customHeight="1">
      <c r="A157" s="801"/>
      <c r="B157" s="801"/>
      <c r="C157" s="801"/>
      <c r="D157" s="801"/>
      <c r="E157" s="802"/>
      <c r="F157" s="802"/>
      <c r="G157" s="803"/>
      <c r="H157" s="803"/>
      <c r="I157" s="803"/>
      <c r="J157" s="801"/>
      <c r="K157" s="801"/>
      <c r="L157" s="890"/>
      <c r="M157" s="801"/>
      <c r="N157" s="801"/>
      <c r="O157" s="801"/>
      <c r="P157" s="890"/>
      <c r="Q157" s="801"/>
      <c r="R157" s="801"/>
      <c r="S157" s="801"/>
      <c r="T157" s="801"/>
      <c r="U157" s="801"/>
      <c r="V157" s="801"/>
      <c r="W157" s="801"/>
      <c r="X157" s="801"/>
      <c r="Y157" s="801"/>
      <c r="Z157" s="801"/>
    </row>
    <row r="158" spans="1:26" ht="15.75" customHeight="1">
      <c r="A158" s="801"/>
      <c r="B158" s="801"/>
      <c r="C158" s="801"/>
      <c r="D158" s="801"/>
      <c r="E158" s="802"/>
      <c r="F158" s="802"/>
      <c r="G158" s="803"/>
      <c r="H158" s="803"/>
      <c r="I158" s="803"/>
      <c r="J158" s="801"/>
      <c r="K158" s="801"/>
      <c r="L158" s="890"/>
      <c r="M158" s="801"/>
      <c r="N158" s="801"/>
      <c r="O158" s="801"/>
      <c r="P158" s="890"/>
      <c r="Q158" s="801"/>
      <c r="R158" s="801"/>
      <c r="S158" s="801"/>
      <c r="T158" s="801"/>
      <c r="U158" s="801"/>
      <c r="V158" s="801"/>
      <c r="W158" s="801"/>
      <c r="X158" s="801"/>
      <c r="Y158" s="801"/>
      <c r="Z158" s="801"/>
    </row>
    <row r="159" spans="1:26" ht="15.75" customHeight="1">
      <c r="A159" s="801"/>
      <c r="B159" s="801"/>
      <c r="C159" s="801"/>
      <c r="D159" s="801"/>
      <c r="E159" s="802"/>
      <c r="F159" s="802"/>
      <c r="G159" s="803"/>
      <c r="H159" s="803"/>
      <c r="I159" s="803"/>
      <c r="J159" s="801"/>
      <c r="K159" s="801"/>
      <c r="L159" s="890"/>
      <c r="M159" s="801"/>
      <c r="N159" s="801"/>
      <c r="O159" s="801"/>
      <c r="P159" s="890"/>
      <c r="Q159" s="801"/>
      <c r="R159" s="801"/>
      <c r="S159" s="801"/>
      <c r="T159" s="801"/>
      <c r="U159" s="801"/>
      <c r="V159" s="801"/>
      <c r="W159" s="801"/>
      <c r="X159" s="801"/>
      <c r="Y159" s="801"/>
      <c r="Z159" s="801"/>
    </row>
    <row r="160" spans="1:26" ht="15.75" customHeight="1">
      <c r="A160" s="801"/>
      <c r="B160" s="801"/>
      <c r="C160" s="801"/>
      <c r="D160" s="801"/>
      <c r="E160" s="802"/>
      <c r="F160" s="802"/>
      <c r="G160" s="803"/>
      <c r="H160" s="803"/>
      <c r="I160" s="803"/>
      <c r="J160" s="801"/>
      <c r="K160" s="801"/>
      <c r="L160" s="890"/>
      <c r="M160" s="801"/>
      <c r="N160" s="801"/>
      <c r="O160" s="801"/>
      <c r="P160" s="890"/>
      <c r="Q160" s="801"/>
      <c r="R160" s="801"/>
      <c r="S160" s="801"/>
      <c r="T160" s="801"/>
      <c r="U160" s="801"/>
      <c r="V160" s="801"/>
      <c r="W160" s="801"/>
      <c r="X160" s="801"/>
      <c r="Y160" s="801"/>
      <c r="Z160" s="801"/>
    </row>
    <row r="161" spans="1:26" ht="15.75" customHeight="1">
      <c r="A161" s="801"/>
      <c r="B161" s="801"/>
      <c r="C161" s="801"/>
      <c r="D161" s="801"/>
      <c r="E161" s="802"/>
      <c r="F161" s="802"/>
      <c r="G161" s="803"/>
      <c r="H161" s="803"/>
      <c r="I161" s="803"/>
      <c r="J161" s="801"/>
      <c r="K161" s="801"/>
      <c r="L161" s="890"/>
      <c r="M161" s="801"/>
      <c r="N161" s="801"/>
      <c r="O161" s="801"/>
      <c r="P161" s="890"/>
      <c r="Q161" s="801"/>
      <c r="R161" s="801"/>
      <c r="S161" s="801"/>
      <c r="T161" s="801"/>
      <c r="U161" s="801"/>
      <c r="V161" s="801"/>
      <c r="W161" s="801"/>
      <c r="X161" s="801"/>
      <c r="Y161" s="801"/>
      <c r="Z161" s="801"/>
    </row>
    <row r="162" spans="1:26" ht="15.75" customHeight="1">
      <c r="A162" s="801"/>
      <c r="B162" s="801"/>
      <c r="C162" s="801"/>
      <c r="D162" s="801"/>
      <c r="E162" s="802"/>
      <c r="F162" s="802"/>
      <c r="G162" s="803"/>
      <c r="H162" s="803"/>
      <c r="I162" s="803"/>
      <c r="J162" s="801"/>
      <c r="K162" s="801"/>
      <c r="L162" s="890"/>
      <c r="M162" s="801"/>
      <c r="N162" s="801"/>
      <c r="O162" s="801"/>
      <c r="P162" s="890"/>
      <c r="Q162" s="801"/>
      <c r="R162" s="801"/>
      <c r="S162" s="801"/>
      <c r="T162" s="801"/>
      <c r="U162" s="801"/>
      <c r="V162" s="801"/>
      <c r="W162" s="801"/>
      <c r="X162" s="801"/>
      <c r="Y162" s="801"/>
      <c r="Z162" s="801"/>
    </row>
    <row r="163" spans="1:26" ht="15.75" customHeight="1">
      <c r="A163" s="801"/>
      <c r="B163" s="801"/>
      <c r="C163" s="801"/>
      <c r="D163" s="801"/>
      <c r="E163" s="802"/>
      <c r="F163" s="802"/>
      <c r="G163" s="803"/>
      <c r="H163" s="803"/>
      <c r="I163" s="803"/>
      <c r="J163" s="801"/>
      <c r="K163" s="801"/>
      <c r="L163" s="890"/>
      <c r="M163" s="801"/>
      <c r="N163" s="801"/>
      <c r="O163" s="801"/>
      <c r="P163" s="890"/>
      <c r="Q163" s="801"/>
      <c r="R163" s="801"/>
      <c r="S163" s="801"/>
      <c r="T163" s="801"/>
      <c r="U163" s="801"/>
      <c r="V163" s="801"/>
      <c r="W163" s="801"/>
      <c r="X163" s="801"/>
      <c r="Y163" s="801"/>
      <c r="Z163" s="801"/>
    </row>
    <row r="164" spans="1:26" ht="15.75" customHeight="1">
      <c r="A164" s="801"/>
      <c r="B164" s="801"/>
      <c r="C164" s="801"/>
      <c r="D164" s="801"/>
      <c r="E164" s="802"/>
      <c r="F164" s="802"/>
      <c r="G164" s="803"/>
      <c r="H164" s="803"/>
      <c r="I164" s="803"/>
      <c r="J164" s="801"/>
      <c r="K164" s="801"/>
      <c r="L164" s="890"/>
      <c r="M164" s="801"/>
      <c r="N164" s="801"/>
      <c r="O164" s="801"/>
      <c r="P164" s="890"/>
      <c r="Q164" s="801"/>
      <c r="R164" s="801"/>
      <c r="S164" s="801"/>
      <c r="T164" s="801"/>
      <c r="U164" s="801"/>
      <c r="V164" s="801"/>
      <c r="W164" s="801"/>
      <c r="X164" s="801"/>
      <c r="Y164" s="801"/>
      <c r="Z164" s="801"/>
    </row>
    <row r="165" spans="1:26" ht="15.75" customHeight="1">
      <c r="A165" s="801"/>
      <c r="B165" s="801"/>
      <c r="C165" s="801"/>
      <c r="D165" s="801"/>
      <c r="E165" s="802"/>
      <c r="F165" s="802"/>
      <c r="G165" s="803"/>
      <c r="H165" s="803"/>
      <c r="I165" s="803"/>
      <c r="J165" s="801"/>
      <c r="K165" s="801"/>
      <c r="L165" s="890"/>
      <c r="M165" s="801"/>
      <c r="N165" s="801"/>
      <c r="O165" s="801"/>
      <c r="P165" s="890"/>
      <c r="Q165" s="801"/>
      <c r="R165" s="801"/>
      <c r="S165" s="801"/>
      <c r="T165" s="801"/>
      <c r="U165" s="801"/>
      <c r="V165" s="801"/>
      <c r="W165" s="801"/>
      <c r="X165" s="801"/>
      <c r="Y165" s="801"/>
      <c r="Z165" s="801"/>
    </row>
    <row r="166" spans="1:26" ht="15.75" customHeight="1">
      <c r="A166" s="801"/>
      <c r="B166" s="801"/>
      <c r="C166" s="801"/>
      <c r="D166" s="801"/>
      <c r="E166" s="802"/>
      <c r="F166" s="802"/>
      <c r="G166" s="803"/>
      <c r="H166" s="803"/>
      <c r="I166" s="803"/>
      <c r="J166" s="801"/>
      <c r="K166" s="801"/>
      <c r="L166" s="890"/>
      <c r="M166" s="801"/>
      <c r="N166" s="801"/>
      <c r="O166" s="801"/>
      <c r="P166" s="890"/>
      <c r="Q166" s="801"/>
      <c r="R166" s="801"/>
      <c r="S166" s="801"/>
      <c r="T166" s="801"/>
      <c r="U166" s="801"/>
      <c r="V166" s="801"/>
      <c r="W166" s="801"/>
      <c r="X166" s="801"/>
      <c r="Y166" s="801"/>
      <c r="Z166" s="801"/>
    </row>
    <row r="167" spans="1:26" ht="15.75" customHeight="1">
      <c r="A167" s="801"/>
      <c r="B167" s="801"/>
      <c r="C167" s="801"/>
      <c r="D167" s="801"/>
      <c r="E167" s="802"/>
      <c r="F167" s="802"/>
      <c r="G167" s="803"/>
      <c r="H167" s="803"/>
      <c r="I167" s="803"/>
      <c r="J167" s="801"/>
      <c r="K167" s="801"/>
      <c r="L167" s="890"/>
      <c r="M167" s="801"/>
      <c r="N167" s="801"/>
      <c r="O167" s="801"/>
      <c r="P167" s="890"/>
      <c r="Q167" s="801"/>
      <c r="R167" s="801"/>
      <c r="S167" s="801"/>
      <c r="T167" s="801"/>
      <c r="U167" s="801"/>
      <c r="V167" s="801"/>
      <c r="W167" s="801"/>
      <c r="X167" s="801"/>
      <c r="Y167" s="801"/>
      <c r="Z167" s="801"/>
    </row>
    <row r="168" spans="1:26" ht="15.75" customHeight="1">
      <c r="A168" s="801"/>
      <c r="B168" s="801"/>
      <c r="C168" s="801"/>
      <c r="D168" s="801"/>
      <c r="E168" s="802"/>
      <c r="F168" s="802"/>
      <c r="G168" s="803"/>
      <c r="H168" s="803"/>
      <c r="I168" s="803"/>
      <c r="J168" s="801"/>
      <c r="K168" s="801"/>
      <c r="L168" s="890"/>
      <c r="M168" s="801"/>
      <c r="N168" s="801"/>
      <c r="O168" s="801"/>
      <c r="P168" s="890"/>
      <c r="Q168" s="801"/>
      <c r="R168" s="801"/>
      <c r="S168" s="801"/>
      <c r="T168" s="801"/>
      <c r="U168" s="801"/>
      <c r="V168" s="801"/>
      <c r="W168" s="801"/>
      <c r="X168" s="801"/>
      <c r="Y168" s="801"/>
      <c r="Z168" s="801"/>
    </row>
    <row r="169" spans="1:26" ht="15.75" customHeight="1">
      <c r="A169" s="801"/>
      <c r="B169" s="801"/>
      <c r="C169" s="801"/>
      <c r="D169" s="801"/>
      <c r="E169" s="802"/>
      <c r="F169" s="802"/>
      <c r="G169" s="803"/>
      <c r="H169" s="803"/>
      <c r="I169" s="803"/>
      <c r="J169" s="801"/>
      <c r="K169" s="801"/>
      <c r="L169" s="890"/>
      <c r="M169" s="801"/>
      <c r="N169" s="801"/>
      <c r="O169" s="801"/>
      <c r="P169" s="890"/>
      <c r="Q169" s="801"/>
      <c r="R169" s="801"/>
      <c r="S169" s="801"/>
      <c r="T169" s="801"/>
      <c r="U169" s="801"/>
      <c r="V169" s="801"/>
      <c r="W169" s="801"/>
      <c r="X169" s="801"/>
      <c r="Y169" s="801"/>
      <c r="Z169" s="801"/>
    </row>
    <row r="170" spans="1:26" ht="15.75" customHeight="1">
      <c r="A170" s="801"/>
      <c r="B170" s="801"/>
      <c r="C170" s="801"/>
      <c r="D170" s="801"/>
      <c r="E170" s="802"/>
      <c r="F170" s="802"/>
      <c r="G170" s="803"/>
      <c r="H170" s="803"/>
      <c r="I170" s="803"/>
      <c r="J170" s="801"/>
      <c r="K170" s="801"/>
      <c r="L170" s="890"/>
      <c r="M170" s="801"/>
      <c r="N170" s="801"/>
      <c r="O170" s="801"/>
      <c r="P170" s="890"/>
      <c r="Q170" s="801"/>
      <c r="R170" s="801"/>
      <c r="S170" s="801"/>
      <c r="T170" s="801"/>
      <c r="U170" s="801"/>
      <c r="V170" s="801"/>
      <c r="W170" s="801"/>
      <c r="X170" s="801"/>
      <c r="Y170" s="801"/>
      <c r="Z170" s="801"/>
    </row>
    <row r="171" spans="1:26" ht="15.75" customHeight="1">
      <c r="A171" s="801"/>
      <c r="B171" s="801"/>
      <c r="C171" s="801"/>
      <c r="D171" s="801"/>
      <c r="E171" s="802"/>
      <c r="F171" s="802"/>
      <c r="G171" s="803"/>
      <c r="H171" s="803"/>
      <c r="I171" s="803"/>
      <c r="J171" s="801"/>
      <c r="K171" s="801"/>
      <c r="L171" s="890"/>
      <c r="M171" s="801"/>
      <c r="N171" s="801"/>
      <c r="O171" s="801"/>
      <c r="P171" s="890"/>
      <c r="Q171" s="801"/>
      <c r="R171" s="801"/>
      <c r="S171" s="801"/>
      <c r="T171" s="801"/>
      <c r="U171" s="801"/>
      <c r="V171" s="801"/>
      <c r="W171" s="801"/>
      <c r="X171" s="801"/>
      <c r="Y171" s="801"/>
      <c r="Z171" s="801"/>
    </row>
    <row r="172" spans="1:26" ht="15.75" customHeight="1">
      <c r="A172" s="801"/>
      <c r="B172" s="801"/>
      <c r="C172" s="801"/>
      <c r="D172" s="801"/>
      <c r="E172" s="802"/>
      <c r="F172" s="802"/>
      <c r="G172" s="803"/>
      <c r="H172" s="803"/>
      <c r="I172" s="803"/>
      <c r="J172" s="801"/>
      <c r="K172" s="801"/>
      <c r="L172" s="890"/>
      <c r="M172" s="801"/>
      <c r="N172" s="801"/>
      <c r="O172" s="801"/>
      <c r="P172" s="890"/>
      <c r="Q172" s="801"/>
      <c r="R172" s="801"/>
      <c r="S172" s="801"/>
      <c r="T172" s="801"/>
      <c r="U172" s="801"/>
      <c r="V172" s="801"/>
      <c r="W172" s="801"/>
      <c r="X172" s="801"/>
      <c r="Y172" s="801"/>
      <c r="Z172" s="801"/>
    </row>
    <row r="173" spans="1:26" ht="15.75" customHeight="1">
      <c r="A173" s="801"/>
      <c r="B173" s="801"/>
      <c r="C173" s="801"/>
      <c r="D173" s="801"/>
      <c r="E173" s="802"/>
      <c r="F173" s="802"/>
      <c r="G173" s="803"/>
      <c r="H173" s="803"/>
      <c r="I173" s="803"/>
      <c r="J173" s="801"/>
      <c r="K173" s="801"/>
      <c r="L173" s="890"/>
      <c r="M173" s="801"/>
      <c r="N173" s="801"/>
      <c r="O173" s="801"/>
      <c r="P173" s="890"/>
      <c r="Q173" s="801"/>
      <c r="R173" s="801"/>
      <c r="S173" s="801"/>
      <c r="T173" s="801"/>
      <c r="U173" s="801"/>
      <c r="V173" s="801"/>
      <c r="W173" s="801"/>
      <c r="X173" s="801"/>
      <c r="Y173" s="801"/>
      <c r="Z173" s="801"/>
    </row>
    <row r="174" spans="1:26" ht="15.75" customHeight="1">
      <c r="A174" s="801"/>
      <c r="B174" s="801"/>
      <c r="C174" s="801"/>
      <c r="D174" s="801"/>
      <c r="E174" s="802"/>
      <c r="F174" s="802"/>
      <c r="G174" s="803"/>
      <c r="H174" s="803"/>
      <c r="I174" s="803"/>
      <c r="J174" s="801"/>
      <c r="K174" s="801"/>
      <c r="L174" s="890"/>
      <c r="M174" s="801"/>
      <c r="N174" s="801"/>
      <c r="O174" s="801"/>
      <c r="P174" s="890"/>
      <c r="Q174" s="801"/>
      <c r="R174" s="801"/>
      <c r="S174" s="801"/>
      <c r="T174" s="801"/>
      <c r="U174" s="801"/>
      <c r="V174" s="801"/>
      <c r="W174" s="801"/>
      <c r="X174" s="801"/>
      <c r="Y174" s="801"/>
      <c r="Z174" s="801"/>
    </row>
    <row r="175" spans="1:26" ht="15.75" customHeight="1">
      <c r="A175" s="801"/>
      <c r="B175" s="801"/>
      <c r="C175" s="801"/>
      <c r="D175" s="801"/>
      <c r="E175" s="802"/>
      <c r="F175" s="802"/>
      <c r="G175" s="803"/>
      <c r="H175" s="803"/>
      <c r="I175" s="803"/>
      <c r="J175" s="801"/>
      <c r="K175" s="801"/>
      <c r="L175" s="890"/>
      <c r="M175" s="801"/>
      <c r="N175" s="801"/>
      <c r="O175" s="801"/>
      <c r="P175" s="890"/>
      <c r="Q175" s="801"/>
      <c r="R175" s="801"/>
      <c r="S175" s="801"/>
      <c r="T175" s="801"/>
      <c r="U175" s="801"/>
      <c r="V175" s="801"/>
      <c r="W175" s="801"/>
      <c r="X175" s="801"/>
      <c r="Y175" s="801"/>
      <c r="Z175" s="801"/>
    </row>
    <row r="176" spans="1:26" ht="15.75" customHeight="1">
      <c r="A176" s="801"/>
      <c r="B176" s="801"/>
      <c r="C176" s="801"/>
      <c r="D176" s="801"/>
      <c r="E176" s="802"/>
      <c r="F176" s="802"/>
      <c r="G176" s="803"/>
      <c r="H176" s="803"/>
      <c r="I176" s="803"/>
      <c r="J176" s="801"/>
      <c r="K176" s="801"/>
      <c r="L176" s="890"/>
      <c r="M176" s="801"/>
      <c r="N176" s="801"/>
      <c r="O176" s="801"/>
      <c r="P176" s="890"/>
      <c r="Q176" s="801"/>
      <c r="R176" s="801"/>
      <c r="S176" s="801"/>
      <c r="T176" s="801"/>
      <c r="U176" s="801"/>
      <c r="V176" s="801"/>
      <c r="W176" s="801"/>
      <c r="X176" s="801"/>
      <c r="Y176" s="801"/>
      <c r="Z176" s="801"/>
    </row>
    <row r="177" spans="1:26" ht="15.75" customHeight="1">
      <c r="A177" s="801"/>
      <c r="B177" s="801"/>
      <c r="C177" s="801"/>
      <c r="D177" s="801"/>
      <c r="E177" s="802"/>
      <c r="F177" s="802"/>
      <c r="G177" s="803"/>
      <c r="H177" s="803"/>
      <c r="I177" s="803"/>
      <c r="J177" s="801"/>
      <c r="K177" s="801"/>
      <c r="L177" s="890"/>
      <c r="M177" s="801"/>
      <c r="N177" s="801"/>
      <c r="O177" s="801"/>
      <c r="P177" s="890"/>
      <c r="Q177" s="801"/>
      <c r="R177" s="801"/>
      <c r="S177" s="801"/>
      <c r="T177" s="801"/>
      <c r="U177" s="801"/>
      <c r="V177" s="801"/>
      <c r="W177" s="801"/>
      <c r="X177" s="801"/>
      <c r="Y177" s="801"/>
      <c r="Z177" s="801"/>
    </row>
    <row r="178" spans="1:26" ht="15.75" customHeight="1">
      <c r="A178" s="801"/>
      <c r="B178" s="801"/>
      <c r="C178" s="801"/>
      <c r="D178" s="801"/>
      <c r="E178" s="802"/>
      <c r="F178" s="802"/>
      <c r="G178" s="803"/>
      <c r="H178" s="803"/>
      <c r="I178" s="803"/>
      <c r="J178" s="801"/>
      <c r="K178" s="801"/>
      <c r="L178" s="890"/>
      <c r="M178" s="801"/>
      <c r="N178" s="801"/>
      <c r="O178" s="801"/>
      <c r="P178" s="890"/>
      <c r="Q178" s="801"/>
      <c r="R178" s="801"/>
      <c r="S178" s="801"/>
      <c r="T178" s="801"/>
      <c r="U178" s="801"/>
      <c r="V178" s="801"/>
      <c r="W178" s="801"/>
      <c r="X178" s="801"/>
      <c r="Y178" s="801"/>
      <c r="Z178" s="801"/>
    </row>
    <row r="179" spans="1:26" ht="15.75" customHeight="1">
      <c r="A179" s="801"/>
      <c r="B179" s="801"/>
      <c r="C179" s="801"/>
      <c r="D179" s="801"/>
      <c r="E179" s="802"/>
      <c r="F179" s="802"/>
      <c r="G179" s="803"/>
      <c r="H179" s="803"/>
      <c r="I179" s="803"/>
      <c r="J179" s="801"/>
      <c r="K179" s="801"/>
      <c r="L179" s="890"/>
      <c r="M179" s="801"/>
      <c r="N179" s="801"/>
      <c r="O179" s="801"/>
      <c r="P179" s="890"/>
      <c r="Q179" s="801"/>
      <c r="R179" s="801"/>
      <c r="S179" s="801"/>
      <c r="T179" s="801"/>
      <c r="U179" s="801"/>
      <c r="V179" s="801"/>
      <c r="W179" s="801"/>
      <c r="X179" s="801"/>
      <c r="Y179" s="801"/>
      <c r="Z179" s="801"/>
    </row>
    <row r="180" spans="1:26" ht="15.75" customHeight="1">
      <c r="A180" s="801"/>
      <c r="B180" s="801"/>
      <c r="C180" s="801"/>
      <c r="D180" s="801"/>
      <c r="E180" s="802"/>
      <c r="F180" s="802"/>
      <c r="G180" s="803"/>
      <c r="H180" s="803"/>
      <c r="I180" s="803"/>
      <c r="J180" s="801"/>
      <c r="K180" s="801"/>
      <c r="L180" s="890"/>
      <c r="M180" s="801"/>
      <c r="N180" s="801"/>
      <c r="O180" s="801"/>
      <c r="P180" s="890"/>
      <c r="Q180" s="801"/>
      <c r="R180" s="801"/>
      <c r="S180" s="801"/>
      <c r="T180" s="801"/>
      <c r="U180" s="801"/>
      <c r="V180" s="801"/>
      <c r="W180" s="801"/>
      <c r="X180" s="801"/>
      <c r="Y180" s="801"/>
      <c r="Z180" s="801"/>
    </row>
    <row r="181" spans="1:26" ht="15.75" customHeight="1">
      <c r="A181" s="801"/>
      <c r="B181" s="801"/>
      <c r="C181" s="801"/>
      <c r="D181" s="801"/>
      <c r="E181" s="802"/>
      <c r="F181" s="802"/>
      <c r="G181" s="803"/>
      <c r="H181" s="803"/>
      <c r="I181" s="803"/>
      <c r="J181" s="801"/>
      <c r="K181" s="801"/>
      <c r="L181" s="890"/>
      <c r="M181" s="801"/>
      <c r="N181" s="801"/>
      <c r="O181" s="801"/>
      <c r="P181" s="890"/>
      <c r="Q181" s="801"/>
      <c r="R181" s="801"/>
      <c r="S181" s="801"/>
      <c r="T181" s="801"/>
      <c r="U181" s="801"/>
      <c r="V181" s="801"/>
      <c r="W181" s="801"/>
      <c r="X181" s="801"/>
      <c r="Y181" s="801"/>
      <c r="Z181" s="801"/>
    </row>
    <row r="182" spans="1:26" ht="15.75" customHeight="1">
      <c r="A182" s="801"/>
      <c r="B182" s="801"/>
      <c r="C182" s="801"/>
      <c r="D182" s="801"/>
      <c r="E182" s="802"/>
      <c r="F182" s="802"/>
      <c r="G182" s="803"/>
      <c r="H182" s="803"/>
      <c r="I182" s="803"/>
      <c r="J182" s="801"/>
      <c r="K182" s="801"/>
      <c r="L182" s="890"/>
      <c r="M182" s="801"/>
      <c r="N182" s="801"/>
      <c r="O182" s="801"/>
      <c r="P182" s="890"/>
      <c r="Q182" s="801"/>
      <c r="R182" s="801"/>
      <c r="S182" s="801"/>
      <c r="T182" s="801"/>
      <c r="U182" s="801"/>
      <c r="V182" s="801"/>
      <c r="W182" s="801"/>
      <c r="X182" s="801"/>
      <c r="Y182" s="801"/>
      <c r="Z182" s="801"/>
    </row>
    <row r="183" spans="1:26" ht="15.75" customHeight="1">
      <c r="A183" s="801"/>
      <c r="B183" s="801"/>
      <c r="C183" s="801"/>
      <c r="D183" s="801"/>
      <c r="E183" s="802"/>
      <c r="F183" s="802"/>
      <c r="G183" s="803"/>
      <c r="H183" s="803"/>
      <c r="I183" s="803"/>
      <c r="J183" s="801"/>
      <c r="K183" s="801"/>
      <c r="L183" s="890"/>
      <c r="M183" s="801"/>
      <c r="N183" s="801"/>
      <c r="O183" s="801"/>
      <c r="P183" s="890"/>
      <c r="Q183" s="801"/>
      <c r="R183" s="801"/>
      <c r="S183" s="801"/>
      <c r="T183" s="801"/>
      <c r="U183" s="801"/>
      <c r="V183" s="801"/>
      <c r="W183" s="801"/>
      <c r="X183" s="801"/>
      <c r="Y183" s="801"/>
      <c r="Z183" s="801"/>
    </row>
    <row r="184" spans="1:26" ht="15.75" customHeight="1">
      <c r="A184" s="801"/>
      <c r="B184" s="801"/>
      <c r="C184" s="801"/>
      <c r="D184" s="801"/>
      <c r="E184" s="802"/>
      <c r="F184" s="802"/>
      <c r="G184" s="803"/>
      <c r="H184" s="803"/>
      <c r="I184" s="803"/>
      <c r="J184" s="801"/>
      <c r="K184" s="801"/>
      <c r="L184" s="890"/>
      <c r="M184" s="801"/>
      <c r="N184" s="801"/>
      <c r="O184" s="801"/>
      <c r="P184" s="890"/>
      <c r="Q184" s="801"/>
      <c r="R184" s="801"/>
      <c r="S184" s="801"/>
      <c r="T184" s="801"/>
      <c r="U184" s="801"/>
      <c r="V184" s="801"/>
      <c r="W184" s="801"/>
      <c r="X184" s="801"/>
      <c r="Y184" s="801"/>
      <c r="Z184" s="801"/>
    </row>
    <row r="185" spans="1:26" ht="15.75" customHeight="1">
      <c r="A185" s="801"/>
      <c r="B185" s="801"/>
      <c r="C185" s="801"/>
      <c r="D185" s="801"/>
      <c r="E185" s="802"/>
      <c r="F185" s="802"/>
      <c r="G185" s="803"/>
      <c r="H185" s="803"/>
      <c r="I185" s="803"/>
      <c r="J185" s="801"/>
      <c r="K185" s="801"/>
      <c r="L185" s="890"/>
      <c r="M185" s="801"/>
      <c r="N185" s="801"/>
      <c r="O185" s="801"/>
      <c r="P185" s="890"/>
      <c r="Q185" s="801"/>
      <c r="R185" s="801"/>
      <c r="S185" s="801"/>
      <c r="T185" s="801"/>
      <c r="U185" s="801"/>
      <c r="V185" s="801"/>
      <c r="W185" s="801"/>
      <c r="X185" s="801"/>
      <c r="Y185" s="801"/>
      <c r="Z185" s="801"/>
    </row>
    <row r="186" spans="1:26" ht="15.75" customHeight="1">
      <c r="A186" s="801"/>
      <c r="B186" s="801"/>
      <c r="C186" s="801"/>
      <c r="D186" s="801"/>
      <c r="E186" s="802"/>
      <c r="F186" s="802"/>
      <c r="G186" s="803"/>
      <c r="H186" s="803"/>
      <c r="I186" s="803"/>
      <c r="J186" s="801"/>
      <c r="K186" s="801"/>
      <c r="L186" s="890"/>
      <c r="M186" s="801"/>
      <c r="N186" s="801"/>
      <c r="O186" s="801"/>
      <c r="P186" s="890"/>
      <c r="Q186" s="801"/>
      <c r="R186" s="801"/>
      <c r="S186" s="801"/>
      <c r="T186" s="801"/>
      <c r="U186" s="801"/>
      <c r="V186" s="801"/>
      <c r="W186" s="801"/>
      <c r="X186" s="801"/>
      <c r="Y186" s="801"/>
      <c r="Z186" s="801"/>
    </row>
    <row r="187" spans="1:26" ht="15.75" customHeight="1">
      <c r="A187" s="801"/>
      <c r="B187" s="801"/>
      <c r="C187" s="801"/>
      <c r="D187" s="801"/>
      <c r="E187" s="802"/>
      <c r="F187" s="802"/>
      <c r="G187" s="803"/>
      <c r="H187" s="803"/>
      <c r="I187" s="803"/>
      <c r="J187" s="801"/>
      <c r="K187" s="801"/>
      <c r="L187" s="890"/>
      <c r="M187" s="801"/>
      <c r="N187" s="801"/>
      <c r="O187" s="801"/>
      <c r="P187" s="890"/>
      <c r="Q187" s="801"/>
      <c r="R187" s="801"/>
      <c r="S187" s="801"/>
      <c r="T187" s="801"/>
      <c r="U187" s="801"/>
      <c r="V187" s="801"/>
      <c r="W187" s="801"/>
      <c r="X187" s="801"/>
      <c r="Y187" s="801"/>
      <c r="Z187" s="801"/>
    </row>
    <row r="188" spans="1:26" ht="15.75" customHeight="1">
      <c r="A188" s="801"/>
      <c r="B188" s="801"/>
      <c r="C188" s="801"/>
      <c r="D188" s="801"/>
      <c r="E188" s="802"/>
      <c r="F188" s="802"/>
      <c r="G188" s="803"/>
      <c r="H188" s="803"/>
      <c r="I188" s="803"/>
      <c r="J188" s="801"/>
      <c r="K188" s="801"/>
      <c r="L188" s="890"/>
      <c r="M188" s="801"/>
      <c r="N188" s="801"/>
      <c r="O188" s="801"/>
      <c r="P188" s="890"/>
      <c r="Q188" s="801"/>
      <c r="R188" s="801"/>
      <c r="S188" s="801"/>
      <c r="T188" s="801"/>
      <c r="U188" s="801"/>
      <c r="V188" s="801"/>
      <c r="W188" s="801"/>
      <c r="X188" s="801"/>
      <c r="Y188" s="801"/>
      <c r="Z188" s="801"/>
    </row>
    <row r="189" spans="1:26" ht="15.75" customHeight="1">
      <c r="A189" s="801"/>
      <c r="B189" s="801"/>
      <c r="C189" s="801"/>
      <c r="D189" s="801"/>
      <c r="E189" s="802"/>
      <c r="F189" s="802"/>
      <c r="G189" s="803"/>
      <c r="H189" s="803"/>
      <c r="I189" s="803"/>
      <c r="J189" s="801"/>
      <c r="K189" s="801"/>
      <c r="L189" s="890"/>
      <c r="M189" s="801"/>
      <c r="N189" s="801"/>
      <c r="O189" s="801"/>
      <c r="P189" s="890"/>
      <c r="Q189" s="801"/>
      <c r="R189" s="801"/>
      <c r="S189" s="801"/>
      <c r="T189" s="801"/>
      <c r="U189" s="801"/>
      <c r="V189" s="801"/>
      <c r="W189" s="801"/>
      <c r="X189" s="801"/>
      <c r="Y189" s="801"/>
      <c r="Z189" s="801"/>
    </row>
    <row r="190" spans="1:26" ht="15.75" customHeight="1">
      <c r="A190" s="801"/>
      <c r="B190" s="801"/>
      <c r="C190" s="801"/>
      <c r="D190" s="801"/>
      <c r="E190" s="802"/>
      <c r="F190" s="802"/>
      <c r="G190" s="803"/>
      <c r="H190" s="803"/>
      <c r="I190" s="803"/>
      <c r="J190" s="801"/>
      <c r="K190" s="801"/>
      <c r="L190" s="890"/>
      <c r="M190" s="801"/>
      <c r="N190" s="801"/>
      <c r="O190" s="801"/>
      <c r="P190" s="890"/>
      <c r="Q190" s="801"/>
      <c r="R190" s="801"/>
      <c r="S190" s="801"/>
      <c r="T190" s="801"/>
      <c r="U190" s="801"/>
      <c r="V190" s="801"/>
      <c r="W190" s="801"/>
      <c r="X190" s="801"/>
      <c r="Y190" s="801"/>
      <c r="Z190" s="801"/>
    </row>
    <row r="191" spans="1:26" ht="15.75" customHeight="1">
      <c r="A191" s="801"/>
      <c r="B191" s="801"/>
      <c r="C191" s="801"/>
      <c r="D191" s="801"/>
      <c r="E191" s="802"/>
      <c r="F191" s="802"/>
      <c r="G191" s="803"/>
      <c r="H191" s="803"/>
      <c r="I191" s="803"/>
      <c r="J191" s="801"/>
      <c r="K191" s="801"/>
      <c r="L191" s="890"/>
      <c r="M191" s="801"/>
      <c r="N191" s="801"/>
      <c r="O191" s="801"/>
      <c r="P191" s="890"/>
      <c r="Q191" s="801"/>
      <c r="R191" s="801"/>
      <c r="S191" s="801"/>
      <c r="T191" s="801"/>
      <c r="U191" s="801"/>
      <c r="V191" s="801"/>
      <c r="W191" s="801"/>
      <c r="X191" s="801"/>
      <c r="Y191" s="801"/>
      <c r="Z191" s="801"/>
    </row>
    <row r="192" spans="1:26" ht="15.75" customHeight="1">
      <c r="A192" s="801"/>
      <c r="B192" s="801"/>
      <c r="C192" s="801"/>
      <c r="D192" s="801"/>
      <c r="E192" s="802"/>
      <c r="F192" s="802"/>
      <c r="G192" s="803"/>
      <c r="H192" s="803"/>
      <c r="I192" s="803"/>
      <c r="J192" s="801"/>
      <c r="K192" s="801"/>
      <c r="L192" s="890"/>
      <c r="M192" s="801"/>
      <c r="N192" s="801"/>
      <c r="O192" s="801"/>
      <c r="P192" s="890"/>
      <c r="Q192" s="801"/>
      <c r="R192" s="801"/>
      <c r="S192" s="801"/>
      <c r="T192" s="801"/>
      <c r="U192" s="801"/>
      <c r="V192" s="801"/>
      <c r="W192" s="801"/>
      <c r="X192" s="801"/>
      <c r="Y192" s="801"/>
      <c r="Z192" s="801"/>
    </row>
    <row r="193" spans="1:26" ht="15.75" customHeight="1">
      <c r="A193" s="801"/>
      <c r="B193" s="801"/>
      <c r="C193" s="801"/>
      <c r="D193" s="801"/>
      <c r="E193" s="802"/>
      <c r="F193" s="802"/>
      <c r="G193" s="803"/>
      <c r="H193" s="803"/>
      <c r="I193" s="803"/>
      <c r="J193" s="801"/>
      <c r="K193" s="801"/>
      <c r="L193" s="890"/>
      <c r="M193" s="801"/>
      <c r="N193" s="801"/>
      <c r="O193" s="801"/>
      <c r="P193" s="890"/>
      <c r="Q193" s="801"/>
      <c r="R193" s="801"/>
      <c r="S193" s="801"/>
      <c r="T193" s="801"/>
      <c r="U193" s="801"/>
      <c r="V193" s="801"/>
      <c r="W193" s="801"/>
      <c r="X193" s="801"/>
      <c r="Y193" s="801"/>
      <c r="Z193" s="801"/>
    </row>
    <row r="194" spans="1:26" ht="15.75" customHeight="1">
      <c r="A194" s="801"/>
      <c r="B194" s="801"/>
      <c r="C194" s="801"/>
      <c r="D194" s="801"/>
      <c r="E194" s="802"/>
      <c r="F194" s="802"/>
      <c r="G194" s="803"/>
      <c r="H194" s="803"/>
      <c r="I194" s="803"/>
      <c r="J194" s="801"/>
      <c r="K194" s="801"/>
      <c r="L194" s="890"/>
      <c r="M194" s="801"/>
      <c r="N194" s="801"/>
      <c r="O194" s="801"/>
      <c r="P194" s="890"/>
      <c r="Q194" s="801"/>
      <c r="R194" s="801"/>
      <c r="S194" s="801"/>
      <c r="T194" s="801"/>
      <c r="U194" s="801"/>
      <c r="V194" s="801"/>
      <c r="W194" s="801"/>
      <c r="X194" s="801"/>
      <c r="Y194" s="801"/>
      <c r="Z194" s="801"/>
    </row>
    <row r="195" spans="1:26" ht="15.75" customHeight="1">
      <c r="A195" s="801"/>
      <c r="B195" s="801"/>
      <c r="C195" s="801"/>
      <c r="D195" s="801"/>
      <c r="E195" s="802"/>
      <c r="F195" s="802"/>
      <c r="G195" s="803"/>
      <c r="H195" s="803"/>
      <c r="I195" s="803"/>
      <c r="J195" s="801"/>
      <c r="K195" s="801"/>
      <c r="L195" s="890"/>
      <c r="M195" s="801"/>
      <c r="N195" s="801"/>
      <c r="O195" s="801"/>
      <c r="P195" s="890"/>
      <c r="Q195" s="801"/>
      <c r="R195" s="801"/>
      <c r="S195" s="801"/>
      <c r="T195" s="801"/>
      <c r="U195" s="801"/>
      <c r="V195" s="801"/>
      <c r="W195" s="801"/>
      <c r="X195" s="801"/>
      <c r="Y195" s="801"/>
      <c r="Z195" s="801"/>
    </row>
    <row r="196" spans="1:26" ht="15.75" customHeight="1">
      <c r="A196" s="801"/>
      <c r="B196" s="801"/>
      <c r="C196" s="801"/>
      <c r="D196" s="801"/>
      <c r="E196" s="802"/>
      <c r="F196" s="802"/>
      <c r="G196" s="803"/>
      <c r="H196" s="803"/>
      <c r="I196" s="803"/>
      <c r="J196" s="801"/>
      <c r="K196" s="801"/>
      <c r="L196" s="890"/>
      <c r="M196" s="801"/>
      <c r="N196" s="801"/>
      <c r="O196" s="801"/>
      <c r="P196" s="890"/>
      <c r="Q196" s="801"/>
      <c r="R196" s="801"/>
      <c r="S196" s="801"/>
      <c r="T196" s="801"/>
      <c r="U196" s="801"/>
      <c r="V196" s="801"/>
      <c r="W196" s="801"/>
      <c r="X196" s="801"/>
      <c r="Y196" s="801"/>
      <c r="Z196" s="801"/>
    </row>
    <row r="197" spans="1:26" ht="15.75" customHeight="1">
      <c r="A197" s="801"/>
      <c r="B197" s="801"/>
      <c r="C197" s="801"/>
      <c r="D197" s="801"/>
      <c r="E197" s="802"/>
      <c r="F197" s="802"/>
      <c r="G197" s="803"/>
      <c r="H197" s="803"/>
      <c r="I197" s="803"/>
      <c r="J197" s="801"/>
      <c r="K197" s="801"/>
      <c r="L197" s="890"/>
      <c r="M197" s="801"/>
      <c r="N197" s="801"/>
      <c r="O197" s="801"/>
      <c r="P197" s="890"/>
      <c r="Q197" s="801"/>
      <c r="R197" s="801"/>
      <c r="S197" s="801"/>
      <c r="T197" s="801"/>
      <c r="U197" s="801"/>
      <c r="V197" s="801"/>
      <c r="W197" s="801"/>
      <c r="X197" s="801"/>
      <c r="Y197" s="801"/>
      <c r="Z197" s="801"/>
    </row>
    <row r="198" spans="1:26" ht="15.75" customHeight="1">
      <c r="A198" s="801"/>
      <c r="B198" s="801"/>
      <c r="C198" s="801"/>
      <c r="D198" s="801"/>
      <c r="E198" s="802"/>
      <c r="F198" s="802"/>
      <c r="G198" s="803"/>
      <c r="H198" s="803"/>
      <c r="I198" s="803"/>
      <c r="J198" s="801"/>
      <c r="K198" s="801"/>
      <c r="L198" s="890"/>
      <c r="M198" s="801"/>
      <c r="N198" s="801"/>
      <c r="O198" s="801"/>
      <c r="P198" s="890"/>
      <c r="Q198" s="801"/>
      <c r="R198" s="801"/>
      <c r="S198" s="801"/>
      <c r="T198" s="801"/>
      <c r="U198" s="801"/>
      <c r="V198" s="801"/>
      <c r="W198" s="801"/>
      <c r="X198" s="801"/>
      <c r="Y198" s="801"/>
      <c r="Z198" s="801"/>
    </row>
    <row r="199" spans="1:26" ht="15.75" customHeight="1">
      <c r="A199" s="801"/>
      <c r="B199" s="801"/>
      <c r="C199" s="801"/>
      <c r="D199" s="801"/>
      <c r="E199" s="802"/>
      <c r="F199" s="802"/>
      <c r="G199" s="803"/>
      <c r="H199" s="803"/>
      <c r="I199" s="803"/>
      <c r="J199" s="801"/>
      <c r="K199" s="801"/>
      <c r="L199" s="890"/>
      <c r="M199" s="801"/>
      <c r="N199" s="801"/>
      <c r="O199" s="801"/>
      <c r="P199" s="890"/>
      <c r="Q199" s="801"/>
      <c r="R199" s="801"/>
      <c r="S199" s="801"/>
      <c r="T199" s="801"/>
      <c r="U199" s="801"/>
      <c r="V199" s="801"/>
      <c r="W199" s="801"/>
      <c r="X199" s="801"/>
      <c r="Y199" s="801"/>
      <c r="Z199" s="801"/>
    </row>
    <row r="200" spans="1:26" ht="15.75" customHeight="1">
      <c r="A200" s="801"/>
      <c r="B200" s="801"/>
      <c r="C200" s="801"/>
      <c r="D200" s="801"/>
      <c r="E200" s="802"/>
      <c r="F200" s="802"/>
      <c r="G200" s="803"/>
      <c r="H200" s="803"/>
      <c r="I200" s="803"/>
      <c r="J200" s="801"/>
      <c r="K200" s="801"/>
      <c r="L200" s="890"/>
      <c r="M200" s="801"/>
      <c r="N200" s="801"/>
      <c r="O200" s="801"/>
      <c r="P200" s="890"/>
      <c r="Q200" s="801"/>
      <c r="R200" s="801"/>
      <c r="S200" s="801"/>
      <c r="T200" s="801"/>
      <c r="U200" s="801"/>
      <c r="V200" s="801"/>
      <c r="W200" s="801"/>
      <c r="X200" s="801"/>
      <c r="Y200" s="801"/>
      <c r="Z200" s="801"/>
    </row>
    <row r="201" spans="1:26" ht="15.75" customHeight="1">
      <c r="A201" s="801"/>
      <c r="B201" s="801"/>
      <c r="C201" s="801"/>
      <c r="D201" s="801"/>
      <c r="E201" s="802"/>
      <c r="F201" s="802"/>
      <c r="G201" s="803"/>
      <c r="H201" s="803"/>
      <c r="I201" s="803"/>
      <c r="J201" s="801"/>
      <c r="K201" s="801"/>
      <c r="L201" s="890"/>
      <c r="M201" s="801"/>
      <c r="N201" s="801"/>
      <c r="O201" s="801"/>
      <c r="P201" s="890"/>
      <c r="Q201" s="801"/>
      <c r="R201" s="801"/>
      <c r="S201" s="801"/>
      <c r="T201" s="801"/>
      <c r="U201" s="801"/>
      <c r="V201" s="801"/>
      <c r="W201" s="801"/>
      <c r="X201" s="801"/>
      <c r="Y201" s="801"/>
      <c r="Z201" s="801"/>
    </row>
    <row r="202" spans="1:26" ht="15.75" customHeight="1">
      <c r="A202" s="801"/>
      <c r="B202" s="801"/>
      <c r="C202" s="801"/>
      <c r="D202" s="801"/>
      <c r="E202" s="802"/>
      <c r="F202" s="802"/>
      <c r="G202" s="803"/>
      <c r="H202" s="803"/>
      <c r="I202" s="803"/>
      <c r="J202" s="801"/>
      <c r="K202" s="801"/>
      <c r="L202" s="890"/>
      <c r="M202" s="801"/>
      <c r="N202" s="801"/>
      <c r="O202" s="801"/>
      <c r="P202" s="890"/>
      <c r="Q202" s="801"/>
      <c r="R202" s="801"/>
      <c r="S202" s="801"/>
      <c r="T202" s="801"/>
      <c r="U202" s="801"/>
      <c r="V202" s="801"/>
      <c r="W202" s="801"/>
      <c r="X202" s="801"/>
      <c r="Y202" s="801"/>
      <c r="Z202" s="801"/>
    </row>
    <row r="203" spans="1:26" ht="15.75" customHeight="1">
      <c r="A203" s="801"/>
      <c r="B203" s="801"/>
      <c r="C203" s="801"/>
      <c r="D203" s="801"/>
      <c r="E203" s="802"/>
      <c r="F203" s="802"/>
      <c r="G203" s="803"/>
      <c r="H203" s="803"/>
      <c r="I203" s="803"/>
      <c r="J203" s="801"/>
      <c r="K203" s="801"/>
      <c r="L203" s="890"/>
      <c r="M203" s="801"/>
      <c r="N203" s="801"/>
      <c r="O203" s="801"/>
      <c r="P203" s="890"/>
      <c r="Q203" s="801"/>
      <c r="R203" s="801"/>
      <c r="S203" s="801"/>
      <c r="T203" s="801"/>
      <c r="U203" s="801"/>
      <c r="V203" s="801"/>
      <c r="W203" s="801"/>
      <c r="X203" s="801"/>
      <c r="Y203" s="801"/>
      <c r="Z203" s="801"/>
    </row>
    <row r="204" spans="1:26" ht="15.75" customHeight="1">
      <c r="A204" s="801"/>
      <c r="B204" s="801"/>
      <c r="C204" s="801"/>
      <c r="D204" s="801"/>
      <c r="E204" s="802"/>
      <c r="F204" s="802"/>
      <c r="G204" s="803"/>
      <c r="H204" s="803"/>
      <c r="I204" s="803"/>
      <c r="J204" s="801"/>
      <c r="K204" s="801"/>
      <c r="L204" s="890"/>
      <c r="M204" s="801"/>
      <c r="N204" s="801"/>
      <c r="O204" s="801"/>
      <c r="P204" s="890"/>
      <c r="Q204" s="801"/>
      <c r="R204" s="801"/>
      <c r="S204" s="801"/>
      <c r="T204" s="801"/>
      <c r="U204" s="801"/>
      <c r="V204" s="801"/>
      <c r="W204" s="801"/>
      <c r="X204" s="801"/>
      <c r="Y204" s="801"/>
      <c r="Z204" s="801"/>
    </row>
    <row r="205" spans="1:26" ht="15.75" customHeight="1">
      <c r="A205" s="801"/>
      <c r="B205" s="801"/>
      <c r="C205" s="801"/>
      <c r="D205" s="801"/>
      <c r="E205" s="802"/>
      <c r="F205" s="802"/>
      <c r="G205" s="803"/>
      <c r="H205" s="803"/>
      <c r="I205" s="803"/>
      <c r="J205" s="801"/>
      <c r="K205" s="801"/>
      <c r="L205" s="890"/>
      <c r="M205" s="801"/>
      <c r="N205" s="801"/>
      <c r="O205" s="801"/>
      <c r="P205" s="890"/>
      <c r="Q205" s="801"/>
      <c r="R205" s="801"/>
      <c r="S205" s="801"/>
      <c r="T205" s="801"/>
      <c r="U205" s="801"/>
      <c r="V205" s="801"/>
      <c r="W205" s="801"/>
      <c r="X205" s="801"/>
      <c r="Y205" s="801"/>
      <c r="Z205" s="801"/>
    </row>
    <row r="206" spans="1:26" ht="15.75" customHeight="1">
      <c r="A206" s="801"/>
      <c r="B206" s="801"/>
      <c r="C206" s="801"/>
      <c r="D206" s="801"/>
      <c r="E206" s="802"/>
      <c r="F206" s="802"/>
      <c r="G206" s="803"/>
      <c r="H206" s="803"/>
      <c r="I206" s="803"/>
      <c r="J206" s="801"/>
      <c r="K206" s="801"/>
      <c r="L206" s="890"/>
      <c r="M206" s="801"/>
      <c r="N206" s="801"/>
      <c r="O206" s="801"/>
      <c r="P206" s="890"/>
      <c r="Q206" s="801"/>
      <c r="R206" s="801"/>
      <c r="S206" s="801"/>
      <c r="T206" s="801"/>
      <c r="U206" s="801"/>
      <c r="V206" s="801"/>
      <c r="W206" s="801"/>
      <c r="X206" s="801"/>
      <c r="Y206" s="801"/>
      <c r="Z206" s="801"/>
    </row>
    <row r="207" spans="1:26" ht="15.75" customHeight="1">
      <c r="A207" s="801"/>
      <c r="B207" s="801"/>
      <c r="C207" s="801"/>
      <c r="D207" s="801"/>
      <c r="E207" s="802"/>
      <c r="F207" s="802"/>
      <c r="G207" s="803"/>
      <c r="H207" s="803"/>
      <c r="I207" s="803"/>
      <c r="J207" s="801"/>
      <c r="K207" s="801"/>
      <c r="L207" s="890"/>
      <c r="M207" s="801"/>
      <c r="N207" s="801"/>
      <c r="O207" s="801"/>
      <c r="P207" s="890"/>
      <c r="Q207" s="801"/>
      <c r="R207" s="801"/>
      <c r="S207" s="801"/>
      <c r="T207" s="801"/>
      <c r="U207" s="801"/>
      <c r="V207" s="801"/>
      <c r="W207" s="801"/>
      <c r="X207" s="801"/>
      <c r="Y207" s="801"/>
      <c r="Z207" s="801"/>
    </row>
    <row r="208" spans="1:26" ht="15.75" customHeight="1">
      <c r="A208" s="801"/>
      <c r="B208" s="801"/>
      <c r="C208" s="801"/>
      <c r="D208" s="801"/>
      <c r="E208" s="802"/>
      <c r="F208" s="802"/>
      <c r="G208" s="803"/>
      <c r="H208" s="803"/>
      <c r="I208" s="803"/>
      <c r="J208" s="801"/>
      <c r="K208" s="801"/>
      <c r="L208" s="890"/>
      <c r="M208" s="801"/>
      <c r="N208" s="801"/>
      <c r="O208" s="801"/>
      <c r="P208" s="890"/>
      <c r="Q208" s="801"/>
      <c r="R208" s="801"/>
      <c r="S208" s="801"/>
      <c r="T208" s="801"/>
      <c r="U208" s="801"/>
      <c r="V208" s="801"/>
      <c r="W208" s="801"/>
      <c r="X208" s="801"/>
      <c r="Y208" s="801"/>
      <c r="Z208" s="801"/>
    </row>
    <row r="209" spans="1:26" ht="15.75" customHeight="1">
      <c r="A209" s="801"/>
      <c r="B209" s="801"/>
      <c r="C209" s="801"/>
      <c r="D209" s="801"/>
      <c r="E209" s="802"/>
      <c r="F209" s="802"/>
      <c r="G209" s="803"/>
      <c r="H209" s="803"/>
      <c r="I209" s="803"/>
      <c r="J209" s="801"/>
      <c r="K209" s="801"/>
      <c r="L209" s="890"/>
      <c r="M209" s="801"/>
      <c r="N209" s="801"/>
      <c r="O209" s="801"/>
      <c r="P209" s="890"/>
      <c r="Q209" s="801"/>
      <c r="R209" s="801"/>
      <c r="S209" s="801"/>
      <c r="T209" s="801"/>
      <c r="U209" s="801"/>
      <c r="V209" s="801"/>
      <c r="W209" s="801"/>
      <c r="X209" s="801"/>
      <c r="Y209" s="801"/>
      <c r="Z209" s="801"/>
    </row>
    <row r="210" spans="1:26" ht="15.75" customHeight="1">
      <c r="A210" s="801"/>
      <c r="B210" s="801"/>
      <c r="C210" s="801"/>
      <c r="D210" s="801"/>
      <c r="E210" s="802"/>
      <c r="F210" s="802"/>
      <c r="G210" s="803"/>
      <c r="H210" s="803"/>
      <c r="I210" s="803"/>
      <c r="J210" s="801"/>
      <c r="K210" s="801"/>
      <c r="L210" s="890"/>
      <c r="M210" s="801"/>
      <c r="N210" s="801"/>
      <c r="O210" s="801"/>
      <c r="P210" s="890"/>
      <c r="Q210" s="801"/>
      <c r="R210" s="801"/>
      <c r="S210" s="801"/>
      <c r="T210" s="801"/>
      <c r="U210" s="801"/>
      <c r="V210" s="801"/>
      <c r="W210" s="801"/>
      <c r="X210" s="801"/>
      <c r="Y210" s="801"/>
      <c r="Z210" s="801"/>
    </row>
    <row r="211" spans="1:26" ht="15.75" customHeight="1">
      <c r="A211" s="801"/>
      <c r="B211" s="801"/>
      <c r="C211" s="801"/>
      <c r="D211" s="801"/>
      <c r="E211" s="802"/>
      <c r="F211" s="802"/>
      <c r="G211" s="803"/>
      <c r="H211" s="803"/>
      <c r="I211" s="803"/>
      <c r="J211" s="801"/>
      <c r="K211" s="801"/>
      <c r="L211" s="890"/>
      <c r="M211" s="801"/>
      <c r="N211" s="801"/>
      <c r="O211" s="801"/>
      <c r="P211" s="890"/>
      <c r="Q211" s="801"/>
      <c r="R211" s="801"/>
      <c r="S211" s="801"/>
      <c r="T211" s="801"/>
      <c r="U211" s="801"/>
      <c r="V211" s="801"/>
      <c r="W211" s="801"/>
      <c r="X211" s="801"/>
      <c r="Y211" s="801"/>
      <c r="Z211" s="801"/>
    </row>
    <row r="212" spans="1:26" ht="15.75" customHeight="1">
      <c r="A212" s="801"/>
      <c r="B212" s="801"/>
      <c r="C212" s="801"/>
      <c r="D212" s="801"/>
      <c r="E212" s="802"/>
      <c r="F212" s="802"/>
      <c r="G212" s="803"/>
      <c r="H212" s="803"/>
      <c r="I212" s="803"/>
      <c r="J212" s="801"/>
      <c r="K212" s="801"/>
      <c r="L212" s="890"/>
      <c r="M212" s="801"/>
      <c r="N212" s="801"/>
      <c r="O212" s="801"/>
      <c r="P212" s="890"/>
      <c r="Q212" s="801"/>
      <c r="R212" s="801"/>
      <c r="S212" s="801"/>
      <c r="T212" s="801"/>
      <c r="U212" s="801"/>
      <c r="V212" s="801"/>
      <c r="W212" s="801"/>
      <c r="X212" s="801"/>
      <c r="Y212" s="801"/>
      <c r="Z212" s="801"/>
    </row>
    <row r="213" spans="1:26" ht="15.75" customHeight="1">
      <c r="A213" s="801"/>
      <c r="B213" s="801"/>
      <c r="C213" s="801"/>
      <c r="D213" s="801"/>
      <c r="E213" s="802"/>
      <c r="F213" s="802"/>
      <c r="G213" s="803"/>
      <c r="H213" s="803"/>
      <c r="I213" s="803"/>
      <c r="J213" s="801"/>
      <c r="K213" s="801"/>
      <c r="L213" s="890"/>
      <c r="M213" s="801"/>
      <c r="N213" s="801"/>
      <c r="O213" s="801"/>
      <c r="P213" s="890"/>
      <c r="Q213" s="801"/>
      <c r="R213" s="801"/>
      <c r="S213" s="801"/>
      <c r="T213" s="801"/>
      <c r="U213" s="801"/>
      <c r="V213" s="801"/>
      <c r="W213" s="801"/>
      <c r="X213" s="801"/>
      <c r="Y213" s="801"/>
      <c r="Z213" s="801"/>
    </row>
    <row r="214" spans="1:26" ht="15.75" customHeight="1">
      <c r="A214" s="801"/>
      <c r="B214" s="801"/>
      <c r="C214" s="801"/>
      <c r="D214" s="801"/>
      <c r="E214" s="802"/>
      <c r="F214" s="802"/>
      <c r="G214" s="803"/>
      <c r="H214" s="803"/>
      <c r="I214" s="803"/>
      <c r="J214" s="801"/>
      <c r="K214" s="801"/>
      <c r="L214" s="890"/>
      <c r="M214" s="801"/>
      <c r="N214" s="801"/>
      <c r="O214" s="801"/>
      <c r="P214" s="890"/>
      <c r="Q214" s="801"/>
      <c r="R214" s="801"/>
      <c r="S214" s="801"/>
      <c r="T214" s="801"/>
      <c r="U214" s="801"/>
      <c r="V214" s="801"/>
      <c r="W214" s="801"/>
      <c r="X214" s="801"/>
      <c r="Y214" s="801"/>
      <c r="Z214" s="801"/>
    </row>
    <row r="215" spans="1:26" ht="15.75" customHeight="1">
      <c r="A215" s="801"/>
      <c r="B215" s="801"/>
      <c r="C215" s="801"/>
      <c r="D215" s="801"/>
      <c r="E215" s="802"/>
      <c r="F215" s="802"/>
      <c r="G215" s="803"/>
      <c r="H215" s="803"/>
      <c r="I215" s="803"/>
      <c r="J215" s="801"/>
      <c r="K215" s="801"/>
      <c r="L215" s="890"/>
      <c r="M215" s="801"/>
      <c r="N215" s="801"/>
      <c r="O215" s="801"/>
      <c r="P215" s="890"/>
      <c r="Q215" s="801"/>
      <c r="R215" s="801"/>
      <c r="S215" s="801"/>
      <c r="T215" s="801"/>
      <c r="U215" s="801"/>
      <c r="V215" s="801"/>
      <c r="W215" s="801"/>
      <c r="X215" s="801"/>
      <c r="Y215" s="801"/>
      <c r="Z215" s="801"/>
    </row>
    <row r="216" spans="1:26" ht="15.75" customHeight="1">
      <c r="A216" s="801"/>
      <c r="B216" s="801"/>
      <c r="C216" s="801"/>
      <c r="D216" s="801"/>
      <c r="E216" s="802"/>
      <c r="F216" s="802"/>
      <c r="G216" s="803"/>
      <c r="H216" s="803"/>
      <c r="I216" s="803"/>
      <c r="J216" s="801"/>
      <c r="K216" s="801"/>
      <c r="L216" s="890"/>
      <c r="M216" s="801"/>
      <c r="N216" s="801"/>
      <c r="O216" s="801"/>
      <c r="P216" s="890"/>
      <c r="Q216" s="801"/>
      <c r="R216" s="801"/>
      <c r="S216" s="801"/>
      <c r="T216" s="801"/>
      <c r="U216" s="801"/>
      <c r="V216" s="801"/>
      <c r="W216" s="801"/>
      <c r="X216" s="801"/>
      <c r="Y216" s="801"/>
      <c r="Z216" s="801"/>
    </row>
    <row r="217" spans="1:26" ht="15.75" customHeight="1">
      <c r="A217" s="801"/>
      <c r="B217" s="801"/>
      <c r="C217" s="801"/>
      <c r="D217" s="801"/>
      <c r="E217" s="802"/>
      <c r="F217" s="802"/>
      <c r="G217" s="803"/>
      <c r="H217" s="803"/>
      <c r="I217" s="803"/>
      <c r="J217" s="801"/>
      <c r="K217" s="801"/>
      <c r="L217" s="890"/>
      <c r="M217" s="801"/>
      <c r="N217" s="801"/>
      <c r="O217" s="801"/>
      <c r="P217" s="890"/>
      <c r="Q217" s="801"/>
      <c r="R217" s="801"/>
      <c r="S217" s="801"/>
      <c r="T217" s="801"/>
      <c r="U217" s="801"/>
      <c r="V217" s="801"/>
      <c r="W217" s="801"/>
      <c r="X217" s="801"/>
      <c r="Y217" s="801"/>
      <c r="Z217" s="801"/>
    </row>
    <row r="218" spans="1:26" ht="15.75" customHeight="1">
      <c r="A218" s="801"/>
      <c r="B218" s="801"/>
      <c r="C218" s="801"/>
      <c r="D218" s="801"/>
      <c r="E218" s="802"/>
      <c r="F218" s="802"/>
      <c r="G218" s="803"/>
      <c r="H218" s="803"/>
      <c r="I218" s="803"/>
      <c r="J218" s="801"/>
      <c r="K218" s="801"/>
      <c r="L218" s="890"/>
      <c r="M218" s="801"/>
      <c r="N218" s="801"/>
      <c r="O218" s="801"/>
      <c r="P218" s="890"/>
      <c r="Q218" s="801"/>
      <c r="R218" s="801"/>
      <c r="S218" s="801"/>
      <c r="T218" s="801"/>
      <c r="U218" s="801"/>
      <c r="V218" s="801"/>
      <c r="W218" s="801"/>
      <c r="X218" s="801"/>
      <c r="Y218" s="801"/>
      <c r="Z218" s="801"/>
    </row>
    <row r="219" spans="1:26" ht="15.75" customHeight="1">
      <c r="A219" s="801"/>
      <c r="B219" s="801"/>
      <c r="C219" s="801"/>
      <c r="D219" s="801"/>
      <c r="E219" s="802"/>
      <c r="F219" s="802"/>
      <c r="G219" s="803"/>
      <c r="H219" s="803"/>
      <c r="I219" s="803"/>
      <c r="J219" s="801"/>
      <c r="K219" s="801"/>
      <c r="L219" s="890"/>
      <c r="M219" s="801"/>
      <c r="N219" s="801"/>
      <c r="O219" s="801"/>
      <c r="P219" s="890"/>
      <c r="Q219" s="801"/>
      <c r="R219" s="801"/>
      <c r="S219" s="801"/>
      <c r="T219" s="801"/>
      <c r="U219" s="801"/>
      <c r="V219" s="801"/>
      <c r="W219" s="801"/>
      <c r="X219" s="801"/>
      <c r="Y219" s="801"/>
      <c r="Z219" s="801"/>
    </row>
    <row r="220" spans="1:26" ht="15.75" customHeight="1">
      <c r="A220" s="801"/>
      <c r="B220" s="801"/>
      <c r="C220" s="801"/>
      <c r="D220" s="801"/>
      <c r="E220" s="802"/>
      <c r="F220" s="802"/>
      <c r="G220" s="803"/>
      <c r="H220" s="803"/>
      <c r="I220" s="803"/>
      <c r="J220" s="801"/>
      <c r="K220" s="801"/>
      <c r="L220" s="890"/>
      <c r="M220" s="801"/>
      <c r="N220" s="801"/>
      <c r="O220" s="801"/>
      <c r="P220" s="890"/>
      <c r="Q220" s="801"/>
      <c r="R220" s="801"/>
      <c r="S220" s="801"/>
      <c r="T220" s="801"/>
      <c r="U220" s="801"/>
      <c r="V220" s="801"/>
      <c r="W220" s="801"/>
      <c r="X220" s="801"/>
      <c r="Y220" s="801"/>
      <c r="Z220" s="801"/>
    </row>
    <row r="221" spans="1:26" ht="15.75" customHeight="1">
      <c r="A221" s="801"/>
      <c r="B221" s="801"/>
      <c r="C221" s="801"/>
      <c r="D221" s="801"/>
      <c r="E221" s="802"/>
      <c r="F221" s="802"/>
      <c r="G221" s="803"/>
      <c r="H221" s="803"/>
      <c r="I221" s="803"/>
      <c r="J221" s="801"/>
      <c r="K221" s="801"/>
      <c r="L221" s="890"/>
      <c r="M221" s="801"/>
      <c r="N221" s="801"/>
      <c r="O221" s="801"/>
      <c r="P221" s="890"/>
      <c r="Q221" s="801"/>
      <c r="R221" s="801"/>
      <c r="S221" s="801"/>
      <c r="T221" s="801"/>
      <c r="U221" s="801"/>
      <c r="V221" s="801"/>
      <c r="W221" s="801"/>
      <c r="X221" s="801"/>
      <c r="Y221" s="801"/>
      <c r="Z221" s="801"/>
    </row>
    <row r="222" spans="1:26" ht="15.75" customHeight="1">
      <c r="A222" s="801"/>
      <c r="B222" s="801"/>
      <c r="C222" s="801"/>
      <c r="D222" s="801"/>
      <c r="E222" s="802"/>
      <c r="F222" s="802"/>
      <c r="G222" s="803"/>
      <c r="H222" s="803"/>
      <c r="I222" s="803"/>
      <c r="J222" s="801"/>
      <c r="K222" s="801"/>
      <c r="L222" s="890"/>
      <c r="M222" s="801"/>
      <c r="N222" s="801"/>
      <c r="O222" s="801"/>
      <c r="P222" s="890"/>
      <c r="Q222" s="801"/>
      <c r="R222" s="801"/>
      <c r="S222" s="801"/>
      <c r="T222" s="801"/>
      <c r="U222" s="801"/>
      <c r="V222" s="801"/>
      <c r="W222" s="801"/>
      <c r="X222" s="801"/>
      <c r="Y222" s="801"/>
      <c r="Z222" s="801"/>
    </row>
    <row r="223" spans="1:26" ht="15.75" customHeight="1">
      <c r="A223" s="801"/>
      <c r="B223" s="801"/>
      <c r="C223" s="801"/>
      <c r="D223" s="801"/>
      <c r="E223" s="802"/>
      <c r="F223" s="802"/>
      <c r="G223" s="803"/>
      <c r="H223" s="803"/>
      <c r="I223" s="803"/>
      <c r="J223" s="801"/>
      <c r="K223" s="801"/>
      <c r="L223" s="890"/>
      <c r="M223" s="801"/>
      <c r="N223" s="801"/>
      <c r="O223" s="801"/>
      <c r="P223" s="890"/>
      <c r="Q223" s="801"/>
      <c r="R223" s="801"/>
      <c r="S223" s="801"/>
      <c r="T223" s="801"/>
      <c r="U223" s="801"/>
      <c r="V223" s="801"/>
      <c r="W223" s="801"/>
      <c r="X223" s="801"/>
      <c r="Y223" s="801"/>
      <c r="Z223" s="801"/>
    </row>
    <row r="224" spans="1:26" ht="15.75" customHeight="1">
      <c r="A224" s="801"/>
      <c r="B224" s="801"/>
      <c r="C224" s="801"/>
      <c r="D224" s="801"/>
      <c r="E224" s="802"/>
      <c r="F224" s="802"/>
      <c r="G224" s="803"/>
      <c r="H224" s="803"/>
      <c r="I224" s="803"/>
      <c r="J224" s="801"/>
      <c r="K224" s="801"/>
      <c r="L224" s="890"/>
      <c r="M224" s="801"/>
      <c r="N224" s="801"/>
      <c r="O224" s="801"/>
      <c r="P224" s="890"/>
      <c r="Q224" s="801"/>
      <c r="R224" s="801"/>
      <c r="S224" s="801"/>
      <c r="T224" s="801"/>
      <c r="U224" s="801"/>
      <c r="V224" s="801"/>
      <c r="W224" s="801"/>
      <c r="X224" s="801"/>
      <c r="Y224" s="801"/>
      <c r="Z224" s="801"/>
    </row>
    <row r="225" spans="1:26" ht="15.75" customHeight="1">
      <c r="A225" s="801"/>
      <c r="B225" s="801"/>
      <c r="C225" s="801"/>
      <c r="D225" s="801"/>
      <c r="E225" s="802"/>
      <c r="F225" s="802"/>
      <c r="G225" s="803"/>
      <c r="H225" s="803"/>
      <c r="I225" s="803"/>
      <c r="J225" s="801"/>
      <c r="K225" s="801"/>
      <c r="L225" s="890"/>
      <c r="M225" s="801"/>
      <c r="N225" s="801"/>
      <c r="O225" s="801"/>
      <c r="P225" s="890"/>
      <c r="Q225" s="801"/>
      <c r="R225" s="801"/>
      <c r="S225" s="801"/>
      <c r="T225" s="801"/>
      <c r="U225" s="801"/>
      <c r="V225" s="801"/>
      <c r="W225" s="801"/>
      <c r="X225" s="801"/>
      <c r="Y225" s="801"/>
      <c r="Z225" s="801"/>
    </row>
    <row r="226" spans="1:26" ht="15.75" customHeight="1">
      <c r="A226" s="801"/>
      <c r="B226" s="801"/>
      <c r="C226" s="801"/>
      <c r="D226" s="801"/>
      <c r="E226" s="802"/>
      <c r="F226" s="802"/>
      <c r="G226" s="803"/>
      <c r="H226" s="803"/>
      <c r="I226" s="803"/>
      <c r="J226" s="801"/>
      <c r="K226" s="801"/>
      <c r="L226" s="890"/>
      <c r="M226" s="801"/>
      <c r="N226" s="801"/>
      <c r="O226" s="801"/>
      <c r="P226" s="890"/>
      <c r="Q226" s="801"/>
      <c r="R226" s="801"/>
      <c r="S226" s="801"/>
      <c r="T226" s="801"/>
      <c r="U226" s="801"/>
      <c r="V226" s="801"/>
      <c r="W226" s="801"/>
      <c r="X226" s="801"/>
      <c r="Y226" s="801"/>
      <c r="Z226" s="801"/>
    </row>
    <row r="227" spans="1:26" ht="15.75" customHeight="1">
      <c r="A227" s="801"/>
      <c r="B227" s="801"/>
      <c r="C227" s="801"/>
      <c r="D227" s="801"/>
      <c r="E227" s="802"/>
      <c r="F227" s="802"/>
      <c r="G227" s="803"/>
      <c r="H227" s="803"/>
      <c r="I227" s="803"/>
      <c r="J227" s="801"/>
      <c r="K227" s="801"/>
      <c r="L227" s="890"/>
      <c r="M227" s="801"/>
      <c r="N227" s="801"/>
      <c r="O227" s="801"/>
      <c r="P227" s="890"/>
      <c r="Q227" s="801"/>
      <c r="R227" s="801"/>
      <c r="S227" s="801"/>
      <c r="T227" s="801"/>
      <c r="U227" s="801"/>
      <c r="V227" s="801"/>
      <c r="W227" s="801"/>
      <c r="X227" s="801"/>
      <c r="Y227" s="801"/>
      <c r="Z227" s="801"/>
    </row>
    <row r="228" spans="1:26" ht="15.75" customHeight="1">
      <c r="A228" s="801"/>
      <c r="B228" s="801"/>
      <c r="C228" s="801"/>
      <c r="D228" s="801"/>
      <c r="E228" s="802"/>
      <c r="F228" s="802"/>
      <c r="G228" s="803"/>
      <c r="H228" s="803"/>
      <c r="I228" s="803"/>
      <c r="J228" s="801"/>
      <c r="K228" s="801"/>
      <c r="L228" s="890"/>
      <c r="M228" s="801"/>
      <c r="N228" s="801"/>
      <c r="O228" s="801"/>
      <c r="P228" s="890"/>
      <c r="Q228" s="801"/>
      <c r="R228" s="801"/>
      <c r="S228" s="801"/>
      <c r="T228" s="801"/>
      <c r="U228" s="801"/>
      <c r="V228" s="801"/>
      <c r="W228" s="801"/>
      <c r="X228" s="801"/>
      <c r="Y228" s="801"/>
      <c r="Z228" s="801"/>
    </row>
    <row r="229" spans="1:26" ht="15.75" customHeight="1">
      <c r="A229" s="801"/>
      <c r="B229" s="801"/>
      <c r="C229" s="801"/>
      <c r="D229" s="801"/>
      <c r="E229" s="802"/>
      <c r="F229" s="802"/>
      <c r="G229" s="803"/>
      <c r="H229" s="803"/>
      <c r="I229" s="803"/>
      <c r="J229" s="801"/>
      <c r="K229" s="801"/>
      <c r="L229" s="890"/>
      <c r="M229" s="801"/>
      <c r="N229" s="801"/>
      <c r="O229" s="801"/>
      <c r="P229" s="890"/>
      <c r="Q229" s="801"/>
      <c r="R229" s="801"/>
      <c r="S229" s="801"/>
      <c r="T229" s="801"/>
      <c r="U229" s="801"/>
      <c r="V229" s="801"/>
      <c r="W229" s="801"/>
      <c r="X229" s="801"/>
      <c r="Y229" s="801"/>
      <c r="Z229" s="801"/>
    </row>
    <row r="230" spans="1:26" ht="15.75" customHeight="1">
      <c r="A230" s="801"/>
      <c r="B230" s="801"/>
      <c r="C230" s="801"/>
      <c r="D230" s="801"/>
      <c r="E230" s="802"/>
      <c r="F230" s="802"/>
      <c r="G230" s="803"/>
      <c r="H230" s="803"/>
      <c r="I230" s="803"/>
      <c r="J230" s="801"/>
      <c r="K230" s="801"/>
      <c r="L230" s="890"/>
      <c r="M230" s="801"/>
      <c r="N230" s="801"/>
      <c r="O230" s="801"/>
      <c r="P230" s="890"/>
      <c r="Q230" s="801"/>
      <c r="R230" s="801"/>
      <c r="S230" s="801"/>
      <c r="T230" s="801"/>
      <c r="U230" s="801"/>
      <c r="V230" s="801"/>
      <c r="W230" s="801"/>
      <c r="X230" s="801"/>
      <c r="Y230" s="801"/>
      <c r="Z230" s="801"/>
    </row>
    <row r="231" spans="1:26" ht="15.75" customHeight="1">
      <c r="A231" s="801"/>
      <c r="B231" s="801"/>
      <c r="C231" s="801"/>
      <c r="D231" s="801"/>
      <c r="E231" s="802"/>
      <c r="F231" s="802"/>
      <c r="G231" s="803"/>
      <c r="H231" s="803"/>
      <c r="I231" s="803"/>
      <c r="J231" s="801"/>
      <c r="K231" s="801"/>
      <c r="L231" s="890"/>
      <c r="M231" s="801"/>
      <c r="N231" s="801"/>
      <c r="O231" s="801"/>
      <c r="P231" s="890"/>
      <c r="Q231" s="801"/>
      <c r="R231" s="801"/>
      <c r="S231" s="801"/>
      <c r="T231" s="801"/>
      <c r="U231" s="801"/>
      <c r="V231" s="801"/>
      <c r="W231" s="801"/>
      <c r="X231" s="801"/>
      <c r="Y231" s="801"/>
      <c r="Z231" s="801"/>
    </row>
    <row r="232" spans="1:26" ht="15.75" customHeight="1">
      <c r="A232" s="801"/>
      <c r="B232" s="801"/>
      <c r="C232" s="801"/>
      <c r="D232" s="801"/>
      <c r="E232" s="802"/>
      <c r="F232" s="802"/>
      <c r="G232" s="803"/>
      <c r="H232" s="803"/>
      <c r="I232" s="803"/>
      <c r="J232" s="801"/>
      <c r="K232" s="801"/>
      <c r="L232" s="890"/>
      <c r="M232" s="801"/>
      <c r="N232" s="801"/>
      <c r="O232" s="801"/>
      <c r="P232" s="890"/>
      <c r="Q232" s="801"/>
      <c r="R232" s="801"/>
      <c r="S232" s="801"/>
      <c r="T232" s="801"/>
      <c r="U232" s="801"/>
      <c r="V232" s="801"/>
      <c r="W232" s="801"/>
      <c r="X232" s="801"/>
      <c r="Y232" s="801"/>
      <c r="Z232" s="801"/>
    </row>
    <row r="233" spans="1:26" ht="15.75" customHeight="1">
      <c r="A233" s="801"/>
      <c r="B233" s="801"/>
      <c r="C233" s="801"/>
      <c r="D233" s="801"/>
      <c r="E233" s="802"/>
      <c r="F233" s="802"/>
      <c r="G233" s="803"/>
      <c r="H233" s="803"/>
      <c r="I233" s="803"/>
      <c r="J233" s="801"/>
      <c r="K233" s="801"/>
      <c r="L233" s="890"/>
      <c r="M233" s="801"/>
      <c r="N233" s="801"/>
      <c r="O233" s="801"/>
      <c r="P233" s="890"/>
      <c r="Q233" s="801"/>
      <c r="R233" s="801"/>
      <c r="S233" s="801"/>
      <c r="T233" s="801"/>
      <c r="U233" s="801"/>
      <c r="V233" s="801"/>
      <c r="W233" s="801"/>
      <c r="X233" s="801"/>
      <c r="Y233" s="801"/>
      <c r="Z233" s="801"/>
    </row>
    <row r="234" spans="1:26" ht="15.75" customHeight="1">
      <c r="A234" s="801"/>
      <c r="B234" s="801"/>
      <c r="C234" s="801"/>
      <c r="D234" s="801"/>
      <c r="E234" s="802"/>
      <c r="F234" s="802"/>
      <c r="G234" s="803"/>
      <c r="H234" s="803"/>
      <c r="I234" s="803"/>
      <c r="J234" s="801"/>
      <c r="K234" s="801"/>
      <c r="L234" s="890"/>
      <c r="M234" s="801"/>
      <c r="N234" s="801"/>
      <c r="O234" s="801"/>
      <c r="P234" s="890"/>
      <c r="Q234" s="801"/>
      <c r="R234" s="801"/>
      <c r="S234" s="801"/>
      <c r="T234" s="801"/>
      <c r="U234" s="801"/>
      <c r="V234" s="801"/>
      <c r="W234" s="801"/>
      <c r="X234" s="801"/>
      <c r="Y234" s="801"/>
      <c r="Z234" s="801"/>
    </row>
    <row r="235" spans="1:26" ht="15.75" customHeight="1">
      <c r="A235" s="801"/>
      <c r="B235" s="801"/>
      <c r="C235" s="801"/>
      <c r="D235" s="801"/>
      <c r="E235" s="802"/>
      <c r="F235" s="802"/>
      <c r="G235" s="803"/>
      <c r="H235" s="803"/>
      <c r="I235" s="803"/>
      <c r="J235" s="801"/>
      <c r="K235" s="801"/>
      <c r="L235" s="890"/>
      <c r="M235" s="801"/>
      <c r="N235" s="801"/>
      <c r="O235" s="801"/>
      <c r="P235" s="890"/>
      <c r="Q235" s="801"/>
      <c r="R235" s="801"/>
      <c r="S235" s="801"/>
      <c r="T235" s="801"/>
      <c r="U235" s="801"/>
      <c r="V235" s="801"/>
      <c r="W235" s="801"/>
      <c r="X235" s="801"/>
      <c r="Y235" s="801"/>
      <c r="Z235" s="801"/>
    </row>
    <row r="236" spans="1:26" ht="15.75" customHeight="1">
      <c r="A236" s="801"/>
      <c r="B236" s="801"/>
      <c r="C236" s="801"/>
      <c r="D236" s="801"/>
      <c r="E236" s="802"/>
      <c r="F236" s="802"/>
      <c r="G236" s="803"/>
      <c r="H236" s="803"/>
      <c r="I236" s="803"/>
      <c r="J236" s="801"/>
      <c r="K236" s="801"/>
      <c r="L236" s="890"/>
      <c r="M236" s="801"/>
      <c r="N236" s="801"/>
      <c r="O236" s="801"/>
      <c r="P236" s="890"/>
      <c r="Q236" s="801"/>
      <c r="R236" s="801"/>
      <c r="S236" s="801"/>
      <c r="T236" s="801"/>
      <c r="U236" s="801"/>
      <c r="V236" s="801"/>
      <c r="W236" s="801"/>
      <c r="X236" s="801"/>
      <c r="Y236" s="801"/>
      <c r="Z236" s="801"/>
    </row>
    <row r="237" spans="1:26" ht="15.75" customHeight="1">
      <c r="A237" s="801"/>
      <c r="B237" s="801"/>
      <c r="C237" s="801"/>
      <c r="D237" s="801"/>
      <c r="E237" s="802"/>
      <c r="F237" s="802"/>
      <c r="G237" s="803"/>
      <c r="H237" s="803"/>
      <c r="I237" s="803"/>
      <c r="J237" s="801"/>
      <c r="K237" s="801"/>
      <c r="L237" s="890"/>
      <c r="M237" s="801"/>
      <c r="N237" s="801"/>
      <c r="O237" s="801"/>
      <c r="P237" s="890"/>
      <c r="Q237" s="801"/>
      <c r="R237" s="801"/>
      <c r="S237" s="801"/>
      <c r="T237" s="801"/>
      <c r="U237" s="801"/>
      <c r="V237" s="801"/>
      <c r="W237" s="801"/>
      <c r="X237" s="801"/>
      <c r="Y237" s="801"/>
      <c r="Z237" s="801"/>
    </row>
    <row r="238" spans="1:26" ht="15.75" customHeight="1">
      <c r="A238" s="801"/>
      <c r="B238" s="801"/>
      <c r="C238" s="801"/>
      <c r="D238" s="801"/>
      <c r="E238" s="802"/>
      <c r="F238" s="802"/>
      <c r="G238" s="803"/>
      <c r="H238" s="803"/>
      <c r="I238" s="803"/>
      <c r="J238" s="801"/>
      <c r="K238" s="801"/>
      <c r="L238" s="890"/>
      <c r="M238" s="801"/>
      <c r="N238" s="801"/>
      <c r="O238" s="801"/>
      <c r="P238" s="890"/>
      <c r="Q238" s="801"/>
      <c r="R238" s="801"/>
      <c r="S238" s="801"/>
      <c r="T238" s="801"/>
      <c r="U238" s="801"/>
      <c r="V238" s="801"/>
      <c r="W238" s="801"/>
      <c r="X238" s="801"/>
      <c r="Y238" s="801"/>
      <c r="Z238" s="801"/>
    </row>
    <row r="239" spans="1:26" ht="15.75" customHeight="1">
      <c r="A239" s="801"/>
      <c r="B239" s="801"/>
      <c r="C239" s="801"/>
      <c r="D239" s="801"/>
      <c r="E239" s="802"/>
      <c r="F239" s="802"/>
      <c r="G239" s="803"/>
      <c r="H239" s="803"/>
      <c r="I239" s="803"/>
      <c r="J239" s="801"/>
      <c r="K239" s="801"/>
      <c r="L239" s="890"/>
      <c r="M239" s="801"/>
      <c r="N239" s="801"/>
      <c r="O239" s="801"/>
      <c r="P239" s="890"/>
      <c r="Q239" s="801"/>
      <c r="R239" s="801"/>
      <c r="S239" s="801"/>
      <c r="T239" s="801"/>
      <c r="U239" s="801"/>
      <c r="V239" s="801"/>
      <c r="W239" s="801"/>
      <c r="X239" s="801"/>
      <c r="Y239" s="801"/>
      <c r="Z239" s="801"/>
    </row>
    <row r="240" spans="1:26" ht="15.75" customHeight="1">
      <c r="A240" s="801"/>
      <c r="B240" s="801"/>
      <c r="C240" s="801"/>
      <c r="D240" s="801"/>
      <c r="E240" s="802"/>
      <c r="F240" s="802"/>
      <c r="G240" s="803"/>
      <c r="H240" s="803"/>
      <c r="I240" s="803"/>
      <c r="J240" s="801"/>
      <c r="K240" s="801"/>
      <c r="L240" s="890"/>
      <c r="M240" s="801"/>
      <c r="N240" s="801"/>
      <c r="O240" s="801"/>
      <c r="P240" s="890"/>
      <c r="Q240" s="801"/>
      <c r="R240" s="801"/>
      <c r="S240" s="801"/>
      <c r="T240" s="801"/>
      <c r="U240" s="801"/>
      <c r="V240" s="801"/>
      <c r="W240" s="801"/>
      <c r="X240" s="801"/>
      <c r="Y240" s="801"/>
      <c r="Z240" s="801"/>
    </row>
    <row r="241" spans="1:26" ht="15.75" customHeight="1">
      <c r="A241" s="801"/>
      <c r="B241" s="801"/>
      <c r="C241" s="801"/>
      <c r="D241" s="801"/>
      <c r="E241" s="802"/>
      <c r="F241" s="802"/>
      <c r="G241" s="803"/>
      <c r="H241" s="803"/>
      <c r="I241" s="803"/>
      <c r="J241" s="801"/>
      <c r="K241" s="801"/>
      <c r="L241" s="890"/>
      <c r="M241" s="801"/>
      <c r="N241" s="801"/>
      <c r="O241" s="801"/>
      <c r="P241" s="890"/>
      <c r="Q241" s="801"/>
      <c r="R241" s="801"/>
      <c r="S241" s="801"/>
      <c r="T241" s="801"/>
      <c r="U241" s="801"/>
      <c r="V241" s="801"/>
      <c r="W241" s="801"/>
      <c r="X241" s="801"/>
      <c r="Y241" s="801"/>
      <c r="Z241" s="801"/>
    </row>
    <row r="242" spans="1:26" ht="15.75" customHeight="1">
      <c r="A242" s="801"/>
      <c r="B242" s="801"/>
      <c r="C242" s="801"/>
      <c r="D242" s="801"/>
      <c r="E242" s="802"/>
      <c r="F242" s="802"/>
      <c r="G242" s="803"/>
      <c r="H242" s="803"/>
      <c r="I242" s="803"/>
      <c r="J242" s="801"/>
      <c r="K242" s="801"/>
      <c r="L242" s="890"/>
      <c r="M242" s="801"/>
      <c r="N242" s="801"/>
      <c r="O242" s="801"/>
      <c r="P242" s="890"/>
      <c r="Q242" s="801"/>
      <c r="R242" s="801"/>
      <c r="S242" s="801"/>
      <c r="T242" s="801"/>
      <c r="U242" s="801"/>
      <c r="V242" s="801"/>
      <c r="W242" s="801"/>
      <c r="X242" s="801"/>
      <c r="Y242" s="801"/>
      <c r="Z242" s="801"/>
    </row>
    <row r="243" spans="1:26" ht="15.75" customHeight="1">
      <c r="A243" s="801"/>
      <c r="B243" s="801"/>
      <c r="C243" s="801"/>
      <c r="D243" s="801"/>
      <c r="E243" s="802"/>
      <c r="F243" s="802"/>
      <c r="G243" s="803"/>
      <c r="H243" s="803"/>
      <c r="I243" s="803"/>
      <c r="J243" s="801"/>
      <c r="K243" s="801"/>
      <c r="L243" s="890"/>
      <c r="M243" s="801"/>
      <c r="N243" s="801"/>
      <c r="O243" s="801"/>
      <c r="P243" s="890"/>
      <c r="Q243" s="801"/>
      <c r="R243" s="801"/>
      <c r="S243" s="801"/>
      <c r="T243" s="801"/>
      <c r="U243" s="801"/>
      <c r="V243" s="801"/>
      <c r="W243" s="801"/>
      <c r="X243" s="801"/>
      <c r="Y243" s="801"/>
      <c r="Z243" s="801"/>
    </row>
    <row r="244" spans="1:26" ht="15.75" customHeight="1">
      <c r="A244" s="801"/>
      <c r="B244" s="801"/>
      <c r="C244" s="801"/>
      <c r="D244" s="801"/>
      <c r="E244" s="802"/>
      <c r="F244" s="802"/>
      <c r="G244" s="803"/>
      <c r="H244" s="803"/>
      <c r="I244" s="803"/>
      <c r="J244" s="801"/>
      <c r="K244" s="801"/>
      <c r="L244" s="890"/>
      <c r="M244" s="801"/>
      <c r="N244" s="801"/>
      <c r="O244" s="801"/>
      <c r="P244" s="890"/>
      <c r="Q244" s="801"/>
      <c r="R244" s="801"/>
      <c r="S244" s="801"/>
      <c r="T244" s="801"/>
      <c r="U244" s="801"/>
      <c r="V244" s="801"/>
      <c r="W244" s="801"/>
      <c r="X244" s="801"/>
      <c r="Y244" s="801"/>
      <c r="Z244" s="801"/>
    </row>
    <row r="245" spans="1:26" ht="15.75" customHeight="1">
      <c r="A245" s="801"/>
      <c r="B245" s="801"/>
      <c r="C245" s="801"/>
      <c r="D245" s="801"/>
      <c r="E245" s="802"/>
      <c r="F245" s="802"/>
      <c r="G245" s="803"/>
      <c r="H245" s="803"/>
      <c r="I245" s="803"/>
      <c r="J245" s="801"/>
      <c r="K245" s="801"/>
      <c r="L245" s="890"/>
      <c r="M245" s="801"/>
      <c r="N245" s="801"/>
      <c r="O245" s="801"/>
      <c r="P245" s="890"/>
      <c r="Q245" s="801"/>
      <c r="R245" s="801"/>
      <c r="S245" s="801"/>
      <c r="T245" s="801"/>
      <c r="U245" s="801"/>
      <c r="V245" s="801"/>
      <c r="W245" s="801"/>
      <c r="X245" s="801"/>
      <c r="Y245" s="801"/>
      <c r="Z245" s="801"/>
    </row>
    <row r="246" spans="1:26" ht="15.75" customHeight="1">
      <c r="A246" s="801"/>
      <c r="B246" s="801"/>
      <c r="C246" s="801"/>
      <c r="D246" s="801"/>
      <c r="E246" s="802"/>
      <c r="F246" s="802"/>
      <c r="G246" s="803"/>
      <c r="H246" s="803"/>
      <c r="I246" s="803"/>
      <c r="J246" s="801"/>
      <c r="K246" s="801"/>
      <c r="L246" s="890"/>
      <c r="M246" s="801"/>
      <c r="N246" s="801"/>
      <c r="O246" s="801"/>
      <c r="P246" s="890"/>
      <c r="Q246" s="801"/>
      <c r="R246" s="801"/>
      <c r="S246" s="801"/>
      <c r="T246" s="801"/>
      <c r="U246" s="801"/>
      <c r="V246" s="801"/>
      <c r="W246" s="801"/>
      <c r="X246" s="801"/>
      <c r="Y246" s="801"/>
      <c r="Z246" s="801"/>
    </row>
    <row r="247" spans="1:26" ht="15.75" customHeight="1">
      <c r="A247" s="801"/>
      <c r="B247" s="801"/>
      <c r="C247" s="801"/>
      <c r="D247" s="801"/>
      <c r="E247" s="802"/>
      <c r="F247" s="802"/>
      <c r="G247" s="803"/>
      <c r="H247" s="803"/>
      <c r="I247" s="803"/>
      <c r="J247" s="801"/>
      <c r="K247" s="801"/>
      <c r="L247" s="890"/>
      <c r="M247" s="801"/>
      <c r="N247" s="801"/>
      <c r="O247" s="801"/>
      <c r="P247" s="890"/>
      <c r="Q247" s="801"/>
      <c r="R247" s="801"/>
      <c r="S247" s="801"/>
      <c r="T247" s="801"/>
      <c r="U247" s="801"/>
      <c r="V247" s="801"/>
      <c r="W247" s="801"/>
      <c r="X247" s="801"/>
      <c r="Y247" s="801"/>
      <c r="Z247" s="801"/>
    </row>
    <row r="248" spans="1:26" ht="15.75" customHeight="1">
      <c r="A248" s="801"/>
      <c r="B248" s="801"/>
      <c r="C248" s="801"/>
      <c r="D248" s="801"/>
      <c r="E248" s="802"/>
      <c r="F248" s="802"/>
      <c r="G248" s="803"/>
      <c r="H248" s="803"/>
      <c r="I248" s="803"/>
      <c r="J248" s="801"/>
      <c r="K248" s="801"/>
      <c r="L248" s="890"/>
      <c r="M248" s="801"/>
      <c r="N248" s="801"/>
      <c r="O248" s="801"/>
      <c r="P248" s="890"/>
      <c r="Q248" s="801"/>
      <c r="R248" s="801"/>
      <c r="S248" s="801"/>
      <c r="T248" s="801"/>
      <c r="U248" s="801"/>
      <c r="V248" s="801"/>
      <c r="W248" s="801"/>
      <c r="X248" s="801"/>
      <c r="Y248" s="801"/>
      <c r="Z248" s="801"/>
    </row>
    <row r="249" spans="1:26" ht="15.75" customHeight="1">
      <c r="A249" s="801"/>
      <c r="B249" s="801"/>
      <c r="C249" s="801"/>
      <c r="D249" s="801"/>
      <c r="E249" s="802"/>
      <c r="F249" s="802"/>
      <c r="G249" s="803"/>
      <c r="H249" s="803"/>
      <c r="I249" s="803"/>
      <c r="J249" s="801"/>
      <c r="K249" s="801"/>
      <c r="L249" s="890"/>
      <c r="M249" s="801"/>
      <c r="N249" s="801"/>
      <c r="O249" s="801"/>
      <c r="P249" s="890"/>
      <c r="Q249" s="801"/>
      <c r="R249" s="801"/>
      <c r="S249" s="801"/>
      <c r="T249" s="801"/>
      <c r="U249" s="801"/>
      <c r="V249" s="801"/>
      <c r="W249" s="801"/>
      <c r="X249" s="801"/>
      <c r="Y249" s="801"/>
      <c r="Z249" s="801"/>
    </row>
    <row r="250" spans="1:26" ht="15.75" customHeight="1">
      <c r="A250" s="801"/>
      <c r="B250" s="801"/>
      <c r="C250" s="801"/>
      <c r="D250" s="801"/>
      <c r="E250" s="802"/>
      <c r="F250" s="802"/>
      <c r="G250" s="803"/>
      <c r="H250" s="803"/>
      <c r="I250" s="803"/>
      <c r="J250" s="801"/>
      <c r="K250" s="801"/>
      <c r="L250" s="890"/>
      <c r="M250" s="801"/>
      <c r="N250" s="801"/>
      <c r="O250" s="801"/>
      <c r="P250" s="890"/>
      <c r="Q250" s="801"/>
      <c r="R250" s="801"/>
      <c r="S250" s="801"/>
      <c r="T250" s="801"/>
      <c r="U250" s="801"/>
      <c r="V250" s="801"/>
      <c r="W250" s="801"/>
      <c r="X250" s="801"/>
      <c r="Y250" s="801"/>
      <c r="Z250" s="801"/>
    </row>
    <row r="251" spans="1:26" ht="15.75" customHeight="1">
      <c r="A251" s="801"/>
      <c r="B251" s="801"/>
      <c r="C251" s="801"/>
      <c r="D251" s="801"/>
      <c r="E251" s="802"/>
      <c r="F251" s="802"/>
      <c r="G251" s="803"/>
      <c r="H251" s="803"/>
      <c r="I251" s="803"/>
      <c r="J251" s="801"/>
      <c r="K251" s="801"/>
      <c r="L251" s="890"/>
      <c r="M251" s="801"/>
      <c r="N251" s="801"/>
      <c r="O251" s="801"/>
      <c r="P251" s="890"/>
      <c r="Q251" s="801"/>
      <c r="R251" s="801"/>
      <c r="S251" s="801"/>
      <c r="T251" s="801"/>
      <c r="U251" s="801"/>
      <c r="V251" s="801"/>
      <c r="W251" s="801"/>
      <c r="X251" s="801"/>
      <c r="Y251" s="801"/>
      <c r="Z251" s="801"/>
    </row>
    <row r="252" spans="1:26" ht="15.75" customHeight="1">
      <c r="A252" s="801"/>
      <c r="B252" s="801"/>
      <c r="C252" s="801"/>
      <c r="D252" s="801"/>
      <c r="E252" s="802"/>
      <c r="F252" s="802"/>
      <c r="G252" s="803"/>
      <c r="H252" s="803"/>
      <c r="I252" s="803"/>
      <c r="J252" s="801"/>
      <c r="K252" s="801"/>
      <c r="L252" s="890"/>
      <c r="M252" s="801"/>
      <c r="N252" s="801"/>
      <c r="O252" s="801"/>
      <c r="P252" s="890"/>
      <c r="Q252" s="801"/>
      <c r="R252" s="801"/>
      <c r="S252" s="801"/>
      <c r="T252" s="801"/>
      <c r="U252" s="801"/>
      <c r="V252" s="801"/>
      <c r="W252" s="801"/>
      <c r="X252" s="801"/>
      <c r="Y252" s="801"/>
      <c r="Z252" s="801"/>
    </row>
    <row r="253" spans="1:26" ht="15.75" customHeight="1">
      <c r="A253" s="801"/>
      <c r="B253" s="801"/>
      <c r="C253" s="801"/>
      <c r="D253" s="801"/>
      <c r="E253" s="802"/>
      <c r="F253" s="802"/>
      <c r="G253" s="803"/>
      <c r="H253" s="803"/>
      <c r="I253" s="803"/>
      <c r="J253" s="801"/>
      <c r="K253" s="801"/>
      <c r="L253" s="890"/>
      <c r="M253" s="801"/>
      <c r="N253" s="801"/>
      <c r="O253" s="801"/>
      <c r="P253" s="890"/>
      <c r="Q253" s="801"/>
      <c r="R253" s="801"/>
      <c r="S253" s="801"/>
      <c r="T253" s="801"/>
      <c r="U253" s="801"/>
      <c r="V253" s="801"/>
      <c r="W253" s="801"/>
      <c r="X253" s="801"/>
      <c r="Y253" s="801"/>
      <c r="Z253" s="801"/>
    </row>
    <row r="254" spans="1:26" ht="15.75" customHeight="1">
      <c r="A254" s="801"/>
      <c r="B254" s="801"/>
      <c r="C254" s="801"/>
      <c r="D254" s="801"/>
      <c r="E254" s="802"/>
      <c r="F254" s="802"/>
      <c r="G254" s="803"/>
      <c r="H254" s="803"/>
      <c r="I254" s="803"/>
      <c r="J254" s="801"/>
      <c r="K254" s="801"/>
      <c r="L254" s="890"/>
      <c r="M254" s="801"/>
      <c r="N254" s="801"/>
      <c r="O254" s="801"/>
      <c r="P254" s="890"/>
      <c r="Q254" s="801"/>
      <c r="R254" s="801"/>
      <c r="S254" s="801"/>
      <c r="T254" s="801"/>
      <c r="U254" s="801"/>
      <c r="V254" s="801"/>
      <c r="W254" s="801"/>
      <c r="X254" s="801"/>
      <c r="Y254" s="801"/>
      <c r="Z254" s="801"/>
    </row>
    <row r="255" spans="1:26" ht="15.75" customHeight="1">
      <c r="A255" s="801"/>
      <c r="B255" s="801"/>
      <c r="C255" s="801"/>
      <c r="D255" s="801"/>
      <c r="E255" s="802"/>
      <c r="F255" s="802"/>
      <c r="G255" s="803"/>
      <c r="H255" s="803"/>
      <c r="I255" s="803"/>
      <c r="J255" s="801"/>
      <c r="K255" s="801"/>
      <c r="L255" s="890"/>
      <c r="M255" s="801"/>
      <c r="N255" s="801"/>
      <c r="O255" s="801"/>
      <c r="P255" s="890"/>
      <c r="Q255" s="801"/>
      <c r="R255" s="801"/>
      <c r="S255" s="801"/>
      <c r="T255" s="801"/>
      <c r="U255" s="801"/>
      <c r="V255" s="801"/>
      <c r="W255" s="801"/>
      <c r="X255" s="801"/>
      <c r="Y255" s="801"/>
      <c r="Z255" s="801"/>
    </row>
    <row r="256" spans="1:26" ht="15.75" customHeight="1">
      <c r="A256" s="801"/>
      <c r="B256" s="801"/>
      <c r="C256" s="801"/>
      <c r="D256" s="801"/>
      <c r="E256" s="802"/>
      <c r="F256" s="802"/>
      <c r="G256" s="803"/>
      <c r="H256" s="803"/>
      <c r="I256" s="995"/>
      <c r="J256" s="801"/>
      <c r="K256" s="801"/>
      <c r="L256" s="890"/>
      <c r="M256" s="801"/>
      <c r="N256" s="801"/>
      <c r="O256" s="801"/>
      <c r="P256" s="890"/>
      <c r="Q256" s="801"/>
      <c r="R256" s="801"/>
      <c r="S256" s="801"/>
      <c r="T256" s="801"/>
      <c r="U256" s="801"/>
      <c r="V256" s="801"/>
      <c r="W256" s="801"/>
      <c r="X256" s="801"/>
      <c r="Y256" s="801"/>
      <c r="Z256" s="801"/>
    </row>
    <row r="257" spans="1:26" ht="15.75" customHeight="1">
      <c r="A257" s="801"/>
      <c r="B257" s="801"/>
      <c r="C257" s="801"/>
      <c r="D257" s="801"/>
      <c r="E257" s="802"/>
      <c r="F257" s="802"/>
      <c r="G257" s="803"/>
      <c r="H257" s="803"/>
      <c r="I257" s="995"/>
      <c r="J257" s="801"/>
      <c r="K257" s="801"/>
      <c r="L257" s="890"/>
      <c r="M257" s="801"/>
      <c r="N257" s="801"/>
      <c r="O257" s="801"/>
      <c r="P257" s="890"/>
      <c r="Q257" s="801"/>
      <c r="R257" s="801"/>
      <c r="S257" s="801"/>
      <c r="T257" s="801"/>
      <c r="U257" s="801"/>
      <c r="V257" s="801"/>
      <c r="W257" s="801"/>
      <c r="X257" s="801"/>
      <c r="Y257" s="801"/>
      <c r="Z257" s="801"/>
    </row>
    <row r="258" spans="1:26" ht="15.75" customHeight="1">
      <c r="A258" s="801"/>
      <c r="B258" s="801"/>
      <c r="C258" s="801"/>
      <c r="D258" s="801"/>
      <c r="E258" s="802"/>
      <c r="F258" s="802"/>
      <c r="G258" s="803"/>
      <c r="H258" s="803"/>
      <c r="I258" s="995"/>
      <c r="J258" s="801"/>
      <c r="K258" s="801"/>
      <c r="L258" s="890"/>
      <c r="M258" s="801"/>
      <c r="N258" s="801"/>
      <c r="O258" s="801"/>
      <c r="P258" s="890"/>
      <c r="Q258" s="801"/>
      <c r="R258" s="801"/>
      <c r="S258" s="801"/>
      <c r="T258" s="801"/>
      <c r="U258" s="801"/>
      <c r="V258" s="801"/>
      <c r="W258" s="801"/>
      <c r="X258" s="801"/>
      <c r="Y258" s="801"/>
      <c r="Z258" s="801"/>
    </row>
    <row r="259" spans="1:26" ht="15.75" customHeight="1">
      <c r="A259" s="801"/>
      <c r="B259" s="801"/>
      <c r="C259" s="801"/>
      <c r="D259" s="801"/>
      <c r="E259" s="802"/>
      <c r="F259" s="802"/>
      <c r="G259" s="803"/>
      <c r="H259" s="803"/>
      <c r="I259" s="995"/>
      <c r="J259" s="801"/>
      <c r="K259" s="801"/>
      <c r="L259" s="890"/>
      <c r="M259" s="801"/>
      <c r="N259" s="801"/>
      <c r="O259" s="801"/>
      <c r="P259" s="890"/>
      <c r="Q259" s="801"/>
      <c r="R259" s="801"/>
      <c r="S259" s="801"/>
      <c r="T259" s="801"/>
      <c r="U259" s="801"/>
      <c r="V259" s="801"/>
      <c r="W259" s="801"/>
      <c r="X259" s="801"/>
      <c r="Y259" s="801"/>
      <c r="Z259" s="801"/>
    </row>
    <row r="260" spans="1:26" ht="15.75" customHeight="1">
      <c r="A260" s="801"/>
      <c r="B260" s="801"/>
      <c r="C260" s="801"/>
      <c r="D260" s="801"/>
      <c r="E260" s="802"/>
      <c r="F260" s="802"/>
      <c r="G260" s="803"/>
      <c r="H260" s="803"/>
      <c r="I260" s="995"/>
      <c r="J260" s="801"/>
      <c r="K260" s="801"/>
      <c r="L260" s="890"/>
      <c r="M260" s="801"/>
      <c r="N260" s="801"/>
      <c r="O260" s="801"/>
      <c r="P260" s="890"/>
      <c r="Q260" s="801"/>
      <c r="R260" s="801"/>
      <c r="S260" s="801"/>
      <c r="T260" s="801"/>
      <c r="U260" s="801"/>
      <c r="V260" s="801"/>
      <c r="W260" s="801"/>
      <c r="X260" s="801"/>
      <c r="Y260" s="801"/>
      <c r="Z260" s="801"/>
    </row>
    <row r="261" spans="1:26" ht="15.75" customHeight="1">
      <c r="A261" s="801"/>
      <c r="B261" s="801"/>
      <c r="C261" s="801"/>
      <c r="D261" s="801"/>
      <c r="E261" s="802"/>
      <c r="F261" s="802"/>
      <c r="G261" s="803"/>
      <c r="H261" s="803"/>
      <c r="I261" s="995"/>
      <c r="J261" s="801"/>
      <c r="K261" s="801"/>
      <c r="L261" s="890"/>
      <c r="M261" s="801"/>
      <c r="N261" s="801"/>
      <c r="O261" s="801"/>
      <c r="P261" s="890"/>
      <c r="Q261" s="801"/>
      <c r="R261" s="801"/>
      <c r="S261" s="801"/>
      <c r="T261" s="801"/>
      <c r="U261" s="801"/>
      <c r="V261" s="801"/>
      <c r="W261" s="801"/>
      <c r="X261" s="801"/>
      <c r="Y261" s="801"/>
      <c r="Z261" s="801"/>
    </row>
    <row r="262" spans="1:26" ht="15.75" customHeight="1">
      <c r="A262" s="801"/>
      <c r="B262" s="801"/>
      <c r="C262" s="801"/>
      <c r="D262" s="801"/>
      <c r="E262" s="802"/>
      <c r="F262" s="802"/>
      <c r="G262" s="803"/>
      <c r="H262" s="803"/>
      <c r="I262" s="995"/>
      <c r="J262" s="801"/>
      <c r="K262" s="801"/>
      <c r="L262" s="890"/>
      <c r="M262" s="801"/>
      <c r="N262" s="801"/>
      <c r="O262" s="801"/>
      <c r="P262" s="890"/>
      <c r="Q262" s="801"/>
      <c r="R262" s="801"/>
      <c r="S262" s="801"/>
      <c r="T262" s="801"/>
      <c r="U262" s="801"/>
      <c r="V262" s="801"/>
      <c r="W262" s="801"/>
      <c r="X262" s="801"/>
      <c r="Y262" s="801"/>
      <c r="Z262" s="801"/>
    </row>
    <row r="263" spans="1:26" ht="15.75" customHeight="1">
      <c r="A263" s="801"/>
      <c r="B263" s="801"/>
      <c r="C263" s="801"/>
      <c r="D263" s="801"/>
      <c r="E263" s="802"/>
      <c r="F263" s="802"/>
      <c r="G263" s="803"/>
      <c r="H263" s="803"/>
      <c r="I263" s="995"/>
      <c r="J263" s="801"/>
      <c r="K263" s="801"/>
      <c r="L263" s="890"/>
      <c r="M263" s="801"/>
      <c r="N263" s="801"/>
      <c r="O263" s="801"/>
      <c r="P263" s="890"/>
      <c r="Q263" s="801"/>
      <c r="R263" s="801"/>
      <c r="S263" s="801"/>
      <c r="T263" s="801"/>
      <c r="U263" s="801"/>
      <c r="V263" s="801"/>
      <c r="W263" s="801"/>
      <c r="X263" s="801"/>
      <c r="Y263" s="801"/>
      <c r="Z263" s="801"/>
    </row>
    <row r="264" spans="1:26" ht="15.75" customHeight="1">
      <c r="A264" s="801"/>
      <c r="B264" s="801"/>
      <c r="C264" s="801"/>
      <c r="D264" s="801"/>
      <c r="E264" s="802"/>
      <c r="F264" s="802"/>
      <c r="G264" s="803"/>
      <c r="H264" s="803"/>
      <c r="I264" s="995"/>
      <c r="J264" s="801"/>
      <c r="K264" s="801"/>
      <c r="L264" s="890"/>
      <c r="M264" s="801"/>
      <c r="N264" s="801"/>
      <c r="O264" s="801"/>
      <c r="P264" s="890"/>
      <c r="Q264" s="801"/>
      <c r="R264" s="801"/>
      <c r="S264" s="801"/>
      <c r="T264" s="801"/>
      <c r="U264" s="801"/>
      <c r="V264" s="801"/>
      <c r="W264" s="801"/>
      <c r="X264" s="801"/>
      <c r="Y264" s="801"/>
      <c r="Z264" s="801"/>
    </row>
    <row r="265" spans="1:26" ht="15.75" customHeight="1">
      <c r="A265" s="801"/>
      <c r="B265" s="801"/>
      <c r="C265" s="801"/>
      <c r="D265" s="801"/>
      <c r="E265" s="802"/>
      <c r="F265" s="802"/>
      <c r="G265" s="803"/>
      <c r="H265" s="803"/>
      <c r="I265" s="995"/>
      <c r="J265" s="801"/>
      <c r="K265" s="801"/>
      <c r="L265" s="890"/>
      <c r="M265" s="801"/>
      <c r="N265" s="801"/>
      <c r="O265" s="801"/>
      <c r="P265" s="890"/>
      <c r="Q265" s="801"/>
      <c r="R265" s="801"/>
      <c r="S265" s="801"/>
      <c r="T265" s="801"/>
      <c r="U265" s="801"/>
      <c r="V265" s="801"/>
      <c r="W265" s="801"/>
      <c r="X265" s="801"/>
      <c r="Y265" s="801"/>
      <c r="Z265" s="801"/>
    </row>
    <row r="266" spans="1:26" ht="15.75" customHeight="1">
      <c r="A266" s="801"/>
      <c r="B266" s="801"/>
      <c r="C266" s="801"/>
      <c r="D266" s="801"/>
      <c r="E266" s="802"/>
      <c r="F266" s="802"/>
      <c r="G266" s="803"/>
      <c r="H266" s="803"/>
      <c r="I266" s="995"/>
      <c r="J266" s="801"/>
      <c r="K266" s="801"/>
      <c r="L266" s="890"/>
      <c r="M266" s="801"/>
      <c r="N266" s="801"/>
      <c r="O266" s="801"/>
      <c r="P266" s="890"/>
      <c r="Q266" s="801"/>
      <c r="R266" s="801"/>
      <c r="S266" s="801"/>
      <c r="T266" s="801"/>
      <c r="U266" s="801"/>
      <c r="V266" s="801"/>
      <c r="W266" s="801"/>
      <c r="X266" s="801"/>
      <c r="Y266" s="801"/>
      <c r="Z266" s="801"/>
    </row>
    <row r="267" spans="1:26" ht="15.75" customHeight="1">
      <c r="A267" s="801"/>
      <c r="B267" s="801"/>
      <c r="C267" s="801"/>
      <c r="D267" s="801"/>
      <c r="E267" s="802"/>
      <c r="F267" s="802"/>
      <c r="G267" s="803"/>
      <c r="H267" s="803"/>
      <c r="I267" s="995"/>
      <c r="J267" s="801"/>
      <c r="K267" s="801"/>
      <c r="L267" s="890"/>
      <c r="M267" s="801"/>
      <c r="N267" s="801"/>
      <c r="O267" s="801"/>
      <c r="P267" s="890"/>
      <c r="Q267" s="801"/>
      <c r="R267" s="801"/>
      <c r="S267" s="801"/>
      <c r="T267" s="801"/>
      <c r="U267" s="801"/>
      <c r="V267" s="801"/>
      <c r="W267" s="801"/>
      <c r="X267" s="801"/>
      <c r="Y267" s="801"/>
      <c r="Z267" s="801"/>
    </row>
    <row r="268" spans="1:26" ht="15.75" customHeight="1">
      <c r="A268" s="801"/>
      <c r="B268" s="801"/>
      <c r="C268" s="801"/>
      <c r="D268" s="801"/>
      <c r="E268" s="802"/>
      <c r="F268" s="802"/>
      <c r="G268" s="803"/>
      <c r="H268" s="803"/>
      <c r="I268" s="995"/>
      <c r="J268" s="801"/>
      <c r="K268" s="801"/>
      <c r="L268" s="890"/>
      <c r="M268" s="801"/>
      <c r="N268" s="801"/>
      <c r="O268" s="801"/>
      <c r="P268" s="890"/>
      <c r="Q268" s="801"/>
      <c r="R268" s="801"/>
      <c r="S268" s="801"/>
      <c r="T268" s="801"/>
      <c r="U268" s="801"/>
      <c r="V268" s="801"/>
      <c r="W268" s="801"/>
      <c r="X268" s="801"/>
      <c r="Y268" s="801"/>
      <c r="Z268" s="801"/>
    </row>
    <row r="269" spans="1:26" ht="15.75" customHeight="1">
      <c r="A269" s="801"/>
      <c r="B269" s="801"/>
      <c r="C269" s="801"/>
      <c r="D269" s="801"/>
      <c r="E269" s="802"/>
      <c r="F269" s="802"/>
      <c r="G269" s="803"/>
      <c r="H269" s="803"/>
      <c r="I269" s="995"/>
      <c r="J269" s="801"/>
      <c r="K269" s="801"/>
      <c r="L269" s="890"/>
      <c r="M269" s="801"/>
      <c r="N269" s="801"/>
      <c r="O269" s="801"/>
      <c r="P269" s="890"/>
      <c r="Q269" s="801"/>
      <c r="R269" s="801"/>
      <c r="S269" s="801"/>
      <c r="T269" s="801"/>
      <c r="U269" s="801"/>
      <c r="V269" s="801"/>
      <c r="W269" s="801"/>
      <c r="X269" s="801"/>
      <c r="Y269" s="801"/>
      <c r="Z269" s="801"/>
    </row>
    <row r="270" spans="1:26" ht="15.75" customHeight="1">
      <c r="A270" s="801"/>
      <c r="B270" s="801"/>
      <c r="C270" s="801"/>
      <c r="D270" s="801"/>
      <c r="E270" s="802"/>
      <c r="F270" s="802"/>
      <c r="G270" s="803"/>
      <c r="H270" s="803"/>
      <c r="I270" s="995"/>
      <c r="J270" s="801"/>
      <c r="K270" s="801"/>
      <c r="L270" s="890"/>
      <c r="M270" s="801"/>
      <c r="N270" s="801"/>
      <c r="O270" s="801"/>
      <c r="P270" s="890"/>
      <c r="Q270" s="801"/>
      <c r="R270" s="801"/>
      <c r="S270" s="801"/>
      <c r="T270" s="801"/>
      <c r="U270" s="801"/>
      <c r="V270" s="801"/>
      <c r="W270" s="801"/>
      <c r="X270" s="801"/>
      <c r="Y270" s="801"/>
      <c r="Z270" s="801"/>
    </row>
    <row r="271" spans="1:26" ht="15.75" customHeight="1">
      <c r="A271" s="801"/>
      <c r="B271" s="801"/>
      <c r="C271" s="801"/>
      <c r="D271" s="801"/>
      <c r="E271" s="802"/>
      <c r="F271" s="802"/>
      <c r="G271" s="803"/>
      <c r="H271" s="803"/>
      <c r="I271" s="995"/>
      <c r="J271" s="801"/>
      <c r="K271" s="801"/>
      <c r="L271" s="890"/>
      <c r="M271" s="801"/>
      <c r="N271" s="801"/>
      <c r="O271" s="801"/>
      <c r="P271" s="890"/>
      <c r="Q271" s="801"/>
      <c r="R271" s="801"/>
      <c r="S271" s="801"/>
      <c r="T271" s="801"/>
      <c r="U271" s="801"/>
      <c r="V271" s="801"/>
      <c r="W271" s="801"/>
      <c r="X271" s="801"/>
      <c r="Y271" s="801"/>
      <c r="Z271" s="801"/>
    </row>
    <row r="272" spans="1:26" ht="15.75" customHeight="1">
      <c r="A272" s="801"/>
      <c r="B272" s="801"/>
      <c r="C272" s="801"/>
      <c r="D272" s="801"/>
      <c r="E272" s="802"/>
      <c r="F272" s="802"/>
      <c r="G272" s="803"/>
      <c r="H272" s="803"/>
      <c r="I272" s="995"/>
      <c r="J272" s="801"/>
      <c r="K272" s="801"/>
      <c r="L272" s="890"/>
      <c r="M272" s="801"/>
      <c r="N272" s="801"/>
      <c r="O272" s="801"/>
      <c r="P272" s="890"/>
      <c r="Q272" s="801"/>
      <c r="R272" s="801"/>
      <c r="S272" s="801"/>
      <c r="T272" s="801"/>
      <c r="U272" s="801"/>
      <c r="V272" s="801"/>
      <c r="W272" s="801"/>
      <c r="X272" s="801"/>
      <c r="Y272" s="801"/>
      <c r="Z272" s="801"/>
    </row>
    <row r="273" spans="1:26" ht="15.75" customHeight="1">
      <c r="A273" s="801"/>
      <c r="B273" s="801"/>
      <c r="C273" s="801"/>
      <c r="D273" s="801"/>
      <c r="E273" s="802"/>
      <c r="F273" s="802"/>
      <c r="G273" s="803"/>
      <c r="H273" s="803"/>
      <c r="I273" s="995"/>
      <c r="J273" s="801"/>
      <c r="K273" s="801"/>
      <c r="L273" s="890"/>
      <c r="M273" s="801"/>
      <c r="N273" s="801"/>
      <c r="O273" s="801"/>
      <c r="P273" s="890"/>
      <c r="Q273" s="801"/>
      <c r="R273" s="801"/>
      <c r="S273" s="801"/>
      <c r="T273" s="801"/>
      <c r="U273" s="801"/>
      <c r="V273" s="801"/>
      <c r="W273" s="801"/>
      <c r="X273" s="801"/>
      <c r="Y273" s="801"/>
      <c r="Z273" s="801"/>
    </row>
    <row r="274" spans="1:26" ht="15.75" customHeight="1">
      <c r="A274" s="801"/>
      <c r="B274" s="801"/>
      <c r="C274" s="801"/>
      <c r="D274" s="801"/>
      <c r="E274" s="802"/>
      <c r="F274" s="802"/>
      <c r="G274" s="803"/>
      <c r="H274" s="803"/>
      <c r="I274" s="995"/>
      <c r="J274" s="801"/>
      <c r="K274" s="801"/>
      <c r="L274" s="890"/>
      <c r="M274" s="801"/>
      <c r="N274" s="801"/>
      <c r="O274" s="801"/>
      <c r="P274" s="890"/>
      <c r="Q274" s="801"/>
      <c r="R274" s="801"/>
      <c r="S274" s="801"/>
      <c r="T274" s="801"/>
      <c r="U274" s="801"/>
      <c r="V274" s="801"/>
      <c r="W274" s="801"/>
      <c r="X274" s="801"/>
      <c r="Y274" s="801"/>
      <c r="Z274" s="801"/>
    </row>
    <row r="275" spans="1:26" ht="15.75" customHeight="1">
      <c r="A275" s="801"/>
      <c r="B275" s="801"/>
      <c r="C275" s="801"/>
      <c r="D275" s="801"/>
      <c r="E275" s="802"/>
      <c r="F275" s="802"/>
      <c r="G275" s="803"/>
      <c r="H275" s="803"/>
      <c r="I275" s="995"/>
      <c r="J275" s="801"/>
      <c r="K275" s="801"/>
      <c r="L275" s="890"/>
      <c r="M275" s="801"/>
      <c r="N275" s="801"/>
      <c r="O275" s="801"/>
      <c r="P275" s="890"/>
      <c r="Q275" s="801"/>
      <c r="R275" s="801"/>
      <c r="S275" s="801"/>
      <c r="T275" s="801"/>
      <c r="U275" s="801"/>
      <c r="V275" s="801"/>
      <c r="W275" s="801"/>
      <c r="X275" s="801"/>
      <c r="Y275" s="801"/>
      <c r="Z275" s="801"/>
    </row>
    <row r="276" spans="1:26" ht="15.75" customHeight="1">
      <c r="A276" s="801"/>
      <c r="B276" s="801"/>
      <c r="C276" s="801"/>
      <c r="D276" s="801"/>
      <c r="E276" s="802"/>
      <c r="F276" s="802"/>
      <c r="G276" s="803"/>
      <c r="H276" s="803"/>
      <c r="I276" s="995"/>
      <c r="J276" s="801"/>
      <c r="K276" s="801"/>
      <c r="L276" s="890"/>
      <c r="M276" s="801"/>
      <c r="N276" s="801"/>
      <c r="O276" s="801"/>
      <c r="P276" s="890"/>
      <c r="Q276" s="801"/>
      <c r="R276" s="801"/>
      <c r="S276" s="801"/>
      <c r="T276" s="801"/>
      <c r="U276" s="801"/>
      <c r="V276" s="801"/>
      <c r="W276" s="801"/>
      <c r="X276" s="801"/>
      <c r="Y276" s="801"/>
      <c r="Z276" s="801"/>
    </row>
    <row r="277" spans="1:26" ht="15.75" customHeight="1">
      <c r="A277" s="801"/>
      <c r="B277" s="801"/>
      <c r="C277" s="801"/>
      <c r="D277" s="801"/>
      <c r="E277" s="802"/>
      <c r="F277" s="802"/>
      <c r="G277" s="803"/>
      <c r="H277" s="803"/>
      <c r="I277" s="995"/>
      <c r="J277" s="801"/>
      <c r="K277" s="801"/>
      <c r="L277" s="890"/>
      <c r="M277" s="801"/>
      <c r="N277" s="801"/>
      <c r="O277" s="801"/>
      <c r="P277" s="890"/>
      <c r="Q277" s="801"/>
      <c r="R277" s="801"/>
      <c r="S277" s="801"/>
      <c r="T277" s="801"/>
      <c r="U277" s="801"/>
      <c r="V277" s="801"/>
      <c r="W277" s="801"/>
      <c r="X277" s="801"/>
      <c r="Y277" s="801"/>
      <c r="Z277" s="801"/>
    </row>
    <row r="278" spans="1:26" ht="15.75" customHeight="1">
      <c r="A278" s="801"/>
      <c r="B278" s="801"/>
      <c r="C278" s="801"/>
      <c r="D278" s="801"/>
      <c r="E278" s="802"/>
      <c r="F278" s="802"/>
      <c r="G278" s="803"/>
      <c r="H278" s="803"/>
      <c r="I278" s="995"/>
      <c r="J278" s="801"/>
      <c r="K278" s="801"/>
      <c r="L278" s="890"/>
      <c r="M278" s="801"/>
      <c r="N278" s="801"/>
      <c r="O278" s="801"/>
      <c r="P278" s="890"/>
      <c r="Q278" s="801"/>
      <c r="R278" s="801"/>
      <c r="S278" s="801"/>
      <c r="T278" s="801"/>
      <c r="U278" s="801"/>
      <c r="V278" s="801"/>
      <c r="W278" s="801"/>
      <c r="X278" s="801"/>
      <c r="Y278" s="801"/>
      <c r="Z278" s="801"/>
    </row>
    <row r="279" spans="1:26" ht="15.75" customHeight="1">
      <c r="A279" s="801"/>
      <c r="B279" s="801"/>
      <c r="C279" s="801"/>
      <c r="D279" s="801"/>
      <c r="E279" s="802"/>
      <c r="F279" s="802"/>
      <c r="G279" s="803"/>
      <c r="H279" s="803"/>
      <c r="I279" s="995"/>
      <c r="J279" s="801"/>
      <c r="K279" s="801"/>
      <c r="L279" s="890"/>
      <c r="M279" s="801"/>
      <c r="N279" s="801"/>
      <c r="O279" s="801"/>
      <c r="P279" s="890"/>
      <c r="Q279" s="801"/>
      <c r="R279" s="801"/>
      <c r="S279" s="801"/>
      <c r="T279" s="801"/>
      <c r="U279" s="801"/>
      <c r="V279" s="801"/>
      <c r="W279" s="801"/>
      <c r="X279" s="801"/>
      <c r="Y279" s="801"/>
      <c r="Z279" s="801"/>
    </row>
    <row r="280" spans="1:26" ht="15.75" customHeight="1">
      <c r="A280" s="801"/>
      <c r="B280" s="801"/>
      <c r="C280" s="801"/>
      <c r="D280" s="801"/>
      <c r="E280" s="802"/>
      <c r="F280" s="802"/>
      <c r="G280" s="803"/>
      <c r="H280" s="803"/>
      <c r="I280" s="995"/>
      <c r="J280" s="801"/>
      <c r="K280" s="801"/>
      <c r="L280" s="890"/>
      <c r="M280" s="801"/>
      <c r="N280" s="801"/>
      <c r="O280" s="801"/>
      <c r="P280" s="890"/>
      <c r="Q280" s="801"/>
      <c r="R280" s="801"/>
      <c r="S280" s="801"/>
      <c r="T280" s="801"/>
      <c r="U280" s="801"/>
      <c r="V280" s="801"/>
      <c r="W280" s="801"/>
      <c r="X280" s="801"/>
      <c r="Y280" s="801"/>
      <c r="Z280" s="801"/>
    </row>
    <row r="281" spans="1:26" ht="15.75" customHeight="1">
      <c r="A281" s="801"/>
      <c r="B281" s="801"/>
      <c r="C281" s="801"/>
      <c r="D281" s="801"/>
      <c r="E281" s="802"/>
      <c r="F281" s="802"/>
      <c r="G281" s="803"/>
      <c r="H281" s="803"/>
      <c r="I281" s="995"/>
      <c r="J281" s="801"/>
      <c r="K281" s="801"/>
      <c r="L281" s="890"/>
      <c r="M281" s="801"/>
      <c r="N281" s="801"/>
      <c r="O281" s="801"/>
      <c r="P281" s="890"/>
      <c r="Q281" s="801"/>
      <c r="R281" s="801"/>
      <c r="S281" s="801"/>
      <c r="T281" s="801"/>
      <c r="U281" s="801"/>
      <c r="V281" s="801"/>
      <c r="W281" s="801"/>
      <c r="X281" s="801"/>
      <c r="Y281" s="801"/>
      <c r="Z281" s="801"/>
    </row>
    <row r="282" spans="1:26" ht="15.75" customHeight="1">
      <c r="A282" s="801"/>
      <c r="B282" s="801"/>
      <c r="C282" s="801"/>
      <c r="D282" s="801"/>
      <c r="E282" s="802"/>
      <c r="F282" s="802"/>
      <c r="G282" s="803"/>
      <c r="H282" s="803"/>
      <c r="I282" s="995"/>
      <c r="J282" s="801"/>
      <c r="K282" s="801"/>
      <c r="L282" s="890"/>
      <c r="M282" s="801"/>
      <c r="N282" s="801"/>
      <c r="O282" s="801"/>
      <c r="P282" s="890"/>
      <c r="Q282" s="801"/>
      <c r="R282" s="801"/>
      <c r="S282" s="801"/>
      <c r="T282" s="801"/>
      <c r="U282" s="801"/>
      <c r="V282" s="801"/>
      <c r="W282" s="801"/>
      <c r="X282" s="801"/>
      <c r="Y282" s="801"/>
      <c r="Z282" s="801"/>
    </row>
    <row r="283" spans="1:26" ht="15.75" customHeight="1">
      <c r="A283" s="801"/>
      <c r="B283" s="801"/>
      <c r="C283" s="801"/>
      <c r="D283" s="801"/>
      <c r="E283" s="802"/>
      <c r="F283" s="802"/>
      <c r="G283" s="803"/>
      <c r="H283" s="803"/>
      <c r="I283" s="995"/>
      <c r="J283" s="801"/>
      <c r="K283" s="801"/>
      <c r="L283" s="890"/>
      <c r="M283" s="801"/>
      <c r="N283" s="801"/>
      <c r="O283" s="801"/>
      <c r="P283" s="890"/>
      <c r="Q283" s="801"/>
      <c r="R283" s="801"/>
      <c r="S283" s="801"/>
      <c r="T283" s="801"/>
      <c r="U283" s="801"/>
      <c r="V283" s="801"/>
      <c r="W283" s="801"/>
      <c r="X283" s="801"/>
      <c r="Y283" s="801"/>
      <c r="Z283" s="801"/>
    </row>
    <row r="284" spans="1:26" ht="15.75" customHeight="1">
      <c r="A284" s="801"/>
      <c r="B284" s="801"/>
      <c r="C284" s="801"/>
      <c r="D284" s="801"/>
      <c r="E284" s="802"/>
      <c r="F284" s="802"/>
      <c r="G284" s="803"/>
      <c r="H284" s="803"/>
      <c r="I284" s="995"/>
      <c r="J284" s="801"/>
      <c r="K284" s="801"/>
      <c r="L284" s="890"/>
      <c r="M284" s="801"/>
      <c r="N284" s="801"/>
      <c r="O284" s="801"/>
      <c r="P284" s="890"/>
      <c r="Q284" s="801"/>
      <c r="R284" s="801"/>
      <c r="S284" s="801"/>
      <c r="T284" s="801"/>
      <c r="U284" s="801"/>
      <c r="V284" s="801"/>
      <c r="W284" s="801"/>
      <c r="X284" s="801"/>
      <c r="Y284" s="801"/>
      <c r="Z284" s="801"/>
    </row>
    <row r="285" spans="1:26" ht="15.75" customHeight="1">
      <c r="A285" s="801"/>
      <c r="B285" s="801"/>
      <c r="C285" s="801"/>
      <c r="D285" s="801"/>
      <c r="E285" s="802"/>
      <c r="F285" s="802"/>
      <c r="G285" s="803"/>
      <c r="H285" s="803"/>
      <c r="I285" s="995"/>
      <c r="J285" s="801"/>
      <c r="K285" s="801"/>
      <c r="L285" s="890"/>
      <c r="M285" s="801"/>
      <c r="N285" s="801"/>
      <c r="O285" s="801"/>
      <c r="P285" s="890"/>
      <c r="Q285" s="801"/>
      <c r="R285" s="801"/>
      <c r="S285" s="801"/>
      <c r="T285" s="801"/>
      <c r="U285" s="801"/>
      <c r="V285" s="801"/>
      <c r="W285" s="801"/>
      <c r="X285" s="801"/>
      <c r="Y285" s="801"/>
      <c r="Z285" s="801"/>
    </row>
    <row r="286" spans="1:26" ht="15.75" customHeight="1">
      <c r="A286" s="801"/>
      <c r="B286" s="801"/>
      <c r="C286" s="801"/>
      <c r="D286" s="801"/>
      <c r="E286" s="802"/>
      <c r="F286" s="802"/>
      <c r="G286" s="803"/>
      <c r="H286" s="803"/>
      <c r="I286" s="995"/>
      <c r="J286" s="801"/>
      <c r="K286" s="801"/>
      <c r="L286" s="890"/>
      <c r="M286" s="801"/>
      <c r="N286" s="801"/>
      <c r="O286" s="801"/>
      <c r="P286" s="890"/>
      <c r="Q286" s="801"/>
      <c r="R286" s="801"/>
      <c r="S286" s="801"/>
      <c r="T286" s="801"/>
      <c r="U286" s="801"/>
      <c r="V286" s="801"/>
      <c r="W286" s="801"/>
      <c r="X286" s="801"/>
      <c r="Y286" s="801"/>
      <c r="Z286" s="801"/>
    </row>
    <row r="287" spans="1:26" ht="15.75" customHeight="1">
      <c r="A287" s="801"/>
      <c r="B287" s="801"/>
      <c r="C287" s="801"/>
      <c r="D287" s="801"/>
      <c r="E287" s="802"/>
      <c r="F287" s="802"/>
      <c r="G287" s="803"/>
      <c r="H287" s="803"/>
      <c r="I287" s="995"/>
      <c r="J287" s="801"/>
      <c r="K287" s="801"/>
      <c r="L287" s="890"/>
      <c r="M287" s="801"/>
      <c r="N287" s="801"/>
      <c r="O287" s="801"/>
      <c r="P287" s="890"/>
      <c r="Q287" s="801"/>
      <c r="R287" s="801"/>
      <c r="S287" s="801"/>
      <c r="T287" s="801"/>
      <c r="U287" s="801"/>
      <c r="V287" s="801"/>
      <c r="W287" s="801"/>
      <c r="X287" s="801"/>
      <c r="Y287" s="801"/>
      <c r="Z287" s="801"/>
    </row>
    <row r="288" spans="1:26" ht="15.75" customHeight="1">
      <c r="A288" s="801"/>
      <c r="B288" s="801"/>
      <c r="C288" s="801"/>
      <c r="D288" s="801"/>
      <c r="E288" s="802"/>
      <c r="F288" s="802"/>
      <c r="G288" s="803"/>
      <c r="H288" s="803"/>
      <c r="I288" s="995"/>
      <c r="J288" s="801"/>
      <c r="K288" s="801"/>
      <c r="L288" s="890"/>
      <c r="M288" s="801"/>
      <c r="N288" s="801"/>
      <c r="O288" s="801"/>
      <c r="P288" s="890"/>
      <c r="Q288" s="801"/>
      <c r="R288" s="801"/>
      <c r="S288" s="801"/>
      <c r="T288" s="801"/>
      <c r="U288" s="801"/>
      <c r="V288" s="801"/>
      <c r="W288" s="801"/>
      <c r="X288" s="801"/>
      <c r="Y288" s="801"/>
      <c r="Z288" s="801"/>
    </row>
    <row r="289" spans="1:26" ht="15.75" customHeight="1">
      <c r="A289" s="801"/>
      <c r="B289" s="801"/>
      <c r="C289" s="801"/>
      <c r="D289" s="801"/>
      <c r="E289" s="802"/>
      <c r="F289" s="802"/>
      <c r="G289" s="803"/>
      <c r="H289" s="803"/>
      <c r="I289" s="995"/>
      <c r="J289" s="801"/>
      <c r="K289" s="801"/>
      <c r="L289" s="890"/>
      <c r="M289" s="801"/>
      <c r="N289" s="801"/>
      <c r="O289" s="801"/>
      <c r="P289" s="890"/>
      <c r="Q289" s="801"/>
      <c r="R289" s="801"/>
      <c r="S289" s="801"/>
      <c r="T289" s="801"/>
      <c r="U289" s="801"/>
      <c r="V289" s="801"/>
      <c r="W289" s="801"/>
      <c r="X289" s="801"/>
      <c r="Y289" s="801"/>
      <c r="Z289" s="801"/>
    </row>
    <row r="290" spans="1:26" ht="15.75" customHeight="1">
      <c r="A290" s="801"/>
      <c r="B290" s="801"/>
      <c r="C290" s="801"/>
      <c r="D290" s="801"/>
      <c r="E290" s="802"/>
      <c r="F290" s="802"/>
      <c r="G290" s="803"/>
      <c r="H290" s="803"/>
      <c r="I290" s="995"/>
      <c r="J290" s="801"/>
      <c r="K290" s="801"/>
      <c r="L290" s="890"/>
      <c r="M290" s="801"/>
      <c r="N290" s="801"/>
      <c r="O290" s="801"/>
      <c r="P290" s="890"/>
      <c r="Q290" s="801"/>
      <c r="R290" s="801"/>
      <c r="S290" s="801"/>
      <c r="T290" s="801"/>
      <c r="U290" s="801"/>
      <c r="V290" s="801"/>
      <c r="W290" s="801"/>
      <c r="X290" s="801"/>
      <c r="Y290" s="801"/>
      <c r="Z290" s="801"/>
    </row>
    <row r="291" spans="1:26" ht="15.75" customHeight="1">
      <c r="A291" s="801"/>
      <c r="B291" s="801"/>
      <c r="C291" s="801"/>
      <c r="D291" s="801"/>
      <c r="E291" s="802"/>
      <c r="F291" s="802"/>
      <c r="G291" s="803"/>
      <c r="H291" s="803"/>
      <c r="I291" s="995"/>
      <c r="J291" s="801"/>
      <c r="K291" s="801"/>
      <c r="L291" s="890"/>
      <c r="M291" s="801"/>
      <c r="N291" s="801"/>
      <c r="O291" s="801"/>
      <c r="P291" s="890"/>
      <c r="Q291" s="801"/>
      <c r="R291" s="801"/>
      <c r="S291" s="801"/>
      <c r="T291" s="801"/>
      <c r="U291" s="801"/>
      <c r="V291" s="801"/>
      <c r="W291" s="801"/>
      <c r="X291" s="801"/>
      <c r="Y291" s="801"/>
      <c r="Z291" s="801"/>
    </row>
    <row r="292" spans="1:26" ht="15.75" customHeight="1">
      <c r="A292" s="801"/>
      <c r="B292" s="801"/>
      <c r="C292" s="801"/>
      <c r="D292" s="801"/>
      <c r="E292" s="802"/>
      <c r="F292" s="802"/>
      <c r="G292" s="803"/>
      <c r="H292" s="803"/>
      <c r="I292" s="995"/>
      <c r="J292" s="801"/>
      <c r="K292" s="801"/>
      <c r="L292" s="890"/>
      <c r="M292" s="801"/>
      <c r="N292" s="801"/>
      <c r="O292" s="801"/>
      <c r="P292" s="890"/>
      <c r="Q292" s="801"/>
      <c r="R292" s="801"/>
      <c r="S292" s="801"/>
      <c r="T292" s="801"/>
      <c r="U292" s="801"/>
      <c r="V292" s="801"/>
      <c r="W292" s="801"/>
      <c r="X292" s="801"/>
      <c r="Y292" s="801"/>
      <c r="Z292" s="801"/>
    </row>
    <row r="293" spans="1:26" ht="15.75" customHeight="1">
      <c r="A293" s="801"/>
      <c r="B293" s="801"/>
      <c r="C293" s="801"/>
      <c r="D293" s="801"/>
      <c r="E293" s="802"/>
      <c r="F293" s="802"/>
      <c r="G293" s="803"/>
      <c r="H293" s="803"/>
      <c r="I293" s="995"/>
      <c r="J293" s="801"/>
      <c r="K293" s="801"/>
      <c r="L293" s="890"/>
      <c r="M293" s="801"/>
      <c r="N293" s="801"/>
      <c r="O293" s="801"/>
      <c r="P293" s="890"/>
      <c r="Q293" s="801"/>
      <c r="R293" s="801"/>
      <c r="S293" s="801"/>
      <c r="T293" s="801"/>
      <c r="U293" s="801"/>
      <c r="V293" s="801"/>
      <c r="W293" s="801"/>
      <c r="X293" s="801"/>
      <c r="Y293" s="801"/>
      <c r="Z293" s="801"/>
    </row>
    <row r="294" spans="1:26" ht="15.75" customHeight="1">
      <c r="A294" s="801"/>
      <c r="B294" s="801"/>
      <c r="C294" s="801"/>
      <c r="D294" s="801"/>
      <c r="E294" s="802"/>
      <c r="F294" s="802"/>
      <c r="G294" s="803"/>
      <c r="H294" s="803"/>
      <c r="I294" s="995"/>
      <c r="J294" s="801"/>
      <c r="K294" s="801"/>
      <c r="L294" s="890"/>
      <c r="M294" s="801"/>
      <c r="N294" s="801"/>
      <c r="O294" s="801"/>
      <c r="P294" s="890"/>
      <c r="Q294" s="801"/>
      <c r="R294" s="801"/>
      <c r="S294" s="801"/>
      <c r="T294" s="801"/>
      <c r="U294" s="801"/>
      <c r="V294" s="801"/>
      <c r="W294" s="801"/>
      <c r="X294" s="801"/>
      <c r="Y294" s="801"/>
      <c r="Z294" s="801"/>
    </row>
    <row r="295" spans="1:26" ht="15.75" customHeight="1">
      <c r="A295" s="801"/>
      <c r="B295" s="801"/>
      <c r="C295" s="801"/>
      <c r="D295" s="801"/>
      <c r="E295" s="802"/>
      <c r="F295" s="802"/>
      <c r="G295" s="803"/>
      <c r="H295" s="803"/>
      <c r="I295" s="995"/>
      <c r="J295" s="801"/>
      <c r="K295" s="801"/>
      <c r="L295" s="890"/>
      <c r="M295" s="801"/>
      <c r="N295" s="801"/>
      <c r="O295" s="801"/>
      <c r="P295" s="890"/>
      <c r="Q295" s="801"/>
      <c r="R295" s="801"/>
      <c r="S295" s="801"/>
      <c r="T295" s="801"/>
      <c r="U295" s="801"/>
      <c r="V295" s="801"/>
      <c r="W295" s="801"/>
      <c r="X295" s="801"/>
      <c r="Y295" s="801"/>
      <c r="Z295" s="801"/>
    </row>
    <row r="296" spans="1:26" ht="15.75" customHeight="1">
      <c r="A296" s="801"/>
      <c r="B296" s="801"/>
      <c r="C296" s="801"/>
      <c r="D296" s="801"/>
      <c r="E296" s="802"/>
      <c r="F296" s="802"/>
      <c r="G296" s="803"/>
      <c r="H296" s="803"/>
      <c r="I296" s="995"/>
      <c r="J296" s="801"/>
      <c r="K296" s="801"/>
      <c r="L296" s="890"/>
      <c r="M296" s="801"/>
      <c r="N296" s="801"/>
      <c r="O296" s="801"/>
      <c r="P296" s="890"/>
      <c r="Q296" s="801"/>
      <c r="R296" s="801"/>
      <c r="S296" s="801"/>
      <c r="T296" s="801"/>
      <c r="U296" s="801"/>
      <c r="V296" s="801"/>
      <c r="W296" s="801"/>
      <c r="X296" s="801"/>
      <c r="Y296" s="801"/>
      <c r="Z296" s="801"/>
    </row>
    <row r="297" spans="1:26" ht="15.75" customHeight="1">
      <c r="A297" s="801"/>
      <c r="B297" s="801"/>
      <c r="C297" s="801"/>
      <c r="D297" s="801"/>
      <c r="E297" s="802"/>
      <c r="F297" s="802"/>
      <c r="G297" s="803"/>
      <c r="H297" s="803"/>
      <c r="I297" s="995"/>
      <c r="J297" s="801"/>
      <c r="K297" s="801"/>
      <c r="L297" s="890"/>
      <c r="M297" s="801"/>
      <c r="N297" s="801"/>
      <c r="O297" s="801"/>
      <c r="P297" s="890"/>
      <c r="Q297" s="801"/>
      <c r="R297" s="801"/>
      <c r="S297" s="801"/>
      <c r="T297" s="801"/>
      <c r="U297" s="801"/>
      <c r="V297" s="801"/>
      <c r="W297" s="801"/>
      <c r="X297" s="801"/>
      <c r="Y297" s="801"/>
      <c r="Z297" s="801"/>
    </row>
    <row r="298" spans="1:26" ht="15.75" customHeight="1">
      <c r="A298" s="801"/>
      <c r="B298" s="801"/>
      <c r="C298" s="801"/>
      <c r="D298" s="801"/>
      <c r="E298" s="802"/>
      <c r="F298" s="802"/>
      <c r="G298" s="803"/>
      <c r="H298" s="803"/>
      <c r="I298" s="995"/>
      <c r="J298" s="801"/>
      <c r="K298" s="801"/>
      <c r="L298" s="890"/>
      <c r="M298" s="801"/>
      <c r="N298" s="801"/>
      <c r="O298" s="801"/>
      <c r="P298" s="890"/>
      <c r="Q298" s="801"/>
      <c r="R298" s="801"/>
      <c r="S298" s="801"/>
      <c r="T298" s="801"/>
      <c r="U298" s="801"/>
      <c r="V298" s="801"/>
      <c r="W298" s="801"/>
      <c r="X298" s="801"/>
      <c r="Y298" s="801"/>
      <c r="Z298" s="801"/>
    </row>
    <row r="299" spans="1:26" ht="15.75" customHeight="1">
      <c r="A299" s="801"/>
      <c r="B299" s="801"/>
      <c r="C299" s="801"/>
      <c r="D299" s="801"/>
      <c r="E299" s="802"/>
      <c r="F299" s="802"/>
      <c r="G299" s="803"/>
      <c r="H299" s="803"/>
      <c r="I299" s="995"/>
      <c r="J299" s="801"/>
      <c r="K299" s="801"/>
      <c r="L299" s="890"/>
      <c r="M299" s="801"/>
      <c r="N299" s="801"/>
      <c r="O299" s="801"/>
      <c r="P299" s="890"/>
      <c r="Q299" s="801"/>
      <c r="R299" s="801"/>
      <c r="S299" s="801"/>
      <c r="T299" s="801"/>
      <c r="U299" s="801"/>
      <c r="V299" s="801"/>
      <c r="W299" s="801"/>
      <c r="X299" s="801"/>
      <c r="Y299" s="801"/>
      <c r="Z299" s="801"/>
    </row>
    <row r="300" spans="1:26" ht="15.75" customHeight="1">
      <c r="A300" s="801"/>
      <c r="B300" s="801"/>
      <c r="C300" s="801"/>
      <c r="D300" s="801"/>
      <c r="E300" s="802"/>
      <c r="F300" s="802"/>
      <c r="G300" s="803"/>
      <c r="H300" s="803"/>
      <c r="I300" s="995"/>
      <c r="J300" s="801"/>
      <c r="K300" s="801"/>
      <c r="L300" s="890"/>
      <c r="M300" s="801"/>
      <c r="N300" s="801"/>
      <c r="O300" s="801"/>
      <c r="P300" s="890"/>
      <c r="Q300" s="801"/>
      <c r="R300" s="801"/>
      <c r="S300" s="801"/>
      <c r="T300" s="801"/>
      <c r="U300" s="801"/>
      <c r="V300" s="801"/>
      <c r="W300" s="801"/>
      <c r="X300" s="801"/>
      <c r="Y300" s="801"/>
      <c r="Z300" s="801"/>
    </row>
    <row r="301" spans="1:26" ht="15.75" customHeight="1">
      <c r="A301" s="801"/>
      <c r="B301" s="801"/>
      <c r="C301" s="801"/>
      <c r="D301" s="801"/>
      <c r="E301" s="802"/>
      <c r="F301" s="802"/>
      <c r="G301" s="803"/>
      <c r="H301" s="803"/>
      <c r="I301" s="995"/>
      <c r="J301" s="801"/>
      <c r="K301" s="801"/>
      <c r="L301" s="890"/>
      <c r="M301" s="801"/>
      <c r="N301" s="801"/>
      <c r="O301" s="801"/>
      <c r="P301" s="890"/>
      <c r="Q301" s="801"/>
      <c r="R301" s="801"/>
      <c r="S301" s="801"/>
      <c r="T301" s="801"/>
      <c r="U301" s="801"/>
      <c r="V301" s="801"/>
      <c r="W301" s="801"/>
      <c r="X301" s="801"/>
      <c r="Y301" s="801"/>
      <c r="Z301" s="801"/>
    </row>
    <row r="302" spans="1:26" ht="15.75" customHeight="1">
      <c r="A302" s="801"/>
      <c r="B302" s="801"/>
      <c r="C302" s="801"/>
      <c r="D302" s="801"/>
      <c r="E302" s="802"/>
      <c r="F302" s="802"/>
      <c r="G302" s="803"/>
      <c r="H302" s="803"/>
      <c r="I302" s="995"/>
      <c r="J302" s="801"/>
      <c r="K302" s="801"/>
      <c r="L302" s="890"/>
      <c r="M302" s="801"/>
      <c r="N302" s="801"/>
      <c r="O302" s="801"/>
      <c r="P302" s="890"/>
      <c r="Q302" s="801"/>
      <c r="R302" s="801"/>
      <c r="S302" s="801"/>
      <c r="T302" s="801"/>
      <c r="U302" s="801"/>
      <c r="V302" s="801"/>
      <c r="W302" s="801"/>
      <c r="X302" s="801"/>
      <c r="Y302" s="801"/>
      <c r="Z302" s="801"/>
    </row>
    <row r="303" spans="1:26" ht="15.75" customHeight="1">
      <c r="A303" s="801"/>
      <c r="B303" s="801"/>
      <c r="C303" s="801"/>
      <c r="D303" s="801"/>
      <c r="E303" s="802"/>
      <c r="F303" s="802"/>
      <c r="G303" s="803"/>
      <c r="H303" s="803"/>
      <c r="I303" s="995"/>
      <c r="J303" s="801"/>
      <c r="K303" s="801"/>
      <c r="L303" s="890"/>
      <c r="M303" s="801"/>
      <c r="N303" s="801"/>
      <c r="O303" s="801"/>
      <c r="P303" s="890"/>
      <c r="Q303" s="801"/>
      <c r="R303" s="801"/>
      <c r="S303" s="801"/>
      <c r="T303" s="801"/>
      <c r="U303" s="801"/>
      <c r="V303" s="801"/>
      <c r="W303" s="801"/>
      <c r="X303" s="801"/>
      <c r="Y303" s="801"/>
      <c r="Z303" s="801"/>
    </row>
    <row r="304" spans="1:26" ht="15.75" customHeight="1">
      <c r="A304" s="801"/>
      <c r="B304" s="801"/>
      <c r="C304" s="801"/>
      <c r="D304" s="801"/>
      <c r="E304" s="802"/>
      <c r="F304" s="802"/>
      <c r="G304" s="803"/>
      <c r="H304" s="803"/>
      <c r="I304" s="995"/>
      <c r="J304" s="801"/>
      <c r="K304" s="801"/>
      <c r="L304" s="890"/>
      <c r="M304" s="801"/>
      <c r="N304" s="801"/>
      <c r="O304" s="801"/>
      <c r="P304" s="890"/>
      <c r="Q304" s="801"/>
      <c r="R304" s="801"/>
      <c r="S304" s="801"/>
      <c r="T304" s="801"/>
      <c r="U304" s="801"/>
      <c r="V304" s="801"/>
      <c r="W304" s="801"/>
      <c r="X304" s="801"/>
      <c r="Y304" s="801"/>
      <c r="Z304" s="801"/>
    </row>
    <row r="305" spans="1:26" ht="15.75" customHeight="1">
      <c r="A305" s="801"/>
      <c r="B305" s="801"/>
      <c r="C305" s="801"/>
      <c r="D305" s="801"/>
      <c r="E305" s="802"/>
      <c r="F305" s="802"/>
      <c r="G305" s="803"/>
      <c r="H305" s="803"/>
      <c r="I305" s="995"/>
      <c r="J305" s="801"/>
      <c r="K305" s="801"/>
      <c r="L305" s="890"/>
      <c r="M305" s="801"/>
      <c r="N305" s="801"/>
      <c r="O305" s="801"/>
      <c r="P305" s="890"/>
      <c r="Q305" s="801"/>
      <c r="R305" s="801"/>
      <c r="S305" s="801"/>
      <c r="T305" s="801"/>
      <c r="U305" s="801"/>
      <c r="V305" s="801"/>
      <c r="W305" s="801"/>
      <c r="X305" s="801"/>
      <c r="Y305" s="801"/>
      <c r="Z305" s="801"/>
    </row>
    <row r="306" spans="1:26" ht="15.75" customHeight="1">
      <c r="A306" s="801"/>
      <c r="B306" s="801"/>
      <c r="C306" s="801"/>
      <c r="D306" s="801"/>
      <c r="E306" s="802"/>
      <c r="F306" s="802"/>
      <c r="G306" s="803"/>
      <c r="H306" s="803"/>
      <c r="I306" s="995"/>
      <c r="J306" s="801"/>
      <c r="K306" s="801"/>
      <c r="L306" s="890"/>
      <c r="M306" s="801"/>
      <c r="N306" s="801"/>
      <c r="O306" s="801"/>
      <c r="P306" s="890"/>
      <c r="Q306" s="801"/>
      <c r="R306" s="801"/>
      <c r="S306" s="801"/>
      <c r="T306" s="801"/>
      <c r="U306" s="801"/>
      <c r="V306" s="801"/>
      <c r="W306" s="801"/>
      <c r="X306" s="801"/>
      <c r="Y306" s="801"/>
      <c r="Z306" s="801"/>
    </row>
    <row r="307" spans="1:26" ht="15.75" customHeight="1">
      <c r="A307" s="801"/>
      <c r="B307" s="801"/>
      <c r="C307" s="801"/>
      <c r="D307" s="801"/>
      <c r="E307" s="802"/>
      <c r="F307" s="802"/>
      <c r="G307" s="803"/>
      <c r="H307" s="803"/>
      <c r="I307" s="995"/>
      <c r="J307" s="801"/>
      <c r="K307" s="801"/>
      <c r="L307" s="890"/>
      <c r="M307" s="801"/>
      <c r="N307" s="801"/>
      <c r="O307" s="801"/>
      <c r="P307" s="890"/>
      <c r="Q307" s="801"/>
      <c r="R307" s="801"/>
      <c r="S307" s="801"/>
      <c r="T307" s="801"/>
      <c r="U307" s="801"/>
      <c r="V307" s="801"/>
      <c r="W307" s="801"/>
      <c r="X307" s="801"/>
      <c r="Y307" s="801"/>
      <c r="Z307" s="801"/>
    </row>
    <row r="308" spans="1:26" ht="15.75" customHeight="1">
      <c r="A308" s="801"/>
      <c r="B308" s="801"/>
      <c r="C308" s="801"/>
      <c r="D308" s="801"/>
      <c r="E308" s="802"/>
      <c r="F308" s="802"/>
      <c r="G308" s="803"/>
      <c r="H308" s="803"/>
      <c r="I308" s="995"/>
      <c r="J308" s="801"/>
      <c r="K308" s="801"/>
      <c r="L308" s="890"/>
      <c r="M308" s="801"/>
      <c r="N308" s="801"/>
      <c r="O308" s="801"/>
      <c r="P308" s="890"/>
      <c r="Q308" s="801"/>
      <c r="R308" s="801"/>
      <c r="S308" s="801"/>
      <c r="T308" s="801"/>
      <c r="U308" s="801"/>
      <c r="V308" s="801"/>
      <c r="W308" s="801"/>
      <c r="X308" s="801"/>
      <c r="Y308" s="801"/>
      <c r="Z308" s="801"/>
    </row>
    <row r="309" spans="1:26" ht="15.75" customHeight="1">
      <c r="A309" s="801"/>
      <c r="B309" s="801"/>
      <c r="C309" s="801"/>
      <c r="D309" s="801"/>
      <c r="E309" s="802"/>
      <c r="F309" s="802"/>
      <c r="G309" s="803"/>
      <c r="H309" s="803"/>
      <c r="I309" s="995"/>
      <c r="J309" s="801"/>
      <c r="K309" s="801"/>
      <c r="L309" s="890"/>
      <c r="M309" s="801"/>
      <c r="N309" s="801"/>
      <c r="O309" s="801"/>
      <c r="P309" s="890"/>
      <c r="Q309" s="801"/>
      <c r="R309" s="801"/>
      <c r="S309" s="801"/>
      <c r="T309" s="801"/>
      <c r="U309" s="801"/>
      <c r="V309" s="801"/>
      <c r="W309" s="801"/>
      <c r="X309" s="801"/>
      <c r="Y309" s="801"/>
      <c r="Z309" s="801"/>
    </row>
    <row r="310" spans="1:26" ht="15.75" customHeight="1">
      <c r="A310" s="801"/>
      <c r="B310" s="801"/>
      <c r="C310" s="801"/>
      <c r="D310" s="801"/>
      <c r="E310" s="802"/>
      <c r="F310" s="802"/>
      <c r="G310" s="803"/>
      <c r="H310" s="803"/>
      <c r="I310" s="995"/>
      <c r="J310" s="801"/>
      <c r="K310" s="801"/>
      <c r="L310" s="890"/>
      <c r="M310" s="801"/>
      <c r="N310" s="801"/>
      <c r="O310" s="801"/>
      <c r="P310" s="890"/>
      <c r="Q310" s="801"/>
      <c r="R310" s="801"/>
      <c r="S310" s="801"/>
      <c r="T310" s="801"/>
      <c r="U310" s="801"/>
      <c r="V310" s="801"/>
      <c r="W310" s="801"/>
      <c r="X310" s="801"/>
      <c r="Y310" s="801"/>
      <c r="Z310" s="801"/>
    </row>
    <row r="311" spans="1:26" ht="15.75" customHeight="1">
      <c r="A311" s="801"/>
      <c r="B311" s="801"/>
      <c r="C311" s="801"/>
      <c r="D311" s="801"/>
      <c r="E311" s="802"/>
      <c r="F311" s="802"/>
      <c r="G311" s="803"/>
      <c r="H311" s="803"/>
      <c r="I311" s="995"/>
      <c r="J311" s="801"/>
      <c r="K311" s="801"/>
      <c r="L311" s="890"/>
      <c r="M311" s="801"/>
      <c r="N311" s="801"/>
      <c r="O311" s="801"/>
      <c r="P311" s="890"/>
      <c r="Q311" s="801"/>
      <c r="R311" s="801"/>
      <c r="S311" s="801"/>
      <c r="T311" s="801"/>
      <c r="U311" s="801"/>
      <c r="V311" s="801"/>
      <c r="W311" s="801"/>
      <c r="X311" s="801"/>
      <c r="Y311" s="801"/>
      <c r="Z311" s="801"/>
    </row>
    <row r="312" spans="1:26" ht="15.75" customHeight="1">
      <c r="A312" s="801"/>
      <c r="B312" s="801"/>
      <c r="C312" s="801"/>
      <c r="D312" s="801"/>
      <c r="E312" s="802"/>
      <c r="F312" s="802"/>
      <c r="G312" s="803"/>
      <c r="H312" s="803"/>
      <c r="I312" s="995"/>
      <c r="J312" s="801"/>
      <c r="K312" s="801"/>
      <c r="L312" s="890"/>
      <c r="M312" s="801"/>
      <c r="N312" s="801"/>
      <c r="O312" s="801"/>
      <c r="P312" s="890"/>
      <c r="Q312" s="801"/>
      <c r="R312" s="801"/>
      <c r="S312" s="801"/>
      <c r="T312" s="801"/>
      <c r="U312" s="801"/>
      <c r="V312" s="801"/>
      <c r="W312" s="801"/>
      <c r="X312" s="801"/>
      <c r="Y312" s="801"/>
      <c r="Z312" s="801"/>
    </row>
    <row r="313" spans="1:26" ht="15.75" customHeight="1">
      <c r="A313" s="801"/>
      <c r="B313" s="801"/>
      <c r="C313" s="801"/>
      <c r="D313" s="801"/>
      <c r="E313" s="802"/>
      <c r="F313" s="802"/>
      <c r="G313" s="803"/>
      <c r="H313" s="803"/>
      <c r="I313" s="995"/>
      <c r="J313" s="801"/>
      <c r="K313" s="801"/>
      <c r="L313" s="890"/>
      <c r="M313" s="801"/>
      <c r="N313" s="801"/>
      <c r="O313" s="801"/>
      <c r="P313" s="890"/>
      <c r="Q313" s="801"/>
      <c r="R313" s="801"/>
      <c r="S313" s="801"/>
      <c r="T313" s="801"/>
      <c r="U313" s="801"/>
      <c r="V313" s="801"/>
      <c r="W313" s="801"/>
      <c r="X313" s="801"/>
      <c r="Y313" s="801"/>
      <c r="Z313" s="801"/>
    </row>
    <row r="314" spans="1:26" ht="15.75" customHeight="1">
      <c r="A314" s="801"/>
      <c r="B314" s="801"/>
      <c r="C314" s="801"/>
      <c r="D314" s="801"/>
      <c r="E314" s="802"/>
      <c r="F314" s="802"/>
      <c r="G314" s="803"/>
      <c r="H314" s="803"/>
      <c r="I314" s="995"/>
      <c r="J314" s="801"/>
      <c r="K314" s="801"/>
      <c r="L314" s="890"/>
      <c r="M314" s="801"/>
      <c r="N314" s="801"/>
      <c r="O314" s="801"/>
      <c r="P314" s="890"/>
      <c r="Q314" s="801"/>
      <c r="R314" s="801"/>
      <c r="S314" s="801"/>
      <c r="T314" s="801"/>
      <c r="U314" s="801"/>
      <c r="V314" s="801"/>
      <c r="W314" s="801"/>
      <c r="X314" s="801"/>
      <c r="Y314" s="801"/>
      <c r="Z314" s="801"/>
    </row>
    <row r="315" spans="1:26" ht="15.75" customHeight="1">
      <c r="A315" s="801"/>
      <c r="B315" s="801"/>
      <c r="C315" s="801"/>
      <c r="D315" s="801"/>
      <c r="E315" s="802"/>
      <c r="F315" s="802"/>
      <c r="G315" s="803"/>
      <c r="H315" s="803"/>
      <c r="I315" s="995"/>
      <c r="J315" s="801"/>
      <c r="K315" s="801"/>
      <c r="L315" s="890"/>
      <c r="M315" s="801"/>
      <c r="N315" s="801"/>
      <c r="O315" s="801"/>
      <c r="P315" s="890"/>
      <c r="Q315" s="801"/>
      <c r="R315" s="801"/>
      <c r="S315" s="801"/>
      <c r="T315" s="801"/>
      <c r="U315" s="801"/>
      <c r="V315" s="801"/>
      <c r="W315" s="801"/>
      <c r="X315" s="801"/>
      <c r="Y315" s="801"/>
      <c r="Z315" s="801"/>
    </row>
    <row r="316" spans="1:26" ht="15.75" customHeight="1">
      <c r="A316" s="801"/>
      <c r="B316" s="801"/>
      <c r="C316" s="801"/>
      <c r="D316" s="801"/>
      <c r="E316" s="802"/>
      <c r="F316" s="802"/>
      <c r="G316" s="803"/>
      <c r="H316" s="803"/>
      <c r="I316" s="995"/>
      <c r="J316" s="801"/>
      <c r="K316" s="801"/>
      <c r="L316" s="890"/>
      <c r="M316" s="801"/>
      <c r="N316" s="801"/>
      <c r="O316" s="801"/>
      <c r="P316" s="890"/>
      <c r="Q316" s="801"/>
      <c r="R316" s="801"/>
      <c r="S316" s="801"/>
      <c r="T316" s="801"/>
      <c r="U316" s="801"/>
      <c r="V316" s="801"/>
      <c r="W316" s="801"/>
      <c r="X316" s="801"/>
      <c r="Y316" s="801"/>
      <c r="Z316" s="801"/>
    </row>
    <row r="317" spans="1:26" ht="15.75" customHeight="1">
      <c r="A317" s="801"/>
      <c r="B317" s="801"/>
      <c r="C317" s="801"/>
      <c r="D317" s="801"/>
      <c r="E317" s="802"/>
      <c r="F317" s="802"/>
      <c r="G317" s="803"/>
      <c r="H317" s="803"/>
      <c r="I317" s="995"/>
      <c r="J317" s="801"/>
      <c r="K317" s="801"/>
      <c r="L317" s="890"/>
      <c r="M317" s="801"/>
      <c r="N317" s="801"/>
      <c r="O317" s="801"/>
      <c r="P317" s="890"/>
      <c r="Q317" s="801"/>
      <c r="R317" s="801"/>
      <c r="S317" s="801"/>
      <c r="T317" s="801"/>
      <c r="U317" s="801"/>
      <c r="V317" s="801"/>
      <c r="W317" s="801"/>
      <c r="X317" s="801"/>
      <c r="Y317" s="801"/>
      <c r="Z317" s="801"/>
    </row>
    <row r="318" spans="1:26" ht="15.75" customHeight="1">
      <c r="A318" s="801"/>
      <c r="B318" s="801"/>
      <c r="C318" s="801"/>
      <c r="D318" s="801"/>
      <c r="E318" s="802"/>
      <c r="F318" s="802"/>
      <c r="G318" s="803"/>
      <c r="H318" s="803"/>
      <c r="I318" s="995"/>
      <c r="J318" s="801"/>
      <c r="K318" s="801"/>
      <c r="L318" s="890"/>
      <c r="M318" s="801"/>
      <c r="N318" s="801"/>
      <c r="O318" s="801"/>
      <c r="P318" s="890"/>
      <c r="Q318" s="801"/>
      <c r="R318" s="801"/>
      <c r="S318" s="801"/>
      <c r="T318" s="801"/>
      <c r="U318" s="801"/>
      <c r="V318" s="801"/>
      <c r="W318" s="801"/>
      <c r="X318" s="801"/>
      <c r="Y318" s="801"/>
      <c r="Z318" s="801"/>
    </row>
    <row r="319" spans="1:26" ht="15.75" customHeight="1">
      <c r="A319" s="801"/>
      <c r="B319" s="801"/>
      <c r="C319" s="801"/>
      <c r="D319" s="801"/>
      <c r="E319" s="802"/>
      <c r="F319" s="802"/>
      <c r="G319" s="803"/>
      <c r="H319" s="803"/>
      <c r="I319" s="995"/>
      <c r="J319" s="801"/>
      <c r="K319" s="801"/>
      <c r="L319" s="890"/>
      <c r="M319" s="801"/>
      <c r="N319" s="801"/>
      <c r="O319" s="801"/>
      <c r="P319" s="890"/>
      <c r="Q319" s="801"/>
      <c r="R319" s="801"/>
      <c r="S319" s="801"/>
      <c r="T319" s="801"/>
      <c r="U319" s="801"/>
      <c r="V319" s="801"/>
      <c r="W319" s="801"/>
      <c r="X319" s="801"/>
      <c r="Y319" s="801"/>
      <c r="Z319" s="801"/>
    </row>
    <row r="320" spans="1:26" ht="15.75" customHeight="1">
      <c r="A320" s="801"/>
      <c r="B320" s="801"/>
      <c r="C320" s="801"/>
      <c r="D320" s="801"/>
      <c r="E320" s="802"/>
      <c r="F320" s="802"/>
      <c r="G320" s="803"/>
      <c r="H320" s="803"/>
      <c r="I320" s="995"/>
      <c r="J320" s="801"/>
      <c r="K320" s="801"/>
      <c r="L320" s="890"/>
      <c r="M320" s="801"/>
      <c r="N320" s="801"/>
      <c r="O320" s="801"/>
      <c r="P320" s="890"/>
      <c r="Q320" s="801"/>
      <c r="R320" s="801"/>
      <c r="S320" s="801"/>
      <c r="T320" s="801"/>
      <c r="U320" s="801"/>
      <c r="V320" s="801"/>
      <c r="W320" s="801"/>
      <c r="X320" s="801"/>
      <c r="Y320" s="801"/>
      <c r="Z320" s="801"/>
    </row>
    <row r="321" spans="1:26" ht="15.75" customHeight="1">
      <c r="A321" s="801"/>
      <c r="B321" s="801"/>
      <c r="C321" s="801"/>
      <c r="D321" s="801"/>
      <c r="E321" s="802"/>
      <c r="F321" s="802"/>
      <c r="G321" s="803"/>
      <c r="H321" s="803"/>
      <c r="I321" s="995"/>
      <c r="J321" s="801"/>
      <c r="K321" s="801"/>
      <c r="L321" s="890"/>
      <c r="M321" s="801"/>
      <c r="N321" s="801"/>
      <c r="O321" s="801"/>
      <c r="P321" s="890"/>
      <c r="Q321" s="801"/>
      <c r="R321" s="801"/>
      <c r="S321" s="801"/>
      <c r="T321" s="801"/>
      <c r="U321" s="801"/>
      <c r="V321" s="801"/>
      <c r="W321" s="801"/>
      <c r="X321" s="801"/>
      <c r="Y321" s="801"/>
      <c r="Z321" s="801"/>
    </row>
    <row r="322" spans="1:26" ht="15.75" customHeight="1">
      <c r="A322" s="801"/>
      <c r="B322" s="801"/>
      <c r="C322" s="801"/>
      <c r="D322" s="801"/>
      <c r="E322" s="802"/>
      <c r="F322" s="802"/>
      <c r="G322" s="803"/>
      <c r="H322" s="803"/>
      <c r="I322" s="995"/>
      <c r="J322" s="801"/>
      <c r="K322" s="801"/>
      <c r="L322" s="890"/>
      <c r="M322" s="801"/>
      <c r="N322" s="801"/>
      <c r="O322" s="801"/>
      <c r="P322" s="890"/>
      <c r="Q322" s="801"/>
      <c r="R322" s="801"/>
      <c r="S322" s="801"/>
      <c r="T322" s="801"/>
      <c r="U322" s="801"/>
      <c r="V322" s="801"/>
      <c r="W322" s="801"/>
      <c r="X322" s="801"/>
      <c r="Y322" s="801"/>
      <c r="Z322" s="801"/>
    </row>
    <row r="323" spans="1:26" ht="15.75" customHeight="1">
      <c r="A323" s="801"/>
      <c r="B323" s="801"/>
      <c r="C323" s="801"/>
      <c r="D323" s="801"/>
      <c r="E323" s="802"/>
      <c r="F323" s="802"/>
      <c r="G323" s="803"/>
      <c r="H323" s="803"/>
      <c r="I323" s="995"/>
      <c r="J323" s="801"/>
      <c r="K323" s="801"/>
      <c r="L323" s="890"/>
      <c r="M323" s="801"/>
      <c r="N323" s="801"/>
      <c r="O323" s="801"/>
      <c r="P323" s="890"/>
      <c r="Q323" s="801"/>
      <c r="R323" s="801"/>
      <c r="S323" s="801"/>
      <c r="T323" s="801"/>
      <c r="U323" s="801"/>
      <c r="V323" s="801"/>
      <c r="W323" s="801"/>
      <c r="X323" s="801"/>
      <c r="Y323" s="801"/>
      <c r="Z323" s="801"/>
    </row>
    <row r="324" spans="1:26" ht="15.75" customHeight="1">
      <c r="A324" s="801"/>
      <c r="B324" s="801"/>
      <c r="C324" s="801"/>
      <c r="D324" s="801"/>
      <c r="E324" s="802"/>
      <c r="F324" s="802"/>
      <c r="G324" s="803"/>
      <c r="H324" s="803"/>
      <c r="I324" s="995"/>
      <c r="J324" s="801"/>
      <c r="K324" s="801"/>
      <c r="L324" s="890"/>
      <c r="M324" s="801"/>
      <c r="N324" s="801"/>
      <c r="O324" s="801"/>
      <c r="P324" s="890"/>
      <c r="Q324" s="801"/>
      <c r="R324" s="801"/>
      <c r="S324" s="801"/>
      <c r="T324" s="801"/>
      <c r="U324" s="801"/>
      <c r="V324" s="801"/>
      <c r="W324" s="801"/>
      <c r="X324" s="801"/>
      <c r="Y324" s="801"/>
      <c r="Z324" s="801"/>
    </row>
    <row r="325" spans="1:26" ht="15.75" customHeight="1">
      <c r="A325" s="801"/>
      <c r="B325" s="801"/>
      <c r="C325" s="801"/>
      <c r="D325" s="801"/>
      <c r="E325" s="802"/>
      <c r="F325" s="802"/>
      <c r="G325" s="803"/>
      <c r="H325" s="803"/>
      <c r="I325" s="995"/>
      <c r="J325" s="801"/>
      <c r="K325" s="801"/>
      <c r="L325" s="890"/>
      <c r="M325" s="801"/>
      <c r="N325" s="801"/>
      <c r="O325" s="801"/>
      <c r="P325" s="890"/>
      <c r="Q325" s="801"/>
      <c r="R325" s="801"/>
      <c r="S325" s="801"/>
      <c r="T325" s="801"/>
      <c r="U325" s="801"/>
      <c r="V325" s="801"/>
      <c r="W325" s="801"/>
      <c r="X325" s="801"/>
      <c r="Y325" s="801"/>
      <c r="Z325" s="801"/>
    </row>
    <row r="326" spans="1:26" ht="15.75" customHeight="1">
      <c r="A326" s="801"/>
      <c r="B326" s="801"/>
      <c r="C326" s="801"/>
      <c r="D326" s="801"/>
      <c r="E326" s="802"/>
      <c r="F326" s="802"/>
      <c r="G326" s="803"/>
      <c r="H326" s="803"/>
      <c r="I326" s="995"/>
      <c r="J326" s="801"/>
      <c r="K326" s="801"/>
      <c r="L326" s="890"/>
      <c r="M326" s="801"/>
      <c r="N326" s="801"/>
      <c r="O326" s="801"/>
      <c r="P326" s="890"/>
      <c r="Q326" s="801"/>
      <c r="R326" s="801"/>
      <c r="S326" s="801"/>
      <c r="T326" s="801"/>
      <c r="U326" s="801"/>
      <c r="V326" s="801"/>
      <c r="W326" s="801"/>
      <c r="X326" s="801"/>
      <c r="Y326" s="801"/>
      <c r="Z326" s="801"/>
    </row>
    <row r="327" spans="1:26" ht="15.75" customHeight="1">
      <c r="A327" s="801"/>
      <c r="B327" s="801"/>
      <c r="C327" s="801"/>
      <c r="D327" s="801"/>
      <c r="E327" s="802"/>
      <c r="F327" s="802"/>
      <c r="G327" s="803"/>
      <c r="H327" s="803"/>
      <c r="I327" s="995"/>
      <c r="J327" s="801"/>
      <c r="K327" s="801"/>
      <c r="L327" s="890"/>
      <c r="M327" s="801"/>
      <c r="N327" s="801"/>
      <c r="O327" s="801"/>
      <c r="P327" s="890"/>
      <c r="Q327" s="801"/>
      <c r="R327" s="801"/>
      <c r="S327" s="801"/>
      <c r="T327" s="801"/>
      <c r="U327" s="801"/>
      <c r="V327" s="801"/>
      <c r="W327" s="801"/>
      <c r="X327" s="801"/>
      <c r="Y327" s="801"/>
      <c r="Z327" s="801"/>
    </row>
    <row r="328" spans="1:26" ht="15.75" customHeight="1">
      <c r="A328" s="801"/>
      <c r="B328" s="801"/>
      <c r="C328" s="801"/>
      <c r="D328" s="801"/>
      <c r="E328" s="802"/>
      <c r="F328" s="802"/>
      <c r="G328" s="803"/>
      <c r="H328" s="803"/>
      <c r="I328" s="995"/>
      <c r="J328" s="801"/>
      <c r="K328" s="801"/>
      <c r="L328" s="890"/>
      <c r="M328" s="801"/>
      <c r="N328" s="801"/>
      <c r="O328" s="801"/>
      <c r="P328" s="890"/>
      <c r="Q328" s="801"/>
      <c r="R328" s="801"/>
      <c r="S328" s="801"/>
      <c r="T328" s="801"/>
      <c r="U328" s="801"/>
      <c r="V328" s="801"/>
      <c r="W328" s="801"/>
      <c r="X328" s="801"/>
      <c r="Y328" s="801"/>
      <c r="Z328" s="801"/>
    </row>
    <row r="329" spans="1:26" ht="15.75" customHeight="1">
      <c r="A329" s="801"/>
      <c r="B329" s="801"/>
      <c r="C329" s="801"/>
      <c r="D329" s="801"/>
      <c r="E329" s="802"/>
      <c r="F329" s="802"/>
      <c r="G329" s="803"/>
      <c r="H329" s="803"/>
      <c r="I329" s="995"/>
      <c r="J329" s="801"/>
      <c r="K329" s="801"/>
      <c r="L329" s="890"/>
      <c r="M329" s="801"/>
      <c r="N329" s="801"/>
      <c r="O329" s="801"/>
      <c r="P329" s="890"/>
      <c r="Q329" s="801"/>
      <c r="R329" s="801"/>
      <c r="S329" s="801"/>
      <c r="T329" s="801"/>
      <c r="U329" s="801"/>
      <c r="V329" s="801"/>
      <c r="W329" s="801"/>
      <c r="X329" s="801"/>
      <c r="Y329" s="801"/>
      <c r="Z329" s="801"/>
    </row>
    <row r="330" spans="1:26" ht="15.75" customHeight="1">
      <c r="A330" s="801"/>
      <c r="B330" s="801"/>
      <c r="C330" s="801"/>
      <c r="D330" s="801"/>
      <c r="E330" s="802"/>
      <c r="F330" s="802"/>
      <c r="G330" s="803"/>
      <c r="H330" s="803"/>
      <c r="I330" s="995"/>
      <c r="J330" s="801"/>
      <c r="K330" s="801"/>
      <c r="L330" s="890"/>
      <c r="M330" s="801"/>
      <c r="N330" s="801"/>
      <c r="O330" s="801"/>
      <c r="P330" s="890"/>
      <c r="Q330" s="801"/>
      <c r="R330" s="801"/>
      <c r="S330" s="801"/>
      <c r="T330" s="801"/>
      <c r="U330" s="801"/>
      <c r="V330" s="801"/>
      <c r="W330" s="801"/>
      <c r="X330" s="801"/>
      <c r="Y330" s="801"/>
      <c r="Z330" s="801"/>
    </row>
    <row r="331" spans="1:26" ht="15.75" customHeight="1">
      <c r="A331" s="801"/>
      <c r="B331" s="801"/>
      <c r="C331" s="801"/>
      <c r="D331" s="801"/>
      <c r="E331" s="802"/>
      <c r="F331" s="802"/>
      <c r="G331" s="803"/>
      <c r="H331" s="803"/>
      <c r="I331" s="995"/>
      <c r="J331" s="801"/>
      <c r="K331" s="801"/>
      <c r="L331" s="890"/>
      <c r="M331" s="801"/>
      <c r="N331" s="801"/>
      <c r="O331" s="801"/>
      <c r="P331" s="890"/>
      <c r="Q331" s="801"/>
      <c r="R331" s="801"/>
      <c r="S331" s="801"/>
      <c r="T331" s="801"/>
      <c r="U331" s="801"/>
      <c r="V331" s="801"/>
      <c r="W331" s="801"/>
      <c r="X331" s="801"/>
      <c r="Y331" s="801"/>
      <c r="Z331" s="801"/>
    </row>
    <row r="332" spans="1:26" ht="15.75" customHeight="1">
      <c r="A332" s="801"/>
      <c r="B332" s="801"/>
      <c r="C332" s="801"/>
      <c r="D332" s="801"/>
      <c r="E332" s="802"/>
      <c r="F332" s="802"/>
      <c r="G332" s="803"/>
      <c r="H332" s="803"/>
      <c r="I332" s="995"/>
      <c r="J332" s="801"/>
      <c r="K332" s="801"/>
      <c r="L332" s="890"/>
      <c r="M332" s="801"/>
      <c r="N332" s="801"/>
      <c r="O332" s="801"/>
      <c r="P332" s="890"/>
      <c r="Q332" s="801"/>
      <c r="R332" s="801"/>
      <c r="S332" s="801"/>
      <c r="T332" s="801"/>
      <c r="U332" s="801"/>
      <c r="V332" s="801"/>
      <c r="W332" s="801"/>
      <c r="X332" s="801"/>
      <c r="Y332" s="801"/>
      <c r="Z332" s="801"/>
    </row>
    <row r="333" spans="1:26" ht="15.75" customHeight="1">
      <c r="A333" s="801"/>
      <c r="B333" s="801"/>
      <c r="C333" s="801"/>
      <c r="D333" s="801"/>
      <c r="E333" s="802"/>
      <c r="F333" s="802"/>
      <c r="G333" s="803"/>
      <c r="H333" s="803"/>
      <c r="I333" s="995"/>
      <c r="J333" s="801"/>
      <c r="K333" s="801"/>
      <c r="L333" s="890"/>
      <c r="M333" s="801"/>
      <c r="N333" s="801"/>
      <c r="O333" s="801"/>
      <c r="P333" s="890"/>
      <c r="Q333" s="801"/>
      <c r="R333" s="801"/>
      <c r="S333" s="801"/>
      <c r="T333" s="801"/>
      <c r="U333" s="801"/>
      <c r="V333" s="801"/>
      <c r="W333" s="801"/>
      <c r="X333" s="801"/>
      <c r="Y333" s="801"/>
      <c r="Z333" s="801"/>
    </row>
    <row r="334" spans="1:26" ht="15.75" customHeight="1">
      <c r="A334" s="801"/>
      <c r="B334" s="801"/>
      <c r="C334" s="801"/>
      <c r="D334" s="801"/>
      <c r="E334" s="802"/>
      <c r="F334" s="802"/>
      <c r="G334" s="803"/>
      <c r="H334" s="803"/>
      <c r="I334" s="995"/>
      <c r="J334" s="801"/>
      <c r="K334" s="801"/>
      <c r="L334" s="890"/>
      <c r="M334" s="801"/>
      <c r="N334" s="801"/>
      <c r="O334" s="801"/>
      <c r="P334" s="890"/>
      <c r="Q334" s="801"/>
      <c r="R334" s="801"/>
      <c r="S334" s="801"/>
      <c r="T334" s="801"/>
      <c r="U334" s="801"/>
      <c r="V334" s="801"/>
      <c r="W334" s="801"/>
      <c r="X334" s="801"/>
      <c r="Y334" s="801"/>
      <c r="Z334" s="801"/>
    </row>
    <row r="335" spans="1:26" ht="15.75" customHeight="1">
      <c r="A335" s="801"/>
      <c r="B335" s="801"/>
      <c r="C335" s="801"/>
      <c r="D335" s="801"/>
      <c r="E335" s="802"/>
      <c r="F335" s="802"/>
      <c r="G335" s="803"/>
      <c r="H335" s="803"/>
      <c r="I335" s="995"/>
      <c r="J335" s="801"/>
      <c r="K335" s="801"/>
      <c r="L335" s="890"/>
      <c r="M335" s="801"/>
      <c r="N335" s="801"/>
      <c r="O335" s="801"/>
      <c r="P335" s="890"/>
      <c r="Q335" s="801"/>
      <c r="R335" s="801"/>
      <c r="S335" s="801"/>
      <c r="T335" s="801"/>
      <c r="U335" s="801"/>
      <c r="V335" s="801"/>
      <c r="W335" s="801"/>
      <c r="X335" s="801"/>
      <c r="Y335" s="801"/>
      <c r="Z335" s="801"/>
    </row>
    <row r="336" spans="1:26" ht="15.75" customHeight="1">
      <c r="A336" s="801"/>
      <c r="B336" s="801"/>
      <c r="C336" s="801"/>
      <c r="D336" s="801"/>
      <c r="E336" s="802"/>
      <c r="F336" s="802"/>
      <c r="G336" s="803"/>
      <c r="H336" s="803"/>
      <c r="I336" s="995"/>
      <c r="J336" s="801"/>
      <c r="K336" s="801"/>
      <c r="L336" s="890"/>
      <c r="M336" s="801"/>
      <c r="N336" s="801"/>
      <c r="O336" s="801"/>
      <c r="P336" s="890"/>
      <c r="Q336" s="801"/>
      <c r="R336" s="801"/>
      <c r="S336" s="801"/>
      <c r="T336" s="801"/>
      <c r="U336" s="801"/>
      <c r="V336" s="801"/>
      <c r="W336" s="801"/>
      <c r="X336" s="801"/>
      <c r="Y336" s="801"/>
      <c r="Z336" s="801"/>
    </row>
    <row r="337" spans="1:26" ht="15.75" customHeight="1">
      <c r="A337" s="801"/>
      <c r="B337" s="801"/>
      <c r="C337" s="801"/>
      <c r="D337" s="801"/>
      <c r="E337" s="802"/>
      <c r="F337" s="802"/>
      <c r="G337" s="803"/>
      <c r="H337" s="803"/>
      <c r="I337" s="995"/>
      <c r="J337" s="801"/>
      <c r="K337" s="801"/>
      <c r="L337" s="890"/>
      <c r="M337" s="801"/>
      <c r="N337" s="801"/>
      <c r="O337" s="801"/>
      <c r="P337" s="890"/>
      <c r="Q337" s="801"/>
      <c r="R337" s="801"/>
      <c r="S337" s="801"/>
      <c r="T337" s="801"/>
      <c r="U337" s="801"/>
      <c r="V337" s="801"/>
      <c r="W337" s="801"/>
      <c r="X337" s="801"/>
      <c r="Y337" s="801"/>
      <c r="Z337" s="801"/>
    </row>
    <row r="338" spans="1:26" ht="15.75" customHeight="1">
      <c r="A338" s="801"/>
      <c r="B338" s="801"/>
      <c r="C338" s="801"/>
      <c r="D338" s="801"/>
      <c r="E338" s="802"/>
      <c r="F338" s="802"/>
      <c r="G338" s="803"/>
      <c r="H338" s="803"/>
      <c r="I338" s="995"/>
      <c r="J338" s="801"/>
      <c r="K338" s="801"/>
      <c r="L338" s="890"/>
      <c r="M338" s="801"/>
      <c r="N338" s="801"/>
      <c r="O338" s="801"/>
      <c r="P338" s="890"/>
      <c r="Q338" s="801"/>
      <c r="R338" s="801"/>
      <c r="S338" s="801"/>
      <c r="T338" s="801"/>
      <c r="U338" s="801"/>
      <c r="V338" s="801"/>
      <c r="W338" s="801"/>
      <c r="X338" s="801"/>
      <c r="Y338" s="801"/>
      <c r="Z338" s="801"/>
    </row>
    <row r="339" spans="1:26" ht="15.75" customHeight="1">
      <c r="A339" s="801"/>
      <c r="B339" s="801"/>
      <c r="C339" s="801"/>
      <c r="D339" s="801"/>
      <c r="E339" s="802"/>
      <c r="F339" s="802"/>
      <c r="G339" s="803"/>
      <c r="H339" s="803"/>
      <c r="I339" s="995"/>
      <c r="J339" s="801"/>
      <c r="K339" s="801"/>
      <c r="L339" s="890"/>
      <c r="M339" s="801"/>
      <c r="N339" s="801"/>
      <c r="O339" s="801"/>
      <c r="P339" s="890"/>
      <c r="Q339" s="801"/>
      <c r="R339" s="801"/>
      <c r="S339" s="801"/>
      <c r="T339" s="801"/>
      <c r="U339" s="801"/>
      <c r="V339" s="801"/>
      <c r="W339" s="801"/>
      <c r="X339" s="801"/>
      <c r="Y339" s="801"/>
      <c r="Z339" s="801"/>
    </row>
    <row r="340" spans="1:26" ht="15.75" customHeight="1">
      <c r="A340" s="801"/>
      <c r="B340" s="801"/>
      <c r="C340" s="801"/>
      <c r="D340" s="801"/>
      <c r="E340" s="802"/>
      <c r="F340" s="802"/>
      <c r="G340" s="803"/>
      <c r="H340" s="803"/>
      <c r="I340" s="995"/>
      <c r="J340" s="801"/>
      <c r="K340" s="801"/>
      <c r="L340" s="890"/>
      <c r="M340" s="801"/>
      <c r="N340" s="801"/>
      <c r="O340" s="801"/>
      <c r="P340" s="890"/>
      <c r="Q340" s="801"/>
      <c r="R340" s="801"/>
      <c r="S340" s="801"/>
      <c r="T340" s="801"/>
      <c r="U340" s="801"/>
      <c r="V340" s="801"/>
      <c r="W340" s="801"/>
      <c r="X340" s="801"/>
      <c r="Y340" s="801"/>
      <c r="Z340" s="801"/>
    </row>
    <row r="341" spans="1:26" ht="15.75" customHeight="1">
      <c r="A341" s="801"/>
      <c r="B341" s="801"/>
      <c r="C341" s="801"/>
      <c r="D341" s="801"/>
      <c r="E341" s="802"/>
      <c r="F341" s="802"/>
      <c r="G341" s="803"/>
      <c r="H341" s="803"/>
      <c r="I341" s="995"/>
      <c r="J341" s="801"/>
      <c r="K341" s="801"/>
      <c r="L341" s="890"/>
      <c r="M341" s="801"/>
      <c r="N341" s="801"/>
      <c r="O341" s="801"/>
      <c r="P341" s="890"/>
      <c r="Q341" s="801"/>
      <c r="R341" s="801"/>
      <c r="S341" s="801"/>
      <c r="T341" s="801"/>
      <c r="U341" s="801"/>
      <c r="V341" s="801"/>
      <c r="W341" s="801"/>
      <c r="X341" s="801"/>
      <c r="Y341" s="801"/>
      <c r="Z341" s="801"/>
    </row>
    <row r="342" spans="1:26" ht="15.75" customHeight="1">
      <c r="A342" s="801"/>
      <c r="B342" s="801"/>
      <c r="C342" s="801"/>
      <c r="D342" s="801"/>
      <c r="E342" s="802"/>
      <c r="F342" s="802"/>
      <c r="G342" s="803"/>
      <c r="H342" s="803"/>
      <c r="I342" s="995"/>
      <c r="J342" s="801"/>
      <c r="K342" s="801"/>
      <c r="L342" s="890"/>
      <c r="M342" s="801"/>
      <c r="N342" s="801"/>
      <c r="O342" s="801"/>
      <c r="P342" s="890"/>
      <c r="Q342" s="801"/>
      <c r="R342" s="801"/>
      <c r="S342" s="801"/>
      <c r="T342" s="801"/>
      <c r="U342" s="801"/>
      <c r="V342" s="801"/>
      <c r="W342" s="801"/>
      <c r="X342" s="801"/>
      <c r="Y342" s="801"/>
      <c r="Z342" s="801"/>
    </row>
    <row r="343" spans="1:26" ht="15.75" customHeight="1">
      <c r="A343" s="801"/>
      <c r="B343" s="801"/>
      <c r="C343" s="801"/>
      <c r="D343" s="801"/>
      <c r="E343" s="802"/>
      <c r="F343" s="802"/>
      <c r="G343" s="803"/>
      <c r="H343" s="803"/>
      <c r="I343" s="995"/>
      <c r="J343" s="801"/>
      <c r="K343" s="801"/>
      <c r="L343" s="890"/>
      <c r="M343" s="801"/>
      <c r="N343" s="801"/>
      <c r="O343" s="801"/>
      <c r="P343" s="890"/>
      <c r="Q343" s="801"/>
      <c r="R343" s="801"/>
      <c r="S343" s="801"/>
      <c r="T343" s="801"/>
      <c r="U343" s="801"/>
      <c r="V343" s="801"/>
      <c r="W343" s="801"/>
      <c r="X343" s="801"/>
      <c r="Y343" s="801"/>
      <c r="Z343" s="801"/>
    </row>
    <row r="344" spans="1:26" ht="15.75" customHeight="1">
      <c r="A344" s="801"/>
      <c r="B344" s="801"/>
      <c r="C344" s="801"/>
      <c r="D344" s="801"/>
      <c r="E344" s="802"/>
      <c r="F344" s="802"/>
      <c r="G344" s="803"/>
      <c r="H344" s="803"/>
      <c r="I344" s="995"/>
      <c r="J344" s="801"/>
      <c r="K344" s="801"/>
      <c r="L344" s="890"/>
      <c r="M344" s="801"/>
      <c r="N344" s="801"/>
      <c r="O344" s="801"/>
      <c r="P344" s="890"/>
      <c r="Q344" s="801"/>
      <c r="R344" s="801"/>
      <c r="S344" s="801"/>
      <c r="T344" s="801"/>
      <c r="U344" s="801"/>
      <c r="V344" s="801"/>
      <c r="W344" s="801"/>
      <c r="X344" s="801"/>
      <c r="Y344" s="801"/>
      <c r="Z344" s="801"/>
    </row>
    <row r="345" spans="1:26" ht="15.75" customHeight="1">
      <c r="A345" s="801"/>
      <c r="B345" s="801"/>
      <c r="C345" s="801"/>
      <c r="D345" s="801"/>
      <c r="E345" s="802"/>
      <c r="F345" s="802"/>
      <c r="G345" s="803"/>
      <c r="H345" s="803"/>
      <c r="I345" s="995"/>
      <c r="J345" s="801"/>
      <c r="K345" s="801"/>
      <c r="L345" s="890"/>
      <c r="M345" s="801"/>
      <c r="N345" s="801"/>
      <c r="O345" s="801"/>
      <c r="P345" s="890"/>
      <c r="Q345" s="801"/>
      <c r="R345" s="801"/>
      <c r="S345" s="801"/>
      <c r="T345" s="801"/>
      <c r="U345" s="801"/>
      <c r="V345" s="801"/>
      <c r="W345" s="801"/>
      <c r="X345" s="801"/>
      <c r="Y345" s="801"/>
      <c r="Z345" s="801"/>
    </row>
    <row r="346" spans="1:26" ht="15.75" customHeight="1">
      <c r="A346" s="801"/>
      <c r="B346" s="801"/>
      <c r="C346" s="801"/>
      <c r="D346" s="801"/>
      <c r="E346" s="802"/>
      <c r="F346" s="802"/>
      <c r="G346" s="803"/>
      <c r="H346" s="803"/>
      <c r="I346" s="995"/>
      <c r="J346" s="801"/>
      <c r="K346" s="801"/>
      <c r="L346" s="890"/>
      <c r="M346" s="801"/>
      <c r="N346" s="801"/>
      <c r="O346" s="801"/>
      <c r="P346" s="890"/>
      <c r="Q346" s="801"/>
      <c r="R346" s="801"/>
      <c r="S346" s="801"/>
      <c r="T346" s="801"/>
      <c r="U346" s="801"/>
      <c r="V346" s="801"/>
      <c r="W346" s="801"/>
      <c r="X346" s="801"/>
      <c r="Y346" s="801"/>
      <c r="Z346" s="801"/>
    </row>
    <row r="347" spans="1:26" ht="15.75" customHeight="1">
      <c r="A347" s="801"/>
      <c r="B347" s="801"/>
      <c r="C347" s="801"/>
      <c r="D347" s="801"/>
      <c r="E347" s="802"/>
      <c r="F347" s="802"/>
      <c r="G347" s="803"/>
      <c r="H347" s="803"/>
      <c r="I347" s="995"/>
      <c r="J347" s="801"/>
      <c r="K347" s="801"/>
      <c r="L347" s="890"/>
      <c r="M347" s="801"/>
      <c r="N347" s="801"/>
      <c r="O347" s="801"/>
      <c r="P347" s="890"/>
      <c r="Q347" s="801"/>
      <c r="R347" s="801"/>
      <c r="S347" s="801"/>
      <c r="T347" s="801"/>
      <c r="U347" s="801"/>
      <c r="V347" s="801"/>
      <c r="W347" s="801"/>
      <c r="X347" s="801"/>
      <c r="Y347" s="801"/>
      <c r="Z347" s="801"/>
    </row>
    <row r="348" spans="1:26" ht="15.75" customHeight="1">
      <c r="A348" s="801"/>
      <c r="B348" s="801"/>
      <c r="C348" s="801"/>
      <c r="D348" s="801"/>
      <c r="E348" s="802"/>
      <c r="F348" s="802"/>
      <c r="G348" s="803"/>
      <c r="H348" s="803"/>
      <c r="I348" s="995"/>
      <c r="J348" s="801"/>
      <c r="K348" s="801"/>
      <c r="L348" s="890"/>
      <c r="M348" s="801"/>
      <c r="N348" s="801"/>
      <c r="O348" s="801"/>
      <c r="P348" s="890"/>
      <c r="Q348" s="801"/>
      <c r="R348" s="801"/>
      <c r="S348" s="801"/>
      <c r="T348" s="801"/>
      <c r="U348" s="801"/>
      <c r="V348" s="801"/>
      <c r="W348" s="801"/>
      <c r="X348" s="801"/>
      <c r="Y348" s="801"/>
      <c r="Z348" s="801"/>
    </row>
    <row r="349" spans="1:26" ht="15.75" customHeight="1">
      <c r="A349" s="801"/>
      <c r="B349" s="801"/>
      <c r="C349" s="801"/>
      <c r="D349" s="801"/>
      <c r="E349" s="802"/>
      <c r="F349" s="802"/>
      <c r="G349" s="803"/>
      <c r="H349" s="803"/>
      <c r="I349" s="995"/>
      <c r="J349" s="801"/>
      <c r="K349" s="801"/>
      <c r="L349" s="890"/>
      <c r="M349" s="801"/>
      <c r="N349" s="801"/>
      <c r="O349" s="801"/>
      <c r="P349" s="890"/>
      <c r="Q349" s="801"/>
      <c r="R349" s="801"/>
      <c r="S349" s="801"/>
      <c r="T349" s="801"/>
      <c r="U349" s="801"/>
      <c r="V349" s="801"/>
      <c r="W349" s="801"/>
      <c r="X349" s="801"/>
      <c r="Y349" s="801"/>
      <c r="Z349" s="801"/>
    </row>
    <row r="350" spans="1:26" ht="15.75" customHeight="1">
      <c r="A350" s="801"/>
      <c r="B350" s="801"/>
      <c r="C350" s="801"/>
      <c r="D350" s="801"/>
      <c r="E350" s="802"/>
      <c r="F350" s="802"/>
      <c r="G350" s="803"/>
      <c r="H350" s="803"/>
      <c r="I350" s="995"/>
      <c r="J350" s="801"/>
      <c r="K350" s="801"/>
      <c r="L350" s="890"/>
      <c r="M350" s="801"/>
      <c r="N350" s="801"/>
      <c r="O350" s="801"/>
      <c r="P350" s="890"/>
      <c r="Q350" s="801"/>
      <c r="R350" s="801"/>
      <c r="S350" s="801"/>
      <c r="T350" s="801"/>
      <c r="U350" s="801"/>
      <c r="V350" s="801"/>
      <c r="W350" s="801"/>
      <c r="X350" s="801"/>
      <c r="Y350" s="801"/>
      <c r="Z350" s="801"/>
    </row>
    <row r="351" spans="1:26" ht="15.75" customHeight="1">
      <c r="A351" s="801"/>
      <c r="B351" s="801"/>
      <c r="C351" s="801"/>
      <c r="D351" s="801"/>
      <c r="E351" s="802"/>
      <c r="F351" s="802"/>
      <c r="G351" s="803"/>
      <c r="H351" s="803"/>
      <c r="I351" s="995"/>
      <c r="J351" s="801"/>
      <c r="K351" s="801"/>
      <c r="L351" s="890"/>
      <c r="M351" s="801"/>
      <c r="N351" s="801"/>
      <c r="O351" s="801"/>
      <c r="P351" s="890"/>
      <c r="Q351" s="801"/>
      <c r="R351" s="801"/>
      <c r="S351" s="801"/>
      <c r="T351" s="801"/>
      <c r="U351" s="801"/>
      <c r="V351" s="801"/>
      <c r="W351" s="801"/>
      <c r="X351" s="801"/>
      <c r="Y351" s="801"/>
      <c r="Z351" s="801"/>
    </row>
    <row r="352" spans="1:26" ht="15.75" customHeight="1">
      <c r="A352" s="801"/>
      <c r="B352" s="801"/>
      <c r="C352" s="801"/>
      <c r="D352" s="801"/>
      <c r="E352" s="802"/>
      <c r="F352" s="802"/>
      <c r="G352" s="803"/>
      <c r="H352" s="803"/>
      <c r="I352" s="995"/>
      <c r="J352" s="801"/>
      <c r="K352" s="801"/>
      <c r="L352" s="890"/>
      <c r="M352" s="801"/>
      <c r="N352" s="801"/>
      <c r="O352" s="801"/>
      <c r="P352" s="890"/>
      <c r="Q352" s="801"/>
      <c r="R352" s="801"/>
      <c r="S352" s="801"/>
      <c r="T352" s="801"/>
      <c r="U352" s="801"/>
      <c r="V352" s="801"/>
      <c r="W352" s="801"/>
      <c r="X352" s="801"/>
      <c r="Y352" s="801"/>
      <c r="Z352" s="801"/>
    </row>
    <row r="353" spans="1:26" ht="15.75" customHeight="1">
      <c r="A353" s="801"/>
      <c r="B353" s="801"/>
      <c r="C353" s="801"/>
      <c r="D353" s="801"/>
      <c r="E353" s="802"/>
      <c r="F353" s="802"/>
      <c r="G353" s="803"/>
      <c r="H353" s="803"/>
      <c r="I353" s="995"/>
      <c r="J353" s="801"/>
      <c r="K353" s="801"/>
      <c r="L353" s="890"/>
      <c r="M353" s="801"/>
      <c r="N353" s="801"/>
      <c r="O353" s="801"/>
      <c r="P353" s="890"/>
      <c r="Q353" s="801"/>
      <c r="R353" s="801"/>
      <c r="S353" s="801"/>
      <c r="T353" s="801"/>
      <c r="U353" s="801"/>
      <c r="V353" s="801"/>
      <c r="W353" s="801"/>
      <c r="X353" s="801"/>
      <c r="Y353" s="801"/>
      <c r="Z353" s="801"/>
    </row>
    <row r="354" spans="1:26" ht="15.75" customHeight="1">
      <c r="A354" s="801"/>
      <c r="B354" s="801"/>
      <c r="C354" s="801"/>
      <c r="D354" s="801"/>
      <c r="E354" s="802"/>
      <c r="F354" s="802"/>
      <c r="G354" s="803"/>
      <c r="H354" s="803"/>
      <c r="I354" s="995"/>
      <c r="J354" s="801"/>
      <c r="K354" s="801"/>
      <c r="L354" s="890"/>
      <c r="M354" s="801"/>
      <c r="N354" s="801"/>
      <c r="O354" s="801"/>
      <c r="P354" s="890"/>
      <c r="Q354" s="801"/>
      <c r="R354" s="801"/>
      <c r="S354" s="801"/>
      <c r="T354" s="801"/>
      <c r="U354" s="801"/>
      <c r="V354" s="801"/>
      <c r="W354" s="801"/>
      <c r="X354" s="801"/>
      <c r="Y354" s="801"/>
      <c r="Z354" s="801"/>
    </row>
    <row r="355" spans="1:26" ht="15.75" customHeight="1">
      <c r="A355" s="801"/>
      <c r="B355" s="801"/>
      <c r="C355" s="801"/>
      <c r="D355" s="801"/>
      <c r="E355" s="802"/>
      <c r="F355" s="802"/>
      <c r="G355" s="803"/>
      <c r="H355" s="803"/>
      <c r="I355" s="995"/>
      <c r="J355" s="801"/>
      <c r="K355" s="801"/>
      <c r="L355" s="890"/>
      <c r="M355" s="801"/>
      <c r="N355" s="801"/>
      <c r="O355" s="801"/>
      <c r="P355" s="890"/>
      <c r="Q355" s="801"/>
      <c r="R355" s="801"/>
      <c r="S355" s="801"/>
      <c r="T355" s="801"/>
      <c r="U355" s="801"/>
      <c r="V355" s="801"/>
      <c r="W355" s="801"/>
      <c r="X355" s="801"/>
      <c r="Y355" s="801"/>
      <c r="Z355" s="801"/>
    </row>
    <row r="356" spans="1:26" ht="15.75" customHeight="1">
      <c r="A356" s="801"/>
      <c r="B356" s="801"/>
      <c r="C356" s="801"/>
      <c r="D356" s="801"/>
      <c r="E356" s="802"/>
      <c r="F356" s="802"/>
      <c r="G356" s="803"/>
      <c r="H356" s="803"/>
      <c r="I356" s="995"/>
      <c r="J356" s="801"/>
      <c r="K356" s="801"/>
      <c r="L356" s="890"/>
      <c r="M356" s="801"/>
      <c r="N356" s="801"/>
      <c r="O356" s="801"/>
      <c r="P356" s="890"/>
      <c r="Q356" s="801"/>
      <c r="R356" s="801"/>
      <c r="S356" s="801"/>
      <c r="T356" s="801"/>
      <c r="U356" s="801"/>
      <c r="V356" s="801"/>
      <c r="W356" s="801"/>
      <c r="X356" s="801"/>
      <c r="Y356" s="801"/>
      <c r="Z356" s="801"/>
    </row>
    <row r="357" spans="1:26" ht="15.75" customHeight="1">
      <c r="A357" s="801"/>
      <c r="B357" s="801"/>
      <c r="C357" s="801"/>
      <c r="D357" s="801"/>
      <c r="E357" s="802"/>
      <c r="F357" s="802"/>
      <c r="G357" s="803"/>
      <c r="H357" s="803"/>
      <c r="I357" s="995"/>
      <c r="J357" s="801"/>
      <c r="K357" s="801"/>
      <c r="L357" s="890"/>
      <c r="M357" s="801"/>
      <c r="N357" s="801"/>
      <c r="O357" s="801"/>
      <c r="P357" s="890"/>
      <c r="Q357" s="801"/>
      <c r="R357" s="801"/>
      <c r="S357" s="801"/>
      <c r="T357" s="801"/>
      <c r="U357" s="801"/>
      <c r="V357" s="801"/>
      <c r="W357" s="801"/>
      <c r="X357" s="801"/>
      <c r="Y357" s="801"/>
      <c r="Z357" s="801"/>
    </row>
    <row r="358" spans="1:26" ht="15.75" customHeight="1">
      <c r="A358" s="801"/>
      <c r="B358" s="801"/>
      <c r="C358" s="801"/>
      <c r="D358" s="801"/>
      <c r="E358" s="802"/>
      <c r="F358" s="802"/>
      <c r="G358" s="803"/>
      <c r="H358" s="803"/>
      <c r="I358" s="995"/>
      <c r="J358" s="801"/>
      <c r="K358" s="801"/>
      <c r="L358" s="890"/>
      <c r="M358" s="801"/>
      <c r="N358" s="801"/>
      <c r="O358" s="801"/>
      <c r="P358" s="890"/>
      <c r="Q358" s="801"/>
      <c r="R358" s="801"/>
      <c r="S358" s="801"/>
      <c r="T358" s="801"/>
      <c r="U358" s="801"/>
      <c r="V358" s="801"/>
      <c r="W358" s="801"/>
      <c r="X358" s="801"/>
      <c r="Y358" s="801"/>
      <c r="Z358" s="801"/>
    </row>
    <row r="359" spans="1:26" ht="15.75" customHeight="1">
      <c r="A359" s="801"/>
      <c r="B359" s="801"/>
      <c r="C359" s="801"/>
      <c r="D359" s="801"/>
      <c r="E359" s="802"/>
      <c r="F359" s="802"/>
      <c r="G359" s="803"/>
      <c r="H359" s="803"/>
      <c r="I359" s="995"/>
      <c r="J359" s="801"/>
      <c r="K359" s="801"/>
      <c r="L359" s="890"/>
      <c r="M359" s="801"/>
      <c r="N359" s="801"/>
      <c r="O359" s="801"/>
      <c r="P359" s="890"/>
      <c r="Q359" s="801"/>
      <c r="R359" s="801"/>
      <c r="S359" s="801"/>
      <c r="T359" s="801"/>
      <c r="U359" s="801"/>
      <c r="V359" s="801"/>
      <c r="W359" s="801"/>
      <c r="X359" s="801"/>
      <c r="Y359" s="801"/>
      <c r="Z359" s="801"/>
    </row>
    <row r="360" spans="1:26" ht="15.75" customHeight="1">
      <c r="A360" s="801"/>
      <c r="B360" s="801"/>
      <c r="C360" s="801"/>
      <c r="D360" s="801"/>
      <c r="E360" s="802"/>
      <c r="F360" s="802"/>
      <c r="G360" s="803"/>
      <c r="H360" s="803"/>
      <c r="I360" s="995"/>
      <c r="J360" s="801"/>
      <c r="K360" s="801"/>
      <c r="L360" s="890"/>
      <c r="M360" s="801"/>
      <c r="N360" s="801"/>
      <c r="O360" s="801"/>
      <c r="P360" s="890"/>
      <c r="Q360" s="801"/>
      <c r="R360" s="801"/>
      <c r="S360" s="801"/>
      <c r="T360" s="801"/>
      <c r="U360" s="801"/>
      <c r="V360" s="801"/>
      <c r="W360" s="801"/>
      <c r="X360" s="801"/>
      <c r="Y360" s="801"/>
      <c r="Z360" s="801"/>
    </row>
    <row r="361" spans="1:26" ht="15.75" customHeight="1">
      <c r="A361" s="801"/>
      <c r="B361" s="801"/>
      <c r="C361" s="801"/>
      <c r="D361" s="801"/>
      <c r="E361" s="802"/>
      <c r="F361" s="802"/>
      <c r="G361" s="803"/>
      <c r="H361" s="803"/>
      <c r="I361" s="995"/>
      <c r="J361" s="801"/>
      <c r="K361" s="801"/>
      <c r="L361" s="890"/>
      <c r="M361" s="801"/>
      <c r="N361" s="801"/>
      <c r="O361" s="801"/>
      <c r="P361" s="890"/>
      <c r="Q361" s="801"/>
      <c r="R361" s="801"/>
      <c r="S361" s="801"/>
      <c r="T361" s="801"/>
      <c r="U361" s="801"/>
      <c r="V361" s="801"/>
      <c r="W361" s="801"/>
      <c r="X361" s="801"/>
      <c r="Y361" s="801"/>
      <c r="Z361" s="801"/>
    </row>
    <row r="362" spans="1:26" ht="15.75" customHeight="1">
      <c r="A362" s="801"/>
      <c r="B362" s="801"/>
      <c r="C362" s="801"/>
      <c r="D362" s="801"/>
      <c r="E362" s="802"/>
      <c r="F362" s="802"/>
      <c r="G362" s="803"/>
      <c r="H362" s="803"/>
      <c r="I362" s="995"/>
      <c r="J362" s="801"/>
      <c r="K362" s="801"/>
      <c r="L362" s="890"/>
      <c r="M362" s="801"/>
      <c r="N362" s="801"/>
      <c r="O362" s="801"/>
      <c r="P362" s="890"/>
      <c r="Q362" s="801"/>
      <c r="R362" s="801"/>
      <c r="S362" s="801"/>
      <c r="T362" s="801"/>
      <c r="U362" s="801"/>
      <c r="V362" s="801"/>
      <c r="W362" s="801"/>
      <c r="X362" s="801"/>
      <c r="Y362" s="801"/>
      <c r="Z362" s="801"/>
    </row>
    <row r="363" spans="1:26" ht="15.75" customHeight="1">
      <c r="A363" s="801"/>
      <c r="B363" s="801"/>
      <c r="C363" s="801"/>
      <c r="D363" s="801"/>
      <c r="E363" s="802"/>
      <c r="F363" s="802"/>
      <c r="G363" s="803"/>
      <c r="H363" s="803"/>
      <c r="I363" s="995"/>
      <c r="J363" s="801"/>
      <c r="K363" s="801"/>
      <c r="L363" s="890"/>
      <c r="M363" s="801"/>
      <c r="N363" s="801"/>
      <c r="O363" s="801"/>
      <c r="P363" s="890"/>
      <c r="Q363" s="801"/>
      <c r="R363" s="801"/>
      <c r="S363" s="801"/>
      <c r="T363" s="801"/>
      <c r="U363" s="801"/>
      <c r="V363" s="801"/>
      <c r="W363" s="801"/>
      <c r="X363" s="801"/>
      <c r="Y363" s="801"/>
      <c r="Z363" s="801"/>
    </row>
    <row r="364" spans="1:26" ht="15.75" customHeight="1">
      <c r="A364" s="801"/>
      <c r="B364" s="801"/>
      <c r="C364" s="801"/>
      <c r="D364" s="801"/>
      <c r="E364" s="802"/>
      <c r="F364" s="802"/>
      <c r="G364" s="803"/>
      <c r="H364" s="803"/>
      <c r="I364" s="995"/>
      <c r="J364" s="801"/>
      <c r="K364" s="801"/>
      <c r="L364" s="890"/>
      <c r="M364" s="801"/>
      <c r="N364" s="801"/>
      <c r="O364" s="801"/>
      <c r="P364" s="890"/>
      <c r="Q364" s="801"/>
      <c r="R364" s="801"/>
      <c r="S364" s="801"/>
      <c r="T364" s="801"/>
      <c r="U364" s="801"/>
      <c r="V364" s="801"/>
      <c r="W364" s="801"/>
      <c r="X364" s="801"/>
      <c r="Y364" s="801"/>
      <c r="Z364" s="801"/>
    </row>
    <row r="365" spans="1:26" ht="15.75" customHeight="1">
      <c r="A365" s="801"/>
      <c r="B365" s="801"/>
      <c r="C365" s="801"/>
      <c r="D365" s="801"/>
      <c r="E365" s="802"/>
      <c r="F365" s="802"/>
      <c r="G365" s="803"/>
      <c r="H365" s="803"/>
      <c r="I365" s="995"/>
      <c r="J365" s="801"/>
      <c r="K365" s="801"/>
      <c r="L365" s="890"/>
      <c r="M365" s="801"/>
      <c r="N365" s="801"/>
      <c r="O365" s="801"/>
      <c r="P365" s="890"/>
      <c r="Q365" s="801"/>
      <c r="R365" s="801"/>
      <c r="S365" s="801"/>
      <c r="T365" s="801"/>
      <c r="U365" s="801"/>
      <c r="V365" s="801"/>
      <c r="W365" s="801"/>
      <c r="X365" s="801"/>
      <c r="Y365" s="801"/>
      <c r="Z365" s="801"/>
    </row>
    <row r="366" spans="1:26" ht="15.75" customHeight="1">
      <c r="A366" s="801"/>
      <c r="B366" s="801"/>
      <c r="C366" s="801"/>
      <c r="D366" s="801"/>
      <c r="E366" s="802"/>
      <c r="F366" s="802"/>
      <c r="G366" s="803"/>
      <c r="H366" s="803"/>
      <c r="I366" s="995"/>
      <c r="J366" s="801"/>
      <c r="K366" s="801"/>
      <c r="L366" s="890"/>
      <c r="M366" s="801"/>
      <c r="N366" s="801"/>
      <c r="O366" s="801"/>
      <c r="P366" s="890"/>
      <c r="Q366" s="801"/>
      <c r="R366" s="801"/>
      <c r="S366" s="801"/>
      <c r="T366" s="801"/>
      <c r="U366" s="801"/>
      <c r="V366" s="801"/>
      <c r="W366" s="801"/>
      <c r="X366" s="801"/>
      <c r="Y366" s="801"/>
      <c r="Z366" s="801"/>
    </row>
    <row r="367" spans="1:26" ht="15.75" customHeight="1">
      <c r="A367" s="801"/>
      <c r="B367" s="801"/>
      <c r="C367" s="801"/>
      <c r="D367" s="801"/>
      <c r="E367" s="802"/>
      <c r="F367" s="802"/>
      <c r="G367" s="803"/>
      <c r="H367" s="803"/>
      <c r="I367" s="995"/>
      <c r="J367" s="801"/>
      <c r="K367" s="801"/>
      <c r="L367" s="890"/>
      <c r="M367" s="801"/>
      <c r="N367" s="801"/>
      <c r="O367" s="801"/>
      <c r="P367" s="890"/>
      <c r="Q367" s="801"/>
      <c r="R367" s="801"/>
      <c r="S367" s="801"/>
      <c r="T367" s="801"/>
      <c r="U367" s="801"/>
      <c r="V367" s="801"/>
      <c r="W367" s="801"/>
      <c r="X367" s="801"/>
      <c r="Y367" s="801"/>
      <c r="Z367" s="801"/>
    </row>
    <row r="368" spans="1:26" ht="15.75" customHeight="1">
      <c r="A368" s="801"/>
      <c r="B368" s="801"/>
      <c r="C368" s="801"/>
      <c r="D368" s="801"/>
      <c r="E368" s="802"/>
      <c r="F368" s="802"/>
      <c r="G368" s="803"/>
      <c r="H368" s="803"/>
      <c r="I368" s="995"/>
      <c r="J368" s="801"/>
      <c r="K368" s="801"/>
      <c r="L368" s="890"/>
      <c r="M368" s="801"/>
      <c r="N368" s="801"/>
      <c r="O368" s="801"/>
      <c r="P368" s="890"/>
      <c r="Q368" s="801"/>
      <c r="R368" s="801"/>
      <c r="S368" s="801"/>
      <c r="T368" s="801"/>
      <c r="U368" s="801"/>
      <c r="V368" s="801"/>
      <c r="W368" s="801"/>
      <c r="X368" s="801"/>
      <c r="Y368" s="801"/>
      <c r="Z368" s="801"/>
    </row>
    <row r="369" spans="1:26" ht="15.75" customHeight="1">
      <c r="A369" s="801"/>
      <c r="B369" s="801"/>
      <c r="C369" s="801"/>
      <c r="D369" s="801"/>
      <c r="E369" s="802"/>
      <c r="F369" s="802"/>
      <c r="G369" s="803"/>
      <c r="H369" s="803"/>
      <c r="I369" s="995"/>
      <c r="J369" s="801"/>
      <c r="K369" s="801"/>
      <c r="L369" s="890"/>
      <c r="M369" s="801"/>
      <c r="N369" s="801"/>
      <c r="O369" s="801"/>
      <c r="P369" s="890"/>
      <c r="Q369" s="801"/>
      <c r="R369" s="801"/>
      <c r="S369" s="801"/>
      <c r="T369" s="801"/>
      <c r="U369" s="801"/>
      <c r="V369" s="801"/>
      <c r="W369" s="801"/>
      <c r="X369" s="801"/>
      <c r="Y369" s="801"/>
      <c r="Z369" s="801"/>
    </row>
    <row r="370" spans="1:26" ht="15.75" customHeight="1">
      <c r="A370" s="801"/>
      <c r="B370" s="801"/>
      <c r="C370" s="801"/>
      <c r="D370" s="801"/>
      <c r="E370" s="802"/>
      <c r="F370" s="802"/>
      <c r="G370" s="803"/>
      <c r="H370" s="803"/>
      <c r="I370" s="995"/>
      <c r="J370" s="801"/>
      <c r="K370" s="801"/>
      <c r="L370" s="890"/>
      <c r="M370" s="801"/>
      <c r="N370" s="801"/>
      <c r="O370" s="801"/>
      <c r="P370" s="890"/>
      <c r="Q370" s="801"/>
      <c r="R370" s="801"/>
      <c r="S370" s="801"/>
      <c r="T370" s="801"/>
      <c r="U370" s="801"/>
      <c r="V370" s="801"/>
      <c r="W370" s="801"/>
      <c r="X370" s="801"/>
      <c r="Y370" s="801"/>
      <c r="Z370" s="801"/>
    </row>
    <row r="371" spans="1:26" ht="15.75" customHeight="1">
      <c r="A371" s="801"/>
      <c r="B371" s="801"/>
      <c r="C371" s="801"/>
      <c r="D371" s="801"/>
      <c r="E371" s="802"/>
      <c r="F371" s="802"/>
      <c r="G371" s="803"/>
      <c r="H371" s="803"/>
      <c r="I371" s="995"/>
      <c r="J371" s="801"/>
      <c r="K371" s="801"/>
      <c r="L371" s="890"/>
      <c r="M371" s="801"/>
      <c r="N371" s="801"/>
      <c r="O371" s="801"/>
      <c r="P371" s="890"/>
      <c r="Q371" s="801"/>
      <c r="R371" s="801"/>
      <c r="S371" s="801"/>
      <c r="T371" s="801"/>
      <c r="U371" s="801"/>
      <c r="V371" s="801"/>
      <c r="W371" s="801"/>
      <c r="X371" s="801"/>
      <c r="Y371" s="801"/>
      <c r="Z371" s="801"/>
    </row>
    <row r="372" spans="1:26" ht="15.75" customHeight="1">
      <c r="A372" s="801"/>
      <c r="B372" s="801"/>
      <c r="C372" s="801"/>
      <c r="D372" s="801"/>
      <c r="E372" s="802"/>
      <c r="F372" s="802"/>
      <c r="G372" s="803"/>
      <c r="H372" s="803"/>
      <c r="I372" s="995"/>
      <c r="J372" s="801"/>
      <c r="K372" s="801"/>
      <c r="L372" s="890"/>
      <c r="M372" s="801"/>
      <c r="N372" s="801"/>
      <c r="O372" s="801"/>
      <c r="P372" s="890"/>
      <c r="Q372" s="801"/>
      <c r="R372" s="801"/>
      <c r="S372" s="801"/>
      <c r="T372" s="801"/>
      <c r="U372" s="801"/>
      <c r="V372" s="801"/>
      <c r="W372" s="801"/>
      <c r="X372" s="801"/>
      <c r="Y372" s="801"/>
      <c r="Z372" s="801"/>
    </row>
    <row r="373" spans="1:26" ht="15.75" customHeight="1">
      <c r="A373" s="801"/>
      <c r="B373" s="801"/>
      <c r="C373" s="801"/>
      <c r="D373" s="801"/>
      <c r="E373" s="802"/>
      <c r="F373" s="802"/>
      <c r="G373" s="803"/>
      <c r="H373" s="803"/>
      <c r="I373" s="995"/>
      <c r="J373" s="801"/>
      <c r="K373" s="801"/>
      <c r="L373" s="890"/>
      <c r="M373" s="801"/>
      <c r="N373" s="801"/>
      <c r="O373" s="801"/>
      <c r="P373" s="890"/>
      <c r="Q373" s="801"/>
      <c r="R373" s="801"/>
      <c r="S373" s="801"/>
      <c r="T373" s="801"/>
      <c r="U373" s="801"/>
      <c r="V373" s="801"/>
      <c r="W373" s="801"/>
      <c r="X373" s="801"/>
      <c r="Y373" s="801"/>
      <c r="Z373" s="801"/>
    </row>
    <row r="374" spans="1:26" ht="15.75" customHeight="1">
      <c r="A374" s="801"/>
      <c r="B374" s="801"/>
      <c r="C374" s="801"/>
      <c r="D374" s="801"/>
      <c r="E374" s="802"/>
      <c r="F374" s="802"/>
      <c r="G374" s="803"/>
      <c r="H374" s="803"/>
      <c r="I374" s="995"/>
      <c r="J374" s="801"/>
      <c r="K374" s="801"/>
      <c r="L374" s="890"/>
      <c r="M374" s="801"/>
      <c r="N374" s="801"/>
      <c r="O374" s="801"/>
      <c r="P374" s="890"/>
      <c r="Q374" s="801"/>
      <c r="R374" s="801"/>
      <c r="S374" s="801"/>
      <c r="T374" s="801"/>
      <c r="U374" s="801"/>
      <c r="V374" s="801"/>
      <c r="W374" s="801"/>
      <c r="X374" s="801"/>
      <c r="Y374" s="801"/>
      <c r="Z374" s="801"/>
    </row>
    <row r="375" spans="1:26" ht="15.75" customHeight="1">
      <c r="A375" s="801"/>
      <c r="B375" s="801"/>
      <c r="C375" s="801"/>
      <c r="D375" s="801"/>
      <c r="E375" s="802"/>
      <c r="F375" s="802"/>
      <c r="G375" s="803"/>
      <c r="H375" s="803"/>
      <c r="I375" s="995"/>
      <c r="J375" s="801"/>
      <c r="K375" s="801"/>
      <c r="L375" s="890"/>
      <c r="M375" s="801"/>
      <c r="N375" s="801"/>
      <c r="O375" s="801"/>
      <c r="P375" s="890"/>
      <c r="Q375" s="801"/>
      <c r="R375" s="801"/>
      <c r="S375" s="801"/>
      <c r="T375" s="801"/>
      <c r="U375" s="801"/>
      <c r="V375" s="801"/>
      <c r="W375" s="801"/>
      <c r="X375" s="801"/>
      <c r="Y375" s="801"/>
      <c r="Z375" s="801"/>
    </row>
    <row r="376" spans="1:26" ht="15.75" customHeight="1">
      <c r="A376" s="801"/>
      <c r="B376" s="801"/>
      <c r="C376" s="801"/>
      <c r="D376" s="801"/>
      <c r="E376" s="802"/>
      <c r="F376" s="802"/>
      <c r="G376" s="803"/>
      <c r="H376" s="803"/>
      <c r="I376" s="995"/>
      <c r="J376" s="801"/>
      <c r="K376" s="801"/>
      <c r="L376" s="890"/>
      <c r="M376" s="801"/>
      <c r="N376" s="801"/>
      <c r="O376" s="801"/>
      <c r="P376" s="890"/>
      <c r="Q376" s="801"/>
      <c r="R376" s="801"/>
      <c r="S376" s="801"/>
      <c r="T376" s="801"/>
      <c r="U376" s="801"/>
      <c r="V376" s="801"/>
      <c r="W376" s="801"/>
      <c r="X376" s="801"/>
      <c r="Y376" s="801"/>
      <c r="Z376" s="801"/>
    </row>
    <row r="377" spans="1:26" ht="15.75" customHeight="1">
      <c r="A377" s="801"/>
      <c r="B377" s="801"/>
      <c r="C377" s="801"/>
      <c r="D377" s="801"/>
      <c r="E377" s="802"/>
      <c r="F377" s="802"/>
      <c r="G377" s="803"/>
      <c r="H377" s="803"/>
      <c r="I377" s="995"/>
      <c r="J377" s="801"/>
      <c r="K377" s="801"/>
      <c r="L377" s="890"/>
      <c r="M377" s="801"/>
      <c r="N377" s="801"/>
      <c r="O377" s="801"/>
      <c r="P377" s="890"/>
      <c r="Q377" s="801"/>
      <c r="R377" s="801"/>
      <c r="S377" s="801"/>
      <c r="T377" s="801"/>
      <c r="U377" s="801"/>
      <c r="V377" s="801"/>
      <c r="W377" s="801"/>
      <c r="X377" s="801"/>
      <c r="Y377" s="801"/>
      <c r="Z377" s="801"/>
    </row>
    <row r="378" spans="1:26" ht="15.75" customHeight="1">
      <c r="A378" s="801"/>
      <c r="B378" s="801"/>
      <c r="C378" s="801"/>
      <c r="D378" s="801"/>
      <c r="E378" s="802"/>
      <c r="F378" s="802"/>
      <c r="G378" s="803"/>
      <c r="H378" s="803"/>
      <c r="I378" s="995"/>
      <c r="J378" s="801"/>
      <c r="K378" s="801"/>
      <c r="L378" s="890"/>
      <c r="M378" s="801"/>
      <c r="N378" s="801"/>
      <c r="O378" s="801"/>
      <c r="P378" s="890"/>
      <c r="Q378" s="801"/>
      <c r="R378" s="801"/>
      <c r="S378" s="801"/>
      <c r="T378" s="801"/>
      <c r="U378" s="801"/>
      <c r="V378" s="801"/>
      <c r="W378" s="801"/>
      <c r="X378" s="801"/>
      <c r="Y378" s="801"/>
      <c r="Z378" s="801"/>
    </row>
    <row r="379" spans="1:26" ht="15.75" customHeight="1">
      <c r="A379" s="801"/>
      <c r="B379" s="801"/>
      <c r="C379" s="801"/>
      <c r="D379" s="801"/>
      <c r="E379" s="802"/>
      <c r="F379" s="802"/>
      <c r="G379" s="803"/>
      <c r="H379" s="803"/>
      <c r="I379" s="995"/>
      <c r="J379" s="801"/>
      <c r="K379" s="801"/>
      <c r="L379" s="890"/>
      <c r="M379" s="801"/>
      <c r="N379" s="801"/>
      <c r="O379" s="801"/>
      <c r="P379" s="890"/>
      <c r="Q379" s="801"/>
      <c r="R379" s="801"/>
      <c r="S379" s="801"/>
      <c r="T379" s="801"/>
      <c r="U379" s="801"/>
      <c r="V379" s="801"/>
      <c r="W379" s="801"/>
      <c r="X379" s="801"/>
      <c r="Y379" s="801"/>
      <c r="Z379" s="801"/>
    </row>
    <row r="380" spans="1:26" ht="15.75" customHeight="1">
      <c r="A380" s="801"/>
      <c r="B380" s="801"/>
      <c r="C380" s="801"/>
      <c r="D380" s="801"/>
      <c r="E380" s="802"/>
      <c r="F380" s="802"/>
      <c r="G380" s="803"/>
      <c r="H380" s="803"/>
      <c r="I380" s="995"/>
      <c r="J380" s="801"/>
      <c r="K380" s="801"/>
      <c r="L380" s="890"/>
      <c r="M380" s="801"/>
      <c r="N380" s="801"/>
      <c r="O380" s="801"/>
      <c r="P380" s="890"/>
      <c r="Q380" s="801"/>
      <c r="R380" s="801"/>
      <c r="S380" s="801"/>
      <c r="T380" s="801"/>
      <c r="U380" s="801"/>
      <c r="V380" s="801"/>
      <c r="W380" s="801"/>
      <c r="X380" s="801"/>
      <c r="Y380" s="801"/>
      <c r="Z380" s="801"/>
    </row>
    <row r="381" spans="1:26" ht="15.75" customHeight="1">
      <c r="A381" s="801"/>
      <c r="B381" s="801"/>
      <c r="C381" s="801"/>
      <c r="D381" s="801"/>
      <c r="E381" s="802"/>
      <c r="F381" s="802"/>
      <c r="G381" s="803"/>
      <c r="H381" s="803"/>
      <c r="I381" s="995"/>
      <c r="J381" s="801"/>
      <c r="K381" s="801"/>
      <c r="L381" s="890"/>
      <c r="M381" s="801"/>
      <c r="N381" s="801"/>
      <c r="O381" s="801"/>
      <c r="P381" s="890"/>
      <c r="Q381" s="801"/>
      <c r="R381" s="801"/>
      <c r="S381" s="801"/>
      <c r="T381" s="801"/>
      <c r="U381" s="801"/>
      <c r="V381" s="801"/>
      <c r="W381" s="801"/>
      <c r="X381" s="801"/>
      <c r="Y381" s="801"/>
      <c r="Z381" s="801"/>
    </row>
    <row r="382" spans="1:26" ht="15.75" customHeight="1">
      <c r="A382" s="801"/>
      <c r="B382" s="801"/>
      <c r="C382" s="801"/>
      <c r="D382" s="801"/>
      <c r="E382" s="802"/>
      <c r="F382" s="802"/>
      <c r="G382" s="803"/>
      <c r="H382" s="803"/>
      <c r="I382" s="995"/>
      <c r="J382" s="801"/>
      <c r="K382" s="801"/>
      <c r="L382" s="890"/>
      <c r="M382" s="801"/>
      <c r="N382" s="801"/>
      <c r="O382" s="801"/>
      <c r="P382" s="890"/>
      <c r="Q382" s="801"/>
      <c r="R382" s="801"/>
      <c r="S382" s="801"/>
      <c r="T382" s="801"/>
      <c r="U382" s="801"/>
      <c r="V382" s="801"/>
      <c r="W382" s="801"/>
      <c r="X382" s="801"/>
      <c r="Y382" s="801"/>
      <c r="Z382" s="801"/>
    </row>
    <row r="383" spans="1:26" ht="15.75" customHeight="1">
      <c r="A383" s="801"/>
      <c r="B383" s="801"/>
      <c r="C383" s="801"/>
      <c r="D383" s="801"/>
      <c r="E383" s="802"/>
      <c r="F383" s="802"/>
      <c r="G383" s="803"/>
      <c r="H383" s="803"/>
      <c r="I383" s="995"/>
      <c r="J383" s="801"/>
      <c r="K383" s="801"/>
      <c r="L383" s="890"/>
      <c r="M383" s="801"/>
      <c r="N383" s="801"/>
      <c r="O383" s="801"/>
      <c r="P383" s="890"/>
      <c r="Q383" s="801"/>
      <c r="R383" s="801"/>
      <c r="S383" s="801"/>
      <c r="T383" s="801"/>
      <c r="U383" s="801"/>
      <c r="V383" s="801"/>
      <c r="W383" s="801"/>
      <c r="X383" s="801"/>
      <c r="Y383" s="801"/>
      <c r="Z383" s="801"/>
    </row>
    <row r="384" spans="1:26" ht="15.75" customHeight="1">
      <c r="A384" s="801"/>
      <c r="B384" s="801"/>
      <c r="C384" s="801"/>
      <c r="D384" s="801"/>
      <c r="E384" s="802"/>
      <c r="F384" s="802"/>
      <c r="G384" s="803"/>
      <c r="H384" s="803"/>
      <c r="I384" s="995"/>
      <c r="J384" s="801"/>
      <c r="K384" s="801"/>
      <c r="L384" s="890"/>
      <c r="M384" s="801"/>
      <c r="N384" s="801"/>
      <c r="O384" s="801"/>
      <c r="P384" s="890"/>
      <c r="Q384" s="801"/>
      <c r="R384" s="801"/>
      <c r="S384" s="801"/>
      <c r="T384" s="801"/>
      <c r="U384" s="801"/>
      <c r="V384" s="801"/>
      <c r="W384" s="801"/>
      <c r="X384" s="801"/>
      <c r="Y384" s="801"/>
      <c r="Z384" s="801"/>
    </row>
    <row r="385" spans="1:26" ht="15.75" customHeight="1">
      <c r="A385" s="801"/>
      <c r="B385" s="801"/>
      <c r="C385" s="801"/>
      <c r="D385" s="801"/>
      <c r="E385" s="802"/>
      <c r="F385" s="802"/>
      <c r="G385" s="803"/>
      <c r="H385" s="803"/>
      <c r="I385" s="995"/>
      <c r="J385" s="801"/>
      <c r="K385" s="801"/>
      <c r="L385" s="890"/>
      <c r="M385" s="801"/>
      <c r="N385" s="801"/>
      <c r="O385" s="801"/>
      <c r="P385" s="890"/>
      <c r="Q385" s="801"/>
      <c r="R385" s="801"/>
      <c r="S385" s="801"/>
      <c r="T385" s="801"/>
      <c r="U385" s="801"/>
      <c r="V385" s="801"/>
      <c r="W385" s="801"/>
      <c r="X385" s="801"/>
      <c r="Y385" s="801"/>
      <c r="Z385" s="801"/>
    </row>
    <row r="386" spans="1:26" ht="15.75" customHeight="1">
      <c r="A386" s="801"/>
      <c r="B386" s="801"/>
      <c r="C386" s="801"/>
      <c r="D386" s="801"/>
      <c r="E386" s="802"/>
      <c r="F386" s="802"/>
      <c r="G386" s="803"/>
      <c r="H386" s="803"/>
      <c r="I386" s="995"/>
      <c r="J386" s="801"/>
      <c r="K386" s="801"/>
      <c r="L386" s="890"/>
      <c r="M386" s="801"/>
      <c r="N386" s="801"/>
      <c r="O386" s="801"/>
      <c r="P386" s="890"/>
      <c r="Q386" s="801"/>
      <c r="R386" s="801"/>
      <c r="S386" s="801"/>
      <c r="T386" s="801"/>
      <c r="U386" s="801"/>
      <c r="V386" s="801"/>
      <c r="W386" s="801"/>
      <c r="X386" s="801"/>
      <c r="Y386" s="801"/>
      <c r="Z386" s="801"/>
    </row>
    <row r="387" spans="1:26" ht="15.75" customHeight="1">
      <c r="A387" s="801"/>
      <c r="B387" s="801"/>
      <c r="C387" s="801"/>
      <c r="D387" s="801"/>
      <c r="E387" s="802"/>
      <c r="F387" s="802"/>
      <c r="G387" s="803"/>
      <c r="H387" s="803"/>
      <c r="I387" s="995"/>
      <c r="J387" s="801"/>
      <c r="K387" s="801"/>
      <c r="L387" s="890"/>
      <c r="M387" s="801"/>
      <c r="N387" s="801"/>
      <c r="O387" s="801"/>
      <c r="P387" s="890"/>
      <c r="Q387" s="801"/>
      <c r="R387" s="801"/>
      <c r="S387" s="801"/>
      <c r="T387" s="801"/>
      <c r="U387" s="801"/>
      <c r="V387" s="801"/>
      <c r="W387" s="801"/>
      <c r="X387" s="801"/>
      <c r="Y387" s="801"/>
      <c r="Z387" s="801"/>
    </row>
    <row r="388" spans="1:26" ht="15.75" customHeight="1">
      <c r="A388" s="801"/>
      <c r="B388" s="801"/>
      <c r="C388" s="801"/>
      <c r="D388" s="801"/>
      <c r="E388" s="802"/>
      <c r="F388" s="802"/>
      <c r="G388" s="803"/>
      <c r="H388" s="803"/>
      <c r="I388" s="995"/>
      <c r="J388" s="801"/>
      <c r="K388" s="801"/>
      <c r="L388" s="890"/>
      <c r="M388" s="801"/>
      <c r="N388" s="801"/>
      <c r="O388" s="801"/>
      <c r="P388" s="890"/>
      <c r="Q388" s="801"/>
      <c r="R388" s="801"/>
      <c r="S388" s="801"/>
      <c r="T388" s="801"/>
      <c r="U388" s="801"/>
      <c r="V388" s="801"/>
      <c r="W388" s="801"/>
      <c r="X388" s="801"/>
      <c r="Y388" s="801"/>
      <c r="Z388" s="801"/>
    </row>
    <row r="389" spans="1:26" ht="15.75" customHeight="1">
      <c r="A389" s="801"/>
      <c r="B389" s="801"/>
      <c r="C389" s="801"/>
      <c r="D389" s="801"/>
      <c r="E389" s="802"/>
      <c r="F389" s="802"/>
      <c r="G389" s="803"/>
      <c r="H389" s="803"/>
      <c r="I389" s="995"/>
      <c r="J389" s="801"/>
      <c r="K389" s="801"/>
      <c r="L389" s="890"/>
      <c r="M389" s="801"/>
      <c r="N389" s="801"/>
      <c r="O389" s="801"/>
      <c r="P389" s="890"/>
      <c r="Q389" s="801"/>
      <c r="R389" s="801"/>
      <c r="S389" s="801"/>
      <c r="T389" s="801"/>
      <c r="U389" s="801"/>
      <c r="V389" s="801"/>
      <c r="W389" s="801"/>
      <c r="X389" s="801"/>
      <c r="Y389" s="801"/>
      <c r="Z389" s="801"/>
    </row>
    <row r="390" spans="1:26" ht="15.75" customHeight="1">
      <c r="A390" s="801"/>
      <c r="B390" s="801"/>
      <c r="C390" s="801"/>
      <c r="D390" s="801"/>
      <c r="E390" s="802"/>
      <c r="F390" s="802"/>
      <c r="G390" s="803"/>
      <c r="H390" s="803"/>
      <c r="I390" s="995"/>
      <c r="J390" s="801"/>
      <c r="K390" s="801"/>
      <c r="L390" s="890"/>
      <c r="M390" s="801"/>
      <c r="N390" s="801"/>
      <c r="O390" s="801"/>
      <c r="P390" s="890"/>
      <c r="Q390" s="801"/>
      <c r="R390" s="801"/>
      <c r="S390" s="801"/>
      <c r="T390" s="801"/>
      <c r="U390" s="801"/>
      <c r="V390" s="801"/>
      <c r="W390" s="801"/>
      <c r="X390" s="801"/>
      <c r="Y390" s="801"/>
      <c r="Z390" s="801"/>
    </row>
    <row r="391" spans="1:26" ht="15.75" customHeight="1">
      <c r="A391" s="801"/>
      <c r="B391" s="801"/>
      <c r="C391" s="801"/>
      <c r="D391" s="801"/>
      <c r="E391" s="802"/>
      <c r="F391" s="802"/>
      <c r="G391" s="803"/>
      <c r="H391" s="803"/>
      <c r="I391" s="995"/>
      <c r="J391" s="801"/>
      <c r="K391" s="801"/>
      <c r="L391" s="890"/>
      <c r="M391" s="801"/>
      <c r="N391" s="801"/>
      <c r="O391" s="801"/>
      <c r="P391" s="890"/>
      <c r="Q391" s="801"/>
      <c r="R391" s="801"/>
      <c r="S391" s="801"/>
      <c r="T391" s="801"/>
      <c r="U391" s="801"/>
      <c r="V391" s="801"/>
      <c r="W391" s="801"/>
      <c r="X391" s="801"/>
      <c r="Y391" s="801"/>
      <c r="Z391" s="801"/>
    </row>
    <row r="392" spans="1:26" ht="15.75" customHeight="1">
      <c r="A392" s="801"/>
      <c r="B392" s="801"/>
      <c r="C392" s="801"/>
      <c r="D392" s="801"/>
      <c r="E392" s="802"/>
      <c r="F392" s="802"/>
      <c r="G392" s="803"/>
      <c r="H392" s="803"/>
      <c r="I392" s="995"/>
      <c r="J392" s="801"/>
      <c r="K392" s="801"/>
      <c r="L392" s="890"/>
      <c r="M392" s="801"/>
      <c r="N392" s="801"/>
      <c r="O392" s="801"/>
      <c r="P392" s="890"/>
      <c r="Q392" s="801"/>
      <c r="R392" s="801"/>
      <c r="S392" s="801"/>
      <c r="T392" s="801"/>
      <c r="U392" s="801"/>
      <c r="V392" s="801"/>
      <c r="W392" s="801"/>
      <c r="X392" s="801"/>
      <c r="Y392" s="801"/>
      <c r="Z392" s="801"/>
    </row>
    <row r="393" spans="1:26" ht="15.75" customHeight="1">
      <c r="A393" s="801"/>
      <c r="B393" s="801"/>
      <c r="C393" s="801"/>
      <c r="D393" s="801"/>
      <c r="E393" s="802"/>
      <c r="F393" s="802"/>
      <c r="G393" s="803"/>
      <c r="H393" s="803"/>
      <c r="I393" s="995"/>
      <c r="J393" s="801"/>
      <c r="K393" s="801"/>
      <c r="L393" s="890"/>
      <c r="M393" s="801"/>
      <c r="N393" s="801"/>
      <c r="O393" s="801"/>
      <c r="P393" s="890"/>
      <c r="Q393" s="801"/>
      <c r="R393" s="801"/>
      <c r="S393" s="801"/>
      <c r="T393" s="801"/>
      <c r="U393" s="801"/>
      <c r="V393" s="801"/>
      <c r="W393" s="801"/>
      <c r="X393" s="801"/>
      <c r="Y393" s="801"/>
      <c r="Z393" s="801"/>
    </row>
    <row r="394" spans="1:26" ht="15.75" customHeight="1">
      <c r="A394" s="801"/>
      <c r="B394" s="801"/>
      <c r="C394" s="801"/>
      <c r="D394" s="801"/>
      <c r="E394" s="802"/>
      <c r="F394" s="802"/>
      <c r="G394" s="803"/>
      <c r="H394" s="803"/>
      <c r="I394" s="995"/>
      <c r="J394" s="801"/>
      <c r="K394" s="801"/>
      <c r="L394" s="890"/>
      <c r="M394" s="801"/>
      <c r="N394" s="801"/>
      <c r="O394" s="801"/>
      <c r="P394" s="890"/>
      <c r="Q394" s="801"/>
      <c r="R394" s="801"/>
      <c r="S394" s="801"/>
      <c r="T394" s="801"/>
      <c r="U394" s="801"/>
      <c r="V394" s="801"/>
      <c r="W394" s="801"/>
      <c r="X394" s="801"/>
      <c r="Y394" s="801"/>
      <c r="Z394" s="801"/>
    </row>
    <row r="395" spans="1:26" ht="15.75" customHeight="1">
      <c r="A395" s="801"/>
      <c r="B395" s="801"/>
      <c r="C395" s="801"/>
      <c r="D395" s="801"/>
      <c r="E395" s="802"/>
      <c r="F395" s="802"/>
      <c r="G395" s="803"/>
      <c r="H395" s="803"/>
      <c r="I395" s="995"/>
      <c r="J395" s="801"/>
      <c r="K395" s="801"/>
      <c r="L395" s="890"/>
      <c r="M395" s="801"/>
      <c r="N395" s="801"/>
      <c r="O395" s="801"/>
      <c r="P395" s="890"/>
      <c r="Q395" s="801"/>
      <c r="R395" s="801"/>
      <c r="S395" s="801"/>
      <c r="T395" s="801"/>
      <c r="U395" s="801"/>
      <c r="V395" s="801"/>
      <c r="W395" s="801"/>
      <c r="X395" s="801"/>
      <c r="Y395" s="801"/>
      <c r="Z395" s="801"/>
    </row>
    <row r="396" spans="1:26" ht="15.75" customHeight="1">
      <c r="A396" s="801"/>
      <c r="B396" s="801"/>
      <c r="C396" s="801"/>
      <c r="D396" s="801"/>
      <c r="E396" s="802"/>
      <c r="F396" s="802"/>
      <c r="G396" s="803"/>
      <c r="H396" s="803"/>
      <c r="I396" s="995"/>
      <c r="J396" s="801"/>
      <c r="K396" s="801"/>
      <c r="L396" s="890"/>
      <c r="M396" s="801"/>
      <c r="N396" s="801"/>
      <c r="O396" s="801"/>
      <c r="P396" s="890"/>
      <c r="Q396" s="801"/>
      <c r="R396" s="801"/>
      <c r="S396" s="801"/>
      <c r="T396" s="801"/>
      <c r="U396" s="801"/>
      <c r="V396" s="801"/>
      <c r="W396" s="801"/>
      <c r="X396" s="801"/>
      <c r="Y396" s="801"/>
      <c r="Z396" s="801"/>
    </row>
    <row r="397" spans="1:26" ht="15.75" customHeight="1">
      <c r="A397" s="801"/>
      <c r="B397" s="801"/>
      <c r="C397" s="801"/>
      <c r="D397" s="801"/>
      <c r="E397" s="802"/>
      <c r="F397" s="802"/>
      <c r="G397" s="803"/>
      <c r="H397" s="803"/>
      <c r="I397" s="995"/>
      <c r="J397" s="801"/>
      <c r="K397" s="801"/>
      <c r="L397" s="890"/>
      <c r="M397" s="801"/>
      <c r="N397" s="801"/>
      <c r="O397" s="801"/>
      <c r="P397" s="890"/>
      <c r="Q397" s="801"/>
      <c r="R397" s="801"/>
      <c r="S397" s="801"/>
      <c r="T397" s="801"/>
      <c r="U397" s="801"/>
      <c r="V397" s="801"/>
      <c r="W397" s="801"/>
      <c r="X397" s="801"/>
      <c r="Y397" s="801"/>
      <c r="Z397" s="801"/>
    </row>
    <row r="398" spans="1:26" ht="15.75" customHeight="1">
      <c r="A398" s="801"/>
      <c r="B398" s="801"/>
      <c r="C398" s="801"/>
      <c r="D398" s="801"/>
      <c r="E398" s="802"/>
      <c r="F398" s="802"/>
      <c r="G398" s="803"/>
      <c r="H398" s="803"/>
      <c r="I398" s="995"/>
      <c r="J398" s="801"/>
      <c r="K398" s="801"/>
      <c r="L398" s="890"/>
      <c r="M398" s="801"/>
      <c r="N398" s="801"/>
      <c r="O398" s="801"/>
      <c r="P398" s="890"/>
      <c r="Q398" s="801"/>
      <c r="R398" s="801"/>
      <c r="S398" s="801"/>
      <c r="T398" s="801"/>
      <c r="U398" s="801"/>
      <c r="V398" s="801"/>
      <c r="W398" s="801"/>
      <c r="X398" s="801"/>
      <c r="Y398" s="801"/>
      <c r="Z398" s="801"/>
    </row>
    <row r="399" spans="1:26" ht="15.75" customHeight="1">
      <c r="A399" s="801"/>
      <c r="B399" s="801"/>
      <c r="C399" s="801"/>
      <c r="D399" s="801"/>
      <c r="E399" s="802"/>
      <c r="F399" s="802"/>
      <c r="G399" s="803"/>
      <c r="H399" s="803"/>
      <c r="I399" s="995"/>
      <c r="J399" s="801"/>
      <c r="K399" s="801"/>
      <c r="L399" s="890"/>
      <c r="M399" s="801"/>
      <c r="N399" s="801"/>
      <c r="O399" s="801"/>
      <c r="P399" s="890"/>
      <c r="Q399" s="801"/>
      <c r="R399" s="801"/>
      <c r="S399" s="801"/>
      <c r="T399" s="801"/>
      <c r="U399" s="801"/>
      <c r="V399" s="801"/>
      <c r="W399" s="801"/>
      <c r="X399" s="801"/>
      <c r="Y399" s="801"/>
      <c r="Z399" s="801"/>
    </row>
    <row r="400" spans="1:26" ht="15.75" customHeight="1">
      <c r="A400" s="801"/>
      <c r="B400" s="801"/>
      <c r="C400" s="801"/>
      <c r="D400" s="801"/>
      <c r="E400" s="802"/>
      <c r="F400" s="802"/>
      <c r="G400" s="803"/>
      <c r="H400" s="803"/>
      <c r="I400" s="995"/>
      <c r="J400" s="801"/>
      <c r="K400" s="801"/>
      <c r="L400" s="890"/>
      <c r="M400" s="801"/>
      <c r="N400" s="801"/>
      <c r="O400" s="801"/>
      <c r="P400" s="890"/>
      <c r="Q400" s="801"/>
      <c r="R400" s="801"/>
      <c r="S400" s="801"/>
      <c r="T400" s="801"/>
      <c r="U400" s="801"/>
      <c r="V400" s="801"/>
      <c r="W400" s="801"/>
      <c r="X400" s="801"/>
      <c r="Y400" s="801"/>
      <c r="Z400" s="801"/>
    </row>
    <row r="401" spans="1:26" ht="15.75" customHeight="1">
      <c r="A401" s="801"/>
      <c r="B401" s="801"/>
      <c r="C401" s="801"/>
      <c r="D401" s="801"/>
      <c r="E401" s="802"/>
      <c r="F401" s="802"/>
      <c r="G401" s="803"/>
      <c r="H401" s="803"/>
      <c r="I401" s="995"/>
      <c r="J401" s="801"/>
      <c r="K401" s="801"/>
      <c r="L401" s="890"/>
      <c r="M401" s="801"/>
      <c r="N401" s="801"/>
      <c r="O401" s="801"/>
      <c r="P401" s="890"/>
      <c r="Q401" s="801"/>
      <c r="R401" s="801"/>
      <c r="S401" s="801"/>
      <c r="T401" s="801"/>
      <c r="U401" s="801"/>
      <c r="V401" s="801"/>
      <c r="W401" s="801"/>
      <c r="X401" s="801"/>
      <c r="Y401" s="801"/>
      <c r="Z401" s="801"/>
    </row>
    <row r="402" spans="1:26" ht="15.75" customHeight="1">
      <c r="A402" s="801"/>
      <c r="B402" s="801"/>
      <c r="C402" s="801"/>
      <c r="D402" s="801"/>
      <c r="E402" s="802"/>
      <c r="F402" s="802"/>
      <c r="G402" s="803"/>
      <c r="H402" s="803"/>
      <c r="I402" s="995"/>
      <c r="J402" s="801"/>
      <c r="K402" s="801"/>
      <c r="L402" s="890"/>
      <c r="M402" s="801"/>
      <c r="N402" s="801"/>
      <c r="O402" s="801"/>
      <c r="P402" s="890"/>
      <c r="Q402" s="801"/>
      <c r="R402" s="801"/>
      <c r="S402" s="801"/>
      <c r="T402" s="801"/>
      <c r="U402" s="801"/>
      <c r="V402" s="801"/>
      <c r="W402" s="801"/>
      <c r="X402" s="801"/>
      <c r="Y402" s="801"/>
      <c r="Z402" s="801"/>
    </row>
    <row r="403" spans="1:26" ht="15.75" customHeight="1">
      <c r="A403" s="801"/>
      <c r="B403" s="801"/>
      <c r="C403" s="801"/>
      <c r="D403" s="801"/>
      <c r="E403" s="802"/>
      <c r="F403" s="802"/>
      <c r="G403" s="803"/>
      <c r="H403" s="803"/>
      <c r="I403" s="995"/>
      <c r="J403" s="801"/>
      <c r="K403" s="801"/>
      <c r="L403" s="890"/>
      <c r="M403" s="801"/>
      <c r="N403" s="801"/>
      <c r="O403" s="801"/>
      <c r="P403" s="890"/>
      <c r="Q403" s="801"/>
      <c r="R403" s="801"/>
      <c r="S403" s="801"/>
      <c r="T403" s="801"/>
      <c r="U403" s="801"/>
      <c r="V403" s="801"/>
      <c r="W403" s="801"/>
      <c r="X403" s="801"/>
      <c r="Y403" s="801"/>
      <c r="Z403" s="801"/>
    </row>
    <row r="404" spans="1:26" ht="15.75" customHeight="1">
      <c r="A404" s="801"/>
      <c r="B404" s="801"/>
      <c r="C404" s="801"/>
      <c r="D404" s="801"/>
      <c r="E404" s="802"/>
      <c r="F404" s="802"/>
      <c r="G404" s="803"/>
      <c r="H404" s="803"/>
      <c r="I404" s="995"/>
      <c r="J404" s="801"/>
      <c r="K404" s="801"/>
      <c r="L404" s="890"/>
      <c r="M404" s="801"/>
      <c r="N404" s="801"/>
      <c r="O404" s="801"/>
      <c r="P404" s="890"/>
      <c r="Q404" s="801"/>
      <c r="R404" s="801"/>
      <c r="S404" s="801"/>
      <c r="T404" s="801"/>
      <c r="U404" s="801"/>
      <c r="V404" s="801"/>
      <c r="W404" s="801"/>
      <c r="X404" s="801"/>
      <c r="Y404" s="801"/>
      <c r="Z404" s="801"/>
    </row>
    <row r="405" spans="1:26" ht="15.75" customHeight="1">
      <c r="A405" s="801"/>
      <c r="B405" s="801"/>
      <c r="C405" s="801"/>
      <c r="D405" s="801"/>
      <c r="E405" s="802"/>
      <c r="F405" s="802"/>
      <c r="G405" s="803"/>
      <c r="H405" s="803"/>
      <c r="I405" s="995"/>
      <c r="J405" s="801"/>
      <c r="K405" s="801"/>
      <c r="L405" s="890"/>
      <c r="M405" s="801"/>
      <c r="N405" s="801"/>
      <c r="O405" s="801"/>
      <c r="P405" s="890"/>
      <c r="Q405" s="801"/>
      <c r="R405" s="801"/>
      <c r="S405" s="801"/>
      <c r="T405" s="801"/>
      <c r="U405" s="801"/>
      <c r="V405" s="801"/>
      <c r="W405" s="801"/>
      <c r="X405" s="801"/>
      <c r="Y405" s="801"/>
      <c r="Z405" s="801"/>
    </row>
    <row r="406" spans="1:26" ht="15.75" customHeight="1">
      <c r="A406" s="801"/>
      <c r="B406" s="801"/>
      <c r="C406" s="801"/>
      <c r="D406" s="801"/>
      <c r="E406" s="802"/>
      <c r="F406" s="802"/>
      <c r="G406" s="803"/>
      <c r="H406" s="803"/>
      <c r="I406" s="995"/>
      <c r="J406" s="801"/>
      <c r="K406" s="801"/>
      <c r="L406" s="890"/>
      <c r="M406" s="801"/>
      <c r="N406" s="801"/>
      <c r="O406" s="801"/>
      <c r="P406" s="890"/>
      <c r="Q406" s="801"/>
      <c r="R406" s="801"/>
      <c r="S406" s="801"/>
      <c r="T406" s="801"/>
      <c r="U406" s="801"/>
      <c r="V406" s="801"/>
      <c r="W406" s="801"/>
      <c r="X406" s="801"/>
      <c r="Y406" s="801"/>
      <c r="Z406" s="801"/>
    </row>
    <row r="407" spans="1:26" ht="15.75" customHeight="1">
      <c r="A407" s="801"/>
      <c r="B407" s="801"/>
      <c r="C407" s="801"/>
      <c r="D407" s="801"/>
      <c r="E407" s="802"/>
      <c r="F407" s="802"/>
      <c r="G407" s="803"/>
      <c r="H407" s="803"/>
      <c r="I407" s="995"/>
      <c r="J407" s="801"/>
      <c r="K407" s="801"/>
      <c r="L407" s="890"/>
      <c r="M407" s="801"/>
      <c r="N407" s="801"/>
      <c r="O407" s="801"/>
      <c r="P407" s="890"/>
      <c r="Q407" s="801"/>
      <c r="R407" s="801"/>
      <c r="S407" s="801"/>
      <c r="T407" s="801"/>
      <c r="U407" s="801"/>
      <c r="V407" s="801"/>
      <c r="W407" s="801"/>
      <c r="X407" s="801"/>
      <c r="Y407" s="801"/>
      <c r="Z407" s="801"/>
    </row>
    <row r="408" spans="1:26" ht="15.75" customHeight="1">
      <c r="A408" s="801"/>
      <c r="B408" s="801"/>
      <c r="C408" s="801"/>
      <c r="D408" s="801"/>
      <c r="E408" s="802"/>
      <c r="F408" s="802"/>
      <c r="G408" s="803"/>
      <c r="H408" s="803"/>
      <c r="I408" s="995"/>
      <c r="J408" s="801"/>
      <c r="K408" s="801"/>
      <c r="L408" s="890"/>
      <c r="M408" s="801"/>
      <c r="N408" s="801"/>
      <c r="O408" s="801"/>
      <c r="P408" s="890"/>
      <c r="Q408" s="801"/>
      <c r="R408" s="801"/>
      <c r="S408" s="801"/>
      <c r="T408" s="801"/>
      <c r="U408" s="801"/>
      <c r="V408" s="801"/>
      <c r="W408" s="801"/>
      <c r="X408" s="801"/>
      <c r="Y408" s="801"/>
      <c r="Z408" s="801"/>
    </row>
    <row r="409" spans="1:26" ht="15.75" customHeight="1">
      <c r="A409" s="801"/>
      <c r="B409" s="801"/>
      <c r="C409" s="801"/>
      <c r="D409" s="801"/>
      <c r="E409" s="802"/>
      <c r="F409" s="802"/>
      <c r="G409" s="803"/>
      <c r="H409" s="803"/>
      <c r="I409" s="995"/>
      <c r="J409" s="801"/>
      <c r="K409" s="801"/>
      <c r="L409" s="890"/>
      <c r="M409" s="801"/>
      <c r="N409" s="801"/>
      <c r="O409" s="801"/>
      <c r="P409" s="890"/>
      <c r="Q409" s="801"/>
      <c r="R409" s="801"/>
      <c r="S409" s="801"/>
      <c r="T409" s="801"/>
      <c r="U409" s="801"/>
      <c r="V409" s="801"/>
      <c r="W409" s="801"/>
      <c r="X409" s="801"/>
      <c r="Y409" s="801"/>
      <c r="Z409" s="801"/>
    </row>
    <row r="410" spans="1:26" ht="15.75" customHeight="1">
      <c r="A410" s="801"/>
      <c r="B410" s="801"/>
      <c r="C410" s="801"/>
      <c r="D410" s="801"/>
      <c r="E410" s="802"/>
      <c r="F410" s="802"/>
      <c r="G410" s="803"/>
      <c r="H410" s="803"/>
      <c r="I410" s="995"/>
      <c r="J410" s="801"/>
      <c r="K410" s="801"/>
      <c r="L410" s="890"/>
      <c r="M410" s="801"/>
      <c r="N410" s="801"/>
      <c r="O410" s="801"/>
      <c r="P410" s="890"/>
      <c r="Q410" s="801"/>
      <c r="R410" s="801"/>
      <c r="S410" s="801"/>
      <c r="T410" s="801"/>
      <c r="U410" s="801"/>
      <c r="V410" s="801"/>
      <c r="W410" s="801"/>
      <c r="X410" s="801"/>
      <c r="Y410" s="801"/>
      <c r="Z410" s="801"/>
    </row>
    <row r="411" spans="1:26" ht="15.75" customHeight="1">
      <c r="A411" s="801"/>
      <c r="B411" s="801"/>
      <c r="C411" s="801"/>
      <c r="D411" s="801"/>
      <c r="E411" s="802"/>
      <c r="F411" s="802"/>
      <c r="G411" s="803"/>
      <c r="H411" s="803"/>
      <c r="I411" s="995"/>
      <c r="J411" s="801"/>
      <c r="K411" s="801"/>
      <c r="L411" s="890"/>
      <c r="M411" s="801"/>
      <c r="N411" s="801"/>
      <c r="O411" s="801"/>
      <c r="P411" s="890"/>
      <c r="Q411" s="801"/>
      <c r="R411" s="801"/>
      <c r="S411" s="801"/>
      <c r="T411" s="801"/>
      <c r="U411" s="801"/>
      <c r="V411" s="801"/>
      <c r="W411" s="801"/>
      <c r="X411" s="801"/>
      <c r="Y411" s="801"/>
      <c r="Z411" s="801"/>
    </row>
    <row r="412" spans="1:26" ht="15.75" customHeight="1">
      <c r="A412" s="801"/>
      <c r="B412" s="801"/>
      <c r="C412" s="801"/>
      <c r="D412" s="801"/>
      <c r="E412" s="802"/>
      <c r="F412" s="802"/>
      <c r="G412" s="803"/>
      <c r="H412" s="803"/>
      <c r="I412" s="995"/>
      <c r="J412" s="801"/>
      <c r="K412" s="801"/>
      <c r="L412" s="890"/>
      <c r="M412" s="801"/>
      <c r="N412" s="801"/>
      <c r="O412" s="801"/>
      <c r="P412" s="890"/>
      <c r="Q412" s="801"/>
      <c r="R412" s="801"/>
      <c r="S412" s="801"/>
      <c r="T412" s="801"/>
      <c r="U412" s="801"/>
      <c r="V412" s="801"/>
      <c r="W412" s="801"/>
      <c r="X412" s="801"/>
      <c r="Y412" s="801"/>
      <c r="Z412" s="801"/>
    </row>
    <row r="413" spans="1:26" ht="15.75" customHeight="1">
      <c r="A413" s="801"/>
      <c r="B413" s="801"/>
      <c r="C413" s="801"/>
      <c r="D413" s="801"/>
      <c r="E413" s="802"/>
      <c r="F413" s="802"/>
      <c r="G413" s="803"/>
      <c r="H413" s="803"/>
      <c r="I413" s="995"/>
      <c r="J413" s="801"/>
      <c r="K413" s="801"/>
      <c r="L413" s="890"/>
      <c r="M413" s="801"/>
      <c r="N413" s="801"/>
      <c r="O413" s="801"/>
      <c r="P413" s="890"/>
      <c r="Q413" s="801"/>
      <c r="R413" s="801"/>
      <c r="S413" s="801"/>
      <c r="T413" s="801"/>
      <c r="U413" s="801"/>
      <c r="V413" s="801"/>
      <c r="W413" s="801"/>
      <c r="X413" s="801"/>
      <c r="Y413" s="801"/>
      <c r="Z413" s="801"/>
    </row>
    <row r="414" spans="1:26" ht="15.75" customHeight="1">
      <c r="A414" s="801"/>
      <c r="B414" s="801"/>
      <c r="C414" s="801"/>
      <c r="D414" s="801"/>
      <c r="E414" s="802"/>
      <c r="F414" s="802"/>
      <c r="G414" s="803"/>
      <c r="H414" s="803"/>
      <c r="I414" s="995"/>
      <c r="J414" s="801"/>
      <c r="K414" s="801"/>
      <c r="L414" s="890"/>
      <c r="M414" s="801"/>
      <c r="N414" s="801"/>
      <c r="O414" s="801"/>
      <c r="P414" s="890"/>
      <c r="Q414" s="801"/>
      <c r="R414" s="801"/>
      <c r="S414" s="801"/>
      <c r="T414" s="801"/>
      <c r="U414" s="801"/>
      <c r="V414" s="801"/>
      <c r="W414" s="801"/>
      <c r="X414" s="801"/>
      <c r="Y414" s="801"/>
      <c r="Z414" s="801"/>
    </row>
    <row r="415" spans="1:26" ht="15.75" customHeight="1">
      <c r="A415" s="801"/>
      <c r="B415" s="801"/>
      <c r="C415" s="801"/>
      <c r="D415" s="801"/>
      <c r="E415" s="802"/>
      <c r="F415" s="802"/>
      <c r="G415" s="803"/>
      <c r="H415" s="803"/>
      <c r="I415" s="995"/>
      <c r="J415" s="801"/>
      <c r="K415" s="801"/>
      <c r="L415" s="890"/>
      <c r="M415" s="801"/>
      <c r="N415" s="801"/>
      <c r="O415" s="801"/>
      <c r="P415" s="890"/>
      <c r="Q415" s="801"/>
      <c r="R415" s="801"/>
      <c r="S415" s="801"/>
      <c r="T415" s="801"/>
      <c r="U415" s="801"/>
      <c r="V415" s="801"/>
      <c r="W415" s="801"/>
      <c r="X415" s="801"/>
      <c r="Y415" s="801"/>
      <c r="Z415" s="801"/>
    </row>
    <row r="416" spans="1:26" ht="15.75" customHeight="1">
      <c r="A416" s="801"/>
      <c r="B416" s="801"/>
      <c r="C416" s="801"/>
      <c r="D416" s="801"/>
      <c r="E416" s="802"/>
      <c r="F416" s="802"/>
      <c r="G416" s="803"/>
      <c r="H416" s="803"/>
      <c r="I416" s="995"/>
      <c r="J416" s="801"/>
      <c r="K416" s="801"/>
      <c r="L416" s="890"/>
      <c r="M416" s="801"/>
      <c r="N416" s="801"/>
      <c r="O416" s="801"/>
      <c r="P416" s="890"/>
      <c r="Q416" s="801"/>
      <c r="R416" s="801"/>
      <c r="S416" s="801"/>
      <c r="T416" s="801"/>
      <c r="U416" s="801"/>
      <c r="V416" s="801"/>
      <c r="W416" s="801"/>
      <c r="X416" s="801"/>
      <c r="Y416" s="801"/>
      <c r="Z416" s="801"/>
    </row>
    <row r="417" spans="1:26" ht="15.75" customHeight="1">
      <c r="A417" s="801"/>
      <c r="B417" s="801"/>
      <c r="C417" s="801"/>
      <c r="D417" s="801"/>
      <c r="E417" s="802"/>
      <c r="F417" s="802"/>
      <c r="G417" s="803"/>
      <c r="H417" s="803"/>
      <c r="I417" s="995"/>
      <c r="J417" s="801"/>
      <c r="K417" s="801"/>
      <c r="L417" s="890"/>
      <c r="M417" s="801"/>
      <c r="N417" s="801"/>
      <c r="O417" s="801"/>
      <c r="P417" s="890"/>
      <c r="Q417" s="801"/>
      <c r="R417" s="801"/>
      <c r="S417" s="801"/>
      <c r="T417" s="801"/>
      <c r="U417" s="801"/>
      <c r="V417" s="801"/>
      <c r="W417" s="801"/>
      <c r="X417" s="801"/>
      <c r="Y417" s="801"/>
      <c r="Z417" s="801"/>
    </row>
    <row r="418" spans="1:26" ht="15.75" customHeight="1">
      <c r="A418" s="801"/>
      <c r="B418" s="801"/>
      <c r="C418" s="801"/>
      <c r="D418" s="801"/>
      <c r="E418" s="802"/>
      <c r="F418" s="802"/>
      <c r="G418" s="803"/>
      <c r="H418" s="803"/>
      <c r="I418" s="995"/>
      <c r="J418" s="801"/>
      <c r="K418" s="801"/>
      <c r="L418" s="890"/>
      <c r="M418" s="801"/>
      <c r="N418" s="801"/>
      <c r="O418" s="801"/>
      <c r="P418" s="890"/>
      <c r="Q418" s="801"/>
      <c r="R418" s="801"/>
      <c r="S418" s="801"/>
      <c r="T418" s="801"/>
      <c r="U418" s="801"/>
      <c r="V418" s="801"/>
      <c r="W418" s="801"/>
      <c r="X418" s="801"/>
      <c r="Y418" s="801"/>
      <c r="Z418" s="801"/>
    </row>
    <row r="419" spans="1:26" ht="15.75" customHeight="1">
      <c r="A419" s="801"/>
      <c r="B419" s="801"/>
      <c r="C419" s="801"/>
      <c r="D419" s="801"/>
      <c r="E419" s="802"/>
      <c r="F419" s="802"/>
      <c r="G419" s="803"/>
      <c r="H419" s="803"/>
      <c r="I419" s="995"/>
      <c r="J419" s="801"/>
      <c r="K419" s="801"/>
      <c r="L419" s="890"/>
      <c r="M419" s="801"/>
      <c r="N419" s="801"/>
      <c r="O419" s="801"/>
      <c r="P419" s="890"/>
      <c r="Q419" s="801"/>
      <c r="R419" s="801"/>
      <c r="S419" s="801"/>
      <c r="T419" s="801"/>
      <c r="U419" s="801"/>
      <c r="V419" s="801"/>
      <c r="W419" s="801"/>
      <c r="X419" s="801"/>
      <c r="Y419" s="801"/>
      <c r="Z419" s="801"/>
    </row>
    <row r="420" spans="1:26" ht="15.75" customHeight="1">
      <c r="A420" s="801"/>
      <c r="B420" s="801"/>
      <c r="C420" s="801"/>
      <c r="D420" s="801"/>
      <c r="E420" s="802"/>
      <c r="F420" s="802"/>
      <c r="G420" s="803"/>
      <c r="H420" s="803"/>
      <c r="I420" s="995"/>
      <c r="J420" s="801"/>
      <c r="K420" s="801"/>
      <c r="L420" s="890"/>
      <c r="M420" s="801"/>
      <c r="N420" s="801"/>
      <c r="O420" s="801"/>
      <c r="P420" s="890"/>
      <c r="Q420" s="801"/>
      <c r="R420" s="801"/>
      <c r="S420" s="801"/>
      <c r="T420" s="801"/>
      <c r="U420" s="801"/>
      <c r="V420" s="801"/>
      <c r="W420" s="801"/>
      <c r="X420" s="801"/>
      <c r="Y420" s="801"/>
      <c r="Z420" s="801"/>
    </row>
    <row r="421" spans="1:26" ht="15.75" customHeight="1">
      <c r="A421" s="801"/>
      <c r="B421" s="801"/>
      <c r="C421" s="801"/>
      <c r="D421" s="801"/>
      <c r="E421" s="802"/>
      <c r="F421" s="802"/>
      <c r="G421" s="803"/>
      <c r="H421" s="803"/>
      <c r="I421" s="995"/>
      <c r="J421" s="801"/>
      <c r="K421" s="801"/>
      <c r="L421" s="890"/>
      <c r="M421" s="801"/>
      <c r="N421" s="801"/>
      <c r="O421" s="801"/>
      <c r="P421" s="890"/>
      <c r="Q421" s="801"/>
      <c r="R421" s="801"/>
      <c r="S421" s="801"/>
      <c r="T421" s="801"/>
      <c r="U421" s="801"/>
      <c r="V421" s="801"/>
      <c r="W421" s="801"/>
      <c r="X421" s="801"/>
      <c r="Y421" s="801"/>
      <c r="Z421" s="801"/>
    </row>
    <row r="422" spans="1:26" ht="15.75" customHeight="1">
      <c r="A422" s="801"/>
      <c r="B422" s="801"/>
      <c r="C422" s="801"/>
      <c r="D422" s="801"/>
      <c r="E422" s="802"/>
      <c r="F422" s="802"/>
      <c r="G422" s="803"/>
      <c r="H422" s="803"/>
      <c r="I422" s="995"/>
      <c r="J422" s="801"/>
      <c r="K422" s="801"/>
      <c r="L422" s="890"/>
      <c r="M422" s="801"/>
      <c r="N422" s="801"/>
      <c r="O422" s="801"/>
      <c r="P422" s="890"/>
      <c r="Q422" s="801"/>
      <c r="R422" s="801"/>
      <c r="S422" s="801"/>
      <c r="T422" s="801"/>
      <c r="U422" s="801"/>
      <c r="V422" s="801"/>
      <c r="W422" s="801"/>
      <c r="X422" s="801"/>
      <c r="Y422" s="801"/>
      <c r="Z422" s="801"/>
    </row>
    <row r="423" spans="1:26" ht="15.75" customHeight="1">
      <c r="A423" s="801"/>
      <c r="B423" s="801"/>
      <c r="C423" s="801"/>
      <c r="D423" s="801"/>
      <c r="E423" s="802"/>
      <c r="F423" s="802"/>
      <c r="G423" s="803"/>
      <c r="H423" s="803"/>
      <c r="I423" s="995"/>
      <c r="J423" s="801"/>
      <c r="K423" s="801"/>
      <c r="L423" s="890"/>
      <c r="M423" s="801"/>
      <c r="N423" s="801"/>
      <c r="O423" s="801"/>
      <c r="P423" s="890"/>
      <c r="Q423" s="801"/>
      <c r="R423" s="801"/>
      <c r="S423" s="801"/>
      <c r="T423" s="801"/>
      <c r="U423" s="801"/>
      <c r="V423" s="801"/>
      <c r="W423" s="801"/>
      <c r="X423" s="801"/>
      <c r="Y423" s="801"/>
      <c r="Z423" s="801"/>
    </row>
    <row r="424" spans="1:26" ht="15.75" customHeight="1">
      <c r="A424" s="801"/>
      <c r="B424" s="801"/>
      <c r="C424" s="801"/>
      <c r="D424" s="801"/>
      <c r="E424" s="802"/>
      <c r="F424" s="802"/>
      <c r="G424" s="803"/>
      <c r="H424" s="803"/>
      <c r="I424" s="995"/>
      <c r="J424" s="801"/>
      <c r="K424" s="801"/>
      <c r="L424" s="890"/>
      <c r="M424" s="801"/>
      <c r="N424" s="801"/>
      <c r="O424" s="801"/>
      <c r="P424" s="890"/>
      <c r="Q424" s="801"/>
      <c r="R424" s="801"/>
      <c r="S424" s="801"/>
      <c r="T424" s="801"/>
      <c r="U424" s="801"/>
      <c r="V424" s="801"/>
      <c r="W424" s="801"/>
      <c r="X424" s="801"/>
      <c r="Y424" s="801"/>
      <c r="Z424" s="801"/>
    </row>
    <row r="425" spans="1:26" ht="15.75" customHeight="1">
      <c r="A425" s="801"/>
      <c r="B425" s="801"/>
      <c r="C425" s="801"/>
      <c r="D425" s="801"/>
      <c r="E425" s="802"/>
      <c r="F425" s="802"/>
      <c r="G425" s="803"/>
      <c r="H425" s="803"/>
      <c r="I425" s="995"/>
      <c r="J425" s="801"/>
      <c r="K425" s="801"/>
      <c r="L425" s="890"/>
      <c r="M425" s="801"/>
      <c r="N425" s="801"/>
      <c r="O425" s="801"/>
      <c r="P425" s="890"/>
      <c r="Q425" s="801"/>
      <c r="R425" s="801"/>
      <c r="S425" s="801"/>
      <c r="T425" s="801"/>
      <c r="U425" s="801"/>
      <c r="V425" s="801"/>
      <c r="W425" s="801"/>
      <c r="X425" s="801"/>
      <c r="Y425" s="801"/>
      <c r="Z425" s="801"/>
    </row>
    <row r="426" spans="1:26" ht="15.75" customHeight="1">
      <c r="A426" s="801"/>
      <c r="B426" s="801"/>
      <c r="C426" s="801"/>
      <c r="D426" s="801"/>
      <c r="E426" s="802"/>
      <c r="F426" s="802"/>
      <c r="G426" s="803"/>
      <c r="H426" s="803"/>
      <c r="I426" s="995"/>
      <c r="J426" s="801"/>
      <c r="K426" s="801"/>
      <c r="L426" s="890"/>
      <c r="M426" s="801"/>
      <c r="N426" s="801"/>
      <c r="O426" s="801"/>
      <c r="P426" s="890"/>
      <c r="Q426" s="801"/>
      <c r="R426" s="801"/>
      <c r="S426" s="801"/>
      <c r="T426" s="801"/>
      <c r="U426" s="801"/>
      <c r="V426" s="801"/>
      <c r="W426" s="801"/>
      <c r="X426" s="801"/>
      <c r="Y426" s="801"/>
      <c r="Z426" s="801"/>
    </row>
    <row r="427" spans="1:26" ht="15.75" customHeight="1">
      <c r="A427" s="801"/>
      <c r="B427" s="801"/>
      <c r="C427" s="801"/>
      <c r="D427" s="801"/>
      <c r="E427" s="802"/>
      <c r="F427" s="802"/>
      <c r="G427" s="803"/>
      <c r="H427" s="803"/>
      <c r="I427" s="995"/>
      <c r="J427" s="801"/>
      <c r="K427" s="801"/>
      <c r="L427" s="890"/>
      <c r="M427" s="801"/>
      <c r="N427" s="801"/>
      <c r="O427" s="801"/>
      <c r="P427" s="890"/>
      <c r="Q427" s="801"/>
      <c r="R427" s="801"/>
      <c r="S427" s="801"/>
      <c r="T427" s="801"/>
      <c r="U427" s="801"/>
      <c r="V427" s="801"/>
      <c r="W427" s="801"/>
      <c r="X427" s="801"/>
      <c r="Y427" s="801"/>
      <c r="Z427" s="801"/>
    </row>
    <row r="428" spans="1:26" ht="15.75" customHeight="1">
      <c r="A428" s="801"/>
      <c r="B428" s="801"/>
      <c r="C428" s="801"/>
      <c r="D428" s="801"/>
      <c r="E428" s="802"/>
      <c r="F428" s="802"/>
      <c r="G428" s="803"/>
      <c r="H428" s="803"/>
      <c r="I428" s="995"/>
      <c r="J428" s="801"/>
      <c r="K428" s="801"/>
      <c r="L428" s="890"/>
      <c r="M428" s="801"/>
      <c r="N428" s="801"/>
      <c r="O428" s="801"/>
      <c r="P428" s="890"/>
      <c r="Q428" s="801"/>
      <c r="R428" s="801"/>
      <c r="S428" s="801"/>
      <c r="T428" s="801"/>
      <c r="U428" s="801"/>
      <c r="V428" s="801"/>
      <c r="W428" s="801"/>
      <c r="X428" s="801"/>
      <c r="Y428" s="801"/>
      <c r="Z428" s="801"/>
    </row>
    <row r="429" spans="1:26" ht="15.75" customHeight="1">
      <c r="A429" s="801"/>
      <c r="B429" s="801"/>
      <c r="C429" s="801"/>
      <c r="D429" s="801"/>
      <c r="E429" s="802"/>
      <c r="F429" s="802"/>
      <c r="G429" s="803"/>
      <c r="H429" s="803"/>
      <c r="I429" s="995"/>
      <c r="J429" s="801"/>
      <c r="K429" s="801"/>
      <c r="L429" s="890"/>
      <c r="M429" s="801"/>
      <c r="N429" s="801"/>
      <c r="O429" s="801"/>
      <c r="P429" s="890"/>
      <c r="Q429" s="801"/>
      <c r="R429" s="801"/>
      <c r="S429" s="801"/>
      <c r="T429" s="801"/>
      <c r="U429" s="801"/>
      <c r="V429" s="801"/>
      <c r="W429" s="801"/>
      <c r="X429" s="801"/>
      <c r="Y429" s="801"/>
      <c r="Z429" s="801"/>
    </row>
    <row r="430" spans="1:26" ht="15.75" customHeight="1">
      <c r="A430" s="801"/>
      <c r="B430" s="801"/>
      <c r="C430" s="801"/>
      <c r="D430" s="801"/>
      <c r="E430" s="802"/>
      <c r="F430" s="802"/>
      <c r="G430" s="803"/>
      <c r="H430" s="803"/>
      <c r="I430" s="995"/>
      <c r="J430" s="801"/>
      <c r="K430" s="801"/>
      <c r="L430" s="890"/>
      <c r="M430" s="801"/>
      <c r="N430" s="801"/>
      <c r="O430" s="801"/>
      <c r="P430" s="890"/>
      <c r="Q430" s="801"/>
      <c r="R430" s="801"/>
      <c r="S430" s="801"/>
      <c r="T430" s="801"/>
      <c r="U430" s="801"/>
      <c r="V430" s="801"/>
      <c r="W430" s="801"/>
      <c r="X430" s="801"/>
      <c r="Y430" s="801"/>
      <c r="Z430" s="801"/>
    </row>
    <row r="431" spans="1:26" ht="15.75" customHeight="1">
      <c r="A431" s="801"/>
      <c r="B431" s="801"/>
      <c r="C431" s="801"/>
      <c r="D431" s="801"/>
      <c r="E431" s="802"/>
      <c r="F431" s="802"/>
      <c r="G431" s="803"/>
      <c r="H431" s="803"/>
      <c r="I431" s="995"/>
      <c r="J431" s="801"/>
      <c r="K431" s="801"/>
      <c r="L431" s="890"/>
      <c r="M431" s="801"/>
      <c r="N431" s="801"/>
      <c r="O431" s="801"/>
      <c r="P431" s="890"/>
      <c r="Q431" s="801"/>
      <c r="R431" s="801"/>
      <c r="S431" s="801"/>
      <c r="T431" s="801"/>
      <c r="U431" s="801"/>
      <c r="V431" s="801"/>
      <c r="W431" s="801"/>
      <c r="X431" s="801"/>
      <c r="Y431" s="801"/>
      <c r="Z431" s="801"/>
    </row>
    <row r="432" spans="1:26" ht="15.75" customHeight="1">
      <c r="A432" s="801"/>
      <c r="B432" s="801"/>
      <c r="C432" s="801"/>
      <c r="D432" s="801"/>
      <c r="E432" s="802"/>
      <c r="F432" s="802"/>
      <c r="G432" s="803"/>
      <c r="H432" s="803"/>
      <c r="I432" s="995"/>
      <c r="J432" s="801"/>
      <c r="K432" s="801"/>
      <c r="L432" s="890"/>
      <c r="M432" s="801"/>
      <c r="N432" s="801"/>
      <c r="O432" s="801"/>
      <c r="P432" s="890"/>
      <c r="Q432" s="801"/>
      <c r="R432" s="801"/>
      <c r="S432" s="801"/>
      <c r="T432" s="801"/>
      <c r="U432" s="801"/>
      <c r="V432" s="801"/>
      <c r="W432" s="801"/>
      <c r="X432" s="801"/>
      <c r="Y432" s="801"/>
      <c r="Z432" s="801"/>
    </row>
    <row r="433" spans="1:26" ht="15.75" customHeight="1">
      <c r="A433" s="801"/>
      <c r="B433" s="801"/>
      <c r="C433" s="801"/>
      <c r="D433" s="801"/>
      <c r="E433" s="802"/>
      <c r="F433" s="802"/>
      <c r="G433" s="803"/>
      <c r="H433" s="803"/>
      <c r="I433" s="995"/>
      <c r="J433" s="801"/>
      <c r="K433" s="801"/>
      <c r="L433" s="890"/>
      <c r="M433" s="801"/>
      <c r="N433" s="801"/>
      <c r="O433" s="801"/>
      <c r="P433" s="890"/>
      <c r="Q433" s="801"/>
      <c r="R433" s="801"/>
      <c r="S433" s="801"/>
      <c r="T433" s="801"/>
      <c r="U433" s="801"/>
      <c r="V433" s="801"/>
      <c r="W433" s="801"/>
      <c r="X433" s="801"/>
      <c r="Y433" s="801"/>
      <c r="Z433" s="801"/>
    </row>
    <row r="434" spans="1:26" ht="15.75" customHeight="1">
      <c r="A434" s="801"/>
      <c r="B434" s="801"/>
      <c r="C434" s="801"/>
      <c r="D434" s="801"/>
      <c r="E434" s="802"/>
      <c r="F434" s="802"/>
      <c r="G434" s="803"/>
      <c r="H434" s="803"/>
      <c r="I434" s="995"/>
      <c r="J434" s="801"/>
      <c r="K434" s="801"/>
      <c r="L434" s="890"/>
      <c r="M434" s="801"/>
      <c r="N434" s="801"/>
      <c r="O434" s="801"/>
      <c r="P434" s="890"/>
      <c r="Q434" s="801"/>
      <c r="R434" s="801"/>
      <c r="S434" s="801"/>
      <c r="T434" s="801"/>
      <c r="U434" s="801"/>
      <c r="V434" s="801"/>
      <c r="W434" s="801"/>
      <c r="X434" s="801"/>
      <c r="Y434" s="801"/>
      <c r="Z434" s="801"/>
    </row>
    <row r="435" spans="1:26" ht="15.75" customHeight="1">
      <c r="A435" s="801"/>
      <c r="B435" s="801"/>
      <c r="C435" s="801"/>
      <c r="D435" s="801"/>
      <c r="E435" s="802"/>
      <c r="F435" s="802"/>
      <c r="G435" s="803"/>
      <c r="H435" s="803"/>
      <c r="I435" s="995"/>
      <c r="J435" s="801"/>
      <c r="K435" s="801"/>
      <c r="L435" s="890"/>
      <c r="M435" s="801"/>
      <c r="N435" s="801"/>
      <c r="O435" s="801"/>
      <c r="P435" s="890"/>
      <c r="Q435" s="801"/>
      <c r="R435" s="801"/>
      <c r="S435" s="801"/>
      <c r="T435" s="801"/>
      <c r="U435" s="801"/>
      <c r="V435" s="801"/>
      <c r="W435" s="801"/>
      <c r="X435" s="801"/>
      <c r="Y435" s="801"/>
      <c r="Z435" s="801"/>
    </row>
    <row r="436" spans="1:26" ht="15.75" customHeight="1">
      <c r="A436" s="801"/>
      <c r="B436" s="801"/>
      <c r="C436" s="801"/>
      <c r="D436" s="801"/>
      <c r="E436" s="802"/>
      <c r="F436" s="802"/>
      <c r="G436" s="803"/>
      <c r="H436" s="803"/>
      <c r="I436" s="995"/>
      <c r="J436" s="801"/>
      <c r="K436" s="801"/>
      <c r="L436" s="890"/>
      <c r="M436" s="801"/>
      <c r="N436" s="801"/>
      <c r="O436" s="801"/>
      <c r="P436" s="890"/>
      <c r="Q436" s="801"/>
      <c r="R436" s="801"/>
      <c r="S436" s="801"/>
      <c r="T436" s="801"/>
      <c r="U436" s="801"/>
      <c r="V436" s="801"/>
      <c r="W436" s="801"/>
      <c r="X436" s="801"/>
      <c r="Y436" s="801"/>
      <c r="Z436" s="801"/>
    </row>
    <row r="437" spans="1:26" ht="15.75" customHeight="1">
      <c r="A437" s="801"/>
      <c r="B437" s="801"/>
      <c r="C437" s="801"/>
      <c r="D437" s="801"/>
      <c r="E437" s="802"/>
      <c r="F437" s="802"/>
      <c r="G437" s="803"/>
      <c r="H437" s="803"/>
      <c r="I437" s="995"/>
      <c r="J437" s="801"/>
      <c r="K437" s="801"/>
      <c r="L437" s="890"/>
      <c r="M437" s="801"/>
      <c r="N437" s="801"/>
      <c r="O437" s="801"/>
      <c r="P437" s="890"/>
      <c r="Q437" s="801"/>
      <c r="R437" s="801"/>
      <c r="S437" s="801"/>
      <c r="T437" s="801"/>
      <c r="U437" s="801"/>
      <c r="V437" s="801"/>
      <c r="W437" s="801"/>
      <c r="X437" s="801"/>
      <c r="Y437" s="801"/>
      <c r="Z437" s="801"/>
    </row>
    <row r="438" spans="1:26" ht="15.75" customHeight="1">
      <c r="A438" s="801"/>
      <c r="B438" s="801"/>
      <c r="C438" s="801"/>
      <c r="D438" s="801"/>
      <c r="E438" s="802"/>
      <c r="F438" s="802"/>
      <c r="G438" s="803"/>
      <c r="H438" s="803"/>
      <c r="I438" s="995"/>
      <c r="J438" s="801"/>
      <c r="K438" s="801"/>
      <c r="L438" s="890"/>
      <c r="M438" s="801"/>
      <c r="N438" s="801"/>
      <c r="O438" s="801"/>
      <c r="P438" s="890"/>
      <c r="Q438" s="801"/>
      <c r="R438" s="801"/>
      <c r="S438" s="801"/>
      <c r="T438" s="801"/>
      <c r="U438" s="801"/>
      <c r="V438" s="801"/>
      <c r="W438" s="801"/>
      <c r="X438" s="801"/>
      <c r="Y438" s="801"/>
      <c r="Z438" s="801"/>
    </row>
    <row r="439" spans="1:26" ht="15.75" customHeight="1">
      <c r="A439" s="801"/>
      <c r="B439" s="801"/>
      <c r="C439" s="801"/>
      <c r="D439" s="801"/>
      <c r="E439" s="802"/>
      <c r="F439" s="802"/>
      <c r="G439" s="803"/>
      <c r="H439" s="803"/>
      <c r="I439" s="995"/>
      <c r="J439" s="801"/>
      <c r="K439" s="801"/>
      <c r="L439" s="890"/>
      <c r="M439" s="801"/>
      <c r="N439" s="801"/>
      <c r="O439" s="801"/>
      <c r="P439" s="890"/>
      <c r="Q439" s="801"/>
      <c r="R439" s="801"/>
      <c r="S439" s="801"/>
      <c r="T439" s="801"/>
      <c r="U439" s="801"/>
      <c r="V439" s="801"/>
      <c r="W439" s="801"/>
      <c r="X439" s="801"/>
      <c r="Y439" s="801"/>
      <c r="Z439" s="801"/>
    </row>
    <row r="440" spans="1:26" ht="15.75" customHeight="1">
      <c r="A440" s="801"/>
      <c r="B440" s="801"/>
      <c r="C440" s="801"/>
      <c r="D440" s="801"/>
      <c r="E440" s="802"/>
      <c r="F440" s="802"/>
      <c r="G440" s="803"/>
      <c r="H440" s="803"/>
      <c r="I440" s="995"/>
      <c r="J440" s="801"/>
      <c r="K440" s="801"/>
      <c r="L440" s="890"/>
      <c r="M440" s="801"/>
      <c r="N440" s="801"/>
      <c r="O440" s="801"/>
      <c r="P440" s="890"/>
      <c r="Q440" s="801"/>
      <c r="R440" s="801"/>
      <c r="S440" s="801"/>
      <c r="T440" s="801"/>
      <c r="U440" s="801"/>
      <c r="V440" s="801"/>
      <c r="W440" s="801"/>
      <c r="X440" s="801"/>
      <c r="Y440" s="801"/>
      <c r="Z440" s="801"/>
    </row>
    <row r="441" spans="1:26" ht="15.75" customHeight="1">
      <c r="A441" s="801"/>
      <c r="B441" s="801"/>
      <c r="C441" s="801"/>
      <c r="D441" s="801"/>
      <c r="E441" s="802"/>
      <c r="F441" s="802"/>
      <c r="G441" s="803"/>
      <c r="H441" s="803"/>
      <c r="I441" s="995"/>
      <c r="J441" s="801"/>
      <c r="K441" s="801"/>
      <c r="L441" s="890"/>
      <c r="M441" s="801"/>
      <c r="N441" s="801"/>
      <c r="O441" s="801"/>
      <c r="P441" s="890"/>
      <c r="Q441" s="801"/>
      <c r="R441" s="801"/>
      <c r="S441" s="801"/>
      <c r="T441" s="801"/>
      <c r="U441" s="801"/>
      <c r="V441" s="801"/>
      <c r="W441" s="801"/>
      <c r="X441" s="801"/>
      <c r="Y441" s="801"/>
      <c r="Z441" s="801"/>
    </row>
    <row r="442" spans="1:26" ht="15.75" customHeight="1">
      <c r="A442" s="801"/>
      <c r="B442" s="801"/>
      <c r="C442" s="801"/>
      <c r="D442" s="801"/>
      <c r="E442" s="802"/>
      <c r="F442" s="802"/>
      <c r="G442" s="803"/>
      <c r="H442" s="803"/>
      <c r="I442" s="995"/>
      <c r="J442" s="801"/>
      <c r="K442" s="801"/>
      <c r="L442" s="890"/>
      <c r="M442" s="801"/>
      <c r="N442" s="801"/>
      <c r="O442" s="801"/>
      <c r="P442" s="890"/>
      <c r="Q442" s="801"/>
      <c r="R442" s="801"/>
      <c r="S442" s="801"/>
      <c r="T442" s="801"/>
      <c r="U442" s="801"/>
      <c r="V442" s="801"/>
      <c r="W442" s="801"/>
      <c r="X442" s="801"/>
      <c r="Y442" s="801"/>
      <c r="Z442" s="801"/>
    </row>
    <row r="443" spans="1:26" ht="15.75" customHeight="1">
      <c r="A443" s="801"/>
      <c r="B443" s="801"/>
      <c r="C443" s="801"/>
      <c r="D443" s="801"/>
      <c r="E443" s="802"/>
      <c r="F443" s="802"/>
      <c r="G443" s="803"/>
      <c r="H443" s="803"/>
      <c r="I443" s="995"/>
      <c r="J443" s="801"/>
      <c r="K443" s="801"/>
      <c r="L443" s="890"/>
      <c r="M443" s="801"/>
      <c r="N443" s="801"/>
      <c r="O443" s="801"/>
      <c r="P443" s="890"/>
      <c r="Q443" s="801"/>
      <c r="R443" s="801"/>
      <c r="S443" s="801"/>
      <c r="T443" s="801"/>
      <c r="U443" s="801"/>
      <c r="V443" s="801"/>
      <c r="W443" s="801"/>
      <c r="X443" s="801"/>
      <c r="Y443" s="801"/>
      <c r="Z443" s="801"/>
    </row>
    <row r="444" spans="1:26" ht="15.75" customHeight="1">
      <c r="A444" s="801"/>
      <c r="B444" s="801"/>
      <c r="C444" s="801"/>
      <c r="D444" s="801"/>
      <c r="E444" s="802"/>
      <c r="F444" s="802"/>
      <c r="G444" s="803"/>
      <c r="H444" s="803"/>
      <c r="I444" s="995"/>
      <c r="J444" s="801"/>
      <c r="K444" s="801"/>
      <c r="L444" s="890"/>
      <c r="M444" s="801"/>
      <c r="N444" s="801"/>
      <c r="O444" s="801"/>
      <c r="P444" s="890"/>
      <c r="Q444" s="801"/>
      <c r="R444" s="801"/>
      <c r="S444" s="801"/>
      <c r="T444" s="801"/>
      <c r="U444" s="801"/>
      <c r="V444" s="801"/>
      <c r="W444" s="801"/>
      <c r="X444" s="801"/>
      <c r="Y444" s="801"/>
      <c r="Z444" s="801"/>
    </row>
    <row r="445" spans="1:26" ht="15.75" customHeight="1">
      <c r="A445" s="801"/>
      <c r="B445" s="801"/>
      <c r="C445" s="801"/>
      <c r="D445" s="801"/>
      <c r="E445" s="802"/>
      <c r="F445" s="802"/>
      <c r="G445" s="803"/>
      <c r="H445" s="803"/>
      <c r="I445" s="995"/>
      <c r="J445" s="801"/>
      <c r="K445" s="801"/>
      <c r="L445" s="890"/>
      <c r="M445" s="801"/>
      <c r="N445" s="801"/>
      <c r="O445" s="801"/>
      <c r="P445" s="890"/>
      <c r="Q445" s="801"/>
      <c r="R445" s="801"/>
      <c r="S445" s="801"/>
      <c r="T445" s="801"/>
      <c r="U445" s="801"/>
      <c r="V445" s="801"/>
      <c r="W445" s="801"/>
      <c r="X445" s="801"/>
      <c r="Y445" s="801"/>
      <c r="Z445" s="801"/>
    </row>
    <row r="446" spans="1:26" ht="15.75" customHeight="1">
      <c r="A446" s="801"/>
      <c r="B446" s="801"/>
      <c r="C446" s="801"/>
      <c r="D446" s="801"/>
      <c r="E446" s="802"/>
      <c r="F446" s="802"/>
      <c r="G446" s="803"/>
      <c r="H446" s="803"/>
      <c r="I446" s="995"/>
      <c r="J446" s="801"/>
      <c r="K446" s="801"/>
      <c r="L446" s="890"/>
      <c r="M446" s="801"/>
      <c r="N446" s="801"/>
      <c r="O446" s="801"/>
      <c r="P446" s="890"/>
      <c r="Q446" s="801"/>
      <c r="R446" s="801"/>
      <c r="S446" s="801"/>
      <c r="T446" s="801"/>
      <c r="U446" s="801"/>
      <c r="V446" s="801"/>
      <c r="W446" s="801"/>
      <c r="X446" s="801"/>
      <c r="Y446" s="801"/>
      <c r="Z446" s="801"/>
    </row>
    <row r="447" spans="1:26" ht="15.75" customHeight="1">
      <c r="A447" s="801"/>
      <c r="B447" s="801"/>
      <c r="C447" s="801"/>
      <c r="D447" s="801"/>
      <c r="E447" s="802"/>
      <c r="F447" s="802"/>
      <c r="G447" s="803"/>
      <c r="H447" s="803"/>
      <c r="I447" s="995"/>
      <c r="J447" s="801"/>
      <c r="K447" s="801"/>
      <c r="L447" s="890"/>
      <c r="M447" s="801"/>
      <c r="N447" s="801"/>
      <c r="O447" s="801"/>
      <c r="P447" s="890"/>
      <c r="Q447" s="801"/>
      <c r="R447" s="801"/>
      <c r="S447" s="801"/>
      <c r="T447" s="801"/>
      <c r="U447" s="801"/>
      <c r="V447" s="801"/>
      <c r="W447" s="801"/>
      <c r="X447" s="801"/>
      <c r="Y447" s="801"/>
      <c r="Z447" s="801"/>
    </row>
    <row r="448" spans="1:26" ht="15.75" customHeight="1">
      <c r="A448" s="801"/>
      <c r="B448" s="801"/>
      <c r="C448" s="801"/>
      <c r="D448" s="801"/>
      <c r="E448" s="802"/>
      <c r="F448" s="802"/>
      <c r="G448" s="803"/>
      <c r="H448" s="803"/>
      <c r="I448" s="995"/>
      <c r="J448" s="801"/>
      <c r="K448" s="801"/>
      <c r="L448" s="890"/>
      <c r="M448" s="801"/>
      <c r="N448" s="801"/>
      <c r="O448" s="801"/>
      <c r="P448" s="890"/>
      <c r="Q448" s="801"/>
      <c r="R448" s="801"/>
      <c r="S448" s="801"/>
      <c r="T448" s="801"/>
      <c r="U448" s="801"/>
      <c r="V448" s="801"/>
      <c r="W448" s="801"/>
      <c r="X448" s="801"/>
      <c r="Y448" s="801"/>
      <c r="Z448" s="801"/>
    </row>
    <row r="449" spans="1:26" ht="15.75" customHeight="1">
      <c r="A449" s="801"/>
      <c r="B449" s="801"/>
      <c r="C449" s="801"/>
      <c r="D449" s="801"/>
      <c r="E449" s="802"/>
      <c r="F449" s="802"/>
      <c r="G449" s="803"/>
      <c r="H449" s="803"/>
      <c r="I449" s="995"/>
      <c r="J449" s="801"/>
      <c r="K449" s="801"/>
      <c r="L449" s="890"/>
      <c r="M449" s="801"/>
      <c r="N449" s="801"/>
      <c r="O449" s="801"/>
      <c r="P449" s="890"/>
      <c r="Q449" s="801"/>
      <c r="R449" s="801"/>
      <c r="S449" s="801"/>
      <c r="T449" s="801"/>
      <c r="U449" s="801"/>
      <c r="V449" s="801"/>
      <c r="W449" s="801"/>
      <c r="X449" s="801"/>
      <c r="Y449" s="801"/>
      <c r="Z449" s="801"/>
    </row>
    <row r="450" spans="1:26" ht="15.75" customHeight="1">
      <c r="A450" s="801"/>
      <c r="B450" s="801"/>
      <c r="C450" s="801"/>
      <c r="D450" s="801"/>
      <c r="E450" s="802"/>
      <c r="F450" s="802"/>
      <c r="G450" s="803"/>
      <c r="H450" s="803"/>
      <c r="I450" s="995"/>
      <c r="J450" s="801"/>
      <c r="K450" s="801"/>
      <c r="L450" s="890"/>
      <c r="M450" s="801"/>
      <c r="N450" s="801"/>
      <c r="O450" s="801"/>
      <c r="P450" s="890"/>
      <c r="Q450" s="801"/>
      <c r="R450" s="801"/>
      <c r="S450" s="801"/>
      <c r="T450" s="801"/>
      <c r="U450" s="801"/>
      <c r="V450" s="801"/>
      <c r="W450" s="801"/>
      <c r="X450" s="801"/>
      <c r="Y450" s="801"/>
      <c r="Z450" s="801"/>
    </row>
    <row r="451" spans="1:26" ht="15.75" customHeight="1">
      <c r="A451" s="801"/>
      <c r="B451" s="801"/>
      <c r="C451" s="801"/>
      <c r="D451" s="801"/>
      <c r="E451" s="802"/>
      <c r="F451" s="802"/>
      <c r="G451" s="803"/>
      <c r="H451" s="803"/>
      <c r="I451" s="995"/>
      <c r="J451" s="801"/>
      <c r="K451" s="801"/>
      <c r="L451" s="890"/>
      <c r="M451" s="801"/>
      <c r="N451" s="801"/>
      <c r="O451" s="801"/>
      <c r="P451" s="890"/>
      <c r="Q451" s="801"/>
      <c r="R451" s="801"/>
      <c r="S451" s="801"/>
      <c r="T451" s="801"/>
      <c r="U451" s="801"/>
      <c r="V451" s="801"/>
      <c r="W451" s="801"/>
      <c r="X451" s="801"/>
      <c r="Y451" s="801"/>
      <c r="Z451" s="801"/>
    </row>
    <row r="452" spans="1:26" ht="15.75" customHeight="1">
      <c r="A452" s="801"/>
      <c r="B452" s="801"/>
      <c r="C452" s="801"/>
      <c r="D452" s="801"/>
      <c r="E452" s="802"/>
      <c r="F452" s="802"/>
      <c r="G452" s="803"/>
      <c r="H452" s="803"/>
      <c r="I452" s="995"/>
      <c r="J452" s="801"/>
      <c r="K452" s="801"/>
      <c r="L452" s="890"/>
      <c r="M452" s="801"/>
      <c r="N452" s="801"/>
      <c r="O452" s="801"/>
      <c r="P452" s="890"/>
      <c r="Q452" s="801"/>
      <c r="R452" s="801"/>
      <c r="S452" s="801"/>
      <c r="T452" s="801"/>
      <c r="U452" s="801"/>
      <c r="V452" s="801"/>
      <c r="W452" s="801"/>
      <c r="X452" s="801"/>
      <c r="Y452" s="801"/>
      <c r="Z452" s="801"/>
    </row>
    <row r="453" spans="1:26" ht="15.75" customHeight="1">
      <c r="A453" s="801"/>
      <c r="B453" s="801"/>
      <c r="C453" s="801"/>
      <c r="D453" s="801"/>
      <c r="E453" s="802"/>
      <c r="F453" s="802"/>
      <c r="G453" s="803"/>
      <c r="H453" s="803"/>
      <c r="I453" s="995"/>
      <c r="J453" s="801"/>
      <c r="K453" s="801"/>
      <c r="L453" s="890"/>
      <c r="M453" s="801"/>
      <c r="N453" s="801"/>
      <c r="O453" s="801"/>
      <c r="P453" s="890"/>
      <c r="Q453" s="801"/>
      <c r="R453" s="801"/>
      <c r="S453" s="801"/>
      <c r="T453" s="801"/>
      <c r="U453" s="801"/>
      <c r="V453" s="801"/>
      <c r="W453" s="801"/>
      <c r="X453" s="801"/>
      <c r="Y453" s="801"/>
      <c r="Z453" s="801"/>
    </row>
    <row r="454" spans="1:26" ht="15.75" customHeight="1">
      <c r="A454" s="801"/>
      <c r="B454" s="801"/>
      <c r="C454" s="801"/>
      <c r="D454" s="801"/>
      <c r="E454" s="802"/>
      <c r="F454" s="802"/>
      <c r="G454" s="803"/>
      <c r="H454" s="803"/>
      <c r="I454" s="995"/>
      <c r="J454" s="801"/>
      <c r="K454" s="801"/>
      <c r="L454" s="890"/>
      <c r="M454" s="801"/>
      <c r="N454" s="801"/>
      <c r="O454" s="801"/>
      <c r="P454" s="890"/>
      <c r="Q454" s="801"/>
      <c r="R454" s="801"/>
      <c r="S454" s="801"/>
      <c r="T454" s="801"/>
      <c r="U454" s="801"/>
      <c r="V454" s="801"/>
      <c r="W454" s="801"/>
      <c r="X454" s="801"/>
      <c r="Y454" s="801"/>
      <c r="Z454" s="801"/>
    </row>
    <row r="455" spans="1:26" ht="15.75" customHeight="1">
      <c r="A455" s="801"/>
      <c r="B455" s="801"/>
      <c r="C455" s="801"/>
      <c r="D455" s="801"/>
      <c r="E455" s="802"/>
      <c r="F455" s="802"/>
      <c r="G455" s="803"/>
      <c r="H455" s="803"/>
      <c r="I455" s="995"/>
      <c r="J455" s="801"/>
      <c r="K455" s="801"/>
      <c r="L455" s="890"/>
      <c r="M455" s="801"/>
      <c r="N455" s="801"/>
      <c r="O455" s="801"/>
      <c r="P455" s="890"/>
      <c r="Q455" s="801"/>
      <c r="R455" s="801"/>
      <c r="S455" s="801"/>
      <c r="T455" s="801"/>
      <c r="U455" s="801"/>
      <c r="V455" s="801"/>
      <c r="W455" s="801"/>
      <c r="X455" s="801"/>
      <c r="Y455" s="801"/>
      <c r="Z455" s="801"/>
    </row>
    <row r="456" spans="1:26" ht="15.75" customHeight="1">
      <c r="A456" s="801"/>
      <c r="B456" s="801"/>
      <c r="C456" s="801"/>
      <c r="D456" s="801"/>
      <c r="E456" s="802"/>
      <c r="F456" s="802"/>
      <c r="G456" s="803"/>
      <c r="H456" s="803"/>
      <c r="I456" s="995"/>
      <c r="J456" s="801"/>
      <c r="K456" s="801"/>
      <c r="L456" s="890"/>
      <c r="M456" s="801"/>
      <c r="N456" s="801"/>
      <c r="O456" s="801"/>
      <c r="P456" s="890"/>
      <c r="Q456" s="801"/>
      <c r="R456" s="801"/>
      <c r="S456" s="801"/>
      <c r="T456" s="801"/>
      <c r="U456" s="801"/>
      <c r="V456" s="801"/>
      <c r="W456" s="801"/>
      <c r="X456" s="801"/>
      <c r="Y456" s="801"/>
      <c r="Z456" s="801"/>
    </row>
    <row r="457" spans="1:26" ht="15.75" customHeight="1">
      <c r="A457" s="801"/>
      <c r="B457" s="801"/>
      <c r="C457" s="801"/>
      <c r="D457" s="801"/>
      <c r="E457" s="802"/>
      <c r="F457" s="802"/>
      <c r="G457" s="803"/>
      <c r="H457" s="803"/>
      <c r="I457" s="995"/>
      <c r="J457" s="801"/>
      <c r="K457" s="801"/>
      <c r="L457" s="890"/>
      <c r="M457" s="801"/>
      <c r="N457" s="801"/>
      <c r="O457" s="801"/>
      <c r="P457" s="890"/>
      <c r="Q457" s="801"/>
      <c r="R457" s="801"/>
      <c r="S457" s="801"/>
      <c r="T457" s="801"/>
      <c r="U457" s="801"/>
      <c r="V457" s="801"/>
      <c r="W457" s="801"/>
      <c r="X457" s="801"/>
      <c r="Y457" s="801"/>
      <c r="Z457" s="801"/>
    </row>
    <row r="458" spans="1:26" ht="15.75" customHeight="1">
      <c r="A458" s="801"/>
      <c r="B458" s="801"/>
      <c r="C458" s="801"/>
      <c r="D458" s="801"/>
      <c r="E458" s="802"/>
      <c r="F458" s="802"/>
      <c r="G458" s="803"/>
      <c r="H458" s="803"/>
      <c r="I458" s="995"/>
      <c r="J458" s="801"/>
      <c r="K458" s="801"/>
      <c r="L458" s="890"/>
      <c r="M458" s="801"/>
      <c r="N458" s="801"/>
      <c r="O458" s="801"/>
      <c r="P458" s="890"/>
      <c r="Q458" s="801"/>
      <c r="R458" s="801"/>
      <c r="S458" s="801"/>
      <c r="T458" s="801"/>
      <c r="U458" s="801"/>
      <c r="V458" s="801"/>
      <c r="W458" s="801"/>
      <c r="X458" s="801"/>
      <c r="Y458" s="801"/>
      <c r="Z458" s="801"/>
    </row>
    <row r="459" spans="1:26" ht="15.75" customHeight="1">
      <c r="A459" s="801"/>
      <c r="B459" s="801"/>
      <c r="C459" s="801"/>
      <c r="D459" s="801"/>
      <c r="E459" s="802"/>
      <c r="F459" s="802"/>
      <c r="G459" s="803"/>
      <c r="H459" s="803"/>
      <c r="I459" s="995"/>
      <c r="J459" s="801"/>
      <c r="K459" s="801"/>
      <c r="L459" s="890"/>
      <c r="M459" s="801"/>
      <c r="N459" s="801"/>
      <c r="O459" s="801"/>
      <c r="P459" s="890"/>
      <c r="Q459" s="801"/>
      <c r="R459" s="801"/>
      <c r="S459" s="801"/>
      <c r="T459" s="801"/>
      <c r="U459" s="801"/>
      <c r="V459" s="801"/>
      <c r="W459" s="801"/>
      <c r="X459" s="801"/>
      <c r="Y459" s="801"/>
      <c r="Z459" s="801"/>
    </row>
    <row r="460" spans="1:26" ht="15.75" customHeight="1">
      <c r="A460" s="801"/>
      <c r="B460" s="801"/>
      <c r="C460" s="801"/>
      <c r="D460" s="801"/>
      <c r="E460" s="802"/>
      <c r="F460" s="802"/>
      <c r="G460" s="803"/>
      <c r="H460" s="803"/>
      <c r="I460" s="995"/>
      <c r="J460" s="801"/>
      <c r="K460" s="801"/>
      <c r="L460" s="890"/>
      <c r="M460" s="801"/>
      <c r="N460" s="801"/>
      <c r="O460" s="801"/>
      <c r="P460" s="890"/>
      <c r="Q460" s="801"/>
      <c r="R460" s="801"/>
      <c r="S460" s="801"/>
      <c r="T460" s="801"/>
      <c r="U460" s="801"/>
      <c r="V460" s="801"/>
      <c r="W460" s="801"/>
      <c r="X460" s="801"/>
      <c r="Y460" s="801"/>
      <c r="Z460" s="801"/>
    </row>
    <row r="461" spans="1:26" ht="15.75" customHeight="1">
      <c r="A461" s="801"/>
      <c r="B461" s="801"/>
      <c r="C461" s="801"/>
      <c r="D461" s="801"/>
      <c r="E461" s="802"/>
      <c r="F461" s="802"/>
      <c r="G461" s="803"/>
      <c r="H461" s="803"/>
      <c r="I461" s="995"/>
      <c r="J461" s="801"/>
      <c r="K461" s="801"/>
      <c r="L461" s="890"/>
      <c r="M461" s="801"/>
      <c r="N461" s="801"/>
      <c r="O461" s="801"/>
      <c r="P461" s="890"/>
      <c r="Q461" s="801"/>
      <c r="R461" s="801"/>
      <c r="S461" s="801"/>
      <c r="T461" s="801"/>
      <c r="U461" s="801"/>
      <c r="V461" s="801"/>
      <c r="W461" s="801"/>
      <c r="X461" s="801"/>
      <c r="Y461" s="801"/>
      <c r="Z461" s="801"/>
    </row>
    <row r="462" spans="1:26" ht="15.75" customHeight="1">
      <c r="A462" s="801"/>
      <c r="B462" s="801"/>
      <c r="C462" s="801"/>
      <c r="D462" s="801"/>
      <c r="E462" s="802"/>
      <c r="F462" s="802"/>
      <c r="G462" s="803"/>
      <c r="H462" s="803"/>
      <c r="I462" s="995"/>
      <c r="J462" s="801"/>
      <c r="K462" s="801"/>
      <c r="L462" s="890"/>
      <c r="M462" s="801"/>
      <c r="N462" s="801"/>
      <c r="O462" s="801"/>
      <c r="P462" s="890"/>
      <c r="Q462" s="801"/>
      <c r="R462" s="801"/>
      <c r="S462" s="801"/>
      <c r="T462" s="801"/>
      <c r="U462" s="801"/>
      <c r="V462" s="801"/>
      <c r="W462" s="801"/>
      <c r="X462" s="801"/>
      <c r="Y462" s="801"/>
      <c r="Z462" s="801"/>
    </row>
    <row r="463" spans="1:26" ht="15.75" customHeight="1">
      <c r="A463" s="801"/>
      <c r="B463" s="801"/>
      <c r="C463" s="801"/>
      <c r="D463" s="801"/>
      <c r="E463" s="802"/>
      <c r="F463" s="802"/>
      <c r="G463" s="803"/>
      <c r="H463" s="803"/>
      <c r="I463" s="995"/>
      <c r="J463" s="801"/>
      <c r="K463" s="801"/>
      <c r="L463" s="890"/>
      <c r="M463" s="801"/>
      <c r="N463" s="801"/>
      <c r="O463" s="801"/>
      <c r="P463" s="890"/>
      <c r="Q463" s="801"/>
      <c r="R463" s="801"/>
      <c r="S463" s="801"/>
      <c r="T463" s="801"/>
      <c r="U463" s="801"/>
      <c r="V463" s="801"/>
      <c r="W463" s="801"/>
      <c r="X463" s="801"/>
      <c r="Y463" s="801"/>
      <c r="Z463" s="801"/>
    </row>
    <row r="464" spans="1:26" ht="15.75" customHeight="1">
      <c r="A464" s="801"/>
      <c r="B464" s="801"/>
      <c r="C464" s="801"/>
      <c r="D464" s="801"/>
      <c r="E464" s="802"/>
      <c r="F464" s="802"/>
      <c r="G464" s="803"/>
      <c r="H464" s="803"/>
      <c r="I464" s="995"/>
      <c r="J464" s="801"/>
      <c r="K464" s="801"/>
      <c r="L464" s="890"/>
      <c r="M464" s="801"/>
      <c r="N464" s="801"/>
      <c r="O464" s="801"/>
      <c r="P464" s="890"/>
      <c r="Q464" s="801"/>
      <c r="R464" s="801"/>
      <c r="S464" s="801"/>
      <c r="T464" s="801"/>
      <c r="U464" s="801"/>
      <c r="V464" s="801"/>
      <c r="W464" s="801"/>
      <c r="X464" s="801"/>
      <c r="Y464" s="801"/>
      <c r="Z464" s="801"/>
    </row>
    <row r="465" spans="1:26" ht="15.75" customHeight="1">
      <c r="A465" s="801"/>
      <c r="B465" s="801"/>
      <c r="C465" s="801"/>
      <c r="D465" s="801"/>
      <c r="E465" s="802"/>
      <c r="F465" s="802"/>
      <c r="G465" s="803"/>
      <c r="H465" s="803"/>
      <c r="I465" s="995"/>
      <c r="J465" s="801"/>
      <c r="K465" s="801"/>
      <c r="L465" s="890"/>
      <c r="M465" s="801"/>
      <c r="N465" s="801"/>
      <c r="O465" s="801"/>
      <c r="P465" s="890"/>
      <c r="Q465" s="801"/>
      <c r="R465" s="801"/>
      <c r="S465" s="801"/>
      <c r="T465" s="801"/>
      <c r="U465" s="801"/>
      <c r="V465" s="801"/>
      <c r="W465" s="801"/>
      <c r="X465" s="801"/>
      <c r="Y465" s="801"/>
      <c r="Z465" s="801"/>
    </row>
    <row r="466" spans="1:26" ht="15.75" customHeight="1">
      <c r="A466" s="801"/>
      <c r="B466" s="801"/>
      <c r="C466" s="801"/>
      <c r="D466" s="801"/>
      <c r="E466" s="802"/>
      <c r="F466" s="802"/>
      <c r="G466" s="803"/>
      <c r="H466" s="803"/>
      <c r="I466" s="995"/>
      <c r="J466" s="801"/>
      <c r="K466" s="801"/>
      <c r="L466" s="890"/>
      <c r="M466" s="801"/>
      <c r="N466" s="801"/>
      <c r="O466" s="801"/>
      <c r="P466" s="890"/>
      <c r="Q466" s="801"/>
      <c r="R466" s="801"/>
      <c r="S466" s="801"/>
      <c r="T466" s="801"/>
      <c r="U466" s="801"/>
      <c r="V466" s="801"/>
      <c r="W466" s="801"/>
      <c r="X466" s="801"/>
      <c r="Y466" s="801"/>
      <c r="Z466" s="801"/>
    </row>
    <row r="467" spans="1:26" ht="15.75" customHeight="1">
      <c r="A467" s="801"/>
      <c r="B467" s="801"/>
      <c r="C467" s="801"/>
      <c r="D467" s="801"/>
      <c r="E467" s="802"/>
      <c r="F467" s="802"/>
      <c r="G467" s="803"/>
      <c r="H467" s="803"/>
      <c r="I467" s="995"/>
      <c r="J467" s="801"/>
      <c r="K467" s="801"/>
      <c r="L467" s="890"/>
      <c r="M467" s="801"/>
      <c r="N467" s="801"/>
      <c r="O467" s="801"/>
      <c r="P467" s="890"/>
      <c r="Q467" s="801"/>
      <c r="R467" s="801"/>
      <c r="S467" s="801"/>
      <c r="T467" s="801"/>
      <c r="U467" s="801"/>
      <c r="V467" s="801"/>
      <c r="W467" s="801"/>
      <c r="X467" s="801"/>
      <c r="Y467" s="801"/>
      <c r="Z467" s="801"/>
    </row>
    <row r="468" spans="1:26" ht="15.75" customHeight="1">
      <c r="A468" s="801"/>
      <c r="B468" s="801"/>
      <c r="C468" s="801"/>
      <c r="D468" s="801"/>
      <c r="E468" s="802"/>
      <c r="F468" s="802"/>
      <c r="G468" s="803"/>
      <c r="H468" s="803"/>
      <c r="I468" s="995"/>
      <c r="J468" s="801"/>
      <c r="K468" s="801"/>
      <c r="L468" s="890"/>
      <c r="M468" s="801"/>
      <c r="N468" s="801"/>
      <c r="O468" s="801"/>
      <c r="P468" s="890"/>
      <c r="Q468" s="801"/>
      <c r="R468" s="801"/>
      <c r="S468" s="801"/>
      <c r="T468" s="801"/>
      <c r="U468" s="801"/>
      <c r="V468" s="801"/>
      <c r="W468" s="801"/>
      <c r="X468" s="801"/>
      <c r="Y468" s="801"/>
      <c r="Z468" s="801"/>
    </row>
    <row r="469" spans="1:26" ht="15.75" customHeight="1">
      <c r="A469" s="801"/>
      <c r="B469" s="801"/>
      <c r="C469" s="801"/>
      <c r="D469" s="801"/>
      <c r="E469" s="802"/>
      <c r="F469" s="802"/>
      <c r="G469" s="803"/>
      <c r="H469" s="803"/>
      <c r="I469" s="995"/>
      <c r="J469" s="801"/>
      <c r="K469" s="801"/>
      <c r="L469" s="890"/>
      <c r="M469" s="801"/>
      <c r="N469" s="801"/>
      <c r="O469" s="801"/>
      <c r="P469" s="890"/>
      <c r="Q469" s="801"/>
      <c r="R469" s="801"/>
      <c r="S469" s="801"/>
      <c r="T469" s="801"/>
      <c r="U469" s="801"/>
      <c r="V469" s="801"/>
      <c r="W469" s="801"/>
      <c r="X469" s="801"/>
      <c r="Y469" s="801"/>
      <c r="Z469" s="801"/>
    </row>
    <row r="470" spans="1:26" ht="15.75" customHeight="1">
      <c r="A470" s="801"/>
      <c r="B470" s="801"/>
      <c r="C470" s="801"/>
      <c r="D470" s="801"/>
      <c r="E470" s="802"/>
      <c r="F470" s="802"/>
      <c r="G470" s="803"/>
      <c r="H470" s="803"/>
      <c r="I470" s="995"/>
      <c r="J470" s="801"/>
      <c r="K470" s="801"/>
      <c r="L470" s="890"/>
      <c r="M470" s="801"/>
      <c r="N470" s="801"/>
      <c r="O470" s="801"/>
      <c r="P470" s="890"/>
      <c r="Q470" s="801"/>
      <c r="R470" s="801"/>
      <c r="S470" s="801"/>
      <c r="T470" s="801"/>
      <c r="U470" s="801"/>
      <c r="V470" s="801"/>
      <c r="W470" s="801"/>
      <c r="X470" s="801"/>
      <c r="Y470" s="801"/>
      <c r="Z470" s="801"/>
    </row>
    <row r="471" spans="1:26" ht="15.75" customHeight="1">
      <c r="A471" s="801"/>
      <c r="B471" s="801"/>
      <c r="C471" s="801"/>
      <c r="D471" s="801"/>
      <c r="E471" s="802"/>
      <c r="F471" s="802"/>
      <c r="G471" s="803"/>
      <c r="H471" s="803"/>
      <c r="I471" s="995"/>
      <c r="J471" s="801"/>
      <c r="K471" s="801"/>
      <c r="L471" s="890"/>
      <c r="M471" s="801"/>
      <c r="N471" s="801"/>
      <c r="O471" s="801"/>
      <c r="P471" s="890"/>
      <c r="Q471" s="801"/>
      <c r="R471" s="801"/>
      <c r="S471" s="801"/>
      <c r="T471" s="801"/>
      <c r="U471" s="801"/>
      <c r="V471" s="801"/>
      <c r="W471" s="801"/>
      <c r="X471" s="801"/>
      <c r="Y471" s="801"/>
      <c r="Z471" s="801"/>
    </row>
    <row r="472" spans="1:26" ht="15.75" customHeight="1">
      <c r="A472" s="801"/>
      <c r="B472" s="801"/>
      <c r="C472" s="801"/>
      <c r="D472" s="801"/>
      <c r="E472" s="802"/>
      <c r="F472" s="802"/>
      <c r="G472" s="803"/>
      <c r="H472" s="803"/>
      <c r="I472" s="995"/>
      <c r="J472" s="801"/>
      <c r="K472" s="801"/>
      <c r="L472" s="890"/>
      <c r="M472" s="801"/>
      <c r="N472" s="801"/>
      <c r="O472" s="801"/>
      <c r="P472" s="890"/>
      <c r="Q472" s="801"/>
      <c r="R472" s="801"/>
      <c r="S472" s="801"/>
      <c r="T472" s="801"/>
      <c r="U472" s="801"/>
      <c r="V472" s="801"/>
      <c r="W472" s="801"/>
      <c r="X472" s="801"/>
      <c r="Y472" s="801"/>
      <c r="Z472" s="801"/>
    </row>
    <row r="473" spans="1:26" ht="15.75" customHeight="1">
      <c r="A473" s="801"/>
      <c r="B473" s="801"/>
      <c r="C473" s="801"/>
      <c r="D473" s="801"/>
      <c r="E473" s="802"/>
      <c r="F473" s="802"/>
      <c r="G473" s="803"/>
      <c r="H473" s="803"/>
      <c r="I473" s="995"/>
      <c r="J473" s="801"/>
      <c r="K473" s="801"/>
      <c r="L473" s="890"/>
      <c r="M473" s="801"/>
      <c r="N473" s="801"/>
      <c r="O473" s="801"/>
      <c r="P473" s="890"/>
      <c r="Q473" s="801"/>
      <c r="R473" s="801"/>
      <c r="S473" s="801"/>
      <c r="T473" s="801"/>
      <c r="U473" s="801"/>
      <c r="V473" s="801"/>
      <c r="W473" s="801"/>
      <c r="X473" s="801"/>
      <c r="Y473" s="801"/>
      <c r="Z473" s="801"/>
    </row>
    <row r="474" spans="1:26" ht="15.75" customHeight="1">
      <c r="A474" s="801"/>
      <c r="B474" s="801"/>
      <c r="C474" s="801"/>
      <c r="D474" s="801"/>
      <c r="E474" s="802"/>
      <c r="F474" s="802"/>
      <c r="G474" s="803"/>
      <c r="H474" s="803"/>
      <c r="I474" s="995"/>
      <c r="J474" s="801"/>
      <c r="K474" s="801"/>
      <c r="L474" s="890"/>
      <c r="M474" s="801"/>
      <c r="N474" s="801"/>
      <c r="O474" s="801"/>
      <c r="P474" s="890"/>
      <c r="Q474" s="801"/>
      <c r="R474" s="801"/>
      <c r="S474" s="801"/>
      <c r="T474" s="801"/>
      <c r="U474" s="801"/>
      <c r="V474" s="801"/>
      <c r="W474" s="801"/>
      <c r="X474" s="801"/>
      <c r="Y474" s="801"/>
      <c r="Z474" s="801"/>
    </row>
    <row r="475" spans="1:26" ht="15.75" customHeight="1">
      <c r="A475" s="801"/>
      <c r="B475" s="801"/>
      <c r="C475" s="801"/>
      <c r="D475" s="801"/>
      <c r="E475" s="802"/>
      <c r="F475" s="802"/>
      <c r="G475" s="803"/>
      <c r="H475" s="803"/>
      <c r="I475" s="995"/>
      <c r="J475" s="801"/>
      <c r="K475" s="801"/>
      <c r="L475" s="890"/>
      <c r="M475" s="801"/>
      <c r="N475" s="801"/>
      <c r="O475" s="801"/>
      <c r="P475" s="890"/>
      <c r="Q475" s="801"/>
      <c r="R475" s="801"/>
      <c r="S475" s="801"/>
      <c r="T475" s="801"/>
      <c r="U475" s="801"/>
      <c r="V475" s="801"/>
      <c r="W475" s="801"/>
      <c r="X475" s="801"/>
      <c r="Y475" s="801"/>
      <c r="Z475" s="801"/>
    </row>
    <row r="476" spans="1:26" ht="15.75" customHeight="1">
      <c r="A476" s="801"/>
      <c r="B476" s="801"/>
      <c r="C476" s="801"/>
      <c r="D476" s="801"/>
      <c r="E476" s="802"/>
      <c r="F476" s="802"/>
      <c r="G476" s="803"/>
      <c r="H476" s="803"/>
      <c r="I476" s="995"/>
      <c r="J476" s="801"/>
      <c r="K476" s="801"/>
      <c r="L476" s="890"/>
      <c r="M476" s="801"/>
      <c r="N476" s="801"/>
      <c r="O476" s="801"/>
      <c r="P476" s="890"/>
      <c r="Q476" s="801"/>
      <c r="R476" s="801"/>
      <c r="S476" s="801"/>
      <c r="T476" s="801"/>
      <c r="U476" s="801"/>
      <c r="V476" s="801"/>
      <c r="W476" s="801"/>
      <c r="X476" s="801"/>
      <c r="Y476" s="801"/>
      <c r="Z476" s="801"/>
    </row>
    <row r="477" spans="1:26" ht="15.75" customHeight="1">
      <c r="A477" s="801"/>
      <c r="B477" s="801"/>
      <c r="C477" s="801"/>
      <c r="D477" s="801"/>
      <c r="E477" s="802"/>
      <c r="F477" s="802"/>
      <c r="G477" s="803"/>
      <c r="H477" s="803"/>
      <c r="I477" s="995"/>
      <c r="J477" s="801"/>
      <c r="K477" s="801"/>
      <c r="L477" s="890"/>
      <c r="M477" s="801"/>
      <c r="N477" s="801"/>
      <c r="O477" s="801"/>
      <c r="P477" s="890"/>
      <c r="Q477" s="801"/>
      <c r="R477" s="801"/>
      <c r="S477" s="801"/>
      <c r="T477" s="801"/>
      <c r="U477" s="801"/>
      <c r="V477" s="801"/>
      <c r="W477" s="801"/>
      <c r="X477" s="801"/>
      <c r="Y477" s="801"/>
      <c r="Z477" s="801"/>
    </row>
    <row r="478" spans="1:26" ht="15.75" customHeight="1">
      <c r="A478" s="801"/>
      <c r="B478" s="801"/>
      <c r="C478" s="801"/>
      <c r="D478" s="801"/>
      <c r="E478" s="802"/>
      <c r="F478" s="802"/>
      <c r="G478" s="803"/>
      <c r="H478" s="803"/>
      <c r="I478" s="995"/>
      <c r="J478" s="801"/>
      <c r="K478" s="801"/>
      <c r="L478" s="890"/>
      <c r="M478" s="801"/>
      <c r="N478" s="801"/>
      <c r="O478" s="801"/>
      <c r="P478" s="890"/>
      <c r="Q478" s="801"/>
      <c r="R478" s="801"/>
      <c r="S478" s="801"/>
      <c r="T478" s="801"/>
      <c r="U478" s="801"/>
      <c r="V478" s="801"/>
      <c r="W478" s="801"/>
      <c r="X478" s="801"/>
      <c r="Y478" s="801"/>
      <c r="Z478" s="801"/>
    </row>
    <row r="479" spans="1:26" ht="15.75" customHeight="1">
      <c r="A479" s="801"/>
      <c r="B479" s="801"/>
      <c r="C479" s="801"/>
      <c r="D479" s="801"/>
      <c r="E479" s="802"/>
      <c r="F479" s="802"/>
      <c r="G479" s="803"/>
      <c r="H479" s="803"/>
      <c r="I479" s="995"/>
      <c r="J479" s="801"/>
      <c r="K479" s="801"/>
      <c r="L479" s="890"/>
      <c r="M479" s="801"/>
      <c r="N479" s="801"/>
      <c r="O479" s="801"/>
      <c r="P479" s="890"/>
      <c r="Q479" s="801"/>
      <c r="R479" s="801"/>
      <c r="S479" s="801"/>
      <c r="T479" s="801"/>
      <c r="U479" s="801"/>
      <c r="V479" s="801"/>
      <c r="W479" s="801"/>
      <c r="X479" s="801"/>
      <c r="Y479" s="801"/>
      <c r="Z479" s="801"/>
    </row>
    <row r="480" spans="1:26" ht="15.75" customHeight="1">
      <c r="A480" s="801"/>
      <c r="B480" s="801"/>
      <c r="C480" s="801"/>
      <c r="D480" s="801"/>
      <c r="E480" s="802"/>
      <c r="F480" s="802"/>
      <c r="G480" s="803"/>
      <c r="H480" s="803"/>
      <c r="I480" s="995"/>
      <c r="J480" s="801"/>
      <c r="K480" s="801"/>
      <c r="L480" s="890"/>
      <c r="M480" s="801"/>
      <c r="N480" s="801"/>
      <c r="O480" s="801"/>
      <c r="P480" s="890"/>
      <c r="Q480" s="801"/>
      <c r="R480" s="801"/>
      <c r="S480" s="801"/>
      <c r="T480" s="801"/>
      <c r="U480" s="801"/>
      <c r="V480" s="801"/>
      <c r="W480" s="801"/>
      <c r="X480" s="801"/>
      <c r="Y480" s="801"/>
      <c r="Z480" s="801"/>
    </row>
    <row r="481" spans="1:26" ht="15.75" customHeight="1">
      <c r="A481" s="801"/>
      <c r="B481" s="801"/>
      <c r="C481" s="801"/>
      <c r="D481" s="801"/>
      <c r="E481" s="802"/>
      <c r="F481" s="802"/>
      <c r="G481" s="803"/>
      <c r="H481" s="803"/>
      <c r="I481" s="995"/>
      <c r="J481" s="801"/>
      <c r="K481" s="801"/>
      <c r="L481" s="890"/>
      <c r="M481" s="801"/>
      <c r="N481" s="801"/>
      <c r="O481" s="801"/>
      <c r="P481" s="890"/>
      <c r="Q481" s="801"/>
      <c r="R481" s="801"/>
      <c r="S481" s="801"/>
      <c r="T481" s="801"/>
      <c r="U481" s="801"/>
      <c r="V481" s="801"/>
      <c r="W481" s="801"/>
      <c r="X481" s="801"/>
      <c r="Y481" s="801"/>
      <c r="Z481" s="801"/>
    </row>
    <row r="482" spans="1:26" ht="15.75" customHeight="1">
      <c r="A482" s="801"/>
      <c r="B482" s="801"/>
      <c r="C482" s="801"/>
      <c r="D482" s="801"/>
      <c r="E482" s="802"/>
      <c r="F482" s="802"/>
      <c r="G482" s="803"/>
      <c r="H482" s="803"/>
      <c r="I482" s="995"/>
      <c r="J482" s="801"/>
      <c r="K482" s="801"/>
      <c r="L482" s="890"/>
      <c r="M482" s="801"/>
      <c r="N482" s="801"/>
      <c r="O482" s="801"/>
      <c r="P482" s="890"/>
      <c r="Q482" s="801"/>
      <c r="R482" s="801"/>
      <c r="S482" s="801"/>
      <c r="T482" s="801"/>
      <c r="U482" s="801"/>
      <c r="V482" s="801"/>
      <c r="W482" s="801"/>
      <c r="X482" s="801"/>
      <c r="Y482" s="801"/>
      <c r="Z482" s="801"/>
    </row>
    <row r="483" spans="1:26" ht="15.75" customHeight="1">
      <c r="A483" s="801"/>
      <c r="B483" s="801"/>
      <c r="C483" s="801"/>
      <c r="D483" s="801"/>
      <c r="E483" s="802"/>
      <c r="F483" s="802"/>
      <c r="G483" s="803"/>
      <c r="H483" s="803"/>
      <c r="I483" s="995"/>
      <c r="J483" s="801"/>
      <c r="K483" s="801"/>
      <c r="L483" s="890"/>
      <c r="M483" s="801"/>
      <c r="N483" s="801"/>
      <c r="O483" s="801"/>
      <c r="P483" s="890"/>
      <c r="Q483" s="801"/>
      <c r="R483" s="801"/>
      <c r="S483" s="801"/>
      <c r="T483" s="801"/>
      <c r="U483" s="801"/>
      <c r="V483" s="801"/>
      <c r="W483" s="801"/>
      <c r="X483" s="801"/>
      <c r="Y483" s="801"/>
      <c r="Z483" s="801"/>
    </row>
    <row r="484" spans="1:26" ht="15.75" customHeight="1">
      <c r="A484" s="801"/>
      <c r="B484" s="801"/>
      <c r="C484" s="801"/>
      <c r="D484" s="801"/>
      <c r="E484" s="802"/>
      <c r="F484" s="802"/>
      <c r="G484" s="803"/>
      <c r="H484" s="803"/>
      <c r="I484" s="995"/>
      <c r="J484" s="801"/>
      <c r="K484" s="801"/>
      <c r="L484" s="890"/>
      <c r="M484" s="801"/>
      <c r="N484" s="801"/>
      <c r="O484" s="801"/>
      <c r="P484" s="890"/>
      <c r="Q484" s="801"/>
      <c r="R484" s="801"/>
      <c r="S484" s="801"/>
      <c r="T484" s="801"/>
      <c r="U484" s="801"/>
      <c r="V484" s="801"/>
      <c r="W484" s="801"/>
      <c r="X484" s="801"/>
      <c r="Y484" s="801"/>
      <c r="Z484" s="801"/>
    </row>
    <row r="485" spans="1:26" ht="15.75" customHeight="1">
      <c r="A485" s="801"/>
      <c r="B485" s="801"/>
      <c r="C485" s="801"/>
      <c r="D485" s="801"/>
      <c r="E485" s="802"/>
      <c r="F485" s="802"/>
      <c r="G485" s="803"/>
      <c r="H485" s="803"/>
      <c r="I485" s="995"/>
      <c r="J485" s="801"/>
      <c r="K485" s="801"/>
      <c r="L485" s="890"/>
      <c r="M485" s="801"/>
      <c r="N485" s="801"/>
      <c r="O485" s="801"/>
      <c r="P485" s="890"/>
      <c r="Q485" s="801"/>
      <c r="R485" s="801"/>
      <c r="S485" s="801"/>
      <c r="T485" s="801"/>
      <c r="U485" s="801"/>
      <c r="V485" s="801"/>
      <c r="W485" s="801"/>
      <c r="X485" s="801"/>
      <c r="Y485" s="801"/>
      <c r="Z485" s="801"/>
    </row>
    <row r="486" spans="1:26" ht="15.75" customHeight="1">
      <c r="A486" s="801"/>
      <c r="B486" s="801"/>
      <c r="C486" s="801"/>
      <c r="D486" s="801"/>
      <c r="E486" s="802"/>
      <c r="F486" s="802"/>
      <c r="G486" s="803"/>
      <c r="H486" s="803"/>
      <c r="I486" s="995"/>
      <c r="J486" s="801"/>
      <c r="K486" s="801"/>
      <c r="L486" s="890"/>
      <c r="M486" s="801"/>
      <c r="N486" s="801"/>
      <c r="O486" s="801"/>
      <c r="P486" s="890"/>
      <c r="Q486" s="801"/>
      <c r="R486" s="801"/>
      <c r="S486" s="801"/>
      <c r="T486" s="801"/>
      <c r="U486" s="801"/>
      <c r="V486" s="801"/>
      <c r="W486" s="801"/>
      <c r="X486" s="801"/>
      <c r="Y486" s="801"/>
      <c r="Z486" s="801"/>
    </row>
    <row r="487" spans="1:26" ht="15.75" customHeight="1">
      <c r="A487" s="801"/>
      <c r="B487" s="801"/>
      <c r="C487" s="801"/>
      <c r="D487" s="801"/>
      <c r="E487" s="802"/>
      <c r="F487" s="802"/>
      <c r="G487" s="803"/>
      <c r="H487" s="803"/>
      <c r="I487" s="995"/>
      <c r="J487" s="801"/>
      <c r="K487" s="801"/>
      <c r="L487" s="890"/>
      <c r="M487" s="801"/>
      <c r="N487" s="801"/>
      <c r="O487" s="801"/>
      <c r="P487" s="890"/>
      <c r="Q487" s="801"/>
      <c r="R487" s="801"/>
      <c r="S487" s="801"/>
      <c r="T487" s="801"/>
      <c r="U487" s="801"/>
      <c r="V487" s="801"/>
      <c r="W487" s="801"/>
      <c r="X487" s="801"/>
      <c r="Y487" s="801"/>
      <c r="Z487" s="801"/>
    </row>
    <row r="488" spans="1:26" ht="15.75" customHeight="1">
      <c r="A488" s="801"/>
      <c r="B488" s="801"/>
      <c r="C488" s="801"/>
      <c r="D488" s="801"/>
      <c r="E488" s="802"/>
      <c r="F488" s="802"/>
      <c r="G488" s="803"/>
      <c r="H488" s="803"/>
      <c r="I488" s="995"/>
      <c r="J488" s="801"/>
      <c r="K488" s="801"/>
      <c r="L488" s="890"/>
      <c r="M488" s="801"/>
      <c r="N488" s="801"/>
      <c r="O488" s="801"/>
      <c r="P488" s="890"/>
      <c r="Q488" s="801"/>
      <c r="R488" s="801"/>
      <c r="S488" s="801"/>
      <c r="T488" s="801"/>
      <c r="U488" s="801"/>
      <c r="V488" s="801"/>
      <c r="W488" s="801"/>
      <c r="X488" s="801"/>
      <c r="Y488" s="801"/>
      <c r="Z488" s="801"/>
    </row>
    <row r="489" spans="1:26" ht="15.75" customHeight="1">
      <c r="A489" s="801"/>
      <c r="B489" s="801"/>
      <c r="C489" s="801"/>
      <c r="D489" s="801"/>
      <c r="E489" s="802"/>
      <c r="F489" s="802"/>
      <c r="G489" s="803"/>
      <c r="H489" s="803"/>
      <c r="I489" s="995"/>
      <c r="J489" s="801"/>
      <c r="K489" s="801"/>
      <c r="L489" s="890"/>
      <c r="M489" s="801"/>
      <c r="N489" s="801"/>
      <c r="O489" s="801"/>
      <c r="P489" s="890"/>
      <c r="Q489" s="801"/>
      <c r="R489" s="801"/>
      <c r="S489" s="801"/>
      <c r="T489" s="801"/>
      <c r="U489" s="801"/>
      <c r="V489" s="801"/>
      <c r="W489" s="801"/>
      <c r="X489" s="801"/>
      <c r="Y489" s="801"/>
      <c r="Z489" s="801"/>
    </row>
    <row r="490" spans="1:26" ht="15.75" customHeight="1">
      <c r="A490" s="801"/>
      <c r="B490" s="801"/>
      <c r="C490" s="801"/>
      <c r="D490" s="801"/>
      <c r="E490" s="802"/>
      <c r="F490" s="802"/>
      <c r="G490" s="803"/>
      <c r="H490" s="803"/>
      <c r="I490" s="995"/>
      <c r="J490" s="801"/>
      <c r="K490" s="801"/>
      <c r="L490" s="890"/>
      <c r="M490" s="801"/>
      <c r="N490" s="801"/>
      <c r="O490" s="801"/>
      <c r="P490" s="890"/>
      <c r="Q490" s="801"/>
      <c r="R490" s="801"/>
      <c r="S490" s="801"/>
      <c r="T490" s="801"/>
      <c r="U490" s="801"/>
      <c r="V490" s="801"/>
      <c r="W490" s="801"/>
      <c r="X490" s="801"/>
      <c r="Y490" s="801"/>
      <c r="Z490" s="801"/>
    </row>
    <row r="491" spans="1:26" ht="15.75" customHeight="1">
      <c r="A491" s="801"/>
      <c r="B491" s="801"/>
      <c r="C491" s="801"/>
      <c r="D491" s="801"/>
      <c r="E491" s="802"/>
      <c r="F491" s="802"/>
      <c r="G491" s="803"/>
      <c r="H491" s="803"/>
      <c r="I491" s="995"/>
      <c r="J491" s="801"/>
      <c r="K491" s="801"/>
      <c r="L491" s="890"/>
      <c r="M491" s="801"/>
      <c r="N491" s="801"/>
      <c r="O491" s="801"/>
      <c r="P491" s="890"/>
      <c r="Q491" s="801"/>
      <c r="R491" s="801"/>
      <c r="S491" s="801"/>
      <c r="T491" s="801"/>
      <c r="U491" s="801"/>
      <c r="V491" s="801"/>
      <c r="W491" s="801"/>
      <c r="X491" s="801"/>
      <c r="Y491" s="801"/>
      <c r="Z491" s="801"/>
    </row>
    <row r="492" spans="1:26" ht="15.75" customHeight="1">
      <c r="A492" s="801"/>
      <c r="B492" s="801"/>
      <c r="C492" s="801"/>
      <c r="D492" s="801"/>
      <c r="E492" s="802"/>
      <c r="F492" s="802"/>
      <c r="G492" s="803"/>
      <c r="H492" s="803"/>
      <c r="I492" s="995"/>
      <c r="J492" s="801"/>
      <c r="K492" s="801"/>
      <c r="L492" s="890"/>
      <c r="M492" s="801"/>
      <c r="N492" s="801"/>
      <c r="O492" s="801"/>
      <c r="P492" s="890"/>
      <c r="Q492" s="801"/>
      <c r="R492" s="801"/>
      <c r="S492" s="801"/>
      <c r="T492" s="801"/>
      <c r="U492" s="801"/>
      <c r="V492" s="801"/>
      <c r="W492" s="801"/>
      <c r="X492" s="801"/>
      <c r="Y492" s="801"/>
      <c r="Z492" s="801"/>
    </row>
    <row r="493" spans="1:26" ht="15.75" customHeight="1">
      <c r="A493" s="801"/>
      <c r="B493" s="801"/>
      <c r="C493" s="801"/>
      <c r="D493" s="801"/>
      <c r="E493" s="802"/>
      <c r="F493" s="802"/>
      <c r="G493" s="803"/>
      <c r="H493" s="803"/>
      <c r="I493" s="995"/>
      <c r="J493" s="801"/>
      <c r="K493" s="801"/>
      <c r="L493" s="890"/>
      <c r="M493" s="801"/>
      <c r="N493" s="801"/>
      <c r="O493" s="801"/>
      <c r="P493" s="890"/>
      <c r="Q493" s="801"/>
      <c r="R493" s="801"/>
      <c r="S493" s="801"/>
      <c r="T493" s="801"/>
      <c r="U493" s="801"/>
      <c r="V493" s="801"/>
      <c r="W493" s="801"/>
      <c r="X493" s="801"/>
      <c r="Y493" s="801"/>
      <c r="Z493" s="801"/>
    </row>
    <row r="494" spans="1:26" ht="15.75" customHeight="1">
      <c r="A494" s="801"/>
      <c r="B494" s="801"/>
      <c r="C494" s="801"/>
      <c r="D494" s="801"/>
      <c r="E494" s="802"/>
      <c r="F494" s="802"/>
      <c r="G494" s="803"/>
      <c r="H494" s="803"/>
      <c r="I494" s="995"/>
      <c r="J494" s="801"/>
      <c r="K494" s="801"/>
      <c r="L494" s="890"/>
      <c r="M494" s="801"/>
      <c r="N494" s="801"/>
      <c r="O494" s="801"/>
      <c r="P494" s="890"/>
      <c r="Q494" s="801"/>
      <c r="R494" s="801"/>
      <c r="S494" s="801"/>
      <c r="T494" s="801"/>
      <c r="U494" s="801"/>
      <c r="V494" s="801"/>
      <c r="W494" s="801"/>
      <c r="X494" s="801"/>
      <c r="Y494" s="801"/>
      <c r="Z494" s="801"/>
    </row>
    <row r="495" spans="1:26" ht="15.75" customHeight="1">
      <c r="A495" s="801"/>
      <c r="B495" s="801"/>
      <c r="C495" s="801"/>
      <c r="D495" s="801"/>
      <c r="E495" s="802"/>
      <c r="F495" s="802"/>
      <c r="G495" s="803"/>
      <c r="H495" s="803"/>
      <c r="I495" s="995"/>
      <c r="J495" s="801"/>
      <c r="K495" s="801"/>
      <c r="L495" s="890"/>
      <c r="M495" s="801"/>
      <c r="N495" s="801"/>
      <c r="O495" s="801"/>
      <c r="P495" s="890"/>
      <c r="Q495" s="801"/>
      <c r="R495" s="801"/>
      <c r="S495" s="801"/>
      <c r="T495" s="801"/>
      <c r="U495" s="801"/>
      <c r="V495" s="801"/>
      <c r="W495" s="801"/>
      <c r="X495" s="801"/>
      <c r="Y495" s="801"/>
      <c r="Z495" s="801"/>
    </row>
    <row r="496" spans="1:26" ht="15.75" customHeight="1">
      <c r="A496" s="801"/>
      <c r="B496" s="801"/>
      <c r="C496" s="801"/>
      <c r="D496" s="801"/>
      <c r="E496" s="802"/>
      <c r="F496" s="802"/>
      <c r="G496" s="803"/>
      <c r="H496" s="803"/>
      <c r="I496" s="995"/>
      <c r="J496" s="801"/>
      <c r="K496" s="801"/>
      <c r="L496" s="890"/>
      <c r="M496" s="801"/>
      <c r="N496" s="801"/>
      <c r="O496" s="801"/>
      <c r="P496" s="890"/>
      <c r="Q496" s="801"/>
      <c r="R496" s="801"/>
      <c r="S496" s="801"/>
      <c r="T496" s="801"/>
      <c r="U496" s="801"/>
      <c r="V496" s="801"/>
      <c r="W496" s="801"/>
      <c r="X496" s="801"/>
      <c r="Y496" s="801"/>
      <c r="Z496" s="801"/>
    </row>
    <row r="497" spans="1:26" ht="15.75" customHeight="1">
      <c r="A497" s="801"/>
      <c r="B497" s="801"/>
      <c r="C497" s="801"/>
      <c r="D497" s="801"/>
      <c r="E497" s="802"/>
      <c r="F497" s="802"/>
      <c r="G497" s="803"/>
      <c r="H497" s="803"/>
      <c r="I497" s="995"/>
      <c r="J497" s="801"/>
      <c r="K497" s="801"/>
      <c r="L497" s="890"/>
      <c r="M497" s="801"/>
      <c r="N497" s="801"/>
      <c r="O497" s="801"/>
      <c r="P497" s="890"/>
      <c r="Q497" s="801"/>
      <c r="R497" s="801"/>
      <c r="S497" s="801"/>
      <c r="T497" s="801"/>
      <c r="U497" s="801"/>
      <c r="V497" s="801"/>
      <c r="W497" s="801"/>
      <c r="X497" s="801"/>
      <c r="Y497" s="801"/>
      <c r="Z497" s="801"/>
    </row>
    <row r="498" spans="1:26" ht="15.75" customHeight="1">
      <c r="A498" s="801"/>
      <c r="B498" s="801"/>
      <c r="C498" s="801"/>
      <c r="D498" s="801"/>
      <c r="E498" s="802"/>
      <c r="F498" s="802"/>
      <c r="G498" s="803"/>
      <c r="H498" s="803"/>
      <c r="I498" s="995"/>
      <c r="J498" s="801"/>
      <c r="K498" s="801"/>
      <c r="L498" s="890"/>
      <c r="M498" s="801"/>
      <c r="N498" s="801"/>
      <c r="O498" s="801"/>
      <c r="P498" s="890"/>
      <c r="Q498" s="801"/>
      <c r="R498" s="801"/>
      <c r="S498" s="801"/>
      <c r="T498" s="801"/>
      <c r="U498" s="801"/>
      <c r="V498" s="801"/>
      <c r="W498" s="801"/>
      <c r="X498" s="801"/>
      <c r="Y498" s="801"/>
      <c r="Z498" s="801"/>
    </row>
    <row r="499" spans="1:26" ht="15.75" customHeight="1">
      <c r="A499" s="801"/>
      <c r="B499" s="801"/>
      <c r="C499" s="801"/>
      <c r="D499" s="801"/>
      <c r="E499" s="802"/>
      <c r="F499" s="802"/>
      <c r="G499" s="803"/>
      <c r="H499" s="803"/>
      <c r="I499" s="995"/>
      <c r="J499" s="801"/>
      <c r="K499" s="801"/>
      <c r="L499" s="890"/>
      <c r="M499" s="801"/>
      <c r="N499" s="801"/>
      <c r="O499" s="801"/>
      <c r="P499" s="890"/>
      <c r="Q499" s="801"/>
      <c r="R499" s="801"/>
      <c r="S499" s="801"/>
      <c r="T499" s="801"/>
      <c r="U499" s="801"/>
      <c r="V499" s="801"/>
      <c r="W499" s="801"/>
      <c r="X499" s="801"/>
      <c r="Y499" s="801"/>
      <c r="Z499" s="801"/>
    </row>
    <row r="500" spans="1:26" ht="15.75" customHeight="1">
      <c r="A500" s="801"/>
      <c r="B500" s="801"/>
      <c r="C500" s="801"/>
      <c r="D500" s="801"/>
      <c r="E500" s="802"/>
      <c r="F500" s="802"/>
      <c r="G500" s="803"/>
      <c r="H500" s="803"/>
      <c r="I500" s="995"/>
      <c r="J500" s="801"/>
      <c r="K500" s="801"/>
      <c r="L500" s="890"/>
      <c r="M500" s="801"/>
      <c r="N500" s="801"/>
      <c r="O500" s="801"/>
      <c r="P500" s="890"/>
      <c r="Q500" s="801"/>
      <c r="R500" s="801"/>
      <c r="S500" s="801"/>
      <c r="T500" s="801"/>
      <c r="U500" s="801"/>
      <c r="V500" s="801"/>
      <c r="W500" s="801"/>
      <c r="X500" s="801"/>
      <c r="Y500" s="801"/>
      <c r="Z500" s="801"/>
    </row>
    <row r="501" spans="1:26" ht="15.75" customHeight="1">
      <c r="A501" s="801"/>
      <c r="B501" s="801"/>
      <c r="C501" s="801"/>
      <c r="D501" s="801"/>
      <c r="E501" s="802"/>
      <c r="F501" s="802"/>
      <c r="G501" s="803"/>
      <c r="H501" s="803"/>
      <c r="I501" s="995"/>
      <c r="J501" s="801"/>
      <c r="K501" s="801"/>
      <c r="L501" s="890"/>
      <c r="M501" s="801"/>
      <c r="N501" s="801"/>
      <c r="O501" s="801"/>
      <c r="P501" s="890"/>
      <c r="Q501" s="801"/>
      <c r="R501" s="801"/>
      <c r="S501" s="801"/>
      <c r="T501" s="801"/>
      <c r="U501" s="801"/>
      <c r="V501" s="801"/>
      <c r="W501" s="801"/>
      <c r="X501" s="801"/>
      <c r="Y501" s="801"/>
      <c r="Z501" s="801"/>
    </row>
    <row r="502" spans="1:26" ht="15.75" customHeight="1">
      <c r="A502" s="801"/>
      <c r="B502" s="801"/>
      <c r="C502" s="801"/>
      <c r="D502" s="801"/>
      <c r="E502" s="802"/>
      <c r="F502" s="802"/>
      <c r="G502" s="803"/>
      <c r="H502" s="803"/>
      <c r="I502" s="995"/>
      <c r="J502" s="801"/>
      <c r="K502" s="801"/>
      <c r="L502" s="890"/>
      <c r="M502" s="801"/>
      <c r="N502" s="801"/>
      <c r="O502" s="801"/>
      <c r="P502" s="890"/>
      <c r="Q502" s="801"/>
      <c r="R502" s="801"/>
      <c r="S502" s="801"/>
      <c r="T502" s="801"/>
      <c r="U502" s="801"/>
      <c r="V502" s="801"/>
      <c r="W502" s="801"/>
      <c r="X502" s="801"/>
      <c r="Y502" s="801"/>
      <c r="Z502" s="801"/>
    </row>
    <row r="503" spans="1:26" ht="15.75" customHeight="1">
      <c r="A503" s="801"/>
      <c r="B503" s="801"/>
      <c r="C503" s="801"/>
      <c r="D503" s="801"/>
      <c r="E503" s="802"/>
      <c r="F503" s="802"/>
      <c r="G503" s="803"/>
      <c r="H503" s="803"/>
      <c r="I503" s="995"/>
      <c r="J503" s="801"/>
      <c r="K503" s="801"/>
      <c r="L503" s="890"/>
      <c r="M503" s="801"/>
      <c r="N503" s="801"/>
      <c r="O503" s="801"/>
      <c r="P503" s="890"/>
      <c r="Q503" s="801"/>
      <c r="R503" s="801"/>
      <c r="S503" s="801"/>
      <c r="T503" s="801"/>
      <c r="U503" s="801"/>
      <c r="V503" s="801"/>
      <c r="W503" s="801"/>
      <c r="X503" s="801"/>
      <c r="Y503" s="801"/>
      <c r="Z503" s="801"/>
    </row>
    <row r="504" spans="1:26" ht="15.75" customHeight="1">
      <c r="A504" s="801"/>
      <c r="B504" s="801"/>
      <c r="C504" s="801"/>
      <c r="D504" s="801"/>
      <c r="E504" s="802"/>
      <c r="F504" s="802"/>
      <c r="G504" s="803"/>
      <c r="H504" s="803"/>
      <c r="I504" s="995"/>
      <c r="J504" s="801"/>
      <c r="K504" s="801"/>
      <c r="L504" s="890"/>
      <c r="M504" s="801"/>
      <c r="N504" s="801"/>
      <c r="O504" s="801"/>
      <c r="P504" s="890"/>
      <c r="Q504" s="801"/>
      <c r="R504" s="801"/>
      <c r="S504" s="801"/>
      <c r="T504" s="801"/>
      <c r="U504" s="801"/>
      <c r="V504" s="801"/>
      <c r="W504" s="801"/>
      <c r="X504" s="801"/>
      <c r="Y504" s="801"/>
      <c r="Z504" s="801"/>
    </row>
    <row r="505" spans="1:26" ht="15.75" customHeight="1">
      <c r="A505" s="801"/>
      <c r="B505" s="801"/>
      <c r="C505" s="801"/>
      <c r="D505" s="801"/>
      <c r="E505" s="802"/>
      <c r="F505" s="802"/>
      <c r="G505" s="803"/>
      <c r="H505" s="803"/>
      <c r="I505" s="995"/>
      <c r="J505" s="801"/>
      <c r="K505" s="801"/>
      <c r="L505" s="890"/>
      <c r="M505" s="801"/>
      <c r="N505" s="801"/>
      <c r="O505" s="801"/>
      <c r="P505" s="890"/>
      <c r="Q505" s="801"/>
      <c r="R505" s="801"/>
      <c r="S505" s="801"/>
      <c r="T505" s="801"/>
      <c r="U505" s="801"/>
      <c r="V505" s="801"/>
      <c r="W505" s="801"/>
      <c r="X505" s="801"/>
      <c r="Y505" s="801"/>
      <c r="Z505" s="801"/>
    </row>
    <row r="506" spans="1:26" ht="15.75" customHeight="1">
      <c r="A506" s="801"/>
      <c r="B506" s="801"/>
      <c r="C506" s="801"/>
      <c r="D506" s="801"/>
      <c r="E506" s="802"/>
      <c r="F506" s="802"/>
      <c r="G506" s="803"/>
      <c r="H506" s="803"/>
      <c r="I506" s="995"/>
      <c r="J506" s="801"/>
      <c r="K506" s="801"/>
      <c r="L506" s="890"/>
      <c r="M506" s="801"/>
      <c r="N506" s="801"/>
      <c r="O506" s="801"/>
      <c r="P506" s="890"/>
      <c r="Q506" s="801"/>
      <c r="R506" s="801"/>
      <c r="S506" s="801"/>
      <c r="T506" s="801"/>
      <c r="U506" s="801"/>
      <c r="V506" s="801"/>
      <c r="W506" s="801"/>
      <c r="X506" s="801"/>
      <c r="Y506" s="801"/>
      <c r="Z506" s="801"/>
    </row>
    <row r="507" spans="1:26" ht="15.75" customHeight="1">
      <c r="A507" s="801"/>
      <c r="B507" s="801"/>
      <c r="C507" s="801"/>
      <c r="D507" s="801"/>
      <c r="E507" s="802"/>
      <c r="F507" s="802"/>
      <c r="G507" s="803"/>
      <c r="H507" s="803"/>
      <c r="I507" s="995"/>
      <c r="J507" s="801"/>
      <c r="K507" s="801"/>
      <c r="L507" s="890"/>
      <c r="M507" s="801"/>
      <c r="N507" s="801"/>
      <c r="O507" s="801"/>
      <c r="P507" s="890"/>
      <c r="Q507" s="801"/>
      <c r="R507" s="801"/>
      <c r="S507" s="801"/>
      <c r="T507" s="801"/>
      <c r="U507" s="801"/>
      <c r="V507" s="801"/>
      <c r="W507" s="801"/>
      <c r="X507" s="801"/>
      <c r="Y507" s="801"/>
      <c r="Z507" s="801"/>
    </row>
    <row r="508" spans="1:26" ht="15.75" customHeight="1">
      <c r="A508" s="801"/>
      <c r="B508" s="801"/>
      <c r="C508" s="801"/>
      <c r="D508" s="801"/>
      <c r="E508" s="802"/>
      <c r="F508" s="802"/>
      <c r="G508" s="803"/>
      <c r="H508" s="803"/>
      <c r="I508" s="995"/>
      <c r="J508" s="801"/>
      <c r="K508" s="801"/>
      <c r="L508" s="890"/>
      <c r="M508" s="801"/>
      <c r="N508" s="801"/>
      <c r="O508" s="801"/>
      <c r="P508" s="890"/>
      <c r="Q508" s="801"/>
      <c r="R508" s="801"/>
      <c r="S508" s="801"/>
      <c r="T508" s="801"/>
      <c r="U508" s="801"/>
      <c r="V508" s="801"/>
      <c r="W508" s="801"/>
      <c r="X508" s="801"/>
      <c r="Y508" s="801"/>
      <c r="Z508" s="801"/>
    </row>
    <row r="509" spans="1:26" ht="15.75" customHeight="1">
      <c r="A509" s="801"/>
      <c r="B509" s="801"/>
      <c r="C509" s="801"/>
      <c r="D509" s="801"/>
      <c r="E509" s="802"/>
      <c r="F509" s="802"/>
      <c r="G509" s="803"/>
      <c r="H509" s="803"/>
      <c r="I509" s="995"/>
      <c r="J509" s="801"/>
      <c r="K509" s="801"/>
      <c r="L509" s="890"/>
      <c r="M509" s="801"/>
      <c r="N509" s="801"/>
      <c r="O509" s="801"/>
      <c r="P509" s="890"/>
      <c r="Q509" s="801"/>
      <c r="R509" s="801"/>
      <c r="S509" s="801"/>
      <c r="T509" s="801"/>
      <c r="U509" s="801"/>
      <c r="V509" s="801"/>
      <c r="W509" s="801"/>
      <c r="X509" s="801"/>
      <c r="Y509" s="801"/>
      <c r="Z509" s="801"/>
    </row>
    <row r="510" spans="1:26" ht="15.75" customHeight="1">
      <c r="A510" s="801"/>
      <c r="B510" s="801"/>
      <c r="C510" s="801"/>
      <c r="D510" s="801"/>
      <c r="E510" s="802"/>
      <c r="F510" s="802"/>
      <c r="G510" s="803"/>
      <c r="H510" s="803"/>
      <c r="I510" s="995"/>
      <c r="J510" s="801"/>
      <c r="K510" s="801"/>
      <c r="L510" s="890"/>
      <c r="M510" s="801"/>
      <c r="N510" s="801"/>
      <c r="O510" s="801"/>
      <c r="P510" s="890"/>
      <c r="Q510" s="801"/>
      <c r="R510" s="801"/>
      <c r="S510" s="801"/>
      <c r="T510" s="801"/>
      <c r="U510" s="801"/>
      <c r="V510" s="801"/>
      <c r="W510" s="801"/>
      <c r="X510" s="801"/>
      <c r="Y510" s="801"/>
      <c r="Z510" s="801"/>
    </row>
    <row r="511" spans="1:26" ht="15.75" customHeight="1">
      <c r="A511" s="801"/>
      <c r="B511" s="801"/>
      <c r="C511" s="801"/>
      <c r="D511" s="801"/>
      <c r="E511" s="802"/>
      <c r="F511" s="802"/>
      <c r="G511" s="803"/>
      <c r="H511" s="803"/>
      <c r="I511" s="995"/>
      <c r="J511" s="801"/>
      <c r="K511" s="801"/>
      <c r="L511" s="890"/>
      <c r="M511" s="801"/>
      <c r="N511" s="801"/>
      <c r="O511" s="801"/>
      <c r="P511" s="890"/>
      <c r="Q511" s="801"/>
      <c r="R511" s="801"/>
      <c r="S511" s="801"/>
      <c r="T511" s="801"/>
      <c r="U511" s="801"/>
      <c r="V511" s="801"/>
      <c r="W511" s="801"/>
      <c r="X511" s="801"/>
      <c r="Y511" s="801"/>
      <c r="Z511" s="801"/>
    </row>
    <row r="512" spans="1:26" ht="15.75" customHeight="1">
      <c r="A512" s="801"/>
      <c r="B512" s="801"/>
      <c r="C512" s="801"/>
      <c r="D512" s="801"/>
      <c r="E512" s="802"/>
      <c r="F512" s="802"/>
      <c r="G512" s="803"/>
      <c r="H512" s="803"/>
      <c r="I512" s="995"/>
      <c r="J512" s="801"/>
      <c r="K512" s="801"/>
      <c r="L512" s="890"/>
      <c r="M512" s="801"/>
      <c r="N512" s="801"/>
      <c r="O512" s="801"/>
      <c r="P512" s="890"/>
      <c r="Q512" s="801"/>
      <c r="R512" s="801"/>
      <c r="S512" s="801"/>
      <c r="T512" s="801"/>
      <c r="U512" s="801"/>
      <c r="V512" s="801"/>
      <c r="W512" s="801"/>
      <c r="X512" s="801"/>
      <c r="Y512" s="801"/>
      <c r="Z512" s="801"/>
    </row>
    <row r="513" spans="1:26" ht="15.75" customHeight="1">
      <c r="A513" s="801"/>
      <c r="B513" s="801"/>
      <c r="C513" s="801"/>
      <c r="D513" s="801"/>
      <c r="E513" s="802"/>
      <c r="F513" s="802"/>
      <c r="G513" s="803"/>
      <c r="H513" s="803"/>
      <c r="I513" s="995"/>
      <c r="J513" s="801"/>
      <c r="K513" s="801"/>
      <c r="L513" s="890"/>
      <c r="M513" s="801"/>
      <c r="N513" s="801"/>
      <c r="O513" s="801"/>
      <c r="P513" s="890"/>
      <c r="Q513" s="801"/>
      <c r="R513" s="801"/>
      <c r="S513" s="801"/>
      <c r="T513" s="801"/>
      <c r="U513" s="801"/>
      <c r="V513" s="801"/>
      <c r="W513" s="801"/>
      <c r="X513" s="801"/>
      <c r="Y513" s="801"/>
      <c r="Z513" s="801"/>
    </row>
    <row r="514" spans="1:26" ht="15.75" customHeight="1">
      <c r="A514" s="801"/>
      <c r="B514" s="801"/>
      <c r="C514" s="801"/>
      <c r="D514" s="801"/>
      <c r="E514" s="802"/>
      <c r="F514" s="802"/>
      <c r="G514" s="803"/>
      <c r="H514" s="803"/>
      <c r="I514" s="995"/>
      <c r="J514" s="801"/>
      <c r="K514" s="801"/>
      <c r="L514" s="890"/>
      <c r="M514" s="801"/>
      <c r="N514" s="801"/>
      <c r="O514" s="801"/>
      <c r="P514" s="890"/>
      <c r="Q514" s="801"/>
      <c r="R514" s="801"/>
      <c r="S514" s="801"/>
      <c r="T514" s="801"/>
      <c r="U514" s="801"/>
      <c r="V514" s="801"/>
      <c r="W514" s="801"/>
      <c r="X514" s="801"/>
      <c r="Y514" s="801"/>
      <c r="Z514" s="801"/>
    </row>
    <row r="515" spans="1:26" ht="15.75" customHeight="1">
      <c r="A515" s="801"/>
      <c r="B515" s="801"/>
      <c r="C515" s="801"/>
      <c r="D515" s="801"/>
      <c r="E515" s="802"/>
      <c r="F515" s="802"/>
      <c r="G515" s="803"/>
      <c r="H515" s="803"/>
      <c r="I515" s="995"/>
      <c r="J515" s="801"/>
      <c r="K515" s="801"/>
      <c r="L515" s="890"/>
      <c r="M515" s="801"/>
      <c r="N515" s="801"/>
      <c r="O515" s="801"/>
      <c r="P515" s="890"/>
      <c r="Q515" s="801"/>
      <c r="R515" s="801"/>
      <c r="S515" s="801"/>
      <c r="T515" s="801"/>
      <c r="U515" s="801"/>
      <c r="V515" s="801"/>
      <c r="W515" s="801"/>
      <c r="X515" s="801"/>
      <c r="Y515" s="801"/>
      <c r="Z515" s="801"/>
    </row>
    <row r="516" spans="1:26" ht="15.75" customHeight="1">
      <c r="A516" s="801"/>
      <c r="B516" s="801"/>
      <c r="C516" s="801"/>
      <c r="D516" s="801"/>
      <c r="E516" s="802"/>
      <c r="F516" s="802"/>
      <c r="G516" s="803"/>
      <c r="H516" s="803"/>
      <c r="I516" s="995"/>
      <c r="J516" s="801"/>
      <c r="K516" s="801"/>
      <c r="L516" s="890"/>
      <c r="M516" s="801"/>
      <c r="N516" s="801"/>
      <c r="O516" s="801"/>
      <c r="P516" s="890"/>
      <c r="Q516" s="801"/>
      <c r="R516" s="801"/>
      <c r="S516" s="801"/>
      <c r="T516" s="801"/>
      <c r="U516" s="801"/>
      <c r="V516" s="801"/>
      <c r="W516" s="801"/>
      <c r="X516" s="801"/>
      <c r="Y516" s="801"/>
      <c r="Z516" s="801"/>
    </row>
    <row r="517" spans="1:26" ht="15.75" customHeight="1">
      <c r="A517" s="801"/>
      <c r="B517" s="801"/>
      <c r="C517" s="801"/>
      <c r="D517" s="801"/>
      <c r="E517" s="802"/>
      <c r="F517" s="802"/>
      <c r="G517" s="803"/>
      <c r="H517" s="803"/>
      <c r="I517" s="995"/>
      <c r="J517" s="801"/>
      <c r="K517" s="801"/>
      <c r="L517" s="890"/>
      <c r="M517" s="801"/>
      <c r="N517" s="801"/>
      <c r="O517" s="801"/>
      <c r="P517" s="890"/>
      <c r="Q517" s="801"/>
      <c r="R517" s="801"/>
      <c r="S517" s="801"/>
      <c r="T517" s="801"/>
      <c r="U517" s="801"/>
      <c r="V517" s="801"/>
      <c r="W517" s="801"/>
      <c r="X517" s="801"/>
      <c r="Y517" s="801"/>
      <c r="Z517" s="801"/>
    </row>
    <row r="518" spans="1:26" ht="15.75" customHeight="1">
      <c r="A518" s="801"/>
      <c r="B518" s="801"/>
      <c r="C518" s="801"/>
      <c r="D518" s="801"/>
      <c r="E518" s="802"/>
      <c r="F518" s="802"/>
      <c r="G518" s="803"/>
      <c r="H518" s="803"/>
      <c r="I518" s="995"/>
      <c r="J518" s="801"/>
      <c r="K518" s="801"/>
      <c r="L518" s="890"/>
      <c r="M518" s="801"/>
      <c r="N518" s="801"/>
      <c r="O518" s="801"/>
      <c r="P518" s="890"/>
      <c r="Q518" s="801"/>
      <c r="R518" s="801"/>
      <c r="S518" s="801"/>
      <c r="T518" s="801"/>
      <c r="U518" s="801"/>
      <c r="V518" s="801"/>
      <c r="W518" s="801"/>
      <c r="X518" s="801"/>
      <c r="Y518" s="801"/>
      <c r="Z518" s="801"/>
    </row>
    <row r="519" spans="1:26" ht="15.75" customHeight="1">
      <c r="A519" s="801"/>
      <c r="B519" s="801"/>
      <c r="C519" s="801"/>
      <c r="D519" s="801"/>
      <c r="E519" s="802"/>
      <c r="F519" s="802"/>
      <c r="G519" s="803"/>
      <c r="H519" s="803"/>
      <c r="I519" s="995"/>
      <c r="J519" s="801"/>
      <c r="K519" s="801"/>
      <c r="L519" s="890"/>
      <c r="M519" s="801"/>
      <c r="N519" s="801"/>
      <c r="O519" s="801"/>
      <c r="P519" s="890"/>
      <c r="Q519" s="801"/>
      <c r="R519" s="801"/>
      <c r="S519" s="801"/>
      <c r="T519" s="801"/>
      <c r="U519" s="801"/>
      <c r="V519" s="801"/>
      <c r="W519" s="801"/>
      <c r="X519" s="801"/>
      <c r="Y519" s="801"/>
      <c r="Z519" s="801"/>
    </row>
    <row r="520" spans="1:26" ht="15.75" customHeight="1">
      <c r="A520" s="801"/>
      <c r="B520" s="801"/>
      <c r="C520" s="801"/>
      <c r="D520" s="801"/>
      <c r="E520" s="802"/>
      <c r="F520" s="802"/>
      <c r="G520" s="803"/>
      <c r="H520" s="803"/>
      <c r="I520" s="995"/>
      <c r="J520" s="801"/>
      <c r="K520" s="801"/>
      <c r="L520" s="890"/>
      <c r="M520" s="801"/>
      <c r="N520" s="801"/>
      <c r="O520" s="801"/>
      <c r="P520" s="890"/>
      <c r="Q520" s="801"/>
      <c r="R520" s="801"/>
      <c r="S520" s="801"/>
      <c r="T520" s="801"/>
      <c r="U520" s="801"/>
      <c r="V520" s="801"/>
      <c r="W520" s="801"/>
      <c r="X520" s="801"/>
      <c r="Y520" s="801"/>
      <c r="Z520" s="801"/>
    </row>
    <row r="521" spans="1:26" ht="15.75" customHeight="1">
      <c r="A521" s="801"/>
      <c r="B521" s="801"/>
      <c r="C521" s="801"/>
      <c r="D521" s="801"/>
      <c r="E521" s="802"/>
      <c r="F521" s="802"/>
      <c r="G521" s="803"/>
      <c r="H521" s="803"/>
      <c r="I521" s="995"/>
      <c r="J521" s="801"/>
      <c r="K521" s="801"/>
      <c r="L521" s="890"/>
      <c r="M521" s="801"/>
      <c r="N521" s="801"/>
      <c r="O521" s="801"/>
      <c r="P521" s="890"/>
      <c r="Q521" s="801"/>
      <c r="R521" s="801"/>
      <c r="S521" s="801"/>
      <c r="T521" s="801"/>
      <c r="U521" s="801"/>
      <c r="V521" s="801"/>
      <c r="W521" s="801"/>
      <c r="X521" s="801"/>
      <c r="Y521" s="801"/>
      <c r="Z521" s="801"/>
    </row>
    <row r="522" spans="1:26" ht="15.75" customHeight="1">
      <c r="A522" s="801"/>
      <c r="B522" s="801"/>
      <c r="C522" s="801"/>
      <c r="D522" s="801"/>
      <c r="E522" s="802"/>
      <c r="F522" s="802"/>
      <c r="G522" s="803"/>
      <c r="H522" s="803"/>
      <c r="I522" s="995"/>
      <c r="J522" s="801"/>
      <c r="K522" s="801"/>
      <c r="L522" s="890"/>
      <c r="M522" s="801"/>
      <c r="N522" s="801"/>
      <c r="O522" s="801"/>
      <c r="P522" s="890"/>
      <c r="Q522" s="801"/>
      <c r="R522" s="801"/>
      <c r="S522" s="801"/>
      <c r="T522" s="801"/>
      <c r="U522" s="801"/>
      <c r="V522" s="801"/>
      <c r="W522" s="801"/>
      <c r="X522" s="801"/>
      <c r="Y522" s="801"/>
      <c r="Z522" s="801"/>
    </row>
    <row r="523" spans="1:26" ht="15.75" customHeight="1">
      <c r="A523" s="801"/>
      <c r="B523" s="801"/>
      <c r="C523" s="801"/>
      <c r="D523" s="801"/>
      <c r="E523" s="802"/>
      <c r="F523" s="802"/>
      <c r="G523" s="803"/>
      <c r="H523" s="803"/>
      <c r="I523" s="995"/>
      <c r="J523" s="801"/>
      <c r="K523" s="801"/>
      <c r="L523" s="890"/>
      <c r="M523" s="801"/>
      <c r="N523" s="801"/>
      <c r="O523" s="801"/>
      <c r="P523" s="890"/>
      <c r="Q523" s="801"/>
      <c r="R523" s="801"/>
      <c r="S523" s="801"/>
      <c r="T523" s="801"/>
      <c r="U523" s="801"/>
      <c r="V523" s="801"/>
      <c r="W523" s="801"/>
      <c r="X523" s="801"/>
      <c r="Y523" s="801"/>
      <c r="Z523" s="801"/>
    </row>
    <row r="524" spans="1:26" ht="15.75" customHeight="1">
      <c r="A524" s="801"/>
      <c r="B524" s="801"/>
      <c r="C524" s="801"/>
      <c r="D524" s="801"/>
      <c r="E524" s="802"/>
      <c r="F524" s="802"/>
      <c r="G524" s="803"/>
      <c r="H524" s="803"/>
      <c r="I524" s="995"/>
      <c r="J524" s="801"/>
      <c r="K524" s="801"/>
      <c r="L524" s="890"/>
      <c r="M524" s="801"/>
      <c r="N524" s="801"/>
      <c r="O524" s="801"/>
      <c r="P524" s="890"/>
      <c r="Q524" s="801"/>
      <c r="R524" s="801"/>
      <c r="S524" s="801"/>
      <c r="T524" s="801"/>
      <c r="U524" s="801"/>
      <c r="V524" s="801"/>
      <c r="W524" s="801"/>
      <c r="X524" s="801"/>
      <c r="Y524" s="801"/>
      <c r="Z524" s="801"/>
    </row>
    <row r="525" spans="1:26" ht="15.75" customHeight="1">
      <c r="A525" s="801"/>
      <c r="B525" s="801"/>
      <c r="C525" s="801"/>
      <c r="D525" s="801"/>
      <c r="E525" s="802"/>
      <c r="F525" s="802"/>
      <c r="G525" s="803"/>
      <c r="H525" s="803"/>
      <c r="I525" s="995"/>
      <c r="J525" s="801"/>
      <c r="K525" s="801"/>
      <c r="L525" s="890"/>
      <c r="M525" s="801"/>
      <c r="N525" s="801"/>
      <c r="O525" s="801"/>
      <c r="P525" s="890"/>
      <c r="Q525" s="801"/>
      <c r="R525" s="801"/>
      <c r="S525" s="801"/>
      <c r="T525" s="801"/>
      <c r="U525" s="801"/>
      <c r="V525" s="801"/>
      <c r="W525" s="801"/>
      <c r="X525" s="801"/>
      <c r="Y525" s="801"/>
      <c r="Z525" s="801"/>
    </row>
    <row r="526" spans="1:26" ht="15.75" customHeight="1">
      <c r="A526" s="801"/>
      <c r="B526" s="801"/>
      <c r="C526" s="801"/>
      <c r="D526" s="801"/>
      <c r="E526" s="802"/>
      <c r="F526" s="802"/>
      <c r="G526" s="803"/>
      <c r="H526" s="803"/>
      <c r="I526" s="995"/>
      <c r="J526" s="801"/>
      <c r="K526" s="801"/>
      <c r="L526" s="890"/>
      <c r="M526" s="801"/>
      <c r="N526" s="801"/>
      <c r="O526" s="801"/>
      <c r="P526" s="890"/>
      <c r="Q526" s="801"/>
      <c r="R526" s="801"/>
      <c r="S526" s="801"/>
      <c r="T526" s="801"/>
      <c r="U526" s="801"/>
      <c r="V526" s="801"/>
      <c r="W526" s="801"/>
      <c r="X526" s="801"/>
      <c r="Y526" s="801"/>
      <c r="Z526" s="801"/>
    </row>
    <row r="527" spans="1:26" ht="15.75" customHeight="1">
      <c r="A527" s="801"/>
      <c r="B527" s="801"/>
      <c r="C527" s="801"/>
      <c r="D527" s="801"/>
      <c r="E527" s="802"/>
      <c r="F527" s="802"/>
      <c r="G527" s="803"/>
      <c r="H527" s="803"/>
      <c r="I527" s="995"/>
      <c r="J527" s="801"/>
      <c r="K527" s="801"/>
      <c r="L527" s="890"/>
      <c r="M527" s="801"/>
      <c r="N527" s="801"/>
      <c r="O527" s="801"/>
      <c r="P527" s="890"/>
      <c r="Q527" s="801"/>
      <c r="R527" s="801"/>
      <c r="S527" s="801"/>
      <c r="T527" s="801"/>
      <c r="U527" s="801"/>
      <c r="V527" s="801"/>
      <c r="W527" s="801"/>
      <c r="X527" s="801"/>
      <c r="Y527" s="801"/>
      <c r="Z527" s="801"/>
    </row>
    <row r="528" spans="1:26" ht="15.75" customHeight="1">
      <c r="A528" s="801"/>
      <c r="B528" s="801"/>
      <c r="C528" s="801"/>
      <c r="D528" s="801"/>
      <c r="E528" s="802"/>
      <c r="F528" s="802"/>
      <c r="G528" s="803"/>
      <c r="H528" s="803"/>
      <c r="I528" s="995"/>
      <c r="J528" s="801"/>
      <c r="K528" s="801"/>
      <c r="L528" s="890"/>
      <c r="M528" s="801"/>
      <c r="N528" s="801"/>
      <c r="O528" s="801"/>
      <c r="P528" s="890"/>
      <c r="Q528" s="801"/>
      <c r="R528" s="801"/>
      <c r="S528" s="801"/>
      <c r="T528" s="801"/>
      <c r="U528" s="801"/>
      <c r="V528" s="801"/>
      <c r="W528" s="801"/>
      <c r="X528" s="801"/>
      <c r="Y528" s="801"/>
      <c r="Z528" s="801"/>
    </row>
    <row r="529" spans="1:26" ht="15.75" customHeight="1">
      <c r="A529" s="801"/>
      <c r="B529" s="801"/>
      <c r="C529" s="801"/>
      <c r="D529" s="801"/>
      <c r="E529" s="802"/>
      <c r="F529" s="802"/>
      <c r="G529" s="803"/>
      <c r="H529" s="803"/>
      <c r="I529" s="995"/>
      <c r="J529" s="801"/>
      <c r="K529" s="801"/>
      <c r="L529" s="890"/>
      <c r="M529" s="801"/>
      <c r="N529" s="801"/>
      <c r="O529" s="801"/>
      <c r="P529" s="890"/>
      <c r="Q529" s="801"/>
      <c r="R529" s="801"/>
      <c r="S529" s="801"/>
      <c r="T529" s="801"/>
      <c r="U529" s="801"/>
      <c r="V529" s="801"/>
      <c r="W529" s="801"/>
      <c r="X529" s="801"/>
      <c r="Y529" s="801"/>
      <c r="Z529" s="801"/>
    </row>
    <row r="530" spans="1:26" ht="15.75" customHeight="1">
      <c r="A530" s="801"/>
      <c r="B530" s="801"/>
      <c r="C530" s="801"/>
      <c r="D530" s="801"/>
      <c r="E530" s="802"/>
      <c r="F530" s="802"/>
      <c r="G530" s="803"/>
      <c r="H530" s="803"/>
      <c r="I530" s="995"/>
      <c r="J530" s="801"/>
      <c r="K530" s="801"/>
      <c r="L530" s="890"/>
      <c r="M530" s="801"/>
      <c r="N530" s="801"/>
      <c r="O530" s="801"/>
      <c r="P530" s="890"/>
      <c r="Q530" s="801"/>
      <c r="R530" s="801"/>
      <c r="S530" s="801"/>
      <c r="T530" s="801"/>
      <c r="U530" s="801"/>
      <c r="V530" s="801"/>
      <c r="W530" s="801"/>
      <c r="X530" s="801"/>
      <c r="Y530" s="801"/>
      <c r="Z530" s="801"/>
    </row>
    <row r="531" spans="1:26" ht="15.75" customHeight="1">
      <c r="A531" s="801"/>
      <c r="B531" s="801"/>
      <c r="C531" s="801"/>
      <c r="D531" s="801"/>
      <c r="E531" s="802"/>
      <c r="F531" s="802"/>
      <c r="G531" s="803"/>
      <c r="H531" s="803"/>
      <c r="I531" s="995"/>
      <c r="J531" s="801"/>
      <c r="K531" s="801"/>
      <c r="L531" s="890"/>
      <c r="M531" s="801"/>
      <c r="N531" s="801"/>
      <c r="O531" s="801"/>
      <c r="P531" s="890"/>
      <c r="Q531" s="801"/>
      <c r="R531" s="801"/>
      <c r="S531" s="801"/>
      <c r="T531" s="801"/>
      <c r="U531" s="801"/>
      <c r="V531" s="801"/>
      <c r="W531" s="801"/>
      <c r="X531" s="801"/>
      <c r="Y531" s="801"/>
      <c r="Z531" s="801"/>
    </row>
    <row r="532" spans="1:26" ht="15.75" customHeight="1">
      <c r="A532" s="801"/>
      <c r="B532" s="801"/>
      <c r="C532" s="801"/>
      <c r="D532" s="801"/>
      <c r="E532" s="802"/>
      <c r="F532" s="802"/>
      <c r="G532" s="803"/>
      <c r="H532" s="803"/>
      <c r="I532" s="995"/>
      <c r="J532" s="801"/>
      <c r="K532" s="801"/>
      <c r="L532" s="890"/>
      <c r="M532" s="801"/>
      <c r="N532" s="801"/>
      <c r="O532" s="801"/>
      <c r="P532" s="890"/>
      <c r="Q532" s="801"/>
      <c r="R532" s="801"/>
      <c r="S532" s="801"/>
      <c r="T532" s="801"/>
      <c r="U532" s="801"/>
      <c r="V532" s="801"/>
      <c r="W532" s="801"/>
      <c r="X532" s="801"/>
      <c r="Y532" s="801"/>
      <c r="Z532" s="801"/>
    </row>
    <row r="533" spans="1:26" ht="15.75" customHeight="1">
      <c r="A533" s="801"/>
      <c r="B533" s="801"/>
      <c r="C533" s="801"/>
      <c r="D533" s="801"/>
      <c r="E533" s="802"/>
      <c r="F533" s="802"/>
      <c r="G533" s="803"/>
      <c r="H533" s="803"/>
      <c r="I533" s="995"/>
      <c r="J533" s="801"/>
      <c r="K533" s="801"/>
      <c r="L533" s="890"/>
      <c r="M533" s="801"/>
      <c r="N533" s="801"/>
      <c r="O533" s="801"/>
      <c r="P533" s="890"/>
      <c r="Q533" s="801"/>
      <c r="R533" s="801"/>
      <c r="S533" s="801"/>
      <c r="T533" s="801"/>
      <c r="U533" s="801"/>
      <c r="V533" s="801"/>
      <c r="W533" s="801"/>
      <c r="X533" s="801"/>
      <c r="Y533" s="801"/>
      <c r="Z533" s="801"/>
    </row>
    <row r="534" spans="1:26" ht="15.75" customHeight="1">
      <c r="A534" s="801"/>
      <c r="B534" s="801"/>
      <c r="C534" s="801"/>
      <c r="D534" s="801"/>
      <c r="E534" s="802"/>
      <c r="F534" s="802"/>
      <c r="G534" s="803"/>
      <c r="H534" s="803"/>
      <c r="I534" s="995"/>
      <c r="J534" s="801"/>
      <c r="K534" s="801"/>
      <c r="L534" s="890"/>
      <c r="M534" s="801"/>
      <c r="N534" s="801"/>
      <c r="O534" s="801"/>
      <c r="P534" s="890"/>
      <c r="Q534" s="801"/>
      <c r="R534" s="801"/>
      <c r="S534" s="801"/>
      <c r="T534" s="801"/>
      <c r="U534" s="801"/>
      <c r="V534" s="801"/>
      <c r="W534" s="801"/>
      <c r="X534" s="801"/>
      <c r="Y534" s="801"/>
      <c r="Z534" s="801"/>
    </row>
    <row r="535" spans="1:26" ht="15.75" customHeight="1">
      <c r="A535" s="801"/>
      <c r="B535" s="801"/>
      <c r="C535" s="801"/>
      <c r="D535" s="801"/>
      <c r="E535" s="802"/>
      <c r="F535" s="802"/>
      <c r="G535" s="803"/>
      <c r="H535" s="803"/>
      <c r="I535" s="995"/>
      <c r="J535" s="801"/>
      <c r="K535" s="801"/>
      <c r="L535" s="890"/>
      <c r="M535" s="801"/>
      <c r="N535" s="801"/>
      <c r="O535" s="801"/>
      <c r="P535" s="890"/>
      <c r="Q535" s="801"/>
      <c r="R535" s="801"/>
      <c r="S535" s="801"/>
      <c r="T535" s="801"/>
      <c r="U535" s="801"/>
      <c r="V535" s="801"/>
      <c r="W535" s="801"/>
      <c r="X535" s="801"/>
      <c r="Y535" s="801"/>
      <c r="Z535" s="801"/>
    </row>
    <row r="536" spans="1:26" ht="15.75" customHeight="1">
      <c r="A536" s="801"/>
      <c r="B536" s="801"/>
      <c r="C536" s="801"/>
      <c r="D536" s="801"/>
      <c r="E536" s="802"/>
      <c r="F536" s="802"/>
      <c r="G536" s="803"/>
      <c r="H536" s="803"/>
      <c r="I536" s="995"/>
      <c r="J536" s="801"/>
      <c r="K536" s="801"/>
      <c r="L536" s="890"/>
      <c r="M536" s="801"/>
      <c r="N536" s="801"/>
      <c r="O536" s="801"/>
      <c r="P536" s="890"/>
      <c r="Q536" s="801"/>
      <c r="R536" s="801"/>
      <c r="S536" s="801"/>
      <c r="T536" s="801"/>
      <c r="U536" s="801"/>
      <c r="V536" s="801"/>
      <c r="W536" s="801"/>
      <c r="X536" s="801"/>
      <c r="Y536" s="801"/>
      <c r="Z536" s="801"/>
    </row>
    <row r="537" spans="1:26" ht="15.75" customHeight="1">
      <c r="A537" s="801"/>
      <c r="B537" s="801"/>
      <c r="C537" s="801"/>
      <c r="D537" s="801"/>
      <c r="E537" s="802"/>
      <c r="F537" s="802"/>
      <c r="G537" s="803"/>
      <c r="H537" s="803"/>
      <c r="I537" s="995"/>
      <c r="J537" s="801"/>
      <c r="K537" s="801"/>
      <c r="L537" s="890"/>
      <c r="M537" s="801"/>
      <c r="N537" s="801"/>
      <c r="O537" s="801"/>
      <c r="P537" s="890"/>
      <c r="Q537" s="801"/>
      <c r="R537" s="801"/>
      <c r="S537" s="801"/>
      <c r="T537" s="801"/>
      <c r="U537" s="801"/>
      <c r="V537" s="801"/>
      <c r="W537" s="801"/>
      <c r="X537" s="801"/>
      <c r="Y537" s="801"/>
      <c r="Z537" s="801"/>
    </row>
    <row r="538" spans="1:26" ht="15.75" customHeight="1">
      <c r="A538" s="801"/>
      <c r="B538" s="801"/>
      <c r="C538" s="801"/>
      <c r="D538" s="801"/>
      <c r="E538" s="802"/>
      <c r="F538" s="802"/>
      <c r="G538" s="803"/>
      <c r="H538" s="803"/>
      <c r="I538" s="995"/>
      <c r="J538" s="801"/>
      <c r="K538" s="801"/>
      <c r="L538" s="890"/>
      <c r="M538" s="801"/>
      <c r="N538" s="801"/>
      <c r="O538" s="801"/>
      <c r="P538" s="890"/>
      <c r="Q538" s="801"/>
      <c r="R538" s="801"/>
      <c r="S538" s="801"/>
      <c r="T538" s="801"/>
      <c r="U538" s="801"/>
      <c r="V538" s="801"/>
      <c r="W538" s="801"/>
      <c r="X538" s="801"/>
      <c r="Y538" s="801"/>
      <c r="Z538" s="801"/>
    </row>
    <row r="539" spans="1:26" ht="15.75" customHeight="1">
      <c r="A539" s="801"/>
      <c r="B539" s="801"/>
      <c r="C539" s="801"/>
      <c r="D539" s="801"/>
      <c r="E539" s="802"/>
      <c r="F539" s="802"/>
      <c r="G539" s="803"/>
      <c r="H539" s="803"/>
      <c r="I539" s="995"/>
      <c r="J539" s="801"/>
      <c r="K539" s="801"/>
      <c r="L539" s="890"/>
      <c r="M539" s="801"/>
      <c r="N539" s="801"/>
      <c r="O539" s="801"/>
      <c r="P539" s="890"/>
      <c r="Q539" s="801"/>
      <c r="R539" s="801"/>
      <c r="S539" s="801"/>
      <c r="T539" s="801"/>
      <c r="U539" s="801"/>
      <c r="V539" s="801"/>
      <c r="W539" s="801"/>
      <c r="X539" s="801"/>
      <c r="Y539" s="801"/>
      <c r="Z539" s="801"/>
    </row>
    <row r="540" spans="1:26" ht="15.75" customHeight="1">
      <c r="A540" s="801"/>
      <c r="B540" s="801"/>
      <c r="C540" s="801"/>
      <c r="D540" s="801"/>
      <c r="E540" s="802"/>
      <c r="F540" s="802"/>
      <c r="G540" s="803"/>
      <c r="H540" s="803"/>
      <c r="I540" s="995"/>
      <c r="J540" s="801"/>
      <c r="K540" s="801"/>
      <c r="L540" s="890"/>
      <c r="M540" s="801"/>
      <c r="N540" s="801"/>
      <c r="O540" s="801"/>
      <c r="P540" s="890"/>
      <c r="Q540" s="801"/>
      <c r="R540" s="801"/>
      <c r="S540" s="801"/>
      <c r="T540" s="801"/>
      <c r="U540" s="801"/>
      <c r="V540" s="801"/>
      <c r="W540" s="801"/>
      <c r="X540" s="801"/>
      <c r="Y540" s="801"/>
      <c r="Z540" s="801"/>
    </row>
    <row r="541" spans="1:26" ht="15.75" customHeight="1">
      <c r="A541" s="801"/>
      <c r="B541" s="801"/>
      <c r="C541" s="801"/>
      <c r="D541" s="801"/>
      <c r="E541" s="802"/>
      <c r="F541" s="802"/>
      <c r="G541" s="803"/>
      <c r="H541" s="803"/>
      <c r="I541" s="995"/>
      <c r="J541" s="801"/>
      <c r="K541" s="801"/>
      <c r="L541" s="890"/>
      <c r="M541" s="801"/>
      <c r="N541" s="801"/>
      <c r="O541" s="801"/>
      <c r="P541" s="890"/>
      <c r="Q541" s="801"/>
      <c r="R541" s="801"/>
      <c r="S541" s="801"/>
      <c r="T541" s="801"/>
      <c r="U541" s="801"/>
      <c r="V541" s="801"/>
      <c r="W541" s="801"/>
      <c r="X541" s="801"/>
      <c r="Y541" s="801"/>
      <c r="Z541" s="801"/>
    </row>
    <row r="542" spans="1:26" ht="15.75" customHeight="1">
      <c r="A542" s="801"/>
      <c r="B542" s="801"/>
      <c r="C542" s="801"/>
      <c r="D542" s="801"/>
      <c r="E542" s="802"/>
      <c r="F542" s="802"/>
      <c r="G542" s="803"/>
      <c r="H542" s="803"/>
      <c r="I542" s="995"/>
      <c r="J542" s="801"/>
      <c r="K542" s="801"/>
      <c r="L542" s="890"/>
      <c r="M542" s="801"/>
      <c r="N542" s="801"/>
      <c r="O542" s="801"/>
      <c r="P542" s="890"/>
      <c r="Q542" s="801"/>
      <c r="R542" s="801"/>
      <c r="S542" s="801"/>
      <c r="T542" s="801"/>
      <c r="U542" s="801"/>
      <c r="V542" s="801"/>
      <c r="W542" s="801"/>
      <c r="X542" s="801"/>
      <c r="Y542" s="801"/>
      <c r="Z542" s="801"/>
    </row>
    <row r="543" spans="1:26" ht="15.75" customHeight="1">
      <c r="A543" s="801"/>
      <c r="B543" s="801"/>
      <c r="C543" s="801"/>
      <c r="D543" s="801"/>
      <c r="E543" s="802"/>
      <c r="F543" s="802"/>
      <c r="G543" s="803"/>
      <c r="H543" s="803"/>
      <c r="I543" s="995"/>
      <c r="J543" s="801"/>
      <c r="K543" s="801"/>
      <c r="L543" s="890"/>
      <c r="M543" s="801"/>
      <c r="N543" s="801"/>
      <c r="O543" s="801"/>
      <c r="P543" s="890"/>
      <c r="Q543" s="801"/>
      <c r="R543" s="801"/>
      <c r="S543" s="801"/>
      <c r="T543" s="801"/>
      <c r="U543" s="801"/>
      <c r="V543" s="801"/>
      <c r="W543" s="801"/>
      <c r="X543" s="801"/>
      <c r="Y543" s="801"/>
      <c r="Z543" s="801"/>
    </row>
    <row r="544" spans="1:26" ht="15.75" customHeight="1">
      <c r="A544" s="801"/>
      <c r="B544" s="801"/>
      <c r="C544" s="801"/>
      <c r="D544" s="801"/>
      <c r="E544" s="802"/>
      <c r="F544" s="802"/>
      <c r="G544" s="803"/>
      <c r="H544" s="803"/>
      <c r="I544" s="995"/>
      <c r="J544" s="801"/>
      <c r="K544" s="801"/>
      <c r="L544" s="890"/>
      <c r="M544" s="801"/>
      <c r="N544" s="801"/>
      <c r="O544" s="801"/>
      <c r="P544" s="890"/>
      <c r="Q544" s="801"/>
      <c r="R544" s="801"/>
      <c r="S544" s="801"/>
      <c r="T544" s="801"/>
      <c r="U544" s="801"/>
      <c r="V544" s="801"/>
      <c r="W544" s="801"/>
      <c r="X544" s="801"/>
      <c r="Y544" s="801"/>
      <c r="Z544" s="801"/>
    </row>
    <row r="545" spans="1:26" ht="15.75" customHeight="1">
      <c r="A545" s="801"/>
      <c r="B545" s="801"/>
      <c r="C545" s="801"/>
      <c r="D545" s="801"/>
      <c r="E545" s="802"/>
      <c r="F545" s="802"/>
      <c r="G545" s="803"/>
      <c r="H545" s="803"/>
      <c r="I545" s="995"/>
      <c r="J545" s="801"/>
      <c r="K545" s="801"/>
      <c r="L545" s="890"/>
      <c r="M545" s="801"/>
      <c r="N545" s="801"/>
      <c r="O545" s="801"/>
      <c r="P545" s="890"/>
      <c r="Q545" s="801"/>
      <c r="R545" s="801"/>
      <c r="S545" s="801"/>
      <c r="T545" s="801"/>
      <c r="U545" s="801"/>
      <c r="V545" s="801"/>
      <c r="W545" s="801"/>
      <c r="X545" s="801"/>
      <c r="Y545" s="801"/>
      <c r="Z545" s="801"/>
    </row>
    <row r="546" spans="1:26" ht="15.75" customHeight="1">
      <c r="A546" s="801"/>
      <c r="B546" s="801"/>
      <c r="C546" s="801"/>
      <c r="D546" s="801"/>
      <c r="E546" s="802"/>
      <c r="F546" s="802"/>
      <c r="G546" s="803"/>
      <c r="H546" s="803"/>
      <c r="I546" s="995"/>
      <c r="J546" s="801"/>
      <c r="K546" s="801"/>
      <c r="L546" s="890"/>
      <c r="M546" s="801"/>
      <c r="N546" s="801"/>
      <c r="O546" s="801"/>
      <c r="P546" s="890"/>
      <c r="Q546" s="801"/>
      <c r="R546" s="801"/>
      <c r="S546" s="801"/>
      <c r="T546" s="801"/>
      <c r="U546" s="801"/>
      <c r="V546" s="801"/>
      <c r="W546" s="801"/>
      <c r="X546" s="801"/>
      <c r="Y546" s="801"/>
      <c r="Z546" s="801"/>
    </row>
    <row r="547" spans="1:26" ht="15.75" customHeight="1">
      <c r="A547" s="801"/>
      <c r="B547" s="801"/>
      <c r="C547" s="801"/>
      <c r="D547" s="801"/>
      <c r="E547" s="802"/>
      <c r="F547" s="802"/>
      <c r="G547" s="803"/>
      <c r="H547" s="803"/>
      <c r="I547" s="995"/>
      <c r="J547" s="801"/>
      <c r="K547" s="801"/>
      <c r="L547" s="890"/>
      <c r="M547" s="801"/>
      <c r="N547" s="801"/>
      <c r="O547" s="801"/>
      <c r="P547" s="890"/>
      <c r="Q547" s="801"/>
      <c r="R547" s="801"/>
      <c r="S547" s="801"/>
      <c r="T547" s="801"/>
      <c r="U547" s="801"/>
      <c r="V547" s="801"/>
      <c r="W547" s="801"/>
      <c r="X547" s="801"/>
      <c r="Y547" s="801"/>
      <c r="Z547" s="801"/>
    </row>
    <row r="548" spans="1:26" ht="15.75" customHeight="1">
      <c r="A548" s="801"/>
      <c r="B548" s="801"/>
      <c r="C548" s="801"/>
      <c r="D548" s="801"/>
      <c r="E548" s="802"/>
      <c r="F548" s="802"/>
      <c r="G548" s="803"/>
      <c r="H548" s="803"/>
      <c r="I548" s="995"/>
      <c r="J548" s="801"/>
      <c r="K548" s="801"/>
      <c r="L548" s="890"/>
      <c r="M548" s="801"/>
      <c r="N548" s="801"/>
      <c r="O548" s="801"/>
      <c r="P548" s="890"/>
      <c r="Q548" s="801"/>
      <c r="R548" s="801"/>
      <c r="S548" s="801"/>
      <c r="T548" s="801"/>
      <c r="U548" s="801"/>
      <c r="V548" s="801"/>
      <c r="W548" s="801"/>
      <c r="X548" s="801"/>
      <c r="Y548" s="801"/>
      <c r="Z548" s="801"/>
    </row>
    <row r="549" spans="1:26" ht="15.75" customHeight="1">
      <c r="A549" s="801"/>
      <c r="B549" s="801"/>
      <c r="C549" s="801"/>
      <c r="D549" s="801"/>
      <c r="E549" s="802"/>
      <c r="F549" s="802"/>
      <c r="G549" s="803"/>
      <c r="H549" s="803"/>
      <c r="I549" s="995"/>
      <c r="J549" s="801"/>
      <c r="K549" s="801"/>
      <c r="L549" s="890"/>
      <c r="M549" s="801"/>
      <c r="N549" s="801"/>
      <c r="O549" s="801"/>
      <c r="P549" s="890"/>
      <c r="Q549" s="801"/>
      <c r="R549" s="801"/>
      <c r="S549" s="801"/>
      <c r="T549" s="801"/>
      <c r="U549" s="801"/>
      <c r="V549" s="801"/>
      <c r="W549" s="801"/>
      <c r="X549" s="801"/>
      <c r="Y549" s="801"/>
      <c r="Z549" s="801"/>
    </row>
    <row r="550" spans="1:26" ht="15.75" customHeight="1">
      <c r="A550" s="801"/>
      <c r="B550" s="801"/>
      <c r="C550" s="801"/>
      <c r="D550" s="801"/>
      <c r="E550" s="802"/>
      <c r="F550" s="802"/>
      <c r="G550" s="803"/>
      <c r="H550" s="803"/>
      <c r="I550" s="995"/>
      <c r="J550" s="801"/>
      <c r="K550" s="801"/>
      <c r="L550" s="890"/>
      <c r="M550" s="801"/>
      <c r="N550" s="801"/>
      <c r="O550" s="801"/>
      <c r="P550" s="890"/>
      <c r="Q550" s="801"/>
      <c r="R550" s="801"/>
      <c r="S550" s="801"/>
      <c r="T550" s="801"/>
      <c r="U550" s="801"/>
      <c r="V550" s="801"/>
      <c r="W550" s="801"/>
      <c r="X550" s="801"/>
      <c r="Y550" s="801"/>
      <c r="Z550" s="801"/>
    </row>
    <row r="551" spans="1:26" ht="15.75" customHeight="1">
      <c r="A551" s="801"/>
      <c r="B551" s="801"/>
      <c r="C551" s="801"/>
      <c r="D551" s="801"/>
      <c r="E551" s="802"/>
      <c r="F551" s="802"/>
      <c r="G551" s="803"/>
      <c r="H551" s="803"/>
      <c r="I551" s="995"/>
      <c r="J551" s="801"/>
      <c r="K551" s="801"/>
      <c r="L551" s="890"/>
      <c r="M551" s="801"/>
      <c r="N551" s="801"/>
      <c r="O551" s="801"/>
      <c r="P551" s="890"/>
      <c r="Q551" s="801"/>
      <c r="R551" s="801"/>
      <c r="S551" s="801"/>
      <c r="T551" s="801"/>
      <c r="U551" s="801"/>
      <c r="V551" s="801"/>
      <c r="W551" s="801"/>
      <c r="X551" s="801"/>
      <c r="Y551" s="801"/>
      <c r="Z551" s="801"/>
    </row>
    <row r="552" spans="1:26" ht="15.75" customHeight="1">
      <c r="A552" s="801"/>
      <c r="B552" s="801"/>
      <c r="C552" s="801"/>
      <c r="D552" s="801"/>
      <c r="E552" s="802"/>
      <c r="F552" s="802"/>
      <c r="G552" s="803"/>
      <c r="H552" s="803"/>
      <c r="I552" s="995"/>
      <c r="J552" s="801"/>
      <c r="K552" s="801"/>
      <c r="L552" s="890"/>
      <c r="M552" s="801"/>
      <c r="N552" s="801"/>
      <c r="O552" s="801"/>
      <c r="P552" s="890"/>
      <c r="Q552" s="801"/>
      <c r="R552" s="801"/>
      <c r="S552" s="801"/>
      <c r="T552" s="801"/>
      <c r="U552" s="801"/>
      <c r="V552" s="801"/>
      <c r="W552" s="801"/>
      <c r="X552" s="801"/>
      <c r="Y552" s="801"/>
      <c r="Z552" s="801"/>
    </row>
    <row r="553" spans="1:26" ht="15.75" customHeight="1">
      <c r="A553" s="801"/>
      <c r="B553" s="801"/>
      <c r="C553" s="801"/>
      <c r="D553" s="801"/>
      <c r="E553" s="802"/>
      <c r="F553" s="802"/>
      <c r="G553" s="803"/>
      <c r="H553" s="803"/>
      <c r="I553" s="995"/>
      <c r="J553" s="801"/>
      <c r="K553" s="801"/>
      <c r="L553" s="890"/>
      <c r="M553" s="801"/>
      <c r="N553" s="801"/>
      <c r="O553" s="801"/>
      <c r="P553" s="890"/>
      <c r="Q553" s="801"/>
      <c r="R553" s="801"/>
      <c r="S553" s="801"/>
      <c r="T553" s="801"/>
      <c r="U553" s="801"/>
      <c r="V553" s="801"/>
      <c r="W553" s="801"/>
      <c r="X553" s="801"/>
      <c r="Y553" s="801"/>
      <c r="Z553" s="801"/>
    </row>
    <row r="554" spans="1:26" ht="15.75" customHeight="1">
      <c r="A554" s="801"/>
      <c r="B554" s="801"/>
      <c r="C554" s="801"/>
      <c r="D554" s="801"/>
      <c r="E554" s="802"/>
      <c r="F554" s="802"/>
      <c r="G554" s="803"/>
      <c r="H554" s="803"/>
      <c r="I554" s="995"/>
      <c r="J554" s="801"/>
      <c r="K554" s="801"/>
      <c r="L554" s="890"/>
      <c r="M554" s="801"/>
      <c r="N554" s="801"/>
      <c r="O554" s="801"/>
      <c r="P554" s="890"/>
      <c r="Q554" s="801"/>
      <c r="R554" s="801"/>
      <c r="S554" s="801"/>
      <c r="T554" s="801"/>
      <c r="U554" s="801"/>
      <c r="V554" s="801"/>
      <c r="W554" s="801"/>
      <c r="X554" s="801"/>
      <c r="Y554" s="801"/>
      <c r="Z554" s="801"/>
    </row>
    <row r="555" spans="1:26" ht="15.75" customHeight="1">
      <c r="A555" s="801"/>
      <c r="B555" s="801"/>
      <c r="C555" s="801"/>
      <c r="D555" s="801"/>
      <c r="E555" s="802"/>
      <c r="F555" s="802"/>
      <c r="G555" s="803"/>
      <c r="H555" s="803"/>
      <c r="I555" s="995"/>
      <c r="J555" s="801"/>
      <c r="K555" s="801"/>
      <c r="L555" s="890"/>
      <c r="M555" s="801"/>
      <c r="N555" s="801"/>
      <c r="O555" s="801"/>
      <c r="P555" s="890"/>
      <c r="Q555" s="801"/>
      <c r="R555" s="801"/>
      <c r="S555" s="801"/>
      <c r="T555" s="801"/>
      <c r="U555" s="801"/>
      <c r="V555" s="801"/>
      <c r="W555" s="801"/>
      <c r="X555" s="801"/>
      <c r="Y555" s="801"/>
      <c r="Z555" s="801"/>
    </row>
    <row r="556" spans="1:26" ht="15.75" customHeight="1">
      <c r="A556" s="801"/>
      <c r="B556" s="801"/>
      <c r="C556" s="801"/>
      <c r="D556" s="801"/>
      <c r="E556" s="802"/>
      <c r="F556" s="802"/>
      <c r="G556" s="803"/>
      <c r="H556" s="803"/>
      <c r="I556" s="995"/>
      <c r="J556" s="801"/>
      <c r="K556" s="801"/>
      <c r="L556" s="890"/>
      <c r="M556" s="801"/>
      <c r="N556" s="801"/>
      <c r="O556" s="801"/>
      <c r="P556" s="890"/>
      <c r="Q556" s="801"/>
      <c r="R556" s="801"/>
      <c r="S556" s="801"/>
      <c r="T556" s="801"/>
      <c r="U556" s="801"/>
      <c r="V556" s="801"/>
      <c r="W556" s="801"/>
      <c r="X556" s="801"/>
      <c r="Y556" s="801"/>
      <c r="Z556" s="801"/>
    </row>
    <row r="557" spans="1:26" ht="15.75" customHeight="1">
      <c r="A557" s="801"/>
      <c r="B557" s="801"/>
      <c r="C557" s="801"/>
      <c r="D557" s="801"/>
      <c r="E557" s="802"/>
      <c r="F557" s="802"/>
      <c r="G557" s="803"/>
      <c r="H557" s="803"/>
      <c r="I557" s="995"/>
      <c r="J557" s="801"/>
      <c r="K557" s="801"/>
      <c r="L557" s="890"/>
      <c r="M557" s="801"/>
      <c r="N557" s="801"/>
      <c r="O557" s="801"/>
      <c r="P557" s="890"/>
      <c r="Q557" s="801"/>
      <c r="R557" s="801"/>
      <c r="S557" s="801"/>
      <c r="T557" s="801"/>
      <c r="U557" s="801"/>
      <c r="V557" s="801"/>
      <c r="W557" s="801"/>
      <c r="X557" s="801"/>
      <c r="Y557" s="801"/>
      <c r="Z557" s="801"/>
    </row>
    <row r="558" spans="1:26" ht="15.75" customHeight="1">
      <c r="A558" s="801"/>
      <c r="B558" s="801"/>
      <c r="C558" s="801"/>
      <c r="D558" s="801"/>
      <c r="E558" s="802"/>
      <c r="F558" s="802"/>
      <c r="G558" s="803"/>
      <c r="H558" s="803"/>
      <c r="I558" s="995"/>
      <c r="J558" s="801"/>
      <c r="K558" s="801"/>
      <c r="L558" s="890"/>
      <c r="M558" s="801"/>
      <c r="N558" s="801"/>
      <c r="O558" s="801"/>
      <c r="P558" s="890"/>
      <c r="Q558" s="801"/>
      <c r="R558" s="801"/>
      <c r="S558" s="801"/>
      <c r="T558" s="801"/>
      <c r="U558" s="801"/>
      <c r="V558" s="801"/>
      <c r="W558" s="801"/>
      <c r="X558" s="801"/>
      <c r="Y558" s="801"/>
      <c r="Z558" s="801"/>
    </row>
    <row r="559" spans="1:26" ht="15.75" customHeight="1">
      <c r="A559" s="801"/>
      <c r="B559" s="801"/>
      <c r="C559" s="801"/>
      <c r="D559" s="801"/>
      <c r="E559" s="802"/>
      <c r="F559" s="802"/>
      <c r="G559" s="803"/>
      <c r="H559" s="803"/>
      <c r="I559" s="995"/>
      <c r="J559" s="801"/>
      <c r="K559" s="801"/>
      <c r="L559" s="890"/>
      <c r="M559" s="801"/>
      <c r="N559" s="801"/>
      <c r="O559" s="801"/>
      <c r="P559" s="890"/>
      <c r="Q559" s="801"/>
      <c r="R559" s="801"/>
      <c r="S559" s="801"/>
      <c r="T559" s="801"/>
      <c r="U559" s="801"/>
      <c r="V559" s="801"/>
      <c r="W559" s="801"/>
      <c r="X559" s="801"/>
      <c r="Y559" s="801"/>
      <c r="Z559" s="801"/>
    </row>
    <row r="560" spans="1:26" ht="15.75" customHeight="1">
      <c r="A560" s="801"/>
      <c r="B560" s="801"/>
      <c r="C560" s="801"/>
      <c r="D560" s="801"/>
      <c r="E560" s="802"/>
      <c r="F560" s="802"/>
      <c r="G560" s="803"/>
      <c r="H560" s="803"/>
      <c r="I560" s="995"/>
      <c r="J560" s="801"/>
      <c r="K560" s="801"/>
      <c r="L560" s="890"/>
      <c r="M560" s="801"/>
      <c r="N560" s="801"/>
      <c r="O560" s="801"/>
      <c r="P560" s="890"/>
      <c r="Q560" s="801"/>
      <c r="R560" s="801"/>
      <c r="S560" s="801"/>
      <c r="T560" s="801"/>
      <c r="U560" s="801"/>
      <c r="V560" s="801"/>
      <c r="W560" s="801"/>
      <c r="X560" s="801"/>
      <c r="Y560" s="801"/>
      <c r="Z560" s="801"/>
    </row>
    <row r="561" spans="1:26" ht="15.75" customHeight="1">
      <c r="A561" s="801"/>
      <c r="B561" s="801"/>
      <c r="C561" s="801"/>
      <c r="D561" s="801"/>
      <c r="E561" s="802"/>
      <c r="F561" s="802"/>
      <c r="G561" s="803"/>
      <c r="H561" s="803"/>
      <c r="I561" s="995"/>
      <c r="J561" s="801"/>
      <c r="K561" s="801"/>
      <c r="L561" s="890"/>
      <c r="M561" s="801"/>
      <c r="N561" s="801"/>
      <c r="O561" s="801"/>
      <c r="P561" s="890"/>
      <c r="Q561" s="801"/>
      <c r="R561" s="801"/>
      <c r="S561" s="801"/>
      <c r="T561" s="801"/>
      <c r="U561" s="801"/>
      <c r="V561" s="801"/>
      <c r="W561" s="801"/>
      <c r="X561" s="801"/>
      <c r="Y561" s="801"/>
      <c r="Z561" s="801"/>
    </row>
    <row r="562" spans="1:26" ht="15.75" customHeight="1">
      <c r="A562" s="801"/>
      <c r="B562" s="801"/>
      <c r="C562" s="801"/>
      <c r="D562" s="801"/>
      <c r="E562" s="802"/>
      <c r="F562" s="802"/>
      <c r="G562" s="803"/>
      <c r="H562" s="803"/>
      <c r="I562" s="995"/>
      <c r="J562" s="801"/>
      <c r="K562" s="801"/>
      <c r="L562" s="890"/>
      <c r="M562" s="801"/>
      <c r="N562" s="801"/>
      <c r="O562" s="801"/>
      <c r="P562" s="890"/>
      <c r="Q562" s="801"/>
      <c r="R562" s="801"/>
      <c r="S562" s="801"/>
      <c r="T562" s="801"/>
      <c r="U562" s="801"/>
      <c r="V562" s="801"/>
      <c r="W562" s="801"/>
      <c r="X562" s="801"/>
      <c r="Y562" s="801"/>
      <c r="Z562" s="801"/>
    </row>
    <row r="563" spans="1:26" ht="15.75" customHeight="1">
      <c r="A563" s="801"/>
      <c r="B563" s="801"/>
      <c r="C563" s="801"/>
      <c r="D563" s="801"/>
      <c r="E563" s="802"/>
      <c r="F563" s="802"/>
      <c r="G563" s="803"/>
      <c r="H563" s="803"/>
      <c r="I563" s="995"/>
      <c r="J563" s="801"/>
      <c r="K563" s="801"/>
      <c r="L563" s="890"/>
      <c r="M563" s="801"/>
      <c r="N563" s="801"/>
      <c r="O563" s="801"/>
      <c r="P563" s="890"/>
      <c r="Q563" s="801"/>
      <c r="R563" s="801"/>
      <c r="S563" s="801"/>
      <c r="T563" s="801"/>
      <c r="U563" s="801"/>
      <c r="V563" s="801"/>
      <c r="W563" s="801"/>
      <c r="X563" s="801"/>
      <c r="Y563" s="801"/>
      <c r="Z563" s="801"/>
    </row>
    <row r="564" spans="1:26" ht="15.75" customHeight="1">
      <c r="A564" s="801"/>
      <c r="B564" s="801"/>
      <c r="C564" s="801"/>
      <c r="D564" s="801"/>
      <c r="E564" s="802"/>
      <c r="F564" s="802"/>
      <c r="G564" s="803"/>
      <c r="H564" s="803"/>
      <c r="I564" s="995"/>
      <c r="J564" s="801"/>
      <c r="K564" s="801"/>
      <c r="L564" s="890"/>
      <c r="M564" s="801"/>
      <c r="N564" s="801"/>
      <c r="O564" s="801"/>
      <c r="P564" s="890"/>
      <c r="Q564" s="801"/>
      <c r="R564" s="801"/>
      <c r="S564" s="801"/>
      <c r="T564" s="801"/>
      <c r="U564" s="801"/>
      <c r="V564" s="801"/>
      <c r="W564" s="801"/>
      <c r="X564" s="801"/>
      <c r="Y564" s="801"/>
      <c r="Z564" s="801"/>
    </row>
    <row r="565" spans="1:26" ht="15.75" customHeight="1">
      <c r="A565" s="801"/>
      <c r="B565" s="801"/>
      <c r="C565" s="801"/>
      <c r="D565" s="801"/>
      <c r="E565" s="802"/>
      <c r="F565" s="802"/>
      <c r="G565" s="803"/>
      <c r="H565" s="803"/>
      <c r="I565" s="995"/>
      <c r="J565" s="801"/>
      <c r="K565" s="801"/>
      <c r="L565" s="890"/>
      <c r="M565" s="801"/>
      <c r="N565" s="801"/>
      <c r="O565" s="801"/>
      <c r="P565" s="890"/>
      <c r="Q565" s="801"/>
      <c r="R565" s="801"/>
      <c r="S565" s="801"/>
      <c r="T565" s="801"/>
      <c r="U565" s="801"/>
      <c r="V565" s="801"/>
      <c r="W565" s="801"/>
      <c r="X565" s="801"/>
      <c r="Y565" s="801"/>
      <c r="Z565" s="801"/>
    </row>
    <row r="566" spans="1:26" ht="15.75" customHeight="1">
      <c r="A566" s="801"/>
      <c r="B566" s="801"/>
      <c r="C566" s="801"/>
      <c r="D566" s="801"/>
      <c r="E566" s="802"/>
      <c r="F566" s="802"/>
      <c r="G566" s="803"/>
      <c r="H566" s="803"/>
      <c r="I566" s="995"/>
      <c r="J566" s="801"/>
      <c r="K566" s="801"/>
      <c r="L566" s="890"/>
      <c r="M566" s="801"/>
      <c r="N566" s="801"/>
      <c r="O566" s="801"/>
      <c r="P566" s="890"/>
      <c r="Q566" s="801"/>
      <c r="R566" s="801"/>
      <c r="S566" s="801"/>
      <c r="T566" s="801"/>
      <c r="U566" s="801"/>
      <c r="V566" s="801"/>
      <c r="W566" s="801"/>
      <c r="X566" s="801"/>
      <c r="Y566" s="801"/>
      <c r="Z566" s="801"/>
    </row>
    <row r="567" spans="1:26" ht="15.75" customHeight="1">
      <c r="A567" s="801"/>
      <c r="B567" s="801"/>
      <c r="C567" s="801"/>
      <c r="D567" s="801"/>
      <c r="E567" s="802"/>
      <c r="F567" s="802"/>
      <c r="G567" s="803"/>
      <c r="H567" s="803"/>
      <c r="I567" s="995"/>
      <c r="J567" s="801"/>
      <c r="K567" s="801"/>
      <c r="L567" s="890"/>
      <c r="M567" s="801"/>
      <c r="N567" s="801"/>
      <c r="O567" s="801"/>
      <c r="P567" s="890"/>
      <c r="Q567" s="801"/>
      <c r="R567" s="801"/>
      <c r="S567" s="801"/>
      <c r="T567" s="801"/>
      <c r="U567" s="801"/>
      <c r="V567" s="801"/>
      <c r="W567" s="801"/>
      <c r="X567" s="801"/>
      <c r="Y567" s="801"/>
      <c r="Z567" s="801"/>
    </row>
    <row r="568" spans="1:26" ht="15.75" customHeight="1">
      <c r="A568" s="801"/>
      <c r="B568" s="801"/>
      <c r="C568" s="801"/>
      <c r="D568" s="801"/>
      <c r="E568" s="802"/>
      <c r="F568" s="802"/>
      <c r="G568" s="803"/>
      <c r="H568" s="803"/>
      <c r="I568" s="995"/>
      <c r="J568" s="801"/>
      <c r="K568" s="801"/>
      <c r="L568" s="890"/>
      <c r="M568" s="801"/>
      <c r="N568" s="801"/>
      <c r="O568" s="801"/>
      <c r="P568" s="890"/>
      <c r="Q568" s="801"/>
      <c r="R568" s="801"/>
      <c r="S568" s="801"/>
      <c r="T568" s="801"/>
      <c r="U568" s="801"/>
      <c r="V568" s="801"/>
      <c r="W568" s="801"/>
      <c r="X568" s="801"/>
      <c r="Y568" s="801"/>
      <c r="Z568" s="801"/>
    </row>
    <row r="569" spans="1:26" ht="15.75" customHeight="1">
      <c r="A569" s="801"/>
      <c r="B569" s="801"/>
      <c r="C569" s="801"/>
      <c r="D569" s="801"/>
      <c r="E569" s="802"/>
      <c r="F569" s="802"/>
      <c r="G569" s="803"/>
      <c r="H569" s="803"/>
      <c r="I569" s="995"/>
      <c r="J569" s="801"/>
      <c r="K569" s="801"/>
      <c r="L569" s="890"/>
      <c r="M569" s="801"/>
      <c r="N569" s="801"/>
      <c r="O569" s="801"/>
      <c r="P569" s="890"/>
      <c r="Q569" s="801"/>
      <c r="R569" s="801"/>
      <c r="S569" s="801"/>
      <c r="T569" s="801"/>
      <c r="U569" s="801"/>
      <c r="V569" s="801"/>
      <c r="W569" s="801"/>
      <c r="X569" s="801"/>
      <c r="Y569" s="801"/>
      <c r="Z569" s="801"/>
    </row>
    <row r="570" spans="1:26" ht="15.75" customHeight="1">
      <c r="A570" s="801"/>
      <c r="B570" s="801"/>
      <c r="C570" s="801"/>
      <c r="D570" s="801"/>
      <c r="E570" s="802"/>
      <c r="F570" s="802"/>
      <c r="G570" s="803"/>
      <c r="H570" s="803"/>
      <c r="I570" s="995"/>
      <c r="J570" s="801"/>
      <c r="K570" s="801"/>
      <c r="L570" s="890"/>
      <c r="M570" s="801"/>
      <c r="N570" s="801"/>
      <c r="O570" s="801"/>
      <c r="P570" s="890"/>
      <c r="Q570" s="801"/>
      <c r="R570" s="801"/>
      <c r="S570" s="801"/>
      <c r="T570" s="801"/>
      <c r="U570" s="801"/>
      <c r="V570" s="801"/>
      <c r="W570" s="801"/>
      <c r="X570" s="801"/>
      <c r="Y570" s="801"/>
      <c r="Z570" s="801"/>
    </row>
    <row r="571" spans="1:26" ht="15.75" customHeight="1">
      <c r="A571" s="801"/>
      <c r="B571" s="801"/>
      <c r="C571" s="801"/>
      <c r="D571" s="801"/>
      <c r="E571" s="802"/>
      <c r="F571" s="802"/>
      <c r="G571" s="803"/>
      <c r="H571" s="803"/>
      <c r="I571" s="995"/>
      <c r="J571" s="801"/>
      <c r="K571" s="801"/>
      <c r="L571" s="890"/>
      <c r="M571" s="801"/>
      <c r="N571" s="801"/>
      <c r="O571" s="801"/>
      <c r="P571" s="890"/>
      <c r="Q571" s="801"/>
      <c r="R571" s="801"/>
      <c r="S571" s="801"/>
      <c r="T571" s="801"/>
      <c r="U571" s="801"/>
      <c r="V571" s="801"/>
      <c r="W571" s="801"/>
      <c r="X571" s="801"/>
      <c r="Y571" s="801"/>
      <c r="Z571" s="801"/>
    </row>
    <row r="572" spans="1:26" ht="15.75" customHeight="1">
      <c r="A572" s="801"/>
      <c r="B572" s="801"/>
      <c r="C572" s="801"/>
      <c r="D572" s="801"/>
      <c r="E572" s="802"/>
      <c r="F572" s="802"/>
      <c r="G572" s="803"/>
      <c r="H572" s="803"/>
      <c r="I572" s="995"/>
      <c r="J572" s="801"/>
      <c r="K572" s="801"/>
      <c r="L572" s="890"/>
      <c r="M572" s="801"/>
      <c r="N572" s="801"/>
      <c r="O572" s="801"/>
      <c r="P572" s="890"/>
      <c r="Q572" s="801"/>
      <c r="R572" s="801"/>
      <c r="S572" s="801"/>
      <c r="T572" s="801"/>
      <c r="U572" s="801"/>
      <c r="V572" s="801"/>
      <c r="W572" s="801"/>
      <c r="X572" s="801"/>
      <c r="Y572" s="801"/>
      <c r="Z572" s="801"/>
    </row>
    <row r="573" spans="1:26" ht="15.75" customHeight="1">
      <c r="A573" s="801"/>
      <c r="B573" s="801"/>
      <c r="C573" s="801"/>
      <c r="D573" s="801"/>
      <c r="E573" s="802"/>
      <c r="F573" s="802"/>
      <c r="G573" s="803"/>
      <c r="H573" s="803"/>
      <c r="I573" s="995"/>
      <c r="J573" s="801"/>
      <c r="K573" s="801"/>
      <c r="L573" s="890"/>
      <c r="M573" s="801"/>
      <c r="N573" s="801"/>
      <c r="O573" s="801"/>
      <c r="P573" s="890"/>
      <c r="Q573" s="801"/>
      <c r="R573" s="801"/>
      <c r="S573" s="801"/>
      <c r="T573" s="801"/>
      <c r="U573" s="801"/>
      <c r="V573" s="801"/>
      <c r="W573" s="801"/>
      <c r="X573" s="801"/>
      <c r="Y573" s="801"/>
      <c r="Z573" s="801"/>
    </row>
    <row r="574" spans="1:26" ht="15.75" customHeight="1">
      <c r="A574" s="801"/>
      <c r="B574" s="801"/>
      <c r="C574" s="801"/>
      <c r="D574" s="801"/>
      <c r="E574" s="802"/>
      <c r="F574" s="802"/>
      <c r="G574" s="803"/>
      <c r="H574" s="803"/>
      <c r="I574" s="995"/>
      <c r="J574" s="801"/>
      <c r="K574" s="801"/>
      <c r="L574" s="890"/>
      <c r="M574" s="801"/>
      <c r="N574" s="801"/>
      <c r="O574" s="801"/>
      <c r="P574" s="890"/>
      <c r="Q574" s="801"/>
      <c r="R574" s="801"/>
      <c r="S574" s="801"/>
      <c r="T574" s="801"/>
      <c r="U574" s="801"/>
      <c r="V574" s="801"/>
      <c r="W574" s="801"/>
      <c r="X574" s="801"/>
      <c r="Y574" s="801"/>
      <c r="Z574" s="801"/>
    </row>
    <row r="575" spans="1:26" ht="15.75" customHeight="1">
      <c r="A575" s="801"/>
      <c r="B575" s="801"/>
      <c r="C575" s="801"/>
      <c r="D575" s="801"/>
      <c r="E575" s="802"/>
      <c r="F575" s="802"/>
      <c r="G575" s="803"/>
      <c r="H575" s="803"/>
      <c r="I575" s="995"/>
      <c r="J575" s="801"/>
      <c r="K575" s="801"/>
      <c r="L575" s="890"/>
      <c r="M575" s="801"/>
      <c r="N575" s="801"/>
      <c r="O575" s="801"/>
      <c r="P575" s="890"/>
      <c r="Q575" s="801"/>
      <c r="R575" s="801"/>
      <c r="S575" s="801"/>
      <c r="T575" s="801"/>
      <c r="U575" s="801"/>
      <c r="V575" s="801"/>
      <c r="W575" s="801"/>
      <c r="X575" s="801"/>
      <c r="Y575" s="801"/>
      <c r="Z575" s="801"/>
    </row>
    <row r="576" spans="1:26" ht="15.75" customHeight="1">
      <c r="A576" s="801"/>
      <c r="B576" s="801"/>
      <c r="C576" s="801"/>
      <c r="D576" s="801"/>
      <c r="E576" s="802"/>
      <c r="F576" s="802"/>
      <c r="G576" s="803"/>
      <c r="H576" s="803"/>
      <c r="I576" s="995"/>
      <c r="J576" s="801"/>
      <c r="K576" s="801"/>
      <c r="L576" s="890"/>
      <c r="M576" s="801"/>
      <c r="N576" s="801"/>
      <c r="O576" s="801"/>
      <c r="P576" s="890"/>
      <c r="Q576" s="801"/>
      <c r="R576" s="801"/>
      <c r="S576" s="801"/>
      <c r="T576" s="801"/>
      <c r="U576" s="801"/>
      <c r="V576" s="801"/>
      <c r="W576" s="801"/>
      <c r="X576" s="801"/>
      <c r="Y576" s="801"/>
      <c r="Z576" s="801"/>
    </row>
    <row r="577" spans="1:26" ht="15.75" customHeight="1">
      <c r="A577" s="801"/>
      <c r="B577" s="801"/>
      <c r="C577" s="801"/>
      <c r="D577" s="801"/>
      <c r="E577" s="802"/>
      <c r="F577" s="802"/>
      <c r="G577" s="803"/>
      <c r="H577" s="803"/>
      <c r="I577" s="995"/>
      <c r="J577" s="801"/>
      <c r="K577" s="801"/>
      <c r="L577" s="890"/>
      <c r="M577" s="801"/>
      <c r="N577" s="801"/>
      <c r="O577" s="801"/>
      <c r="P577" s="890"/>
      <c r="Q577" s="801"/>
      <c r="R577" s="801"/>
      <c r="S577" s="801"/>
      <c r="T577" s="801"/>
      <c r="U577" s="801"/>
      <c r="V577" s="801"/>
      <c r="W577" s="801"/>
      <c r="X577" s="801"/>
      <c r="Y577" s="801"/>
      <c r="Z577" s="801"/>
    </row>
    <row r="578" spans="1:26" ht="15.75" customHeight="1">
      <c r="A578" s="801"/>
      <c r="B578" s="801"/>
      <c r="C578" s="801"/>
      <c r="D578" s="801"/>
      <c r="E578" s="802"/>
      <c r="F578" s="802"/>
      <c r="G578" s="803"/>
      <c r="H578" s="803"/>
      <c r="I578" s="995"/>
      <c r="J578" s="801"/>
      <c r="K578" s="801"/>
      <c r="L578" s="890"/>
      <c r="M578" s="801"/>
      <c r="N578" s="801"/>
      <c r="O578" s="801"/>
      <c r="P578" s="890"/>
      <c r="Q578" s="801"/>
      <c r="R578" s="801"/>
      <c r="S578" s="801"/>
      <c r="T578" s="801"/>
      <c r="U578" s="801"/>
      <c r="V578" s="801"/>
      <c r="W578" s="801"/>
      <c r="X578" s="801"/>
      <c r="Y578" s="801"/>
      <c r="Z578" s="801"/>
    </row>
    <row r="579" spans="1:26" ht="15.75" customHeight="1">
      <c r="A579" s="801"/>
      <c r="B579" s="801"/>
      <c r="C579" s="801"/>
      <c r="D579" s="801"/>
      <c r="E579" s="802"/>
      <c r="F579" s="802"/>
      <c r="G579" s="803"/>
      <c r="H579" s="803"/>
      <c r="I579" s="995"/>
      <c r="J579" s="801"/>
      <c r="K579" s="801"/>
      <c r="L579" s="890"/>
      <c r="M579" s="801"/>
      <c r="N579" s="801"/>
      <c r="O579" s="801"/>
      <c r="P579" s="890"/>
      <c r="Q579" s="801"/>
      <c r="R579" s="801"/>
      <c r="S579" s="801"/>
      <c r="T579" s="801"/>
      <c r="U579" s="801"/>
      <c r="V579" s="801"/>
      <c r="W579" s="801"/>
      <c r="X579" s="801"/>
      <c r="Y579" s="801"/>
      <c r="Z579" s="801"/>
    </row>
    <row r="580" spans="1:26" ht="15.75" customHeight="1">
      <c r="A580" s="801"/>
      <c r="B580" s="801"/>
      <c r="C580" s="801"/>
      <c r="D580" s="801"/>
      <c r="E580" s="802"/>
      <c r="F580" s="802"/>
      <c r="G580" s="803"/>
      <c r="H580" s="803"/>
      <c r="I580" s="995"/>
      <c r="J580" s="801"/>
      <c r="K580" s="801"/>
      <c r="L580" s="890"/>
      <c r="M580" s="801"/>
      <c r="N580" s="801"/>
      <c r="O580" s="801"/>
      <c r="P580" s="890"/>
      <c r="Q580" s="801"/>
      <c r="R580" s="801"/>
      <c r="S580" s="801"/>
      <c r="T580" s="801"/>
      <c r="U580" s="801"/>
      <c r="V580" s="801"/>
      <c r="W580" s="801"/>
      <c r="X580" s="801"/>
      <c r="Y580" s="801"/>
      <c r="Z580" s="801"/>
    </row>
    <row r="581" spans="1:26" ht="15.75" customHeight="1">
      <c r="A581" s="801"/>
      <c r="B581" s="801"/>
      <c r="C581" s="801"/>
      <c r="D581" s="801"/>
      <c r="E581" s="802"/>
      <c r="F581" s="802"/>
      <c r="G581" s="803"/>
      <c r="H581" s="803"/>
      <c r="I581" s="995"/>
      <c r="J581" s="801"/>
      <c r="K581" s="801"/>
      <c r="L581" s="890"/>
      <c r="M581" s="801"/>
      <c r="N581" s="801"/>
      <c r="O581" s="801"/>
      <c r="P581" s="890"/>
      <c r="Q581" s="801"/>
      <c r="R581" s="801"/>
      <c r="S581" s="801"/>
      <c r="T581" s="801"/>
      <c r="U581" s="801"/>
      <c r="V581" s="801"/>
      <c r="W581" s="801"/>
      <c r="X581" s="801"/>
      <c r="Y581" s="801"/>
      <c r="Z581" s="801"/>
    </row>
    <row r="582" spans="1:26" ht="15.75" customHeight="1">
      <c r="A582" s="801"/>
      <c r="B582" s="801"/>
      <c r="C582" s="801"/>
      <c r="D582" s="801"/>
      <c r="E582" s="802"/>
      <c r="F582" s="802"/>
      <c r="G582" s="803"/>
      <c r="H582" s="803"/>
      <c r="I582" s="995"/>
      <c r="J582" s="801"/>
      <c r="K582" s="801"/>
      <c r="L582" s="890"/>
      <c r="M582" s="801"/>
      <c r="N582" s="801"/>
      <c r="O582" s="801"/>
      <c r="P582" s="890"/>
      <c r="Q582" s="801"/>
      <c r="R582" s="801"/>
      <c r="S582" s="801"/>
      <c r="T582" s="801"/>
      <c r="U582" s="801"/>
      <c r="V582" s="801"/>
      <c r="W582" s="801"/>
      <c r="X582" s="801"/>
      <c r="Y582" s="801"/>
      <c r="Z582" s="801"/>
    </row>
    <row r="583" spans="1:26" ht="15.75" customHeight="1">
      <c r="A583" s="801"/>
      <c r="B583" s="801"/>
      <c r="C583" s="801"/>
      <c r="D583" s="801"/>
      <c r="E583" s="802"/>
      <c r="F583" s="802"/>
      <c r="G583" s="803"/>
      <c r="H583" s="803"/>
      <c r="I583" s="995"/>
      <c r="J583" s="801"/>
      <c r="K583" s="801"/>
      <c r="L583" s="890"/>
      <c r="M583" s="801"/>
      <c r="N583" s="801"/>
      <c r="O583" s="801"/>
      <c r="P583" s="890"/>
      <c r="Q583" s="801"/>
      <c r="R583" s="801"/>
      <c r="S583" s="801"/>
      <c r="T583" s="801"/>
      <c r="U583" s="801"/>
      <c r="V583" s="801"/>
      <c r="W583" s="801"/>
      <c r="X583" s="801"/>
      <c r="Y583" s="801"/>
      <c r="Z583" s="801"/>
    </row>
    <row r="584" spans="1:26" ht="15.75" customHeight="1">
      <c r="A584" s="801"/>
      <c r="B584" s="801"/>
      <c r="C584" s="801"/>
      <c r="D584" s="801"/>
      <c r="E584" s="802"/>
      <c r="F584" s="802"/>
      <c r="G584" s="803"/>
      <c r="H584" s="803"/>
      <c r="I584" s="995"/>
      <c r="J584" s="801"/>
      <c r="K584" s="801"/>
      <c r="L584" s="890"/>
      <c r="M584" s="801"/>
      <c r="N584" s="801"/>
      <c r="O584" s="801"/>
      <c r="P584" s="890"/>
      <c r="Q584" s="801"/>
      <c r="R584" s="801"/>
      <c r="S584" s="801"/>
      <c r="T584" s="801"/>
      <c r="U584" s="801"/>
      <c r="V584" s="801"/>
      <c r="W584" s="801"/>
      <c r="X584" s="801"/>
      <c r="Y584" s="801"/>
      <c r="Z584" s="801"/>
    </row>
    <row r="585" spans="1:26" ht="15.75" customHeight="1">
      <c r="A585" s="801"/>
      <c r="B585" s="801"/>
      <c r="C585" s="801"/>
      <c r="D585" s="801"/>
      <c r="E585" s="802"/>
      <c r="F585" s="802"/>
      <c r="G585" s="803"/>
      <c r="H585" s="803"/>
      <c r="I585" s="995"/>
      <c r="J585" s="801"/>
      <c r="K585" s="801"/>
      <c r="L585" s="890"/>
      <c r="M585" s="801"/>
      <c r="N585" s="801"/>
      <c r="O585" s="801"/>
      <c r="P585" s="890"/>
      <c r="Q585" s="801"/>
      <c r="R585" s="801"/>
      <c r="S585" s="801"/>
      <c r="T585" s="801"/>
      <c r="U585" s="801"/>
      <c r="V585" s="801"/>
      <c r="W585" s="801"/>
      <c r="X585" s="801"/>
      <c r="Y585" s="801"/>
      <c r="Z585" s="801"/>
    </row>
    <row r="586" spans="1:26" ht="15.75" customHeight="1">
      <c r="A586" s="801"/>
      <c r="B586" s="801"/>
      <c r="C586" s="801"/>
      <c r="D586" s="801"/>
      <c r="E586" s="802"/>
      <c r="F586" s="802"/>
      <c r="G586" s="803"/>
      <c r="H586" s="803"/>
      <c r="I586" s="995"/>
      <c r="J586" s="801"/>
      <c r="K586" s="801"/>
      <c r="L586" s="890"/>
      <c r="M586" s="801"/>
      <c r="N586" s="801"/>
      <c r="O586" s="801"/>
      <c r="P586" s="890"/>
      <c r="Q586" s="801"/>
      <c r="R586" s="801"/>
      <c r="S586" s="801"/>
      <c r="T586" s="801"/>
      <c r="U586" s="801"/>
      <c r="V586" s="801"/>
      <c r="W586" s="801"/>
      <c r="X586" s="801"/>
      <c r="Y586" s="801"/>
      <c r="Z586" s="801"/>
    </row>
    <row r="587" spans="1:26" ht="15.75" customHeight="1">
      <c r="A587" s="801"/>
      <c r="B587" s="801"/>
      <c r="C587" s="801"/>
      <c r="D587" s="801"/>
      <c r="E587" s="802"/>
      <c r="F587" s="802"/>
      <c r="G587" s="803"/>
      <c r="H587" s="803"/>
      <c r="I587" s="995"/>
      <c r="J587" s="801"/>
      <c r="K587" s="801"/>
      <c r="L587" s="890"/>
      <c r="M587" s="801"/>
      <c r="N587" s="801"/>
      <c r="O587" s="801"/>
      <c r="P587" s="890"/>
      <c r="Q587" s="801"/>
      <c r="R587" s="801"/>
      <c r="S587" s="801"/>
      <c r="T587" s="801"/>
      <c r="U587" s="801"/>
      <c r="V587" s="801"/>
      <c r="W587" s="801"/>
      <c r="X587" s="801"/>
      <c r="Y587" s="801"/>
      <c r="Z587" s="801"/>
    </row>
    <row r="588" spans="1:26" ht="15.75" customHeight="1">
      <c r="A588" s="801"/>
      <c r="B588" s="801"/>
      <c r="C588" s="801"/>
      <c r="D588" s="801"/>
      <c r="E588" s="802"/>
      <c r="F588" s="802"/>
      <c r="G588" s="803"/>
      <c r="H588" s="803"/>
      <c r="I588" s="995"/>
      <c r="J588" s="801"/>
      <c r="K588" s="801"/>
      <c r="L588" s="890"/>
      <c r="M588" s="801"/>
      <c r="N588" s="801"/>
      <c r="O588" s="801"/>
      <c r="P588" s="890"/>
      <c r="Q588" s="801"/>
      <c r="R588" s="801"/>
      <c r="S588" s="801"/>
      <c r="T588" s="801"/>
      <c r="U588" s="801"/>
      <c r="V588" s="801"/>
      <c r="W588" s="801"/>
      <c r="X588" s="801"/>
      <c r="Y588" s="801"/>
      <c r="Z588" s="801"/>
    </row>
    <row r="589" spans="1:26" ht="15.75" customHeight="1">
      <c r="A589" s="801"/>
      <c r="B589" s="801"/>
      <c r="C589" s="801"/>
      <c r="D589" s="801"/>
      <c r="E589" s="802"/>
      <c r="F589" s="802"/>
      <c r="G589" s="803"/>
      <c r="H589" s="803"/>
      <c r="I589" s="995"/>
      <c r="J589" s="801"/>
      <c r="K589" s="801"/>
      <c r="L589" s="890"/>
      <c r="M589" s="801"/>
      <c r="N589" s="801"/>
      <c r="O589" s="801"/>
      <c r="P589" s="890"/>
      <c r="Q589" s="801"/>
      <c r="R589" s="801"/>
      <c r="S589" s="801"/>
      <c r="T589" s="801"/>
      <c r="U589" s="801"/>
      <c r="V589" s="801"/>
      <c r="W589" s="801"/>
      <c r="X589" s="801"/>
      <c r="Y589" s="801"/>
      <c r="Z589" s="801"/>
    </row>
    <row r="590" spans="1:26" ht="15.75" customHeight="1">
      <c r="A590" s="801"/>
      <c r="B590" s="801"/>
      <c r="C590" s="801"/>
      <c r="D590" s="801"/>
      <c r="E590" s="802"/>
      <c r="F590" s="802"/>
      <c r="G590" s="803"/>
      <c r="H590" s="803"/>
      <c r="I590" s="995"/>
      <c r="J590" s="801"/>
      <c r="K590" s="801"/>
      <c r="L590" s="890"/>
      <c r="M590" s="801"/>
      <c r="N590" s="801"/>
      <c r="O590" s="801"/>
      <c r="P590" s="890"/>
      <c r="Q590" s="801"/>
      <c r="R590" s="801"/>
      <c r="S590" s="801"/>
      <c r="T590" s="801"/>
      <c r="U590" s="801"/>
      <c r="V590" s="801"/>
      <c r="W590" s="801"/>
      <c r="X590" s="801"/>
      <c r="Y590" s="801"/>
      <c r="Z590" s="801"/>
    </row>
    <row r="591" spans="1:26" ht="15.75" customHeight="1">
      <c r="A591" s="801"/>
      <c r="B591" s="801"/>
      <c r="C591" s="801"/>
      <c r="D591" s="801"/>
      <c r="E591" s="802"/>
      <c r="F591" s="802"/>
      <c r="G591" s="803"/>
      <c r="H591" s="803"/>
      <c r="I591" s="995"/>
      <c r="J591" s="801"/>
      <c r="K591" s="801"/>
      <c r="L591" s="890"/>
      <c r="M591" s="801"/>
      <c r="N591" s="801"/>
      <c r="O591" s="801"/>
      <c r="P591" s="890"/>
      <c r="Q591" s="801"/>
      <c r="R591" s="801"/>
      <c r="S591" s="801"/>
      <c r="T591" s="801"/>
      <c r="U591" s="801"/>
      <c r="V591" s="801"/>
      <c r="W591" s="801"/>
      <c r="X591" s="801"/>
      <c r="Y591" s="801"/>
      <c r="Z591" s="801"/>
    </row>
    <row r="592" spans="1:26" ht="15.75" customHeight="1">
      <c r="A592" s="801"/>
      <c r="B592" s="801"/>
      <c r="C592" s="801"/>
      <c r="D592" s="801"/>
      <c r="E592" s="802"/>
      <c r="F592" s="802"/>
      <c r="G592" s="803"/>
      <c r="H592" s="803"/>
      <c r="I592" s="995"/>
      <c r="J592" s="801"/>
      <c r="K592" s="801"/>
      <c r="L592" s="890"/>
      <c r="M592" s="801"/>
      <c r="N592" s="801"/>
      <c r="O592" s="801"/>
      <c r="P592" s="890"/>
      <c r="Q592" s="801"/>
      <c r="R592" s="801"/>
      <c r="S592" s="801"/>
      <c r="T592" s="801"/>
      <c r="U592" s="801"/>
      <c r="V592" s="801"/>
      <c r="W592" s="801"/>
      <c r="X592" s="801"/>
      <c r="Y592" s="801"/>
      <c r="Z592" s="801"/>
    </row>
    <row r="593" spans="1:26" ht="15.75" customHeight="1">
      <c r="A593" s="801"/>
      <c r="B593" s="801"/>
      <c r="C593" s="801"/>
      <c r="D593" s="801"/>
      <c r="E593" s="802"/>
      <c r="F593" s="802"/>
      <c r="G593" s="803"/>
      <c r="H593" s="803"/>
      <c r="I593" s="995"/>
      <c r="J593" s="801"/>
      <c r="K593" s="801"/>
      <c r="L593" s="890"/>
      <c r="M593" s="801"/>
      <c r="N593" s="801"/>
      <c r="O593" s="801"/>
      <c r="P593" s="890"/>
      <c r="Q593" s="801"/>
      <c r="R593" s="801"/>
      <c r="S593" s="801"/>
      <c r="T593" s="801"/>
      <c r="U593" s="801"/>
      <c r="V593" s="801"/>
      <c r="W593" s="801"/>
      <c r="X593" s="801"/>
      <c r="Y593" s="801"/>
      <c r="Z593" s="801"/>
    </row>
    <row r="594" spans="1:26" ht="15.75" customHeight="1">
      <c r="A594" s="801"/>
      <c r="B594" s="801"/>
      <c r="C594" s="801"/>
      <c r="D594" s="801"/>
      <c r="E594" s="802"/>
      <c r="F594" s="802"/>
      <c r="G594" s="803"/>
      <c r="H594" s="803"/>
      <c r="I594" s="995"/>
      <c r="J594" s="801"/>
      <c r="K594" s="801"/>
      <c r="L594" s="890"/>
      <c r="M594" s="801"/>
      <c r="N594" s="801"/>
      <c r="O594" s="801"/>
      <c r="P594" s="890"/>
      <c r="Q594" s="801"/>
      <c r="R594" s="801"/>
      <c r="S594" s="801"/>
      <c r="T594" s="801"/>
      <c r="U594" s="801"/>
      <c r="V594" s="801"/>
      <c r="W594" s="801"/>
      <c r="X594" s="801"/>
      <c r="Y594" s="801"/>
      <c r="Z594" s="801"/>
    </row>
    <row r="595" spans="1:26" ht="15.75" customHeight="1">
      <c r="A595" s="801"/>
      <c r="B595" s="801"/>
      <c r="C595" s="801"/>
      <c r="D595" s="801"/>
      <c r="E595" s="802"/>
      <c r="F595" s="802"/>
      <c r="G595" s="803"/>
      <c r="H595" s="803"/>
      <c r="I595" s="995"/>
      <c r="J595" s="801"/>
      <c r="K595" s="801"/>
      <c r="L595" s="890"/>
      <c r="M595" s="801"/>
      <c r="N595" s="801"/>
      <c r="O595" s="801"/>
      <c r="P595" s="890"/>
      <c r="Q595" s="801"/>
      <c r="R595" s="801"/>
      <c r="S595" s="801"/>
      <c r="T595" s="801"/>
      <c r="U595" s="801"/>
      <c r="V595" s="801"/>
      <c r="W595" s="801"/>
      <c r="X595" s="801"/>
      <c r="Y595" s="801"/>
      <c r="Z595" s="801"/>
    </row>
    <row r="596" spans="1:26" ht="15.75" customHeight="1">
      <c r="A596" s="801"/>
      <c r="B596" s="801"/>
      <c r="C596" s="801"/>
      <c r="D596" s="801"/>
      <c r="E596" s="802"/>
      <c r="F596" s="802"/>
      <c r="G596" s="803"/>
      <c r="H596" s="803"/>
      <c r="I596" s="995"/>
      <c r="J596" s="801"/>
      <c r="K596" s="801"/>
      <c r="L596" s="890"/>
      <c r="M596" s="801"/>
      <c r="N596" s="801"/>
      <c r="O596" s="801"/>
      <c r="P596" s="890"/>
      <c r="Q596" s="801"/>
      <c r="R596" s="801"/>
      <c r="S596" s="801"/>
      <c r="T596" s="801"/>
      <c r="U596" s="801"/>
      <c r="V596" s="801"/>
      <c r="W596" s="801"/>
      <c r="X596" s="801"/>
      <c r="Y596" s="801"/>
      <c r="Z596" s="801"/>
    </row>
    <row r="597" spans="1:26" ht="15.75" customHeight="1">
      <c r="A597" s="801"/>
      <c r="B597" s="801"/>
      <c r="C597" s="801"/>
      <c r="D597" s="801"/>
      <c r="E597" s="802"/>
      <c r="F597" s="802"/>
      <c r="G597" s="803"/>
      <c r="H597" s="803"/>
      <c r="I597" s="995"/>
      <c r="J597" s="801"/>
      <c r="K597" s="801"/>
      <c r="L597" s="890"/>
      <c r="M597" s="801"/>
      <c r="N597" s="801"/>
      <c r="O597" s="801"/>
      <c r="P597" s="890"/>
      <c r="Q597" s="801"/>
      <c r="R597" s="801"/>
      <c r="S597" s="801"/>
      <c r="T597" s="801"/>
      <c r="U597" s="801"/>
      <c r="V597" s="801"/>
      <c r="W597" s="801"/>
      <c r="X597" s="801"/>
      <c r="Y597" s="801"/>
      <c r="Z597" s="801"/>
    </row>
    <row r="598" spans="1:26" ht="15.75" customHeight="1">
      <c r="A598" s="801"/>
      <c r="B598" s="801"/>
      <c r="C598" s="801"/>
      <c r="D598" s="801"/>
      <c r="E598" s="802"/>
      <c r="F598" s="802"/>
      <c r="G598" s="803"/>
      <c r="H598" s="803"/>
      <c r="I598" s="995"/>
      <c r="J598" s="801"/>
      <c r="K598" s="801"/>
      <c r="L598" s="890"/>
      <c r="M598" s="801"/>
      <c r="N598" s="801"/>
      <c r="O598" s="801"/>
      <c r="P598" s="890"/>
      <c r="Q598" s="801"/>
      <c r="R598" s="801"/>
      <c r="S598" s="801"/>
      <c r="T598" s="801"/>
      <c r="U598" s="801"/>
      <c r="V598" s="801"/>
      <c r="W598" s="801"/>
      <c r="X598" s="801"/>
      <c r="Y598" s="801"/>
      <c r="Z598" s="801"/>
    </row>
    <row r="599" spans="1:26" ht="15.75" customHeight="1">
      <c r="A599" s="801"/>
      <c r="B599" s="801"/>
      <c r="C599" s="801"/>
      <c r="D599" s="801"/>
      <c r="E599" s="802"/>
      <c r="F599" s="802"/>
      <c r="G599" s="803"/>
      <c r="H599" s="803"/>
      <c r="I599" s="995"/>
      <c r="J599" s="801"/>
      <c r="K599" s="801"/>
      <c r="L599" s="890"/>
      <c r="M599" s="801"/>
      <c r="N599" s="801"/>
      <c r="O599" s="801"/>
      <c r="P599" s="890"/>
      <c r="Q599" s="801"/>
      <c r="R599" s="801"/>
      <c r="S599" s="801"/>
      <c r="T599" s="801"/>
      <c r="U599" s="801"/>
      <c r="V599" s="801"/>
      <c r="W599" s="801"/>
      <c r="X599" s="801"/>
      <c r="Y599" s="801"/>
      <c r="Z599" s="801"/>
    </row>
    <row r="600" spans="1:26" ht="15.75" customHeight="1">
      <c r="A600" s="801"/>
      <c r="B600" s="801"/>
      <c r="C600" s="801"/>
      <c r="D600" s="801"/>
      <c r="E600" s="802"/>
      <c r="F600" s="802"/>
      <c r="G600" s="803"/>
      <c r="H600" s="803"/>
      <c r="I600" s="995"/>
      <c r="J600" s="801"/>
      <c r="K600" s="801"/>
      <c r="L600" s="890"/>
      <c r="M600" s="801"/>
      <c r="N600" s="801"/>
      <c r="O600" s="801"/>
      <c r="P600" s="890"/>
      <c r="Q600" s="801"/>
      <c r="R600" s="801"/>
      <c r="S600" s="801"/>
      <c r="T600" s="801"/>
      <c r="U600" s="801"/>
      <c r="V600" s="801"/>
      <c r="W600" s="801"/>
      <c r="X600" s="801"/>
      <c r="Y600" s="801"/>
      <c r="Z600" s="801"/>
    </row>
    <row r="601" spans="1:26" ht="15.75" customHeight="1">
      <c r="A601" s="801"/>
      <c r="B601" s="801"/>
      <c r="C601" s="801"/>
      <c r="D601" s="801"/>
      <c r="E601" s="802"/>
      <c r="F601" s="802"/>
      <c r="G601" s="803"/>
      <c r="H601" s="803"/>
      <c r="I601" s="995"/>
      <c r="J601" s="801"/>
      <c r="K601" s="801"/>
      <c r="L601" s="890"/>
      <c r="M601" s="801"/>
      <c r="N601" s="801"/>
      <c r="O601" s="801"/>
      <c r="P601" s="890"/>
      <c r="Q601" s="801"/>
      <c r="R601" s="801"/>
      <c r="S601" s="801"/>
      <c r="T601" s="801"/>
      <c r="U601" s="801"/>
      <c r="V601" s="801"/>
      <c r="W601" s="801"/>
      <c r="X601" s="801"/>
      <c r="Y601" s="801"/>
      <c r="Z601" s="801"/>
    </row>
    <row r="602" spans="1:26" ht="15.75" customHeight="1">
      <c r="A602" s="801"/>
      <c r="B602" s="801"/>
      <c r="C602" s="801"/>
      <c r="D602" s="801"/>
      <c r="E602" s="802"/>
      <c r="F602" s="802"/>
      <c r="G602" s="803"/>
      <c r="H602" s="803"/>
      <c r="I602" s="995"/>
      <c r="J602" s="801"/>
      <c r="K602" s="801"/>
      <c r="L602" s="890"/>
      <c r="M602" s="801"/>
      <c r="N602" s="801"/>
      <c r="O602" s="801"/>
      <c r="P602" s="890"/>
      <c r="Q602" s="801"/>
      <c r="R602" s="801"/>
      <c r="S602" s="801"/>
      <c r="T602" s="801"/>
      <c r="U602" s="801"/>
      <c r="V602" s="801"/>
      <c r="W602" s="801"/>
      <c r="X602" s="801"/>
      <c r="Y602" s="801"/>
      <c r="Z602" s="801"/>
    </row>
    <row r="603" spans="1:26" ht="15.75" customHeight="1">
      <c r="A603" s="801"/>
      <c r="B603" s="801"/>
      <c r="C603" s="801"/>
      <c r="D603" s="801"/>
      <c r="E603" s="802"/>
      <c r="F603" s="802"/>
      <c r="G603" s="803"/>
      <c r="H603" s="803"/>
      <c r="I603" s="995"/>
      <c r="J603" s="801"/>
      <c r="K603" s="801"/>
      <c r="L603" s="890"/>
      <c r="M603" s="801"/>
      <c r="N603" s="801"/>
      <c r="O603" s="801"/>
      <c r="P603" s="890"/>
      <c r="Q603" s="801"/>
      <c r="R603" s="801"/>
      <c r="S603" s="801"/>
      <c r="T603" s="801"/>
      <c r="U603" s="801"/>
      <c r="V603" s="801"/>
      <c r="W603" s="801"/>
      <c r="X603" s="801"/>
      <c r="Y603" s="801"/>
      <c r="Z603" s="801"/>
    </row>
    <row r="604" spans="1:26" ht="15.75" customHeight="1">
      <c r="A604" s="801"/>
      <c r="B604" s="801"/>
      <c r="C604" s="801"/>
      <c r="D604" s="801"/>
      <c r="E604" s="802"/>
      <c r="F604" s="802"/>
      <c r="G604" s="803"/>
      <c r="H604" s="803"/>
      <c r="I604" s="995"/>
      <c r="J604" s="801"/>
      <c r="K604" s="801"/>
      <c r="L604" s="890"/>
      <c r="M604" s="801"/>
      <c r="N604" s="801"/>
      <c r="O604" s="801"/>
      <c r="P604" s="890"/>
      <c r="Q604" s="801"/>
      <c r="R604" s="801"/>
      <c r="S604" s="801"/>
      <c r="T604" s="801"/>
      <c r="U604" s="801"/>
      <c r="V604" s="801"/>
      <c r="W604" s="801"/>
      <c r="X604" s="801"/>
      <c r="Y604" s="801"/>
      <c r="Z604" s="801"/>
    </row>
    <row r="605" spans="1:26" ht="15.75" customHeight="1">
      <c r="A605" s="801"/>
      <c r="B605" s="801"/>
      <c r="C605" s="801"/>
      <c r="D605" s="801"/>
      <c r="E605" s="802"/>
      <c r="F605" s="802"/>
      <c r="G605" s="803"/>
      <c r="H605" s="803"/>
      <c r="I605" s="995"/>
      <c r="J605" s="801"/>
      <c r="K605" s="801"/>
      <c r="L605" s="890"/>
      <c r="M605" s="801"/>
      <c r="N605" s="801"/>
      <c r="O605" s="801"/>
      <c r="P605" s="890"/>
      <c r="Q605" s="801"/>
      <c r="R605" s="801"/>
      <c r="S605" s="801"/>
      <c r="T605" s="801"/>
      <c r="U605" s="801"/>
      <c r="V605" s="801"/>
      <c r="W605" s="801"/>
      <c r="X605" s="801"/>
      <c r="Y605" s="801"/>
      <c r="Z605" s="801"/>
    </row>
    <row r="606" spans="1:26" ht="15.75" customHeight="1">
      <c r="A606" s="801"/>
      <c r="B606" s="801"/>
      <c r="C606" s="801"/>
      <c r="D606" s="801"/>
      <c r="E606" s="802"/>
      <c r="F606" s="802"/>
      <c r="G606" s="803"/>
      <c r="H606" s="803"/>
      <c r="I606" s="995"/>
      <c r="J606" s="801"/>
      <c r="K606" s="801"/>
      <c r="L606" s="890"/>
      <c r="M606" s="801"/>
      <c r="N606" s="801"/>
      <c r="O606" s="801"/>
      <c r="P606" s="890"/>
      <c r="Q606" s="801"/>
      <c r="R606" s="801"/>
      <c r="S606" s="801"/>
      <c r="T606" s="801"/>
      <c r="U606" s="801"/>
      <c r="V606" s="801"/>
      <c r="W606" s="801"/>
      <c r="X606" s="801"/>
      <c r="Y606" s="801"/>
      <c r="Z606" s="801"/>
    </row>
    <row r="607" spans="1:26" ht="15.75" customHeight="1">
      <c r="A607" s="801"/>
      <c r="B607" s="801"/>
      <c r="C607" s="801"/>
      <c r="D607" s="801"/>
      <c r="E607" s="802"/>
      <c r="F607" s="802"/>
      <c r="G607" s="803"/>
      <c r="H607" s="803"/>
      <c r="I607" s="995"/>
      <c r="J607" s="801"/>
      <c r="K607" s="801"/>
      <c r="L607" s="890"/>
      <c r="M607" s="801"/>
      <c r="N607" s="801"/>
      <c r="O607" s="801"/>
      <c r="P607" s="890"/>
      <c r="Q607" s="801"/>
      <c r="R607" s="801"/>
      <c r="S607" s="801"/>
      <c r="T607" s="801"/>
      <c r="U607" s="801"/>
      <c r="V607" s="801"/>
      <c r="W607" s="801"/>
      <c r="X607" s="801"/>
      <c r="Y607" s="801"/>
      <c r="Z607" s="801"/>
    </row>
    <row r="608" spans="1:26" ht="15.75" customHeight="1">
      <c r="A608" s="801"/>
      <c r="B608" s="801"/>
      <c r="C608" s="801"/>
      <c r="D608" s="801"/>
      <c r="E608" s="802"/>
      <c r="F608" s="802"/>
      <c r="G608" s="803"/>
      <c r="H608" s="803"/>
      <c r="I608" s="995"/>
      <c r="J608" s="801"/>
      <c r="K608" s="801"/>
      <c r="L608" s="890"/>
      <c r="M608" s="801"/>
      <c r="N608" s="801"/>
      <c r="O608" s="801"/>
      <c r="P608" s="890"/>
      <c r="Q608" s="801"/>
      <c r="R608" s="801"/>
      <c r="S608" s="801"/>
      <c r="T608" s="801"/>
      <c r="U608" s="801"/>
      <c r="V608" s="801"/>
      <c r="W608" s="801"/>
      <c r="X608" s="801"/>
      <c r="Y608" s="801"/>
      <c r="Z608" s="801"/>
    </row>
    <row r="609" spans="1:26" ht="15.75" customHeight="1">
      <c r="A609" s="801"/>
      <c r="B609" s="801"/>
      <c r="C609" s="801"/>
      <c r="D609" s="801"/>
      <c r="E609" s="802"/>
      <c r="F609" s="802"/>
      <c r="G609" s="803"/>
      <c r="H609" s="803"/>
      <c r="I609" s="995"/>
      <c r="J609" s="801"/>
      <c r="K609" s="801"/>
      <c r="L609" s="890"/>
      <c r="M609" s="801"/>
      <c r="N609" s="801"/>
      <c r="O609" s="801"/>
      <c r="P609" s="890"/>
      <c r="Q609" s="801"/>
      <c r="R609" s="801"/>
      <c r="S609" s="801"/>
      <c r="T609" s="801"/>
      <c r="U609" s="801"/>
      <c r="V609" s="801"/>
      <c r="W609" s="801"/>
      <c r="X609" s="801"/>
      <c r="Y609" s="801"/>
      <c r="Z609" s="801"/>
    </row>
    <row r="610" spans="1:26" ht="15.75" customHeight="1">
      <c r="A610" s="801"/>
      <c r="B610" s="801"/>
      <c r="C610" s="801"/>
      <c r="D610" s="801"/>
      <c r="E610" s="802"/>
      <c r="F610" s="802"/>
      <c r="G610" s="803"/>
      <c r="H610" s="803"/>
      <c r="I610" s="995"/>
      <c r="J610" s="801"/>
      <c r="K610" s="801"/>
      <c r="L610" s="890"/>
      <c r="M610" s="801"/>
      <c r="N610" s="801"/>
      <c r="O610" s="801"/>
      <c r="P610" s="890"/>
      <c r="Q610" s="801"/>
      <c r="R610" s="801"/>
      <c r="S610" s="801"/>
      <c r="T610" s="801"/>
      <c r="U610" s="801"/>
      <c r="V610" s="801"/>
      <c r="W610" s="801"/>
      <c r="X610" s="801"/>
      <c r="Y610" s="801"/>
      <c r="Z610" s="801"/>
    </row>
    <row r="611" spans="1:26" ht="15.75" customHeight="1">
      <c r="A611" s="801"/>
      <c r="B611" s="801"/>
      <c r="C611" s="801"/>
      <c r="D611" s="801"/>
      <c r="E611" s="802"/>
      <c r="F611" s="802"/>
      <c r="G611" s="803"/>
      <c r="H611" s="803"/>
      <c r="I611" s="995"/>
      <c r="J611" s="801"/>
      <c r="K611" s="801"/>
      <c r="L611" s="890"/>
      <c r="M611" s="801"/>
      <c r="N611" s="801"/>
      <c r="O611" s="801"/>
      <c r="P611" s="890"/>
      <c r="Q611" s="801"/>
      <c r="R611" s="801"/>
      <c r="S611" s="801"/>
      <c r="T611" s="801"/>
      <c r="U611" s="801"/>
      <c r="V611" s="801"/>
      <c r="W611" s="801"/>
      <c r="X611" s="801"/>
      <c r="Y611" s="801"/>
      <c r="Z611" s="801"/>
    </row>
    <row r="612" spans="1:26" ht="15.75" customHeight="1">
      <c r="A612" s="801"/>
      <c r="B612" s="801"/>
      <c r="C612" s="801"/>
      <c r="D612" s="801"/>
      <c r="E612" s="802"/>
      <c r="F612" s="802"/>
      <c r="G612" s="803"/>
      <c r="H612" s="803"/>
      <c r="I612" s="995"/>
      <c r="J612" s="801"/>
      <c r="K612" s="801"/>
      <c r="L612" s="890"/>
      <c r="M612" s="801"/>
      <c r="N612" s="801"/>
      <c r="O612" s="801"/>
      <c r="P612" s="890"/>
      <c r="Q612" s="801"/>
      <c r="R612" s="801"/>
      <c r="S612" s="801"/>
      <c r="T612" s="801"/>
      <c r="U612" s="801"/>
      <c r="V612" s="801"/>
      <c r="W612" s="801"/>
      <c r="X612" s="801"/>
      <c r="Y612" s="801"/>
      <c r="Z612" s="801"/>
    </row>
    <row r="613" spans="1:26" ht="15.75" customHeight="1">
      <c r="A613" s="801"/>
      <c r="B613" s="801"/>
      <c r="C613" s="801"/>
      <c r="D613" s="801"/>
      <c r="E613" s="802"/>
      <c r="F613" s="802"/>
      <c r="G613" s="803"/>
      <c r="H613" s="803"/>
      <c r="I613" s="995"/>
      <c r="J613" s="801"/>
      <c r="K613" s="801"/>
      <c r="L613" s="890"/>
      <c r="M613" s="801"/>
      <c r="N613" s="801"/>
      <c r="O613" s="801"/>
      <c r="P613" s="890"/>
      <c r="Q613" s="801"/>
      <c r="R613" s="801"/>
      <c r="S613" s="801"/>
      <c r="T613" s="801"/>
      <c r="U613" s="801"/>
      <c r="V613" s="801"/>
      <c r="W613" s="801"/>
      <c r="X613" s="801"/>
      <c r="Y613" s="801"/>
      <c r="Z613" s="801"/>
    </row>
    <row r="614" spans="1:26" ht="15.75" customHeight="1">
      <c r="A614" s="801"/>
      <c r="B614" s="801"/>
      <c r="C614" s="801"/>
      <c r="D614" s="801"/>
      <c r="E614" s="802"/>
      <c r="F614" s="802"/>
      <c r="G614" s="803"/>
      <c r="H614" s="803"/>
      <c r="I614" s="995"/>
      <c r="J614" s="801"/>
      <c r="K614" s="801"/>
      <c r="L614" s="890"/>
      <c r="M614" s="801"/>
      <c r="N614" s="801"/>
      <c r="O614" s="801"/>
      <c r="P614" s="890"/>
      <c r="Q614" s="801"/>
      <c r="R614" s="801"/>
      <c r="S614" s="801"/>
      <c r="T614" s="801"/>
      <c r="U614" s="801"/>
      <c r="V614" s="801"/>
      <c r="W614" s="801"/>
      <c r="X614" s="801"/>
      <c r="Y614" s="801"/>
      <c r="Z614" s="801"/>
    </row>
    <row r="615" spans="1:26" ht="15.75" customHeight="1">
      <c r="A615" s="801"/>
      <c r="B615" s="801"/>
      <c r="C615" s="801"/>
      <c r="D615" s="801"/>
      <c r="E615" s="802"/>
      <c r="F615" s="802"/>
      <c r="G615" s="803"/>
      <c r="H615" s="803"/>
      <c r="I615" s="995"/>
      <c r="J615" s="801"/>
      <c r="K615" s="801"/>
      <c r="L615" s="890"/>
      <c r="M615" s="801"/>
      <c r="N615" s="801"/>
      <c r="O615" s="801"/>
      <c r="P615" s="890"/>
      <c r="Q615" s="801"/>
      <c r="R615" s="801"/>
      <c r="S615" s="801"/>
      <c r="T615" s="801"/>
      <c r="U615" s="801"/>
      <c r="V615" s="801"/>
      <c r="W615" s="801"/>
      <c r="X615" s="801"/>
      <c r="Y615" s="801"/>
      <c r="Z615" s="801"/>
    </row>
    <row r="616" spans="1:26" ht="15.75" customHeight="1">
      <c r="A616" s="801"/>
      <c r="B616" s="801"/>
      <c r="C616" s="801"/>
      <c r="D616" s="801"/>
      <c r="E616" s="802"/>
      <c r="F616" s="802"/>
      <c r="G616" s="803"/>
      <c r="H616" s="803"/>
      <c r="I616" s="995"/>
      <c r="J616" s="801"/>
      <c r="K616" s="801"/>
      <c r="L616" s="890"/>
      <c r="M616" s="801"/>
      <c r="N616" s="801"/>
      <c r="O616" s="801"/>
      <c r="P616" s="890"/>
      <c r="Q616" s="801"/>
      <c r="R616" s="801"/>
      <c r="S616" s="801"/>
      <c r="T616" s="801"/>
      <c r="U616" s="801"/>
      <c r="V616" s="801"/>
      <c r="W616" s="801"/>
      <c r="X616" s="801"/>
      <c r="Y616" s="801"/>
      <c r="Z616" s="801"/>
    </row>
    <row r="617" spans="1:26" ht="15.75" customHeight="1">
      <c r="A617" s="801"/>
      <c r="B617" s="801"/>
      <c r="C617" s="801"/>
      <c r="D617" s="801"/>
      <c r="E617" s="802"/>
      <c r="F617" s="802"/>
      <c r="G617" s="803"/>
      <c r="H617" s="803"/>
      <c r="I617" s="995"/>
      <c r="J617" s="801"/>
      <c r="K617" s="801"/>
      <c r="L617" s="890"/>
      <c r="M617" s="801"/>
      <c r="N617" s="801"/>
      <c r="O617" s="801"/>
      <c r="P617" s="890"/>
      <c r="Q617" s="801"/>
      <c r="R617" s="801"/>
      <c r="S617" s="801"/>
      <c r="T617" s="801"/>
      <c r="U617" s="801"/>
      <c r="V617" s="801"/>
      <c r="W617" s="801"/>
      <c r="X617" s="801"/>
      <c r="Y617" s="801"/>
      <c r="Z617" s="801"/>
    </row>
    <row r="618" spans="1:26" ht="15.75" customHeight="1">
      <c r="A618" s="801"/>
      <c r="B618" s="801"/>
      <c r="C618" s="801"/>
      <c r="D618" s="801"/>
      <c r="E618" s="802"/>
      <c r="F618" s="802"/>
      <c r="G618" s="803"/>
      <c r="H618" s="803"/>
      <c r="I618" s="995"/>
      <c r="J618" s="801"/>
      <c r="K618" s="801"/>
      <c r="L618" s="890"/>
      <c r="M618" s="801"/>
      <c r="N618" s="801"/>
      <c r="O618" s="801"/>
      <c r="P618" s="890"/>
      <c r="Q618" s="801"/>
      <c r="R618" s="801"/>
      <c r="S618" s="801"/>
      <c r="T618" s="801"/>
      <c r="U618" s="801"/>
      <c r="V618" s="801"/>
      <c r="W618" s="801"/>
      <c r="X618" s="801"/>
      <c r="Y618" s="801"/>
      <c r="Z618" s="801"/>
    </row>
    <row r="619" spans="1:26" ht="15.75" customHeight="1">
      <c r="A619" s="801"/>
      <c r="B619" s="801"/>
      <c r="C619" s="801"/>
      <c r="D619" s="801"/>
      <c r="E619" s="802"/>
      <c r="F619" s="802"/>
      <c r="G619" s="803"/>
      <c r="H619" s="803"/>
      <c r="I619" s="995"/>
      <c r="J619" s="801"/>
      <c r="K619" s="801"/>
      <c r="L619" s="890"/>
      <c r="M619" s="801"/>
      <c r="N619" s="801"/>
      <c r="O619" s="801"/>
      <c r="P619" s="890"/>
      <c r="Q619" s="801"/>
      <c r="R619" s="801"/>
      <c r="S619" s="801"/>
      <c r="T619" s="801"/>
      <c r="U619" s="801"/>
      <c r="V619" s="801"/>
      <c r="W619" s="801"/>
      <c r="X619" s="801"/>
      <c r="Y619" s="801"/>
      <c r="Z619" s="801"/>
    </row>
    <row r="620" spans="1:26" ht="15.75" customHeight="1">
      <c r="A620" s="801"/>
      <c r="B620" s="801"/>
      <c r="C620" s="801"/>
      <c r="D620" s="801"/>
      <c r="E620" s="802"/>
      <c r="F620" s="802"/>
      <c r="G620" s="803"/>
      <c r="H620" s="803"/>
      <c r="I620" s="995"/>
      <c r="J620" s="801"/>
      <c r="K620" s="801"/>
      <c r="L620" s="890"/>
      <c r="M620" s="801"/>
      <c r="N620" s="801"/>
      <c r="O620" s="801"/>
      <c r="P620" s="890"/>
      <c r="Q620" s="801"/>
      <c r="R620" s="801"/>
      <c r="S620" s="801"/>
      <c r="T620" s="801"/>
      <c r="U620" s="801"/>
      <c r="V620" s="801"/>
      <c r="W620" s="801"/>
      <c r="X620" s="801"/>
      <c r="Y620" s="801"/>
      <c r="Z620" s="801"/>
    </row>
    <row r="621" spans="1:26" ht="15.75" customHeight="1">
      <c r="A621" s="801"/>
      <c r="B621" s="801"/>
      <c r="C621" s="801"/>
      <c r="D621" s="801"/>
      <c r="E621" s="802"/>
      <c r="F621" s="802"/>
      <c r="G621" s="803"/>
      <c r="H621" s="803"/>
      <c r="I621" s="995"/>
      <c r="J621" s="801"/>
      <c r="K621" s="801"/>
      <c r="L621" s="890"/>
      <c r="M621" s="801"/>
      <c r="N621" s="801"/>
      <c r="O621" s="801"/>
      <c r="P621" s="890"/>
      <c r="Q621" s="801"/>
      <c r="R621" s="801"/>
      <c r="S621" s="801"/>
      <c r="T621" s="801"/>
      <c r="U621" s="801"/>
      <c r="V621" s="801"/>
      <c r="W621" s="801"/>
      <c r="X621" s="801"/>
      <c r="Y621" s="801"/>
      <c r="Z621" s="801"/>
    </row>
    <row r="622" spans="1:26" ht="15.75" customHeight="1">
      <c r="A622" s="801"/>
      <c r="B622" s="801"/>
      <c r="C622" s="801"/>
      <c r="D622" s="801"/>
      <c r="E622" s="802"/>
      <c r="F622" s="802"/>
      <c r="G622" s="803"/>
      <c r="H622" s="803"/>
      <c r="I622" s="995"/>
      <c r="J622" s="801"/>
      <c r="K622" s="801"/>
      <c r="L622" s="890"/>
      <c r="M622" s="801"/>
      <c r="N622" s="801"/>
      <c r="O622" s="801"/>
      <c r="P622" s="890"/>
      <c r="Q622" s="801"/>
      <c r="R622" s="801"/>
      <c r="S622" s="801"/>
      <c r="T622" s="801"/>
      <c r="U622" s="801"/>
      <c r="V622" s="801"/>
      <c r="W622" s="801"/>
      <c r="X622" s="801"/>
      <c r="Y622" s="801"/>
      <c r="Z622" s="801"/>
    </row>
    <row r="623" spans="1:26" ht="15.75" customHeight="1">
      <c r="A623" s="801"/>
      <c r="B623" s="801"/>
      <c r="C623" s="801"/>
      <c r="D623" s="801"/>
      <c r="E623" s="802"/>
      <c r="F623" s="802"/>
      <c r="G623" s="803"/>
      <c r="H623" s="803"/>
      <c r="I623" s="995"/>
      <c r="J623" s="801"/>
      <c r="K623" s="801"/>
      <c r="L623" s="890"/>
      <c r="M623" s="801"/>
      <c r="N623" s="801"/>
      <c r="O623" s="801"/>
      <c r="P623" s="890"/>
      <c r="Q623" s="801"/>
      <c r="R623" s="801"/>
      <c r="S623" s="801"/>
      <c r="T623" s="801"/>
      <c r="U623" s="801"/>
      <c r="V623" s="801"/>
      <c r="W623" s="801"/>
      <c r="X623" s="801"/>
      <c r="Y623" s="801"/>
      <c r="Z623" s="801"/>
    </row>
    <row r="624" spans="1:26" ht="15.75" customHeight="1">
      <c r="A624" s="801"/>
      <c r="B624" s="801"/>
      <c r="C624" s="801"/>
      <c r="D624" s="801"/>
      <c r="E624" s="802"/>
      <c r="F624" s="802"/>
      <c r="G624" s="803"/>
      <c r="H624" s="803"/>
      <c r="I624" s="995"/>
      <c r="J624" s="801"/>
      <c r="K624" s="801"/>
      <c r="L624" s="890"/>
      <c r="M624" s="801"/>
      <c r="N624" s="801"/>
      <c r="O624" s="801"/>
      <c r="P624" s="890"/>
      <c r="Q624" s="801"/>
      <c r="R624" s="801"/>
      <c r="S624" s="801"/>
      <c r="T624" s="801"/>
      <c r="U624" s="801"/>
      <c r="V624" s="801"/>
      <c r="W624" s="801"/>
      <c r="X624" s="801"/>
      <c r="Y624" s="801"/>
      <c r="Z624" s="801"/>
    </row>
    <row r="625" spans="1:26" ht="15.75" customHeight="1">
      <c r="A625" s="801"/>
      <c r="B625" s="801"/>
      <c r="C625" s="801"/>
      <c r="D625" s="801"/>
      <c r="E625" s="802"/>
      <c r="F625" s="802"/>
      <c r="G625" s="803"/>
      <c r="H625" s="803"/>
      <c r="I625" s="995"/>
      <c r="J625" s="801"/>
      <c r="K625" s="801"/>
      <c r="L625" s="890"/>
      <c r="M625" s="801"/>
      <c r="N625" s="801"/>
      <c r="O625" s="801"/>
      <c r="P625" s="890"/>
      <c r="Q625" s="801"/>
      <c r="R625" s="801"/>
      <c r="S625" s="801"/>
      <c r="T625" s="801"/>
      <c r="U625" s="801"/>
      <c r="V625" s="801"/>
      <c r="W625" s="801"/>
      <c r="X625" s="801"/>
      <c r="Y625" s="801"/>
      <c r="Z625" s="801"/>
    </row>
    <row r="626" spans="1:26" ht="15.75" customHeight="1">
      <c r="A626" s="801"/>
      <c r="B626" s="801"/>
      <c r="C626" s="801"/>
      <c r="D626" s="801"/>
      <c r="E626" s="802"/>
      <c r="F626" s="802"/>
      <c r="G626" s="803"/>
      <c r="H626" s="803"/>
      <c r="I626" s="995"/>
      <c r="J626" s="801"/>
      <c r="K626" s="801"/>
      <c r="L626" s="890"/>
      <c r="M626" s="801"/>
      <c r="N626" s="801"/>
      <c r="O626" s="801"/>
      <c r="P626" s="890"/>
      <c r="Q626" s="801"/>
      <c r="R626" s="801"/>
      <c r="S626" s="801"/>
      <c r="T626" s="801"/>
      <c r="U626" s="801"/>
      <c r="V626" s="801"/>
      <c r="W626" s="801"/>
      <c r="X626" s="801"/>
      <c r="Y626" s="801"/>
      <c r="Z626" s="801"/>
    </row>
    <row r="627" spans="1:26" ht="15.75" customHeight="1">
      <c r="A627" s="801"/>
      <c r="B627" s="801"/>
      <c r="C627" s="801"/>
      <c r="D627" s="801"/>
      <c r="E627" s="802"/>
      <c r="F627" s="802"/>
      <c r="G627" s="803"/>
      <c r="H627" s="803"/>
      <c r="I627" s="995"/>
      <c r="J627" s="801"/>
      <c r="K627" s="801"/>
      <c r="L627" s="890"/>
      <c r="M627" s="801"/>
      <c r="N627" s="801"/>
      <c r="O627" s="801"/>
      <c r="P627" s="890"/>
      <c r="Q627" s="801"/>
      <c r="R627" s="801"/>
      <c r="S627" s="801"/>
      <c r="T627" s="801"/>
      <c r="U627" s="801"/>
      <c r="V627" s="801"/>
      <c r="W627" s="801"/>
      <c r="X627" s="801"/>
      <c r="Y627" s="801"/>
      <c r="Z627" s="801"/>
    </row>
    <row r="628" spans="1:26" ht="15.75" customHeight="1">
      <c r="A628" s="801"/>
      <c r="B628" s="801"/>
      <c r="C628" s="801"/>
      <c r="D628" s="801"/>
      <c r="E628" s="802"/>
      <c r="F628" s="802"/>
      <c r="G628" s="803"/>
      <c r="H628" s="803"/>
      <c r="I628" s="995"/>
      <c r="J628" s="801"/>
      <c r="K628" s="801"/>
      <c r="L628" s="890"/>
      <c r="M628" s="801"/>
      <c r="N628" s="801"/>
      <c r="O628" s="801"/>
      <c r="P628" s="890"/>
      <c r="Q628" s="801"/>
      <c r="R628" s="801"/>
      <c r="S628" s="801"/>
      <c r="T628" s="801"/>
      <c r="U628" s="801"/>
      <c r="V628" s="801"/>
      <c r="W628" s="801"/>
      <c r="X628" s="801"/>
      <c r="Y628" s="801"/>
      <c r="Z628" s="801"/>
    </row>
    <row r="629" spans="1:26" ht="15.75" customHeight="1">
      <c r="A629" s="801"/>
      <c r="B629" s="801"/>
      <c r="C629" s="801"/>
      <c r="D629" s="801"/>
      <c r="E629" s="802"/>
      <c r="F629" s="802"/>
      <c r="G629" s="803"/>
      <c r="H629" s="803"/>
      <c r="I629" s="995"/>
      <c r="J629" s="801"/>
      <c r="K629" s="801"/>
      <c r="L629" s="890"/>
      <c r="M629" s="801"/>
      <c r="N629" s="801"/>
      <c r="O629" s="801"/>
      <c r="P629" s="890"/>
      <c r="Q629" s="801"/>
      <c r="R629" s="801"/>
      <c r="S629" s="801"/>
      <c r="T629" s="801"/>
      <c r="U629" s="801"/>
      <c r="V629" s="801"/>
      <c r="W629" s="801"/>
      <c r="X629" s="801"/>
      <c r="Y629" s="801"/>
      <c r="Z629" s="801"/>
    </row>
    <row r="630" spans="1:26" ht="15.75" customHeight="1">
      <c r="A630" s="801"/>
      <c r="B630" s="801"/>
      <c r="C630" s="801"/>
      <c r="D630" s="801"/>
      <c r="E630" s="802"/>
      <c r="F630" s="802"/>
      <c r="G630" s="803"/>
      <c r="H630" s="803"/>
      <c r="I630" s="995"/>
      <c r="J630" s="801"/>
      <c r="K630" s="801"/>
      <c r="L630" s="890"/>
      <c r="M630" s="801"/>
      <c r="N630" s="801"/>
      <c r="O630" s="801"/>
      <c r="P630" s="890"/>
      <c r="Q630" s="801"/>
      <c r="R630" s="801"/>
      <c r="S630" s="801"/>
      <c r="T630" s="801"/>
      <c r="U630" s="801"/>
      <c r="V630" s="801"/>
      <c r="W630" s="801"/>
      <c r="X630" s="801"/>
      <c r="Y630" s="801"/>
      <c r="Z630" s="801"/>
    </row>
    <row r="631" spans="1:26" ht="15.75" customHeight="1">
      <c r="A631" s="801"/>
      <c r="B631" s="801"/>
      <c r="C631" s="801"/>
      <c r="D631" s="801"/>
      <c r="E631" s="802"/>
      <c r="F631" s="802"/>
      <c r="G631" s="803"/>
      <c r="H631" s="803"/>
      <c r="I631" s="995"/>
      <c r="J631" s="801"/>
      <c r="K631" s="801"/>
      <c r="L631" s="890"/>
      <c r="M631" s="801"/>
      <c r="N631" s="801"/>
      <c r="O631" s="801"/>
      <c r="P631" s="890"/>
      <c r="Q631" s="801"/>
      <c r="R631" s="801"/>
      <c r="S631" s="801"/>
      <c r="T631" s="801"/>
      <c r="U631" s="801"/>
      <c r="V631" s="801"/>
      <c r="W631" s="801"/>
      <c r="X631" s="801"/>
      <c r="Y631" s="801"/>
      <c r="Z631" s="801"/>
    </row>
    <row r="632" spans="1:26" ht="15.75" customHeight="1">
      <c r="A632" s="801"/>
      <c r="B632" s="801"/>
      <c r="C632" s="801"/>
      <c r="D632" s="801"/>
      <c r="E632" s="802"/>
      <c r="F632" s="802"/>
      <c r="G632" s="803"/>
      <c r="H632" s="803"/>
      <c r="I632" s="995"/>
      <c r="J632" s="801"/>
      <c r="K632" s="801"/>
      <c r="L632" s="890"/>
      <c r="M632" s="801"/>
      <c r="N632" s="801"/>
      <c r="O632" s="801"/>
      <c r="P632" s="890"/>
      <c r="Q632" s="801"/>
      <c r="R632" s="801"/>
      <c r="S632" s="801"/>
      <c r="T632" s="801"/>
      <c r="U632" s="801"/>
      <c r="V632" s="801"/>
      <c r="W632" s="801"/>
      <c r="X632" s="801"/>
      <c r="Y632" s="801"/>
      <c r="Z632" s="801"/>
    </row>
    <row r="633" spans="1:26" ht="15.75" customHeight="1">
      <c r="A633" s="801"/>
      <c r="B633" s="801"/>
      <c r="C633" s="801"/>
      <c r="D633" s="801"/>
      <c r="E633" s="802"/>
      <c r="F633" s="802"/>
      <c r="G633" s="803"/>
      <c r="H633" s="803"/>
      <c r="I633" s="995"/>
      <c r="J633" s="801"/>
      <c r="K633" s="801"/>
      <c r="L633" s="890"/>
      <c r="M633" s="801"/>
      <c r="N633" s="801"/>
      <c r="O633" s="801"/>
      <c r="P633" s="890"/>
      <c r="Q633" s="801"/>
      <c r="R633" s="801"/>
      <c r="S633" s="801"/>
      <c r="T633" s="801"/>
      <c r="U633" s="801"/>
      <c r="V633" s="801"/>
      <c r="W633" s="801"/>
      <c r="X633" s="801"/>
      <c r="Y633" s="801"/>
      <c r="Z633" s="801"/>
    </row>
    <row r="634" spans="1:26" ht="15.75" customHeight="1">
      <c r="A634" s="801"/>
      <c r="B634" s="801"/>
      <c r="C634" s="801"/>
      <c r="D634" s="801"/>
      <c r="E634" s="802"/>
      <c r="F634" s="802"/>
      <c r="G634" s="803"/>
      <c r="H634" s="803"/>
      <c r="I634" s="995"/>
      <c r="J634" s="801"/>
      <c r="K634" s="801"/>
      <c r="L634" s="890"/>
      <c r="M634" s="801"/>
      <c r="N634" s="801"/>
      <c r="O634" s="801"/>
      <c r="P634" s="890"/>
      <c r="Q634" s="801"/>
      <c r="R634" s="801"/>
      <c r="S634" s="801"/>
      <c r="T634" s="801"/>
      <c r="U634" s="801"/>
      <c r="V634" s="801"/>
      <c r="W634" s="801"/>
      <c r="X634" s="801"/>
      <c r="Y634" s="801"/>
      <c r="Z634" s="801"/>
    </row>
    <row r="635" spans="1:26" ht="15.75" customHeight="1">
      <c r="A635" s="801"/>
      <c r="B635" s="801"/>
      <c r="C635" s="801"/>
      <c r="D635" s="801"/>
      <c r="E635" s="802"/>
      <c r="F635" s="802"/>
      <c r="G635" s="803"/>
      <c r="H635" s="803"/>
      <c r="I635" s="995"/>
      <c r="J635" s="801"/>
      <c r="K635" s="801"/>
      <c r="L635" s="890"/>
      <c r="M635" s="801"/>
      <c r="N635" s="801"/>
      <c r="O635" s="801"/>
      <c r="P635" s="890"/>
      <c r="Q635" s="801"/>
      <c r="R635" s="801"/>
      <c r="S635" s="801"/>
      <c r="T635" s="801"/>
      <c r="U635" s="801"/>
      <c r="V635" s="801"/>
      <c r="W635" s="801"/>
      <c r="X635" s="801"/>
      <c r="Y635" s="801"/>
      <c r="Z635" s="801"/>
    </row>
    <row r="636" spans="1:26" ht="15.75" customHeight="1">
      <c r="A636" s="801"/>
      <c r="B636" s="801"/>
      <c r="C636" s="801"/>
      <c r="D636" s="801"/>
      <c r="E636" s="802"/>
      <c r="F636" s="802"/>
      <c r="G636" s="803"/>
      <c r="H636" s="803"/>
      <c r="I636" s="995"/>
      <c r="J636" s="801"/>
      <c r="K636" s="801"/>
      <c r="L636" s="890"/>
      <c r="M636" s="801"/>
      <c r="N636" s="801"/>
      <c r="O636" s="801"/>
      <c r="P636" s="890"/>
      <c r="Q636" s="801"/>
      <c r="R636" s="801"/>
      <c r="S636" s="801"/>
      <c r="T636" s="801"/>
      <c r="U636" s="801"/>
      <c r="V636" s="801"/>
      <c r="W636" s="801"/>
      <c r="X636" s="801"/>
      <c r="Y636" s="801"/>
      <c r="Z636" s="801"/>
    </row>
    <row r="637" spans="1:26" ht="15.75" customHeight="1">
      <c r="A637" s="801"/>
      <c r="B637" s="801"/>
      <c r="C637" s="801"/>
      <c r="D637" s="801"/>
      <c r="E637" s="802"/>
      <c r="F637" s="802"/>
      <c r="G637" s="803"/>
      <c r="H637" s="803"/>
      <c r="I637" s="995"/>
      <c r="J637" s="801"/>
      <c r="K637" s="801"/>
      <c r="L637" s="890"/>
      <c r="M637" s="801"/>
      <c r="N637" s="801"/>
      <c r="O637" s="801"/>
      <c r="P637" s="890"/>
      <c r="Q637" s="801"/>
      <c r="R637" s="801"/>
      <c r="S637" s="801"/>
      <c r="T637" s="801"/>
      <c r="U637" s="801"/>
      <c r="V637" s="801"/>
      <c r="W637" s="801"/>
      <c r="X637" s="801"/>
      <c r="Y637" s="801"/>
      <c r="Z637" s="801"/>
    </row>
    <row r="638" spans="1:26" ht="15.75" customHeight="1">
      <c r="A638" s="801"/>
      <c r="B638" s="801"/>
      <c r="C638" s="801"/>
      <c r="D638" s="801"/>
      <c r="E638" s="802"/>
      <c r="F638" s="802"/>
      <c r="G638" s="803"/>
      <c r="H638" s="803"/>
      <c r="I638" s="995"/>
      <c r="J638" s="801"/>
      <c r="K638" s="801"/>
      <c r="L638" s="890"/>
      <c r="M638" s="801"/>
      <c r="N638" s="801"/>
      <c r="O638" s="801"/>
      <c r="P638" s="890"/>
      <c r="Q638" s="801"/>
      <c r="R638" s="801"/>
      <c r="S638" s="801"/>
      <c r="T638" s="801"/>
      <c r="U638" s="801"/>
      <c r="V638" s="801"/>
      <c r="W638" s="801"/>
      <c r="X638" s="801"/>
      <c r="Y638" s="801"/>
      <c r="Z638" s="801"/>
    </row>
    <row r="639" spans="1:26" ht="15.75" customHeight="1">
      <c r="A639" s="801"/>
      <c r="B639" s="801"/>
      <c r="C639" s="801"/>
      <c r="D639" s="801"/>
      <c r="E639" s="802"/>
      <c r="F639" s="802"/>
      <c r="G639" s="803"/>
      <c r="H639" s="803"/>
      <c r="I639" s="995"/>
      <c r="J639" s="801"/>
      <c r="K639" s="801"/>
      <c r="L639" s="890"/>
      <c r="M639" s="801"/>
      <c r="N639" s="801"/>
      <c r="O639" s="801"/>
      <c r="P639" s="890"/>
      <c r="Q639" s="801"/>
      <c r="R639" s="801"/>
      <c r="S639" s="801"/>
      <c r="T639" s="801"/>
      <c r="U639" s="801"/>
      <c r="V639" s="801"/>
      <c r="W639" s="801"/>
      <c r="X639" s="801"/>
      <c r="Y639" s="801"/>
      <c r="Z639" s="801"/>
    </row>
    <row r="640" spans="1:26" ht="15.75" customHeight="1">
      <c r="A640" s="801"/>
      <c r="B640" s="801"/>
      <c r="C640" s="801"/>
      <c r="D640" s="801"/>
      <c r="E640" s="802"/>
      <c r="F640" s="802"/>
      <c r="G640" s="803"/>
      <c r="H640" s="803"/>
      <c r="I640" s="995"/>
      <c r="J640" s="801"/>
      <c r="K640" s="801"/>
      <c r="L640" s="890"/>
      <c r="M640" s="801"/>
      <c r="N640" s="801"/>
      <c r="O640" s="801"/>
      <c r="P640" s="890"/>
      <c r="Q640" s="801"/>
      <c r="R640" s="801"/>
      <c r="S640" s="801"/>
      <c r="T640" s="801"/>
      <c r="U640" s="801"/>
      <c r="V640" s="801"/>
      <c r="W640" s="801"/>
      <c r="X640" s="801"/>
      <c r="Y640" s="801"/>
      <c r="Z640" s="801"/>
    </row>
    <row r="641" spans="1:26" ht="15.75" customHeight="1">
      <c r="A641" s="801"/>
      <c r="B641" s="801"/>
      <c r="C641" s="801"/>
      <c r="D641" s="801"/>
      <c r="E641" s="802"/>
      <c r="F641" s="802"/>
      <c r="G641" s="803"/>
      <c r="H641" s="803"/>
      <c r="I641" s="995"/>
      <c r="J641" s="801"/>
      <c r="K641" s="801"/>
      <c r="L641" s="890"/>
      <c r="M641" s="801"/>
      <c r="N641" s="801"/>
      <c r="O641" s="801"/>
      <c r="P641" s="890"/>
      <c r="Q641" s="801"/>
      <c r="R641" s="801"/>
      <c r="S641" s="801"/>
      <c r="T641" s="801"/>
      <c r="U641" s="801"/>
      <c r="V641" s="801"/>
      <c r="W641" s="801"/>
      <c r="X641" s="801"/>
      <c r="Y641" s="801"/>
      <c r="Z641" s="801"/>
    </row>
    <row r="642" spans="1:26" ht="15.75" customHeight="1">
      <c r="A642" s="801"/>
      <c r="B642" s="801"/>
      <c r="C642" s="801"/>
      <c r="D642" s="801"/>
      <c r="E642" s="802"/>
      <c r="F642" s="802"/>
      <c r="G642" s="803"/>
      <c r="H642" s="803"/>
      <c r="I642" s="995"/>
      <c r="J642" s="801"/>
      <c r="K642" s="801"/>
      <c r="L642" s="890"/>
      <c r="M642" s="801"/>
      <c r="N642" s="801"/>
      <c r="O642" s="801"/>
      <c r="P642" s="890"/>
      <c r="Q642" s="801"/>
      <c r="R642" s="801"/>
      <c r="S642" s="801"/>
      <c r="T642" s="801"/>
      <c r="U642" s="801"/>
      <c r="V642" s="801"/>
      <c r="W642" s="801"/>
      <c r="X642" s="801"/>
      <c r="Y642" s="801"/>
      <c r="Z642" s="801"/>
    </row>
    <row r="643" spans="1:26" ht="15.75" customHeight="1">
      <c r="A643" s="801"/>
      <c r="B643" s="801"/>
      <c r="C643" s="801"/>
      <c r="D643" s="801"/>
      <c r="E643" s="802"/>
      <c r="F643" s="802"/>
      <c r="G643" s="803"/>
      <c r="H643" s="803"/>
      <c r="I643" s="995"/>
      <c r="J643" s="801"/>
      <c r="K643" s="801"/>
      <c r="L643" s="890"/>
      <c r="M643" s="801"/>
      <c r="N643" s="801"/>
      <c r="O643" s="801"/>
      <c r="P643" s="890"/>
      <c r="Q643" s="801"/>
      <c r="R643" s="801"/>
      <c r="S643" s="801"/>
      <c r="T643" s="801"/>
      <c r="U643" s="801"/>
      <c r="V643" s="801"/>
      <c r="W643" s="801"/>
      <c r="X643" s="801"/>
      <c r="Y643" s="801"/>
      <c r="Z643" s="801"/>
    </row>
    <row r="644" spans="1:26" ht="15.75" customHeight="1">
      <c r="A644" s="801"/>
      <c r="B644" s="801"/>
      <c r="C644" s="801"/>
      <c r="D644" s="801"/>
      <c r="E644" s="802"/>
      <c r="F644" s="802"/>
      <c r="G644" s="803"/>
      <c r="H644" s="803"/>
      <c r="I644" s="995"/>
      <c r="J644" s="801"/>
      <c r="K644" s="801"/>
      <c r="L644" s="890"/>
      <c r="M644" s="801"/>
      <c r="N644" s="801"/>
      <c r="O644" s="801"/>
      <c r="P644" s="890"/>
      <c r="Q644" s="801"/>
      <c r="R644" s="801"/>
      <c r="S644" s="801"/>
      <c r="T644" s="801"/>
      <c r="U644" s="801"/>
      <c r="V644" s="801"/>
      <c r="W644" s="801"/>
      <c r="X644" s="801"/>
      <c r="Y644" s="801"/>
      <c r="Z644" s="801"/>
    </row>
    <row r="645" spans="1:26" ht="15.75" customHeight="1">
      <c r="A645" s="801"/>
      <c r="B645" s="801"/>
      <c r="C645" s="801"/>
      <c r="D645" s="801"/>
      <c r="E645" s="802"/>
      <c r="F645" s="802"/>
      <c r="G645" s="803"/>
      <c r="H645" s="803"/>
      <c r="I645" s="995"/>
      <c r="J645" s="801"/>
      <c r="K645" s="801"/>
      <c r="L645" s="890"/>
      <c r="M645" s="801"/>
      <c r="N645" s="801"/>
      <c r="O645" s="801"/>
      <c r="P645" s="890"/>
      <c r="Q645" s="801"/>
      <c r="R645" s="801"/>
      <c r="S645" s="801"/>
      <c r="T645" s="801"/>
      <c r="U645" s="801"/>
      <c r="V645" s="801"/>
      <c r="W645" s="801"/>
      <c r="X645" s="801"/>
      <c r="Y645" s="801"/>
      <c r="Z645" s="801"/>
    </row>
    <row r="646" spans="1:26" ht="15.75" customHeight="1">
      <c r="A646" s="801"/>
      <c r="B646" s="801"/>
      <c r="C646" s="801"/>
      <c r="D646" s="801"/>
      <c r="E646" s="802"/>
      <c r="F646" s="802"/>
      <c r="G646" s="803"/>
      <c r="H646" s="803"/>
      <c r="I646" s="995"/>
      <c r="J646" s="801"/>
      <c r="K646" s="801"/>
      <c r="L646" s="890"/>
      <c r="M646" s="801"/>
      <c r="N646" s="801"/>
      <c r="O646" s="801"/>
      <c r="P646" s="890"/>
      <c r="Q646" s="801"/>
      <c r="R646" s="801"/>
      <c r="S646" s="801"/>
      <c r="T646" s="801"/>
      <c r="U646" s="801"/>
      <c r="V646" s="801"/>
      <c r="W646" s="801"/>
      <c r="X646" s="801"/>
      <c r="Y646" s="801"/>
      <c r="Z646" s="801"/>
    </row>
    <row r="647" spans="1:26" ht="15.75" customHeight="1">
      <c r="A647" s="801"/>
      <c r="B647" s="801"/>
      <c r="C647" s="801"/>
      <c r="D647" s="801"/>
      <c r="E647" s="802"/>
      <c r="F647" s="802"/>
      <c r="G647" s="803"/>
      <c r="H647" s="803"/>
      <c r="I647" s="995"/>
      <c r="J647" s="801"/>
      <c r="K647" s="801"/>
      <c r="L647" s="890"/>
      <c r="M647" s="801"/>
      <c r="N647" s="801"/>
      <c r="O647" s="801"/>
      <c r="P647" s="890"/>
      <c r="Q647" s="801"/>
      <c r="R647" s="801"/>
      <c r="S647" s="801"/>
      <c r="T647" s="801"/>
      <c r="U647" s="801"/>
      <c r="V647" s="801"/>
      <c r="W647" s="801"/>
      <c r="X647" s="801"/>
      <c r="Y647" s="801"/>
      <c r="Z647" s="801"/>
    </row>
    <row r="648" spans="1:26" ht="15.75" customHeight="1">
      <c r="A648" s="801"/>
      <c r="B648" s="801"/>
      <c r="C648" s="801"/>
      <c r="D648" s="801"/>
      <c r="E648" s="802"/>
      <c r="F648" s="802"/>
      <c r="G648" s="803"/>
      <c r="H648" s="803"/>
      <c r="I648" s="995"/>
      <c r="J648" s="801"/>
      <c r="K648" s="801"/>
      <c r="L648" s="890"/>
      <c r="M648" s="801"/>
      <c r="N648" s="801"/>
      <c r="O648" s="801"/>
      <c r="P648" s="890"/>
      <c r="Q648" s="801"/>
      <c r="R648" s="801"/>
      <c r="S648" s="801"/>
      <c r="T648" s="801"/>
      <c r="U648" s="801"/>
      <c r="V648" s="801"/>
      <c r="W648" s="801"/>
      <c r="X648" s="801"/>
      <c r="Y648" s="801"/>
      <c r="Z648" s="801"/>
    </row>
    <row r="649" spans="1:26" ht="15.75" customHeight="1">
      <c r="A649" s="801"/>
      <c r="B649" s="801"/>
      <c r="C649" s="801"/>
      <c r="D649" s="801"/>
      <c r="E649" s="802"/>
      <c r="F649" s="802"/>
      <c r="G649" s="803"/>
      <c r="H649" s="803"/>
      <c r="I649" s="995"/>
      <c r="J649" s="801"/>
      <c r="K649" s="801"/>
      <c r="L649" s="890"/>
      <c r="M649" s="801"/>
      <c r="N649" s="801"/>
      <c r="O649" s="801"/>
      <c r="P649" s="890"/>
      <c r="Q649" s="801"/>
      <c r="R649" s="801"/>
      <c r="S649" s="801"/>
      <c r="T649" s="801"/>
      <c r="U649" s="801"/>
      <c r="V649" s="801"/>
      <c r="W649" s="801"/>
      <c r="X649" s="801"/>
      <c r="Y649" s="801"/>
      <c r="Z649" s="801"/>
    </row>
    <row r="650" spans="1:26" ht="15.75" customHeight="1">
      <c r="A650" s="801"/>
      <c r="B650" s="801"/>
      <c r="C650" s="801"/>
      <c r="D650" s="801"/>
      <c r="E650" s="802"/>
      <c r="F650" s="802"/>
      <c r="G650" s="803"/>
      <c r="H650" s="803"/>
      <c r="I650" s="995"/>
      <c r="J650" s="801"/>
      <c r="K650" s="801"/>
      <c r="L650" s="890"/>
      <c r="M650" s="801"/>
      <c r="N650" s="801"/>
      <c r="O650" s="801"/>
      <c r="P650" s="890"/>
      <c r="Q650" s="801"/>
      <c r="R650" s="801"/>
      <c r="S650" s="801"/>
      <c r="T650" s="801"/>
      <c r="U650" s="801"/>
      <c r="V650" s="801"/>
      <c r="W650" s="801"/>
      <c r="X650" s="801"/>
      <c r="Y650" s="801"/>
      <c r="Z650" s="801"/>
    </row>
    <row r="651" spans="1:26" ht="15.75" customHeight="1">
      <c r="A651" s="801"/>
      <c r="B651" s="801"/>
      <c r="C651" s="801"/>
      <c r="D651" s="801"/>
      <c r="E651" s="802"/>
      <c r="F651" s="802"/>
      <c r="G651" s="803"/>
      <c r="H651" s="803"/>
      <c r="I651" s="995"/>
      <c r="J651" s="801"/>
      <c r="K651" s="801"/>
      <c r="L651" s="890"/>
      <c r="M651" s="801"/>
      <c r="N651" s="801"/>
      <c r="O651" s="801"/>
      <c r="P651" s="890"/>
      <c r="Q651" s="801"/>
      <c r="R651" s="801"/>
      <c r="S651" s="801"/>
      <c r="T651" s="801"/>
      <c r="U651" s="801"/>
      <c r="V651" s="801"/>
      <c r="W651" s="801"/>
      <c r="X651" s="801"/>
      <c r="Y651" s="801"/>
      <c r="Z651" s="801"/>
    </row>
    <row r="652" spans="1:26" ht="15.75" customHeight="1">
      <c r="A652" s="801"/>
      <c r="B652" s="801"/>
      <c r="C652" s="801"/>
      <c r="D652" s="801"/>
      <c r="E652" s="802"/>
      <c r="F652" s="802"/>
      <c r="G652" s="803"/>
      <c r="H652" s="803"/>
      <c r="I652" s="995"/>
      <c r="J652" s="801"/>
      <c r="K652" s="801"/>
      <c r="L652" s="890"/>
      <c r="M652" s="801"/>
      <c r="N652" s="801"/>
      <c r="O652" s="801"/>
      <c r="P652" s="890"/>
      <c r="Q652" s="801"/>
      <c r="R652" s="801"/>
      <c r="S652" s="801"/>
      <c r="T652" s="801"/>
      <c r="U652" s="801"/>
      <c r="V652" s="801"/>
      <c r="W652" s="801"/>
      <c r="X652" s="801"/>
      <c r="Y652" s="801"/>
      <c r="Z652" s="801"/>
    </row>
    <row r="653" spans="1:26" ht="15.75" customHeight="1">
      <c r="A653" s="801"/>
      <c r="B653" s="801"/>
      <c r="C653" s="801"/>
      <c r="D653" s="801"/>
      <c r="E653" s="802"/>
      <c r="F653" s="802"/>
      <c r="G653" s="803"/>
      <c r="H653" s="803"/>
      <c r="I653" s="995"/>
      <c r="J653" s="801"/>
      <c r="K653" s="801"/>
      <c r="L653" s="890"/>
      <c r="M653" s="801"/>
      <c r="N653" s="801"/>
      <c r="O653" s="801"/>
      <c r="P653" s="890"/>
      <c r="Q653" s="801"/>
      <c r="R653" s="801"/>
      <c r="S653" s="801"/>
      <c r="T653" s="801"/>
      <c r="U653" s="801"/>
      <c r="V653" s="801"/>
      <c r="W653" s="801"/>
      <c r="X653" s="801"/>
      <c r="Y653" s="801"/>
      <c r="Z653" s="801"/>
    </row>
    <row r="654" spans="1:26" ht="15.75" customHeight="1">
      <c r="A654" s="801"/>
      <c r="B654" s="801"/>
      <c r="C654" s="801"/>
      <c r="D654" s="801"/>
      <c r="E654" s="802"/>
      <c r="F654" s="802"/>
      <c r="G654" s="803"/>
      <c r="H654" s="803"/>
      <c r="I654" s="995"/>
      <c r="J654" s="801"/>
      <c r="K654" s="801"/>
      <c r="L654" s="890"/>
      <c r="M654" s="801"/>
      <c r="N654" s="801"/>
      <c r="O654" s="801"/>
      <c r="P654" s="890"/>
      <c r="Q654" s="801"/>
      <c r="R654" s="801"/>
      <c r="S654" s="801"/>
      <c r="T654" s="801"/>
      <c r="U654" s="801"/>
      <c r="V654" s="801"/>
      <c r="W654" s="801"/>
      <c r="X654" s="801"/>
      <c r="Y654" s="801"/>
      <c r="Z654" s="801"/>
    </row>
    <row r="655" spans="1:26" ht="15.75" customHeight="1">
      <c r="A655" s="801"/>
      <c r="B655" s="801"/>
      <c r="C655" s="801"/>
      <c r="D655" s="801"/>
      <c r="E655" s="802"/>
      <c r="F655" s="802"/>
      <c r="G655" s="803"/>
      <c r="H655" s="803"/>
      <c r="I655" s="995"/>
      <c r="J655" s="801"/>
      <c r="K655" s="801"/>
      <c r="L655" s="890"/>
      <c r="M655" s="801"/>
      <c r="N655" s="801"/>
      <c r="O655" s="801"/>
      <c r="P655" s="890"/>
      <c r="Q655" s="801"/>
      <c r="R655" s="801"/>
      <c r="S655" s="801"/>
      <c r="T655" s="801"/>
      <c r="U655" s="801"/>
      <c r="V655" s="801"/>
      <c r="W655" s="801"/>
      <c r="X655" s="801"/>
      <c r="Y655" s="801"/>
      <c r="Z655" s="801"/>
    </row>
    <row r="656" spans="1:26" ht="15.75" customHeight="1">
      <c r="A656" s="801"/>
      <c r="B656" s="801"/>
      <c r="C656" s="801"/>
      <c r="D656" s="801"/>
      <c r="E656" s="802"/>
      <c r="F656" s="802"/>
      <c r="G656" s="803"/>
      <c r="H656" s="803"/>
      <c r="I656" s="995"/>
      <c r="J656" s="801"/>
      <c r="K656" s="801"/>
      <c r="L656" s="890"/>
      <c r="M656" s="801"/>
      <c r="N656" s="801"/>
      <c r="O656" s="801"/>
      <c r="P656" s="890"/>
      <c r="Q656" s="801"/>
      <c r="R656" s="801"/>
      <c r="S656" s="801"/>
      <c r="T656" s="801"/>
      <c r="U656" s="801"/>
      <c r="V656" s="801"/>
      <c r="W656" s="801"/>
      <c r="X656" s="801"/>
      <c r="Y656" s="801"/>
      <c r="Z656" s="801"/>
    </row>
    <row r="657" spans="1:26" ht="15.75" customHeight="1">
      <c r="A657" s="801"/>
      <c r="B657" s="801"/>
      <c r="C657" s="801"/>
      <c r="D657" s="801"/>
      <c r="E657" s="802"/>
      <c r="F657" s="802"/>
      <c r="G657" s="803"/>
      <c r="H657" s="803"/>
      <c r="I657" s="995"/>
      <c r="J657" s="801"/>
      <c r="K657" s="801"/>
      <c r="L657" s="890"/>
      <c r="M657" s="801"/>
      <c r="N657" s="801"/>
      <c r="O657" s="801"/>
      <c r="P657" s="890"/>
      <c r="Q657" s="801"/>
      <c r="R657" s="801"/>
      <c r="S657" s="801"/>
      <c r="T657" s="801"/>
      <c r="U657" s="801"/>
      <c r="V657" s="801"/>
      <c r="W657" s="801"/>
      <c r="X657" s="801"/>
      <c r="Y657" s="801"/>
      <c r="Z657" s="801"/>
    </row>
    <row r="658" spans="1:26" ht="15.75" customHeight="1">
      <c r="A658" s="801"/>
      <c r="B658" s="801"/>
      <c r="C658" s="801"/>
      <c r="D658" s="801"/>
      <c r="E658" s="802"/>
      <c r="F658" s="802"/>
      <c r="G658" s="803"/>
      <c r="H658" s="803"/>
      <c r="I658" s="995"/>
      <c r="J658" s="801"/>
      <c r="K658" s="801"/>
      <c r="L658" s="890"/>
      <c r="M658" s="801"/>
      <c r="N658" s="801"/>
      <c r="O658" s="801"/>
      <c r="P658" s="890"/>
      <c r="Q658" s="801"/>
      <c r="R658" s="801"/>
      <c r="S658" s="801"/>
      <c r="T658" s="801"/>
      <c r="U658" s="801"/>
      <c r="V658" s="801"/>
      <c r="W658" s="801"/>
      <c r="X658" s="801"/>
      <c r="Y658" s="801"/>
      <c r="Z658" s="801"/>
    </row>
    <row r="659" spans="1:26" ht="15.75" customHeight="1">
      <c r="A659" s="801"/>
      <c r="B659" s="801"/>
      <c r="C659" s="801"/>
      <c r="D659" s="801"/>
      <c r="E659" s="802"/>
      <c r="F659" s="802"/>
      <c r="G659" s="803"/>
      <c r="H659" s="803"/>
      <c r="I659" s="995"/>
      <c r="J659" s="801"/>
      <c r="K659" s="801"/>
      <c r="L659" s="890"/>
      <c r="M659" s="801"/>
      <c r="N659" s="801"/>
      <c r="O659" s="801"/>
      <c r="P659" s="890"/>
      <c r="Q659" s="801"/>
      <c r="R659" s="801"/>
      <c r="S659" s="801"/>
      <c r="T659" s="801"/>
      <c r="U659" s="801"/>
      <c r="V659" s="801"/>
      <c r="W659" s="801"/>
      <c r="X659" s="801"/>
      <c r="Y659" s="801"/>
      <c r="Z659" s="801"/>
    </row>
    <row r="660" spans="1:26" ht="15.75" customHeight="1">
      <c r="A660" s="801"/>
      <c r="B660" s="801"/>
      <c r="C660" s="801"/>
      <c r="D660" s="801"/>
      <c r="E660" s="802"/>
      <c r="F660" s="802"/>
      <c r="G660" s="803"/>
      <c r="H660" s="803"/>
      <c r="I660" s="995"/>
      <c r="J660" s="801"/>
      <c r="K660" s="801"/>
      <c r="L660" s="890"/>
      <c r="M660" s="801"/>
      <c r="N660" s="801"/>
      <c r="O660" s="801"/>
      <c r="P660" s="890"/>
      <c r="Q660" s="801"/>
      <c r="R660" s="801"/>
      <c r="S660" s="801"/>
      <c r="T660" s="801"/>
      <c r="U660" s="801"/>
      <c r="V660" s="801"/>
      <c r="W660" s="801"/>
      <c r="X660" s="801"/>
      <c r="Y660" s="801"/>
      <c r="Z660" s="801"/>
    </row>
    <row r="661" spans="1:26" ht="15.75" customHeight="1">
      <c r="A661" s="801"/>
      <c r="B661" s="801"/>
      <c r="C661" s="801"/>
      <c r="D661" s="801"/>
      <c r="E661" s="802"/>
      <c r="F661" s="802"/>
      <c r="G661" s="803"/>
      <c r="H661" s="803"/>
      <c r="I661" s="995"/>
      <c r="J661" s="801"/>
      <c r="K661" s="801"/>
      <c r="L661" s="890"/>
      <c r="M661" s="801"/>
      <c r="N661" s="801"/>
      <c r="O661" s="801"/>
      <c r="P661" s="890"/>
      <c r="Q661" s="801"/>
      <c r="R661" s="801"/>
      <c r="S661" s="801"/>
      <c r="T661" s="801"/>
      <c r="U661" s="801"/>
      <c r="V661" s="801"/>
      <c r="W661" s="801"/>
      <c r="X661" s="801"/>
      <c r="Y661" s="801"/>
      <c r="Z661" s="801"/>
    </row>
    <row r="662" spans="1:26" ht="15.75" customHeight="1">
      <c r="A662" s="801"/>
      <c r="B662" s="801"/>
      <c r="C662" s="801"/>
      <c r="D662" s="801"/>
      <c r="E662" s="802"/>
      <c r="F662" s="802"/>
      <c r="G662" s="803"/>
      <c r="H662" s="803"/>
      <c r="I662" s="995"/>
      <c r="J662" s="801"/>
      <c r="K662" s="801"/>
      <c r="L662" s="890"/>
      <c r="M662" s="801"/>
      <c r="N662" s="801"/>
      <c r="O662" s="801"/>
      <c r="P662" s="890"/>
      <c r="Q662" s="801"/>
      <c r="R662" s="801"/>
      <c r="S662" s="801"/>
      <c r="T662" s="801"/>
      <c r="U662" s="801"/>
      <c r="V662" s="801"/>
      <c r="W662" s="801"/>
      <c r="X662" s="801"/>
      <c r="Y662" s="801"/>
      <c r="Z662" s="801"/>
    </row>
    <row r="663" spans="1:26" ht="15.75" customHeight="1">
      <c r="A663" s="801"/>
      <c r="B663" s="801"/>
      <c r="C663" s="801"/>
      <c r="D663" s="801"/>
      <c r="E663" s="802"/>
      <c r="F663" s="802"/>
      <c r="G663" s="803"/>
      <c r="H663" s="803"/>
      <c r="I663" s="995"/>
      <c r="J663" s="801"/>
      <c r="K663" s="801"/>
      <c r="L663" s="890"/>
      <c r="M663" s="801"/>
      <c r="N663" s="801"/>
      <c r="O663" s="801"/>
      <c r="P663" s="890"/>
      <c r="Q663" s="801"/>
      <c r="R663" s="801"/>
      <c r="S663" s="801"/>
      <c r="T663" s="801"/>
      <c r="U663" s="801"/>
      <c r="V663" s="801"/>
      <c r="W663" s="801"/>
      <c r="X663" s="801"/>
      <c r="Y663" s="801"/>
      <c r="Z663" s="801"/>
    </row>
    <row r="664" spans="1:26" ht="15.75" customHeight="1">
      <c r="A664" s="801"/>
      <c r="B664" s="801"/>
      <c r="C664" s="801"/>
      <c r="D664" s="801"/>
      <c r="E664" s="802"/>
      <c r="F664" s="802"/>
      <c r="G664" s="803"/>
      <c r="H664" s="803"/>
      <c r="I664" s="995"/>
      <c r="J664" s="801"/>
      <c r="K664" s="801"/>
      <c r="L664" s="890"/>
      <c r="M664" s="801"/>
      <c r="N664" s="801"/>
      <c r="O664" s="801"/>
      <c r="P664" s="890"/>
      <c r="Q664" s="801"/>
      <c r="R664" s="801"/>
      <c r="S664" s="801"/>
      <c r="T664" s="801"/>
      <c r="U664" s="801"/>
      <c r="V664" s="801"/>
      <c r="W664" s="801"/>
      <c r="X664" s="801"/>
      <c r="Y664" s="801"/>
      <c r="Z664" s="801"/>
    </row>
    <row r="665" spans="1:26" ht="15.75" customHeight="1">
      <c r="A665" s="801"/>
      <c r="B665" s="801"/>
      <c r="C665" s="801"/>
      <c r="D665" s="801"/>
      <c r="E665" s="802"/>
      <c r="F665" s="802"/>
      <c r="G665" s="803"/>
      <c r="H665" s="803"/>
      <c r="I665" s="995"/>
      <c r="J665" s="801"/>
      <c r="K665" s="801"/>
      <c r="L665" s="890"/>
      <c r="M665" s="801"/>
      <c r="N665" s="801"/>
      <c r="O665" s="801"/>
      <c r="P665" s="890"/>
      <c r="Q665" s="801"/>
      <c r="R665" s="801"/>
      <c r="S665" s="801"/>
      <c r="T665" s="801"/>
      <c r="U665" s="801"/>
      <c r="V665" s="801"/>
      <c r="W665" s="801"/>
      <c r="X665" s="801"/>
      <c r="Y665" s="801"/>
      <c r="Z665" s="801"/>
    </row>
    <row r="666" spans="1:26" ht="15.75" customHeight="1">
      <c r="A666" s="801"/>
      <c r="B666" s="801"/>
      <c r="C666" s="801"/>
      <c r="D666" s="801"/>
      <c r="E666" s="802"/>
      <c r="F666" s="802"/>
      <c r="G666" s="803"/>
      <c r="H666" s="803"/>
      <c r="I666" s="995"/>
      <c r="J666" s="801"/>
      <c r="K666" s="801"/>
      <c r="L666" s="890"/>
      <c r="M666" s="801"/>
      <c r="N666" s="801"/>
      <c r="O666" s="801"/>
      <c r="P666" s="890"/>
      <c r="Q666" s="801"/>
      <c r="R666" s="801"/>
      <c r="S666" s="801"/>
      <c r="T666" s="801"/>
      <c r="U666" s="801"/>
      <c r="V666" s="801"/>
      <c r="W666" s="801"/>
      <c r="X666" s="801"/>
      <c r="Y666" s="801"/>
      <c r="Z666" s="801"/>
    </row>
    <row r="667" spans="1:26" ht="15.75" customHeight="1">
      <c r="A667" s="801"/>
      <c r="B667" s="801"/>
      <c r="C667" s="801"/>
      <c r="D667" s="801"/>
      <c r="E667" s="802"/>
      <c r="F667" s="802"/>
      <c r="G667" s="803"/>
      <c r="H667" s="803"/>
      <c r="I667" s="995"/>
      <c r="J667" s="801"/>
      <c r="K667" s="801"/>
      <c r="L667" s="890"/>
      <c r="M667" s="801"/>
      <c r="N667" s="801"/>
      <c r="O667" s="801"/>
      <c r="P667" s="890"/>
      <c r="Q667" s="801"/>
      <c r="R667" s="801"/>
      <c r="S667" s="801"/>
      <c r="T667" s="801"/>
      <c r="U667" s="801"/>
      <c r="V667" s="801"/>
      <c r="W667" s="801"/>
      <c r="X667" s="801"/>
      <c r="Y667" s="801"/>
      <c r="Z667" s="801"/>
    </row>
    <row r="668" spans="1:26" ht="15.75" customHeight="1">
      <c r="A668" s="801"/>
      <c r="B668" s="801"/>
      <c r="C668" s="801"/>
      <c r="D668" s="801"/>
      <c r="E668" s="802"/>
      <c r="F668" s="802"/>
      <c r="G668" s="803"/>
      <c r="H668" s="803"/>
      <c r="I668" s="995"/>
      <c r="J668" s="801"/>
      <c r="K668" s="801"/>
      <c r="L668" s="890"/>
      <c r="M668" s="801"/>
      <c r="N668" s="801"/>
      <c r="O668" s="801"/>
      <c r="P668" s="890"/>
      <c r="Q668" s="801"/>
      <c r="R668" s="801"/>
      <c r="S668" s="801"/>
      <c r="T668" s="801"/>
      <c r="U668" s="801"/>
      <c r="V668" s="801"/>
      <c r="W668" s="801"/>
      <c r="X668" s="801"/>
      <c r="Y668" s="801"/>
      <c r="Z668" s="801"/>
    </row>
    <row r="669" spans="1:26" ht="15.75" customHeight="1">
      <c r="A669" s="801"/>
      <c r="B669" s="801"/>
      <c r="C669" s="801"/>
      <c r="D669" s="801"/>
      <c r="E669" s="802"/>
      <c r="F669" s="802"/>
      <c r="G669" s="803"/>
      <c r="H669" s="803"/>
      <c r="I669" s="995"/>
      <c r="J669" s="801"/>
      <c r="K669" s="801"/>
      <c r="L669" s="890"/>
      <c r="M669" s="801"/>
      <c r="N669" s="801"/>
      <c r="O669" s="801"/>
      <c r="P669" s="890"/>
      <c r="Q669" s="801"/>
      <c r="R669" s="801"/>
      <c r="S669" s="801"/>
      <c r="T669" s="801"/>
      <c r="U669" s="801"/>
      <c r="V669" s="801"/>
      <c r="W669" s="801"/>
      <c r="X669" s="801"/>
      <c r="Y669" s="801"/>
      <c r="Z669" s="801"/>
    </row>
    <row r="670" spans="1:26" ht="15.75" customHeight="1">
      <c r="A670" s="801"/>
      <c r="B670" s="801"/>
      <c r="C670" s="801"/>
      <c r="D670" s="801"/>
      <c r="E670" s="802"/>
      <c r="F670" s="802"/>
      <c r="G670" s="803"/>
      <c r="H670" s="803"/>
      <c r="I670" s="995"/>
      <c r="J670" s="801"/>
      <c r="K670" s="801"/>
      <c r="L670" s="890"/>
      <c r="M670" s="801"/>
      <c r="N670" s="801"/>
      <c r="O670" s="801"/>
      <c r="P670" s="890"/>
      <c r="Q670" s="801"/>
      <c r="R670" s="801"/>
      <c r="S670" s="801"/>
      <c r="T670" s="801"/>
      <c r="U670" s="801"/>
      <c r="V670" s="801"/>
      <c r="W670" s="801"/>
      <c r="X670" s="801"/>
      <c r="Y670" s="801"/>
      <c r="Z670" s="801"/>
    </row>
    <row r="671" spans="1:26" ht="15.75" customHeight="1">
      <c r="A671" s="801"/>
      <c r="B671" s="801"/>
      <c r="C671" s="801"/>
      <c r="D671" s="801"/>
      <c r="E671" s="802"/>
      <c r="F671" s="802"/>
      <c r="G671" s="803"/>
      <c r="H671" s="803"/>
      <c r="I671" s="995"/>
      <c r="J671" s="801"/>
      <c r="K671" s="801"/>
      <c r="L671" s="890"/>
      <c r="M671" s="801"/>
      <c r="N671" s="801"/>
      <c r="O671" s="801"/>
      <c r="P671" s="890"/>
      <c r="Q671" s="801"/>
      <c r="R671" s="801"/>
      <c r="S671" s="801"/>
      <c r="T671" s="801"/>
      <c r="U671" s="801"/>
      <c r="V671" s="801"/>
      <c r="W671" s="801"/>
      <c r="X671" s="801"/>
      <c r="Y671" s="801"/>
      <c r="Z671" s="801"/>
    </row>
    <row r="672" spans="1:26" ht="15.75" customHeight="1">
      <c r="A672" s="801"/>
      <c r="B672" s="801"/>
      <c r="C672" s="801"/>
      <c r="D672" s="801"/>
      <c r="E672" s="802"/>
      <c r="F672" s="802"/>
      <c r="G672" s="803"/>
      <c r="H672" s="803"/>
      <c r="I672" s="995"/>
      <c r="J672" s="801"/>
      <c r="K672" s="801"/>
      <c r="L672" s="890"/>
      <c r="M672" s="801"/>
      <c r="N672" s="801"/>
      <c r="O672" s="801"/>
      <c r="P672" s="890"/>
      <c r="Q672" s="801"/>
      <c r="R672" s="801"/>
      <c r="S672" s="801"/>
      <c r="T672" s="801"/>
      <c r="U672" s="801"/>
      <c r="V672" s="801"/>
      <c r="W672" s="801"/>
      <c r="X672" s="801"/>
      <c r="Y672" s="801"/>
      <c r="Z672" s="801"/>
    </row>
    <row r="673" spans="1:26" ht="15.75" customHeight="1">
      <c r="A673" s="801"/>
      <c r="B673" s="801"/>
      <c r="C673" s="801"/>
      <c r="D673" s="801"/>
      <c r="E673" s="802"/>
      <c r="F673" s="802"/>
      <c r="G673" s="803"/>
      <c r="H673" s="803"/>
      <c r="I673" s="995"/>
      <c r="J673" s="801"/>
      <c r="K673" s="801"/>
      <c r="L673" s="890"/>
      <c r="M673" s="801"/>
      <c r="N673" s="801"/>
      <c r="O673" s="801"/>
      <c r="P673" s="890"/>
      <c r="Q673" s="801"/>
      <c r="R673" s="801"/>
      <c r="S673" s="801"/>
      <c r="T673" s="801"/>
      <c r="U673" s="801"/>
      <c r="V673" s="801"/>
      <c r="W673" s="801"/>
      <c r="X673" s="801"/>
      <c r="Y673" s="801"/>
      <c r="Z673" s="801"/>
    </row>
    <row r="674" spans="1:26" ht="15.75" customHeight="1">
      <c r="A674" s="801"/>
      <c r="B674" s="801"/>
      <c r="C674" s="801"/>
      <c r="D674" s="801"/>
      <c r="E674" s="802"/>
      <c r="F674" s="802"/>
      <c r="G674" s="803"/>
      <c r="H674" s="803"/>
      <c r="I674" s="995"/>
      <c r="J674" s="801"/>
      <c r="K674" s="801"/>
      <c r="L674" s="890"/>
      <c r="M674" s="801"/>
      <c r="N674" s="801"/>
      <c r="O674" s="801"/>
      <c r="P674" s="890"/>
      <c r="Q674" s="801"/>
      <c r="R674" s="801"/>
      <c r="S674" s="801"/>
      <c r="T674" s="801"/>
      <c r="U674" s="801"/>
      <c r="V674" s="801"/>
      <c r="W674" s="801"/>
      <c r="X674" s="801"/>
      <c r="Y674" s="801"/>
      <c r="Z674" s="801"/>
    </row>
    <row r="675" spans="1:26" ht="15.75" customHeight="1">
      <c r="A675" s="801"/>
      <c r="B675" s="801"/>
      <c r="C675" s="801"/>
      <c r="D675" s="801"/>
      <c r="E675" s="802"/>
      <c r="F675" s="802"/>
      <c r="G675" s="803"/>
      <c r="H675" s="803"/>
      <c r="I675" s="995"/>
      <c r="J675" s="801"/>
      <c r="K675" s="801"/>
      <c r="L675" s="890"/>
      <c r="M675" s="801"/>
      <c r="N675" s="801"/>
      <c r="O675" s="801"/>
      <c r="P675" s="890"/>
      <c r="Q675" s="801"/>
      <c r="R675" s="801"/>
      <c r="S675" s="801"/>
      <c r="T675" s="801"/>
      <c r="U675" s="801"/>
      <c r="V675" s="801"/>
      <c r="W675" s="801"/>
      <c r="X675" s="801"/>
      <c r="Y675" s="801"/>
      <c r="Z675" s="801"/>
    </row>
    <row r="676" spans="1:26" ht="15.75" customHeight="1">
      <c r="A676" s="801"/>
      <c r="B676" s="801"/>
      <c r="C676" s="801"/>
      <c r="D676" s="801"/>
      <c r="E676" s="802"/>
      <c r="F676" s="802"/>
      <c r="G676" s="803"/>
      <c r="H676" s="803"/>
      <c r="I676" s="995"/>
      <c r="J676" s="801"/>
      <c r="K676" s="801"/>
      <c r="L676" s="890"/>
      <c r="M676" s="801"/>
      <c r="N676" s="801"/>
      <c r="O676" s="801"/>
      <c r="P676" s="890"/>
      <c r="Q676" s="801"/>
      <c r="R676" s="801"/>
      <c r="S676" s="801"/>
      <c r="T676" s="801"/>
      <c r="U676" s="801"/>
      <c r="V676" s="801"/>
      <c r="W676" s="801"/>
      <c r="X676" s="801"/>
      <c r="Y676" s="801"/>
      <c r="Z676" s="801"/>
    </row>
    <row r="677" spans="1:26" ht="15.75" customHeight="1">
      <c r="A677" s="801"/>
      <c r="B677" s="801"/>
      <c r="C677" s="801"/>
      <c r="D677" s="801"/>
      <c r="E677" s="802"/>
      <c r="F677" s="802"/>
      <c r="G677" s="803"/>
      <c r="H677" s="803"/>
      <c r="I677" s="995"/>
      <c r="J677" s="801"/>
      <c r="K677" s="801"/>
      <c r="L677" s="890"/>
      <c r="M677" s="801"/>
      <c r="N677" s="801"/>
      <c r="O677" s="801"/>
      <c r="P677" s="890"/>
      <c r="Q677" s="801"/>
      <c r="R677" s="801"/>
      <c r="S677" s="801"/>
      <c r="T677" s="801"/>
      <c r="U677" s="801"/>
      <c r="V677" s="801"/>
      <c r="W677" s="801"/>
      <c r="X677" s="801"/>
      <c r="Y677" s="801"/>
      <c r="Z677" s="801"/>
    </row>
    <row r="678" spans="1:26" ht="15.75" customHeight="1">
      <c r="A678" s="801"/>
      <c r="B678" s="801"/>
      <c r="C678" s="801"/>
      <c r="D678" s="801"/>
      <c r="E678" s="802"/>
      <c r="F678" s="802"/>
      <c r="G678" s="803"/>
      <c r="H678" s="803"/>
      <c r="I678" s="995"/>
      <c r="J678" s="801"/>
      <c r="K678" s="801"/>
      <c r="L678" s="890"/>
      <c r="M678" s="801"/>
      <c r="N678" s="801"/>
      <c r="O678" s="801"/>
      <c r="P678" s="890"/>
      <c r="Q678" s="801"/>
      <c r="R678" s="801"/>
      <c r="S678" s="801"/>
      <c r="T678" s="801"/>
      <c r="U678" s="801"/>
      <c r="V678" s="801"/>
      <c r="W678" s="801"/>
      <c r="X678" s="801"/>
      <c r="Y678" s="801"/>
      <c r="Z678" s="801"/>
    </row>
    <row r="679" spans="1:26" ht="15.75" customHeight="1">
      <c r="A679" s="801"/>
      <c r="B679" s="801"/>
      <c r="C679" s="801"/>
      <c r="D679" s="801"/>
      <c r="E679" s="802"/>
      <c r="F679" s="802"/>
      <c r="G679" s="803"/>
      <c r="H679" s="803"/>
      <c r="I679" s="995"/>
      <c r="J679" s="801"/>
      <c r="K679" s="801"/>
      <c r="L679" s="890"/>
      <c r="M679" s="801"/>
      <c r="N679" s="801"/>
      <c r="O679" s="801"/>
      <c r="P679" s="890"/>
      <c r="Q679" s="801"/>
      <c r="R679" s="801"/>
      <c r="S679" s="801"/>
      <c r="T679" s="801"/>
      <c r="U679" s="801"/>
      <c r="V679" s="801"/>
      <c r="W679" s="801"/>
      <c r="X679" s="801"/>
      <c r="Y679" s="801"/>
      <c r="Z679" s="801"/>
    </row>
    <row r="680" spans="1:26" ht="15.75" customHeight="1">
      <c r="A680" s="801"/>
      <c r="B680" s="801"/>
      <c r="C680" s="801"/>
      <c r="D680" s="801"/>
      <c r="E680" s="802"/>
      <c r="F680" s="802"/>
      <c r="G680" s="803"/>
      <c r="H680" s="803"/>
      <c r="I680" s="995"/>
      <c r="J680" s="801"/>
      <c r="K680" s="801"/>
      <c r="L680" s="890"/>
      <c r="M680" s="801"/>
      <c r="N680" s="801"/>
      <c r="O680" s="801"/>
      <c r="P680" s="890"/>
      <c r="Q680" s="801"/>
      <c r="R680" s="801"/>
      <c r="S680" s="801"/>
      <c r="T680" s="801"/>
      <c r="U680" s="801"/>
      <c r="V680" s="801"/>
      <c r="W680" s="801"/>
      <c r="X680" s="801"/>
      <c r="Y680" s="801"/>
      <c r="Z680" s="801"/>
    </row>
    <row r="681" spans="1:26" ht="15.75" customHeight="1">
      <c r="A681" s="801"/>
      <c r="B681" s="801"/>
      <c r="C681" s="801"/>
      <c r="D681" s="801"/>
      <c r="E681" s="802"/>
      <c r="F681" s="802"/>
      <c r="G681" s="803"/>
      <c r="H681" s="803"/>
      <c r="I681" s="995"/>
      <c r="J681" s="801"/>
      <c r="K681" s="801"/>
      <c r="L681" s="890"/>
      <c r="M681" s="801"/>
      <c r="N681" s="801"/>
      <c r="O681" s="801"/>
      <c r="P681" s="890"/>
      <c r="Q681" s="801"/>
      <c r="R681" s="801"/>
      <c r="S681" s="801"/>
      <c r="T681" s="801"/>
      <c r="U681" s="801"/>
      <c r="V681" s="801"/>
      <c r="W681" s="801"/>
      <c r="X681" s="801"/>
      <c r="Y681" s="801"/>
      <c r="Z681" s="801"/>
    </row>
    <row r="682" spans="1:26" ht="15.75" customHeight="1">
      <c r="A682" s="801"/>
      <c r="B682" s="801"/>
      <c r="C682" s="801"/>
      <c r="D682" s="801"/>
      <c r="E682" s="802"/>
      <c r="F682" s="802"/>
      <c r="G682" s="803"/>
      <c r="H682" s="803"/>
      <c r="I682" s="995"/>
      <c r="J682" s="801"/>
      <c r="K682" s="801"/>
      <c r="L682" s="890"/>
      <c r="M682" s="801"/>
      <c r="N682" s="801"/>
      <c r="O682" s="801"/>
      <c r="P682" s="890"/>
      <c r="Q682" s="801"/>
      <c r="R682" s="801"/>
      <c r="S682" s="801"/>
      <c r="T682" s="801"/>
      <c r="U682" s="801"/>
      <c r="V682" s="801"/>
      <c r="W682" s="801"/>
      <c r="X682" s="801"/>
      <c r="Y682" s="801"/>
      <c r="Z682" s="801"/>
    </row>
    <row r="683" spans="1:26" ht="15.75" customHeight="1">
      <c r="A683" s="801"/>
      <c r="B683" s="801"/>
      <c r="C683" s="801"/>
      <c r="D683" s="801"/>
      <c r="E683" s="802"/>
      <c r="F683" s="802"/>
      <c r="G683" s="803"/>
      <c r="H683" s="803"/>
      <c r="I683" s="995"/>
      <c r="J683" s="801"/>
      <c r="K683" s="801"/>
      <c r="L683" s="890"/>
      <c r="M683" s="801"/>
      <c r="N683" s="801"/>
      <c r="O683" s="801"/>
      <c r="P683" s="890"/>
      <c r="Q683" s="801"/>
      <c r="R683" s="801"/>
      <c r="S683" s="801"/>
      <c r="T683" s="801"/>
      <c r="U683" s="801"/>
      <c r="V683" s="801"/>
      <c r="W683" s="801"/>
      <c r="X683" s="801"/>
      <c r="Y683" s="801"/>
      <c r="Z683" s="801"/>
    </row>
    <row r="684" spans="1:26" ht="15.75" customHeight="1">
      <c r="A684" s="801"/>
      <c r="B684" s="801"/>
      <c r="C684" s="801"/>
      <c r="D684" s="801"/>
      <c r="E684" s="802"/>
      <c r="F684" s="802"/>
      <c r="G684" s="803"/>
      <c r="H684" s="803"/>
      <c r="I684" s="995"/>
      <c r="J684" s="801"/>
      <c r="K684" s="801"/>
      <c r="L684" s="890"/>
      <c r="M684" s="801"/>
      <c r="N684" s="801"/>
      <c r="O684" s="801"/>
      <c r="P684" s="890"/>
      <c r="Q684" s="801"/>
      <c r="R684" s="801"/>
      <c r="S684" s="801"/>
      <c r="T684" s="801"/>
      <c r="U684" s="801"/>
      <c r="V684" s="801"/>
      <c r="W684" s="801"/>
      <c r="X684" s="801"/>
      <c r="Y684" s="801"/>
      <c r="Z684" s="801"/>
    </row>
    <row r="685" spans="1:26" ht="15.75" customHeight="1">
      <c r="A685" s="801"/>
      <c r="B685" s="801"/>
      <c r="C685" s="801"/>
      <c r="D685" s="801"/>
      <c r="E685" s="802"/>
      <c r="F685" s="802"/>
      <c r="G685" s="803"/>
      <c r="H685" s="803"/>
      <c r="I685" s="995"/>
      <c r="J685" s="801"/>
      <c r="K685" s="801"/>
      <c r="L685" s="890"/>
      <c r="M685" s="801"/>
      <c r="N685" s="801"/>
      <c r="O685" s="801"/>
      <c r="P685" s="890"/>
      <c r="Q685" s="801"/>
      <c r="R685" s="801"/>
      <c r="S685" s="801"/>
      <c r="T685" s="801"/>
      <c r="U685" s="801"/>
      <c r="V685" s="801"/>
      <c r="W685" s="801"/>
      <c r="X685" s="801"/>
      <c r="Y685" s="801"/>
      <c r="Z685" s="801"/>
    </row>
    <row r="686" spans="1:26" ht="15.75" customHeight="1">
      <c r="A686" s="801"/>
      <c r="B686" s="801"/>
      <c r="C686" s="801"/>
      <c r="D686" s="801"/>
      <c r="E686" s="802"/>
      <c r="F686" s="802"/>
      <c r="G686" s="803"/>
      <c r="H686" s="803"/>
      <c r="I686" s="995"/>
      <c r="J686" s="801"/>
      <c r="K686" s="801"/>
      <c r="L686" s="890"/>
      <c r="M686" s="801"/>
      <c r="N686" s="801"/>
      <c r="O686" s="801"/>
      <c r="P686" s="890"/>
      <c r="Q686" s="801"/>
      <c r="R686" s="801"/>
      <c r="S686" s="801"/>
      <c r="T686" s="801"/>
      <c r="U686" s="801"/>
      <c r="V686" s="801"/>
      <c r="W686" s="801"/>
      <c r="X686" s="801"/>
      <c r="Y686" s="801"/>
      <c r="Z686" s="801"/>
    </row>
    <row r="687" spans="1:26" ht="15.75" customHeight="1">
      <c r="A687" s="801"/>
      <c r="B687" s="801"/>
      <c r="C687" s="801"/>
      <c r="D687" s="801"/>
      <c r="E687" s="802"/>
      <c r="F687" s="802"/>
      <c r="G687" s="803"/>
      <c r="H687" s="803"/>
      <c r="I687" s="995"/>
      <c r="J687" s="801"/>
      <c r="K687" s="801"/>
      <c r="L687" s="890"/>
      <c r="M687" s="801"/>
      <c r="N687" s="801"/>
      <c r="O687" s="801"/>
      <c r="P687" s="890"/>
      <c r="Q687" s="801"/>
      <c r="R687" s="801"/>
      <c r="S687" s="801"/>
      <c r="T687" s="801"/>
      <c r="U687" s="801"/>
      <c r="V687" s="801"/>
      <c r="W687" s="801"/>
      <c r="X687" s="801"/>
      <c r="Y687" s="801"/>
      <c r="Z687" s="801"/>
    </row>
    <row r="688" spans="1:26" ht="15.75" customHeight="1">
      <c r="A688" s="801"/>
      <c r="B688" s="801"/>
      <c r="C688" s="801"/>
      <c r="D688" s="801"/>
      <c r="E688" s="802"/>
      <c r="F688" s="802"/>
      <c r="G688" s="803"/>
      <c r="H688" s="803"/>
      <c r="I688" s="995"/>
      <c r="J688" s="801"/>
      <c r="K688" s="801"/>
      <c r="L688" s="890"/>
      <c r="M688" s="801"/>
      <c r="N688" s="801"/>
      <c r="O688" s="801"/>
      <c r="P688" s="890"/>
      <c r="Q688" s="801"/>
      <c r="R688" s="801"/>
      <c r="S688" s="801"/>
      <c r="T688" s="801"/>
      <c r="U688" s="801"/>
      <c r="V688" s="801"/>
      <c r="W688" s="801"/>
      <c r="X688" s="801"/>
      <c r="Y688" s="801"/>
      <c r="Z688" s="801"/>
    </row>
    <row r="689" spans="1:26" ht="15.75" customHeight="1">
      <c r="A689" s="801"/>
      <c r="B689" s="801"/>
      <c r="C689" s="801"/>
      <c r="D689" s="801"/>
      <c r="E689" s="802"/>
      <c r="F689" s="802"/>
      <c r="G689" s="803"/>
      <c r="H689" s="803"/>
      <c r="I689" s="995"/>
      <c r="J689" s="801"/>
      <c r="K689" s="801"/>
      <c r="L689" s="890"/>
      <c r="M689" s="801"/>
      <c r="N689" s="801"/>
      <c r="O689" s="801"/>
      <c r="P689" s="890"/>
      <c r="Q689" s="801"/>
      <c r="R689" s="801"/>
      <c r="S689" s="801"/>
      <c r="T689" s="801"/>
      <c r="U689" s="801"/>
      <c r="V689" s="801"/>
      <c r="W689" s="801"/>
      <c r="X689" s="801"/>
      <c r="Y689" s="801"/>
      <c r="Z689" s="801"/>
    </row>
    <row r="690" spans="1:26" ht="15.75" customHeight="1">
      <c r="A690" s="801"/>
      <c r="B690" s="801"/>
      <c r="C690" s="801"/>
      <c r="D690" s="801"/>
      <c r="E690" s="802"/>
      <c r="F690" s="802"/>
      <c r="G690" s="803"/>
      <c r="H690" s="803"/>
      <c r="I690" s="995"/>
      <c r="J690" s="801"/>
      <c r="K690" s="801"/>
      <c r="L690" s="890"/>
      <c r="M690" s="801"/>
      <c r="N690" s="801"/>
      <c r="O690" s="801"/>
      <c r="P690" s="890"/>
      <c r="Q690" s="801"/>
      <c r="R690" s="801"/>
      <c r="S690" s="801"/>
      <c r="T690" s="801"/>
      <c r="U690" s="801"/>
      <c r="V690" s="801"/>
      <c r="W690" s="801"/>
      <c r="X690" s="801"/>
      <c r="Y690" s="801"/>
      <c r="Z690" s="801"/>
    </row>
    <row r="691" spans="1:26" ht="15.75" customHeight="1">
      <c r="A691" s="801"/>
      <c r="B691" s="801"/>
      <c r="C691" s="801"/>
      <c r="D691" s="801"/>
      <c r="E691" s="802"/>
      <c r="F691" s="802"/>
      <c r="G691" s="803"/>
      <c r="H691" s="803"/>
      <c r="I691" s="995"/>
      <c r="J691" s="801"/>
      <c r="K691" s="801"/>
      <c r="L691" s="890"/>
      <c r="M691" s="801"/>
      <c r="N691" s="801"/>
      <c r="O691" s="801"/>
      <c r="P691" s="890"/>
      <c r="Q691" s="801"/>
      <c r="R691" s="801"/>
      <c r="S691" s="801"/>
      <c r="T691" s="801"/>
      <c r="U691" s="801"/>
      <c r="V691" s="801"/>
      <c r="W691" s="801"/>
      <c r="X691" s="801"/>
      <c r="Y691" s="801"/>
      <c r="Z691" s="801"/>
    </row>
    <row r="692" spans="1:26" ht="15.75" customHeight="1">
      <c r="A692" s="801"/>
      <c r="B692" s="801"/>
      <c r="C692" s="801"/>
      <c r="D692" s="801"/>
      <c r="E692" s="802"/>
      <c r="F692" s="802"/>
      <c r="G692" s="803"/>
      <c r="H692" s="803"/>
      <c r="I692" s="995"/>
      <c r="J692" s="801"/>
      <c r="K692" s="801"/>
      <c r="L692" s="890"/>
      <c r="M692" s="801"/>
      <c r="N692" s="801"/>
      <c r="O692" s="801"/>
      <c r="P692" s="890"/>
      <c r="Q692" s="801"/>
      <c r="R692" s="801"/>
      <c r="S692" s="801"/>
      <c r="T692" s="801"/>
      <c r="U692" s="801"/>
      <c r="V692" s="801"/>
      <c r="W692" s="801"/>
      <c r="X692" s="801"/>
      <c r="Y692" s="801"/>
      <c r="Z692" s="801"/>
    </row>
    <row r="693" spans="1:26" ht="15.75" customHeight="1">
      <c r="A693" s="801"/>
      <c r="B693" s="801"/>
      <c r="C693" s="801"/>
      <c r="D693" s="801"/>
      <c r="E693" s="802"/>
      <c r="F693" s="802"/>
      <c r="G693" s="803"/>
      <c r="H693" s="803"/>
      <c r="I693" s="995"/>
      <c r="J693" s="801"/>
      <c r="K693" s="801"/>
      <c r="L693" s="890"/>
      <c r="M693" s="801"/>
      <c r="N693" s="801"/>
      <c r="O693" s="801"/>
      <c r="P693" s="890"/>
      <c r="Q693" s="801"/>
      <c r="R693" s="801"/>
      <c r="S693" s="801"/>
      <c r="T693" s="801"/>
      <c r="U693" s="801"/>
      <c r="V693" s="801"/>
      <c r="W693" s="801"/>
      <c r="X693" s="801"/>
      <c r="Y693" s="801"/>
      <c r="Z693" s="801"/>
    </row>
    <row r="694" spans="1:26" ht="15.75" customHeight="1">
      <c r="A694" s="801"/>
      <c r="B694" s="801"/>
      <c r="C694" s="801"/>
      <c r="D694" s="801"/>
      <c r="E694" s="802"/>
      <c r="F694" s="802"/>
      <c r="G694" s="803"/>
      <c r="H694" s="803"/>
      <c r="I694" s="995"/>
      <c r="J694" s="801"/>
      <c r="K694" s="801"/>
      <c r="L694" s="890"/>
      <c r="M694" s="801"/>
      <c r="N694" s="801"/>
      <c r="O694" s="801"/>
      <c r="P694" s="890"/>
      <c r="Q694" s="801"/>
      <c r="R694" s="801"/>
      <c r="S694" s="801"/>
      <c r="T694" s="801"/>
      <c r="U694" s="801"/>
      <c r="V694" s="801"/>
      <c r="W694" s="801"/>
      <c r="X694" s="801"/>
      <c r="Y694" s="801"/>
      <c r="Z694" s="801"/>
    </row>
    <row r="695" spans="1:26" ht="15.75" customHeight="1">
      <c r="A695" s="801"/>
      <c r="B695" s="801"/>
      <c r="C695" s="801"/>
      <c r="D695" s="801"/>
      <c r="E695" s="802"/>
      <c r="F695" s="802"/>
      <c r="G695" s="803"/>
      <c r="H695" s="803"/>
      <c r="I695" s="995"/>
      <c r="J695" s="801"/>
      <c r="K695" s="801"/>
      <c r="L695" s="890"/>
      <c r="M695" s="801"/>
      <c r="N695" s="801"/>
      <c r="O695" s="801"/>
      <c r="P695" s="890"/>
      <c r="Q695" s="801"/>
      <c r="R695" s="801"/>
      <c r="S695" s="801"/>
      <c r="T695" s="801"/>
      <c r="U695" s="801"/>
      <c r="V695" s="801"/>
      <c r="W695" s="801"/>
      <c r="X695" s="801"/>
      <c r="Y695" s="801"/>
      <c r="Z695" s="801"/>
    </row>
    <row r="696" spans="1:26" ht="15.75" customHeight="1">
      <c r="A696" s="801"/>
      <c r="B696" s="801"/>
      <c r="C696" s="801"/>
      <c r="D696" s="801"/>
      <c r="E696" s="802"/>
      <c r="F696" s="802"/>
      <c r="G696" s="803"/>
      <c r="H696" s="803"/>
      <c r="I696" s="995"/>
      <c r="J696" s="801"/>
      <c r="K696" s="801"/>
      <c r="L696" s="890"/>
      <c r="M696" s="801"/>
      <c r="N696" s="801"/>
      <c r="O696" s="801"/>
      <c r="P696" s="890"/>
      <c r="Q696" s="801"/>
      <c r="R696" s="801"/>
      <c r="S696" s="801"/>
      <c r="T696" s="801"/>
      <c r="U696" s="801"/>
      <c r="V696" s="801"/>
      <c r="W696" s="801"/>
      <c r="X696" s="801"/>
      <c r="Y696" s="801"/>
      <c r="Z696" s="801"/>
    </row>
    <row r="697" spans="1:26" ht="15.75" customHeight="1">
      <c r="A697" s="801"/>
      <c r="B697" s="801"/>
      <c r="C697" s="801"/>
      <c r="D697" s="801"/>
      <c r="E697" s="802"/>
      <c r="F697" s="802"/>
      <c r="G697" s="803"/>
      <c r="H697" s="803"/>
      <c r="I697" s="995"/>
      <c r="J697" s="801"/>
      <c r="K697" s="801"/>
      <c r="L697" s="890"/>
      <c r="M697" s="801"/>
      <c r="N697" s="801"/>
      <c r="O697" s="801"/>
      <c r="P697" s="890"/>
      <c r="Q697" s="801"/>
      <c r="R697" s="801"/>
      <c r="S697" s="801"/>
      <c r="T697" s="801"/>
      <c r="U697" s="801"/>
      <c r="V697" s="801"/>
      <c r="W697" s="801"/>
      <c r="X697" s="801"/>
      <c r="Y697" s="801"/>
      <c r="Z697" s="801"/>
    </row>
    <row r="698" spans="1:26" ht="15.75" customHeight="1">
      <c r="A698" s="801"/>
      <c r="B698" s="801"/>
      <c r="C698" s="801"/>
      <c r="D698" s="801"/>
      <c r="E698" s="802"/>
      <c r="F698" s="802"/>
      <c r="G698" s="803"/>
      <c r="H698" s="803"/>
      <c r="I698" s="995"/>
      <c r="J698" s="801"/>
      <c r="K698" s="801"/>
      <c r="L698" s="890"/>
      <c r="M698" s="801"/>
      <c r="N698" s="801"/>
      <c r="O698" s="801"/>
      <c r="P698" s="890"/>
      <c r="Q698" s="801"/>
      <c r="R698" s="801"/>
      <c r="S698" s="801"/>
      <c r="T698" s="801"/>
      <c r="U698" s="801"/>
      <c r="V698" s="801"/>
      <c r="W698" s="801"/>
      <c r="X698" s="801"/>
      <c r="Y698" s="801"/>
      <c r="Z698" s="801"/>
    </row>
    <row r="699" spans="1:26" ht="15.75" customHeight="1">
      <c r="A699" s="801"/>
      <c r="B699" s="801"/>
      <c r="C699" s="801"/>
      <c r="D699" s="801"/>
      <c r="E699" s="802"/>
      <c r="F699" s="802"/>
      <c r="G699" s="803"/>
      <c r="H699" s="803"/>
      <c r="I699" s="995"/>
      <c r="J699" s="801"/>
      <c r="K699" s="801"/>
      <c r="L699" s="890"/>
      <c r="M699" s="801"/>
      <c r="N699" s="801"/>
      <c r="O699" s="801"/>
      <c r="P699" s="890"/>
      <c r="Q699" s="801"/>
      <c r="R699" s="801"/>
      <c r="S699" s="801"/>
      <c r="T699" s="801"/>
      <c r="U699" s="801"/>
      <c r="V699" s="801"/>
      <c r="W699" s="801"/>
      <c r="X699" s="801"/>
      <c r="Y699" s="801"/>
      <c r="Z699" s="801"/>
    </row>
    <row r="700" spans="1:26" ht="15.75" customHeight="1">
      <c r="A700" s="801"/>
      <c r="B700" s="801"/>
      <c r="C700" s="801"/>
      <c r="D700" s="801"/>
      <c r="E700" s="802"/>
      <c r="F700" s="802"/>
      <c r="G700" s="803"/>
      <c r="H700" s="803"/>
      <c r="I700" s="995"/>
      <c r="J700" s="801"/>
      <c r="K700" s="801"/>
      <c r="L700" s="890"/>
      <c r="M700" s="801"/>
      <c r="N700" s="801"/>
      <c r="O700" s="801"/>
      <c r="P700" s="890"/>
      <c r="Q700" s="801"/>
      <c r="R700" s="801"/>
      <c r="S700" s="801"/>
      <c r="T700" s="801"/>
      <c r="U700" s="801"/>
      <c r="V700" s="801"/>
      <c r="W700" s="801"/>
      <c r="X700" s="801"/>
      <c r="Y700" s="801"/>
      <c r="Z700" s="801"/>
    </row>
    <row r="701" spans="1:26" ht="15.75" customHeight="1">
      <c r="A701" s="801"/>
      <c r="B701" s="801"/>
      <c r="C701" s="801"/>
      <c r="D701" s="801"/>
      <c r="E701" s="802"/>
      <c r="F701" s="802"/>
      <c r="G701" s="803"/>
      <c r="H701" s="803"/>
      <c r="I701" s="995"/>
      <c r="J701" s="801"/>
      <c r="K701" s="801"/>
      <c r="L701" s="890"/>
      <c r="M701" s="801"/>
      <c r="N701" s="801"/>
      <c r="O701" s="801"/>
      <c r="P701" s="890"/>
      <c r="Q701" s="801"/>
      <c r="R701" s="801"/>
      <c r="S701" s="801"/>
      <c r="T701" s="801"/>
      <c r="U701" s="801"/>
      <c r="V701" s="801"/>
      <c r="W701" s="801"/>
      <c r="X701" s="801"/>
      <c r="Y701" s="801"/>
      <c r="Z701" s="801"/>
    </row>
    <row r="702" spans="1:26" ht="15.75" customHeight="1">
      <c r="A702" s="801"/>
      <c r="B702" s="801"/>
      <c r="C702" s="801"/>
      <c r="D702" s="801"/>
      <c r="E702" s="802"/>
      <c r="F702" s="802"/>
      <c r="G702" s="803"/>
      <c r="H702" s="803"/>
      <c r="I702" s="995"/>
      <c r="J702" s="801"/>
      <c r="K702" s="801"/>
      <c r="L702" s="890"/>
      <c r="M702" s="801"/>
      <c r="N702" s="801"/>
      <c r="O702" s="801"/>
      <c r="P702" s="890"/>
      <c r="Q702" s="801"/>
      <c r="R702" s="801"/>
      <c r="S702" s="801"/>
      <c r="T702" s="801"/>
      <c r="U702" s="801"/>
      <c r="V702" s="801"/>
      <c r="W702" s="801"/>
      <c r="X702" s="801"/>
      <c r="Y702" s="801"/>
      <c r="Z702" s="801"/>
    </row>
    <row r="703" spans="1:26" ht="15.75" customHeight="1">
      <c r="A703" s="801"/>
      <c r="B703" s="801"/>
      <c r="C703" s="801"/>
      <c r="D703" s="801"/>
      <c r="E703" s="802"/>
      <c r="F703" s="802"/>
      <c r="G703" s="803"/>
      <c r="H703" s="803"/>
      <c r="I703" s="995"/>
      <c r="J703" s="801"/>
      <c r="K703" s="801"/>
      <c r="L703" s="890"/>
      <c r="M703" s="801"/>
      <c r="N703" s="801"/>
      <c r="O703" s="801"/>
      <c r="P703" s="890"/>
      <c r="Q703" s="801"/>
      <c r="R703" s="801"/>
      <c r="S703" s="801"/>
      <c r="T703" s="801"/>
      <c r="U703" s="801"/>
      <c r="V703" s="801"/>
      <c r="W703" s="801"/>
      <c r="X703" s="801"/>
      <c r="Y703" s="801"/>
      <c r="Z703" s="801"/>
    </row>
    <row r="704" spans="1:26" ht="15.75" customHeight="1">
      <c r="A704" s="801"/>
      <c r="B704" s="801"/>
      <c r="C704" s="801"/>
      <c r="D704" s="801"/>
      <c r="E704" s="802"/>
      <c r="F704" s="802"/>
      <c r="G704" s="803"/>
      <c r="H704" s="803"/>
      <c r="I704" s="995"/>
      <c r="J704" s="801"/>
      <c r="K704" s="801"/>
      <c r="L704" s="890"/>
      <c r="M704" s="801"/>
      <c r="N704" s="801"/>
      <c r="O704" s="801"/>
      <c r="P704" s="890"/>
      <c r="Q704" s="801"/>
      <c r="R704" s="801"/>
      <c r="S704" s="801"/>
      <c r="T704" s="801"/>
      <c r="U704" s="801"/>
      <c r="V704" s="801"/>
      <c r="W704" s="801"/>
      <c r="X704" s="801"/>
      <c r="Y704" s="801"/>
      <c r="Z704" s="801"/>
    </row>
    <row r="705" spans="1:26" ht="15.75" customHeight="1">
      <c r="A705" s="801"/>
      <c r="B705" s="801"/>
      <c r="C705" s="801"/>
      <c r="D705" s="801"/>
      <c r="E705" s="802"/>
      <c r="F705" s="802"/>
      <c r="G705" s="803"/>
      <c r="H705" s="803"/>
      <c r="I705" s="995"/>
      <c r="J705" s="801"/>
      <c r="K705" s="801"/>
      <c r="L705" s="890"/>
      <c r="M705" s="801"/>
      <c r="N705" s="801"/>
      <c r="O705" s="801"/>
      <c r="P705" s="890"/>
      <c r="Q705" s="801"/>
      <c r="R705" s="801"/>
      <c r="S705" s="801"/>
      <c r="T705" s="801"/>
      <c r="U705" s="801"/>
      <c r="V705" s="801"/>
      <c r="W705" s="801"/>
      <c r="X705" s="801"/>
      <c r="Y705" s="801"/>
      <c r="Z705" s="801"/>
    </row>
    <row r="706" spans="1:26" ht="15.75" customHeight="1">
      <c r="A706" s="801"/>
      <c r="B706" s="801"/>
      <c r="C706" s="801"/>
      <c r="D706" s="801"/>
      <c r="E706" s="802"/>
      <c r="F706" s="802"/>
      <c r="G706" s="803"/>
      <c r="H706" s="803"/>
      <c r="I706" s="995"/>
      <c r="J706" s="801"/>
      <c r="K706" s="801"/>
      <c r="L706" s="890"/>
      <c r="M706" s="801"/>
      <c r="N706" s="801"/>
      <c r="O706" s="801"/>
      <c r="P706" s="890"/>
      <c r="Q706" s="801"/>
      <c r="R706" s="801"/>
      <c r="S706" s="801"/>
      <c r="T706" s="801"/>
      <c r="U706" s="801"/>
      <c r="V706" s="801"/>
      <c r="W706" s="801"/>
      <c r="X706" s="801"/>
      <c r="Y706" s="801"/>
      <c r="Z706" s="801"/>
    </row>
    <row r="707" spans="1:26" ht="15.75" customHeight="1">
      <c r="A707" s="801"/>
      <c r="B707" s="801"/>
      <c r="C707" s="801"/>
      <c r="D707" s="801"/>
      <c r="E707" s="802"/>
      <c r="F707" s="802"/>
      <c r="G707" s="803"/>
      <c r="H707" s="803"/>
      <c r="I707" s="995"/>
      <c r="J707" s="801"/>
      <c r="K707" s="801"/>
      <c r="L707" s="890"/>
      <c r="M707" s="801"/>
      <c r="N707" s="801"/>
      <c r="O707" s="801"/>
      <c r="P707" s="890"/>
      <c r="Q707" s="801"/>
      <c r="R707" s="801"/>
      <c r="S707" s="801"/>
      <c r="T707" s="801"/>
      <c r="U707" s="801"/>
      <c r="V707" s="801"/>
      <c r="W707" s="801"/>
      <c r="X707" s="801"/>
      <c r="Y707" s="801"/>
      <c r="Z707" s="801"/>
    </row>
    <row r="708" spans="1:26" ht="15.75" customHeight="1">
      <c r="A708" s="801"/>
      <c r="B708" s="801"/>
      <c r="C708" s="801"/>
      <c r="D708" s="801"/>
      <c r="E708" s="802"/>
      <c r="F708" s="802"/>
      <c r="G708" s="803"/>
      <c r="H708" s="803"/>
      <c r="I708" s="995"/>
      <c r="J708" s="801"/>
      <c r="K708" s="801"/>
      <c r="L708" s="890"/>
      <c r="M708" s="801"/>
      <c r="N708" s="801"/>
      <c r="O708" s="801"/>
      <c r="P708" s="890"/>
      <c r="Q708" s="801"/>
      <c r="R708" s="801"/>
      <c r="S708" s="801"/>
      <c r="T708" s="801"/>
      <c r="U708" s="801"/>
      <c r="V708" s="801"/>
      <c r="W708" s="801"/>
      <c r="X708" s="801"/>
      <c r="Y708" s="801"/>
      <c r="Z708" s="801"/>
    </row>
    <row r="709" spans="1:26" ht="15.75" customHeight="1">
      <c r="A709" s="801"/>
      <c r="B709" s="801"/>
      <c r="C709" s="801"/>
      <c r="D709" s="801"/>
      <c r="E709" s="802"/>
      <c r="F709" s="802"/>
      <c r="G709" s="803"/>
      <c r="H709" s="803"/>
      <c r="I709" s="995"/>
      <c r="J709" s="801"/>
      <c r="K709" s="801"/>
      <c r="L709" s="890"/>
      <c r="M709" s="801"/>
      <c r="N709" s="801"/>
      <c r="O709" s="801"/>
      <c r="P709" s="890"/>
      <c r="Q709" s="801"/>
      <c r="R709" s="801"/>
      <c r="S709" s="801"/>
      <c r="T709" s="801"/>
      <c r="U709" s="801"/>
      <c r="V709" s="801"/>
      <c r="W709" s="801"/>
      <c r="X709" s="801"/>
      <c r="Y709" s="801"/>
      <c r="Z709" s="801"/>
    </row>
    <row r="710" spans="1:26" ht="15.75" customHeight="1">
      <c r="A710" s="801"/>
      <c r="B710" s="801"/>
      <c r="C710" s="801"/>
      <c r="D710" s="801"/>
      <c r="E710" s="802"/>
      <c r="F710" s="802"/>
      <c r="G710" s="803"/>
      <c r="H710" s="803"/>
      <c r="I710" s="995"/>
      <c r="J710" s="801"/>
      <c r="K710" s="801"/>
      <c r="L710" s="890"/>
      <c r="M710" s="801"/>
      <c r="N710" s="801"/>
      <c r="O710" s="801"/>
      <c r="P710" s="890"/>
      <c r="Q710" s="801"/>
      <c r="R710" s="801"/>
      <c r="S710" s="801"/>
      <c r="T710" s="801"/>
      <c r="U710" s="801"/>
      <c r="V710" s="801"/>
      <c r="W710" s="801"/>
      <c r="X710" s="801"/>
      <c r="Y710" s="801"/>
      <c r="Z710" s="801"/>
    </row>
    <row r="711" spans="1:26" ht="15.75" customHeight="1">
      <c r="A711" s="801"/>
      <c r="B711" s="801"/>
      <c r="C711" s="801"/>
      <c r="D711" s="801"/>
      <c r="E711" s="802"/>
      <c r="F711" s="802"/>
      <c r="G711" s="803"/>
      <c r="H711" s="803"/>
      <c r="I711" s="995"/>
      <c r="J711" s="801"/>
      <c r="K711" s="801"/>
      <c r="L711" s="890"/>
      <c r="M711" s="801"/>
      <c r="N711" s="801"/>
      <c r="O711" s="801"/>
      <c r="P711" s="890"/>
      <c r="Q711" s="801"/>
      <c r="R711" s="801"/>
      <c r="S711" s="801"/>
      <c r="T711" s="801"/>
      <c r="U711" s="801"/>
      <c r="V711" s="801"/>
      <c r="W711" s="801"/>
      <c r="X711" s="801"/>
      <c r="Y711" s="801"/>
      <c r="Z711" s="801"/>
    </row>
    <row r="712" spans="1:26" ht="15.75" customHeight="1">
      <c r="A712" s="801"/>
      <c r="B712" s="801"/>
      <c r="C712" s="801"/>
      <c r="D712" s="801"/>
      <c r="E712" s="802"/>
      <c r="F712" s="802"/>
      <c r="G712" s="803"/>
      <c r="H712" s="803"/>
      <c r="I712" s="995"/>
      <c r="J712" s="801"/>
      <c r="K712" s="801"/>
      <c r="L712" s="890"/>
      <c r="M712" s="801"/>
      <c r="N712" s="801"/>
      <c r="O712" s="801"/>
      <c r="P712" s="890"/>
      <c r="Q712" s="801"/>
      <c r="R712" s="801"/>
      <c r="S712" s="801"/>
      <c r="T712" s="801"/>
      <c r="U712" s="801"/>
      <c r="V712" s="801"/>
      <c r="W712" s="801"/>
      <c r="X712" s="801"/>
      <c r="Y712" s="801"/>
      <c r="Z712" s="801"/>
    </row>
    <row r="713" spans="1:26" ht="15.75" customHeight="1">
      <c r="A713" s="801"/>
      <c r="B713" s="801"/>
      <c r="C713" s="801"/>
      <c r="D713" s="801"/>
      <c r="E713" s="802"/>
      <c r="F713" s="802"/>
      <c r="G713" s="803"/>
      <c r="H713" s="803"/>
      <c r="I713" s="995"/>
      <c r="J713" s="801"/>
      <c r="K713" s="801"/>
      <c r="L713" s="890"/>
      <c r="M713" s="801"/>
      <c r="N713" s="801"/>
      <c r="O713" s="801"/>
      <c r="P713" s="890"/>
      <c r="Q713" s="801"/>
      <c r="R713" s="801"/>
      <c r="S713" s="801"/>
      <c r="T713" s="801"/>
      <c r="U713" s="801"/>
      <c r="V713" s="801"/>
      <c r="W713" s="801"/>
      <c r="X713" s="801"/>
      <c r="Y713" s="801"/>
      <c r="Z713" s="801"/>
    </row>
    <row r="714" spans="1:26" ht="15.75" customHeight="1">
      <c r="A714" s="801"/>
      <c r="B714" s="801"/>
      <c r="C714" s="801"/>
      <c r="D714" s="801"/>
      <c r="E714" s="802"/>
      <c r="F714" s="802"/>
      <c r="G714" s="803"/>
      <c r="H714" s="803"/>
      <c r="I714" s="995"/>
      <c r="J714" s="801"/>
      <c r="K714" s="801"/>
      <c r="L714" s="890"/>
      <c r="M714" s="801"/>
      <c r="N714" s="801"/>
      <c r="O714" s="801"/>
      <c r="P714" s="890"/>
      <c r="Q714" s="801"/>
      <c r="R714" s="801"/>
      <c r="S714" s="801"/>
      <c r="T714" s="801"/>
      <c r="U714" s="801"/>
      <c r="V714" s="801"/>
      <c r="W714" s="801"/>
      <c r="X714" s="801"/>
      <c r="Y714" s="801"/>
      <c r="Z714" s="801"/>
    </row>
    <row r="715" spans="1:26" ht="15.75" customHeight="1">
      <c r="A715" s="801"/>
      <c r="B715" s="801"/>
      <c r="C715" s="801"/>
      <c r="D715" s="801"/>
      <c r="E715" s="802"/>
      <c r="F715" s="802"/>
      <c r="G715" s="803"/>
      <c r="H715" s="803"/>
      <c r="I715" s="995"/>
      <c r="J715" s="801"/>
      <c r="K715" s="801"/>
      <c r="L715" s="890"/>
      <c r="M715" s="801"/>
      <c r="N715" s="801"/>
      <c r="O715" s="801"/>
      <c r="P715" s="890"/>
      <c r="Q715" s="801"/>
      <c r="R715" s="801"/>
      <c r="S715" s="801"/>
      <c r="T715" s="801"/>
      <c r="U715" s="801"/>
      <c r="V715" s="801"/>
      <c r="W715" s="801"/>
      <c r="X715" s="801"/>
      <c r="Y715" s="801"/>
      <c r="Z715" s="801"/>
    </row>
    <row r="716" spans="1:26" ht="15.75" customHeight="1">
      <c r="A716" s="801"/>
      <c r="B716" s="801"/>
      <c r="C716" s="801"/>
      <c r="D716" s="801"/>
      <c r="E716" s="802"/>
      <c r="F716" s="802"/>
      <c r="G716" s="803"/>
      <c r="H716" s="803"/>
      <c r="I716" s="995"/>
      <c r="J716" s="801"/>
      <c r="K716" s="801"/>
      <c r="L716" s="890"/>
      <c r="M716" s="801"/>
      <c r="N716" s="801"/>
      <c r="O716" s="801"/>
      <c r="P716" s="890"/>
      <c r="Q716" s="801"/>
      <c r="R716" s="801"/>
      <c r="S716" s="801"/>
      <c r="T716" s="801"/>
      <c r="U716" s="801"/>
      <c r="V716" s="801"/>
      <c r="W716" s="801"/>
      <c r="X716" s="801"/>
      <c r="Y716" s="801"/>
      <c r="Z716" s="801"/>
    </row>
    <row r="717" spans="1:26" ht="15.75" customHeight="1">
      <c r="A717" s="801"/>
      <c r="B717" s="801"/>
      <c r="C717" s="801"/>
      <c r="D717" s="801"/>
      <c r="E717" s="802"/>
      <c r="F717" s="802"/>
      <c r="G717" s="803"/>
      <c r="H717" s="803"/>
      <c r="I717" s="995"/>
      <c r="J717" s="801"/>
      <c r="K717" s="801"/>
      <c r="L717" s="890"/>
      <c r="M717" s="801"/>
      <c r="N717" s="801"/>
      <c r="O717" s="801"/>
      <c r="P717" s="890"/>
      <c r="Q717" s="801"/>
      <c r="R717" s="801"/>
      <c r="S717" s="801"/>
      <c r="T717" s="801"/>
      <c r="U717" s="801"/>
      <c r="V717" s="801"/>
      <c r="W717" s="801"/>
      <c r="X717" s="801"/>
      <c r="Y717" s="801"/>
      <c r="Z717" s="801"/>
    </row>
    <row r="718" spans="1:26" ht="15.75" customHeight="1">
      <c r="A718" s="801"/>
      <c r="B718" s="801"/>
      <c r="C718" s="801"/>
      <c r="D718" s="801"/>
      <c r="E718" s="802"/>
      <c r="F718" s="802"/>
      <c r="G718" s="803"/>
      <c r="H718" s="803"/>
      <c r="I718" s="995"/>
      <c r="J718" s="801"/>
      <c r="K718" s="801"/>
      <c r="L718" s="890"/>
      <c r="M718" s="801"/>
      <c r="N718" s="801"/>
      <c r="O718" s="801"/>
      <c r="P718" s="890"/>
      <c r="Q718" s="801"/>
      <c r="R718" s="801"/>
      <c r="S718" s="801"/>
      <c r="T718" s="801"/>
      <c r="U718" s="801"/>
      <c r="V718" s="801"/>
      <c r="W718" s="801"/>
      <c r="X718" s="801"/>
      <c r="Y718" s="801"/>
      <c r="Z718" s="801"/>
    </row>
    <row r="719" spans="1:26" ht="15.75" customHeight="1">
      <c r="A719" s="801"/>
      <c r="B719" s="801"/>
      <c r="C719" s="801"/>
      <c r="D719" s="801"/>
      <c r="E719" s="802"/>
      <c r="F719" s="802"/>
      <c r="G719" s="803"/>
      <c r="H719" s="803"/>
      <c r="I719" s="995"/>
      <c r="J719" s="801"/>
      <c r="K719" s="801"/>
      <c r="L719" s="890"/>
      <c r="M719" s="801"/>
      <c r="N719" s="801"/>
      <c r="O719" s="801"/>
      <c r="P719" s="890"/>
      <c r="Q719" s="801"/>
      <c r="R719" s="801"/>
      <c r="S719" s="801"/>
      <c r="T719" s="801"/>
      <c r="U719" s="801"/>
      <c r="V719" s="801"/>
      <c r="W719" s="801"/>
      <c r="X719" s="801"/>
      <c r="Y719" s="801"/>
      <c r="Z719" s="801"/>
    </row>
    <row r="720" spans="1:26" ht="15.75" customHeight="1">
      <c r="A720" s="801"/>
      <c r="B720" s="801"/>
      <c r="C720" s="801"/>
      <c r="D720" s="801"/>
      <c r="E720" s="802"/>
      <c r="F720" s="802"/>
      <c r="G720" s="803"/>
      <c r="H720" s="803"/>
      <c r="I720" s="995"/>
      <c r="J720" s="801"/>
      <c r="K720" s="801"/>
      <c r="L720" s="890"/>
      <c r="M720" s="801"/>
      <c r="N720" s="801"/>
      <c r="O720" s="801"/>
      <c r="P720" s="890"/>
      <c r="Q720" s="801"/>
      <c r="R720" s="801"/>
      <c r="S720" s="801"/>
      <c r="T720" s="801"/>
      <c r="U720" s="801"/>
      <c r="V720" s="801"/>
      <c r="W720" s="801"/>
      <c r="X720" s="801"/>
      <c r="Y720" s="801"/>
      <c r="Z720" s="801"/>
    </row>
    <row r="721" spans="1:26" ht="15.75" customHeight="1">
      <c r="A721" s="801"/>
      <c r="B721" s="801"/>
      <c r="C721" s="801"/>
      <c r="D721" s="801"/>
      <c r="E721" s="802"/>
      <c r="F721" s="802"/>
      <c r="G721" s="803"/>
      <c r="H721" s="803"/>
      <c r="I721" s="995"/>
      <c r="J721" s="801"/>
      <c r="K721" s="801"/>
      <c r="L721" s="890"/>
      <c r="M721" s="801"/>
      <c r="N721" s="801"/>
      <c r="O721" s="801"/>
      <c r="P721" s="890"/>
      <c r="Q721" s="801"/>
      <c r="R721" s="801"/>
      <c r="S721" s="801"/>
      <c r="T721" s="801"/>
      <c r="U721" s="801"/>
      <c r="V721" s="801"/>
      <c r="W721" s="801"/>
      <c r="X721" s="801"/>
      <c r="Y721" s="801"/>
      <c r="Z721" s="801"/>
    </row>
    <row r="722" spans="1:26" ht="15.75" customHeight="1">
      <c r="A722" s="801"/>
      <c r="B722" s="801"/>
      <c r="C722" s="801"/>
      <c r="D722" s="801"/>
      <c r="E722" s="802"/>
      <c r="F722" s="802"/>
      <c r="G722" s="803"/>
      <c r="H722" s="803"/>
      <c r="I722" s="995"/>
      <c r="J722" s="801"/>
      <c r="K722" s="801"/>
      <c r="L722" s="890"/>
      <c r="M722" s="801"/>
      <c r="N722" s="801"/>
      <c r="O722" s="801"/>
      <c r="P722" s="890"/>
      <c r="Q722" s="801"/>
      <c r="R722" s="801"/>
      <c r="S722" s="801"/>
      <c r="T722" s="801"/>
      <c r="U722" s="801"/>
      <c r="V722" s="801"/>
      <c r="W722" s="801"/>
      <c r="X722" s="801"/>
      <c r="Y722" s="801"/>
      <c r="Z722" s="801"/>
    </row>
    <row r="723" spans="1:26" ht="15.75" customHeight="1">
      <c r="A723" s="801"/>
      <c r="B723" s="801"/>
      <c r="C723" s="801"/>
      <c r="D723" s="801"/>
      <c r="E723" s="802"/>
      <c r="F723" s="802"/>
      <c r="G723" s="803"/>
      <c r="H723" s="803"/>
      <c r="I723" s="995"/>
      <c r="J723" s="801"/>
      <c r="K723" s="801"/>
      <c r="L723" s="890"/>
      <c r="M723" s="801"/>
      <c r="N723" s="801"/>
      <c r="O723" s="801"/>
      <c r="P723" s="890"/>
      <c r="Q723" s="801"/>
      <c r="R723" s="801"/>
      <c r="S723" s="801"/>
      <c r="T723" s="801"/>
      <c r="U723" s="801"/>
      <c r="V723" s="801"/>
      <c r="W723" s="801"/>
      <c r="X723" s="801"/>
      <c r="Y723" s="801"/>
      <c r="Z723" s="801"/>
    </row>
    <row r="724" spans="1:26" ht="15.75" customHeight="1">
      <c r="A724" s="801"/>
      <c r="B724" s="801"/>
      <c r="C724" s="801"/>
      <c r="D724" s="801"/>
      <c r="E724" s="802"/>
      <c r="F724" s="802"/>
      <c r="G724" s="803"/>
      <c r="H724" s="803"/>
      <c r="I724" s="995"/>
      <c r="J724" s="801"/>
      <c r="K724" s="801"/>
      <c r="L724" s="890"/>
      <c r="M724" s="801"/>
      <c r="N724" s="801"/>
      <c r="O724" s="801"/>
      <c r="P724" s="890"/>
      <c r="Q724" s="801"/>
      <c r="R724" s="801"/>
      <c r="S724" s="801"/>
      <c r="T724" s="801"/>
      <c r="U724" s="801"/>
      <c r="V724" s="801"/>
      <c r="W724" s="801"/>
      <c r="X724" s="801"/>
      <c r="Y724" s="801"/>
      <c r="Z724" s="801"/>
    </row>
    <row r="725" spans="1:26" ht="15.75" customHeight="1">
      <c r="A725" s="801"/>
      <c r="B725" s="801"/>
      <c r="C725" s="801"/>
      <c r="D725" s="801"/>
      <c r="E725" s="802"/>
      <c r="F725" s="802"/>
      <c r="G725" s="803"/>
      <c r="H725" s="803"/>
      <c r="I725" s="995"/>
      <c r="J725" s="801"/>
      <c r="K725" s="801"/>
      <c r="L725" s="890"/>
      <c r="M725" s="801"/>
      <c r="N725" s="801"/>
      <c r="O725" s="801"/>
      <c r="P725" s="890"/>
      <c r="Q725" s="801"/>
      <c r="R725" s="801"/>
      <c r="S725" s="801"/>
      <c r="T725" s="801"/>
      <c r="U725" s="801"/>
      <c r="V725" s="801"/>
      <c r="W725" s="801"/>
      <c r="X725" s="801"/>
      <c r="Y725" s="801"/>
      <c r="Z725" s="801"/>
    </row>
    <row r="726" spans="1:26" ht="15.75" customHeight="1">
      <c r="A726" s="801"/>
      <c r="B726" s="801"/>
      <c r="C726" s="801"/>
      <c r="D726" s="801"/>
      <c r="E726" s="802"/>
      <c r="F726" s="802"/>
      <c r="G726" s="803"/>
      <c r="H726" s="803"/>
      <c r="I726" s="995"/>
      <c r="J726" s="801"/>
      <c r="K726" s="801"/>
      <c r="L726" s="890"/>
      <c r="M726" s="801"/>
      <c r="N726" s="801"/>
      <c r="O726" s="801"/>
      <c r="P726" s="890"/>
      <c r="Q726" s="801"/>
      <c r="R726" s="801"/>
      <c r="S726" s="801"/>
      <c r="T726" s="801"/>
      <c r="U726" s="801"/>
      <c r="V726" s="801"/>
      <c r="W726" s="801"/>
      <c r="X726" s="801"/>
      <c r="Y726" s="801"/>
      <c r="Z726" s="801"/>
    </row>
    <row r="727" spans="1:26" ht="15.75" customHeight="1">
      <c r="A727" s="801"/>
      <c r="B727" s="801"/>
      <c r="C727" s="801"/>
      <c r="D727" s="801"/>
      <c r="E727" s="802"/>
      <c r="F727" s="802"/>
      <c r="G727" s="803"/>
      <c r="H727" s="803"/>
      <c r="I727" s="995"/>
      <c r="J727" s="801"/>
      <c r="K727" s="801"/>
      <c r="L727" s="890"/>
      <c r="M727" s="801"/>
      <c r="N727" s="801"/>
      <c r="O727" s="801"/>
      <c r="P727" s="890"/>
      <c r="Q727" s="801"/>
      <c r="R727" s="801"/>
      <c r="S727" s="801"/>
      <c r="T727" s="801"/>
      <c r="U727" s="801"/>
      <c r="V727" s="801"/>
      <c r="W727" s="801"/>
      <c r="X727" s="801"/>
      <c r="Y727" s="801"/>
      <c r="Z727" s="801"/>
    </row>
    <row r="728" spans="1:26" ht="15.75" customHeight="1">
      <c r="A728" s="801"/>
      <c r="B728" s="801"/>
      <c r="C728" s="801"/>
      <c r="D728" s="801"/>
      <c r="E728" s="802"/>
      <c r="F728" s="802"/>
      <c r="G728" s="803"/>
      <c r="H728" s="803"/>
      <c r="I728" s="995"/>
      <c r="J728" s="801"/>
      <c r="K728" s="801"/>
      <c r="L728" s="890"/>
      <c r="M728" s="801"/>
      <c r="N728" s="801"/>
      <c r="O728" s="801"/>
      <c r="P728" s="890"/>
      <c r="Q728" s="801"/>
      <c r="R728" s="801"/>
      <c r="S728" s="801"/>
      <c r="T728" s="801"/>
      <c r="U728" s="801"/>
      <c r="V728" s="801"/>
      <c r="W728" s="801"/>
      <c r="X728" s="801"/>
      <c r="Y728" s="801"/>
      <c r="Z728" s="801"/>
    </row>
    <row r="729" spans="1:26" ht="15.75" customHeight="1">
      <c r="A729" s="801"/>
      <c r="B729" s="801"/>
      <c r="C729" s="801"/>
      <c r="D729" s="801"/>
      <c r="E729" s="802"/>
      <c r="F729" s="802"/>
      <c r="G729" s="803"/>
      <c r="H729" s="803"/>
      <c r="I729" s="995"/>
      <c r="J729" s="801"/>
      <c r="K729" s="801"/>
      <c r="L729" s="890"/>
      <c r="M729" s="801"/>
      <c r="N729" s="801"/>
      <c r="O729" s="801"/>
      <c r="P729" s="890"/>
      <c r="Q729" s="801"/>
      <c r="R729" s="801"/>
      <c r="S729" s="801"/>
      <c r="T729" s="801"/>
      <c r="U729" s="801"/>
      <c r="V729" s="801"/>
      <c r="W729" s="801"/>
      <c r="X729" s="801"/>
      <c r="Y729" s="801"/>
      <c r="Z729" s="801"/>
    </row>
    <row r="730" spans="1:26" ht="15.75" customHeight="1">
      <c r="A730" s="801"/>
      <c r="B730" s="801"/>
      <c r="C730" s="801"/>
      <c r="D730" s="801"/>
      <c r="E730" s="802"/>
      <c r="F730" s="802"/>
      <c r="G730" s="803"/>
      <c r="H730" s="803"/>
      <c r="I730" s="995"/>
      <c r="J730" s="801"/>
      <c r="K730" s="801"/>
      <c r="L730" s="890"/>
      <c r="M730" s="801"/>
      <c r="N730" s="801"/>
      <c r="O730" s="801"/>
      <c r="P730" s="890"/>
      <c r="Q730" s="801"/>
      <c r="R730" s="801"/>
      <c r="S730" s="801"/>
      <c r="T730" s="801"/>
      <c r="U730" s="801"/>
      <c r="V730" s="801"/>
      <c r="W730" s="801"/>
      <c r="X730" s="801"/>
      <c r="Y730" s="801"/>
      <c r="Z730" s="801"/>
    </row>
    <row r="731" spans="1:26" ht="15.75" customHeight="1">
      <c r="A731" s="801"/>
      <c r="B731" s="801"/>
      <c r="C731" s="801"/>
      <c r="D731" s="801"/>
      <c r="E731" s="802"/>
      <c r="F731" s="802"/>
      <c r="G731" s="803"/>
      <c r="H731" s="803"/>
      <c r="I731" s="995"/>
      <c r="J731" s="801"/>
      <c r="K731" s="801"/>
      <c r="L731" s="890"/>
      <c r="M731" s="801"/>
      <c r="N731" s="801"/>
      <c r="O731" s="801"/>
      <c r="P731" s="890"/>
      <c r="Q731" s="801"/>
      <c r="R731" s="801"/>
      <c r="S731" s="801"/>
      <c r="T731" s="801"/>
      <c r="U731" s="801"/>
      <c r="V731" s="801"/>
      <c r="W731" s="801"/>
      <c r="X731" s="801"/>
      <c r="Y731" s="801"/>
      <c r="Z731" s="801"/>
    </row>
    <row r="732" spans="1:26" ht="15.75" customHeight="1">
      <c r="A732" s="801"/>
      <c r="B732" s="801"/>
      <c r="C732" s="801"/>
      <c r="D732" s="801"/>
      <c r="E732" s="802"/>
      <c r="F732" s="802"/>
      <c r="G732" s="803"/>
      <c r="H732" s="803"/>
      <c r="I732" s="995"/>
      <c r="J732" s="801"/>
      <c r="K732" s="801"/>
      <c r="L732" s="890"/>
      <c r="M732" s="801"/>
      <c r="N732" s="801"/>
      <c r="O732" s="801"/>
      <c r="P732" s="890"/>
      <c r="Q732" s="801"/>
      <c r="R732" s="801"/>
      <c r="S732" s="801"/>
      <c r="T732" s="801"/>
      <c r="U732" s="801"/>
      <c r="V732" s="801"/>
      <c r="W732" s="801"/>
      <c r="X732" s="801"/>
      <c r="Y732" s="801"/>
      <c r="Z732" s="801"/>
    </row>
    <row r="733" spans="1:26" ht="15.75" customHeight="1">
      <c r="A733" s="801"/>
      <c r="B733" s="801"/>
      <c r="C733" s="801"/>
      <c r="D733" s="801"/>
      <c r="E733" s="802"/>
      <c r="F733" s="802"/>
      <c r="G733" s="803"/>
      <c r="H733" s="803"/>
      <c r="I733" s="995"/>
      <c r="J733" s="801"/>
      <c r="K733" s="801"/>
      <c r="L733" s="890"/>
      <c r="M733" s="801"/>
      <c r="N733" s="801"/>
      <c r="O733" s="801"/>
      <c r="P733" s="890"/>
      <c r="Q733" s="801"/>
      <c r="R733" s="801"/>
      <c r="S733" s="801"/>
      <c r="T733" s="801"/>
      <c r="U733" s="801"/>
      <c r="V733" s="801"/>
      <c r="W733" s="801"/>
      <c r="X733" s="801"/>
      <c r="Y733" s="801"/>
      <c r="Z733" s="801"/>
    </row>
    <row r="734" spans="1:26" ht="15.75" customHeight="1">
      <c r="A734" s="801"/>
      <c r="B734" s="801"/>
      <c r="C734" s="801"/>
      <c r="D734" s="801"/>
      <c r="E734" s="802"/>
      <c r="F734" s="802"/>
      <c r="G734" s="803"/>
      <c r="H734" s="803"/>
      <c r="I734" s="995"/>
      <c r="J734" s="801"/>
      <c r="K734" s="801"/>
      <c r="L734" s="890"/>
      <c r="M734" s="801"/>
      <c r="N734" s="801"/>
      <c r="O734" s="801"/>
      <c r="P734" s="890"/>
      <c r="Q734" s="801"/>
      <c r="R734" s="801"/>
      <c r="S734" s="801"/>
      <c r="T734" s="801"/>
      <c r="U734" s="801"/>
      <c r="V734" s="801"/>
      <c r="W734" s="801"/>
      <c r="X734" s="801"/>
      <c r="Y734" s="801"/>
      <c r="Z734" s="801"/>
    </row>
    <row r="735" spans="1:26" ht="15.75" customHeight="1">
      <c r="A735" s="801"/>
      <c r="B735" s="801"/>
      <c r="C735" s="801"/>
      <c r="D735" s="801"/>
      <c r="E735" s="802"/>
      <c r="F735" s="802"/>
      <c r="G735" s="803"/>
      <c r="H735" s="803"/>
      <c r="I735" s="995"/>
      <c r="J735" s="801"/>
      <c r="K735" s="801"/>
      <c r="L735" s="890"/>
      <c r="M735" s="801"/>
      <c r="N735" s="801"/>
      <c r="O735" s="801"/>
      <c r="P735" s="890"/>
      <c r="Q735" s="801"/>
      <c r="R735" s="801"/>
      <c r="S735" s="801"/>
      <c r="T735" s="801"/>
      <c r="U735" s="801"/>
      <c r="V735" s="801"/>
      <c r="W735" s="801"/>
      <c r="X735" s="801"/>
      <c r="Y735" s="801"/>
      <c r="Z735" s="801"/>
    </row>
    <row r="736" spans="1:26" ht="15.75" customHeight="1">
      <c r="A736" s="801"/>
      <c r="B736" s="801"/>
      <c r="C736" s="801"/>
      <c r="D736" s="801"/>
      <c r="E736" s="802"/>
      <c r="F736" s="802"/>
      <c r="G736" s="803"/>
      <c r="H736" s="803"/>
      <c r="I736" s="995"/>
      <c r="J736" s="801"/>
      <c r="K736" s="801"/>
      <c r="L736" s="890"/>
      <c r="M736" s="801"/>
      <c r="N736" s="801"/>
      <c r="O736" s="801"/>
      <c r="P736" s="890"/>
      <c r="Q736" s="801"/>
      <c r="R736" s="801"/>
      <c r="S736" s="801"/>
      <c r="T736" s="801"/>
      <c r="U736" s="801"/>
      <c r="V736" s="801"/>
      <c r="W736" s="801"/>
      <c r="X736" s="801"/>
      <c r="Y736" s="801"/>
      <c r="Z736" s="801"/>
    </row>
    <row r="737" spans="1:26" ht="15.75" customHeight="1">
      <c r="A737" s="801"/>
      <c r="B737" s="801"/>
      <c r="C737" s="801"/>
      <c r="D737" s="801"/>
      <c r="E737" s="802"/>
      <c r="F737" s="802"/>
      <c r="G737" s="803"/>
      <c r="H737" s="803"/>
      <c r="I737" s="995"/>
      <c r="J737" s="801"/>
      <c r="K737" s="801"/>
      <c r="L737" s="890"/>
      <c r="M737" s="801"/>
      <c r="N737" s="801"/>
      <c r="O737" s="801"/>
      <c r="P737" s="890"/>
      <c r="Q737" s="801"/>
      <c r="R737" s="801"/>
      <c r="S737" s="801"/>
      <c r="T737" s="801"/>
      <c r="U737" s="801"/>
      <c r="V737" s="801"/>
      <c r="W737" s="801"/>
      <c r="X737" s="801"/>
      <c r="Y737" s="801"/>
      <c r="Z737" s="801"/>
    </row>
    <row r="738" spans="1:26" ht="15.75" customHeight="1">
      <c r="A738" s="801"/>
      <c r="B738" s="801"/>
      <c r="C738" s="801"/>
      <c r="D738" s="801"/>
      <c r="E738" s="802"/>
      <c r="F738" s="802"/>
      <c r="G738" s="803"/>
      <c r="H738" s="803"/>
      <c r="I738" s="995"/>
      <c r="J738" s="801"/>
      <c r="K738" s="801"/>
      <c r="L738" s="890"/>
      <c r="M738" s="801"/>
      <c r="N738" s="801"/>
      <c r="O738" s="801"/>
      <c r="P738" s="890"/>
      <c r="Q738" s="801"/>
      <c r="R738" s="801"/>
      <c r="S738" s="801"/>
      <c r="T738" s="801"/>
      <c r="U738" s="801"/>
      <c r="V738" s="801"/>
      <c r="W738" s="801"/>
      <c r="X738" s="801"/>
      <c r="Y738" s="801"/>
      <c r="Z738" s="801"/>
    </row>
    <row r="739" spans="1:26" ht="15.75" customHeight="1">
      <c r="A739" s="801"/>
      <c r="B739" s="801"/>
      <c r="C739" s="801"/>
      <c r="D739" s="801"/>
      <c r="E739" s="802"/>
      <c r="F739" s="802"/>
      <c r="G739" s="803"/>
      <c r="H739" s="803"/>
      <c r="I739" s="995"/>
      <c r="J739" s="801"/>
      <c r="K739" s="801"/>
      <c r="L739" s="890"/>
      <c r="M739" s="801"/>
      <c r="N739" s="801"/>
      <c r="O739" s="801"/>
      <c r="P739" s="890"/>
      <c r="Q739" s="801"/>
      <c r="R739" s="801"/>
      <c r="S739" s="801"/>
      <c r="T739" s="801"/>
      <c r="U739" s="801"/>
      <c r="V739" s="801"/>
      <c r="W739" s="801"/>
      <c r="X739" s="801"/>
      <c r="Y739" s="801"/>
      <c r="Z739" s="801"/>
    </row>
    <row r="740" spans="1:26" ht="15.75" customHeight="1">
      <c r="A740" s="801"/>
      <c r="B740" s="801"/>
      <c r="C740" s="801"/>
      <c r="D740" s="801"/>
      <c r="E740" s="802"/>
      <c r="F740" s="802"/>
      <c r="G740" s="803"/>
      <c r="H740" s="803"/>
      <c r="I740" s="995"/>
      <c r="J740" s="801"/>
      <c r="K740" s="801"/>
      <c r="L740" s="890"/>
      <c r="M740" s="801"/>
      <c r="N740" s="801"/>
      <c r="O740" s="801"/>
      <c r="P740" s="890"/>
      <c r="Q740" s="801"/>
      <c r="R740" s="801"/>
      <c r="S740" s="801"/>
      <c r="T740" s="801"/>
      <c r="U740" s="801"/>
      <c r="V740" s="801"/>
      <c r="W740" s="801"/>
      <c r="X740" s="801"/>
      <c r="Y740" s="801"/>
      <c r="Z740" s="801"/>
    </row>
    <row r="741" spans="1:26" ht="15.75" customHeight="1">
      <c r="A741" s="801"/>
      <c r="B741" s="801"/>
      <c r="C741" s="801"/>
      <c r="D741" s="801"/>
      <c r="E741" s="802"/>
      <c r="F741" s="802"/>
      <c r="G741" s="803"/>
      <c r="H741" s="803"/>
      <c r="I741" s="995"/>
      <c r="J741" s="801"/>
      <c r="K741" s="801"/>
      <c r="L741" s="890"/>
      <c r="M741" s="801"/>
      <c r="N741" s="801"/>
      <c r="O741" s="801"/>
      <c r="P741" s="890"/>
      <c r="Q741" s="801"/>
      <c r="R741" s="801"/>
      <c r="S741" s="801"/>
      <c r="T741" s="801"/>
      <c r="U741" s="801"/>
      <c r="V741" s="801"/>
      <c r="W741" s="801"/>
      <c r="X741" s="801"/>
      <c r="Y741" s="801"/>
      <c r="Z741" s="801"/>
    </row>
    <row r="742" spans="1:26" ht="15.75" customHeight="1">
      <c r="A742" s="801"/>
      <c r="B742" s="801"/>
      <c r="C742" s="801"/>
      <c r="D742" s="801"/>
      <c r="E742" s="802"/>
      <c r="F742" s="802"/>
      <c r="G742" s="803"/>
      <c r="H742" s="803"/>
      <c r="I742" s="995"/>
      <c r="J742" s="801"/>
      <c r="K742" s="801"/>
      <c r="L742" s="890"/>
      <c r="M742" s="801"/>
      <c r="N742" s="801"/>
      <c r="O742" s="801"/>
      <c r="P742" s="890"/>
      <c r="Q742" s="801"/>
      <c r="R742" s="801"/>
      <c r="S742" s="801"/>
      <c r="T742" s="801"/>
      <c r="U742" s="801"/>
      <c r="V742" s="801"/>
      <c r="W742" s="801"/>
      <c r="X742" s="801"/>
      <c r="Y742" s="801"/>
      <c r="Z742" s="801"/>
    </row>
    <row r="743" spans="1:26" ht="15.75" customHeight="1">
      <c r="A743" s="801"/>
      <c r="B743" s="801"/>
      <c r="C743" s="801"/>
      <c r="D743" s="801"/>
      <c r="E743" s="802"/>
      <c r="F743" s="802"/>
      <c r="G743" s="803"/>
      <c r="H743" s="803"/>
      <c r="I743" s="995"/>
      <c r="J743" s="801"/>
      <c r="K743" s="801"/>
      <c r="L743" s="890"/>
      <c r="M743" s="801"/>
      <c r="N743" s="801"/>
      <c r="O743" s="801"/>
      <c r="P743" s="890"/>
      <c r="Q743" s="801"/>
      <c r="R743" s="801"/>
      <c r="S743" s="801"/>
      <c r="T743" s="801"/>
      <c r="U743" s="801"/>
      <c r="V743" s="801"/>
      <c r="W743" s="801"/>
      <c r="X743" s="801"/>
      <c r="Y743" s="801"/>
      <c r="Z743" s="801"/>
    </row>
    <row r="744" spans="1:26" ht="15.75" customHeight="1">
      <c r="A744" s="801"/>
      <c r="B744" s="801"/>
      <c r="C744" s="801"/>
      <c r="D744" s="801"/>
      <c r="E744" s="802"/>
      <c r="F744" s="802"/>
      <c r="G744" s="803"/>
      <c r="H744" s="803"/>
      <c r="I744" s="995"/>
      <c r="J744" s="801"/>
      <c r="K744" s="801"/>
      <c r="L744" s="890"/>
      <c r="M744" s="801"/>
      <c r="N744" s="801"/>
      <c r="O744" s="801"/>
      <c r="P744" s="890"/>
      <c r="Q744" s="801"/>
      <c r="R744" s="801"/>
      <c r="S744" s="801"/>
      <c r="T744" s="801"/>
      <c r="U744" s="801"/>
      <c r="V744" s="801"/>
      <c r="W744" s="801"/>
      <c r="X744" s="801"/>
      <c r="Y744" s="801"/>
      <c r="Z744" s="801"/>
    </row>
    <row r="745" spans="1:26" ht="15.75" customHeight="1">
      <c r="A745" s="801"/>
      <c r="B745" s="801"/>
      <c r="C745" s="801"/>
      <c r="D745" s="801"/>
      <c r="E745" s="802"/>
      <c r="F745" s="802"/>
      <c r="G745" s="803"/>
      <c r="H745" s="803"/>
      <c r="I745" s="995"/>
      <c r="J745" s="801"/>
      <c r="K745" s="801"/>
      <c r="L745" s="890"/>
      <c r="M745" s="801"/>
      <c r="N745" s="801"/>
      <c r="O745" s="801"/>
      <c r="P745" s="890"/>
      <c r="Q745" s="801"/>
      <c r="R745" s="801"/>
      <c r="S745" s="801"/>
      <c r="T745" s="801"/>
      <c r="U745" s="801"/>
      <c r="V745" s="801"/>
      <c r="W745" s="801"/>
      <c r="X745" s="801"/>
      <c r="Y745" s="801"/>
      <c r="Z745" s="801"/>
    </row>
    <row r="746" spans="1:26" ht="15.75" customHeight="1">
      <c r="A746" s="801"/>
      <c r="B746" s="801"/>
      <c r="C746" s="801"/>
      <c r="D746" s="801"/>
      <c r="E746" s="802"/>
      <c r="F746" s="802"/>
      <c r="G746" s="803"/>
      <c r="H746" s="803"/>
      <c r="I746" s="995"/>
      <c r="J746" s="801"/>
      <c r="K746" s="801"/>
      <c r="L746" s="890"/>
      <c r="M746" s="801"/>
      <c r="N746" s="801"/>
      <c r="O746" s="801"/>
      <c r="P746" s="890"/>
      <c r="Q746" s="801"/>
      <c r="R746" s="801"/>
      <c r="S746" s="801"/>
      <c r="T746" s="801"/>
      <c r="U746" s="801"/>
      <c r="V746" s="801"/>
      <c r="W746" s="801"/>
      <c r="X746" s="801"/>
      <c r="Y746" s="801"/>
      <c r="Z746" s="801"/>
    </row>
    <row r="747" spans="1:26" ht="15.75" customHeight="1">
      <c r="A747" s="801"/>
      <c r="B747" s="801"/>
      <c r="C747" s="801"/>
      <c r="D747" s="801"/>
      <c r="E747" s="802"/>
      <c r="F747" s="802"/>
      <c r="G747" s="803"/>
      <c r="H747" s="803"/>
      <c r="I747" s="995"/>
      <c r="J747" s="801"/>
      <c r="K747" s="801"/>
      <c r="L747" s="890"/>
      <c r="M747" s="801"/>
      <c r="N747" s="801"/>
      <c r="O747" s="801"/>
      <c r="P747" s="890"/>
      <c r="Q747" s="801"/>
      <c r="R747" s="801"/>
      <c r="S747" s="801"/>
      <c r="T747" s="801"/>
      <c r="U747" s="801"/>
      <c r="V747" s="801"/>
      <c r="W747" s="801"/>
      <c r="X747" s="801"/>
      <c r="Y747" s="801"/>
      <c r="Z747" s="801"/>
    </row>
    <row r="748" spans="1:26" ht="15.75" customHeight="1">
      <c r="A748" s="801"/>
      <c r="B748" s="801"/>
      <c r="C748" s="801"/>
      <c r="D748" s="801"/>
      <c r="E748" s="802"/>
      <c r="F748" s="802"/>
      <c r="G748" s="803"/>
      <c r="H748" s="803"/>
      <c r="I748" s="995"/>
      <c r="J748" s="801"/>
      <c r="K748" s="801"/>
      <c r="L748" s="890"/>
      <c r="M748" s="801"/>
      <c r="N748" s="801"/>
      <c r="O748" s="801"/>
      <c r="P748" s="890"/>
      <c r="Q748" s="801"/>
      <c r="R748" s="801"/>
      <c r="S748" s="801"/>
      <c r="T748" s="801"/>
      <c r="U748" s="801"/>
      <c r="V748" s="801"/>
      <c r="W748" s="801"/>
      <c r="X748" s="801"/>
      <c r="Y748" s="801"/>
      <c r="Z748" s="801"/>
    </row>
    <row r="749" spans="1:26" ht="15.75" customHeight="1">
      <c r="A749" s="801"/>
      <c r="B749" s="801"/>
      <c r="C749" s="801"/>
      <c r="D749" s="801"/>
      <c r="E749" s="802"/>
      <c r="F749" s="802"/>
      <c r="G749" s="803"/>
      <c r="H749" s="803"/>
      <c r="I749" s="995"/>
      <c r="J749" s="801"/>
      <c r="K749" s="801"/>
      <c r="L749" s="890"/>
      <c r="M749" s="801"/>
      <c r="N749" s="801"/>
      <c r="O749" s="801"/>
      <c r="P749" s="890"/>
      <c r="Q749" s="801"/>
      <c r="R749" s="801"/>
      <c r="S749" s="801"/>
      <c r="T749" s="801"/>
      <c r="U749" s="801"/>
      <c r="V749" s="801"/>
      <c r="W749" s="801"/>
      <c r="X749" s="801"/>
      <c r="Y749" s="801"/>
      <c r="Z749" s="801"/>
    </row>
    <row r="750" spans="1:26" ht="15.75" customHeight="1">
      <c r="A750" s="801"/>
      <c r="B750" s="801"/>
      <c r="C750" s="801"/>
      <c r="D750" s="801"/>
      <c r="E750" s="802"/>
      <c r="F750" s="802"/>
      <c r="G750" s="803"/>
      <c r="H750" s="803"/>
      <c r="I750" s="995"/>
      <c r="J750" s="801"/>
      <c r="K750" s="801"/>
      <c r="L750" s="890"/>
      <c r="M750" s="801"/>
      <c r="N750" s="801"/>
      <c r="O750" s="801"/>
      <c r="P750" s="890"/>
      <c r="Q750" s="801"/>
      <c r="R750" s="801"/>
      <c r="S750" s="801"/>
      <c r="T750" s="801"/>
      <c r="U750" s="801"/>
      <c r="V750" s="801"/>
      <c r="W750" s="801"/>
      <c r="X750" s="801"/>
      <c r="Y750" s="801"/>
      <c r="Z750" s="801"/>
    </row>
    <row r="751" spans="1:26" ht="15.75" customHeight="1">
      <c r="A751" s="801"/>
      <c r="B751" s="801"/>
      <c r="C751" s="801"/>
      <c r="D751" s="801"/>
      <c r="E751" s="802"/>
      <c r="F751" s="802"/>
      <c r="G751" s="803"/>
      <c r="H751" s="803"/>
      <c r="I751" s="995"/>
      <c r="J751" s="801"/>
      <c r="K751" s="801"/>
      <c r="L751" s="890"/>
      <c r="M751" s="801"/>
      <c r="N751" s="801"/>
      <c r="O751" s="801"/>
      <c r="P751" s="890"/>
      <c r="Q751" s="801"/>
      <c r="R751" s="801"/>
      <c r="S751" s="801"/>
      <c r="T751" s="801"/>
      <c r="U751" s="801"/>
      <c r="V751" s="801"/>
      <c r="W751" s="801"/>
      <c r="X751" s="801"/>
      <c r="Y751" s="801"/>
      <c r="Z751" s="801"/>
    </row>
    <row r="752" spans="1:26" ht="15.75" customHeight="1">
      <c r="A752" s="801"/>
      <c r="B752" s="801"/>
      <c r="C752" s="801"/>
      <c r="D752" s="801"/>
      <c r="E752" s="802"/>
      <c r="F752" s="802"/>
      <c r="G752" s="803"/>
      <c r="H752" s="803"/>
      <c r="I752" s="995"/>
      <c r="J752" s="801"/>
      <c r="K752" s="801"/>
      <c r="L752" s="890"/>
      <c r="M752" s="801"/>
      <c r="N752" s="801"/>
      <c r="O752" s="801"/>
      <c r="P752" s="890"/>
      <c r="Q752" s="801"/>
      <c r="R752" s="801"/>
      <c r="S752" s="801"/>
      <c r="T752" s="801"/>
      <c r="U752" s="801"/>
      <c r="V752" s="801"/>
      <c r="W752" s="801"/>
      <c r="X752" s="801"/>
      <c r="Y752" s="801"/>
      <c r="Z752" s="801"/>
    </row>
    <row r="753" spans="1:26" ht="15.75" customHeight="1">
      <c r="A753" s="801"/>
      <c r="B753" s="801"/>
      <c r="C753" s="801"/>
      <c r="D753" s="801"/>
      <c r="E753" s="802"/>
      <c r="F753" s="802"/>
      <c r="G753" s="803"/>
      <c r="H753" s="803"/>
      <c r="I753" s="995"/>
      <c r="J753" s="801"/>
      <c r="K753" s="801"/>
      <c r="L753" s="890"/>
      <c r="M753" s="801"/>
      <c r="N753" s="801"/>
      <c r="O753" s="801"/>
      <c r="P753" s="890"/>
      <c r="Q753" s="801"/>
      <c r="R753" s="801"/>
      <c r="S753" s="801"/>
      <c r="T753" s="801"/>
      <c r="U753" s="801"/>
      <c r="V753" s="801"/>
      <c r="W753" s="801"/>
      <c r="X753" s="801"/>
      <c r="Y753" s="801"/>
      <c r="Z753" s="801"/>
    </row>
    <row r="754" spans="1:26" ht="15.75" customHeight="1">
      <c r="A754" s="801"/>
      <c r="B754" s="801"/>
      <c r="C754" s="801"/>
      <c r="D754" s="801"/>
      <c r="E754" s="802"/>
      <c r="F754" s="802"/>
      <c r="G754" s="803"/>
      <c r="H754" s="803"/>
      <c r="I754" s="995"/>
      <c r="J754" s="801"/>
      <c r="K754" s="801"/>
      <c r="L754" s="890"/>
      <c r="M754" s="801"/>
      <c r="N754" s="801"/>
      <c r="O754" s="801"/>
      <c r="P754" s="890"/>
      <c r="Q754" s="801"/>
      <c r="R754" s="801"/>
      <c r="S754" s="801"/>
      <c r="T754" s="801"/>
      <c r="U754" s="801"/>
      <c r="V754" s="801"/>
      <c r="W754" s="801"/>
      <c r="X754" s="801"/>
      <c r="Y754" s="801"/>
      <c r="Z754" s="801"/>
    </row>
    <row r="755" spans="1:26" ht="15.75" customHeight="1">
      <c r="A755" s="801"/>
      <c r="B755" s="801"/>
      <c r="C755" s="801"/>
      <c r="D755" s="801"/>
      <c r="E755" s="802"/>
      <c r="F755" s="802"/>
      <c r="G755" s="803"/>
      <c r="H755" s="803"/>
      <c r="I755" s="995"/>
      <c r="J755" s="801"/>
      <c r="K755" s="801"/>
      <c r="L755" s="890"/>
      <c r="M755" s="801"/>
      <c r="N755" s="801"/>
      <c r="O755" s="801"/>
      <c r="P755" s="890"/>
      <c r="Q755" s="801"/>
      <c r="R755" s="801"/>
      <c r="S755" s="801"/>
      <c r="T755" s="801"/>
      <c r="U755" s="801"/>
      <c r="V755" s="801"/>
      <c r="W755" s="801"/>
      <c r="X755" s="801"/>
      <c r="Y755" s="801"/>
      <c r="Z755" s="801"/>
    </row>
    <row r="756" spans="1:26" ht="15.75" customHeight="1">
      <c r="A756" s="801"/>
      <c r="B756" s="801"/>
      <c r="C756" s="801"/>
      <c r="D756" s="801"/>
      <c r="E756" s="802"/>
      <c r="F756" s="802"/>
      <c r="G756" s="803"/>
      <c r="H756" s="803"/>
      <c r="I756" s="995"/>
      <c r="J756" s="801"/>
      <c r="K756" s="801"/>
      <c r="L756" s="890"/>
      <c r="M756" s="801"/>
      <c r="N756" s="801"/>
      <c r="O756" s="801"/>
      <c r="P756" s="890"/>
      <c r="Q756" s="801"/>
      <c r="R756" s="801"/>
      <c r="S756" s="801"/>
      <c r="T756" s="801"/>
      <c r="U756" s="801"/>
      <c r="V756" s="801"/>
      <c r="W756" s="801"/>
      <c r="X756" s="801"/>
      <c r="Y756" s="801"/>
      <c r="Z756" s="801"/>
    </row>
    <row r="757" spans="1:26" ht="15.75" customHeight="1">
      <c r="A757" s="801"/>
      <c r="B757" s="801"/>
      <c r="C757" s="801"/>
      <c r="D757" s="801"/>
      <c r="E757" s="802"/>
      <c r="F757" s="802"/>
      <c r="G757" s="803"/>
      <c r="H757" s="803"/>
      <c r="I757" s="995"/>
      <c r="J757" s="801"/>
      <c r="K757" s="801"/>
      <c r="L757" s="890"/>
      <c r="M757" s="801"/>
      <c r="N757" s="801"/>
      <c r="O757" s="801"/>
      <c r="P757" s="890"/>
      <c r="Q757" s="801"/>
      <c r="R757" s="801"/>
      <c r="S757" s="801"/>
      <c r="T757" s="801"/>
      <c r="U757" s="801"/>
      <c r="V757" s="801"/>
      <c r="W757" s="801"/>
      <c r="X757" s="801"/>
      <c r="Y757" s="801"/>
      <c r="Z757" s="801"/>
    </row>
    <row r="758" spans="1:26" ht="15.75" customHeight="1">
      <c r="A758" s="801"/>
      <c r="B758" s="801"/>
      <c r="C758" s="801"/>
      <c r="D758" s="801"/>
      <c r="E758" s="802"/>
      <c r="F758" s="802"/>
      <c r="G758" s="803"/>
      <c r="H758" s="803"/>
      <c r="I758" s="995"/>
      <c r="J758" s="801"/>
      <c r="K758" s="801"/>
      <c r="L758" s="890"/>
      <c r="M758" s="801"/>
      <c r="N758" s="801"/>
      <c r="O758" s="801"/>
      <c r="P758" s="890"/>
      <c r="Q758" s="801"/>
      <c r="R758" s="801"/>
      <c r="S758" s="801"/>
      <c r="T758" s="801"/>
      <c r="U758" s="801"/>
      <c r="V758" s="801"/>
      <c r="W758" s="801"/>
      <c r="X758" s="801"/>
      <c r="Y758" s="801"/>
      <c r="Z758" s="801"/>
    </row>
    <row r="759" spans="1:26" ht="15.75" customHeight="1">
      <c r="A759" s="801"/>
      <c r="B759" s="801"/>
      <c r="C759" s="801"/>
      <c r="D759" s="801"/>
      <c r="E759" s="802"/>
      <c r="F759" s="802"/>
      <c r="G759" s="803"/>
      <c r="H759" s="803"/>
      <c r="I759" s="995"/>
      <c r="J759" s="801"/>
      <c r="K759" s="801"/>
      <c r="L759" s="890"/>
      <c r="M759" s="801"/>
      <c r="N759" s="801"/>
      <c r="O759" s="801"/>
      <c r="P759" s="890"/>
      <c r="Q759" s="801"/>
      <c r="R759" s="801"/>
      <c r="S759" s="801"/>
      <c r="T759" s="801"/>
      <c r="U759" s="801"/>
      <c r="V759" s="801"/>
      <c r="W759" s="801"/>
      <c r="X759" s="801"/>
      <c r="Y759" s="801"/>
      <c r="Z759" s="801"/>
    </row>
    <row r="760" spans="1:26" ht="15.75" customHeight="1">
      <c r="A760" s="801"/>
      <c r="B760" s="801"/>
      <c r="C760" s="801"/>
      <c r="D760" s="801"/>
      <c r="E760" s="802"/>
      <c r="F760" s="802"/>
      <c r="G760" s="803"/>
      <c r="H760" s="803"/>
      <c r="I760" s="995"/>
      <c r="J760" s="801"/>
      <c r="K760" s="801"/>
      <c r="L760" s="890"/>
      <c r="M760" s="801"/>
      <c r="N760" s="801"/>
      <c r="O760" s="801"/>
      <c r="P760" s="890"/>
      <c r="Q760" s="801"/>
      <c r="R760" s="801"/>
      <c r="S760" s="801"/>
      <c r="T760" s="801"/>
      <c r="U760" s="801"/>
      <c r="V760" s="801"/>
      <c r="W760" s="801"/>
      <c r="X760" s="801"/>
      <c r="Y760" s="801"/>
      <c r="Z760" s="801"/>
    </row>
    <row r="761" spans="1:26" ht="15.75" customHeight="1">
      <c r="A761" s="801"/>
      <c r="B761" s="801"/>
      <c r="C761" s="801"/>
      <c r="D761" s="801"/>
      <c r="E761" s="802"/>
      <c r="F761" s="802"/>
      <c r="G761" s="803"/>
      <c r="H761" s="803"/>
      <c r="I761" s="995"/>
      <c r="J761" s="801"/>
      <c r="K761" s="801"/>
      <c r="L761" s="890"/>
      <c r="M761" s="801"/>
      <c r="N761" s="801"/>
      <c r="O761" s="801"/>
      <c r="P761" s="890"/>
      <c r="Q761" s="801"/>
      <c r="R761" s="801"/>
      <c r="S761" s="801"/>
      <c r="T761" s="801"/>
      <c r="U761" s="801"/>
      <c r="V761" s="801"/>
      <c r="W761" s="801"/>
      <c r="X761" s="801"/>
      <c r="Y761" s="801"/>
      <c r="Z761" s="801"/>
    </row>
    <row r="762" spans="1:26" ht="15.75" customHeight="1">
      <c r="A762" s="801"/>
      <c r="B762" s="801"/>
      <c r="C762" s="801"/>
      <c r="D762" s="801"/>
      <c r="E762" s="802"/>
      <c r="F762" s="802"/>
      <c r="G762" s="803"/>
      <c r="H762" s="803"/>
      <c r="I762" s="995"/>
      <c r="J762" s="801"/>
      <c r="K762" s="801"/>
      <c r="L762" s="890"/>
      <c r="M762" s="801"/>
      <c r="N762" s="801"/>
      <c r="O762" s="801"/>
      <c r="P762" s="890"/>
      <c r="Q762" s="801"/>
      <c r="R762" s="801"/>
      <c r="S762" s="801"/>
      <c r="T762" s="801"/>
      <c r="U762" s="801"/>
      <c r="V762" s="801"/>
      <c r="W762" s="801"/>
      <c r="X762" s="801"/>
      <c r="Y762" s="801"/>
      <c r="Z762" s="801"/>
    </row>
    <row r="763" spans="1:26" ht="15.75" customHeight="1">
      <c r="A763" s="801"/>
      <c r="B763" s="801"/>
      <c r="C763" s="801"/>
      <c r="D763" s="801"/>
      <c r="E763" s="802"/>
      <c r="F763" s="802"/>
      <c r="G763" s="803"/>
      <c r="H763" s="803"/>
      <c r="I763" s="995"/>
      <c r="J763" s="801"/>
      <c r="K763" s="801"/>
      <c r="L763" s="890"/>
      <c r="M763" s="801"/>
      <c r="N763" s="801"/>
      <c r="O763" s="801"/>
      <c r="P763" s="890"/>
      <c r="Q763" s="801"/>
      <c r="R763" s="801"/>
      <c r="S763" s="801"/>
      <c r="T763" s="801"/>
      <c r="U763" s="801"/>
      <c r="V763" s="801"/>
      <c r="W763" s="801"/>
      <c r="X763" s="801"/>
      <c r="Y763" s="801"/>
      <c r="Z763" s="801"/>
    </row>
    <row r="764" spans="1:26" ht="15.75" customHeight="1">
      <c r="A764" s="801"/>
      <c r="B764" s="801"/>
      <c r="C764" s="801"/>
      <c r="D764" s="801"/>
      <c r="E764" s="802"/>
      <c r="F764" s="802"/>
      <c r="G764" s="803"/>
      <c r="H764" s="803"/>
      <c r="I764" s="995"/>
      <c r="J764" s="801"/>
      <c r="K764" s="801"/>
      <c r="L764" s="890"/>
      <c r="M764" s="801"/>
      <c r="N764" s="801"/>
      <c r="O764" s="801"/>
      <c r="P764" s="890"/>
      <c r="Q764" s="801"/>
      <c r="R764" s="801"/>
      <c r="S764" s="801"/>
      <c r="T764" s="801"/>
      <c r="U764" s="801"/>
      <c r="V764" s="801"/>
      <c r="W764" s="801"/>
      <c r="X764" s="801"/>
      <c r="Y764" s="801"/>
      <c r="Z764" s="801"/>
    </row>
    <row r="765" spans="1:26" ht="15.75" customHeight="1">
      <c r="A765" s="801"/>
      <c r="B765" s="801"/>
      <c r="C765" s="801"/>
      <c r="D765" s="801"/>
      <c r="E765" s="802"/>
      <c r="F765" s="802"/>
      <c r="G765" s="803"/>
      <c r="H765" s="803"/>
      <c r="I765" s="995"/>
      <c r="J765" s="801"/>
      <c r="K765" s="801"/>
      <c r="L765" s="890"/>
      <c r="M765" s="801"/>
      <c r="N765" s="801"/>
      <c r="O765" s="801"/>
      <c r="P765" s="890"/>
      <c r="Q765" s="801"/>
      <c r="R765" s="801"/>
      <c r="S765" s="801"/>
      <c r="T765" s="801"/>
      <c r="U765" s="801"/>
      <c r="V765" s="801"/>
      <c r="W765" s="801"/>
      <c r="X765" s="801"/>
      <c r="Y765" s="801"/>
      <c r="Z765" s="801"/>
    </row>
    <row r="766" spans="1:26" ht="15.75" customHeight="1">
      <c r="A766" s="801"/>
      <c r="B766" s="801"/>
      <c r="C766" s="801"/>
      <c r="D766" s="801"/>
      <c r="E766" s="802"/>
      <c r="F766" s="802"/>
      <c r="G766" s="803"/>
      <c r="H766" s="803"/>
      <c r="I766" s="995"/>
      <c r="J766" s="801"/>
      <c r="K766" s="801"/>
      <c r="L766" s="890"/>
      <c r="M766" s="801"/>
      <c r="N766" s="801"/>
      <c r="O766" s="801"/>
      <c r="P766" s="890"/>
      <c r="Q766" s="801"/>
      <c r="R766" s="801"/>
      <c r="S766" s="801"/>
      <c r="T766" s="801"/>
      <c r="U766" s="801"/>
      <c r="V766" s="801"/>
      <c r="W766" s="801"/>
      <c r="X766" s="801"/>
      <c r="Y766" s="801"/>
      <c r="Z766" s="801"/>
    </row>
    <row r="767" spans="1:26" ht="15.75" customHeight="1">
      <c r="A767" s="801"/>
      <c r="B767" s="801"/>
      <c r="C767" s="801"/>
      <c r="D767" s="801"/>
      <c r="E767" s="802"/>
      <c r="F767" s="802"/>
      <c r="G767" s="803"/>
      <c r="H767" s="803"/>
      <c r="I767" s="995"/>
      <c r="J767" s="801"/>
      <c r="K767" s="801"/>
      <c r="L767" s="890"/>
      <c r="M767" s="801"/>
      <c r="N767" s="801"/>
      <c r="O767" s="801"/>
      <c r="P767" s="890"/>
      <c r="Q767" s="801"/>
      <c r="R767" s="801"/>
      <c r="S767" s="801"/>
      <c r="T767" s="801"/>
      <c r="U767" s="801"/>
      <c r="V767" s="801"/>
      <c r="W767" s="801"/>
      <c r="X767" s="801"/>
      <c r="Y767" s="801"/>
      <c r="Z767" s="801"/>
    </row>
    <row r="768" spans="1:26" ht="15.75" customHeight="1">
      <c r="A768" s="801"/>
      <c r="B768" s="801"/>
      <c r="C768" s="801"/>
      <c r="D768" s="801"/>
      <c r="E768" s="802"/>
      <c r="F768" s="802"/>
      <c r="G768" s="803"/>
      <c r="H768" s="803"/>
      <c r="I768" s="995"/>
      <c r="J768" s="801"/>
      <c r="K768" s="801"/>
      <c r="L768" s="890"/>
      <c r="M768" s="801"/>
      <c r="N768" s="801"/>
      <c r="O768" s="801"/>
      <c r="P768" s="890"/>
      <c r="Q768" s="801"/>
      <c r="R768" s="801"/>
      <c r="S768" s="801"/>
      <c r="T768" s="801"/>
      <c r="U768" s="801"/>
      <c r="V768" s="801"/>
      <c r="W768" s="801"/>
      <c r="X768" s="801"/>
      <c r="Y768" s="801"/>
      <c r="Z768" s="801"/>
    </row>
    <row r="769" spans="1:26" ht="15.75" customHeight="1">
      <c r="A769" s="801"/>
      <c r="B769" s="801"/>
      <c r="C769" s="801"/>
      <c r="D769" s="801"/>
      <c r="E769" s="802"/>
      <c r="F769" s="802"/>
      <c r="G769" s="803"/>
      <c r="H769" s="803"/>
      <c r="I769" s="995"/>
      <c r="J769" s="801"/>
      <c r="K769" s="801"/>
      <c r="L769" s="890"/>
      <c r="M769" s="801"/>
      <c r="N769" s="801"/>
      <c r="O769" s="801"/>
      <c r="P769" s="890"/>
      <c r="Q769" s="801"/>
      <c r="R769" s="801"/>
      <c r="S769" s="801"/>
      <c r="T769" s="801"/>
      <c r="U769" s="801"/>
      <c r="V769" s="801"/>
      <c r="W769" s="801"/>
      <c r="X769" s="801"/>
      <c r="Y769" s="801"/>
      <c r="Z769" s="801"/>
    </row>
    <row r="770" spans="1:26" ht="15.75" customHeight="1">
      <c r="A770" s="801"/>
      <c r="B770" s="801"/>
      <c r="C770" s="801"/>
      <c r="D770" s="801"/>
      <c r="E770" s="802"/>
      <c r="F770" s="802"/>
      <c r="G770" s="803"/>
      <c r="H770" s="803"/>
      <c r="I770" s="995"/>
      <c r="J770" s="801"/>
      <c r="K770" s="801"/>
      <c r="L770" s="890"/>
      <c r="M770" s="801"/>
      <c r="N770" s="801"/>
      <c r="O770" s="801"/>
      <c r="P770" s="890"/>
      <c r="Q770" s="801"/>
      <c r="R770" s="801"/>
      <c r="S770" s="801"/>
      <c r="T770" s="801"/>
      <c r="U770" s="801"/>
      <c r="V770" s="801"/>
      <c r="W770" s="801"/>
      <c r="X770" s="801"/>
      <c r="Y770" s="801"/>
      <c r="Z770" s="801"/>
    </row>
    <row r="771" spans="1:26" ht="15.75" customHeight="1">
      <c r="A771" s="801"/>
      <c r="B771" s="801"/>
      <c r="C771" s="801"/>
      <c r="D771" s="801"/>
      <c r="E771" s="802"/>
      <c r="F771" s="802"/>
      <c r="G771" s="803"/>
      <c r="H771" s="803"/>
      <c r="I771" s="995"/>
      <c r="J771" s="801"/>
      <c r="K771" s="801"/>
      <c r="L771" s="890"/>
      <c r="M771" s="801"/>
      <c r="N771" s="801"/>
      <c r="O771" s="801"/>
      <c r="P771" s="890"/>
      <c r="Q771" s="801"/>
      <c r="R771" s="801"/>
      <c r="S771" s="801"/>
      <c r="T771" s="801"/>
      <c r="U771" s="801"/>
      <c r="V771" s="801"/>
      <c r="W771" s="801"/>
      <c r="X771" s="801"/>
      <c r="Y771" s="801"/>
      <c r="Z771" s="801"/>
    </row>
    <row r="772" spans="1:26" ht="15.75" customHeight="1">
      <c r="A772" s="801"/>
      <c r="B772" s="801"/>
      <c r="C772" s="801"/>
      <c r="D772" s="801"/>
      <c r="E772" s="802"/>
      <c r="F772" s="802"/>
      <c r="G772" s="803"/>
      <c r="H772" s="803"/>
      <c r="I772" s="995"/>
      <c r="J772" s="801"/>
      <c r="K772" s="801"/>
      <c r="L772" s="890"/>
      <c r="M772" s="801"/>
      <c r="N772" s="801"/>
      <c r="O772" s="801"/>
      <c r="P772" s="890"/>
      <c r="Q772" s="801"/>
      <c r="R772" s="801"/>
      <c r="S772" s="801"/>
      <c r="T772" s="801"/>
      <c r="U772" s="801"/>
      <c r="V772" s="801"/>
      <c r="W772" s="801"/>
      <c r="X772" s="801"/>
      <c r="Y772" s="801"/>
      <c r="Z772" s="801"/>
    </row>
    <row r="773" spans="1:26" ht="15.75" customHeight="1">
      <c r="A773" s="801"/>
      <c r="B773" s="801"/>
      <c r="C773" s="801"/>
      <c r="D773" s="801"/>
      <c r="E773" s="802"/>
      <c r="F773" s="802"/>
      <c r="G773" s="803"/>
      <c r="H773" s="803"/>
      <c r="I773" s="995"/>
      <c r="J773" s="801"/>
      <c r="K773" s="801"/>
      <c r="L773" s="890"/>
      <c r="M773" s="801"/>
      <c r="N773" s="801"/>
      <c r="O773" s="801"/>
      <c r="P773" s="890"/>
      <c r="Q773" s="801"/>
      <c r="R773" s="801"/>
      <c r="S773" s="801"/>
      <c r="T773" s="801"/>
      <c r="U773" s="801"/>
      <c r="V773" s="801"/>
      <c r="W773" s="801"/>
      <c r="X773" s="801"/>
      <c r="Y773" s="801"/>
      <c r="Z773" s="801"/>
    </row>
    <row r="774" spans="1:26" ht="15.75" customHeight="1">
      <c r="A774" s="801"/>
      <c r="B774" s="801"/>
      <c r="C774" s="801"/>
      <c r="D774" s="801"/>
      <c r="E774" s="802"/>
      <c r="F774" s="802"/>
      <c r="G774" s="803"/>
      <c r="H774" s="803"/>
      <c r="I774" s="995"/>
      <c r="J774" s="801"/>
      <c r="K774" s="801"/>
      <c r="L774" s="890"/>
      <c r="M774" s="801"/>
      <c r="N774" s="801"/>
      <c r="O774" s="801"/>
      <c r="P774" s="890"/>
      <c r="Q774" s="801"/>
      <c r="R774" s="801"/>
      <c r="S774" s="801"/>
      <c r="T774" s="801"/>
      <c r="U774" s="801"/>
      <c r="V774" s="801"/>
      <c r="W774" s="801"/>
      <c r="X774" s="801"/>
      <c r="Y774" s="801"/>
      <c r="Z774" s="801"/>
    </row>
    <row r="775" spans="1:26" ht="15.75" customHeight="1">
      <c r="A775" s="801"/>
      <c r="B775" s="801"/>
      <c r="C775" s="801"/>
      <c r="D775" s="801"/>
      <c r="E775" s="802"/>
      <c r="F775" s="802"/>
      <c r="G775" s="803"/>
      <c r="H775" s="803"/>
      <c r="I775" s="995"/>
      <c r="J775" s="801"/>
      <c r="K775" s="801"/>
      <c r="L775" s="890"/>
      <c r="M775" s="801"/>
      <c r="N775" s="801"/>
      <c r="O775" s="801"/>
      <c r="P775" s="890"/>
      <c r="Q775" s="801"/>
      <c r="R775" s="801"/>
      <c r="S775" s="801"/>
      <c r="T775" s="801"/>
      <c r="U775" s="801"/>
      <c r="V775" s="801"/>
      <c r="W775" s="801"/>
      <c r="X775" s="801"/>
      <c r="Y775" s="801"/>
      <c r="Z775" s="801"/>
    </row>
    <row r="776" spans="1:26" ht="15.75" customHeight="1">
      <c r="A776" s="801"/>
      <c r="B776" s="801"/>
      <c r="C776" s="801"/>
      <c r="D776" s="801"/>
      <c r="E776" s="802"/>
      <c r="F776" s="802"/>
      <c r="G776" s="803"/>
      <c r="H776" s="803"/>
      <c r="I776" s="995"/>
      <c r="J776" s="801"/>
      <c r="K776" s="801"/>
      <c r="L776" s="890"/>
      <c r="M776" s="801"/>
      <c r="N776" s="801"/>
      <c r="O776" s="801"/>
      <c r="P776" s="890"/>
      <c r="Q776" s="801"/>
      <c r="R776" s="801"/>
      <c r="S776" s="801"/>
      <c r="T776" s="801"/>
      <c r="U776" s="801"/>
      <c r="V776" s="801"/>
      <c r="W776" s="801"/>
      <c r="X776" s="801"/>
      <c r="Y776" s="801"/>
      <c r="Z776" s="801"/>
    </row>
    <row r="777" spans="1:26" ht="15.75" customHeight="1">
      <c r="A777" s="801"/>
      <c r="B777" s="801"/>
      <c r="C777" s="801"/>
      <c r="D777" s="801"/>
      <c r="E777" s="802"/>
      <c r="F777" s="802"/>
      <c r="G777" s="803"/>
      <c r="H777" s="803"/>
      <c r="I777" s="995"/>
      <c r="J777" s="801"/>
      <c r="K777" s="801"/>
      <c r="L777" s="890"/>
      <c r="M777" s="801"/>
      <c r="N777" s="801"/>
      <c r="O777" s="801"/>
      <c r="P777" s="890"/>
      <c r="Q777" s="801"/>
      <c r="R777" s="801"/>
      <c r="S777" s="801"/>
      <c r="T777" s="801"/>
      <c r="U777" s="801"/>
      <c r="V777" s="801"/>
      <c r="W777" s="801"/>
      <c r="X777" s="801"/>
      <c r="Y777" s="801"/>
      <c r="Z777" s="801"/>
    </row>
    <row r="778" spans="1:26" ht="15.75" customHeight="1">
      <c r="A778" s="801"/>
      <c r="B778" s="801"/>
      <c r="C778" s="801"/>
      <c r="D778" s="801"/>
      <c r="E778" s="802"/>
      <c r="F778" s="802"/>
      <c r="G778" s="803"/>
      <c r="H778" s="803"/>
      <c r="I778" s="995"/>
      <c r="J778" s="801"/>
      <c r="K778" s="801"/>
      <c r="L778" s="890"/>
      <c r="M778" s="801"/>
      <c r="N778" s="801"/>
      <c r="O778" s="801"/>
      <c r="P778" s="890"/>
      <c r="Q778" s="801"/>
      <c r="R778" s="801"/>
      <c r="S778" s="801"/>
      <c r="T778" s="801"/>
      <c r="U778" s="801"/>
      <c r="V778" s="801"/>
      <c r="W778" s="801"/>
      <c r="X778" s="801"/>
      <c r="Y778" s="801"/>
      <c r="Z778" s="801"/>
    </row>
    <row r="779" spans="1:26" ht="15.75" customHeight="1">
      <c r="A779" s="801"/>
      <c r="B779" s="801"/>
      <c r="C779" s="801"/>
      <c r="D779" s="801"/>
      <c r="E779" s="802"/>
      <c r="F779" s="802"/>
      <c r="G779" s="803"/>
      <c r="H779" s="803"/>
      <c r="I779" s="995"/>
      <c r="J779" s="801"/>
      <c r="K779" s="801"/>
      <c r="L779" s="890"/>
      <c r="M779" s="801"/>
      <c r="N779" s="801"/>
      <c r="O779" s="801"/>
      <c r="P779" s="890"/>
      <c r="Q779" s="801"/>
      <c r="R779" s="801"/>
      <c r="S779" s="801"/>
      <c r="T779" s="801"/>
      <c r="U779" s="801"/>
      <c r="V779" s="801"/>
      <c r="W779" s="801"/>
      <c r="X779" s="801"/>
      <c r="Y779" s="801"/>
      <c r="Z779" s="801"/>
    </row>
    <row r="780" spans="1:26" ht="15.75" customHeight="1">
      <c r="A780" s="801"/>
      <c r="B780" s="801"/>
      <c r="C780" s="801"/>
      <c r="D780" s="801"/>
      <c r="E780" s="802"/>
      <c r="F780" s="802"/>
      <c r="G780" s="803"/>
      <c r="H780" s="803"/>
      <c r="I780" s="995"/>
      <c r="J780" s="801"/>
      <c r="K780" s="801"/>
      <c r="L780" s="890"/>
      <c r="M780" s="801"/>
      <c r="N780" s="801"/>
      <c r="O780" s="801"/>
      <c r="P780" s="890"/>
      <c r="Q780" s="801"/>
      <c r="R780" s="801"/>
      <c r="S780" s="801"/>
      <c r="T780" s="801"/>
      <c r="U780" s="801"/>
      <c r="V780" s="801"/>
      <c r="W780" s="801"/>
      <c r="X780" s="801"/>
      <c r="Y780" s="801"/>
      <c r="Z780" s="801"/>
    </row>
    <row r="781" spans="1:26" ht="15.75" customHeight="1">
      <c r="A781" s="801"/>
      <c r="B781" s="801"/>
      <c r="C781" s="801"/>
      <c r="D781" s="801"/>
      <c r="E781" s="802"/>
      <c r="F781" s="802"/>
      <c r="G781" s="803"/>
      <c r="H781" s="803"/>
      <c r="I781" s="995"/>
      <c r="J781" s="801"/>
      <c r="K781" s="801"/>
      <c r="L781" s="890"/>
      <c r="M781" s="801"/>
      <c r="N781" s="801"/>
      <c r="O781" s="801"/>
      <c r="P781" s="890"/>
      <c r="Q781" s="801"/>
      <c r="R781" s="801"/>
      <c r="S781" s="801"/>
      <c r="T781" s="801"/>
      <c r="U781" s="801"/>
      <c r="V781" s="801"/>
      <c r="W781" s="801"/>
      <c r="X781" s="801"/>
      <c r="Y781" s="801"/>
      <c r="Z781" s="801"/>
    </row>
    <row r="782" spans="1:26" ht="15.75" customHeight="1">
      <c r="A782" s="801"/>
      <c r="B782" s="801"/>
      <c r="C782" s="801"/>
      <c r="D782" s="801"/>
      <c r="E782" s="802"/>
      <c r="F782" s="802"/>
      <c r="G782" s="803"/>
      <c r="H782" s="803"/>
      <c r="I782" s="995"/>
      <c r="J782" s="801"/>
      <c r="K782" s="801"/>
      <c r="L782" s="890"/>
      <c r="M782" s="801"/>
      <c r="N782" s="801"/>
      <c r="O782" s="801"/>
      <c r="P782" s="890"/>
      <c r="Q782" s="801"/>
      <c r="R782" s="801"/>
      <c r="S782" s="801"/>
      <c r="T782" s="801"/>
      <c r="U782" s="801"/>
      <c r="V782" s="801"/>
      <c r="W782" s="801"/>
      <c r="X782" s="801"/>
      <c r="Y782" s="801"/>
      <c r="Z782" s="801"/>
    </row>
    <row r="783" spans="1:26" ht="15.75" customHeight="1">
      <c r="A783" s="801"/>
      <c r="B783" s="801"/>
      <c r="C783" s="801"/>
      <c r="D783" s="801"/>
      <c r="E783" s="802"/>
      <c r="F783" s="802"/>
      <c r="G783" s="803"/>
      <c r="H783" s="803"/>
      <c r="I783" s="995"/>
      <c r="J783" s="801"/>
      <c r="K783" s="801"/>
      <c r="L783" s="890"/>
      <c r="M783" s="801"/>
      <c r="N783" s="801"/>
      <c r="O783" s="801"/>
      <c r="P783" s="890"/>
      <c r="Q783" s="801"/>
      <c r="R783" s="801"/>
      <c r="S783" s="801"/>
      <c r="T783" s="801"/>
      <c r="U783" s="801"/>
      <c r="V783" s="801"/>
      <c r="W783" s="801"/>
      <c r="X783" s="801"/>
      <c r="Y783" s="801"/>
      <c r="Z783" s="801"/>
    </row>
    <row r="784" spans="1:26" ht="15.75" customHeight="1">
      <c r="A784" s="801"/>
      <c r="B784" s="801"/>
      <c r="C784" s="801"/>
      <c r="D784" s="801"/>
      <c r="E784" s="802"/>
      <c r="F784" s="802"/>
      <c r="G784" s="803"/>
      <c r="H784" s="803"/>
      <c r="I784" s="995"/>
      <c r="J784" s="801"/>
      <c r="K784" s="801"/>
      <c r="L784" s="890"/>
      <c r="M784" s="801"/>
      <c r="N784" s="801"/>
      <c r="O784" s="801"/>
      <c r="P784" s="890"/>
      <c r="Q784" s="801"/>
      <c r="R784" s="801"/>
      <c r="S784" s="801"/>
      <c r="T784" s="801"/>
      <c r="U784" s="801"/>
      <c r="V784" s="801"/>
      <c r="W784" s="801"/>
      <c r="X784" s="801"/>
      <c r="Y784" s="801"/>
      <c r="Z784" s="801"/>
    </row>
    <row r="785" spans="1:26" ht="15.75" customHeight="1">
      <c r="A785" s="801"/>
      <c r="B785" s="801"/>
      <c r="C785" s="801"/>
      <c r="D785" s="801"/>
      <c r="E785" s="802"/>
      <c r="F785" s="802"/>
      <c r="G785" s="803"/>
      <c r="H785" s="803"/>
      <c r="I785" s="995"/>
      <c r="J785" s="801"/>
      <c r="K785" s="801"/>
      <c r="L785" s="890"/>
      <c r="M785" s="801"/>
      <c r="N785" s="801"/>
      <c r="O785" s="801"/>
      <c r="P785" s="890"/>
      <c r="Q785" s="801"/>
      <c r="R785" s="801"/>
      <c r="S785" s="801"/>
      <c r="T785" s="801"/>
      <c r="U785" s="801"/>
      <c r="V785" s="801"/>
      <c r="W785" s="801"/>
      <c r="X785" s="801"/>
      <c r="Y785" s="801"/>
      <c r="Z785" s="801"/>
    </row>
    <row r="786" spans="1:26" ht="15.75" customHeight="1">
      <c r="A786" s="801"/>
      <c r="B786" s="801"/>
      <c r="C786" s="801"/>
      <c r="D786" s="801"/>
      <c r="E786" s="802"/>
      <c r="F786" s="802"/>
      <c r="G786" s="803"/>
      <c r="H786" s="803"/>
      <c r="I786" s="995"/>
      <c r="J786" s="801"/>
      <c r="K786" s="801"/>
      <c r="L786" s="890"/>
      <c r="M786" s="801"/>
      <c r="N786" s="801"/>
      <c r="O786" s="801"/>
      <c r="P786" s="890"/>
      <c r="Q786" s="801"/>
      <c r="R786" s="801"/>
      <c r="S786" s="801"/>
      <c r="T786" s="801"/>
      <c r="U786" s="801"/>
      <c r="V786" s="801"/>
      <c r="W786" s="801"/>
      <c r="X786" s="801"/>
      <c r="Y786" s="801"/>
      <c r="Z786" s="801"/>
    </row>
    <row r="787" spans="1:26" ht="15.75" customHeight="1">
      <c r="A787" s="801"/>
      <c r="B787" s="801"/>
      <c r="C787" s="801"/>
      <c r="D787" s="801"/>
      <c r="E787" s="802"/>
      <c r="F787" s="802"/>
      <c r="G787" s="803"/>
      <c r="H787" s="803"/>
      <c r="I787" s="995"/>
      <c r="J787" s="801"/>
      <c r="K787" s="801"/>
      <c r="L787" s="890"/>
      <c r="M787" s="801"/>
      <c r="N787" s="801"/>
      <c r="O787" s="801"/>
      <c r="P787" s="890"/>
      <c r="Q787" s="801"/>
      <c r="R787" s="801"/>
      <c r="S787" s="801"/>
      <c r="T787" s="801"/>
      <c r="U787" s="801"/>
      <c r="V787" s="801"/>
      <c r="W787" s="801"/>
      <c r="X787" s="801"/>
      <c r="Y787" s="801"/>
      <c r="Z787" s="801"/>
    </row>
    <row r="788" spans="1:26" ht="15.75" customHeight="1">
      <c r="A788" s="801"/>
      <c r="B788" s="801"/>
      <c r="C788" s="801"/>
      <c r="D788" s="801"/>
      <c r="E788" s="802"/>
      <c r="F788" s="802"/>
      <c r="G788" s="803"/>
      <c r="H788" s="803"/>
      <c r="I788" s="995"/>
      <c r="J788" s="801"/>
      <c r="K788" s="801"/>
      <c r="L788" s="890"/>
      <c r="M788" s="801"/>
      <c r="N788" s="801"/>
      <c r="O788" s="801"/>
      <c r="P788" s="890"/>
      <c r="Q788" s="801"/>
      <c r="R788" s="801"/>
      <c r="S788" s="801"/>
      <c r="T788" s="801"/>
      <c r="U788" s="801"/>
      <c r="V788" s="801"/>
      <c r="W788" s="801"/>
      <c r="X788" s="801"/>
      <c r="Y788" s="801"/>
      <c r="Z788" s="801"/>
    </row>
    <row r="789" spans="1:26" ht="15.75" customHeight="1">
      <c r="A789" s="801"/>
      <c r="B789" s="801"/>
      <c r="C789" s="801"/>
      <c r="D789" s="801"/>
      <c r="E789" s="802"/>
      <c r="F789" s="802"/>
      <c r="G789" s="803"/>
      <c r="H789" s="803"/>
      <c r="I789" s="995"/>
      <c r="J789" s="801"/>
      <c r="K789" s="801"/>
      <c r="L789" s="890"/>
      <c r="M789" s="801"/>
      <c r="N789" s="801"/>
      <c r="O789" s="801"/>
      <c r="P789" s="890"/>
      <c r="Q789" s="801"/>
      <c r="R789" s="801"/>
      <c r="S789" s="801"/>
      <c r="T789" s="801"/>
      <c r="U789" s="801"/>
      <c r="V789" s="801"/>
      <c r="W789" s="801"/>
      <c r="X789" s="801"/>
      <c r="Y789" s="801"/>
      <c r="Z789" s="801"/>
    </row>
    <row r="790" spans="1:26" ht="15.75" customHeight="1">
      <c r="A790" s="801"/>
      <c r="B790" s="801"/>
      <c r="C790" s="801"/>
      <c r="D790" s="801"/>
      <c r="E790" s="802"/>
      <c r="F790" s="802"/>
      <c r="G790" s="803"/>
      <c r="H790" s="803"/>
      <c r="I790" s="995"/>
      <c r="J790" s="801"/>
      <c r="K790" s="801"/>
      <c r="L790" s="890"/>
      <c r="M790" s="801"/>
      <c r="N790" s="801"/>
      <c r="O790" s="801"/>
      <c r="P790" s="890"/>
      <c r="Q790" s="801"/>
      <c r="R790" s="801"/>
      <c r="S790" s="801"/>
      <c r="T790" s="801"/>
      <c r="U790" s="801"/>
      <c r="V790" s="801"/>
      <c r="W790" s="801"/>
      <c r="X790" s="801"/>
      <c r="Y790" s="801"/>
      <c r="Z790" s="801"/>
    </row>
    <row r="791" spans="1:26" ht="15.75" customHeight="1">
      <c r="A791" s="801"/>
      <c r="B791" s="801"/>
      <c r="C791" s="801"/>
      <c r="D791" s="801"/>
      <c r="E791" s="802"/>
      <c r="F791" s="802"/>
      <c r="G791" s="803"/>
      <c r="H791" s="803"/>
      <c r="I791" s="995"/>
      <c r="J791" s="801"/>
      <c r="K791" s="801"/>
      <c r="L791" s="890"/>
      <c r="M791" s="801"/>
      <c r="N791" s="801"/>
      <c r="O791" s="801"/>
      <c r="P791" s="890"/>
      <c r="Q791" s="801"/>
      <c r="R791" s="801"/>
      <c r="S791" s="801"/>
      <c r="T791" s="801"/>
      <c r="U791" s="801"/>
      <c r="V791" s="801"/>
      <c r="W791" s="801"/>
      <c r="X791" s="801"/>
      <c r="Y791" s="801"/>
      <c r="Z791" s="801"/>
    </row>
    <row r="792" spans="1:26" ht="15.75" customHeight="1">
      <c r="A792" s="801"/>
      <c r="B792" s="801"/>
      <c r="C792" s="801"/>
      <c r="D792" s="801"/>
      <c r="E792" s="802"/>
      <c r="F792" s="802"/>
      <c r="G792" s="803"/>
      <c r="H792" s="803"/>
      <c r="I792" s="995"/>
      <c r="J792" s="801"/>
      <c r="K792" s="801"/>
      <c r="L792" s="890"/>
      <c r="M792" s="801"/>
      <c r="N792" s="801"/>
      <c r="O792" s="801"/>
      <c r="P792" s="890"/>
      <c r="Q792" s="801"/>
      <c r="R792" s="801"/>
      <c r="S792" s="801"/>
      <c r="T792" s="801"/>
      <c r="U792" s="801"/>
      <c r="V792" s="801"/>
      <c r="W792" s="801"/>
      <c r="X792" s="801"/>
      <c r="Y792" s="801"/>
      <c r="Z792" s="801"/>
    </row>
    <row r="793" spans="1:26" ht="15.75" customHeight="1">
      <c r="A793" s="801"/>
      <c r="B793" s="801"/>
      <c r="C793" s="801"/>
      <c r="D793" s="801"/>
      <c r="E793" s="802"/>
      <c r="F793" s="802"/>
      <c r="G793" s="803"/>
      <c r="H793" s="803"/>
      <c r="I793" s="995"/>
      <c r="J793" s="801"/>
      <c r="K793" s="801"/>
      <c r="L793" s="890"/>
      <c r="M793" s="801"/>
      <c r="N793" s="801"/>
      <c r="O793" s="801"/>
      <c r="P793" s="890"/>
      <c r="Q793" s="801"/>
      <c r="R793" s="801"/>
      <c r="S793" s="801"/>
      <c r="T793" s="801"/>
      <c r="U793" s="801"/>
      <c r="V793" s="801"/>
      <c r="W793" s="801"/>
      <c r="X793" s="801"/>
      <c r="Y793" s="801"/>
      <c r="Z793" s="801"/>
    </row>
    <row r="794" spans="1:26" ht="15.75" customHeight="1">
      <c r="A794" s="801"/>
      <c r="B794" s="801"/>
      <c r="C794" s="801"/>
      <c r="D794" s="801"/>
      <c r="E794" s="802"/>
      <c r="F794" s="802"/>
      <c r="G794" s="803"/>
      <c r="H794" s="803"/>
      <c r="I794" s="995"/>
      <c r="J794" s="801"/>
      <c r="K794" s="801"/>
      <c r="L794" s="890"/>
      <c r="M794" s="801"/>
      <c r="N794" s="801"/>
      <c r="O794" s="801"/>
      <c r="P794" s="890"/>
      <c r="Q794" s="801"/>
      <c r="R794" s="801"/>
      <c r="S794" s="801"/>
      <c r="T794" s="801"/>
      <c r="U794" s="801"/>
      <c r="V794" s="801"/>
      <c r="W794" s="801"/>
      <c r="X794" s="801"/>
      <c r="Y794" s="801"/>
      <c r="Z794" s="801"/>
    </row>
    <row r="795" spans="1:26" ht="15.75" customHeight="1">
      <c r="A795" s="801"/>
      <c r="B795" s="801"/>
      <c r="C795" s="801"/>
      <c r="D795" s="801"/>
      <c r="E795" s="802"/>
      <c r="F795" s="802"/>
      <c r="G795" s="803"/>
      <c r="H795" s="803"/>
      <c r="I795" s="995"/>
      <c r="J795" s="801"/>
      <c r="K795" s="801"/>
      <c r="L795" s="890"/>
      <c r="M795" s="801"/>
      <c r="N795" s="801"/>
      <c r="O795" s="801"/>
      <c r="P795" s="890"/>
      <c r="Q795" s="801"/>
      <c r="R795" s="801"/>
      <c r="S795" s="801"/>
      <c r="T795" s="801"/>
      <c r="U795" s="801"/>
      <c r="V795" s="801"/>
      <c r="W795" s="801"/>
      <c r="X795" s="801"/>
      <c r="Y795" s="801"/>
      <c r="Z795" s="801"/>
    </row>
    <row r="796" spans="1:26" ht="15.75" customHeight="1">
      <c r="A796" s="801"/>
      <c r="B796" s="801"/>
      <c r="C796" s="801"/>
      <c r="D796" s="801"/>
      <c r="E796" s="802"/>
      <c r="F796" s="802"/>
      <c r="G796" s="803"/>
      <c r="H796" s="803"/>
      <c r="I796" s="995"/>
      <c r="J796" s="801"/>
      <c r="K796" s="801"/>
      <c r="L796" s="890"/>
      <c r="M796" s="801"/>
      <c r="N796" s="801"/>
      <c r="O796" s="801"/>
      <c r="P796" s="890"/>
      <c r="Q796" s="801"/>
      <c r="R796" s="801"/>
      <c r="S796" s="801"/>
      <c r="T796" s="801"/>
      <c r="U796" s="801"/>
      <c r="V796" s="801"/>
      <c r="W796" s="801"/>
      <c r="X796" s="801"/>
      <c r="Y796" s="801"/>
      <c r="Z796" s="801"/>
    </row>
    <row r="797" spans="1:26" ht="15.75" customHeight="1">
      <c r="A797" s="801"/>
      <c r="B797" s="801"/>
      <c r="C797" s="801"/>
      <c r="D797" s="801"/>
      <c r="E797" s="802"/>
      <c r="F797" s="802"/>
      <c r="G797" s="803"/>
      <c r="H797" s="803"/>
      <c r="I797" s="995"/>
      <c r="J797" s="801"/>
      <c r="K797" s="801"/>
      <c r="L797" s="890"/>
      <c r="M797" s="801"/>
      <c r="N797" s="801"/>
      <c r="O797" s="801"/>
      <c r="P797" s="890"/>
      <c r="Q797" s="801"/>
      <c r="R797" s="801"/>
      <c r="S797" s="801"/>
      <c r="T797" s="801"/>
      <c r="U797" s="801"/>
      <c r="V797" s="801"/>
      <c r="W797" s="801"/>
      <c r="X797" s="801"/>
      <c r="Y797" s="801"/>
      <c r="Z797" s="801"/>
    </row>
    <row r="798" spans="1:26" ht="15.75" customHeight="1">
      <c r="A798" s="801"/>
      <c r="B798" s="801"/>
      <c r="C798" s="801"/>
      <c r="D798" s="801"/>
      <c r="E798" s="802"/>
      <c r="F798" s="802"/>
      <c r="G798" s="803"/>
      <c r="H798" s="803"/>
      <c r="I798" s="995"/>
      <c r="J798" s="801"/>
      <c r="K798" s="801"/>
      <c r="L798" s="890"/>
      <c r="M798" s="801"/>
      <c r="N798" s="801"/>
      <c r="O798" s="801"/>
      <c r="P798" s="890"/>
      <c r="Q798" s="801"/>
      <c r="R798" s="801"/>
      <c r="S798" s="801"/>
      <c r="T798" s="801"/>
      <c r="U798" s="801"/>
      <c r="V798" s="801"/>
      <c r="W798" s="801"/>
      <c r="X798" s="801"/>
      <c r="Y798" s="801"/>
      <c r="Z798" s="801"/>
    </row>
    <row r="799" spans="1:26" ht="15.75" customHeight="1">
      <c r="A799" s="801"/>
      <c r="B799" s="801"/>
      <c r="C799" s="801"/>
      <c r="D799" s="801"/>
      <c r="E799" s="802"/>
      <c r="F799" s="802"/>
      <c r="G799" s="803"/>
      <c r="H799" s="803"/>
      <c r="I799" s="995"/>
      <c r="J799" s="801"/>
      <c r="K799" s="801"/>
      <c r="L799" s="890"/>
      <c r="M799" s="801"/>
      <c r="N799" s="801"/>
      <c r="O799" s="801"/>
      <c r="P799" s="890"/>
      <c r="Q799" s="801"/>
      <c r="R799" s="801"/>
      <c r="S799" s="801"/>
      <c r="T799" s="801"/>
      <c r="U799" s="801"/>
      <c r="V799" s="801"/>
      <c r="W799" s="801"/>
      <c r="X799" s="801"/>
      <c r="Y799" s="801"/>
      <c r="Z799" s="801"/>
    </row>
    <row r="800" spans="1:26" ht="15.75" customHeight="1">
      <c r="A800" s="801"/>
      <c r="B800" s="801"/>
      <c r="C800" s="801"/>
      <c r="D800" s="801"/>
      <c r="E800" s="802"/>
      <c r="F800" s="802"/>
      <c r="G800" s="803"/>
      <c r="H800" s="803"/>
      <c r="I800" s="995"/>
      <c r="J800" s="801"/>
      <c r="K800" s="801"/>
      <c r="L800" s="890"/>
      <c r="M800" s="801"/>
      <c r="N800" s="801"/>
      <c r="O800" s="801"/>
      <c r="P800" s="890"/>
      <c r="Q800" s="801"/>
      <c r="R800" s="801"/>
      <c r="S800" s="801"/>
      <c r="T800" s="801"/>
      <c r="U800" s="801"/>
      <c r="V800" s="801"/>
      <c r="W800" s="801"/>
      <c r="X800" s="801"/>
      <c r="Y800" s="801"/>
      <c r="Z800" s="801"/>
    </row>
    <row r="801" spans="1:26" ht="15.75" customHeight="1">
      <c r="A801" s="801"/>
      <c r="B801" s="801"/>
      <c r="C801" s="801"/>
      <c r="D801" s="801"/>
      <c r="E801" s="802"/>
      <c r="F801" s="802"/>
      <c r="G801" s="803"/>
      <c r="H801" s="803"/>
      <c r="I801" s="995"/>
      <c r="J801" s="801"/>
      <c r="K801" s="801"/>
      <c r="L801" s="890"/>
      <c r="M801" s="801"/>
      <c r="N801" s="801"/>
      <c r="O801" s="801"/>
      <c r="P801" s="890"/>
      <c r="Q801" s="801"/>
      <c r="R801" s="801"/>
      <c r="S801" s="801"/>
      <c r="T801" s="801"/>
      <c r="U801" s="801"/>
      <c r="V801" s="801"/>
      <c r="W801" s="801"/>
      <c r="X801" s="801"/>
      <c r="Y801" s="801"/>
      <c r="Z801" s="801"/>
    </row>
    <row r="802" spans="1:26" ht="15.75" customHeight="1">
      <c r="A802" s="801"/>
      <c r="B802" s="801"/>
      <c r="C802" s="801"/>
      <c r="D802" s="801"/>
      <c r="E802" s="802"/>
      <c r="F802" s="802"/>
      <c r="G802" s="803"/>
      <c r="H802" s="803"/>
      <c r="I802" s="995"/>
      <c r="J802" s="801"/>
      <c r="K802" s="801"/>
      <c r="L802" s="890"/>
      <c r="M802" s="801"/>
      <c r="N802" s="801"/>
      <c r="O802" s="801"/>
      <c r="P802" s="890"/>
      <c r="Q802" s="801"/>
      <c r="R802" s="801"/>
      <c r="S802" s="801"/>
      <c r="T802" s="801"/>
      <c r="U802" s="801"/>
      <c r="V802" s="801"/>
      <c r="W802" s="801"/>
      <c r="X802" s="801"/>
      <c r="Y802" s="801"/>
      <c r="Z802" s="801"/>
    </row>
    <row r="803" spans="1:26" ht="15.75" customHeight="1">
      <c r="A803" s="801"/>
      <c r="B803" s="801"/>
      <c r="C803" s="801"/>
      <c r="D803" s="801"/>
      <c r="E803" s="802"/>
      <c r="F803" s="802"/>
      <c r="G803" s="803"/>
      <c r="H803" s="803"/>
      <c r="I803" s="995"/>
      <c r="J803" s="801"/>
      <c r="K803" s="801"/>
      <c r="L803" s="890"/>
      <c r="M803" s="801"/>
      <c r="N803" s="801"/>
      <c r="O803" s="801"/>
      <c r="P803" s="890"/>
      <c r="Q803" s="801"/>
      <c r="R803" s="801"/>
      <c r="S803" s="801"/>
      <c r="T803" s="801"/>
      <c r="U803" s="801"/>
      <c r="V803" s="801"/>
      <c r="W803" s="801"/>
      <c r="X803" s="801"/>
      <c r="Y803" s="801"/>
      <c r="Z803" s="801"/>
    </row>
    <row r="804" spans="1:26" ht="15.75" customHeight="1">
      <c r="A804" s="801"/>
      <c r="B804" s="801"/>
      <c r="C804" s="801"/>
      <c r="D804" s="801"/>
      <c r="E804" s="802"/>
      <c r="F804" s="802"/>
      <c r="G804" s="803"/>
      <c r="H804" s="803"/>
      <c r="I804" s="995"/>
      <c r="J804" s="801"/>
      <c r="K804" s="801"/>
      <c r="L804" s="890"/>
      <c r="M804" s="801"/>
      <c r="N804" s="801"/>
      <c r="O804" s="801"/>
      <c r="P804" s="890"/>
      <c r="Q804" s="801"/>
      <c r="R804" s="801"/>
      <c r="S804" s="801"/>
      <c r="T804" s="801"/>
      <c r="U804" s="801"/>
      <c r="V804" s="801"/>
      <c r="W804" s="801"/>
      <c r="X804" s="801"/>
      <c r="Y804" s="801"/>
      <c r="Z804" s="801"/>
    </row>
    <row r="805" spans="1:26" ht="15.75" customHeight="1">
      <c r="A805" s="801"/>
      <c r="B805" s="801"/>
      <c r="C805" s="801"/>
      <c r="D805" s="801"/>
      <c r="E805" s="802"/>
      <c r="F805" s="802"/>
      <c r="G805" s="803"/>
      <c r="H805" s="803"/>
      <c r="I805" s="995"/>
      <c r="J805" s="801"/>
      <c r="K805" s="801"/>
      <c r="L805" s="890"/>
      <c r="M805" s="801"/>
      <c r="N805" s="801"/>
      <c r="O805" s="801"/>
      <c r="P805" s="890"/>
      <c r="Q805" s="801"/>
      <c r="R805" s="801"/>
      <c r="S805" s="801"/>
      <c r="T805" s="801"/>
      <c r="U805" s="801"/>
      <c r="V805" s="801"/>
      <c r="W805" s="801"/>
      <c r="X805" s="801"/>
      <c r="Y805" s="801"/>
      <c r="Z805" s="801"/>
    </row>
    <row r="806" spans="1:26" ht="15.75" customHeight="1">
      <c r="A806" s="801"/>
      <c r="B806" s="801"/>
      <c r="C806" s="801"/>
      <c r="D806" s="801"/>
      <c r="E806" s="802"/>
      <c r="F806" s="802"/>
      <c r="G806" s="803"/>
      <c r="H806" s="803"/>
      <c r="I806" s="995"/>
      <c r="J806" s="801"/>
      <c r="K806" s="801"/>
      <c r="L806" s="890"/>
      <c r="M806" s="801"/>
      <c r="N806" s="801"/>
      <c r="O806" s="801"/>
      <c r="P806" s="890"/>
      <c r="Q806" s="801"/>
      <c r="R806" s="801"/>
      <c r="S806" s="801"/>
      <c r="T806" s="801"/>
      <c r="U806" s="801"/>
      <c r="V806" s="801"/>
      <c r="W806" s="801"/>
      <c r="X806" s="801"/>
      <c r="Y806" s="801"/>
      <c r="Z806" s="801"/>
    </row>
    <row r="807" spans="1:26" ht="15.75" customHeight="1">
      <c r="A807" s="801"/>
      <c r="B807" s="801"/>
      <c r="C807" s="801"/>
      <c r="D807" s="801"/>
      <c r="E807" s="802"/>
      <c r="F807" s="802"/>
      <c r="G807" s="803"/>
      <c r="H807" s="803"/>
      <c r="I807" s="995"/>
      <c r="J807" s="801"/>
      <c r="K807" s="801"/>
      <c r="L807" s="890"/>
      <c r="M807" s="801"/>
      <c r="N807" s="801"/>
      <c r="O807" s="801"/>
      <c r="P807" s="890"/>
      <c r="Q807" s="801"/>
      <c r="R807" s="801"/>
      <c r="S807" s="801"/>
      <c r="T807" s="801"/>
      <c r="U807" s="801"/>
      <c r="V807" s="801"/>
      <c r="W807" s="801"/>
      <c r="X807" s="801"/>
      <c r="Y807" s="801"/>
      <c r="Z807" s="801"/>
    </row>
    <row r="808" spans="1:26" ht="15.75" customHeight="1">
      <c r="A808" s="801"/>
      <c r="B808" s="801"/>
      <c r="C808" s="801"/>
      <c r="D808" s="801"/>
      <c r="E808" s="802"/>
      <c r="F808" s="802"/>
      <c r="G808" s="803"/>
      <c r="H808" s="803"/>
      <c r="I808" s="995"/>
      <c r="J808" s="801"/>
      <c r="K808" s="801"/>
      <c r="L808" s="890"/>
      <c r="M808" s="801"/>
      <c r="N808" s="801"/>
      <c r="O808" s="801"/>
      <c r="P808" s="890"/>
      <c r="Q808" s="801"/>
      <c r="R808" s="801"/>
      <c r="S808" s="801"/>
      <c r="T808" s="801"/>
      <c r="U808" s="801"/>
      <c r="V808" s="801"/>
      <c r="W808" s="801"/>
      <c r="X808" s="801"/>
      <c r="Y808" s="801"/>
      <c r="Z808" s="801"/>
    </row>
    <row r="809" spans="1:26" ht="15.75" customHeight="1">
      <c r="A809" s="801"/>
      <c r="B809" s="801"/>
      <c r="C809" s="801"/>
      <c r="D809" s="801"/>
      <c r="E809" s="802"/>
      <c r="F809" s="802"/>
      <c r="G809" s="803"/>
      <c r="H809" s="803"/>
      <c r="I809" s="995"/>
      <c r="J809" s="801"/>
      <c r="K809" s="801"/>
      <c r="L809" s="890"/>
      <c r="M809" s="801"/>
      <c r="N809" s="801"/>
      <c r="O809" s="801"/>
      <c r="P809" s="890"/>
      <c r="Q809" s="801"/>
      <c r="R809" s="801"/>
      <c r="S809" s="801"/>
      <c r="T809" s="801"/>
      <c r="U809" s="801"/>
      <c r="V809" s="801"/>
      <c r="W809" s="801"/>
      <c r="X809" s="801"/>
      <c r="Y809" s="801"/>
      <c r="Z809" s="801"/>
    </row>
    <row r="810" spans="1:26" ht="15.75" customHeight="1">
      <c r="A810" s="801"/>
      <c r="B810" s="801"/>
      <c r="C810" s="801"/>
      <c r="D810" s="801"/>
      <c r="E810" s="802"/>
      <c r="F810" s="802"/>
      <c r="G810" s="803"/>
      <c r="H810" s="803"/>
      <c r="I810" s="995"/>
      <c r="J810" s="801"/>
      <c r="K810" s="801"/>
      <c r="L810" s="890"/>
      <c r="M810" s="801"/>
      <c r="N810" s="801"/>
      <c r="O810" s="801"/>
      <c r="P810" s="890"/>
      <c r="Q810" s="801"/>
      <c r="R810" s="801"/>
      <c r="S810" s="801"/>
      <c r="T810" s="801"/>
      <c r="U810" s="801"/>
      <c r="V810" s="801"/>
      <c r="W810" s="801"/>
      <c r="X810" s="801"/>
      <c r="Y810" s="801"/>
      <c r="Z810" s="801"/>
    </row>
    <row r="811" spans="1:26" ht="15.75" customHeight="1">
      <c r="A811" s="801"/>
      <c r="B811" s="801"/>
      <c r="C811" s="801"/>
      <c r="D811" s="801"/>
      <c r="E811" s="802"/>
      <c r="F811" s="802"/>
      <c r="G811" s="803"/>
      <c r="H811" s="803"/>
      <c r="I811" s="995"/>
      <c r="J811" s="801"/>
      <c r="K811" s="801"/>
      <c r="L811" s="890"/>
      <c r="M811" s="801"/>
      <c r="N811" s="801"/>
      <c r="O811" s="801"/>
      <c r="P811" s="890"/>
      <c r="Q811" s="801"/>
      <c r="R811" s="801"/>
      <c r="S811" s="801"/>
      <c r="T811" s="801"/>
      <c r="U811" s="801"/>
      <c r="V811" s="801"/>
      <c r="W811" s="801"/>
      <c r="X811" s="801"/>
      <c r="Y811" s="801"/>
      <c r="Z811" s="801"/>
    </row>
    <row r="812" spans="1:26" ht="15.75" customHeight="1">
      <c r="A812" s="801"/>
      <c r="B812" s="801"/>
      <c r="C812" s="801"/>
      <c r="D812" s="801"/>
      <c r="E812" s="802"/>
      <c r="F812" s="802"/>
      <c r="G812" s="803"/>
      <c r="H812" s="803"/>
      <c r="I812" s="995"/>
      <c r="J812" s="801"/>
      <c r="K812" s="801"/>
      <c r="L812" s="890"/>
      <c r="M812" s="801"/>
      <c r="N812" s="801"/>
      <c r="O812" s="801"/>
      <c r="P812" s="890"/>
      <c r="Q812" s="801"/>
      <c r="R812" s="801"/>
      <c r="S812" s="801"/>
      <c r="T812" s="801"/>
      <c r="U812" s="801"/>
      <c r="V812" s="801"/>
      <c r="W812" s="801"/>
      <c r="X812" s="801"/>
      <c r="Y812" s="801"/>
      <c r="Z812" s="801"/>
    </row>
    <row r="813" spans="1:26" ht="15.75" customHeight="1">
      <c r="A813" s="801"/>
      <c r="B813" s="801"/>
      <c r="C813" s="801"/>
      <c r="D813" s="801"/>
      <c r="E813" s="802"/>
      <c r="F813" s="802"/>
      <c r="G813" s="803"/>
      <c r="H813" s="803"/>
      <c r="I813" s="995"/>
      <c r="J813" s="801"/>
      <c r="K813" s="801"/>
      <c r="L813" s="890"/>
      <c r="M813" s="801"/>
      <c r="N813" s="801"/>
      <c r="O813" s="801"/>
      <c r="P813" s="890"/>
      <c r="Q813" s="801"/>
      <c r="R813" s="801"/>
      <c r="S813" s="801"/>
      <c r="T813" s="801"/>
      <c r="U813" s="801"/>
      <c r="V813" s="801"/>
      <c r="W813" s="801"/>
      <c r="X813" s="801"/>
      <c r="Y813" s="801"/>
      <c r="Z813" s="801"/>
    </row>
    <row r="814" spans="1:26" ht="15.75" customHeight="1">
      <c r="A814" s="801"/>
      <c r="B814" s="801"/>
      <c r="C814" s="801"/>
      <c r="D814" s="801"/>
      <c r="E814" s="802"/>
      <c r="F814" s="802"/>
      <c r="G814" s="803"/>
      <c r="H814" s="803"/>
      <c r="I814" s="995"/>
      <c r="J814" s="801"/>
      <c r="K814" s="801"/>
      <c r="L814" s="890"/>
      <c r="M814" s="801"/>
      <c r="N814" s="801"/>
      <c r="O814" s="801"/>
      <c r="P814" s="890"/>
      <c r="Q814" s="801"/>
      <c r="R814" s="801"/>
      <c r="S814" s="801"/>
      <c r="T814" s="801"/>
      <c r="U814" s="801"/>
      <c r="V814" s="801"/>
      <c r="W814" s="801"/>
      <c r="X814" s="801"/>
      <c r="Y814" s="801"/>
      <c r="Z814" s="801"/>
    </row>
    <row r="815" spans="1:26" ht="15.75" customHeight="1">
      <c r="A815" s="801"/>
      <c r="B815" s="801"/>
      <c r="C815" s="801"/>
      <c r="D815" s="801"/>
      <c r="E815" s="802"/>
      <c r="F815" s="802"/>
      <c r="G815" s="803"/>
      <c r="H815" s="803"/>
      <c r="I815" s="995"/>
      <c r="J815" s="801"/>
      <c r="K815" s="801"/>
      <c r="L815" s="890"/>
      <c r="M815" s="801"/>
      <c r="N815" s="801"/>
      <c r="O815" s="801"/>
      <c r="P815" s="890"/>
      <c r="Q815" s="801"/>
      <c r="R815" s="801"/>
      <c r="S815" s="801"/>
      <c r="T815" s="801"/>
      <c r="U815" s="801"/>
      <c r="V815" s="801"/>
      <c r="W815" s="801"/>
      <c r="X815" s="801"/>
      <c r="Y815" s="801"/>
      <c r="Z815" s="801"/>
    </row>
    <row r="816" spans="1:26" ht="15.75" customHeight="1">
      <c r="A816" s="801"/>
      <c r="B816" s="801"/>
      <c r="C816" s="801"/>
      <c r="D816" s="801"/>
      <c r="E816" s="802"/>
      <c r="F816" s="802"/>
      <c r="G816" s="803"/>
      <c r="H816" s="803"/>
      <c r="I816" s="995"/>
      <c r="J816" s="801"/>
      <c r="K816" s="801"/>
      <c r="L816" s="890"/>
      <c r="M816" s="801"/>
      <c r="N816" s="801"/>
      <c r="O816" s="801"/>
      <c r="P816" s="890"/>
      <c r="Q816" s="801"/>
      <c r="R816" s="801"/>
      <c r="S816" s="801"/>
      <c r="T816" s="801"/>
      <c r="U816" s="801"/>
      <c r="V816" s="801"/>
      <c r="W816" s="801"/>
      <c r="X816" s="801"/>
      <c r="Y816" s="801"/>
      <c r="Z816" s="801"/>
    </row>
    <row r="817" spans="1:26" ht="15.75" customHeight="1">
      <c r="A817" s="801"/>
      <c r="B817" s="801"/>
      <c r="C817" s="801"/>
      <c r="D817" s="801"/>
      <c r="E817" s="802"/>
      <c r="F817" s="802"/>
      <c r="G817" s="803"/>
      <c r="H817" s="803"/>
      <c r="I817" s="995"/>
      <c r="J817" s="801"/>
      <c r="K817" s="801"/>
      <c r="L817" s="890"/>
      <c r="M817" s="801"/>
      <c r="N817" s="801"/>
      <c r="O817" s="801"/>
      <c r="P817" s="890"/>
      <c r="Q817" s="801"/>
      <c r="R817" s="801"/>
      <c r="S817" s="801"/>
      <c r="T817" s="801"/>
      <c r="U817" s="801"/>
      <c r="V817" s="801"/>
      <c r="W817" s="801"/>
      <c r="X817" s="801"/>
      <c r="Y817" s="801"/>
      <c r="Z817" s="801"/>
    </row>
    <row r="818" spans="1:26" ht="15.75" customHeight="1">
      <c r="A818" s="801"/>
      <c r="B818" s="801"/>
      <c r="C818" s="801"/>
      <c r="D818" s="801"/>
      <c r="E818" s="802"/>
      <c r="F818" s="802"/>
      <c r="G818" s="803"/>
      <c r="H818" s="803"/>
      <c r="I818" s="995"/>
      <c r="J818" s="801"/>
      <c r="K818" s="801"/>
      <c r="L818" s="890"/>
      <c r="M818" s="801"/>
      <c r="N818" s="801"/>
      <c r="O818" s="801"/>
      <c r="P818" s="890"/>
      <c r="Q818" s="801"/>
      <c r="R818" s="801"/>
      <c r="S818" s="801"/>
      <c r="T818" s="801"/>
      <c r="U818" s="801"/>
      <c r="V818" s="801"/>
      <c r="W818" s="801"/>
      <c r="X818" s="801"/>
      <c r="Y818" s="801"/>
      <c r="Z818" s="801"/>
    </row>
    <row r="819" spans="1:26" ht="15.75" customHeight="1">
      <c r="A819" s="801"/>
      <c r="B819" s="801"/>
      <c r="C819" s="801"/>
      <c r="D819" s="801"/>
      <c r="E819" s="802"/>
      <c r="F819" s="802"/>
      <c r="G819" s="803"/>
      <c r="H819" s="803"/>
      <c r="I819" s="995"/>
      <c r="J819" s="801"/>
      <c r="K819" s="801"/>
      <c r="L819" s="890"/>
      <c r="M819" s="801"/>
      <c r="N819" s="801"/>
      <c r="O819" s="801"/>
      <c r="P819" s="890"/>
      <c r="Q819" s="801"/>
      <c r="R819" s="801"/>
      <c r="S819" s="801"/>
      <c r="T819" s="801"/>
      <c r="U819" s="801"/>
      <c r="V819" s="801"/>
      <c r="W819" s="801"/>
      <c r="X819" s="801"/>
      <c r="Y819" s="801"/>
      <c r="Z819" s="801"/>
    </row>
    <row r="820" spans="1:26" ht="15.75" customHeight="1">
      <c r="A820" s="801"/>
      <c r="B820" s="801"/>
      <c r="C820" s="801"/>
      <c r="D820" s="801"/>
      <c r="E820" s="802"/>
      <c r="F820" s="802"/>
      <c r="G820" s="803"/>
      <c r="H820" s="803"/>
      <c r="I820" s="995"/>
      <c r="J820" s="801"/>
      <c r="K820" s="801"/>
      <c r="L820" s="890"/>
      <c r="M820" s="801"/>
      <c r="N820" s="801"/>
      <c r="O820" s="801"/>
      <c r="P820" s="890"/>
      <c r="Q820" s="801"/>
      <c r="R820" s="801"/>
      <c r="S820" s="801"/>
      <c r="T820" s="801"/>
      <c r="U820" s="801"/>
      <c r="V820" s="801"/>
      <c r="W820" s="801"/>
      <c r="X820" s="801"/>
      <c r="Y820" s="801"/>
      <c r="Z820" s="801"/>
    </row>
    <row r="821" spans="1:26" ht="15.75" customHeight="1">
      <c r="A821" s="801"/>
      <c r="B821" s="801"/>
      <c r="C821" s="801"/>
      <c r="D821" s="801"/>
      <c r="E821" s="802"/>
      <c r="F821" s="802"/>
      <c r="G821" s="803"/>
      <c r="H821" s="803"/>
      <c r="I821" s="995"/>
      <c r="J821" s="801"/>
      <c r="K821" s="801"/>
      <c r="L821" s="890"/>
      <c r="M821" s="801"/>
      <c r="N821" s="801"/>
      <c r="O821" s="801"/>
      <c r="P821" s="890"/>
      <c r="Q821" s="801"/>
      <c r="R821" s="801"/>
      <c r="S821" s="801"/>
      <c r="T821" s="801"/>
      <c r="U821" s="801"/>
      <c r="V821" s="801"/>
      <c r="W821" s="801"/>
      <c r="X821" s="801"/>
      <c r="Y821" s="801"/>
      <c r="Z821" s="801"/>
    </row>
    <row r="822" spans="1:26" ht="15.75" customHeight="1">
      <c r="A822" s="801"/>
      <c r="B822" s="801"/>
      <c r="C822" s="801"/>
      <c r="D822" s="801"/>
      <c r="E822" s="802"/>
      <c r="F822" s="802"/>
      <c r="G822" s="803"/>
      <c r="H822" s="803"/>
      <c r="I822" s="995"/>
      <c r="J822" s="801"/>
      <c r="K822" s="801"/>
      <c r="L822" s="890"/>
      <c r="M822" s="801"/>
      <c r="N822" s="801"/>
      <c r="O822" s="801"/>
      <c r="P822" s="890"/>
      <c r="Q822" s="801"/>
      <c r="R822" s="801"/>
      <c r="S822" s="801"/>
      <c r="T822" s="801"/>
      <c r="U822" s="801"/>
      <c r="V822" s="801"/>
      <c r="W822" s="801"/>
      <c r="X822" s="801"/>
      <c r="Y822" s="801"/>
      <c r="Z822" s="801"/>
    </row>
    <row r="823" spans="1:26" ht="15.75" customHeight="1">
      <c r="A823" s="801"/>
      <c r="B823" s="801"/>
      <c r="C823" s="801"/>
      <c r="D823" s="801"/>
      <c r="E823" s="802"/>
      <c r="F823" s="802"/>
      <c r="G823" s="803"/>
      <c r="H823" s="803"/>
      <c r="I823" s="995"/>
      <c r="J823" s="801"/>
      <c r="K823" s="801"/>
      <c r="L823" s="890"/>
      <c r="M823" s="801"/>
      <c r="N823" s="801"/>
      <c r="O823" s="801"/>
      <c r="P823" s="890"/>
      <c r="Q823" s="801"/>
      <c r="R823" s="801"/>
      <c r="S823" s="801"/>
      <c r="T823" s="801"/>
      <c r="U823" s="801"/>
      <c r="V823" s="801"/>
      <c r="W823" s="801"/>
      <c r="X823" s="801"/>
      <c r="Y823" s="801"/>
      <c r="Z823" s="801"/>
    </row>
    <row r="824" spans="1:26" ht="15.75" customHeight="1">
      <c r="A824" s="801"/>
      <c r="B824" s="801"/>
      <c r="C824" s="801"/>
      <c r="D824" s="801"/>
      <c r="E824" s="802"/>
      <c r="F824" s="802"/>
      <c r="G824" s="803"/>
      <c r="H824" s="803"/>
      <c r="I824" s="995"/>
      <c r="J824" s="801"/>
      <c r="K824" s="801"/>
      <c r="L824" s="890"/>
      <c r="M824" s="801"/>
      <c r="N824" s="801"/>
      <c r="O824" s="801"/>
      <c r="P824" s="890"/>
      <c r="Q824" s="801"/>
      <c r="R824" s="801"/>
      <c r="S824" s="801"/>
      <c r="T824" s="801"/>
      <c r="U824" s="801"/>
      <c r="V824" s="801"/>
      <c r="W824" s="801"/>
      <c r="X824" s="801"/>
      <c r="Y824" s="801"/>
      <c r="Z824" s="801"/>
    </row>
    <row r="825" spans="1:26" ht="15.75" customHeight="1">
      <c r="A825" s="801"/>
      <c r="B825" s="801"/>
      <c r="C825" s="801"/>
      <c r="D825" s="801"/>
      <c r="E825" s="802"/>
      <c r="F825" s="802"/>
      <c r="G825" s="803"/>
      <c r="H825" s="803"/>
      <c r="I825" s="995"/>
      <c r="J825" s="801"/>
      <c r="K825" s="801"/>
      <c r="L825" s="890"/>
      <c r="M825" s="801"/>
      <c r="N825" s="801"/>
      <c r="O825" s="801"/>
      <c r="P825" s="890"/>
      <c r="Q825" s="801"/>
      <c r="R825" s="801"/>
      <c r="S825" s="801"/>
      <c r="T825" s="801"/>
      <c r="U825" s="801"/>
      <c r="V825" s="801"/>
      <c r="W825" s="801"/>
      <c r="X825" s="801"/>
      <c r="Y825" s="801"/>
      <c r="Z825" s="801"/>
    </row>
    <row r="826" spans="1:26" ht="15.75" customHeight="1">
      <c r="A826" s="801"/>
      <c r="B826" s="801"/>
      <c r="C826" s="801"/>
      <c r="D826" s="801"/>
      <c r="E826" s="802"/>
      <c r="F826" s="802"/>
      <c r="G826" s="803"/>
      <c r="H826" s="803"/>
      <c r="I826" s="995"/>
      <c r="J826" s="801"/>
      <c r="K826" s="801"/>
      <c r="L826" s="890"/>
      <c r="M826" s="801"/>
      <c r="N826" s="801"/>
      <c r="O826" s="801"/>
      <c r="P826" s="890"/>
      <c r="Q826" s="801"/>
      <c r="R826" s="801"/>
      <c r="S826" s="801"/>
      <c r="T826" s="801"/>
      <c r="U826" s="801"/>
      <c r="V826" s="801"/>
      <c r="W826" s="801"/>
      <c r="X826" s="801"/>
      <c r="Y826" s="801"/>
      <c r="Z826" s="801"/>
    </row>
    <row r="827" spans="1:26" ht="15.75" customHeight="1">
      <c r="A827" s="801"/>
      <c r="B827" s="801"/>
      <c r="C827" s="801"/>
      <c r="D827" s="801"/>
      <c r="E827" s="802"/>
      <c r="F827" s="802"/>
      <c r="G827" s="803"/>
      <c r="H827" s="803"/>
      <c r="I827" s="995"/>
      <c r="J827" s="801"/>
      <c r="K827" s="801"/>
      <c r="L827" s="890"/>
      <c r="M827" s="801"/>
      <c r="N827" s="801"/>
      <c r="O827" s="801"/>
      <c r="P827" s="890"/>
      <c r="Q827" s="801"/>
      <c r="R827" s="801"/>
      <c r="S827" s="801"/>
      <c r="T827" s="801"/>
      <c r="U827" s="801"/>
      <c r="V827" s="801"/>
      <c r="W827" s="801"/>
      <c r="X827" s="801"/>
      <c r="Y827" s="801"/>
      <c r="Z827" s="801"/>
    </row>
    <row r="828" spans="1:26" ht="15.75" customHeight="1">
      <c r="A828" s="801"/>
      <c r="B828" s="801"/>
      <c r="C828" s="801"/>
      <c r="D828" s="801"/>
      <c r="E828" s="802"/>
      <c r="F828" s="802"/>
      <c r="G828" s="803"/>
      <c r="H828" s="803"/>
      <c r="I828" s="995"/>
      <c r="J828" s="801"/>
      <c r="K828" s="801"/>
      <c r="L828" s="890"/>
      <c r="M828" s="801"/>
      <c r="N828" s="801"/>
      <c r="O828" s="801"/>
      <c r="P828" s="890"/>
      <c r="Q828" s="801"/>
      <c r="R828" s="801"/>
      <c r="S828" s="801"/>
      <c r="T828" s="801"/>
      <c r="U828" s="801"/>
      <c r="V828" s="801"/>
      <c r="W828" s="801"/>
      <c r="X828" s="801"/>
      <c r="Y828" s="801"/>
      <c r="Z828" s="801"/>
    </row>
    <row r="829" spans="1:26" ht="15.75" customHeight="1">
      <c r="A829" s="801"/>
      <c r="B829" s="801"/>
      <c r="C829" s="801"/>
      <c r="D829" s="801"/>
      <c r="E829" s="802"/>
      <c r="F829" s="802"/>
      <c r="G829" s="803"/>
      <c r="H829" s="803"/>
      <c r="I829" s="995"/>
      <c r="J829" s="801"/>
      <c r="K829" s="801"/>
      <c r="L829" s="890"/>
      <c r="M829" s="801"/>
      <c r="N829" s="801"/>
      <c r="O829" s="801"/>
      <c r="P829" s="890"/>
      <c r="Q829" s="801"/>
      <c r="R829" s="801"/>
      <c r="S829" s="801"/>
      <c r="T829" s="801"/>
      <c r="U829" s="801"/>
      <c r="V829" s="801"/>
      <c r="W829" s="801"/>
      <c r="X829" s="801"/>
      <c r="Y829" s="801"/>
      <c r="Z829" s="801"/>
    </row>
    <row r="830" spans="1:26" ht="15.75" customHeight="1">
      <c r="A830" s="801"/>
      <c r="B830" s="801"/>
      <c r="C830" s="801"/>
      <c r="D830" s="801"/>
      <c r="E830" s="802"/>
      <c r="F830" s="802"/>
      <c r="G830" s="803"/>
      <c r="H830" s="803"/>
      <c r="I830" s="995"/>
      <c r="J830" s="801"/>
      <c r="K830" s="801"/>
      <c r="L830" s="890"/>
      <c r="M830" s="801"/>
      <c r="N830" s="801"/>
      <c r="O830" s="801"/>
      <c r="P830" s="890"/>
      <c r="Q830" s="801"/>
      <c r="R830" s="801"/>
      <c r="S830" s="801"/>
      <c r="T830" s="801"/>
      <c r="U830" s="801"/>
      <c r="V830" s="801"/>
      <c r="W830" s="801"/>
      <c r="X830" s="801"/>
      <c r="Y830" s="801"/>
      <c r="Z830" s="801"/>
    </row>
    <row r="831" spans="1:26" ht="15.75" customHeight="1">
      <c r="A831" s="801"/>
      <c r="B831" s="801"/>
      <c r="C831" s="801"/>
      <c r="D831" s="801"/>
      <c r="E831" s="802"/>
      <c r="F831" s="802"/>
      <c r="G831" s="803"/>
      <c r="H831" s="803"/>
      <c r="I831" s="995"/>
      <c r="J831" s="801"/>
      <c r="K831" s="801"/>
      <c r="L831" s="890"/>
      <c r="M831" s="801"/>
      <c r="N831" s="801"/>
      <c r="O831" s="801"/>
      <c r="P831" s="890"/>
      <c r="Q831" s="801"/>
      <c r="R831" s="801"/>
      <c r="S831" s="801"/>
      <c r="T831" s="801"/>
      <c r="U831" s="801"/>
      <c r="V831" s="801"/>
      <c r="W831" s="801"/>
      <c r="X831" s="801"/>
      <c r="Y831" s="801"/>
      <c r="Z831" s="801"/>
    </row>
    <row r="832" spans="1:26" ht="15.75" customHeight="1">
      <c r="A832" s="801"/>
      <c r="B832" s="801"/>
      <c r="C832" s="801"/>
      <c r="D832" s="801"/>
      <c r="E832" s="802"/>
      <c r="F832" s="802"/>
      <c r="G832" s="803"/>
      <c r="H832" s="803"/>
      <c r="I832" s="995"/>
      <c r="J832" s="801"/>
      <c r="K832" s="801"/>
      <c r="L832" s="890"/>
      <c r="M832" s="801"/>
      <c r="N832" s="801"/>
      <c r="O832" s="801"/>
      <c r="P832" s="890"/>
      <c r="Q832" s="801"/>
      <c r="R832" s="801"/>
      <c r="S832" s="801"/>
      <c r="T832" s="801"/>
      <c r="U832" s="801"/>
      <c r="V832" s="801"/>
      <c r="W832" s="801"/>
      <c r="X832" s="801"/>
      <c r="Y832" s="801"/>
      <c r="Z832" s="801"/>
    </row>
    <row r="833" spans="1:26" ht="15.75" customHeight="1">
      <c r="A833" s="801"/>
      <c r="B833" s="801"/>
      <c r="C833" s="801"/>
      <c r="D833" s="801"/>
      <c r="E833" s="802"/>
      <c r="F833" s="802"/>
      <c r="G833" s="803"/>
      <c r="H833" s="803"/>
      <c r="I833" s="995"/>
      <c r="J833" s="801"/>
      <c r="K833" s="801"/>
      <c r="L833" s="890"/>
      <c r="M833" s="801"/>
      <c r="N833" s="801"/>
      <c r="O833" s="801"/>
      <c r="P833" s="890"/>
      <c r="Q833" s="801"/>
      <c r="R833" s="801"/>
      <c r="S833" s="801"/>
      <c r="T833" s="801"/>
      <c r="U833" s="801"/>
      <c r="V833" s="801"/>
      <c r="W833" s="801"/>
      <c r="X833" s="801"/>
      <c r="Y833" s="801"/>
      <c r="Z833" s="801"/>
    </row>
    <row r="834" spans="1:26" ht="15.75" customHeight="1">
      <c r="A834" s="801"/>
      <c r="B834" s="801"/>
      <c r="C834" s="801"/>
      <c r="D834" s="801"/>
      <c r="E834" s="802"/>
      <c r="F834" s="802"/>
      <c r="G834" s="803"/>
      <c r="H834" s="803"/>
      <c r="I834" s="995"/>
      <c r="J834" s="801"/>
      <c r="K834" s="801"/>
      <c r="L834" s="890"/>
      <c r="M834" s="801"/>
      <c r="N834" s="801"/>
      <c r="O834" s="801"/>
      <c r="P834" s="890"/>
      <c r="Q834" s="801"/>
      <c r="R834" s="801"/>
      <c r="S834" s="801"/>
      <c r="T834" s="801"/>
      <c r="U834" s="801"/>
      <c r="V834" s="801"/>
      <c r="W834" s="801"/>
      <c r="X834" s="801"/>
      <c r="Y834" s="801"/>
      <c r="Z834" s="801"/>
    </row>
    <row r="835" spans="1:26" ht="15.75" customHeight="1">
      <c r="A835" s="801"/>
      <c r="B835" s="801"/>
      <c r="C835" s="801"/>
      <c r="D835" s="801"/>
      <c r="E835" s="802"/>
      <c r="F835" s="802"/>
      <c r="G835" s="803"/>
      <c r="H835" s="803"/>
      <c r="I835" s="995"/>
      <c r="J835" s="801"/>
      <c r="K835" s="801"/>
      <c r="L835" s="890"/>
      <c r="M835" s="801"/>
      <c r="N835" s="801"/>
      <c r="O835" s="801"/>
      <c r="P835" s="890"/>
      <c r="Q835" s="801"/>
      <c r="R835" s="801"/>
      <c r="S835" s="801"/>
      <c r="T835" s="801"/>
      <c r="U835" s="801"/>
      <c r="V835" s="801"/>
      <c r="W835" s="801"/>
      <c r="X835" s="801"/>
      <c r="Y835" s="801"/>
      <c r="Z835" s="801"/>
    </row>
    <row r="836" spans="1:26" ht="15.75" customHeight="1">
      <c r="A836" s="801"/>
      <c r="B836" s="801"/>
      <c r="C836" s="801"/>
      <c r="D836" s="801"/>
      <c r="E836" s="802"/>
      <c r="F836" s="802"/>
      <c r="G836" s="803"/>
      <c r="H836" s="803"/>
      <c r="I836" s="995"/>
      <c r="J836" s="801"/>
      <c r="K836" s="801"/>
      <c r="L836" s="890"/>
      <c r="M836" s="801"/>
      <c r="N836" s="801"/>
      <c r="O836" s="801"/>
      <c r="P836" s="890"/>
      <c r="Q836" s="801"/>
      <c r="R836" s="801"/>
      <c r="S836" s="801"/>
      <c r="T836" s="801"/>
      <c r="U836" s="801"/>
      <c r="V836" s="801"/>
      <c r="W836" s="801"/>
      <c r="X836" s="801"/>
      <c r="Y836" s="801"/>
      <c r="Z836" s="801"/>
    </row>
    <row r="837" spans="1:26" ht="15.75" customHeight="1">
      <c r="A837" s="801"/>
      <c r="B837" s="801"/>
      <c r="C837" s="801"/>
      <c r="D837" s="801"/>
      <c r="E837" s="802"/>
      <c r="F837" s="802"/>
      <c r="G837" s="803"/>
      <c r="H837" s="803"/>
      <c r="I837" s="995"/>
      <c r="J837" s="801"/>
      <c r="K837" s="801"/>
      <c r="L837" s="890"/>
      <c r="M837" s="801"/>
      <c r="N837" s="801"/>
      <c r="O837" s="801"/>
      <c r="P837" s="890"/>
      <c r="Q837" s="801"/>
      <c r="R837" s="801"/>
      <c r="S837" s="801"/>
      <c r="T837" s="801"/>
      <c r="U837" s="801"/>
      <c r="V837" s="801"/>
      <c r="W837" s="801"/>
      <c r="X837" s="801"/>
      <c r="Y837" s="801"/>
      <c r="Z837" s="801"/>
    </row>
    <row r="838" spans="1:26" ht="15.75" customHeight="1">
      <c r="A838" s="801"/>
      <c r="B838" s="801"/>
      <c r="C838" s="801"/>
      <c r="D838" s="801"/>
      <c r="E838" s="802"/>
      <c r="F838" s="802"/>
      <c r="G838" s="803"/>
      <c r="H838" s="803"/>
      <c r="I838" s="995"/>
      <c r="J838" s="801"/>
      <c r="K838" s="801"/>
      <c r="L838" s="890"/>
      <c r="M838" s="801"/>
      <c r="N838" s="801"/>
      <c r="O838" s="801"/>
      <c r="P838" s="890"/>
      <c r="Q838" s="801"/>
      <c r="R838" s="801"/>
      <c r="S838" s="801"/>
      <c r="T838" s="801"/>
      <c r="U838" s="801"/>
      <c r="V838" s="801"/>
      <c r="W838" s="801"/>
      <c r="X838" s="801"/>
      <c r="Y838" s="801"/>
      <c r="Z838" s="801"/>
    </row>
    <row r="839" spans="1:26" ht="15.75" customHeight="1">
      <c r="A839" s="801"/>
      <c r="B839" s="801"/>
      <c r="C839" s="801"/>
      <c r="D839" s="801"/>
      <c r="E839" s="802"/>
      <c r="F839" s="802"/>
      <c r="G839" s="803"/>
      <c r="H839" s="803"/>
      <c r="I839" s="995"/>
      <c r="J839" s="801"/>
      <c r="K839" s="801"/>
      <c r="L839" s="890"/>
      <c r="M839" s="801"/>
      <c r="N839" s="801"/>
      <c r="O839" s="801"/>
      <c r="P839" s="890"/>
      <c r="Q839" s="801"/>
      <c r="R839" s="801"/>
      <c r="S839" s="801"/>
      <c r="T839" s="801"/>
      <c r="U839" s="801"/>
      <c r="V839" s="801"/>
      <c r="W839" s="801"/>
      <c r="X839" s="801"/>
      <c r="Y839" s="801"/>
      <c r="Z839" s="801"/>
    </row>
    <row r="840" spans="1:26" ht="15.75" customHeight="1">
      <c r="A840" s="801"/>
      <c r="B840" s="801"/>
      <c r="C840" s="801"/>
      <c r="D840" s="801"/>
      <c r="E840" s="802"/>
      <c r="F840" s="802"/>
      <c r="G840" s="803"/>
      <c r="H840" s="803"/>
      <c r="I840" s="995"/>
      <c r="J840" s="801"/>
      <c r="K840" s="801"/>
      <c r="L840" s="890"/>
      <c r="M840" s="801"/>
      <c r="N840" s="801"/>
      <c r="O840" s="801"/>
      <c r="P840" s="890"/>
      <c r="Q840" s="801"/>
      <c r="R840" s="801"/>
      <c r="S840" s="801"/>
      <c r="T840" s="801"/>
      <c r="U840" s="801"/>
      <c r="V840" s="801"/>
      <c r="W840" s="801"/>
      <c r="X840" s="801"/>
      <c r="Y840" s="801"/>
      <c r="Z840" s="801"/>
    </row>
    <row r="841" spans="1:26" ht="15.75" customHeight="1">
      <c r="A841" s="801"/>
      <c r="B841" s="801"/>
      <c r="C841" s="801"/>
      <c r="D841" s="801"/>
      <c r="E841" s="802"/>
      <c r="F841" s="802"/>
      <c r="G841" s="803"/>
      <c r="H841" s="803"/>
      <c r="I841" s="995"/>
      <c r="J841" s="801"/>
      <c r="K841" s="801"/>
      <c r="L841" s="890"/>
      <c r="M841" s="801"/>
      <c r="N841" s="801"/>
      <c r="O841" s="801"/>
      <c r="P841" s="890"/>
      <c r="Q841" s="801"/>
      <c r="R841" s="801"/>
      <c r="S841" s="801"/>
      <c r="T841" s="801"/>
      <c r="U841" s="801"/>
      <c r="V841" s="801"/>
      <c r="W841" s="801"/>
      <c r="X841" s="801"/>
      <c r="Y841" s="801"/>
      <c r="Z841" s="801"/>
    </row>
    <row r="842" spans="1:26" ht="15.75" customHeight="1">
      <c r="A842" s="801"/>
      <c r="B842" s="801"/>
      <c r="C842" s="801"/>
      <c r="D842" s="801"/>
      <c r="E842" s="802"/>
      <c r="F842" s="802"/>
      <c r="G842" s="803"/>
      <c r="H842" s="803"/>
      <c r="I842" s="995"/>
      <c r="J842" s="801"/>
      <c r="K842" s="801"/>
      <c r="L842" s="890"/>
      <c r="M842" s="801"/>
      <c r="N842" s="801"/>
      <c r="O842" s="801"/>
      <c r="P842" s="890"/>
      <c r="Q842" s="801"/>
      <c r="R842" s="801"/>
      <c r="S842" s="801"/>
      <c r="T842" s="801"/>
      <c r="U842" s="801"/>
      <c r="V842" s="801"/>
      <c r="W842" s="801"/>
      <c r="X842" s="801"/>
      <c r="Y842" s="801"/>
      <c r="Z842" s="801"/>
    </row>
    <row r="843" spans="1:26" ht="15.75" customHeight="1">
      <c r="A843" s="801"/>
      <c r="B843" s="801"/>
      <c r="C843" s="801"/>
      <c r="D843" s="801"/>
      <c r="E843" s="802"/>
      <c r="F843" s="802"/>
      <c r="G843" s="803"/>
      <c r="H843" s="803"/>
      <c r="I843" s="995"/>
      <c r="J843" s="801"/>
      <c r="K843" s="801"/>
      <c r="L843" s="890"/>
      <c r="M843" s="801"/>
      <c r="N843" s="801"/>
      <c r="O843" s="801"/>
      <c r="P843" s="890"/>
      <c r="Q843" s="801"/>
      <c r="R843" s="801"/>
      <c r="S843" s="801"/>
      <c r="T843" s="801"/>
      <c r="U843" s="801"/>
      <c r="V843" s="801"/>
      <c r="W843" s="801"/>
      <c r="X843" s="801"/>
      <c r="Y843" s="801"/>
      <c r="Z843" s="801"/>
    </row>
    <row r="844" spans="1:26" ht="15.75" customHeight="1">
      <c r="A844" s="801"/>
      <c r="B844" s="801"/>
      <c r="C844" s="801"/>
      <c r="D844" s="801"/>
      <c r="E844" s="802"/>
      <c r="F844" s="802"/>
      <c r="G844" s="803"/>
      <c r="H844" s="803"/>
      <c r="I844" s="995"/>
      <c r="J844" s="801"/>
      <c r="K844" s="801"/>
      <c r="L844" s="890"/>
      <c r="M844" s="801"/>
      <c r="N844" s="801"/>
      <c r="O844" s="801"/>
      <c r="P844" s="890"/>
      <c r="Q844" s="801"/>
      <c r="R844" s="801"/>
      <c r="S844" s="801"/>
      <c r="T844" s="801"/>
      <c r="U844" s="801"/>
      <c r="V844" s="801"/>
      <c r="W844" s="801"/>
      <c r="X844" s="801"/>
      <c r="Y844" s="801"/>
      <c r="Z844" s="801"/>
    </row>
    <row r="845" spans="1:26" ht="15.75" customHeight="1">
      <c r="A845" s="801"/>
      <c r="B845" s="801"/>
      <c r="C845" s="801"/>
      <c r="D845" s="801"/>
      <c r="E845" s="802"/>
      <c r="F845" s="802"/>
      <c r="G845" s="803"/>
      <c r="H845" s="803"/>
      <c r="I845" s="995"/>
      <c r="J845" s="801"/>
      <c r="K845" s="801"/>
      <c r="L845" s="890"/>
      <c r="M845" s="801"/>
      <c r="N845" s="801"/>
      <c r="O845" s="801"/>
      <c r="P845" s="890"/>
      <c r="Q845" s="801"/>
      <c r="R845" s="801"/>
      <c r="S845" s="801"/>
      <c r="T845" s="801"/>
      <c r="U845" s="801"/>
      <c r="V845" s="801"/>
      <c r="W845" s="801"/>
      <c r="X845" s="801"/>
      <c r="Y845" s="801"/>
      <c r="Z845" s="801"/>
    </row>
    <row r="846" spans="1:26" ht="15.75" customHeight="1">
      <c r="A846" s="801"/>
      <c r="B846" s="801"/>
      <c r="C846" s="801"/>
      <c r="D846" s="801"/>
      <c r="E846" s="802"/>
      <c r="F846" s="802"/>
      <c r="G846" s="803"/>
      <c r="H846" s="803"/>
      <c r="I846" s="995"/>
      <c r="J846" s="801"/>
      <c r="K846" s="801"/>
      <c r="L846" s="890"/>
      <c r="M846" s="801"/>
      <c r="N846" s="801"/>
      <c r="O846" s="801"/>
      <c r="P846" s="890"/>
      <c r="Q846" s="801"/>
      <c r="R846" s="801"/>
      <c r="S846" s="801"/>
      <c r="T846" s="801"/>
      <c r="U846" s="801"/>
      <c r="V846" s="801"/>
      <c r="W846" s="801"/>
      <c r="X846" s="801"/>
      <c r="Y846" s="801"/>
      <c r="Z846" s="801"/>
    </row>
    <row r="847" spans="1:26" ht="15.75" customHeight="1">
      <c r="A847" s="801"/>
      <c r="B847" s="801"/>
      <c r="C847" s="801"/>
      <c r="D847" s="801"/>
      <c r="E847" s="802"/>
      <c r="F847" s="802"/>
      <c r="G847" s="803"/>
      <c r="H847" s="803"/>
      <c r="I847" s="995"/>
      <c r="J847" s="801"/>
      <c r="K847" s="801"/>
      <c r="L847" s="890"/>
      <c r="M847" s="801"/>
      <c r="N847" s="801"/>
      <c r="O847" s="801"/>
      <c r="P847" s="890"/>
      <c r="Q847" s="801"/>
      <c r="R847" s="801"/>
      <c r="S847" s="801"/>
      <c r="T847" s="801"/>
      <c r="U847" s="801"/>
      <c r="V847" s="801"/>
      <c r="W847" s="801"/>
      <c r="X847" s="801"/>
      <c r="Y847" s="801"/>
      <c r="Z847" s="801"/>
    </row>
    <row r="848" spans="1:26" ht="15.75" customHeight="1">
      <c r="A848" s="801"/>
      <c r="B848" s="801"/>
      <c r="C848" s="801"/>
      <c r="D848" s="801"/>
      <c r="E848" s="802"/>
      <c r="F848" s="802"/>
      <c r="G848" s="803"/>
      <c r="H848" s="803"/>
      <c r="I848" s="995"/>
      <c r="J848" s="801"/>
      <c r="K848" s="801"/>
      <c r="L848" s="890"/>
      <c r="M848" s="801"/>
      <c r="N848" s="801"/>
      <c r="O848" s="801"/>
      <c r="P848" s="890"/>
      <c r="Q848" s="801"/>
      <c r="R848" s="801"/>
      <c r="S848" s="801"/>
      <c r="T848" s="801"/>
      <c r="U848" s="801"/>
      <c r="V848" s="801"/>
      <c r="W848" s="801"/>
      <c r="X848" s="801"/>
      <c r="Y848" s="801"/>
      <c r="Z848" s="801"/>
    </row>
    <row r="849" spans="1:26" ht="15.75" customHeight="1">
      <c r="A849" s="801"/>
      <c r="B849" s="801"/>
      <c r="C849" s="801"/>
      <c r="D849" s="801"/>
      <c r="E849" s="802"/>
      <c r="F849" s="802"/>
      <c r="G849" s="803"/>
      <c r="H849" s="803"/>
      <c r="I849" s="995"/>
      <c r="J849" s="801"/>
      <c r="K849" s="801"/>
      <c r="L849" s="890"/>
      <c r="M849" s="801"/>
      <c r="N849" s="801"/>
      <c r="O849" s="801"/>
      <c r="P849" s="890"/>
      <c r="Q849" s="801"/>
      <c r="R849" s="801"/>
      <c r="S849" s="801"/>
      <c r="T849" s="801"/>
      <c r="U849" s="801"/>
      <c r="V849" s="801"/>
      <c r="W849" s="801"/>
      <c r="X849" s="801"/>
      <c r="Y849" s="801"/>
      <c r="Z849" s="801"/>
    </row>
    <row r="850" spans="1:26" ht="15.75" customHeight="1">
      <c r="A850" s="801"/>
      <c r="B850" s="801"/>
      <c r="C850" s="801"/>
      <c r="D850" s="801"/>
      <c r="E850" s="802"/>
      <c r="F850" s="802"/>
      <c r="G850" s="803"/>
      <c r="H850" s="803"/>
      <c r="I850" s="995"/>
      <c r="J850" s="801"/>
      <c r="K850" s="801"/>
      <c r="L850" s="890"/>
      <c r="M850" s="801"/>
      <c r="N850" s="801"/>
      <c r="O850" s="801"/>
      <c r="P850" s="890"/>
      <c r="Q850" s="801"/>
      <c r="R850" s="801"/>
      <c r="S850" s="801"/>
      <c r="T850" s="801"/>
      <c r="U850" s="801"/>
      <c r="V850" s="801"/>
      <c r="W850" s="801"/>
      <c r="X850" s="801"/>
      <c r="Y850" s="801"/>
      <c r="Z850" s="801"/>
    </row>
    <row r="851" spans="1:26" ht="15.75" customHeight="1">
      <c r="A851" s="801"/>
      <c r="B851" s="801"/>
      <c r="C851" s="801"/>
      <c r="D851" s="801"/>
      <c r="E851" s="802"/>
      <c r="F851" s="802"/>
      <c r="G851" s="803"/>
      <c r="H851" s="803"/>
      <c r="I851" s="995"/>
      <c r="J851" s="801"/>
      <c r="K851" s="801"/>
      <c r="L851" s="890"/>
      <c r="M851" s="801"/>
      <c r="N851" s="801"/>
      <c r="O851" s="801"/>
      <c r="P851" s="890"/>
      <c r="Q851" s="801"/>
      <c r="R851" s="801"/>
      <c r="S851" s="801"/>
      <c r="T851" s="801"/>
      <c r="U851" s="801"/>
      <c r="V851" s="801"/>
      <c r="W851" s="801"/>
      <c r="X851" s="801"/>
      <c r="Y851" s="801"/>
      <c r="Z851" s="801"/>
    </row>
    <row r="852" spans="1:26" ht="15.75" customHeight="1">
      <c r="A852" s="801"/>
      <c r="B852" s="801"/>
      <c r="C852" s="801"/>
      <c r="D852" s="801"/>
      <c r="E852" s="802"/>
      <c r="F852" s="802"/>
      <c r="G852" s="803"/>
      <c r="H852" s="803"/>
      <c r="I852" s="995"/>
      <c r="J852" s="801"/>
      <c r="K852" s="801"/>
      <c r="L852" s="890"/>
      <c r="M852" s="801"/>
      <c r="N852" s="801"/>
      <c r="O852" s="801"/>
      <c r="P852" s="890"/>
      <c r="Q852" s="801"/>
      <c r="R852" s="801"/>
      <c r="S852" s="801"/>
      <c r="T852" s="801"/>
      <c r="U852" s="801"/>
      <c r="V852" s="801"/>
      <c r="W852" s="801"/>
      <c r="X852" s="801"/>
      <c r="Y852" s="801"/>
      <c r="Z852" s="801"/>
    </row>
    <row r="853" spans="1:26" ht="15.75" customHeight="1">
      <c r="A853" s="801"/>
      <c r="B853" s="801"/>
      <c r="C853" s="801"/>
      <c r="D853" s="801"/>
      <c r="E853" s="802"/>
      <c r="F853" s="802"/>
      <c r="G853" s="803"/>
      <c r="H853" s="803"/>
      <c r="I853" s="995"/>
      <c r="J853" s="801"/>
      <c r="K853" s="801"/>
      <c r="L853" s="890"/>
      <c r="M853" s="801"/>
      <c r="N853" s="801"/>
      <c r="O853" s="801"/>
      <c r="P853" s="890"/>
      <c r="Q853" s="801"/>
      <c r="R853" s="801"/>
      <c r="S853" s="801"/>
      <c r="T853" s="801"/>
      <c r="U853" s="801"/>
      <c r="V853" s="801"/>
      <c r="W853" s="801"/>
      <c r="X853" s="801"/>
      <c r="Y853" s="801"/>
      <c r="Z853" s="801"/>
    </row>
    <row r="854" spans="1:26" ht="15.75" customHeight="1">
      <c r="A854" s="801"/>
      <c r="B854" s="801"/>
      <c r="C854" s="801"/>
      <c r="D854" s="801"/>
      <c r="E854" s="802"/>
      <c r="F854" s="802"/>
      <c r="G854" s="803"/>
      <c r="H854" s="803"/>
      <c r="I854" s="995"/>
      <c r="J854" s="801"/>
      <c r="K854" s="801"/>
      <c r="L854" s="890"/>
      <c r="M854" s="801"/>
      <c r="N854" s="801"/>
      <c r="O854" s="801"/>
      <c r="P854" s="890"/>
      <c r="Q854" s="801"/>
      <c r="R854" s="801"/>
      <c r="S854" s="801"/>
      <c r="T854" s="801"/>
      <c r="U854" s="801"/>
      <c r="V854" s="801"/>
      <c r="W854" s="801"/>
      <c r="X854" s="801"/>
      <c r="Y854" s="801"/>
      <c r="Z854" s="801"/>
    </row>
    <row r="855" spans="1:26" ht="15.75" customHeight="1">
      <c r="A855" s="801"/>
      <c r="B855" s="801"/>
      <c r="C855" s="801"/>
      <c r="D855" s="801"/>
      <c r="E855" s="802"/>
      <c r="F855" s="802"/>
      <c r="G855" s="803"/>
      <c r="H855" s="803"/>
      <c r="I855" s="995"/>
      <c r="J855" s="801"/>
      <c r="K855" s="801"/>
      <c r="L855" s="890"/>
      <c r="M855" s="801"/>
      <c r="N855" s="801"/>
      <c r="O855" s="801"/>
      <c r="P855" s="890"/>
      <c r="Q855" s="801"/>
      <c r="R855" s="801"/>
      <c r="S855" s="801"/>
      <c r="T855" s="801"/>
      <c r="U855" s="801"/>
      <c r="V855" s="801"/>
      <c r="W855" s="801"/>
      <c r="X855" s="801"/>
      <c r="Y855" s="801"/>
      <c r="Z855" s="801"/>
    </row>
    <row r="856" spans="1:26" ht="15.75" customHeight="1">
      <c r="A856" s="801"/>
      <c r="B856" s="801"/>
      <c r="C856" s="801"/>
      <c r="D856" s="801"/>
      <c r="E856" s="802"/>
      <c r="F856" s="802"/>
      <c r="G856" s="803"/>
      <c r="H856" s="803"/>
      <c r="I856" s="995"/>
      <c r="J856" s="801"/>
      <c r="K856" s="801"/>
      <c r="L856" s="890"/>
      <c r="M856" s="801"/>
      <c r="N856" s="801"/>
      <c r="O856" s="801"/>
      <c r="P856" s="890"/>
      <c r="Q856" s="801"/>
      <c r="R856" s="801"/>
      <c r="S856" s="801"/>
      <c r="T856" s="801"/>
      <c r="U856" s="801"/>
      <c r="V856" s="801"/>
      <c r="W856" s="801"/>
      <c r="X856" s="801"/>
      <c r="Y856" s="801"/>
      <c r="Z856" s="801"/>
    </row>
    <row r="857" spans="1:26" ht="15.75" customHeight="1">
      <c r="A857" s="801"/>
      <c r="B857" s="801"/>
      <c r="C857" s="801"/>
      <c r="D857" s="801"/>
      <c r="E857" s="802"/>
      <c r="F857" s="802"/>
      <c r="G857" s="803"/>
      <c r="H857" s="803"/>
      <c r="I857" s="995"/>
      <c r="J857" s="801"/>
      <c r="K857" s="801"/>
      <c r="L857" s="890"/>
      <c r="M857" s="801"/>
      <c r="N857" s="801"/>
      <c r="O857" s="801"/>
      <c r="P857" s="890"/>
      <c r="Q857" s="801"/>
      <c r="R857" s="801"/>
      <c r="S857" s="801"/>
      <c r="T857" s="801"/>
      <c r="U857" s="801"/>
      <c r="V857" s="801"/>
      <c r="W857" s="801"/>
      <c r="X857" s="801"/>
      <c r="Y857" s="801"/>
      <c r="Z857" s="801"/>
    </row>
    <row r="858" spans="1:26" ht="15.75" customHeight="1">
      <c r="A858" s="801"/>
      <c r="B858" s="801"/>
      <c r="C858" s="801"/>
      <c r="D858" s="801"/>
      <c r="E858" s="802"/>
      <c r="F858" s="802"/>
      <c r="G858" s="803"/>
      <c r="H858" s="803"/>
      <c r="I858" s="995"/>
      <c r="J858" s="801"/>
      <c r="K858" s="801"/>
      <c r="L858" s="890"/>
      <c r="M858" s="801"/>
      <c r="N858" s="801"/>
      <c r="O858" s="801"/>
      <c r="P858" s="890"/>
      <c r="Q858" s="801"/>
      <c r="R858" s="801"/>
      <c r="S858" s="801"/>
      <c r="T858" s="801"/>
      <c r="U858" s="801"/>
      <c r="V858" s="801"/>
      <c r="W858" s="801"/>
      <c r="X858" s="801"/>
      <c r="Y858" s="801"/>
      <c r="Z858" s="801"/>
    </row>
    <row r="859" spans="1:26" ht="15.75" customHeight="1">
      <c r="A859" s="801"/>
      <c r="B859" s="801"/>
      <c r="C859" s="801"/>
      <c r="D859" s="801"/>
      <c r="E859" s="802"/>
      <c r="F859" s="802"/>
      <c r="G859" s="803"/>
      <c r="H859" s="803"/>
      <c r="I859" s="995"/>
      <c r="J859" s="801"/>
      <c r="K859" s="801"/>
      <c r="L859" s="890"/>
      <c r="M859" s="801"/>
      <c r="N859" s="801"/>
      <c r="O859" s="801"/>
      <c r="P859" s="890"/>
      <c r="Q859" s="801"/>
      <c r="R859" s="801"/>
      <c r="S859" s="801"/>
      <c r="T859" s="801"/>
      <c r="U859" s="801"/>
      <c r="V859" s="801"/>
      <c r="W859" s="801"/>
      <c r="X859" s="801"/>
      <c r="Y859" s="801"/>
      <c r="Z859" s="801"/>
    </row>
    <row r="860" spans="1:26" ht="15.75" customHeight="1">
      <c r="A860" s="801"/>
      <c r="B860" s="801"/>
      <c r="C860" s="801"/>
      <c r="D860" s="801"/>
      <c r="E860" s="802"/>
      <c r="F860" s="802"/>
      <c r="G860" s="803"/>
      <c r="H860" s="803"/>
      <c r="I860" s="995"/>
      <c r="J860" s="801"/>
      <c r="K860" s="801"/>
      <c r="L860" s="890"/>
      <c r="M860" s="801"/>
      <c r="N860" s="801"/>
      <c r="O860" s="801"/>
      <c r="P860" s="890"/>
      <c r="Q860" s="801"/>
      <c r="R860" s="801"/>
      <c r="S860" s="801"/>
      <c r="T860" s="801"/>
      <c r="U860" s="801"/>
      <c r="V860" s="801"/>
      <c r="W860" s="801"/>
      <c r="X860" s="801"/>
      <c r="Y860" s="801"/>
      <c r="Z860" s="801"/>
    </row>
    <row r="861" spans="1:26" ht="15.75" customHeight="1">
      <c r="A861" s="801"/>
      <c r="B861" s="801"/>
      <c r="C861" s="801"/>
      <c r="D861" s="801"/>
      <c r="E861" s="802"/>
      <c r="F861" s="802"/>
      <c r="G861" s="803"/>
      <c r="H861" s="803"/>
      <c r="I861" s="995"/>
      <c r="J861" s="801"/>
      <c r="K861" s="801"/>
      <c r="L861" s="890"/>
      <c r="M861" s="801"/>
      <c r="N861" s="801"/>
      <c r="O861" s="801"/>
      <c r="P861" s="890"/>
      <c r="Q861" s="801"/>
      <c r="R861" s="801"/>
      <c r="S861" s="801"/>
      <c r="T861" s="801"/>
      <c r="U861" s="801"/>
      <c r="V861" s="801"/>
      <c r="W861" s="801"/>
      <c r="X861" s="801"/>
      <c r="Y861" s="801"/>
      <c r="Z861" s="801"/>
    </row>
    <row r="862" spans="1:26" ht="15.75" customHeight="1">
      <c r="A862" s="801"/>
      <c r="B862" s="801"/>
      <c r="C862" s="801"/>
      <c r="D862" s="801"/>
      <c r="E862" s="802"/>
      <c r="F862" s="802"/>
      <c r="G862" s="803"/>
      <c r="H862" s="803"/>
      <c r="I862" s="995"/>
      <c r="J862" s="801"/>
      <c r="K862" s="801"/>
      <c r="L862" s="890"/>
      <c r="M862" s="801"/>
      <c r="N862" s="801"/>
      <c r="O862" s="801"/>
      <c r="P862" s="890"/>
      <c r="Q862" s="801"/>
      <c r="R862" s="801"/>
      <c r="S862" s="801"/>
      <c r="T862" s="801"/>
      <c r="U862" s="801"/>
      <c r="V862" s="801"/>
      <c r="W862" s="801"/>
      <c r="X862" s="801"/>
      <c r="Y862" s="801"/>
      <c r="Z862" s="801"/>
    </row>
    <row r="863" spans="1:26" ht="15.75" customHeight="1">
      <c r="A863" s="801"/>
      <c r="B863" s="801"/>
      <c r="C863" s="801"/>
      <c r="D863" s="801"/>
      <c r="E863" s="802"/>
      <c r="F863" s="802"/>
      <c r="G863" s="803"/>
      <c r="H863" s="803"/>
      <c r="I863" s="995"/>
      <c r="J863" s="801"/>
      <c r="K863" s="801"/>
      <c r="L863" s="890"/>
      <c r="M863" s="801"/>
      <c r="N863" s="801"/>
      <c r="O863" s="801"/>
      <c r="P863" s="890"/>
      <c r="Q863" s="801"/>
      <c r="R863" s="801"/>
      <c r="S863" s="801"/>
      <c r="T863" s="801"/>
      <c r="U863" s="801"/>
      <c r="V863" s="801"/>
      <c r="W863" s="801"/>
      <c r="X863" s="801"/>
      <c r="Y863" s="801"/>
      <c r="Z863" s="801"/>
    </row>
    <row r="864" spans="1:26" ht="15.75" customHeight="1">
      <c r="A864" s="801"/>
      <c r="B864" s="801"/>
      <c r="C864" s="801"/>
      <c r="D864" s="801"/>
      <c r="E864" s="802"/>
      <c r="F864" s="802"/>
      <c r="G864" s="803"/>
      <c r="H864" s="803"/>
      <c r="I864" s="995"/>
      <c r="J864" s="801"/>
      <c r="K864" s="801"/>
      <c r="L864" s="890"/>
      <c r="M864" s="801"/>
      <c r="N864" s="801"/>
      <c r="O864" s="801"/>
      <c r="P864" s="890"/>
      <c r="Q864" s="801"/>
      <c r="R864" s="801"/>
      <c r="S864" s="801"/>
      <c r="T864" s="801"/>
      <c r="U864" s="801"/>
      <c r="V864" s="801"/>
      <c r="W864" s="801"/>
      <c r="X864" s="801"/>
      <c r="Y864" s="801"/>
      <c r="Z864" s="801"/>
    </row>
    <row r="865" spans="1:26" ht="15.75" customHeight="1">
      <c r="A865" s="801"/>
      <c r="B865" s="801"/>
      <c r="C865" s="801"/>
      <c r="D865" s="801"/>
      <c r="E865" s="802"/>
      <c r="F865" s="802"/>
      <c r="G865" s="803"/>
      <c r="H865" s="803"/>
      <c r="I865" s="995"/>
      <c r="J865" s="801"/>
      <c r="K865" s="801"/>
      <c r="L865" s="890"/>
      <c r="M865" s="801"/>
      <c r="N865" s="801"/>
      <c r="O865" s="801"/>
      <c r="P865" s="890"/>
      <c r="Q865" s="801"/>
      <c r="R865" s="801"/>
      <c r="S865" s="801"/>
      <c r="T865" s="801"/>
      <c r="U865" s="801"/>
      <c r="V865" s="801"/>
      <c r="W865" s="801"/>
      <c r="X865" s="801"/>
      <c r="Y865" s="801"/>
      <c r="Z865" s="801"/>
    </row>
    <row r="866" spans="1:26" ht="15.75" customHeight="1">
      <c r="A866" s="801"/>
      <c r="B866" s="801"/>
      <c r="C866" s="801"/>
      <c r="D866" s="801"/>
      <c r="E866" s="802"/>
      <c r="F866" s="802"/>
      <c r="G866" s="803"/>
      <c r="H866" s="803"/>
      <c r="I866" s="995"/>
      <c r="J866" s="801"/>
      <c r="K866" s="801"/>
      <c r="L866" s="890"/>
      <c r="M866" s="801"/>
      <c r="N866" s="801"/>
      <c r="O866" s="801"/>
      <c r="P866" s="890"/>
      <c r="Q866" s="801"/>
      <c r="R866" s="801"/>
      <c r="S866" s="801"/>
      <c r="T866" s="801"/>
      <c r="U866" s="801"/>
      <c r="V866" s="801"/>
      <c r="W866" s="801"/>
      <c r="X866" s="801"/>
      <c r="Y866" s="801"/>
      <c r="Z866" s="801"/>
    </row>
    <row r="867" spans="1:26" ht="15.75" customHeight="1">
      <c r="A867" s="801"/>
      <c r="B867" s="801"/>
      <c r="C867" s="801"/>
      <c r="D867" s="801"/>
      <c r="E867" s="802"/>
      <c r="F867" s="802"/>
      <c r="G867" s="803"/>
      <c r="H867" s="803"/>
      <c r="I867" s="995"/>
      <c r="J867" s="801"/>
      <c r="K867" s="801"/>
      <c r="L867" s="890"/>
      <c r="M867" s="801"/>
      <c r="N867" s="801"/>
      <c r="O867" s="801"/>
      <c r="P867" s="890"/>
      <c r="Q867" s="801"/>
      <c r="R867" s="801"/>
      <c r="S867" s="801"/>
      <c r="T867" s="801"/>
      <c r="U867" s="801"/>
      <c r="V867" s="801"/>
      <c r="W867" s="801"/>
      <c r="X867" s="801"/>
      <c r="Y867" s="801"/>
      <c r="Z867" s="801"/>
    </row>
    <row r="868" spans="1:26" ht="15.75" customHeight="1">
      <c r="A868" s="801"/>
      <c r="B868" s="801"/>
      <c r="C868" s="801"/>
      <c r="D868" s="801"/>
      <c r="E868" s="802"/>
      <c r="F868" s="802"/>
      <c r="G868" s="803"/>
      <c r="H868" s="803"/>
      <c r="I868" s="995"/>
      <c r="J868" s="801"/>
      <c r="K868" s="801"/>
      <c r="L868" s="890"/>
      <c r="M868" s="801"/>
      <c r="N868" s="801"/>
      <c r="O868" s="801"/>
      <c r="P868" s="890"/>
      <c r="Q868" s="801"/>
      <c r="R868" s="801"/>
      <c r="S868" s="801"/>
      <c r="T868" s="801"/>
      <c r="U868" s="801"/>
      <c r="V868" s="801"/>
      <c r="W868" s="801"/>
      <c r="X868" s="801"/>
      <c r="Y868" s="801"/>
      <c r="Z868" s="801"/>
    </row>
    <row r="869" spans="1:26" ht="15.75" customHeight="1">
      <c r="A869" s="801"/>
      <c r="B869" s="801"/>
      <c r="C869" s="801"/>
      <c r="D869" s="801"/>
      <c r="E869" s="802"/>
      <c r="F869" s="802"/>
      <c r="G869" s="803"/>
      <c r="H869" s="803"/>
      <c r="I869" s="995"/>
      <c r="J869" s="801"/>
      <c r="K869" s="801"/>
      <c r="L869" s="890"/>
      <c r="M869" s="801"/>
      <c r="N869" s="801"/>
      <c r="O869" s="801"/>
      <c r="P869" s="890"/>
      <c r="Q869" s="801"/>
      <c r="R869" s="801"/>
      <c r="S869" s="801"/>
      <c r="T869" s="801"/>
      <c r="U869" s="801"/>
      <c r="V869" s="801"/>
      <c r="W869" s="801"/>
      <c r="X869" s="801"/>
      <c r="Y869" s="801"/>
      <c r="Z869" s="801"/>
    </row>
    <row r="870" spans="1:26" ht="15.75" customHeight="1">
      <c r="A870" s="801"/>
      <c r="B870" s="801"/>
      <c r="C870" s="801"/>
      <c r="D870" s="801"/>
      <c r="E870" s="802"/>
      <c r="F870" s="802"/>
      <c r="G870" s="803"/>
      <c r="H870" s="803"/>
      <c r="I870" s="995"/>
      <c r="J870" s="801"/>
      <c r="K870" s="801"/>
      <c r="L870" s="890"/>
      <c r="M870" s="801"/>
      <c r="N870" s="801"/>
      <c r="O870" s="801"/>
      <c r="P870" s="890"/>
      <c r="Q870" s="801"/>
      <c r="R870" s="801"/>
      <c r="S870" s="801"/>
      <c r="T870" s="801"/>
      <c r="U870" s="801"/>
      <c r="V870" s="801"/>
      <c r="W870" s="801"/>
      <c r="X870" s="801"/>
      <c r="Y870" s="801"/>
      <c r="Z870" s="801"/>
    </row>
    <row r="871" spans="1:26" ht="15.75" customHeight="1">
      <c r="A871" s="801"/>
      <c r="B871" s="801"/>
      <c r="C871" s="801"/>
      <c r="D871" s="801"/>
      <c r="E871" s="802"/>
      <c r="F871" s="802"/>
      <c r="G871" s="803"/>
      <c r="H871" s="803"/>
      <c r="I871" s="995"/>
      <c r="J871" s="801"/>
      <c r="K871" s="801"/>
      <c r="L871" s="890"/>
      <c r="M871" s="801"/>
      <c r="N871" s="801"/>
      <c r="O871" s="801"/>
      <c r="P871" s="890"/>
      <c r="Q871" s="801"/>
      <c r="R871" s="801"/>
      <c r="S871" s="801"/>
      <c r="T871" s="801"/>
      <c r="U871" s="801"/>
      <c r="V871" s="801"/>
      <c r="W871" s="801"/>
      <c r="X871" s="801"/>
      <c r="Y871" s="801"/>
      <c r="Z871" s="801"/>
    </row>
    <row r="872" spans="1:26" ht="15.75" customHeight="1">
      <c r="A872" s="801"/>
      <c r="B872" s="801"/>
      <c r="C872" s="801"/>
      <c r="D872" s="801"/>
      <c r="E872" s="802"/>
      <c r="F872" s="802"/>
      <c r="G872" s="803"/>
      <c r="H872" s="803"/>
      <c r="I872" s="995"/>
      <c r="J872" s="801"/>
      <c r="K872" s="801"/>
      <c r="L872" s="890"/>
      <c r="M872" s="801"/>
      <c r="N872" s="801"/>
      <c r="O872" s="801"/>
      <c r="P872" s="890"/>
      <c r="Q872" s="801"/>
      <c r="R872" s="801"/>
      <c r="S872" s="801"/>
      <c r="T872" s="801"/>
      <c r="U872" s="801"/>
      <c r="V872" s="801"/>
      <c r="W872" s="801"/>
      <c r="X872" s="801"/>
      <c r="Y872" s="801"/>
      <c r="Z872" s="801"/>
    </row>
    <row r="873" spans="1:26" ht="15.75" customHeight="1">
      <c r="A873" s="801"/>
      <c r="B873" s="801"/>
      <c r="C873" s="801"/>
      <c r="D873" s="801"/>
      <c r="E873" s="802"/>
      <c r="F873" s="802"/>
      <c r="G873" s="803"/>
      <c r="H873" s="803"/>
      <c r="I873" s="995"/>
      <c r="J873" s="801"/>
      <c r="K873" s="801"/>
      <c r="L873" s="890"/>
      <c r="M873" s="801"/>
      <c r="N873" s="801"/>
      <c r="O873" s="801"/>
      <c r="P873" s="890"/>
      <c r="Q873" s="801"/>
      <c r="R873" s="801"/>
      <c r="S873" s="801"/>
      <c r="T873" s="801"/>
      <c r="U873" s="801"/>
      <c r="V873" s="801"/>
      <c r="W873" s="801"/>
      <c r="X873" s="801"/>
      <c r="Y873" s="801"/>
      <c r="Z873" s="801"/>
    </row>
    <row r="874" spans="1:26" ht="15.75" customHeight="1">
      <c r="A874" s="801"/>
      <c r="B874" s="801"/>
      <c r="C874" s="801"/>
      <c r="D874" s="801"/>
      <c r="E874" s="802"/>
      <c r="F874" s="802"/>
      <c r="G874" s="803"/>
      <c r="H874" s="803"/>
      <c r="I874" s="995"/>
      <c r="J874" s="801"/>
      <c r="K874" s="801"/>
      <c r="L874" s="890"/>
      <c r="M874" s="801"/>
      <c r="N874" s="801"/>
      <c r="O874" s="801"/>
      <c r="P874" s="890"/>
      <c r="Q874" s="801"/>
      <c r="R874" s="801"/>
      <c r="S874" s="801"/>
      <c r="T874" s="801"/>
      <c r="U874" s="801"/>
      <c r="V874" s="801"/>
      <c r="W874" s="801"/>
      <c r="X874" s="801"/>
      <c r="Y874" s="801"/>
      <c r="Z874" s="801"/>
    </row>
    <row r="875" spans="1:26" ht="15.75" customHeight="1">
      <c r="A875" s="801"/>
      <c r="B875" s="801"/>
      <c r="C875" s="801"/>
      <c r="D875" s="801"/>
      <c r="E875" s="802"/>
      <c r="F875" s="802"/>
      <c r="G875" s="803"/>
      <c r="H875" s="803"/>
      <c r="I875" s="995"/>
      <c r="J875" s="801"/>
      <c r="K875" s="801"/>
      <c r="L875" s="890"/>
      <c r="M875" s="801"/>
      <c r="N875" s="801"/>
      <c r="O875" s="801"/>
      <c r="P875" s="890"/>
      <c r="Q875" s="801"/>
      <c r="R875" s="801"/>
      <c r="S875" s="801"/>
      <c r="T875" s="801"/>
      <c r="U875" s="801"/>
      <c r="V875" s="801"/>
      <c r="W875" s="801"/>
      <c r="X875" s="801"/>
      <c r="Y875" s="801"/>
      <c r="Z875" s="801"/>
    </row>
    <row r="876" spans="1:26" ht="15.75" customHeight="1">
      <c r="A876" s="801"/>
      <c r="B876" s="801"/>
      <c r="C876" s="801"/>
      <c r="D876" s="801"/>
      <c r="E876" s="802"/>
      <c r="F876" s="802"/>
      <c r="G876" s="803"/>
      <c r="H876" s="803"/>
      <c r="I876" s="995"/>
      <c r="J876" s="801"/>
      <c r="K876" s="801"/>
      <c r="L876" s="890"/>
      <c r="M876" s="801"/>
      <c r="N876" s="801"/>
      <c r="O876" s="801"/>
      <c r="P876" s="890"/>
      <c r="Q876" s="801"/>
      <c r="R876" s="801"/>
      <c r="S876" s="801"/>
      <c r="T876" s="801"/>
      <c r="U876" s="801"/>
      <c r="V876" s="801"/>
      <c r="W876" s="801"/>
      <c r="X876" s="801"/>
      <c r="Y876" s="801"/>
      <c r="Z876" s="801"/>
    </row>
    <row r="877" spans="1:26" ht="15.75" customHeight="1">
      <c r="A877" s="801"/>
      <c r="B877" s="801"/>
      <c r="C877" s="801"/>
      <c r="D877" s="801"/>
      <c r="E877" s="802"/>
      <c r="F877" s="802"/>
      <c r="G877" s="803"/>
      <c r="H877" s="803"/>
      <c r="I877" s="995"/>
      <c r="J877" s="801"/>
      <c r="K877" s="801"/>
      <c r="L877" s="890"/>
      <c r="M877" s="801"/>
      <c r="N877" s="801"/>
      <c r="O877" s="801"/>
      <c r="P877" s="890"/>
      <c r="Q877" s="801"/>
      <c r="R877" s="801"/>
      <c r="S877" s="801"/>
      <c r="T877" s="801"/>
      <c r="U877" s="801"/>
      <c r="V877" s="801"/>
      <c r="W877" s="801"/>
      <c r="X877" s="801"/>
      <c r="Y877" s="801"/>
      <c r="Z877" s="801"/>
    </row>
    <row r="878" spans="1:26" ht="15.75" customHeight="1">
      <c r="A878" s="801"/>
      <c r="B878" s="801"/>
      <c r="C878" s="801"/>
      <c r="D878" s="801"/>
      <c r="E878" s="802"/>
      <c r="F878" s="802"/>
      <c r="G878" s="803"/>
      <c r="H878" s="803"/>
      <c r="I878" s="995"/>
      <c r="J878" s="801"/>
      <c r="K878" s="801"/>
      <c r="L878" s="890"/>
      <c r="M878" s="801"/>
      <c r="N878" s="801"/>
      <c r="O878" s="801"/>
      <c r="P878" s="890"/>
      <c r="Q878" s="801"/>
      <c r="R878" s="801"/>
      <c r="S878" s="801"/>
      <c r="T878" s="801"/>
      <c r="U878" s="801"/>
      <c r="V878" s="801"/>
      <c r="W878" s="801"/>
      <c r="X878" s="801"/>
      <c r="Y878" s="801"/>
      <c r="Z878" s="801"/>
    </row>
    <row r="879" spans="1:26" ht="15.75" customHeight="1">
      <c r="A879" s="801"/>
      <c r="B879" s="801"/>
      <c r="C879" s="801"/>
      <c r="D879" s="801"/>
      <c r="E879" s="802"/>
      <c r="F879" s="802"/>
      <c r="G879" s="803"/>
      <c r="H879" s="803"/>
      <c r="I879" s="995"/>
      <c r="J879" s="801"/>
      <c r="K879" s="801"/>
      <c r="L879" s="890"/>
      <c r="M879" s="801"/>
      <c r="N879" s="801"/>
      <c r="O879" s="801"/>
      <c r="P879" s="890"/>
      <c r="Q879" s="801"/>
      <c r="R879" s="801"/>
      <c r="S879" s="801"/>
      <c r="T879" s="801"/>
      <c r="U879" s="801"/>
      <c r="V879" s="801"/>
      <c r="W879" s="801"/>
      <c r="X879" s="801"/>
      <c r="Y879" s="801"/>
      <c r="Z879" s="801"/>
    </row>
    <row r="880" spans="1:26" ht="15.75" customHeight="1">
      <c r="A880" s="801"/>
      <c r="B880" s="801"/>
      <c r="C880" s="801"/>
      <c r="D880" s="801"/>
      <c r="E880" s="802"/>
      <c r="F880" s="802"/>
      <c r="G880" s="803"/>
      <c r="H880" s="803"/>
      <c r="I880" s="995"/>
      <c r="J880" s="801"/>
      <c r="K880" s="801"/>
      <c r="L880" s="890"/>
      <c r="M880" s="801"/>
      <c r="N880" s="801"/>
      <c r="O880" s="801"/>
      <c r="P880" s="890"/>
      <c r="Q880" s="801"/>
      <c r="R880" s="801"/>
      <c r="S880" s="801"/>
      <c r="T880" s="801"/>
      <c r="U880" s="801"/>
      <c r="V880" s="801"/>
      <c r="W880" s="801"/>
      <c r="X880" s="801"/>
      <c r="Y880" s="801"/>
      <c r="Z880" s="801"/>
    </row>
    <row r="881" spans="1:26" ht="15.75" customHeight="1">
      <c r="A881" s="801"/>
      <c r="B881" s="801"/>
      <c r="C881" s="801"/>
      <c r="D881" s="801"/>
      <c r="E881" s="802"/>
      <c r="F881" s="802"/>
      <c r="G881" s="803"/>
      <c r="H881" s="803"/>
      <c r="I881" s="995"/>
      <c r="J881" s="801"/>
      <c r="K881" s="801"/>
      <c r="L881" s="890"/>
      <c r="M881" s="801"/>
      <c r="N881" s="801"/>
      <c r="O881" s="801"/>
      <c r="P881" s="890"/>
      <c r="Q881" s="801"/>
      <c r="R881" s="801"/>
      <c r="S881" s="801"/>
      <c r="T881" s="801"/>
      <c r="U881" s="801"/>
      <c r="V881" s="801"/>
      <c r="W881" s="801"/>
      <c r="X881" s="801"/>
      <c r="Y881" s="801"/>
      <c r="Z881" s="801"/>
    </row>
    <row r="882" spans="1:26" ht="15.75" customHeight="1">
      <c r="A882" s="801"/>
      <c r="B882" s="801"/>
      <c r="C882" s="801"/>
      <c r="D882" s="801"/>
      <c r="E882" s="802"/>
      <c r="F882" s="802"/>
      <c r="G882" s="803"/>
      <c r="H882" s="803"/>
      <c r="I882" s="995"/>
      <c r="J882" s="801"/>
      <c r="K882" s="801"/>
      <c r="L882" s="890"/>
      <c r="M882" s="801"/>
      <c r="N882" s="801"/>
      <c r="O882" s="801"/>
      <c r="P882" s="890"/>
      <c r="Q882" s="801"/>
      <c r="R882" s="801"/>
      <c r="S882" s="801"/>
      <c r="T882" s="801"/>
      <c r="U882" s="801"/>
      <c r="V882" s="801"/>
      <c r="W882" s="801"/>
      <c r="X882" s="801"/>
      <c r="Y882" s="801"/>
      <c r="Z882" s="801"/>
    </row>
    <row r="883" spans="1:26" ht="15.75" customHeight="1">
      <c r="A883" s="801"/>
      <c r="B883" s="801"/>
      <c r="C883" s="801"/>
      <c r="D883" s="801"/>
      <c r="E883" s="802"/>
      <c r="F883" s="802"/>
      <c r="G883" s="803"/>
      <c r="H883" s="803"/>
      <c r="I883" s="995"/>
      <c r="J883" s="801"/>
      <c r="K883" s="801"/>
      <c r="L883" s="890"/>
      <c r="M883" s="801"/>
      <c r="N883" s="801"/>
      <c r="O883" s="801"/>
      <c r="P883" s="890"/>
      <c r="Q883" s="801"/>
      <c r="R883" s="801"/>
      <c r="S883" s="801"/>
      <c r="T883" s="801"/>
      <c r="U883" s="801"/>
      <c r="V883" s="801"/>
      <c r="W883" s="801"/>
      <c r="X883" s="801"/>
      <c r="Y883" s="801"/>
      <c r="Z883" s="801"/>
    </row>
    <row r="884" spans="1:26" ht="15.75" customHeight="1">
      <c r="A884" s="801"/>
      <c r="B884" s="801"/>
      <c r="C884" s="801"/>
      <c r="D884" s="801"/>
      <c r="E884" s="802"/>
      <c r="F884" s="802"/>
      <c r="G884" s="803"/>
      <c r="H884" s="803"/>
      <c r="I884" s="995"/>
      <c r="J884" s="801"/>
      <c r="K884" s="801"/>
      <c r="L884" s="890"/>
      <c r="M884" s="801"/>
      <c r="N884" s="801"/>
      <c r="O884" s="801"/>
      <c r="P884" s="890"/>
      <c r="Q884" s="801"/>
      <c r="R884" s="801"/>
      <c r="S884" s="801"/>
      <c r="T884" s="801"/>
      <c r="U884" s="801"/>
      <c r="V884" s="801"/>
      <c r="W884" s="801"/>
      <c r="X884" s="801"/>
      <c r="Y884" s="801"/>
      <c r="Z884" s="801"/>
    </row>
    <row r="885" spans="1:26" ht="15.75" customHeight="1">
      <c r="A885" s="801"/>
      <c r="B885" s="801"/>
      <c r="C885" s="801"/>
      <c r="D885" s="801"/>
      <c r="E885" s="802"/>
      <c r="F885" s="802"/>
      <c r="G885" s="803"/>
      <c r="H885" s="803"/>
      <c r="I885" s="995"/>
      <c r="J885" s="801"/>
      <c r="K885" s="801"/>
      <c r="L885" s="890"/>
      <c r="M885" s="801"/>
      <c r="N885" s="801"/>
      <c r="O885" s="801"/>
      <c r="P885" s="890"/>
      <c r="Q885" s="801"/>
      <c r="R885" s="801"/>
      <c r="S885" s="801"/>
      <c r="T885" s="801"/>
      <c r="U885" s="801"/>
      <c r="V885" s="801"/>
      <c r="W885" s="801"/>
      <c r="X885" s="801"/>
      <c r="Y885" s="801"/>
      <c r="Z885" s="801"/>
    </row>
    <row r="886" spans="1:26" ht="15.75" customHeight="1">
      <c r="A886" s="801"/>
      <c r="B886" s="801"/>
      <c r="C886" s="801"/>
      <c r="D886" s="801"/>
      <c r="E886" s="802"/>
      <c r="F886" s="802"/>
      <c r="G886" s="803"/>
      <c r="H886" s="803"/>
      <c r="I886" s="995"/>
      <c r="J886" s="801"/>
      <c r="K886" s="801"/>
      <c r="L886" s="890"/>
      <c r="M886" s="801"/>
      <c r="N886" s="801"/>
      <c r="O886" s="801"/>
      <c r="P886" s="890"/>
      <c r="Q886" s="801"/>
      <c r="R886" s="801"/>
      <c r="S886" s="801"/>
      <c r="T886" s="801"/>
      <c r="U886" s="801"/>
      <c r="V886" s="801"/>
      <c r="W886" s="801"/>
      <c r="X886" s="801"/>
      <c r="Y886" s="801"/>
      <c r="Z886" s="801"/>
    </row>
    <row r="887" spans="1:26" ht="15.75" customHeight="1">
      <c r="A887" s="801"/>
      <c r="B887" s="801"/>
      <c r="C887" s="801"/>
      <c r="D887" s="801"/>
      <c r="E887" s="802"/>
      <c r="F887" s="802"/>
      <c r="G887" s="803"/>
      <c r="H887" s="803"/>
      <c r="I887" s="995"/>
      <c r="J887" s="801"/>
      <c r="K887" s="801"/>
      <c r="L887" s="890"/>
      <c r="M887" s="801"/>
      <c r="N887" s="801"/>
      <c r="O887" s="801"/>
      <c r="P887" s="890"/>
      <c r="Q887" s="801"/>
      <c r="R887" s="801"/>
      <c r="S887" s="801"/>
      <c r="T887" s="801"/>
      <c r="U887" s="801"/>
      <c r="V887" s="801"/>
      <c r="W887" s="801"/>
      <c r="X887" s="801"/>
      <c r="Y887" s="801"/>
      <c r="Z887" s="801"/>
    </row>
    <row r="888" spans="1:26" ht="15.75" customHeight="1">
      <c r="A888" s="801"/>
      <c r="B888" s="801"/>
      <c r="C888" s="801"/>
      <c r="D888" s="801"/>
      <c r="E888" s="802"/>
      <c r="F888" s="802"/>
      <c r="G888" s="803"/>
      <c r="H888" s="803"/>
      <c r="I888" s="995"/>
      <c r="J888" s="801"/>
      <c r="K888" s="801"/>
      <c r="L888" s="890"/>
      <c r="M888" s="801"/>
      <c r="N888" s="801"/>
      <c r="O888" s="801"/>
      <c r="P888" s="890"/>
      <c r="Q888" s="801"/>
      <c r="R888" s="801"/>
      <c r="S888" s="801"/>
      <c r="T888" s="801"/>
      <c r="U888" s="801"/>
      <c r="V888" s="801"/>
      <c r="W888" s="801"/>
      <c r="X888" s="801"/>
      <c r="Y888" s="801"/>
      <c r="Z888" s="801"/>
    </row>
    <row r="889" spans="1:26" ht="15.75" customHeight="1">
      <c r="A889" s="801"/>
      <c r="B889" s="801"/>
      <c r="C889" s="801"/>
      <c r="D889" s="801"/>
      <c r="E889" s="802"/>
      <c r="F889" s="802"/>
      <c r="G889" s="803"/>
      <c r="H889" s="803"/>
      <c r="I889" s="995"/>
      <c r="J889" s="801"/>
      <c r="K889" s="801"/>
      <c r="L889" s="890"/>
      <c r="M889" s="801"/>
      <c r="N889" s="801"/>
      <c r="O889" s="801"/>
      <c r="P889" s="890"/>
      <c r="Q889" s="801"/>
      <c r="R889" s="801"/>
      <c r="S889" s="801"/>
      <c r="T889" s="801"/>
      <c r="U889" s="801"/>
      <c r="V889" s="801"/>
      <c r="W889" s="801"/>
      <c r="X889" s="801"/>
      <c r="Y889" s="801"/>
      <c r="Z889" s="801"/>
    </row>
    <row r="890" spans="1:26" ht="15.75" customHeight="1">
      <c r="A890" s="801"/>
      <c r="B890" s="801"/>
      <c r="C890" s="801"/>
      <c r="D890" s="801"/>
      <c r="E890" s="802"/>
      <c r="F890" s="802"/>
      <c r="G890" s="803"/>
      <c r="H890" s="803"/>
      <c r="I890" s="995"/>
      <c r="J890" s="801"/>
      <c r="K890" s="801"/>
      <c r="L890" s="890"/>
      <c r="M890" s="801"/>
      <c r="N890" s="801"/>
      <c r="O890" s="801"/>
      <c r="P890" s="890"/>
      <c r="Q890" s="801"/>
      <c r="R890" s="801"/>
      <c r="S890" s="801"/>
      <c r="T890" s="801"/>
      <c r="U890" s="801"/>
      <c r="V890" s="801"/>
      <c r="W890" s="801"/>
      <c r="X890" s="801"/>
      <c r="Y890" s="801"/>
      <c r="Z890" s="801"/>
    </row>
    <row r="891" spans="1:26" ht="15.75" customHeight="1">
      <c r="A891" s="801"/>
      <c r="B891" s="801"/>
      <c r="C891" s="801"/>
      <c r="D891" s="801"/>
      <c r="E891" s="802"/>
      <c r="F891" s="802"/>
      <c r="G891" s="803"/>
      <c r="H891" s="803"/>
      <c r="I891" s="995"/>
      <c r="J891" s="801"/>
      <c r="K891" s="801"/>
      <c r="L891" s="890"/>
      <c r="M891" s="801"/>
      <c r="N891" s="801"/>
      <c r="O891" s="801"/>
      <c r="P891" s="890"/>
      <c r="Q891" s="801"/>
      <c r="R891" s="801"/>
      <c r="S891" s="801"/>
      <c r="T891" s="801"/>
      <c r="U891" s="801"/>
      <c r="V891" s="801"/>
      <c r="W891" s="801"/>
      <c r="X891" s="801"/>
      <c r="Y891" s="801"/>
      <c r="Z891" s="801"/>
    </row>
    <row r="892" spans="1:26" ht="15.75" customHeight="1">
      <c r="A892" s="801"/>
      <c r="B892" s="801"/>
      <c r="C892" s="801"/>
      <c r="D892" s="801"/>
      <c r="E892" s="802"/>
      <c r="F892" s="802"/>
      <c r="G892" s="803"/>
      <c r="H892" s="803"/>
      <c r="I892" s="995"/>
      <c r="J892" s="801"/>
      <c r="K892" s="801"/>
      <c r="L892" s="890"/>
      <c r="M892" s="801"/>
      <c r="N892" s="801"/>
      <c r="O892" s="801"/>
      <c r="P892" s="890"/>
      <c r="Q892" s="801"/>
      <c r="R892" s="801"/>
      <c r="S892" s="801"/>
      <c r="T892" s="801"/>
      <c r="U892" s="801"/>
      <c r="V892" s="801"/>
      <c r="W892" s="801"/>
      <c r="X892" s="801"/>
      <c r="Y892" s="801"/>
      <c r="Z892" s="801"/>
    </row>
    <row r="893" spans="1:26" ht="15.75" customHeight="1">
      <c r="A893" s="801"/>
      <c r="B893" s="801"/>
      <c r="C893" s="801"/>
      <c r="D893" s="801"/>
      <c r="E893" s="802"/>
      <c r="F893" s="802"/>
      <c r="G893" s="803"/>
      <c r="H893" s="803"/>
      <c r="I893" s="995"/>
      <c r="J893" s="801"/>
      <c r="K893" s="801"/>
      <c r="L893" s="890"/>
      <c r="M893" s="801"/>
      <c r="N893" s="801"/>
      <c r="O893" s="801"/>
      <c r="P893" s="890"/>
      <c r="Q893" s="801"/>
      <c r="R893" s="801"/>
      <c r="S893" s="801"/>
      <c r="T893" s="801"/>
      <c r="U893" s="801"/>
      <c r="V893" s="801"/>
      <c r="W893" s="801"/>
      <c r="X893" s="801"/>
      <c r="Y893" s="801"/>
      <c r="Z893" s="801"/>
    </row>
    <row r="894" spans="1:26" ht="15.75" customHeight="1">
      <c r="A894" s="801"/>
      <c r="B894" s="801"/>
      <c r="C894" s="801"/>
      <c r="D894" s="801"/>
      <c r="E894" s="802"/>
      <c r="F894" s="802"/>
      <c r="G894" s="803"/>
      <c r="H894" s="803"/>
      <c r="I894" s="995"/>
      <c r="J894" s="801"/>
      <c r="K894" s="801"/>
      <c r="L894" s="890"/>
      <c r="M894" s="801"/>
      <c r="N894" s="801"/>
      <c r="O894" s="801"/>
      <c r="P894" s="890"/>
      <c r="Q894" s="801"/>
      <c r="R894" s="801"/>
      <c r="S894" s="801"/>
      <c r="T894" s="801"/>
      <c r="U894" s="801"/>
      <c r="V894" s="801"/>
      <c r="W894" s="801"/>
      <c r="X894" s="801"/>
      <c r="Y894" s="801"/>
      <c r="Z894" s="801"/>
    </row>
    <row r="895" spans="1:26" ht="15.75" customHeight="1">
      <c r="A895" s="801"/>
      <c r="B895" s="801"/>
      <c r="C895" s="801"/>
      <c r="D895" s="801"/>
      <c r="E895" s="802"/>
      <c r="F895" s="802"/>
      <c r="G895" s="803"/>
      <c r="H895" s="803"/>
      <c r="I895" s="995"/>
      <c r="J895" s="801"/>
      <c r="K895" s="801"/>
      <c r="L895" s="890"/>
      <c r="M895" s="801"/>
      <c r="N895" s="801"/>
      <c r="O895" s="801"/>
      <c r="P895" s="890"/>
      <c r="Q895" s="801"/>
      <c r="R895" s="801"/>
      <c r="S895" s="801"/>
      <c r="T895" s="801"/>
      <c r="U895" s="801"/>
      <c r="V895" s="801"/>
      <c r="W895" s="801"/>
      <c r="X895" s="801"/>
      <c r="Y895" s="801"/>
      <c r="Z895" s="801"/>
    </row>
    <row r="896" spans="1:26" ht="15.75" customHeight="1">
      <c r="A896" s="801"/>
      <c r="B896" s="801"/>
      <c r="C896" s="801"/>
      <c r="D896" s="801"/>
      <c r="E896" s="802"/>
      <c r="F896" s="802"/>
      <c r="G896" s="803"/>
      <c r="H896" s="803"/>
      <c r="I896" s="995"/>
      <c r="J896" s="801"/>
      <c r="K896" s="801"/>
      <c r="L896" s="890"/>
      <c r="M896" s="801"/>
      <c r="N896" s="801"/>
      <c r="O896" s="801"/>
      <c r="P896" s="890"/>
      <c r="Q896" s="801"/>
      <c r="R896" s="801"/>
      <c r="S896" s="801"/>
      <c r="T896" s="801"/>
      <c r="U896" s="801"/>
      <c r="V896" s="801"/>
      <c r="W896" s="801"/>
      <c r="X896" s="801"/>
      <c r="Y896" s="801"/>
      <c r="Z896" s="801"/>
    </row>
    <row r="897" spans="1:26" ht="15.75" customHeight="1">
      <c r="A897" s="801"/>
      <c r="B897" s="801"/>
      <c r="C897" s="801"/>
      <c r="D897" s="801"/>
      <c r="E897" s="802"/>
      <c r="F897" s="802"/>
      <c r="G897" s="803"/>
      <c r="H897" s="803"/>
      <c r="I897" s="995"/>
      <c r="J897" s="801"/>
      <c r="K897" s="801"/>
      <c r="L897" s="890"/>
      <c r="M897" s="801"/>
      <c r="N897" s="801"/>
      <c r="O897" s="801"/>
      <c r="P897" s="890"/>
      <c r="Q897" s="801"/>
      <c r="R897" s="801"/>
      <c r="S897" s="801"/>
      <c r="T897" s="801"/>
      <c r="U897" s="801"/>
      <c r="V897" s="801"/>
      <c r="W897" s="801"/>
      <c r="X897" s="801"/>
      <c r="Y897" s="801"/>
      <c r="Z897" s="801"/>
    </row>
    <row r="898" spans="1:26" ht="15.75" customHeight="1">
      <c r="A898" s="801"/>
      <c r="B898" s="801"/>
      <c r="C898" s="801"/>
      <c r="D898" s="801"/>
      <c r="E898" s="802"/>
      <c r="F898" s="802"/>
      <c r="G898" s="803"/>
      <c r="H898" s="803"/>
      <c r="I898" s="995"/>
      <c r="J898" s="801"/>
      <c r="K898" s="801"/>
      <c r="L898" s="890"/>
      <c r="M898" s="801"/>
      <c r="N898" s="801"/>
      <c r="O898" s="801"/>
      <c r="P898" s="890"/>
      <c r="Q898" s="801"/>
      <c r="R898" s="801"/>
      <c r="S898" s="801"/>
      <c r="T898" s="801"/>
      <c r="U898" s="801"/>
      <c r="V898" s="801"/>
      <c r="W898" s="801"/>
      <c r="X898" s="801"/>
      <c r="Y898" s="801"/>
      <c r="Z898" s="801"/>
    </row>
    <row r="899" spans="1:26" ht="15.75" customHeight="1">
      <c r="A899" s="801"/>
      <c r="B899" s="801"/>
      <c r="C899" s="801"/>
      <c r="D899" s="801"/>
      <c r="E899" s="802"/>
      <c r="F899" s="802"/>
      <c r="G899" s="803"/>
      <c r="H899" s="803"/>
      <c r="I899" s="995"/>
      <c r="J899" s="801"/>
      <c r="K899" s="801"/>
      <c r="L899" s="890"/>
      <c r="M899" s="801"/>
      <c r="N899" s="801"/>
      <c r="O899" s="801"/>
      <c r="P899" s="890"/>
      <c r="Q899" s="801"/>
      <c r="R899" s="801"/>
      <c r="S899" s="801"/>
      <c r="T899" s="801"/>
      <c r="U899" s="801"/>
      <c r="V899" s="801"/>
      <c r="W899" s="801"/>
      <c r="X899" s="801"/>
      <c r="Y899" s="801"/>
      <c r="Z899" s="801"/>
    </row>
    <row r="900" spans="1:26" ht="15.75" customHeight="1">
      <c r="A900" s="801"/>
      <c r="B900" s="801"/>
      <c r="C900" s="801"/>
      <c r="D900" s="801"/>
      <c r="E900" s="802"/>
      <c r="F900" s="802"/>
      <c r="G900" s="803"/>
      <c r="H900" s="803"/>
      <c r="I900" s="995"/>
      <c r="J900" s="801"/>
      <c r="K900" s="801"/>
      <c r="L900" s="890"/>
      <c r="M900" s="801"/>
      <c r="N900" s="801"/>
      <c r="O900" s="801"/>
      <c r="P900" s="890"/>
      <c r="Q900" s="801"/>
      <c r="R900" s="801"/>
      <c r="S900" s="801"/>
      <c r="T900" s="801"/>
      <c r="U900" s="801"/>
      <c r="V900" s="801"/>
      <c r="W900" s="801"/>
      <c r="X900" s="801"/>
      <c r="Y900" s="801"/>
      <c r="Z900" s="801"/>
    </row>
    <row r="901" spans="1:26" ht="15.75" customHeight="1">
      <c r="A901" s="801"/>
      <c r="B901" s="801"/>
      <c r="C901" s="801"/>
      <c r="D901" s="801"/>
      <c r="E901" s="802"/>
      <c r="F901" s="802"/>
      <c r="G901" s="803"/>
      <c r="H901" s="803"/>
      <c r="I901" s="995"/>
      <c r="J901" s="801"/>
      <c r="K901" s="801"/>
      <c r="L901" s="890"/>
      <c r="M901" s="801"/>
      <c r="N901" s="801"/>
      <c r="O901" s="801"/>
      <c r="P901" s="890"/>
      <c r="Q901" s="801"/>
      <c r="R901" s="801"/>
      <c r="S901" s="801"/>
      <c r="T901" s="801"/>
      <c r="U901" s="801"/>
      <c r="V901" s="801"/>
      <c r="W901" s="801"/>
      <c r="X901" s="801"/>
      <c r="Y901" s="801"/>
      <c r="Z901" s="801"/>
    </row>
    <row r="902" spans="1:26" ht="15.75" customHeight="1">
      <c r="A902" s="801"/>
      <c r="B902" s="801"/>
      <c r="C902" s="801"/>
      <c r="D902" s="801"/>
      <c r="E902" s="802"/>
      <c r="F902" s="802"/>
      <c r="G902" s="803"/>
      <c r="H902" s="803"/>
      <c r="I902" s="995"/>
      <c r="J902" s="801"/>
      <c r="K902" s="801"/>
      <c r="L902" s="890"/>
      <c r="M902" s="801"/>
      <c r="N902" s="801"/>
      <c r="O902" s="801"/>
      <c r="P902" s="890"/>
      <c r="Q902" s="801"/>
      <c r="R902" s="801"/>
      <c r="S902" s="801"/>
      <c r="T902" s="801"/>
      <c r="U902" s="801"/>
      <c r="V902" s="801"/>
      <c r="W902" s="801"/>
      <c r="X902" s="801"/>
      <c r="Y902" s="801"/>
      <c r="Z902" s="801"/>
    </row>
    <row r="903" spans="1:26" ht="15.75" customHeight="1">
      <c r="A903" s="801"/>
      <c r="B903" s="801"/>
      <c r="C903" s="801"/>
      <c r="D903" s="801"/>
      <c r="E903" s="802"/>
      <c r="F903" s="802"/>
      <c r="G903" s="803"/>
      <c r="H903" s="803"/>
      <c r="I903" s="995"/>
      <c r="J903" s="801"/>
      <c r="K903" s="801"/>
      <c r="L903" s="890"/>
      <c r="M903" s="801"/>
      <c r="N903" s="801"/>
      <c r="O903" s="801"/>
      <c r="P903" s="890"/>
      <c r="Q903" s="801"/>
      <c r="R903" s="801"/>
      <c r="S903" s="801"/>
      <c r="T903" s="801"/>
      <c r="U903" s="801"/>
      <c r="V903" s="801"/>
      <c r="W903" s="801"/>
      <c r="X903" s="801"/>
      <c r="Y903" s="801"/>
      <c r="Z903" s="801"/>
    </row>
    <row r="904" spans="1:26" ht="15.75" customHeight="1">
      <c r="A904" s="801"/>
      <c r="B904" s="801"/>
      <c r="C904" s="801"/>
      <c r="D904" s="801"/>
      <c r="E904" s="802"/>
      <c r="F904" s="802"/>
      <c r="G904" s="803"/>
      <c r="H904" s="803"/>
      <c r="I904" s="995"/>
      <c r="J904" s="801"/>
      <c r="K904" s="801"/>
      <c r="L904" s="890"/>
      <c r="M904" s="801"/>
      <c r="N904" s="801"/>
      <c r="O904" s="801"/>
      <c r="P904" s="890"/>
      <c r="Q904" s="801"/>
      <c r="R904" s="801"/>
      <c r="S904" s="801"/>
      <c r="T904" s="801"/>
      <c r="U904" s="801"/>
      <c r="V904" s="801"/>
      <c r="W904" s="801"/>
      <c r="X904" s="801"/>
      <c r="Y904" s="801"/>
      <c r="Z904" s="801"/>
    </row>
    <row r="905" spans="1:26" ht="15.75" customHeight="1">
      <c r="A905" s="801"/>
      <c r="B905" s="801"/>
      <c r="C905" s="801"/>
      <c r="D905" s="801"/>
      <c r="E905" s="802"/>
      <c r="F905" s="802"/>
      <c r="G905" s="803"/>
      <c r="H905" s="803"/>
      <c r="I905" s="995"/>
      <c r="J905" s="801"/>
      <c r="K905" s="801"/>
      <c r="L905" s="890"/>
      <c r="M905" s="801"/>
      <c r="N905" s="801"/>
      <c r="O905" s="801"/>
      <c r="P905" s="890"/>
      <c r="Q905" s="801"/>
      <c r="R905" s="801"/>
      <c r="S905" s="801"/>
      <c r="T905" s="801"/>
      <c r="U905" s="801"/>
      <c r="V905" s="801"/>
      <c r="W905" s="801"/>
      <c r="X905" s="801"/>
      <c r="Y905" s="801"/>
      <c r="Z905" s="801"/>
    </row>
    <row r="906" spans="1:26" ht="15.75" customHeight="1">
      <c r="A906" s="801"/>
      <c r="B906" s="801"/>
      <c r="C906" s="801"/>
      <c r="D906" s="801"/>
      <c r="E906" s="802"/>
      <c r="F906" s="802"/>
      <c r="G906" s="803"/>
      <c r="H906" s="803"/>
      <c r="I906" s="995"/>
      <c r="J906" s="801"/>
      <c r="K906" s="801"/>
      <c r="L906" s="890"/>
      <c r="M906" s="801"/>
      <c r="N906" s="801"/>
      <c r="O906" s="801"/>
      <c r="P906" s="890"/>
      <c r="Q906" s="801"/>
      <c r="R906" s="801"/>
      <c r="S906" s="801"/>
      <c r="T906" s="801"/>
      <c r="U906" s="801"/>
      <c r="V906" s="801"/>
      <c r="W906" s="801"/>
      <c r="X906" s="801"/>
      <c r="Y906" s="801"/>
      <c r="Z906" s="801"/>
    </row>
    <row r="907" spans="1:26" ht="15.75" customHeight="1">
      <c r="A907" s="801"/>
      <c r="B907" s="801"/>
      <c r="C907" s="801"/>
      <c r="D907" s="801"/>
      <c r="E907" s="802"/>
      <c r="F907" s="802"/>
      <c r="G907" s="803"/>
      <c r="H907" s="803"/>
      <c r="I907" s="995"/>
      <c r="J907" s="801"/>
      <c r="K907" s="801"/>
      <c r="L907" s="890"/>
      <c r="M907" s="801"/>
      <c r="N907" s="801"/>
      <c r="O907" s="801"/>
      <c r="P907" s="890"/>
      <c r="Q907" s="801"/>
      <c r="R907" s="801"/>
      <c r="S907" s="801"/>
      <c r="T907" s="801"/>
      <c r="U907" s="801"/>
      <c r="V907" s="801"/>
      <c r="W907" s="801"/>
      <c r="X907" s="801"/>
      <c r="Y907" s="801"/>
      <c r="Z907" s="801"/>
    </row>
    <row r="908" spans="1:26" ht="15.75" customHeight="1">
      <c r="A908" s="801"/>
      <c r="B908" s="801"/>
      <c r="C908" s="801"/>
      <c r="D908" s="801"/>
      <c r="E908" s="802"/>
      <c r="F908" s="802"/>
      <c r="G908" s="803"/>
      <c r="H908" s="803"/>
      <c r="I908" s="995"/>
      <c r="J908" s="801"/>
      <c r="K908" s="801"/>
      <c r="L908" s="890"/>
      <c r="M908" s="801"/>
      <c r="N908" s="801"/>
      <c r="O908" s="801"/>
      <c r="P908" s="890"/>
      <c r="Q908" s="801"/>
      <c r="R908" s="801"/>
      <c r="S908" s="801"/>
      <c r="T908" s="801"/>
      <c r="U908" s="801"/>
      <c r="V908" s="801"/>
      <c r="W908" s="801"/>
      <c r="X908" s="801"/>
      <c r="Y908" s="801"/>
      <c r="Z908" s="801"/>
    </row>
    <row r="909" spans="1:26" ht="15.75" customHeight="1">
      <c r="A909" s="801"/>
      <c r="B909" s="801"/>
      <c r="C909" s="801"/>
      <c r="D909" s="801"/>
      <c r="E909" s="802"/>
      <c r="F909" s="802"/>
      <c r="G909" s="803"/>
      <c r="H909" s="803"/>
      <c r="I909" s="995"/>
      <c r="J909" s="801"/>
      <c r="K909" s="801"/>
      <c r="L909" s="890"/>
      <c r="M909" s="801"/>
      <c r="N909" s="801"/>
      <c r="O909" s="801"/>
      <c r="P909" s="890"/>
      <c r="Q909" s="801"/>
      <c r="R909" s="801"/>
      <c r="S909" s="801"/>
      <c r="T909" s="801"/>
      <c r="U909" s="801"/>
      <c r="V909" s="801"/>
      <c r="W909" s="801"/>
      <c r="X909" s="801"/>
      <c r="Y909" s="801"/>
      <c r="Z909" s="801"/>
    </row>
    <row r="910" spans="1:26" ht="15.75" customHeight="1">
      <c r="A910" s="801"/>
      <c r="B910" s="801"/>
      <c r="C910" s="801"/>
      <c r="D910" s="801"/>
      <c r="E910" s="802"/>
      <c r="F910" s="802"/>
      <c r="G910" s="803"/>
      <c r="H910" s="803"/>
      <c r="I910" s="995"/>
      <c r="J910" s="801"/>
      <c r="K910" s="801"/>
      <c r="L910" s="890"/>
      <c r="M910" s="801"/>
      <c r="N910" s="801"/>
      <c r="O910" s="801"/>
      <c r="P910" s="890"/>
      <c r="Q910" s="801"/>
      <c r="R910" s="801"/>
      <c r="S910" s="801"/>
      <c r="T910" s="801"/>
      <c r="U910" s="801"/>
      <c r="V910" s="801"/>
      <c r="W910" s="801"/>
      <c r="X910" s="801"/>
      <c r="Y910" s="801"/>
      <c r="Z910" s="801"/>
    </row>
    <row r="911" spans="1:26" ht="15.75" customHeight="1">
      <c r="A911" s="801"/>
      <c r="B911" s="801"/>
      <c r="C911" s="801"/>
      <c r="D911" s="801"/>
      <c r="E911" s="802"/>
      <c r="F911" s="802"/>
      <c r="G911" s="803"/>
      <c r="H911" s="803"/>
      <c r="I911" s="995"/>
      <c r="J911" s="801"/>
      <c r="K911" s="801"/>
      <c r="L911" s="890"/>
      <c r="M911" s="801"/>
      <c r="N911" s="801"/>
      <c r="O911" s="801"/>
      <c r="P911" s="890"/>
      <c r="Q911" s="801"/>
      <c r="R911" s="801"/>
      <c r="S911" s="801"/>
      <c r="T911" s="801"/>
      <c r="U911" s="801"/>
      <c r="V911" s="801"/>
      <c r="W911" s="801"/>
      <c r="X911" s="801"/>
      <c r="Y911" s="801"/>
      <c r="Z911" s="801"/>
    </row>
    <row r="912" spans="1:26" ht="15.75" customHeight="1">
      <c r="A912" s="801"/>
      <c r="B912" s="801"/>
      <c r="C912" s="801"/>
      <c r="D912" s="801"/>
      <c r="E912" s="802"/>
      <c r="F912" s="802"/>
      <c r="G912" s="803"/>
      <c r="H912" s="803"/>
      <c r="I912" s="995"/>
      <c r="J912" s="801"/>
      <c r="K912" s="801"/>
      <c r="L912" s="890"/>
      <c r="M912" s="801"/>
      <c r="N912" s="801"/>
      <c r="O912" s="801"/>
      <c r="P912" s="890"/>
      <c r="Q912" s="801"/>
      <c r="R912" s="801"/>
      <c r="S912" s="801"/>
      <c r="T912" s="801"/>
      <c r="U912" s="801"/>
      <c r="V912" s="801"/>
      <c r="W912" s="801"/>
      <c r="X912" s="801"/>
      <c r="Y912" s="801"/>
      <c r="Z912" s="801"/>
    </row>
    <row r="913" spans="1:26" ht="15.75" customHeight="1">
      <c r="A913" s="801"/>
      <c r="B913" s="801"/>
      <c r="C913" s="801"/>
      <c r="D913" s="801"/>
      <c r="E913" s="802"/>
      <c r="F913" s="802"/>
      <c r="G913" s="803"/>
      <c r="H913" s="803"/>
      <c r="I913" s="995"/>
      <c r="J913" s="801"/>
      <c r="K913" s="801"/>
      <c r="L913" s="890"/>
      <c r="M913" s="801"/>
      <c r="N913" s="801"/>
      <c r="O913" s="801"/>
      <c r="P913" s="890"/>
      <c r="Q913" s="801"/>
      <c r="R913" s="801"/>
      <c r="S913" s="801"/>
      <c r="T913" s="801"/>
      <c r="U913" s="801"/>
      <c r="V913" s="801"/>
      <c r="W913" s="801"/>
      <c r="X913" s="801"/>
      <c r="Y913" s="801"/>
      <c r="Z913" s="801"/>
    </row>
    <row r="914" spans="1:26" ht="15.75" customHeight="1">
      <c r="A914" s="801"/>
      <c r="B914" s="801"/>
      <c r="C914" s="801"/>
      <c r="D914" s="801"/>
      <c r="E914" s="802"/>
      <c r="F914" s="802"/>
      <c r="G914" s="803"/>
      <c r="H914" s="803"/>
      <c r="I914" s="995"/>
      <c r="J914" s="801"/>
      <c r="K914" s="801"/>
      <c r="L914" s="890"/>
      <c r="M914" s="801"/>
      <c r="N914" s="801"/>
      <c r="O914" s="801"/>
      <c r="P914" s="890"/>
      <c r="Q914" s="801"/>
      <c r="R914" s="801"/>
      <c r="S914" s="801"/>
      <c r="T914" s="801"/>
      <c r="U914" s="801"/>
      <c r="V914" s="801"/>
      <c r="W914" s="801"/>
      <c r="X914" s="801"/>
      <c r="Y914" s="801"/>
      <c r="Z914" s="801"/>
    </row>
    <row r="915" spans="1:26" ht="15.75" customHeight="1">
      <c r="A915" s="801"/>
      <c r="B915" s="801"/>
      <c r="C915" s="801"/>
      <c r="D915" s="801"/>
      <c r="E915" s="802"/>
      <c r="F915" s="802"/>
      <c r="G915" s="803"/>
      <c r="H915" s="803"/>
      <c r="I915" s="995"/>
      <c r="J915" s="801"/>
      <c r="K915" s="801"/>
      <c r="L915" s="890"/>
      <c r="M915" s="801"/>
      <c r="N915" s="801"/>
      <c r="O915" s="801"/>
      <c r="P915" s="890"/>
      <c r="Q915" s="801"/>
      <c r="R915" s="801"/>
      <c r="S915" s="801"/>
      <c r="T915" s="801"/>
      <c r="U915" s="801"/>
      <c r="V915" s="801"/>
      <c r="W915" s="801"/>
      <c r="X915" s="801"/>
      <c r="Y915" s="801"/>
      <c r="Z915" s="801"/>
    </row>
    <row r="916" spans="1:26" ht="15.75" customHeight="1">
      <c r="A916" s="801"/>
      <c r="B916" s="801"/>
      <c r="C916" s="801"/>
      <c r="D916" s="801"/>
      <c r="E916" s="802"/>
      <c r="F916" s="802"/>
      <c r="G916" s="803"/>
      <c r="H916" s="803"/>
      <c r="I916" s="995"/>
      <c r="J916" s="801"/>
      <c r="K916" s="801"/>
      <c r="L916" s="890"/>
      <c r="M916" s="801"/>
      <c r="N916" s="801"/>
      <c r="O916" s="801"/>
      <c r="P916" s="890"/>
      <c r="Q916" s="801"/>
      <c r="R916" s="801"/>
      <c r="S916" s="801"/>
      <c r="T916" s="801"/>
      <c r="U916" s="801"/>
      <c r="V916" s="801"/>
      <c r="W916" s="801"/>
      <c r="X916" s="801"/>
      <c r="Y916" s="801"/>
      <c r="Z916" s="801"/>
    </row>
    <row r="917" spans="1:26" ht="15.75" customHeight="1">
      <c r="A917" s="801"/>
      <c r="B917" s="801"/>
      <c r="C917" s="801"/>
      <c r="D917" s="801"/>
      <c r="E917" s="802"/>
      <c r="F917" s="802"/>
      <c r="G917" s="803"/>
      <c r="H917" s="803"/>
      <c r="I917" s="995"/>
      <c r="J917" s="801"/>
      <c r="K917" s="801"/>
      <c r="L917" s="890"/>
      <c r="M917" s="801"/>
      <c r="N917" s="801"/>
      <c r="O917" s="801"/>
      <c r="P917" s="890"/>
      <c r="Q917" s="801"/>
      <c r="R917" s="801"/>
      <c r="S917" s="801"/>
      <c r="T917" s="801"/>
      <c r="U917" s="801"/>
      <c r="V917" s="801"/>
      <c r="W917" s="801"/>
      <c r="X917" s="801"/>
      <c r="Y917" s="801"/>
      <c r="Z917" s="801"/>
    </row>
    <row r="918" spans="1:26" ht="15.75" customHeight="1">
      <c r="A918" s="801"/>
      <c r="B918" s="801"/>
      <c r="C918" s="801"/>
      <c r="D918" s="801"/>
      <c r="E918" s="802"/>
      <c r="F918" s="802"/>
      <c r="G918" s="803"/>
      <c r="H918" s="803"/>
      <c r="I918" s="995"/>
      <c r="J918" s="801"/>
      <c r="K918" s="801"/>
      <c r="L918" s="890"/>
      <c r="M918" s="801"/>
      <c r="N918" s="801"/>
      <c r="O918" s="801"/>
      <c r="P918" s="890"/>
      <c r="Q918" s="801"/>
      <c r="R918" s="801"/>
      <c r="S918" s="801"/>
      <c r="T918" s="801"/>
      <c r="U918" s="801"/>
      <c r="V918" s="801"/>
      <c r="W918" s="801"/>
      <c r="X918" s="801"/>
      <c r="Y918" s="801"/>
      <c r="Z918" s="801"/>
    </row>
    <row r="919" spans="1:26" ht="15.75" customHeight="1">
      <c r="A919" s="801"/>
      <c r="B919" s="801"/>
      <c r="C919" s="801"/>
      <c r="D919" s="801"/>
      <c r="E919" s="802"/>
      <c r="F919" s="802"/>
      <c r="G919" s="803"/>
      <c r="H919" s="803"/>
      <c r="I919" s="995"/>
      <c r="J919" s="801"/>
      <c r="K919" s="801"/>
      <c r="L919" s="890"/>
      <c r="M919" s="801"/>
      <c r="N919" s="801"/>
      <c r="O919" s="801"/>
      <c r="P919" s="890"/>
      <c r="Q919" s="801"/>
      <c r="R919" s="801"/>
      <c r="S919" s="801"/>
      <c r="T919" s="801"/>
      <c r="U919" s="801"/>
      <c r="V919" s="801"/>
      <c r="W919" s="801"/>
      <c r="X919" s="801"/>
      <c r="Y919" s="801"/>
      <c r="Z919" s="801"/>
    </row>
    <row r="920" spans="1:26" ht="15.75" customHeight="1">
      <c r="A920" s="801"/>
      <c r="B920" s="801"/>
      <c r="C920" s="801"/>
      <c r="D920" s="801"/>
      <c r="E920" s="802"/>
      <c r="F920" s="802"/>
      <c r="G920" s="803"/>
      <c r="H920" s="803"/>
      <c r="I920" s="995"/>
      <c r="J920" s="801"/>
      <c r="K920" s="801"/>
      <c r="L920" s="890"/>
      <c r="M920" s="801"/>
      <c r="N920" s="801"/>
      <c r="O920" s="801"/>
      <c r="P920" s="890"/>
      <c r="Q920" s="801"/>
      <c r="R920" s="801"/>
      <c r="S920" s="801"/>
      <c r="T920" s="801"/>
      <c r="U920" s="801"/>
      <c r="V920" s="801"/>
      <c r="W920" s="801"/>
      <c r="X920" s="801"/>
      <c r="Y920" s="801"/>
      <c r="Z920" s="801"/>
    </row>
    <row r="921" spans="1:26" ht="15.75" customHeight="1">
      <c r="A921" s="801"/>
      <c r="B921" s="801"/>
      <c r="C921" s="801"/>
      <c r="D921" s="801"/>
      <c r="E921" s="802"/>
      <c r="F921" s="802"/>
      <c r="G921" s="803"/>
      <c r="H921" s="803"/>
      <c r="I921" s="995"/>
      <c r="J921" s="801"/>
      <c r="K921" s="801"/>
      <c r="L921" s="890"/>
      <c r="M921" s="801"/>
      <c r="N921" s="801"/>
      <c r="O921" s="801"/>
      <c r="P921" s="890"/>
      <c r="Q921" s="801"/>
      <c r="R921" s="801"/>
      <c r="S921" s="801"/>
      <c r="T921" s="801"/>
      <c r="U921" s="801"/>
      <c r="V921" s="801"/>
      <c r="W921" s="801"/>
      <c r="X921" s="801"/>
      <c r="Y921" s="801"/>
      <c r="Z921" s="801"/>
    </row>
    <row r="922" spans="1:26" ht="15.75" customHeight="1">
      <c r="A922" s="801"/>
      <c r="B922" s="801"/>
      <c r="C922" s="801"/>
      <c r="D922" s="801"/>
      <c r="E922" s="802"/>
      <c r="F922" s="802"/>
      <c r="G922" s="803"/>
      <c r="H922" s="803"/>
      <c r="I922" s="995"/>
      <c r="J922" s="801"/>
      <c r="K922" s="801"/>
      <c r="L922" s="890"/>
      <c r="M922" s="801"/>
      <c r="N922" s="801"/>
      <c r="O922" s="801"/>
      <c r="P922" s="890"/>
      <c r="Q922" s="801"/>
      <c r="R922" s="801"/>
      <c r="S922" s="801"/>
      <c r="T922" s="801"/>
      <c r="U922" s="801"/>
      <c r="V922" s="801"/>
      <c r="W922" s="801"/>
      <c r="X922" s="801"/>
      <c r="Y922" s="801"/>
      <c r="Z922" s="801"/>
    </row>
    <row r="923" spans="1:26" ht="15.75" customHeight="1">
      <c r="A923" s="801"/>
      <c r="B923" s="801"/>
      <c r="C923" s="801"/>
      <c r="D923" s="801"/>
      <c r="E923" s="802"/>
      <c r="F923" s="802"/>
      <c r="G923" s="803"/>
      <c r="H923" s="803"/>
      <c r="I923" s="995"/>
      <c r="J923" s="801"/>
      <c r="K923" s="801"/>
      <c r="L923" s="890"/>
      <c r="M923" s="801"/>
      <c r="N923" s="801"/>
      <c r="O923" s="801"/>
      <c r="P923" s="890"/>
      <c r="Q923" s="801"/>
      <c r="R923" s="801"/>
      <c r="S923" s="801"/>
      <c r="T923" s="801"/>
      <c r="U923" s="801"/>
      <c r="V923" s="801"/>
      <c r="W923" s="801"/>
      <c r="X923" s="801"/>
      <c r="Y923" s="801"/>
      <c r="Z923" s="801"/>
    </row>
    <row r="924" spans="1:26" ht="15.75" customHeight="1">
      <c r="A924" s="801"/>
      <c r="B924" s="801"/>
      <c r="C924" s="801"/>
      <c r="D924" s="801"/>
      <c r="E924" s="802"/>
      <c r="F924" s="802"/>
      <c r="G924" s="803"/>
      <c r="H924" s="803"/>
      <c r="I924" s="995"/>
      <c r="J924" s="801"/>
      <c r="K924" s="801"/>
      <c r="L924" s="890"/>
      <c r="M924" s="801"/>
      <c r="N924" s="801"/>
      <c r="O924" s="801"/>
      <c r="P924" s="890"/>
      <c r="Q924" s="801"/>
      <c r="R924" s="801"/>
      <c r="S924" s="801"/>
      <c r="T924" s="801"/>
      <c r="U924" s="801"/>
      <c r="V924" s="801"/>
      <c r="W924" s="801"/>
      <c r="X924" s="801"/>
      <c r="Y924" s="801"/>
      <c r="Z924" s="801"/>
    </row>
    <row r="925" spans="1:26" ht="15.75" customHeight="1">
      <c r="A925" s="801"/>
      <c r="B925" s="801"/>
      <c r="C925" s="801"/>
      <c r="D925" s="801"/>
      <c r="E925" s="802"/>
      <c r="F925" s="802"/>
      <c r="G925" s="803"/>
      <c r="H925" s="803"/>
      <c r="I925" s="995"/>
      <c r="J925" s="801"/>
      <c r="K925" s="801"/>
      <c r="L925" s="890"/>
      <c r="M925" s="801"/>
      <c r="N925" s="801"/>
      <c r="O925" s="801"/>
      <c r="P925" s="890"/>
      <c r="Q925" s="801"/>
      <c r="R925" s="801"/>
      <c r="S925" s="801"/>
      <c r="T925" s="801"/>
      <c r="U925" s="801"/>
      <c r="V925" s="801"/>
      <c r="W925" s="801"/>
      <c r="X925" s="801"/>
      <c r="Y925" s="801"/>
      <c r="Z925" s="801"/>
    </row>
    <row r="926" spans="1:26" ht="15.75" customHeight="1">
      <c r="A926" s="801"/>
      <c r="B926" s="801"/>
      <c r="C926" s="801"/>
      <c r="D926" s="801"/>
      <c r="E926" s="802"/>
      <c r="F926" s="802"/>
      <c r="G926" s="803"/>
      <c r="H926" s="803"/>
      <c r="I926" s="995"/>
      <c r="J926" s="801"/>
      <c r="K926" s="801"/>
      <c r="L926" s="890"/>
      <c r="M926" s="801"/>
      <c r="N926" s="801"/>
      <c r="O926" s="801"/>
      <c r="P926" s="890"/>
      <c r="Q926" s="801"/>
      <c r="R926" s="801"/>
      <c r="S926" s="801"/>
      <c r="T926" s="801"/>
      <c r="U926" s="801"/>
      <c r="V926" s="801"/>
      <c r="W926" s="801"/>
      <c r="X926" s="801"/>
      <c r="Y926" s="801"/>
      <c r="Z926" s="801"/>
    </row>
    <row r="927" spans="1:26" ht="15.75" customHeight="1">
      <c r="A927" s="801"/>
      <c r="B927" s="801"/>
      <c r="C927" s="801"/>
      <c r="D927" s="801"/>
      <c r="E927" s="802"/>
      <c r="F927" s="802"/>
      <c r="G927" s="803"/>
      <c r="H927" s="803"/>
      <c r="I927" s="995"/>
      <c r="J927" s="801"/>
      <c r="K927" s="801"/>
      <c r="L927" s="890"/>
      <c r="M927" s="801"/>
      <c r="N927" s="801"/>
      <c r="O927" s="801"/>
      <c r="P927" s="890"/>
      <c r="Q927" s="801"/>
      <c r="R927" s="801"/>
      <c r="S927" s="801"/>
      <c r="T927" s="801"/>
      <c r="U927" s="801"/>
      <c r="V927" s="801"/>
      <c r="W927" s="801"/>
      <c r="X927" s="801"/>
      <c r="Y927" s="801"/>
      <c r="Z927" s="801"/>
    </row>
    <row r="928" spans="1:26" ht="15.75" customHeight="1">
      <c r="A928" s="801"/>
      <c r="B928" s="801"/>
      <c r="C928" s="801"/>
      <c r="D928" s="801"/>
      <c r="E928" s="802"/>
      <c r="F928" s="802"/>
      <c r="G928" s="803"/>
      <c r="H928" s="803"/>
      <c r="I928" s="995"/>
      <c r="J928" s="801"/>
      <c r="K928" s="801"/>
      <c r="L928" s="890"/>
      <c r="M928" s="801"/>
      <c r="N928" s="801"/>
      <c r="O928" s="801"/>
      <c r="P928" s="890"/>
      <c r="Q928" s="801"/>
      <c r="R928" s="801"/>
      <c r="S928" s="801"/>
      <c r="T928" s="801"/>
      <c r="U928" s="801"/>
      <c r="V928" s="801"/>
      <c r="W928" s="801"/>
      <c r="X928" s="801"/>
      <c r="Y928" s="801"/>
      <c r="Z928" s="801"/>
    </row>
    <row r="929" spans="1:26" ht="15.75" customHeight="1">
      <c r="A929" s="801"/>
      <c r="B929" s="801"/>
      <c r="C929" s="801"/>
      <c r="D929" s="801"/>
      <c r="E929" s="802"/>
      <c r="F929" s="802"/>
      <c r="G929" s="803"/>
      <c r="H929" s="803"/>
      <c r="I929" s="995"/>
      <c r="J929" s="801"/>
      <c r="K929" s="801"/>
      <c r="L929" s="890"/>
      <c r="M929" s="801"/>
      <c r="N929" s="801"/>
      <c r="O929" s="801"/>
      <c r="P929" s="890"/>
      <c r="Q929" s="801"/>
      <c r="R929" s="801"/>
      <c r="S929" s="801"/>
      <c r="T929" s="801"/>
      <c r="U929" s="801"/>
      <c r="V929" s="801"/>
      <c r="W929" s="801"/>
      <c r="X929" s="801"/>
      <c r="Y929" s="801"/>
      <c r="Z929" s="801"/>
    </row>
    <row r="930" spans="1:26" ht="15.75" customHeight="1">
      <c r="A930" s="801"/>
      <c r="B930" s="801"/>
      <c r="C930" s="801"/>
      <c r="D930" s="801"/>
      <c r="E930" s="802"/>
      <c r="F930" s="802"/>
      <c r="G930" s="803"/>
      <c r="H930" s="803"/>
      <c r="I930" s="995"/>
      <c r="J930" s="801"/>
      <c r="K930" s="801"/>
      <c r="L930" s="890"/>
      <c r="M930" s="801"/>
      <c r="N930" s="801"/>
      <c r="O930" s="801"/>
      <c r="P930" s="890"/>
      <c r="Q930" s="801"/>
      <c r="R930" s="801"/>
      <c r="S930" s="801"/>
      <c r="T930" s="801"/>
      <c r="U930" s="801"/>
      <c r="V930" s="801"/>
      <c r="W930" s="801"/>
      <c r="X930" s="801"/>
      <c r="Y930" s="801"/>
      <c r="Z930" s="801"/>
    </row>
    <row r="931" spans="1:26" ht="15.75" customHeight="1">
      <c r="A931" s="801"/>
      <c r="B931" s="801"/>
      <c r="C931" s="801"/>
      <c r="D931" s="801"/>
      <c r="E931" s="802"/>
      <c r="F931" s="802"/>
      <c r="G931" s="803"/>
      <c r="H931" s="803"/>
      <c r="I931" s="995"/>
      <c r="J931" s="801"/>
      <c r="K931" s="801"/>
      <c r="L931" s="890"/>
      <c r="M931" s="801"/>
      <c r="N931" s="801"/>
      <c r="O931" s="801"/>
      <c r="P931" s="890"/>
      <c r="Q931" s="801"/>
      <c r="R931" s="801"/>
      <c r="S931" s="801"/>
      <c r="T931" s="801"/>
      <c r="U931" s="801"/>
      <c r="V931" s="801"/>
      <c r="W931" s="801"/>
      <c r="X931" s="801"/>
      <c r="Y931" s="801"/>
      <c r="Z931" s="801"/>
    </row>
    <row r="932" spans="1:26" ht="15.75" customHeight="1">
      <c r="A932" s="801"/>
      <c r="B932" s="801"/>
      <c r="C932" s="801"/>
      <c r="D932" s="801"/>
      <c r="E932" s="802"/>
      <c r="F932" s="802"/>
      <c r="G932" s="803"/>
      <c r="H932" s="803"/>
      <c r="I932" s="995"/>
      <c r="J932" s="801"/>
      <c r="K932" s="801"/>
      <c r="L932" s="890"/>
      <c r="M932" s="801"/>
      <c r="N932" s="801"/>
      <c r="O932" s="801"/>
      <c r="P932" s="890"/>
      <c r="Q932" s="801"/>
      <c r="R932" s="801"/>
      <c r="S932" s="801"/>
      <c r="T932" s="801"/>
      <c r="U932" s="801"/>
      <c r="V932" s="801"/>
      <c r="W932" s="801"/>
      <c r="X932" s="801"/>
      <c r="Y932" s="801"/>
      <c r="Z932" s="801"/>
    </row>
    <row r="933" spans="1:26" ht="15.75" customHeight="1">
      <c r="A933" s="801"/>
      <c r="B933" s="801"/>
      <c r="C933" s="801"/>
      <c r="D933" s="801"/>
      <c r="E933" s="802"/>
      <c r="F933" s="802"/>
      <c r="G933" s="803"/>
      <c r="H933" s="803"/>
      <c r="I933" s="995"/>
      <c r="J933" s="801"/>
      <c r="K933" s="801"/>
      <c r="L933" s="890"/>
      <c r="M933" s="801"/>
      <c r="N933" s="801"/>
      <c r="O933" s="801"/>
      <c r="P933" s="890"/>
      <c r="Q933" s="801"/>
      <c r="R933" s="801"/>
      <c r="S933" s="801"/>
      <c r="T933" s="801"/>
      <c r="U933" s="801"/>
      <c r="V933" s="801"/>
      <c r="W933" s="801"/>
      <c r="X933" s="801"/>
      <c r="Y933" s="801"/>
      <c r="Z933" s="801"/>
    </row>
    <row r="934" spans="1:26" ht="15.75" customHeight="1">
      <c r="A934" s="801"/>
      <c r="B934" s="801"/>
      <c r="C934" s="801"/>
      <c r="D934" s="801"/>
      <c r="E934" s="802"/>
      <c r="F934" s="802"/>
      <c r="G934" s="803"/>
      <c r="H934" s="803"/>
      <c r="I934" s="995"/>
      <c r="J934" s="801"/>
      <c r="K934" s="801"/>
      <c r="L934" s="890"/>
      <c r="M934" s="801"/>
      <c r="N934" s="801"/>
      <c r="O934" s="801"/>
      <c r="P934" s="890"/>
      <c r="Q934" s="801"/>
      <c r="R934" s="801"/>
      <c r="S934" s="801"/>
      <c r="T934" s="801"/>
      <c r="U934" s="801"/>
      <c r="V934" s="801"/>
      <c r="W934" s="801"/>
      <c r="X934" s="801"/>
      <c r="Y934" s="801"/>
      <c r="Z934" s="801"/>
    </row>
    <row r="935" spans="1:26" ht="15.75" customHeight="1">
      <c r="A935" s="801"/>
      <c r="B935" s="801"/>
      <c r="C935" s="801"/>
      <c r="D935" s="801"/>
      <c r="E935" s="802"/>
      <c r="F935" s="802"/>
      <c r="G935" s="803"/>
      <c r="H935" s="803"/>
      <c r="I935" s="995"/>
      <c r="J935" s="801"/>
      <c r="K935" s="801"/>
      <c r="L935" s="890"/>
      <c r="M935" s="801"/>
      <c r="N935" s="801"/>
      <c r="O935" s="801"/>
      <c r="P935" s="890"/>
      <c r="Q935" s="801"/>
      <c r="R935" s="801"/>
      <c r="S935" s="801"/>
      <c r="T935" s="801"/>
      <c r="U935" s="801"/>
      <c r="V935" s="801"/>
      <c r="W935" s="801"/>
      <c r="X935" s="801"/>
      <c r="Y935" s="801"/>
      <c r="Z935" s="801"/>
    </row>
    <row r="936" spans="1:26" ht="15.75" customHeight="1">
      <c r="A936" s="801"/>
      <c r="B936" s="801"/>
      <c r="C936" s="801"/>
      <c r="D936" s="801"/>
      <c r="E936" s="802"/>
      <c r="F936" s="802"/>
      <c r="G936" s="803"/>
      <c r="H936" s="803"/>
      <c r="I936" s="995"/>
      <c r="J936" s="801"/>
      <c r="K936" s="801"/>
      <c r="L936" s="890"/>
      <c r="M936" s="801"/>
      <c r="N936" s="801"/>
      <c r="O936" s="801"/>
      <c r="P936" s="890"/>
      <c r="Q936" s="801"/>
      <c r="R936" s="801"/>
      <c r="S936" s="801"/>
      <c r="T936" s="801"/>
      <c r="U936" s="801"/>
      <c r="V936" s="801"/>
      <c r="W936" s="801"/>
      <c r="X936" s="801"/>
      <c r="Y936" s="801"/>
      <c r="Z936" s="801"/>
    </row>
    <row r="937" spans="1:26" ht="15.75" customHeight="1">
      <c r="A937" s="801"/>
      <c r="B937" s="801"/>
      <c r="C937" s="801"/>
      <c r="D937" s="801"/>
      <c r="E937" s="802"/>
      <c r="F937" s="802"/>
      <c r="G937" s="803"/>
      <c r="H937" s="803"/>
      <c r="I937" s="995"/>
      <c r="J937" s="801"/>
      <c r="K937" s="801"/>
      <c r="L937" s="890"/>
      <c r="M937" s="801"/>
      <c r="N937" s="801"/>
      <c r="O937" s="801"/>
      <c r="P937" s="890"/>
      <c r="Q937" s="801"/>
      <c r="R937" s="801"/>
      <c r="S937" s="801"/>
      <c r="T937" s="801"/>
      <c r="U937" s="801"/>
      <c r="V937" s="801"/>
      <c r="W937" s="801"/>
      <c r="X937" s="801"/>
      <c r="Y937" s="801"/>
      <c r="Z937" s="801"/>
    </row>
    <row r="938" spans="1:26" ht="15.75" customHeight="1">
      <c r="A938" s="801"/>
      <c r="B938" s="801"/>
      <c r="C938" s="801"/>
      <c r="D938" s="801"/>
      <c r="E938" s="802"/>
      <c r="F938" s="802"/>
      <c r="G938" s="803"/>
      <c r="H938" s="803"/>
      <c r="I938" s="995"/>
      <c r="J938" s="801"/>
      <c r="K938" s="801"/>
      <c r="L938" s="890"/>
      <c r="M938" s="801"/>
      <c r="N938" s="801"/>
      <c r="O938" s="801"/>
      <c r="P938" s="890"/>
      <c r="Q938" s="801"/>
      <c r="R938" s="801"/>
      <c r="S938" s="801"/>
      <c r="T938" s="801"/>
      <c r="U938" s="801"/>
      <c r="V938" s="801"/>
      <c r="W938" s="801"/>
      <c r="X938" s="801"/>
      <c r="Y938" s="801"/>
      <c r="Z938" s="801"/>
    </row>
    <row r="939" spans="1:26" ht="15.75" customHeight="1">
      <c r="A939" s="801"/>
      <c r="B939" s="801"/>
      <c r="C939" s="801"/>
      <c r="D939" s="801"/>
      <c r="E939" s="802"/>
      <c r="F939" s="802"/>
      <c r="G939" s="803"/>
      <c r="H939" s="803"/>
      <c r="I939" s="995"/>
      <c r="J939" s="801"/>
      <c r="K939" s="801"/>
      <c r="L939" s="890"/>
      <c r="M939" s="801"/>
      <c r="N939" s="801"/>
      <c r="O939" s="801"/>
      <c r="P939" s="890"/>
      <c r="Q939" s="801"/>
      <c r="R939" s="801"/>
      <c r="S939" s="801"/>
      <c r="T939" s="801"/>
      <c r="U939" s="801"/>
      <c r="V939" s="801"/>
      <c r="W939" s="801"/>
      <c r="X939" s="801"/>
      <c r="Y939" s="801"/>
      <c r="Z939" s="801"/>
    </row>
    <row r="940" spans="1:26" ht="15.75" customHeight="1">
      <c r="A940" s="801"/>
      <c r="B940" s="801"/>
      <c r="C940" s="801"/>
      <c r="D940" s="801"/>
      <c r="E940" s="802"/>
      <c r="F940" s="802"/>
      <c r="G940" s="803"/>
      <c r="H940" s="803"/>
      <c r="I940" s="995"/>
      <c r="J940" s="801"/>
      <c r="K940" s="801"/>
      <c r="L940" s="890"/>
      <c r="M940" s="801"/>
      <c r="N940" s="801"/>
      <c r="O940" s="801"/>
      <c r="P940" s="890"/>
      <c r="Q940" s="801"/>
      <c r="R940" s="801"/>
      <c r="S940" s="801"/>
      <c r="T940" s="801"/>
      <c r="U940" s="801"/>
      <c r="V940" s="801"/>
      <c r="W940" s="801"/>
      <c r="X940" s="801"/>
      <c r="Y940" s="801"/>
      <c r="Z940" s="801"/>
    </row>
    <row r="941" spans="1:26" ht="15.75" customHeight="1">
      <c r="A941" s="801"/>
      <c r="B941" s="801"/>
      <c r="C941" s="801"/>
      <c r="D941" s="801"/>
      <c r="E941" s="802"/>
      <c r="F941" s="802"/>
      <c r="G941" s="803"/>
      <c r="H941" s="803"/>
      <c r="I941" s="995"/>
      <c r="J941" s="801"/>
      <c r="K941" s="801"/>
      <c r="L941" s="890"/>
      <c r="M941" s="801"/>
      <c r="N941" s="801"/>
      <c r="O941" s="801"/>
      <c r="P941" s="890"/>
      <c r="Q941" s="801"/>
      <c r="R941" s="801"/>
      <c r="S941" s="801"/>
      <c r="T941" s="801"/>
      <c r="U941" s="801"/>
      <c r="V941" s="801"/>
      <c r="W941" s="801"/>
      <c r="X941" s="801"/>
      <c r="Y941" s="801"/>
      <c r="Z941" s="801"/>
    </row>
    <row r="942" spans="1:26" ht="15.75" customHeight="1">
      <c r="A942" s="801"/>
      <c r="B942" s="801"/>
      <c r="C942" s="801"/>
      <c r="D942" s="801"/>
      <c r="E942" s="802"/>
      <c r="F942" s="802"/>
      <c r="G942" s="803"/>
      <c r="H942" s="803"/>
      <c r="I942" s="995"/>
      <c r="J942" s="801"/>
      <c r="K942" s="801"/>
      <c r="L942" s="890"/>
      <c r="M942" s="801"/>
      <c r="N942" s="801"/>
      <c r="O942" s="801"/>
      <c r="P942" s="890"/>
      <c r="Q942" s="801"/>
      <c r="R942" s="801"/>
      <c r="S942" s="801"/>
      <c r="T942" s="801"/>
      <c r="U942" s="801"/>
      <c r="V942" s="801"/>
      <c r="W942" s="801"/>
      <c r="X942" s="801"/>
      <c r="Y942" s="801"/>
      <c r="Z942" s="801"/>
    </row>
    <row r="943" spans="1:26" ht="15.75" customHeight="1">
      <c r="A943" s="801"/>
      <c r="B943" s="801"/>
      <c r="C943" s="801"/>
      <c r="D943" s="801"/>
      <c r="E943" s="802"/>
      <c r="F943" s="802"/>
      <c r="G943" s="803"/>
      <c r="H943" s="803"/>
      <c r="I943" s="995"/>
      <c r="J943" s="801"/>
      <c r="K943" s="801"/>
      <c r="L943" s="890"/>
      <c r="M943" s="801"/>
      <c r="N943" s="801"/>
      <c r="O943" s="801"/>
      <c r="P943" s="890"/>
      <c r="Q943" s="801"/>
      <c r="R943" s="801"/>
      <c r="S943" s="801"/>
      <c r="T943" s="801"/>
      <c r="U943" s="801"/>
      <c r="V943" s="801"/>
      <c r="W943" s="801"/>
      <c r="X943" s="801"/>
      <c r="Y943" s="801"/>
      <c r="Z943" s="801"/>
    </row>
    <row r="944" spans="1:26" ht="15.75" customHeight="1">
      <c r="A944" s="801"/>
      <c r="B944" s="801"/>
      <c r="C944" s="801"/>
      <c r="D944" s="801"/>
      <c r="E944" s="802"/>
      <c r="F944" s="802"/>
      <c r="G944" s="803"/>
      <c r="H944" s="803"/>
      <c r="I944" s="995"/>
      <c r="J944" s="801"/>
      <c r="K944" s="801"/>
      <c r="L944" s="890"/>
      <c r="M944" s="801"/>
      <c r="N944" s="801"/>
      <c r="O944" s="801"/>
      <c r="P944" s="890"/>
      <c r="Q944" s="801"/>
      <c r="R944" s="801"/>
      <c r="S944" s="801"/>
      <c r="T944" s="801"/>
      <c r="U944" s="801"/>
      <c r="V944" s="801"/>
      <c r="W944" s="801"/>
      <c r="X944" s="801"/>
      <c r="Y944" s="801"/>
      <c r="Z944" s="801"/>
    </row>
    <row r="945" spans="1:26" ht="15.75" customHeight="1">
      <c r="A945" s="801"/>
      <c r="B945" s="801"/>
      <c r="C945" s="801"/>
      <c r="D945" s="801"/>
      <c r="E945" s="802"/>
      <c r="F945" s="802"/>
      <c r="G945" s="803"/>
      <c r="H945" s="803"/>
      <c r="I945" s="995"/>
      <c r="J945" s="801"/>
      <c r="K945" s="801"/>
      <c r="L945" s="890"/>
      <c r="M945" s="801"/>
      <c r="N945" s="801"/>
      <c r="O945" s="801"/>
      <c r="P945" s="890"/>
      <c r="Q945" s="801"/>
      <c r="R945" s="801"/>
      <c r="S945" s="801"/>
      <c r="T945" s="801"/>
      <c r="U945" s="801"/>
      <c r="V945" s="801"/>
      <c r="W945" s="801"/>
      <c r="X945" s="801"/>
      <c r="Y945" s="801"/>
      <c r="Z945" s="801"/>
    </row>
    <row r="946" spans="1:26" ht="15.75" customHeight="1">
      <c r="A946" s="801"/>
      <c r="B946" s="801"/>
      <c r="C946" s="801"/>
      <c r="D946" s="801"/>
      <c r="E946" s="802"/>
      <c r="F946" s="802"/>
      <c r="G946" s="803"/>
      <c r="H946" s="803"/>
      <c r="I946" s="995"/>
      <c r="J946" s="801"/>
      <c r="K946" s="801"/>
      <c r="L946" s="890"/>
      <c r="M946" s="801"/>
      <c r="N946" s="801"/>
      <c r="O946" s="801"/>
      <c r="P946" s="890"/>
      <c r="Q946" s="801"/>
      <c r="R946" s="801"/>
      <c r="S946" s="801"/>
      <c r="T946" s="801"/>
      <c r="U946" s="801"/>
      <c r="V946" s="801"/>
      <c r="W946" s="801"/>
      <c r="X946" s="801"/>
      <c r="Y946" s="801"/>
      <c r="Z946" s="801"/>
    </row>
    <row r="947" spans="1:26" ht="15.75" customHeight="1">
      <c r="A947" s="801"/>
      <c r="B947" s="801"/>
      <c r="C947" s="801"/>
      <c r="D947" s="801"/>
      <c r="E947" s="802"/>
      <c r="F947" s="802"/>
      <c r="G947" s="803"/>
      <c r="H947" s="803"/>
      <c r="I947" s="995"/>
      <c r="J947" s="801"/>
      <c r="K947" s="801"/>
      <c r="L947" s="890"/>
      <c r="M947" s="801"/>
      <c r="N947" s="801"/>
      <c r="O947" s="801"/>
      <c r="P947" s="890"/>
      <c r="Q947" s="801"/>
      <c r="R947" s="801"/>
      <c r="S947" s="801"/>
      <c r="T947" s="801"/>
      <c r="U947" s="801"/>
      <c r="V947" s="801"/>
      <c r="W947" s="801"/>
      <c r="X947" s="801"/>
      <c r="Y947" s="801"/>
      <c r="Z947" s="801"/>
    </row>
    <row r="948" spans="1:26" ht="15.75" customHeight="1">
      <c r="A948" s="801"/>
      <c r="B948" s="801"/>
      <c r="C948" s="801"/>
      <c r="D948" s="801"/>
      <c r="E948" s="802"/>
      <c r="F948" s="802"/>
      <c r="G948" s="803"/>
      <c r="H948" s="803"/>
      <c r="I948" s="995"/>
      <c r="J948" s="801"/>
      <c r="K948" s="801"/>
      <c r="L948" s="890"/>
      <c r="M948" s="801"/>
      <c r="N948" s="801"/>
      <c r="O948" s="801"/>
      <c r="P948" s="890"/>
      <c r="Q948" s="801"/>
      <c r="R948" s="801"/>
      <c r="S948" s="801"/>
      <c r="T948" s="801"/>
      <c r="U948" s="801"/>
      <c r="V948" s="801"/>
      <c r="W948" s="801"/>
      <c r="X948" s="801"/>
      <c r="Y948" s="801"/>
      <c r="Z948" s="801"/>
    </row>
    <row r="949" spans="1:26" ht="15.75" customHeight="1">
      <c r="A949" s="801"/>
      <c r="B949" s="801"/>
      <c r="C949" s="801"/>
      <c r="D949" s="801"/>
      <c r="E949" s="802"/>
      <c r="F949" s="802"/>
      <c r="G949" s="803"/>
      <c r="H949" s="803"/>
      <c r="I949" s="995"/>
      <c r="J949" s="801"/>
      <c r="K949" s="801"/>
      <c r="L949" s="890"/>
      <c r="M949" s="801"/>
      <c r="N949" s="801"/>
      <c r="O949" s="801"/>
      <c r="P949" s="890"/>
      <c r="Q949" s="801"/>
      <c r="R949" s="801"/>
      <c r="S949" s="801"/>
      <c r="T949" s="801"/>
      <c r="U949" s="801"/>
      <c r="V949" s="801"/>
      <c r="W949" s="801"/>
      <c r="X949" s="801"/>
      <c r="Y949" s="801"/>
      <c r="Z949" s="801"/>
    </row>
    <row r="950" spans="1:26" ht="15.75" customHeight="1">
      <c r="A950" s="801"/>
      <c r="B950" s="801"/>
      <c r="C950" s="801"/>
      <c r="D950" s="801"/>
      <c r="E950" s="802"/>
      <c r="F950" s="802"/>
      <c r="G950" s="803"/>
      <c r="H950" s="803"/>
      <c r="I950" s="995"/>
      <c r="J950" s="801"/>
      <c r="K950" s="801"/>
      <c r="L950" s="890"/>
      <c r="M950" s="801"/>
      <c r="N950" s="801"/>
      <c r="O950" s="801"/>
      <c r="P950" s="890"/>
      <c r="Q950" s="801"/>
      <c r="R950" s="801"/>
      <c r="S950" s="801"/>
      <c r="T950" s="801"/>
      <c r="U950" s="801"/>
      <c r="V950" s="801"/>
      <c r="W950" s="801"/>
      <c r="X950" s="801"/>
      <c r="Y950" s="801"/>
      <c r="Z950" s="801"/>
    </row>
    <row r="951" spans="1:26" ht="15.75" customHeight="1">
      <c r="A951" s="801"/>
      <c r="B951" s="801"/>
      <c r="C951" s="801"/>
      <c r="D951" s="801"/>
      <c r="E951" s="802"/>
      <c r="F951" s="802"/>
      <c r="G951" s="803"/>
      <c r="H951" s="803"/>
      <c r="I951" s="995"/>
      <c r="J951" s="801"/>
      <c r="K951" s="801"/>
      <c r="L951" s="890"/>
      <c r="M951" s="801"/>
      <c r="N951" s="801"/>
      <c r="O951" s="801"/>
      <c r="P951" s="890"/>
      <c r="Q951" s="801"/>
      <c r="R951" s="801"/>
      <c r="S951" s="801"/>
      <c r="T951" s="801"/>
      <c r="U951" s="801"/>
      <c r="V951" s="801"/>
      <c r="W951" s="801"/>
      <c r="X951" s="801"/>
      <c r="Y951" s="801"/>
      <c r="Z951" s="801"/>
    </row>
    <row r="952" spans="1:26" ht="15.75" customHeight="1">
      <c r="A952" s="801"/>
      <c r="B952" s="801"/>
      <c r="C952" s="801"/>
      <c r="D952" s="801"/>
      <c r="E952" s="802"/>
      <c r="F952" s="802"/>
      <c r="G952" s="803"/>
      <c r="H952" s="803"/>
      <c r="I952" s="995"/>
      <c r="J952" s="801"/>
      <c r="K952" s="801"/>
      <c r="L952" s="890"/>
      <c r="M952" s="801"/>
      <c r="N952" s="801"/>
      <c r="O952" s="801"/>
      <c r="P952" s="890"/>
      <c r="Q952" s="801"/>
      <c r="R952" s="801"/>
      <c r="S952" s="801"/>
      <c r="T952" s="801"/>
      <c r="U952" s="801"/>
      <c r="V952" s="801"/>
      <c r="W952" s="801"/>
      <c r="X952" s="801"/>
      <c r="Y952" s="801"/>
      <c r="Z952" s="801"/>
    </row>
    <row r="953" spans="1:26" ht="15.75" customHeight="1">
      <c r="A953" s="801"/>
      <c r="B953" s="801"/>
      <c r="C953" s="801"/>
      <c r="D953" s="801"/>
      <c r="E953" s="802"/>
      <c r="F953" s="802"/>
      <c r="G953" s="803"/>
      <c r="H953" s="803"/>
      <c r="I953" s="995"/>
      <c r="J953" s="801"/>
      <c r="K953" s="801"/>
      <c r="L953" s="890"/>
      <c r="M953" s="801"/>
      <c r="N953" s="801"/>
      <c r="O953" s="801"/>
      <c r="P953" s="890"/>
      <c r="Q953" s="801"/>
      <c r="R953" s="801"/>
      <c r="S953" s="801"/>
      <c r="T953" s="801"/>
      <c r="U953" s="801"/>
      <c r="V953" s="801"/>
      <c r="W953" s="801"/>
      <c r="X953" s="801"/>
      <c r="Y953" s="801"/>
      <c r="Z953" s="801"/>
    </row>
    <row r="954" spans="1:26" ht="15.75" customHeight="1">
      <c r="A954" s="801"/>
      <c r="B954" s="801"/>
      <c r="C954" s="801"/>
      <c r="D954" s="801"/>
      <c r="E954" s="802"/>
      <c r="F954" s="802"/>
      <c r="G954" s="803"/>
      <c r="H954" s="803"/>
      <c r="I954" s="995"/>
      <c r="J954" s="801"/>
      <c r="K954" s="801"/>
      <c r="L954" s="890"/>
      <c r="M954" s="801"/>
      <c r="N954" s="801"/>
      <c r="O954" s="801"/>
      <c r="P954" s="890"/>
      <c r="Q954" s="801"/>
      <c r="R954" s="801"/>
      <c r="S954" s="801"/>
      <c r="T954" s="801"/>
      <c r="U954" s="801"/>
      <c r="V954" s="801"/>
      <c r="W954" s="801"/>
      <c r="X954" s="801"/>
      <c r="Y954" s="801"/>
      <c r="Z954" s="801"/>
    </row>
    <row r="955" spans="1:26" ht="15.75" customHeight="1">
      <c r="A955" s="801"/>
      <c r="B955" s="801"/>
      <c r="C955" s="801"/>
      <c r="D955" s="801"/>
      <c r="E955" s="802"/>
      <c r="F955" s="802"/>
      <c r="G955" s="803"/>
      <c r="H955" s="803"/>
      <c r="I955" s="995"/>
      <c r="J955" s="801"/>
      <c r="K955" s="801"/>
      <c r="L955" s="890"/>
      <c r="M955" s="801"/>
      <c r="N955" s="801"/>
      <c r="O955" s="801"/>
      <c r="P955" s="890"/>
      <c r="Q955" s="801"/>
      <c r="R955" s="801"/>
      <c r="S955" s="801"/>
      <c r="T955" s="801"/>
      <c r="U955" s="801"/>
      <c r="V955" s="801"/>
      <c r="W955" s="801"/>
      <c r="X955" s="801"/>
      <c r="Y955" s="801"/>
      <c r="Z955" s="801"/>
    </row>
    <row r="956" spans="1:26" ht="15.75" customHeight="1">
      <c r="A956" s="801"/>
      <c r="B956" s="801"/>
      <c r="C956" s="801"/>
      <c r="D956" s="801"/>
      <c r="E956" s="802"/>
      <c r="F956" s="802"/>
      <c r="G956" s="803"/>
      <c r="H956" s="803"/>
      <c r="I956" s="995"/>
      <c r="J956" s="801"/>
      <c r="K956" s="801"/>
      <c r="L956" s="890"/>
      <c r="M956" s="801"/>
      <c r="N956" s="801"/>
      <c r="O956" s="801"/>
      <c r="P956" s="890"/>
      <c r="Q956" s="801"/>
      <c r="R956" s="801"/>
      <c r="S956" s="801"/>
      <c r="T956" s="801"/>
      <c r="U956" s="801"/>
      <c r="V956" s="801"/>
      <c r="W956" s="801"/>
      <c r="X956" s="801"/>
      <c r="Y956" s="801"/>
      <c r="Z956" s="801"/>
    </row>
    <row r="957" spans="1:26" ht="15.75" customHeight="1">
      <c r="A957" s="801"/>
      <c r="B957" s="801"/>
      <c r="C957" s="801"/>
      <c r="D957" s="801"/>
      <c r="E957" s="802"/>
      <c r="F957" s="802"/>
      <c r="G957" s="803"/>
      <c r="H957" s="803"/>
      <c r="I957" s="995"/>
      <c r="J957" s="801"/>
      <c r="K957" s="801"/>
      <c r="L957" s="890"/>
      <c r="M957" s="801"/>
      <c r="N957" s="801"/>
      <c r="O957" s="801"/>
      <c r="P957" s="890"/>
      <c r="Q957" s="801"/>
      <c r="R957" s="801"/>
      <c r="S957" s="801"/>
      <c r="T957" s="801"/>
      <c r="U957" s="801"/>
      <c r="V957" s="801"/>
      <c r="W957" s="801"/>
      <c r="X957" s="801"/>
      <c r="Y957" s="801"/>
      <c r="Z957" s="801"/>
    </row>
    <row r="958" spans="1:26" ht="15.75" customHeight="1">
      <c r="A958" s="801"/>
      <c r="B958" s="801"/>
      <c r="C958" s="801"/>
      <c r="D958" s="801"/>
      <c r="E958" s="802"/>
      <c r="F958" s="802"/>
      <c r="G958" s="803"/>
      <c r="H958" s="803"/>
      <c r="I958" s="995"/>
      <c r="J958" s="801"/>
      <c r="K958" s="801"/>
      <c r="L958" s="890"/>
      <c r="M958" s="801"/>
      <c r="N958" s="801"/>
      <c r="O958" s="801"/>
      <c r="P958" s="890"/>
      <c r="Q958" s="801"/>
      <c r="R958" s="801"/>
      <c r="S958" s="801"/>
      <c r="T958" s="801"/>
      <c r="U958" s="801"/>
      <c r="V958" s="801"/>
      <c r="W958" s="801"/>
      <c r="X958" s="801"/>
      <c r="Y958" s="801"/>
      <c r="Z958" s="801"/>
    </row>
    <row r="959" spans="1:26" ht="15.75" customHeight="1">
      <c r="A959" s="801"/>
      <c r="B959" s="801"/>
      <c r="C959" s="801"/>
      <c r="D959" s="801"/>
      <c r="E959" s="802"/>
      <c r="F959" s="802"/>
      <c r="G959" s="803"/>
      <c r="H959" s="803"/>
      <c r="I959" s="995"/>
      <c r="J959" s="801"/>
      <c r="K959" s="801"/>
      <c r="L959" s="890"/>
      <c r="M959" s="801"/>
      <c r="N959" s="801"/>
      <c r="O959" s="801"/>
      <c r="P959" s="890"/>
      <c r="Q959" s="801"/>
      <c r="R959" s="801"/>
      <c r="S959" s="801"/>
      <c r="T959" s="801"/>
      <c r="U959" s="801"/>
      <c r="V959" s="801"/>
      <c r="W959" s="801"/>
      <c r="X959" s="801"/>
      <c r="Y959" s="801"/>
      <c r="Z959" s="801"/>
    </row>
    <row r="960" spans="1:26" ht="15.75" customHeight="1">
      <c r="A960" s="801"/>
      <c r="B960" s="801"/>
      <c r="C960" s="801"/>
      <c r="D960" s="801"/>
      <c r="E960" s="802"/>
      <c r="F960" s="802"/>
      <c r="G960" s="803"/>
      <c r="H960" s="803"/>
      <c r="I960" s="995"/>
      <c r="J960" s="801"/>
      <c r="K960" s="801"/>
      <c r="L960" s="890"/>
      <c r="M960" s="801"/>
      <c r="N960" s="801"/>
      <c r="O960" s="801"/>
      <c r="P960" s="890"/>
      <c r="Q960" s="801"/>
      <c r="R960" s="801"/>
      <c r="S960" s="801"/>
      <c r="T960" s="801"/>
      <c r="U960" s="801"/>
      <c r="V960" s="801"/>
      <c r="W960" s="801"/>
      <c r="X960" s="801"/>
      <c r="Y960" s="801"/>
      <c r="Z960" s="801"/>
    </row>
    <row r="961" spans="1:26" ht="15.75" customHeight="1">
      <c r="A961" s="801"/>
      <c r="B961" s="801"/>
      <c r="C961" s="801"/>
      <c r="D961" s="801"/>
      <c r="E961" s="802"/>
      <c r="F961" s="802"/>
      <c r="G961" s="803"/>
      <c r="H961" s="803"/>
      <c r="I961" s="995"/>
      <c r="J961" s="801"/>
      <c r="K961" s="801"/>
      <c r="L961" s="890"/>
      <c r="M961" s="801"/>
      <c r="N961" s="801"/>
      <c r="O961" s="801"/>
      <c r="P961" s="890"/>
      <c r="Q961" s="801"/>
      <c r="R961" s="801"/>
      <c r="S961" s="801"/>
      <c r="T961" s="801"/>
      <c r="U961" s="801"/>
      <c r="V961" s="801"/>
      <c r="W961" s="801"/>
      <c r="X961" s="801"/>
      <c r="Y961" s="801"/>
      <c r="Z961" s="801"/>
    </row>
    <row r="962" spans="1:26" ht="15.75" customHeight="1">
      <c r="A962" s="801"/>
      <c r="B962" s="801"/>
      <c r="C962" s="801"/>
      <c r="D962" s="801"/>
      <c r="E962" s="802"/>
      <c r="F962" s="802"/>
      <c r="G962" s="803"/>
      <c r="H962" s="803"/>
      <c r="I962" s="995"/>
      <c r="J962" s="801"/>
      <c r="K962" s="801"/>
      <c r="L962" s="890"/>
      <c r="M962" s="801"/>
      <c r="N962" s="801"/>
      <c r="O962" s="801"/>
      <c r="P962" s="890"/>
      <c r="Q962" s="801"/>
      <c r="R962" s="801"/>
      <c r="S962" s="801"/>
      <c r="T962" s="801"/>
      <c r="U962" s="801"/>
      <c r="V962" s="801"/>
      <c r="W962" s="801"/>
      <c r="X962" s="801"/>
      <c r="Y962" s="801"/>
      <c r="Z962" s="801"/>
    </row>
    <row r="963" spans="1:26" ht="15.75" customHeight="1">
      <c r="A963" s="801"/>
      <c r="B963" s="801"/>
      <c r="C963" s="801"/>
      <c r="D963" s="801"/>
      <c r="E963" s="802"/>
      <c r="F963" s="802"/>
      <c r="G963" s="803"/>
      <c r="H963" s="803"/>
      <c r="I963" s="995"/>
      <c r="J963" s="801"/>
      <c r="K963" s="801"/>
      <c r="L963" s="890"/>
      <c r="M963" s="801"/>
      <c r="N963" s="801"/>
      <c r="O963" s="801"/>
      <c r="P963" s="890"/>
      <c r="Q963" s="801"/>
      <c r="R963" s="801"/>
      <c r="S963" s="801"/>
      <c r="T963" s="801"/>
      <c r="U963" s="801"/>
      <c r="V963" s="801"/>
      <c r="W963" s="801"/>
      <c r="X963" s="801"/>
      <c r="Y963" s="801"/>
      <c r="Z963" s="801"/>
    </row>
    <row r="964" spans="1:26" ht="15.75" customHeight="1">
      <c r="A964" s="801"/>
      <c r="B964" s="801"/>
      <c r="C964" s="801"/>
      <c r="D964" s="801"/>
      <c r="E964" s="802"/>
      <c r="F964" s="802"/>
      <c r="G964" s="803"/>
      <c r="H964" s="803"/>
      <c r="I964" s="995"/>
      <c r="J964" s="801"/>
      <c r="K964" s="801"/>
      <c r="L964" s="890"/>
      <c r="M964" s="801"/>
      <c r="N964" s="801"/>
      <c r="O964" s="801"/>
      <c r="P964" s="890"/>
      <c r="Q964" s="801"/>
      <c r="R964" s="801"/>
      <c r="S964" s="801"/>
      <c r="T964" s="801"/>
      <c r="U964" s="801"/>
      <c r="V964" s="801"/>
      <c r="W964" s="801"/>
      <c r="X964" s="801"/>
      <c r="Y964" s="801"/>
      <c r="Z964" s="801"/>
    </row>
    <row r="965" spans="1:26" ht="15.75" customHeight="1">
      <c r="A965" s="801"/>
      <c r="B965" s="801"/>
      <c r="C965" s="801"/>
      <c r="D965" s="801"/>
      <c r="E965" s="802"/>
      <c r="F965" s="802"/>
      <c r="G965" s="803"/>
      <c r="H965" s="803"/>
      <c r="I965" s="995"/>
      <c r="J965" s="801"/>
      <c r="K965" s="801"/>
      <c r="L965" s="890"/>
      <c r="M965" s="801"/>
      <c r="N965" s="801"/>
      <c r="O965" s="801"/>
      <c r="P965" s="890"/>
      <c r="Q965" s="801"/>
      <c r="R965" s="801"/>
      <c r="S965" s="801"/>
      <c r="T965" s="801"/>
      <c r="U965" s="801"/>
      <c r="V965" s="801"/>
      <c r="W965" s="801"/>
      <c r="X965" s="801"/>
      <c r="Y965" s="801"/>
      <c r="Z965" s="801"/>
    </row>
    <row r="966" spans="1:26" ht="15.75" customHeight="1">
      <c r="A966" s="801"/>
      <c r="B966" s="801"/>
      <c r="C966" s="801"/>
      <c r="D966" s="801"/>
      <c r="E966" s="802"/>
      <c r="F966" s="802"/>
      <c r="G966" s="803"/>
      <c r="H966" s="803"/>
      <c r="I966" s="995"/>
      <c r="J966" s="801"/>
      <c r="K966" s="801"/>
      <c r="L966" s="890"/>
      <c r="M966" s="801"/>
      <c r="N966" s="801"/>
      <c r="O966" s="801"/>
      <c r="P966" s="890"/>
      <c r="Q966" s="801"/>
      <c r="R966" s="801"/>
      <c r="S966" s="801"/>
      <c r="T966" s="801"/>
      <c r="U966" s="801"/>
      <c r="V966" s="801"/>
      <c r="W966" s="801"/>
      <c r="X966" s="801"/>
      <c r="Y966" s="801"/>
      <c r="Z966" s="801"/>
    </row>
    <row r="967" spans="1:26" ht="15.75" customHeight="1">
      <c r="A967" s="801"/>
      <c r="B967" s="801"/>
      <c r="C967" s="801"/>
      <c r="D967" s="801"/>
      <c r="E967" s="802"/>
      <c r="F967" s="802"/>
      <c r="G967" s="803"/>
      <c r="H967" s="803"/>
      <c r="I967" s="995"/>
      <c r="J967" s="801"/>
      <c r="K967" s="801"/>
      <c r="L967" s="890"/>
      <c r="M967" s="801"/>
      <c r="N967" s="801"/>
      <c r="O967" s="801"/>
      <c r="P967" s="890"/>
      <c r="Q967" s="801"/>
      <c r="R967" s="801"/>
      <c r="S967" s="801"/>
      <c r="T967" s="801"/>
      <c r="U967" s="801"/>
      <c r="V967" s="801"/>
      <c r="W967" s="801"/>
      <c r="X967" s="801"/>
      <c r="Y967" s="801"/>
      <c r="Z967" s="801"/>
    </row>
    <row r="968" spans="1:26" ht="15.75" customHeight="1">
      <c r="A968" s="801"/>
      <c r="B968" s="801"/>
      <c r="C968" s="801"/>
      <c r="D968" s="801"/>
      <c r="E968" s="802"/>
      <c r="F968" s="802"/>
      <c r="G968" s="803"/>
      <c r="H968" s="803"/>
      <c r="I968" s="995"/>
      <c r="J968" s="801"/>
      <c r="K968" s="801"/>
      <c r="L968" s="890"/>
      <c r="M968" s="801"/>
      <c r="N968" s="801"/>
      <c r="O968" s="801"/>
      <c r="P968" s="890"/>
      <c r="Q968" s="801"/>
      <c r="R968" s="801"/>
      <c r="S968" s="801"/>
      <c r="T968" s="801"/>
      <c r="U968" s="801"/>
      <c r="V968" s="801"/>
      <c r="W968" s="801"/>
      <c r="X968" s="801"/>
      <c r="Y968" s="801"/>
      <c r="Z968" s="801"/>
    </row>
    <row r="969" spans="1:26" ht="15.75" customHeight="1">
      <c r="A969" s="801"/>
      <c r="B969" s="801"/>
      <c r="C969" s="801"/>
      <c r="D969" s="801"/>
      <c r="E969" s="802"/>
      <c r="F969" s="802"/>
      <c r="G969" s="803"/>
      <c r="H969" s="803"/>
      <c r="I969" s="995"/>
      <c r="J969" s="801"/>
      <c r="K969" s="801"/>
      <c r="L969" s="890"/>
      <c r="M969" s="801"/>
      <c r="N969" s="801"/>
      <c r="O969" s="801"/>
      <c r="P969" s="890"/>
      <c r="Q969" s="801"/>
      <c r="R969" s="801"/>
      <c r="S969" s="801"/>
      <c r="T969" s="801"/>
      <c r="U969" s="801"/>
      <c r="V969" s="801"/>
      <c r="W969" s="801"/>
      <c r="X969" s="801"/>
      <c r="Y969" s="801"/>
      <c r="Z969" s="801"/>
    </row>
    <row r="970" spans="1:26" ht="15.75" customHeight="1">
      <c r="A970" s="801"/>
      <c r="B970" s="801"/>
      <c r="C970" s="801"/>
      <c r="D970" s="801"/>
      <c r="E970" s="802"/>
      <c r="F970" s="802"/>
      <c r="G970" s="803"/>
      <c r="H970" s="803"/>
      <c r="I970" s="995"/>
      <c r="J970" s="801"/>
      <c r="K970" s="801"/>
      <c r="L970" s="890"/>
      <c r="M970" s="801"/>
      <c r="N970" s="801"/>
      <c r="O970" s="801"/>
      <c r="P970" s="890"/>
      <c r="Q970" s="801"/>
      <c r="R970" s="801"/>
      <c r="S970" s="801"/>
      <c r="T970" s="801"/>
      <c r="U970" s="801"/>
      <c r="V970" s="801"/>
      <c r="W970" s="801"/>
      <c r="X970" s="801"/>
      <c r="Y970" s="801"/>
      <c r="Z970" s="801"/>
    </row>
    <row r="971" spans="1:26" ht="15.75" customHeight="1">
      <c r="A971" s="801"/>
      <c r="B971" s="801"/>
      <c r="C971" s="801"/>
      <c r="D971" s="801"/>
      <c r="E971" s="802"/>
      <c r="F971" s="802"/>
      <c r="G971" s="803"/>
      <c r="H971" s="803"/>
      <c r="I971" s="995"/>
      <c r="J971" s="801"/>
      <c r="K971" s="801"/>
      <c r="L971" s="890"/>
      <c r="M971" s="801"/>
      <c r="N971" s="801"/>
      <c r="O971" s="801"/>
      <c r="P971" s="890"/>
      <c r="Q971" s="801"/>
      <c r="R971" s="801"/>
      <c r="S971" s="801"/>
      <c r="T971" s="801"/>
      <c r="U971" s="801"/>
      <c r="V971" s="801"/>
      <c r="W971" s="801"/>
      <c r="X971" s="801"/>
      <c r="Y971" s="801"/>
      <c r="Z971" s="801"/>
    </row>
    <row r="972" spans="1:26" ht="15.75" customHeight="1">
      <c r="A972" s="801"/>
      <c r="B972" s="801"/>
      <c r="C972" s="801"/>
      <c r="D972" s="801"/>
      <c r="E972" s="802"/>
      <c r="F972" s="802"/>
      <c r="G972" s="803"/>
      <c r="H972" s="803"/>
      <c r="I972" s="995"/>
      <c r="J972" s="801"/>
      <c r="K972" s="801"/>
      <c r="L972" s="890"/>
      <c r="M972" s="801"/>
      <c r="N972" s="801"/>
      <c r="O972" s="801"/>
      <c r="P972" s="890"/>
      <c r="Q972" s="801"/>
      <c r="R972" s="801"/>
      <c r="S972" s="801"/>
      <c r="T972" s="801"/>
      <c r="U972" s="801"/>
      <c r="V972" s="801"/>
      <c r="W972" s="801"/>
      <c r="X972" s="801"/>
      <c r="Y972" s="801"/>
      <c r="Z972" s="801"/>
    </row>
    <row r="973" spans="1:26" ht="15.75" customHeight="1">
      <c r="A973" s="801"/>
      <c r="B973" s="801"/>
      <c r="C973" s="801"/>
      <c r="D973" s="801"/>
      <c r="E973" s="802"/>
      <c r="F973" s="802"/>
      <c r="G973" s="803"/>
      <c r="H973" s="803"/>
      <c r="I973" s="995"/>
      <c r="J973" s="801"/>
      <c r="K973" s="801"/>
      <c r="L973" s="890"/>
      <c r="M973" s="801"/>
      <c r="N973" s="801"/>
      <c r="O973" s="801"/>
      <c r="P973" s="890"/>
      <c r="Q973" s="801"/>
      <c r="R973" s="801"/>
      <c r="S973" s="801"/>
      <c r="T973" s="801"/>
      <c r="U973" s="801"/>
      <c r="V973" s="801"/>
      <c r="W973" s="801"/>
      <c r="X973" s="801"/>
      <c r="Y973" s="801"/>
      <c r="Z973" s="801"/>
    </row>
    <row r="974" spans="1:26" ht="15.75" customHeight="1">
      <c r="A974" s="801"/>
      <c r="B974" s="801"/>
      <c r="C974" s="801"/>
      <c r="D974" s="801"/>
      <c r="E974" s="802"/>
      <c r="F974" s="802"/>
      <c r="G974" s="803"/>
      <c r="H974" s="803"/>
      <c r="I974" s="995"/>
      <c r="J974" s="801"/>
      <c r="K974" s="801"/>
      <c r="L974" s="890"/>
      <c r="M974" s="801"/>
      <c r="N974" s="801"/>
      <c r="O974" s="801"/>
      <c r="P974" s="890"/>
      <c r="Q974" s="801"/>
      <c r="R974" s="801"/>
      <c r="S974" s="801"/>
      <c r="T974" s="801"/>
      <c r="U974" s="801"/>
      <c r="V974" s="801"/>
      <c r="W974" s="801"/>
      <c r="X974" s="801"/>
      <c r="Y974" s="801"/>
      <c r="Z974" s="801"/>
    </row>
    <row r="975" spans="1:26" ht="15.75" customHeight="1">
      <c r="A975" s="801"/>
      <c r="B975" s="801"/>
      <c r="C975" s="801"/>
      <c r="D975" s="801"/>
      <c r="E975" s="802"/>
      <c r="F975" s="802"/>
      <c r="G975" s="803"/>
      <c r="H975" s="803"/>
      <c r="I975" s="995"/>
      <c r="J975" s="801"/>
      <c r="K975" s="801"/>
      <c r="L975" s="890"/>
      <c r="M975" s="801"/>
      <c r="N975" s="801"/>
      <c r="O975" s="801"/>
      <c r="P975" s="890"/>
      <c r="Q975" s="801"/>
      <c r="R975" s="801"/>
      <c r="S975" s="801"/>
      <c r="T975" s="801"/>
      <c r="U975" s="801"/>
      <c r="V975" s="801"/>
      <c r="W975" s="801"/>
      <c r="X975" s="801"/>
      <c r="Y975" s="801"/>
      <c r="Z975" s="801"/>
    </row>
    <row r="976" spans="1:26" ht="15.75" customHeight="1">
      <c r="A976" s="801"/>
      <c r="B976" s="801"/>
      <c r="C976" s="801"/>
      <c r="D976" s="801"/>
      <c r="E976" s="802"/>
      <c r="F976" s="802"/>
      <c r="G976" s="803"/>
      <c r="H976" s="803"/>
      <c r="I976" s="995"/>
      <c r="J976" s="801"/>
      <c r="K976" s="801"/>
      <c r="L976" s="890"/>
      <c r="M976" s="801"/>
      <c r="N976" s="801"/>
      <c r="O976" s="801"/>
      <c r="P976" s="890"/>
      <c r="Q976" s="801"/>
      <c r="R976" s="801"/>
      <c r="S976" s="801"/>
      <c r="T976" s="801"/>
      <c r="U976" s="801"/>
      <c r="V976" s="801"/>
      <c r="W976" s="801"/>
      <c r="X976" s="801"/>
      <c r="Y976" s="801"/>
      <c r="Z976" s="801"/>
    </row>
    <row r="977" spans="1:26" ht="15.75" customHeight="1">
      <c r="A977" s="801"/>
      <c r="B977" s="801"/>
      <c r="C977" s="801"/>
      <c r="D977" s="801"/>
      <c r="E977" s="802"/>
      <c r="F977" s="802"/>
      <c r="G977" s="803"/>
      <c r="H977" s="803"/>
      <c r="I977" s="995"/>
      <c r="J977" s="801"/>
      <c r="K977" s="801"/>
      <c r="L977" s="890"/>
      <c r="M977" s="801"/>
      <c r="N977" s="801"/>
      <c r="O977" s="801"/>
      <c r="P977" s="890"/>
      <c r="Q977" s="801"/>
      <c r="R977" s="801"/>
      <c r="S977" s="801"/>
      <c r="T977" s="801"/>
      <c r="U977" s="801"/>
      <c r="V977" s="801"/>
      <c r="W977" s="801"/>
      <c r="X977" s="801"/>
      <c r="Y977" s="801"/>
      <c r="Z977" s="801"/>
    </row>
    <row r="978" spans="1:26" ht="15.75" customHeight="1">
      <c r="A978" s="801"/>
      <c r="B978" s="801"/>
      <c r="C978" s="801"/>
      <c r="D978" s="801"/>
      <c r="E978" s="802"/>
      <c r="F978" s="802"/>
      <c r="G978" s="803"/>
      <c r="H978" s="803"/>
      <c r="I978" s="995"/>
      <c r="J978" s="801"/>
      <c r="K978" s="801"/>
      <c r="L978" s="890"/>
      <c r="M978" s="801"/>
      <c r="N978" s="801"/>
      <c r="O978" s="801"/>
      <c r="P978" s="890"/>
      <c r="Q978" s="801"/>
      <c r="R978" s="801"/>
      <c r="S978" s="801"/>
      <c r="T978" s="801"/>
      <c r="U978" s="801"/>
      <c r="V978" s="801"/>
      <c r="W978" s="801"/>
      <c r="X978" s="801"/>
      <c r="Y978" s="801"/>
      <c r="Z978" s="801"/>
    </row>
    <row r="979" spans="1:26" ht="15.75" customHeight="1">
      <c r="A979" s="801"/>
      <c r="B979" s="801"/>
      <c r="C979" s="801"/>
      <c r="D979" s="801"/>
      <c r="E979" s="802"/>
      <c r="F979" s="802"/>
      <c r="G979" s="803"/>
      <c r="H979" s="803"/>
      <c r="I979" s="995"/>
      <c r="J979" s="801"/>
      <c r="K979" s="801"/>
      <c r="L979" s="890"/>
      <c r="M979" s="801"/>
      <c r="N979" s="801"/>
      <c r="O979" s="801"/>
      <c r="P979" s="890"/>
      <c r="Q979" s="801"/>
      <c r="R979" s="801"/>
      <c r="S979" s="801"/>
      <c r="T979" s="801"/>
      <c r="U979" s="801"/>
      <c r="V979" s="801"/>
      <c r="W979" s="801"/>
      <c r="X979" s="801"/>
      <c r="Y979" s="801"/>
      <c r="Z979" s="801"/>
    </row>
    <row r="980" spans="1:26" ht="15.75" customHeight="1">
      <c r="A980" s="801"/>
      <c r="B980" s="801"/>
      <c r="C980" s="801"/>
      <c r="D980" s="801"/>
      <c r="E980" s="802"/>
      <c r="F980" s="802"/>
      <c r="G980" s="803"/>
      <c r="H980" s="803"/>
      <c r="I980" s="995"/>
      <c r="J980" s="801"/>
      <c r="K980" s="801"/>
      <c r="L980" s="890"/>
      <c r="M980" s="801"/>
      <c r="N980" s="801"/>
      <c r="O980" s="801"/>
      <c r="P980" s="890"/>
      <c r="Q980" s="801"/>
      <c r="R980" s="801"/>
      <c r="S980" s="801"/>
      <c r="T980" s="801"/>
      <c r="U980" s="801"/>
      <c r="V980" s="801"/>
      <c r="W980" s="801"/>
      <c r="X980" s="801"/>
      <c r="Y980" s="801"/>
      <c r="Z980" s="801"/>
    </row>
    <row r="981" spans="1:26" ht="15.75" customHeight="1">
      <c r="A981" s="801"/>
      <c r="B981" s="801"/>
      <c r="C981" s="801"/>
      <c r="D981" s="801"/>
      <c r="E981" s="802"/>
      <c r="F981" s="802"/>
      <c r="G981" s="803"/>
      <c r="H981" s="803"/>
      <c r="I981" s="995"/>
      <c r="J981" s="801"/>
      <c r="K981" s="801"/>
      <c r="L981" s="890"/>
      <c r="M981" s="801"/>
      <c r="N981" s="801"/>
      <c r="O981" s="801"/>
      <c r="P981" s="890"/>
      <c r="Q981" s="801"/>
      <c r="R981" s="801"/>
      <c r="S981" s="801"/>
      <c r="T981" s="801"/>
      <c r="U981" s="801"/>
      <c r="V981" s="801"/>
      <c r="W981" s="801"/>
      <c r="X981" s="801"/>
      <c r="Y981" s="801"/>
      <c r="Z981" s="801"/>
    </row>
    <row r="982" spans="1:26" ht="15.75" customHeight="1">
      <c r="A982" s="801"/>
      <c r="B982" s="801"/>
      <c r="C982" s="801"/>
      <c r="D982" s="801"/>
      <c r="E982" s="802"/>
      <c r="F982" s="802"/>
      <c r="G982" s="803"/>
      <c r="H982" s="803"/>
      <c r="I982" s="995"/>
      <c r="J982" s="801"/>
      <c r="K982" s="801"/>
      <c r="L982" s="890"/>
      <c r="M982" s="801"/>
      <c r="N982" s="801"/>
      <c r="O982" s="801"/>
      <c r="P982" s="890"/>
      <c r="Q982" s="801"/>
      <c r="R982" s="801"/>
      <c r="S982" s="801"/>
      <c r="T982" s="801"/>
      <c r="U982" s="801"/>
      <c r="V982" s="801"/>
      <c r="W982" s="801"/>
      <c r="X982" s="801"/>
      <c r="Y982" s="801"/>
      <c r="Z982" s="801"/>
    </row>
    <row r="983" spans="1:26" ht="15.75" customHeight="1">
      <c r="A983" s="801"/>
      <c r="B983" s="801"/>
      <c r="C983" s="801"/>
      <c r="D983" s="801"/>
      <c r="E983" s="802"/>
      <c r="F983" s="802"/>
      <c r="G983" s="803"/>
      <c r="H983" s="803"/>
      <c r="I983" s="995"/>
      <c r="J983" s="801"/>
      <c r="K983" s="801"/>
      <c r="L983" s="890"/>
      <c r="M983" s="801"/>
      <c r="N983" s="801"/>
      <c r="O983" s="801"/>
      <c r="P983" s="890"/>
      <c r="Q983" s="801"/>
      <c r="R983" s="801"/>
      <c r="S983" s="801"/>
      <c r="T983" s="801"/>
      <c r="U983" s="801"/>
      <c r="V983" s="801"/>
      <c r="W983" s="801"/>
      <c r="X983" s="801"/>
      <c r="Y983" s="801"/>
      <c r="Z983" s="801"/>
    </row>
    <row r="984" spans="1:26" ht="15.75" customHeight="1">
      <c r="A984" s="801"/>
      <c r="B984" s="801"/>
      <c r="C984" s="801"/>
      <c r="D984" s="801"/>
      <c r="E984" s="802"/>
      <c r="F984" s="802"/>
      <c r="G984" s="803"/>
      <c r="H984" s="803"/>
      <c r="I984" s="995"/>
      <c r="J984" s="801"/>
      <c r="K984" s="801"/>
      <c r="L984" s="890"/>
      <c r="M984" s="801"/>
      <c r="N984" s="801"/>
      <c r="O984" s="801"/>
      <c r="P984" s="890"/>
      <c r="Q984" s="801"/>
      <c r="R984" s="801"/>
      <c r="S984" s="801"/>
      <c r="T984" s="801"/>
      <c r="U984" s="801"/>
      <c r="V984" s="801"/>
      <c r="W984" s="801"/>
      <c r="X984" s="801"/>
      <c r="Y984" s="801"/>
      <c r="Z984" s="801"/>
    </row>
    <row r="985" spans="1:26" ht="15.75" customHeight="1">
      <c r="A985" s="801"/>
      <c r="B985" s="801"/>
      <c r="C985" s="801"/>
      <c r="D985" s="801"/>
      <c r="E985" s="802"/>
      <c r="F985" s="802"/>
      <c r="G985" s="803"/>
      <c r="H985" s="803"/>
      <c r="I985" s="995"/>
      <c r="J985" s="801"/>
      <c r="K985" s="801"/>
      <c r="L985" s="890"/>
      <c r="M985" s="801"/>
      <c r="N985" s="801"/>
      <c r="O985" s="801"/>
      <c r="P985" s="890"/>
      <c r="Q985" s="801"/>
      <c r="R985" s="801"/>
      <c r="S985" s="801"/>
      <c r="T985" s="801"/>
      <c r="U985" s="801"/>
      <c r="V985" s="801"/>
      <c r="W985" s="801"/>
      <c r="X985" s="801"/>
      <c r="Y985" s="801"/>
      <c r="Z985" s="801"/>
    </row>
    <row r="986" spans="1:26" ht="15.75" customHeight="1">
      <c r="A986" s="801"/>
      <c r="B986" s="801"/>
      <c r="C986" s="801"/>
      <c r="D986" s="801"/>
      <c r="E986" s="802"/>
      <c r="F986" s="802"/>
      <c r="G986" s="803"/>
      <c r="H986" s="803"/>
      <c r="I986" s="995"/>
      <c r="J986" s="801"/>
      <c r="K986" s="801"/>
      <c r="L986" s="890"/>
      <c r="M986" s="801"/>
      <c r="N986" s="801"/>
      <c r="O986" s="801"/>
      <c r="P986" s="890"/>
      <c r="Q986" s="801"/>
      <c r="R986" s="801"/>
      <c r="S986" s="801"/>
      <c r="T986" s="801"/>
      <c r="U986" s="801"/>
      <c r="V986" s="801"/>
      <c r="W986" s="801"/>
      <c r="X986" s="801"/>
      <c r="Y986" s="801"/>
      <c r="Z986" s="801"/>
    </row>
    <row r="987" spans="1:26" ht="15.75" customHeight="1">
      <c r="A987" s="801"/>
      <c r="B987" s="801"/>
      <c r="C987" s="801"/>
      <c r="D987" s="801"/>
      <c r="E987" s="802"/>
      <c r="F987" s="802"/>
      <c r="G987" s="803"/>
      <c r="H987" s="803"/>
      <c r="I987" s="995"/>
      <c r="J987" s="801"/>
      <c r="K987" s="801"/>
      <c r="L987" s="890"/>
      <c r="M987" s="801"/>
      <c r="N987" s="801"/>
      <c r="O987" s="801"/>
      <c r="P987" s="890"/>
      <c r="Q987" s="801"/>
      <c r="R987" s="801"/>
      <c r="S987" s="801"/>
      <c r="T987" s="801"/>
      <c r="U987" s="801"/>
      <c r="V987" s="801"/>
      <c r="W987" s="801"/>
      <c r="X987" s="801"/>
      <c r="Y987" s="801"/>
      <c r="Z987" s="801"/>
    </row>
    <row r="988" spans="1:26" ht="15.75" customHeight="1">
      <c r="A988" s="801"/>
      <c r="B988" s="801"/>
      <c r="C988" s="801"/>
      <c r="D988" s="801"/>
      <c r="E988" s="802"/>
      <c r="F988" s="802"/>
      <c r="G988" s="803"/>
      <c r="H988" s="803"/>
      <c r="I988" s="995"/>
      <c r="J988" s="801"/>
      <c r="K988" s="801"/>
      <c r="L988" s="890"/>
      <c r="M988" s="801"/>
      <c r="N988" s="801"/>
      <c r="O988" s="801"/>
      <c r="P988" s="890"/>
      <c r="Q988" s="801"/>
      <c r="R988" s="801"/>
      <c r="S988" s="801"/>
      <c r="T988" s="801"/>
      <c r="U988" s="801"/>
      <c r="V988" s="801"/>
      <c r="W988" s="801"/>
      <c r="X988" s="801"/>
      <c r="Y988" s="801"/>
      <c r="Z988" s="801"/>
    </row>
    <row r="989" spans="1:26" ht="15.75" customHeight="1">
      <c r="A989" s="801"/>
      <c r="B989" s="801"/>
      <c r="C989" s="801"/>
      <c r="D989" s="801"/>
      <c r="E989" s="802"/>
      <c r="F989" s="802"/>
      <c r="G989" s="803"/>
      <c r="H989" s="803"/>
      <c r="I989" s="995"/>
      <c r="J989" s="801"/>
      <c r="K989" s="801"/>
      <c r="L989" s="890"/>
      <c r="M989" s="801"/>
      <c r="N989" s="801"/>
      <c r="O989" s="801"/>
      <c r="P989" s="890"/>
      <c r="Q989" s="801"/>
      <c r="R989" s="801"/>
      <c r="S989" s="801"/>
      <c r="T989" s="801"/>
      <c r="U989" s="801"/>
      <c r="V989" s="801"/>
      <c r="W989" s="801"/>
      <c r="X989" s="801"/>
      <c r="Y989" s="801"/>
      <c r="Z989" s="801"/>
    </row>
    <row r="990" spans="1:26" ht="15.75" customHeight="1">
      <c r="A990" s="801"/>
      <c r="B990" s="801"/>
      <c r="C990" s="801"/>
      <c r="D990" s="801"/>
      <c r="E990" s="802"/>
      <c r="F990" s="802"/>
      <c r="G990" s="803"/>
      <c r="H990" s="803"/>
      <c r="I990" s="995"/>
      <c r="J990" s="801"/>
      <c r="K990" s="801"/>
      <c r="L990" s="890"/>
      <c r="M990" s="801"/>
      <c r="N990" s="801"/>
      <c r="O990" s="801"/>
      <c r="P990" s="890"/>
      <c r="Q990" s="801"/>
      <c r="R990" s="801"/>
      <c r="S990" s="801"/>
      <c r="T990" s="801"/>
      <c r="U990" s="801"/>
      <c r="V990" s="801"/>
      <c r="W990" s="801"/>
      <c r="X990" s="801"/>
      <c r="Y990" s="801"/>
      <c r="Z990" s="801"/>
    </row>
    <row r="991" spans="1:26" ht="15.75" customHeight="1">
      <c r="A991" s="801"/>
      <c r="B991" s="801"/>
      <c r="C991" s="801"/>
      <c r="D991" s="801"/>
      <c r="E991" s="802"/>
      <c r="F991" s="802"/>
      <c r="G991" s="803"/>
      <c r="H991" s="803"/>
      <c r="I991" s="995"/>
      <c r="J991" s="801"/>
      <c r="K991" s="801"/>
      <c r="L991" s="890"/>
      <c r="M991" s="801"/>
      <c r="N991" s="801"/>
      <c r="O991" s="801"/>
      <c r="P991" s="890"/>
      <c r="Q991" s="801"/>
      <c r="R991" s="801"/>
      <c r="S991" s="801"/>
      <c r="T991" s="801"/>
      <c r="U991" s="801"/>
      <c r="V991" s="801"/>
      <c r="W991" s="801"/>
      <c r="X991" s="801"/>
      <c r="Y991" s="801"/>
      <c r="Z991" s="801"/>
    </row>
    <row r="992" spans="1:26" ht="15.75" customHeight="1">
      <c r="A992" s="801"/>
      <c r="B992" s="801"/>
      <c r="C992" s="801"/>
      <c r="D992" s="801"/>
      <c r="E992" s="802"/>
      <c r="F992" s="802"/>
      <c r="G992" s="803"/>
      <c r="H992" s="803"/>
      <c r="I992" s="995"/>
      <c r="J992" s="801"/>
      <c r="K992" s="801"/>
      <c r="L992" s="890"/>
      <c r="M992" s="801"/>
      <c r="N992" s="801"/>
      <c r="O992" s="801"/>
      <c r="P992" s="890"/>
      <c r="Q992" s="801"/>
      <c r="R992" s="801"/>
      <c r="S992" s="801"/>
      <c r="T992" s="801"/>
      <c r="U992" s="801"/>
      <c r="V992" s="801"/>
      <c r="W992" s="801"/>
      <c r="X992" s="801"/>
      <c r="Y992" s="801"/>
      <c r="Z992" s="801"/>
    </row>
    <row r="993" spans="1:26" ht="15.75" customHeight="1">
      <c r="A993" s="801"/>
      <c r="B993" s="801"/>
      <c r="C993" s="801"/>
      <c r="D993" s="801"/>
      <c r="E993" s="802"/>
      <c r="F993" s="802"/>
      <c r="G993" s="803"/>
      <c r="H993" s="803"/>
      <c r="I993" s="995"/>
      <c r="J993" s="801"/>
      <c r="K993" s="801"/>
      <c r="L993" s="890"/>
      <c r="M993" s="801"/>
      <c r="N993" s="801"/>
      <c r="O993" s="801"/>
      <c r="P993" s="890"/>
      <c r="Q993" s="801"/>
      <c r="R993" s="801"/>
      <c r="S993" s="801"/>
      <c r="T993" s="801"/>
      <c r="U993" s="801"/>
      <c r="V993" s="801"/>
      <c r="W993" s="801"/>
      <c r="X993" s="801"/>
      <c r="Y993" s="801"/>
      <c r="Z993" s="801"/>
    </row>
    <row r="994" spans="1:26" ht="15.75" customHeight="1">
      <c r="A994" s="801"/>
      <c r="B994" s="801"/>
      <c r="C994" s="801"/>
      <c r="D994" s="801"/>
      <c r="E994" s="802"/>
      <c r="F994" s="802"/>
      <c r="G994" s="803"/>
      <c r="H994" s="803"/>
      <c r="I994" s="995"/>
      <c r="J994" s="801"/>
      <c r="K994" s="801"/>
      <c r="L994" s="890"/>
      <c r="M994" s="801"/>
      <c r="N994" s="801"/>
      <c r="O994" s="801"/>
      <c r="P994" s="890"/>
      <c r="Q994" s="801"/>
      <c r="R994" s="801"/>
      <c r="S994" s="801"/>
      <c r="T994" s="801"/>
      <c r="U994" s="801"/>
      <c r="V994" s="801"/>
      <c r="W994" s="801"/>
      <c r="X994" s="801"/>
      <c r="Y994" s="801"/>
      <c r="Z994" s="801"/>
    </row>
    <row r="995" spans="1:26" ht="15.75" customHeight="1">
      <c r="A995" s="801"/>
      <c r="B995" s="801"/>
      <c r="C995" s="801"/>
      <c r="D995" s="801"/>
      <c r="E995" s="802"/>
      <c r="F995" s="802"/>
      <c r="G995" s="803"/>
      <c r="H995" s="803"/>
      <c r="I995" s="995"/>
      <c r="J995" s="801"/>
      <c r="K995" s="801"/>
      <c r="L995" s="890"/>
      <c r="M995" s="801"/>
      <c r="N995" s="801"/>
      <c r="O995" s="801"/>
      <c r="P995" s="890"/>
      <c r="Q995" s="801"/>
      <c r="R995" s="801"/>
      <c r="S995" s="801"/>
      <c r="T995" s="801"/>
      <c r="U995" s="801"/>
      <c r="V995" s="801"/>
      <c r="W995" s="801"/>
      <c r="X995" s="801"/>
      <c r="Y995" s="801"/>
      <c r="Z995" s="801"/>
    </row>
    <row r="996" spans="1:26" ht="15.75" customHeight="1">
      <c r="A996" s="801"/>
      <c r="B996" s="801"/>
      <c r="C996" s="801"/>
      <c r="D996" s="801"/>
      <c r="E996" s="802"/>
      <c r="F996" s="802"/>
      <c r="G996" s="803"/>
      <c r="H996" s="803"/>
      <c r="I996" s="995"/>
      <c r="J996" s="801"/>
      <c r="K996" s="801"/>
      <c r="L996" s="890"/>
      <c r="M996" s="801"/>
      <c r="N996" s="801"/>
      <c r="O996" s="801"/>
      <c r="P996" s="890"/>
      <c r="Q996" s="801"/>
      <c r="R996" s="801"/>
      <c r="S996" s="801"/>
      <c r="T996" s="801"/>
      <c r="U996" s="801"/>
      <c r="V996" s="801"/>
      <c r="W996" s="801"/>
      <c r="X996" s="801"/>
      <c r="Y996" s="801"/>
      <c r="Z996" s="801"/>
    </row>
    <row r="997" spans="1:26" ht="15.75" customHeight="1">
      <c r="A997" s="801"/>
      <c r="B997" s="801"/>
      <c r="C997" s="801"/>
      <c r="D997" s="801"/>
      <c r="E997" s="802"/>
      <c r="F997" s="802"/>
      <c r="G997" s="803"/>
      <c r="H997" s="803"/>
      <c r="I997" s="995"/>
      <c r="J997" s="801"/>
      <c r="K997" s="801"/>
      <c r="L997" s="890"/>
      <c r="M997" s="801"/>
      <c r="N997" s="801"/>
      <c r="O997" s="801"/>
      <c r="P997" s="890"/>
      <c r="Q997" s="801"/>
      <c r="R997" s="801"/>
      <c r="S997" s="801"/>
      <c r="T997" s="801"/>
      <c r="U997" s="801"/>
      <c r="V997" s="801"/>
      <c r="W997" s="801"/>
      <c r="X997" s="801"/>
      <c r="Y997" s="801"/>
      <c r="Z997" s="801"/>
    </row>
    <row r="998" spans="1:26" ht="15.75" customHeight="1">
      <c r="A998" s="801"/>
      <c r="B998" s="801"/>
      <c r="C998" s="801"/>
      <c r="D998" s="801"/>
      <c r="E998" s="802"/>
      <c r="F998" s="802"/>
      <c r="G998" s="803"/>
      <c r="H998" s="803"/>
      <c r="I998" s="995"/>
      <c r="J998" s="801"/>
      <c r="K998" s="801"/>
      <c r="L998" s="890"/>
      <c r="M998" s="801"/>
      <c r="N998" s="801"/>
      <c r="O998" s="801"/>
      <c r="P998" s="890"/>
      <c r="Q998" s="801"/>
      <c r="R998" s="801"/>
      <c r="S998" s="801"/>
      <c r="T998" s="801"/>
      <c r="U998" s="801"/>
      <c r="V998" s="801"/>
      <c r="W998" s="801"/>
      <c r="X998" s="801"/>
      <c r="Y998" s="801"/>
      <c r="Z998" s="801"/>
    </row>
    <row r="999" spans="1:26" ht="15.75" customHeight="1">
      <c r="A999" s="801"/>
      <c r="B999" s="801"/>
      <c r="C999" s="801"/>
      <c r="D999" s="801"/>
      <c r="E999" s="802"/>
      <c r="F999" s="802"/>
      <c r="G999" s="803"/>
      <c r="H999" s="803"/>
      <c r="I999" s="995"/>
      <c r="J999" s="801"/>
      <c r="K999" s="801"/>
      <c r="L999" s="890"/>
      <c r="M999" s="801"/>
      <c r="N999" s="801"/>
      <c r="O999" s="801"/>
      <c r="P999" s="890"/>
      <c r="Q999" s="801"/>
      <c r="R999" s="801"/>
      <c r="S999" s="801"/>
      <c r="T999" s="801"/>
      <c r="U999" s="801"/>
      <c r="V999" s="801"/>
      <c r="W999" s="801"/>
      <c r="X999" s="801"/>
      <c r="Y999" s="801"/>
      <c r="Z999" s="801"/>
    </row>
    <row r="1000" spans="1:26" ht="15.75" customHeight="1">
      <c r="A1000" s="801"/>
      <c r="B1000" s="801"/>
      <c r="C1000" s="801"/>
      <c r="D1000" s="801"/>
      <c r="E1000" s="802"/>
      <c r="F1000" s="802"/>
      <c r="G1000" s="803"/>
      <c r="H1000" s="803"/>
      <c r="I1000" s="995"/>
      <c r="J1000" s="801"/>
      <c r="K1000" s="801"/>
      <c r="L1000" s="890"/>
      <c r="M1000" s="801"/>
      <c r="N1000" s="801"/>
      <c r="O1000" s="801"/>
      <c r="P1000" s="890"/>
      <c r="Q1000" s="801"/>
      <c r="R1000" s="801"/>
      <c r="S1000" s="801"/>
      <c r="T1000" s="801"/>
      <c r="U1000" s="801"/>
      <c r="V1000" s="801"/>
      <c r="W1000" s="801"/>
      <c r="X1000" s="801"/>
      <c r="Y1000" s="801"/>
      <c r="Z1000" s="801"/>
    </row>
  </sheetData>
  <mergeCells count="14">
    <mergeCell ref="B47:C47"/>
    <mergeCell ref="B48:C48"/>
    <mergeCell ref="A50:D50"/>
    <mergeCell ref="P8:P9"/>
    <mergeCell ref="A21:B21"/>
    <mergeCell ref="B32:C32"/>
    <mergeCell ref="A33:B33"/>
    <mergeCell ref="B38:C38"/>
    <mergeCell ref="A40:B40"/>
    <mergeCell ref="I8:J8"/>
    <mergeCell ref="M8:N8"/>
    <mergeCell ref="B13:C13"/>
    <mergeCell ref="G14:K14"/>
    <mergeCell ref="I19:J19"/>
  </mergeCells>
  <printOptions horizontalCentered="1"/>
  <pageMargins left="0.21" right="0" top="1" bottom="0.5" header="0" footer="0"/>
  <pageSetup paperSize="9" pageOrder="overThenDown" orientation="landscape"/>
  <headerFooter>
    <oddHeader>&amp;RAPPENDIX 1B Revised as @ 25 October 2006 Page &amp;P of 3</oddHeader>
    <oddFooter>&amp;R&amp;F-&amp;A-&amp;D,&amp;T</oddFooter>
  </headerFooter>
  <rowBreaks count="1" manualBreakCount="1">
    <brk id="14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/>
  </sheetViews>
  <sheetFormatPr defaultColWidth="12.54296875" defaultRowHeight="15" customHeight="1"/>
  <cols>
    <col min="1" max="1" width="5.36328125" customWidth="1"/>
    <col min="2" max="2" width="22.90625" customWidth="1"/>
    <col min="3" max="3" width="23" customWidth="1"/>
    <col min="4" max="4" width="11.6328125" customWidth="1"/>
    <col min="5" max="5" width="12.36328125" customWidth="1"/>
    <col min="6" max="6" width="13" customWidth="1"/>
    <col min="7" max="7" width="12.36328125" hidden="1" customWidth="1"/>
    <col min="8" max="8" width="11.08984375" customWidth="1"/>
    <col min="9" max="9" width="12" customWidth="1"/>
    <col min="10" max="10" width="25.36328125" customWidth="1"/>
    <col min="11" max="11" width="12.90625" hidden="1" customWidth="1"/>
    <col min="12" max="12" width="12.08984375" hidden="1" customWidth="1"/>
    <col min="13" max="13" width="9.6328125" hidden="1" customWidth="1"/>
    <col min="14" max="14" width="15" hidden="1" customWidth="1"/>
    <col min="15" max="18" width="15.6328125" customWidth="1"/>
    <col min="19" max="20" width="12.6328125" customWidth="1"/>
    <col min="21" max="22" width="8.6328125" hidden="1" customWidth="1"/>
    <col min="23" max="23" width="10.36328125" hidden="1" customWidth="1"/>
    <col min="24" max="24" width="8.6328125" hidden="1" customWidth="1"/>
    <col min="25" max="26" width="8.6328125" customWidth="1"/>
  </cols>
  <sheetData>
    <row r="1" spans="1:26" ht="12.75" customHeight="1">
      <c r="A1" s="625" t="s">
        <v>341</v>
      </c>
      <c r="B1" s="625"/>
      <c r="S1" s="746"/>
      <c r="T1" s="714" t="s">
        <v>520</v>
      </c>
      <c r="W1" s="747"/>
    </row>
    <row r="2" spans="1:26" ht="12.75" customHeight="1">
      <c r="A2" s="626" t="s">
        <v>342</v>
      </c>
      <c r="B2" s="626"/>
      <c r="C2" s="626"/>
      <c r="S2" s="746"/>
      <c r="W2" s="747"/>
    </row>
    <row r="3" spans="1:26" ht="12.75" customHeight="1">
      <c r="K3" s="713"/>
      <c r="L3" s="713"/>
      <c r="M3" s="714"/>
      <c r="S3" s="746"/>
      <c r="W3" s="747"/>
    </row>
    <row r="4" spans="1:26" ht="12.75" customHeight="1">
      <c r="A4" s="627"/>
      <c r="B4" s="627"/>
      <c r="C4" s="627"/>
      <c r="D4" s="627" t="s">
        <v>521</v>
      </c>
      <c r="E4" s="627"/>
      <c r="F4" s="627"/>
      <c r="G4" s="627" t="s">
        <v>521</v>
      </c>
      <c r="H4" s="627"/>
      <c r="I4" s="627"/>
      <c r="J4" s="627"/>
      <c r="K4" s="627" t="s">
        <v>521</v>
      </c>
      <c r="L4" s="627" t="s">
        <v>521</v>
      </c>
      <c r="M4" s="627" t="s">
        <v>521</v>
      </c>
      <c r="N4" s="627" t="s">
        <v>521</v>
      </c>
      <c r="O4" s="627"/>
      <c r="P4" s="627"/>
      <c r="Q4" s="627"/>
      <c r="R4" s="627"/>
      <c r="S4" s="748"/>
      <c r="T4" s="627"/>
      <c r="U4" s="627" t="s">
        <v>521</v>
      </c>
      <c r="V4" s="627" t="s">
        <v>521</v>
      </c>
      <c r="W4" s="627" t="s">
        <v>521</v>
      </c>
      <c r="X4" s="627" t="s">
        <v>521</v>
      </c>
      <c r="Y4" s="627"/>
      <c r="Z4" s="627"/>
    </row>
    <row r="5" spans="1:26" ht="17.25" customHeight="1">
      <c r="A5" s="628" t="s">
        <v>4</v>
      </c>
      <c r="B5" s="628" t="s">
        <v>343</v>
      </c>
      <c r="C5" s="629" t="s">
        <v>344</v>
      </c>
      <c r="D5" s="630" t="s">
        <v>350</v>
      </c>
      <c r="E5" s="628" t="s">
        <v>345</v>
      </c>
      <c r="F5" s="628" t="s">
        <v>346</v>
      </c>
      <c r="G5" s="629" t="s">
        <v>522</v>
      </c>
      <c r="H5" s="1507" t="s">
        <v>351</v>
      </c>
      <c r="I5" s="1508"/>
      <c r="J5" s="628" t="s">
        <v>352</v>
      </c>
      <c r="K5" s="715" t="s">
        <v>347</v>
      </c>
      <c r="L5" s="715" t="s">
        <v>347</v>
      </c>
      <c r="M5" s="715" t="s">
        <v>358</v>
      </c>
      <c r="N5" s="715" t="s">
        <v>523</v>
      </c>
      <c r="O5" s="1509" t="s">
        <v>353</v>
      </c>
      <c r="P5" s="1501"/>
      <c r="Q5" s="1501"/>
      <c r="R5" s="1508"/>
      <c r="S5" s="1510" t="s">
        <v>354</v>
      </c>
      <c r="T5" s="1511"/>
      <c r="U5" s="1512" t="s">
        <v>524</v>
      </c>
      <c r="V5" s="1511"/>
      <c r="W5" s="1509" t="s">
        <v>525</v>
      </c>
      <c r="X5" s="1508"/>
      <c r="Y5" s="737"/>
      <c r="Z5" s="737"/>
    </row>
    <row r="6" spans="1:26" ht="17.25" customHeight="1">
      <c r="A6" s="631"/>
      <c r="B6" s="631"/>
      <c r="C6" s="631"/>
      <c r="D6" s="632" t="s">
        <v>359</v>
      </c>
      <c r="E6" s="631"/>
      <c r="F6" s="631"/>
      <c r="G6" s="631" t="s">
        <v>526</v>
      </c>
      <c r="H6" s="631" t="s">
        <v>360</v>
      </c>
      <c r="I6" s="631" t="s">
        <v>361</v>
      </c>
      <c r="J6" s="631"/>
      <c r="K6" s="716" t="s">
        <v>527</v>
      </c>
      <c r="L6" s="716" t="s">
        <v>528</v>
      </c>
      <c r="M6" s="716" t="s">
        <v>367</v>
      </c>
      <c r="N6" s="716"/>
      <c r="O6" s="717" t="s">
        <v>529</v>
      </c>
      <c r="P6" s="717" t="s">
        <v>530</v>
      </c>
      <c r="Q6" s="1509" t="s">
        <v>364</v>
      </c>
      <c r="R6" s="1508"/>
      <c r="S6" s="749"/>
      <c r="T6" s="750"/>
      <c r="U6" s="751"/>
      <c r="V6" s="750"/>
      <c r="W6" s="1468" t="s">
        <v>531</v>
      </c>
      <c r="X6" s="1469" t="s">
        <v>366</v>
      </c>
      <c r="Y6" s="737"/>
      <c r="Z6" s="737"/>
    </row>
    <row r="7" spans="1:26" ht="16.5" customHeight="1">
      <c r="A7" s="633"/>
      <c r="B7" s="1513" t="s">
        <v>532</v>
      </c>
      <c r="C7" s="1501"/>
      <c r="D7" s="634"/>
      <c r="E7" s="634"/>
      <c r="F7" s="634"/>
      <c r="G7" s="634"/>
      <c r="H7" s="634"/>
      <c r="I7" s="634"/>
      <c r="J7" s="634"/>
      <c r="K7" s="634"/>
      <c r="L7" s="634"/>
      <c r="M7" s="634"/>
      <c r="N7" s="718"/>
      <c r="O7" s="719"/>
      <c r="P7" s="720"/>
      <c r="Q7" s="720"/>
      <c r="R7" s="720"/>
      <c r="S7" s="752"/>
      <c r="T7" s="753"/>
      <c r="U7" s="754"/>
      <c r="V7" s="755"/>
      <c r="W7" s="756"/>
      <c r="X7" s="755"/>
      <c r="Y7" s="737"/>
      <c r="Z7" s="737"/>
    </row>
    <row r="8" spans="1:26" ht="16.5" customHeight="1">
      <c r="A8" s="635">
        <v>1</v>
      </c>
      <c r="B8" s="636" t="s">
        <v>368</v>
      </c>
      <c r="C8" s="637" t="s">
        <v>369</v>
      </c>
      <c r="D8" s="635">
        <v>523</v>
      </c>
      <c r="E8" s="638">
        <v>39096</v>
      </c>
      <c r="F8" s="639" t="s">
        <v>370</v>
      </c>
      <c r="G8" s="638"/>
      <c r="H8" s="640">
        <v>11.5</v>
      </c>
      <c r="I8" s="640">
        <f>H8*D8</f>
        <v>6014.5</v>
      </c>
      <c r="J8" s="636" t="s">
        <v>372</v>
      </c>
      <c r="K8" s="656" t="s">
        <v>370</v>
      </c>
      <c r="L8" s="656" t="s">
        <v>370</v>
      </c>
      <c r="M8" s="688" t="s">
        <v>373</v>
      </c>
      <c r="N8" s="688" t="s">
        <v>384</v>
      </c>
      <c r="O8" s="721">
        <f>combine!X308/12</f>
        <v>32091.324166666702</v>
      </c>
      <c r="P8" s="721">
        <f>combine!AB310</f>
        <v>0</v>
      </c>
      <c r="Q8" s="721">
        <f>P8+H8</f>
        <v>11.5</v>
      </c>
      <c r="R8" s="721">
        <f>Q8*D8</f>
        <v>6014.5</v>
      </c>
      <c r="S8" s="757">
        <v>12</v>
      </c>
      <c r="T8" s="757">
        <f>S8*D8</f>
        <v>6276</v>
      </c>
      <c r="U8" s="1514">
        <f>T8/O8</f>
        <v>0.19556687556442101</v>
      </c>
      <c r="V8" s="1508"/>
      <c r="W8" s="758">
        <f>(S8-H8)/H8</f>
        <v>4.3478260869565202E-2</v>
      </c>
      <c r="X8" s="758">
        <f>(S8-Q8)/Q8</f>
        <v>4.3478260869565202E-2</v>
      </c>
      <c r="Y8" s="737"/>
      <c r="Z8" s="737"/>
    </row>
    <row r="9" spans="1:26" ht="16.5" customHeight="1">
      <c r="A9" s="641">
        <v>2</v>
      </c>
      <c r="B9" s="642" t="s">
        <v>374</v>
      </c>
      <c r="C9" s="643" t="s">
        <v>375</v>
      </c>
      <c r="D9" s="641">
        <v>879</v>
      </c>
      <c r="E9" s="644">
        <v>39122</v>
      </c>
      <c r="F9" s="645" t="s">
        <v>370</v>
      </c>
      <c r="G9" s="644"/>
      <c r="H9" s="646">
        <v>8.5</v>
      </c>
      <c r="I9" s="640">
        <f>H9*D9</f>
        <v>7471.5</v>
      </c>
      <c r="J9" s="654" t="s">
        <v>370</v>
      </c>
      <c r="K9" s="645" t="s">
        <v>370</v>
      </c>
      <c r="L9" s="645" t="s">
        <v>87</v>
      </c>
      <c r="M9" s="722" t="s">
        <v>373</v>
      </c>
      <c r="N9" s="722" t="s">
        <v>384</v>
      </c>
      <c r="O9" s="1515" t="s">
        <v>376</v>
      </c>
      <c r="P9" s="1501"/>
      <c r="Q9" s="1501"/>
      <c r="R9" s="1508"/>
      <c r="S9" s="757">
        <v>9.5</v>
      </c>
      <c r="T9" s="757">
        <f>S9*D9</f>
        <v>8350.5</v>
      </c>
      <c r="U9" s="759"/>
      <c r="V9" s="755"/>
      <c r="W9" s="758">
        <f>(S9-H9)/H9</f>
        <v>0.11764705882352899</v>
      </c>
      <c r="X9" s="758"/>
      <c r="Y9" s="737"/>
      <c r="Z9" s="737"/>
    </row>
    <row r="10" spans="1:26" ht="16.5" customHeight="1">
      <c r="A10" s="641">
        <v>3</v>
      </c>
      <c r="B10" s="642" t="s">
        <v>377</v>
      </c>
      <c r="C10" s="643" t="s">
        <v>378</v>
      </c>
      <c r="D10" s="641">
        <v>310</v>
      </c>
      <c r="E10" s="644">
        <v>39122</v>
      </c>
      <c r="F10" s="645" t="s">
        <v>370</v>
      </c>
      <c r="G10" s="644"/>
      <c r="H10" s="646">
        <v>9.68</v>
      </c>
      <c r="I10" s="640">
        <f>H10*D10</f>
        <v>3000.8</v>
      </c>
      <c r="J10" s="642" t="s">
        <v>379</v>
      </c>
      <c r="K10" s="639" t="s">
        <v>370</v>
      </c>
      <c r="L10" s="639" t="s">
        <v>87</v>
      </c>
      <c r="M10" s="722" t="s">
        <v>380</v>
      </c>
      <c r="N10" s="722" t="s">
        <v>402</v>
      </c>
      <c r="O10" s="721">
        <f>combine!X459/11</f>
        <v>10134.086363636399</v>
      </c>
      <c r="P10" s="721">
        <f>combine!AB461</f>
        <v>0</v>
      </c>
      <c r="Q10" s="721">
        <f>P10+H10</f>
        <v>9.68</v>
      </c>
      <c r="R10" s="721">
        <f>Q10*D10</f>
        <v>3000.8</v>
      </c>
      <c r="S10" s="757">
        <v>10.7</v>
      </c>
      <c r="T10" s="757">
        <f>S10*D10</f>
        <v>3317</v>
      </c>
      <c r="U10" s="759">
        <f>T10/O10</f>
        <v>0.32731120309988898</v>
      </c>
      <c r="V10" s="760" t="s">
        <v>402</v>
      </c>
      <c r="W10" s="758">
        <f>(S10-H10)/H10</f>
        <v>0.105371900826446</v>
      </c>
      <c r="X10" s="758">
        <f>(S10-Q10)/Q10</f>
        <v>0.105371900826446</v>
      </c>
      <c r="Y10" s="737"/>
      <c r="Z10" s="737"/>
    </row>
    <row r="11" spans="1:26" ht="16.5" customHeight="1">
      <c r="A11" s="641">
        <v>4</v>
      </c>
      <c r="B11" s="642" t="s">
        <v>381</v>
      </c>
      <c r="C11" s="643" t="s">
        <v>382</v>
      </c>
      <c r="D11" s="647">
        <v>1053</v>
      </c>
      <c r="E11" s="644">
        <v>39141</v>
      </c>
      <c r="F11" s="641">
        <v>3</v>
      </c>
      <c r="G11" s="644"/>
      <c r="H11" s="646">
        <v>10</v>
      </c>
      <c r="I11" s="640">
        <f>H11*D11</f>
        <v>10530</v>
      </c>
      <c r="J11" s="642" t="s">
        <v>372</v>
      </c>
      <c r="K11" s="722" t="s">
        <v>383</v>
      </c>
      <c r="L11" s="723">
        <v>38869</v>
      </c>
      <c r="M11" s="722" t="s">
        <v>373</v>
      </c>
      <c r="N11" s="722" t="s">
        <v>384</v>
      </c>
      <c r="O11" s="721">
        <f>combine!X246/12</f>
        <v>59061.153333333299</v>
      </c>
      <c r="P11" s="721">
        <f>combine!AB248</f>
        <v>0.517185818296929</v>
      </c>
      <c r="Q11" s="721">
        <f>P11+H11</f>
        <v>10.5171858182969</v>
      </c>
      <c r="R11" s="721">
        <f>Q11*D11</f>
        <v>11074.596666666699</v>
      </c>
      <c r="S11" s="757">
        <v>13</v>
      </c>
      <c r="T11" s="757">
        <f>S11*D11</f>
        <v>13689</v>
      </c>
      <c r="U11" s="1514">
        <f>T11/O11</f>
        <v>0.23177671324400101</v>
      </c>
      <c r="V11" s="1508"/>
      <c r="W11" s="758">
        <f>(S11-H11)/H11</f>
        <v>0.3</v>
      </c>
      <c r="X11" s="758">
        <f>(S11-Q11)/Q11</f>
        <v>0.236072103754569</v>
      </c>
      <c r="Y11" s="737"/>
      <c r="Z11" s="737"/>
    </row>
    <row r="12" spans="1:26" ht="16.5" customHeight="1">
      <c r="A12" s="648">
        <f>A11+1</f>
        <v>5</v>
      </c>
      <c r="B12" s="649" t="s">
        <v>385</v>
      </c>
      <c r="C12" s="650" t="s">
        <v>533</v>
      </c>
      <c r="D12" s="648"/>
      <c r="E12" s="651">
        <v>39141</v>
      </c>
      <c r="F12" s="648">
        <v>2</v>
      </c>
      <c r="G12" s="652"/>
      <c r="H12" s="653" t="s">
        <v>370</v>
      </c>
      <c r="I12" s="662">
        <v>5000</v>
      </c>
      <c r="J12" s="653" t="s">
        <v>370</v>
      </c>
      <c r="K12" s="724" t="s">
        <v>387</v>
      </c>
      <c r="L12" s="725">
        <v>38961</v>
      </c>
      <c r="M12" s="688" t="s">
        <v>373</v>
      </c>
      <c r="N12" s="688" t="s">
        <v>384</v>
      </c>
      <c r="O12" s="1516" t="s">
        <v>376</v>
      </c>
      <c r="P12" s="1517"/>
      <c r="Q12" s="1517"/>
      <c r="R12" s="1518"/>
      <c r="S12" s="761">
        <v>0</v>
      </c>
      <c r="T12" s="762">
        <v>5200</v>
      </c>
      <c r="U12" s="1519" t="s">
        <v>376</v>
      </c>
      <c r="V12" s="1518"/>
      <c r="W12" s="763">
        <f>(T12-I12)/I12</f>
        <v>0.04</v>
      </c>
      <c r="X12" s="763"/>
      <c r="Y12" s="737"/>
      <c r="Z12" s="737"/>
    </row>
    <row r="13" spans="1:26" ht="16.5" customHeight="1">
      <c r="A13" s="648">
        <f>A12+1</f>
        <v>6</v>
      </c>
      <c r="B13" s="642" t="s">
        <v>388</v>
      </c>
      <c r="C13" s="643" t="s">
        <v>389</v>
      </c>
      <c r="D13" s="641" t="s">
        <v>469</v>
      </c>
      <c r="E13" s="644">
        <v>39141</v>
      </c>
      <c r="F13" s="645" t="s">
        <v>370</v>
      </c>
      <c r="G13" s="644"/>
      <c r="H13" s="654" t="s">
        <v>370</v>
      </c>
      <c r="I13" s="646">
        <v>2000</v>
      </c>
      <c r="J13" s="654" t="s">
        <v>370</v>
      </c>
      <c r="K13" s="645" t="s">
        <v>370</v>
      </c>
      <c r="L13" s="645" t="s">
        <v>87</v>
      </c>
      <c r="M13" s="722" t="s">
        <v>373</v>
      </c>
      <c r="N13" s="722" t="s">
        <v>384</v>
      </c>
      <c r="O13" s="1515" t="s">
        <v>376</v>
      </c>
      <c r="P13" s="1501"/>
      <c r="Q13" s="1501"/>
      <c r="R13" s="1508"/>
      <c r="S13" s="764">
        <v>0</v>
      </c>
      <c r="T13" s="757">
        <v>2200</v>
      </c>
      <c r="U13" s="1520" t="s">
        <v>376</v>
      </c>
      <c r="V13" s="1508"/>
      <c r="W13" s="758">
        <f>(T13-I13)/I13</f>
        <v>0.1</v>
      </c>
      <c r="X13" s="758"/>
      <c r="Y13" s="737"/>
      <c r="Z13" s="737"/>
    </row>
    <row r="14" spans="1:26" ht="16.5" customHeight="1">
      <c r="A14" s="648">
        <f>A13+1</f>
        <v>7</v>
      </c>
      <c r="B14" s="642" t="s">
        <v>388</v>
      </c>
      <c r="C14" s="643" t="s">
        <v>390</v>
      </c>
      <c r="D14" s="645" t="s">
        <v>469</v>
      </c>
      <c r="E14" s="644">
        <v>39141</v>
      </c>
      <c r="F14" s="645" t="s">
        <v>370</v>
      </c>
      <c r="G14" s="644"/>
      <c r="H14" s="654" t="s">
        <v>370</v>
      </c>
      <c r="I14" s="646">
        <v>2500</v>
      </c>
      <c r="J14" s="654" t="s">
        <v>370</v>
      </c>
      <c r="K14" s="645" t="s">
        <v>370</v>
      </c>
      <c r="L14" s="645" t="s">
        <v>370</v>
      </c>
      <c r="M14" s="722" t="s">
        <v>373</v>
      </c>
      <c r="N14" s="722" t="s">
        <v>384</v>
      </c>
      <c r="O14" s="1515" t="s">
        <v>376</v>
      </c>
      <c r="P14" s="1501"/>
      <c r="Q14" s="1501"/>
      <c r="R14" s="1508"/>
      <c r="S14" s="764">
        <v>0</v>
      </c>
      <c r="T14" s="757">
        <v>2600</v>
      </c>
      <c r="U14" s="1520" t="s">
        <v>376</v>
      </c>
      <c r="V14" s="1508"/>
      <c r="W14" s="758">
        <f>(T14-I14)/I14</f>
        <v>0.04</v>
      </c>
      <c r="X14" s="758"/>
      <c r="Y14" s="737"/>
      <c r="Z14" s="737"/>
    </row>
    <row r="15" spans="1:26" ht="16.5" customHeight="1">
      <c r="A15" s="648">
        <f>A14+1</f>
        <v>8</v>
      </c>
      <c r="B15" s="642" t="s">
        <v>391</v>
      </c>
      <c r="C15" s="643" t="s">
        <v>392</v>
      </c>
      <c r="D15" s="647">
        <v>1025</v>
      </c>
      <c r="E15" s="644">
        <v>39183</v>
      </c>
      <c r="F15" s="645" t="s">
        <v>370</v>
      </c>
      <c r="G15" s="644"/>
      <c r="H15" s="646">
        <v>14.8</v>
      </c>
      <c r="I15" s="640">
        <f>H15*D15</f>
        <v>15170</v>
      </c>
      <c r="J15" s="642" t="s">
        <v>393</v>
      </c>
      <c r="K15" s="645" t="s">
        <v>370</v>
      </c>
      <c r="L15" s="645" t="s">
        <v>370</v>
      </c>
      <c r="M15" s="722" t="s">
        <v>380</v>
      </c>
      <c r="N15" s="722" t="s">
        <v>384</v>
      </c>
      <c r="O15" s="721">
        <f>combine!X298/12</f>
        <v>556275.33583333297</v>
      </c>
      <c r="P15" s="721">
        <f>combine!AB300</f>
        <v>0</v>
      </c>
      <c r="Q15" s="721">
        <f>P15+H15</f>
        <v>14.8</v>
      </c>
      <c r="R15" s="721">
        <f>Q15*D15</f>
        <v>15170</v>
      </c>
      <c r="S15" s="757">
        <v>15.5</v>
      </c>
      <c r="T15" s="757">
        <f>S15*D15</f>
        <v>15887.5</v>
      </c>
      <c r="U15" s="1514">
        <f>T15/O15</f>
        <v>2.8560496891704899E-2</v>
      </c>
      <c r="V15" s="1508"/>
      <c r="W15" s="758">
        <f>(S15-H15)/H15</f>
        <v>4.7297297297297203E-2</v>
      </c>
      <c r="X15" s="758">
        <f>(S15-Q15)/Q15</f>
        <v>4.7297297297297203E-2</v>
      </c>
      <c r="Y15" s="737"/>
      <c r="Z15" s="737"/>
    </row>
    <row r="16" spans="1:26" ht="16.5" customHeight="1">
      <c r="A16" s="655">
        <f>A15+1</f>
        <v>9</v>
      </c>
      <c r="B16" s="636" t="s">
        <v>394</v>
      </c>
      <c r="C16" s="637" t="s">
        <v>395</v>
      </c>
      <c r="D16" s="635">
        <v>540</v>
      </c>
      <c r="E16" s="638">
        <v>39194</v>
      </c>
      <c r="F16" s="639" t="s">
        <v>370</v>
      </c>
      <c r="G16" s="638"/>
      <c r="H16" s="636" t="s">
        <v>534</v>
      </c>
      <c r="I16" s="640">
        <f>D16*14.5</f>
        <v>7830</v>
      </c>
      <c r="J16" s="636" t="s">
        <v>399</v>
      </c>
      <c r="K16" s="639" t="s">
        <v>370</v>
      </c>
      <c r="L16" s="639" t="s">
        <v>370</v>
      </c>
      <c r="M16" s="671" t="s">
        <v>373</v>
      </c>
      <c r="N16" s="671" t="s">
        <v>384</v>
      </c>
      <c r="O16" s="726">
        <f>combine!X328/12</f>
        <v>51493.427499999998</v>
      </c>
      <c r="P16" s="726">
        <f>combine!AB330</f>
        <v>0</v>
      </c>
      <c r="Q16" s="726">
        <f>P16+15</f>
        <v>15</v>
      </c>
      <c r="R16" s="726">
        <f>Q16*D16</f>
        <v>8100</v>
      </c>
      <c r="S16" s="765">
        <v>15.5</v>
      </c>
      <c r="T16" s="766">
        <f>S16*D16</f>
        <v>8370</v>
      </c>
      <c r="U16" s="1521">
        <f>T16/O16</f>
        <v>0.162545016060545</v>
      </c>
      <c r="V16" s="1511"/>
      <c r="W16" s="767">
        <f>(S16-15)/15</f>
        <v>3.3333333333333298E-2</v>
      </c>
      <c r="X16" s="768">
        <f>(S16-Q16)/Q16</f>
        <v>3.3333333333333298E-2</v>
      </c>
      <c r="Y16" s="737"/>
      <c r="Z16" s="737"/>
    </row>
    <row r="17" spans="1:26" ht="16.5" customHeight="1">
      <c r="A17" s="635"/>
      <c r="B17" s="636"/>
      <c r="C17" s="637"/>
      <c r="D17" s="635"/>
      <c r="E17" s="638"/>
      <c r="F17" s="639"/>
      <c r="G17" s="638"/>
      <c r="H17" s="636" t="s">
        <v>535</v>
      </c>
      <c r="I17" s="640">
        <f>15*D16</f>
        <v>8100</v>
      </c>
      <c r="J17" s="636"/>
      <c r="K17" s="639"/>
      <c r="L17" s="639"/>
      <c r="M17" s="671"/>
      <c r="N17" s="671"/>
      <c r="O17" s="727"/>
      <c r="P17" s="673"/>
      <c r="Q17" s="673"/>
      <c r="R17" s="673"/>
      <c r="S17" s="769"/>
      <c r="T17" s="673"/>
      <c r="U17" s="770"/>
      <c r="V17" s="771"/>
      <c r="W17" s="772"/>
      <c r="X17" s="773"/>
      <c r="Y17" s="737"/>
      <c r="Z17" s="737"/>
    </row>
    <row r="18" spans="1:26" ht="16.5" customHeight="1">
      <c r="A18" s="648"/>
      <c r="B18" s="649"/>
      <c r="C18" s="650"/>
      <c r="D18" s="648"/>
      <c r="E18" s="652"/>
      <c r="F18" s="656"/>
      <c r="G18" s="652"/>
      <c r="H18" s="649" t="s">
        <v>536</v>
      </c>
      <c r="I18" s="662">
        <f>15*D16</f>
        <v>8100</v>
      </c>
      <c r="J18" s="649"/>
      <c r="K18" s="656"/>
      <c r="L18" s="656"/>
      <c r="M18" s="688"/>
      <c r="N18" s="688"/>
      <c r="O18" s="728"/>
      <c r="P18" s="690"/>
      <c r="Q18" s="690"/>
      <c r="R18" s="690"/>
      <c r="S18" s="774"/>
      <c r="T18" s="690"/>
      <c r="U18" s="775"/>
      <c r="V18" s="776"/>
      <c r="W18" s="763"/>
      <c r="X18" s="777"/>
      <c r="Y18" s="737"/>
      <c r="Z18" s="737"/>
    </row>
    <row r="19" spans="1:26" ht="16.5" customHeight="1">
      <c r="A19" s="641">
        <f>A16+1</f>
        <v>10</v>
      </c>
      <c r="B19" s="642" t="s">
        <v>400</v>
      </c>
      <c r="C19" s="643" t="s">
        <v>401</v>
      </c>
      <c r="D19" s="641">
        <v>528</v>
      </c>
      <c r="E19" s="644">
        <v>39216</v>
      </c>
      <c r="F19" s="641">
        <v>3</v>
      </c>
      <c r="G19" s="644"/>
      <c r="H19" s="646">
        <v>11</v>
      </c>
      <c r="I19" s="646">
        <f>H19*D19</f>
        <v>5808</v>
      </c>
      <c r="J19" s="642" t="s">
        <v>403</v>
      </c>
      <c r="K19" s="722" t="s">
        <v>383</v>
      </c>
      <c r="L19" s="723">
        <v>38961</v>
      </c>
      <c r="M19" s="722" t="s">
        <v>404</v>
      </c>
      <c r="N19" s="722" t="s">
        <v>402</v>
      </c>
      <c r="O19" s="721">
        <f>combine!X218/10</f>
        <v>19130.185000000001</v>
      </c>
      <c r="P19" s="721">
        <f>combine!AB220</f>
        <v>0.37887310606060598</v>
      </c>
      <c r="Q19" s="721">
        <f>P19+H19</f>
        <v>11.378873106060601</v>
      </c>
      <c r="R19" s="721">
        <f>Q19*D19</f>
        <v>6008.0450000000001</v>
      </c>
      <c r="S19" s="757">
        <v>13</v>
      </c>
      <c r="T19" s="757">
        <f t="shared" ref="T19:T24" si="0">S19*D19</f>
        <v>6864</v>
      </c>
      <c r="U19" s="759">
        <f t="shared" ref="U19:U24" si="1">T19/O19</f>
        <v>0.35880468484753297</v>
      </c>
      <c r="V19" s="760" t="s">
        <v>402</v>
      </c>
      <c r="W19" s="758">
        <f>(S19-H19)/H19</f>
        <v>0.18181818181818199</v>
      </c>
      <c r="X19" s="758">
        <f>(S19-Q19)/Q19</f>
        <v>0.14246814063476601</v>
      </c>
      <c r="Y19" s="737"/>
      <c r="Z19" s="737"/>
    </row>
    <row r="20" spans="1:26" ht="16.5" customHeight="1">
      <c r="A20" s="655">
        <f>A19+1</f>
        <v>11</v>
      </c>
      <c r="B20" s="657" t="s">
        <v>405</v>
      </c>
      <c r="C20" s="658" t="s">
        <v>406</v>
      </c>
      <c r="D20" s="659">
        <v>1091</v>
      </c>
      <c r="E20" s="660">
        <v>39218</v>
      </c>
      <c r="F20" s="655">
        <v>3</v>
      </c>
      <c r="G20" s="660"/>
      <c r="H20" s="661">
        <v>12.5</v>
      </c>
      <c r="I20" s="646">
        <f>H20*D20</f>
        <v>13637.5</v>
      </c>
      <c r="J20" s="657" t="s">
        <v>372</v>
      </c>
      <c r="K20" s="671" t="s">
        <v>383</v>
      </c>
      <c r="L20" s="729">
        <v>38961</v>
      </c>
      <c r="M20" s="666" t="s">
        <v>373</v>
      </c>
      <c r="N20" s="666" t="s">
        <v>537</v>
      </c>
      <c r="O20" s="721">
        <f>combine!X29/12</f>
        <v>91851.182499999995</v>
      </c>
      <c r="P20" s="721">
        <f>combine!AB31</f>
        <v>0</v>
      </c>
      <c r="Q20" s="721">
        <f>P20+H20</f>
        <v>12.5</v>
      </c>
      <c r="R20" s="721">
        <f>Q20*D20</f>
        <v>13637.5</v>
      </c>
      <c r="S20" s="757">
        <v>13.5</v>
      </c>
      <c r="T20" s="757">
        <f t="shared" si="0"/>
        <v>14728.5</v>
      </c>
      <c r="U20" s="759">
        <f t="shared" si="1"/>
        <v>0.16035177336992901</v>
      </c>
      <c r="V20" s="760" t="s">
        <v>402</v>
      </c>
      <c r="W20" s="758">
        <f>(S20-H20)/H20</f>
        <v>0.08</v>
      </c>
      <c r="X20" s="758">
        <f>(S20-Q20)/Q20</f>
        <v>0.08</v>
      </c>
      <c r="Y20" s="737"/>
      <c r="Z20" s="737"/>
    </row>
    <row r="21" spans="1:26" ht="16.5" customHeight="1">
      <c r="A21" s="655">
        <f>A20+1</f>
        <v>12</v>
      </c>
      <c r="B21" s="642" t="s">
        <v>407</v>
      </c>
      <c r="C21" s="643" t="s">
        <v>408</v>
      </c>
      <c r="D21" s="641">
        <v>439</v>
      </c>
      <c r="E21" s="644">
        <v>39223</v>
      </c>
      <c r="F21" s="641">
        <v>3</v>
      </c>
      <c r="G21" s="644"/>
      <c r="H21" s="646">
        <v>10</v>
      </c>
      <c r="I21" s="646">
        <f>H21*D21</f>
        <v>4390</v>
      </c>
      <c r="J21" s="642" t="s">
        <v>409</v>
      </c>
      <c r="K21" s="722" t="s">
        <v>383</v>
      </c>
      <c r="L21" s="723">
        <v>38961</v>
      </c>
      <c r="M21" s="722" t="s">
        <v>404</v>
      </c>
      <c r="N21" s="722" t="s">
        <v>402</v>
      </c>
      <c r="O21" s="721">
        <f>combine!X183/10</f>
        <v>21969.821</v>
      </c>
      <c r="P21" s="721">
        <f>combine!AB185</f>
        <v>1.1620569476082001</v>
      </c>
      <c r="Q21" s="721">
        <f>P21+H21</f>
        <v>11.1620569476082</v>
      </c>
      <c r="R21" s="721">
        <f>Q21*D21</f>
        <v>4900.143</v>
      </c>
      <c r="S21" s="757">
        <v>15</v>
      </c>
      <c r="T21" s="757">
        <f t="shared" si="0"/>
        <v>6585</v>
      </c>
      <c r="U21" s="759">
        <f t="shared" si="1"/>
        <v>0.29972934235558901</v>
      </c>
      <c r="V21" s="760" t="s">
        <v>402</v>
      </c>
      <c r="W21" s="758">
        <f>(S21-H21)/H21</f>
        <v>0.5</v>
      </c>
      <c r="X21" s="758">
        <f>(S21-Q21)/Q21</f>
        <v>0.343838332881306</v>
      </c>
      <c r="Y21" s="783"/>
      <c r="Z21" s="783"/>
    </row>
    <row r="22" spans="1:26" ht="16.5" customHeight="1">
      <c r="A22" s="655">
        <f>A21+1</f>
        <v>13</v>
      </c>
      <c r="B22" s="636" t="s">
        <v>410</v>
      </c>
      <c r="C22" s="637" t="s">
        <v>411</v>
      </c>
      <c r="D22" s="635">
        <v>530</v>
      </c>
      <c r="E22" s="638">
        <v>39278</v>
      </c>
      <c r="F22" s="639" t="s">
        <v>370</v>
      </c>
      <c r="G22" s="638"/>
      <c r="H22" s="662">
        <v>12</v>
      </c>
      <c r="I22" s="646">
        <f>H22*D22</f>
        <v>6360</v>
      </c>
      <c r="J22" s="636" t="s">
        <v>412</v>
      </c>
      <c r="K22" s="656" t="s">
        <v>370</v>
      </c>
      <c r="L22" s="639" t="s">
        <v>370</v>
      </c>
      <c r="M22" s="671" t="s">
        <v>404</v>
      </c>
      <c r="N22" s="671" t="s">
        <v>384</v>
      </c>
      <c r="O22" s="728">
        <f>combine!X211/12</f>
        <v>32205.205833333301</v>
      </c>
      <c r="P22" s="728">
        <f>combine!AB213</f>
        <v>2.84119496855346E-2</v>
      </c>
      <c r="Q22" s="728">
        <f>P22+H22</f>
        <v>12.0284119496855</v>
      </c>
      <c r="R22" s="728">
        <f>Q22*D22</f>
        <v>6375.0583333333298</v>
      </c>
      <c r="S22" s="762">
        <v>13</v>
      </c>
      <c r="T22" s="762">
        <f t="shared" si="0"/>
        <v>6890</v>
      </c>
      <c r="U22" s="1522">
        <f t="shared" si="1"/>
        <v>0.2139405671138</v>
      </c>
      <c r="V22" s="1518"/>
      <c r="W22" s="763">
        <f>(S22-H22)/H22</f>
        <v>8.3333333333333301E-2</v>
      </c>
      <c r="X22" s="763">
        <f>(S22-Q22)/Q22</f>
        <v>8.0774424286313803E-2</v>
      </c>
      <c r="Y22" s="737"/>
      <c r="Z22" s="737"/>
    </row>
    <row r="23" spans="1:26" ht="16.5" customHeight="1">
      <c r="A23" s="655">
        <f>A22+1</f>
        <v>14</v>
      </c>
      <c r="B23" s="642" t="s">
        <v>413</v>
      </c>
      <c r="C23" s="643" t="s">
        <v>414</v>
      </c>
      <c r="D23" s="641">
        <v>883</v>
      </c>
      <c r="E23" s="644">
        <v>39294</v>
      </c>
      <c r="F23" s="641">
        <v>3</v>
      </c>
      <c r="G23" s="644"/>
      <c r="H23" s="646">
        <v>7</v>
      </c>
      <c r="I23" s="646">
        <f>H23*D23</f>
        <v>6181</v>
      </c>
      <c r="J23" s="642" t="s">
        <v>415</v>
      </c>
      <c r="K23" s="722" t="s">
        <v>383</v>
      </c>
      <c r="L23" s="723">
        <v>39022</v>
      </c>
      <c r="M23" s="722" t="s">
        <v>373</v>
      </c>
      <c r="N23" s="722" t="s">
        <v>384</v>
      </c>
      <c r="O23" s="721">
        <f>combine!X252/12</f>
        <v>30729.75</v>
      </c>
      <c r="P23" s="721">
        <f>combine!AB254</f>
        <v>0</v>
      </c>
      <c r="Q23" s="721">
        <f>P23+H23</f>
        <v>7</v>
      </c>
      <c r="R23" s="721">
        <f>Q23*D23</f>
        <v>6181</v>
      </c>
      <c r="S23" s="757">
        <v>11</v>
      </c>
      <c r="T23" s="757">
        <f t="shared" si="0"/>
        <v>9713</v>
      </c>
      <c r="U23" s="1514">
        <f t="shared" si="1"/>
        <v>0.31607806767058</v>
      </c>
      <c r="V23" s="1508"/>
      <c r="W23" s="758">
        <f>(S23-H23)/H23</f>
        <v>0.57142857142857095</v>
      </c>
      <c r="X23" s="758">
        <f>(S23-Q23)/Q23</f>
        <v>0.57142857142857095</v>
      </c>
      <c r="Y23" s="783"/>
      <c r="Z23" s="783"/>
    </row>
    <row r="24" spans="1:26" ht="16.5" customHeight="1">
      <c r="A24" s="635">
        <f>A23+1</f>
        <v>15</v>
      </c>
      <c r="B24" s="636" t="s">
        <v>416</v>
      </c>
      <c r="C24" s="637" t="s">
        <v>417</v>
      </c>
      <c r="D24" s="663">
        <v>2246</v>
      </c>
      <c r="E24" s="638">
        <v>39328</v>
      </c>
      <c r="F24" s="635">
        <v>3</v>
      </c>
      <c r="G24" s="638"/>
      <c r="H24" s="636" t="s">
        <v>538</v>
      </c>
      <c r="I24" s="640">
        <f>7*D24</f>
        <v>15722</v>
      </c>
      <c r="J24" s="636" t="s">
        <v>412</v>
      </c>
      <c r="K24" s="671" t="s">
        <v>383</v>
      </c>
      <c r="L24" s="729">
        <v>39083</v>
      </c>
      <c r="M24" s="671" t="s">
        <v>380</v>
      </c>
      <c r="N24" s="671" t="s">
        <v>539</v>
      </c>
      <c r="O24" s="727">
        <f>combine!X342/12</f>
        <v>183808.30416666699</v>
      </c>
      <c r="P24" s="727"/>
      <c r="Q24" s="727"/>
      <c r="R24" s="727"/>
      <c r="S24" s="778">
        <v>12.5</v>
      </c>
      <c r="T24" s="778">
        <f t="shared" si="0"/>
        <v>28075</v>
      </c>
      <c r="U24" s="1523">
        <f t="shared" si="1"/>
        <v>0.15274065079531601</v>
      </c>
      <c r="V24" s="1485"/>
      <c r="W24" s="772">
        <f>(S24-9)/9</f>
        <v>0.38888888888888901</v>
      </c>
      <c r="X24" s="772"/>
      <c r="Y24" s="737"/>
      <c r="Z24" s="737"/>
    </row>
    <row r="25" spans="1:26" ht="16.5" customHeight="1">
      <c r="A25" s="635"/>
      <c r="B25" s="636"/>
      <c r="C25" s="637"/>
      <c r="D25" s="635"/>
      <c r="E25" s="638"/>
      <c r="F25" s="635"/>
      <c r="G25" s="638"/>
      <c r="H25" s="636" t="s">
        <v>540</v>
      </c>
      <c r="I25" s="640">
        <f>8*D24</f>
        <v>17968</v>
      </c>
      <c r="J25" s="636"/>
      <c r="K25" s="671"/>
      <c r="L25" s="729"/>
      <c r="M25" s="671"/>
      <c r="N25" s="671"/>
      <c r="O25" s="727"/>
      <c r="P25" s="673"/>
      <c r="Q25" s="673"/>
      <c r="R25" s="673"/>
      <c r="S25" s="778"/>
      <c r="T25" s="673"/>
      <c r="U25" s="770"/>
      <c r="V25" s="771"/>
      <c r="W25" s="772"/>
      <c r="X25" s="772"/>
      <c r="Y25" s="737"/>
      <c r="Z25" s="737"/>
    </row>
    <row r="26" spans="1:26" ht="16.5" customHeight="1">
      <c r="A26" s="648"/>
      <c r="B26" s="649"/>
      <c r="C26" s="650"/>
      <c r="D26" s="648"/>
      <c r="E26" s="652"/>
      <c r="F26" s="648"/>
      <c r="G26" s="652"/>
      <c r="H26" s="649" t="s">
        <v>541</v>
      </c>
      <c r="I26" s="662">
        <f>9*D24</f>
        <v>20214</v>
      </c>
      <c r="J26" s="649"/>
      <c r="K26" s="688"/>
      <c r="L26" s="730"/>
      <c r="M26" s="688"/>
      <c r="N26" s="688"/>
      <c r="O26" s="728"/>
      <c r="P26" s="690"/>
      <c r="Q26" s="690"/>
      <c r="R26" s="690"/>
      <c r="S26" s="762"/>
      <c r="T26" s="690"/>
      <c r="U26" s="775"/>
      <c r="V26" s="776"/>
      <c r="W26" s="763"/>
      <c r="X26" s="763"/>
      <c r="Y26" s="737"/>
      <c r="Z26" s="737"/>
    </row>
    <row r="27" spans="1:26" ht="16.5" customHeight="1">
      <c r="A27" s="641">
        <f>A24+1</f>
        <v>16</v>
      </c>
      <c r="B27" s="642" t="s">
        <v>418</v>
      </c>
      <c r="C27" s="643" t="s">
        <v>419</v>
      </c>
      <c r="D27" s="641">
        <v>120</v>
      </c>
      <c r="E27" s="644">
        <v>39339</v>
      </c>
      <c r="F27" s="645" t="s">
        <v>370</v>
      </c>
      <c r="G27" s="644"/>
      <c r="H27" s="664">
        <f>I27/D27</f>
        <v>15.8333333333333</v>
      </c>
      <c r="I27" s="646">
        <v>1900</v>
      </c>
      <c r="J27" s="642" t="s">
        <v>415</v>
      </c>
      <c r="K27" s="645" t="s">
        <v>370</v>
      </c>
      <c r="L27" s="645" t="s">
        <v>370</v>
      </c>
      <c r="M27" s="722" t="s">
        <v>404</v>
      </c>
      <c r="N27" s="722" t="s">
        <v>402</v>
      </c>
      <c r="O27" s="721">
        <f>combine!X399/12</f>
        <v>20156.468333333301</v>
      </c>
      <c r="P27" s="721">
        <f>combine!AB401</f>
        <v>0</v>
      </c>
      <c r="Q27" s="721">
        <f>P27+H27</f>
        <v>15.8333333333333</v>
      </c>
      <c r="R27" s="721">
        <f>Q27*D27</f>
        <v>1900</v>
      </c>
      <c r="S27" s="757">
        <v>0</v>
      </c>
      <c r="T27" s="757">
        <f>S27*D27</f>
        <v>0</v>
      </c>
      <c r="U27" s="1514">
        <f>T27/O27</f>
        <v>0</v>
      </c>
      <c r="V27" s="1508"/>
      <c r="W27" s="758">
        <f>(S27-H27)/H27</f>
        <v>-1</v>
      </c>
      <c r="X27" s="758">
        <f>(S27-Q27)/Q27</f>
        <v>-1</v>
      </c>
      <c r="Y27" s="737"/>
      <c r="Z27" s="737"/>
    </row>
    <row r="28" spans="1:26" ht="16.5" customHeight="1">
      <c r="A28" s="635">
        <f t="shared" ref="A28:A36" si="2">A27+1</f>
        <v>17</v>
      </c>
      <c r="B28" s="636" t="s">
        <v>421</v>
      </c>
      <c r="C28" s="637" t="s">
        <v>422</v>
      </c>
      <c r="D28" s="635">
        <v>880</v>
      </c>
      <c r="E28" s="638">
        <v>39340</v>
      </c>
      <c r="F28" s="635">
        <v>3</v>
      </c>
      <c r="G28" s="638"/>
      <c r="H28" s="662">
        <v>6</v>
      </c>
      <c r="I28" s="662">
        <f>H28*D28</f>
        <v>5280</v>
      </c>
      <c r="J28" s="636" t="s">
        <v>399</v>
      </c>
      <c r="K28" s="671" t="s">
        <v>383</v>
      </c>
      <c r="L28" s="729">
        <v>39083</v>
      </c>
      <c r="M28" s="671" t="s">
        <v>404</v>
      </c>
      <c r="N28" s="671" t="s">
        <v>384</v>
      </c>
      <c r="O28" s="721">
        <f>combine!X352/12</f>
        <v>19864.570833333299</v>
      </c>
      <c r="P28" s="721">
        <f>combine!AB354</f>
        <v>0</v>
      </c>
      <c r="Q28" s="721">
        <f>P28+H28</f>
        <v>6</v>
      </c>
      <c r="R28" s="721">
        <f>Q28*D28</f>
        <v>5280</v>
      </c>
      <c r="S28" s="757">
        <v>7</v>
      </c>
      <c r="T28" s="757">
        <f>S28*D28</f>
        <v>6160</v>
      </c>
      <c r="U28" s="1514">
        <f>T28/O28</f>
        <v>0.31009982806491498</v>
      </c>
      <c r="V28" s="1508"/>
      <c r="W28" s="758">
        <f>(S28-H28)/H28</f>
        <v>0.16666666666666699</v>
      </c>
      <c r="X28" s="758">
        <f>(S28-Q28)/Q28</f>
        <v>0.16666666666666699</v>
      </c>
      <c r="Y28" s="737"/>
      <c r="Z28" s="737"/>
    </row>
    <row r="29" spans="1:26" ht="16.5" customHeight="1">
      <c r="A29" s="635">
        <f t="shared" si="2"/>
        <v>18</v>
      </c>
      <c r="B29" s="642" t="s">
        <v>423</v>
      </c>
      <c r="C29" s="643" t="s">
        <v>424</v>
      </c>
      <c r="D29" s="641">
        <v>517</v>
      </c>
      <c r="E29" s="644">
        <v>39355</v>
      </c>
      <c r="F29" s="641">
        <v>3</v>
      </c>
      <c r="G29" s="644"/>
      <c r="H29" s="646">
        <v>8</v>
      </c>
      <c r="I29" s="662">
        <f>H29*D29</f>
        <v>4136</v>
      </c>
      <c r="J29" s="642" t="s">
        <v>403</v>
      </c>
      <c r="K29" s="722" t="s">
        <v>383</v>
      </c>
      <c r="L29" s="723">
        <v>39083</v>
      </c>
      <c r="M29" s="722" t="s">
        <v>373</v>
      </c>
      <c r="N29" s="722" t="s">
        <v>402</v>
      </c>
      <c r="O29" s="721">
        <f>combine!X358/12</f>
        <v>4559.1716666666698</v>
      </c>
      <c r="P29" s="721">
        <f>combine!AB360</f>
        <v>0</v>
      </c>
      <c r="Q29" s="721">
        <f>P29+H29</f>
        <v>8</v>
      </c>
      <c r="R29" s="721">
        <f>Q29*D29</f>
        <v>4136</v>
      </c>
      <c r="S29" s="757">
        <v>11</v>
      </c>
      <c r="T29" s="757">
        <f>S29*D29</f>
        <v>5687</v>
      </c>
      <c r="U29" s="1514" t="s">
        <v>402</v>
      </c>
      <c r="V29" s="1508"/>
      <c r="W29" s="758">
        <f>(S29-H29)/H29</f>
        <v>0.375</v>
      </c>
      <c r="X29" s="758">
        <f>(S29-Q29)/Q29</f>
        <v>0.375</v>
      </c>
      <c r="Y29" s="783"/>
      <c r="Z29" s="783"/>
    </row>
    <row r="30" spans="1:26" ht="16.5" customHeight="1">
      <c r="A30" s="635">
        <f t="shared" si="2"/>
        <v>19</v>
      </c>
      <c r="B30" s="649" t="s">
        <v>425</v>
      </c>
      <c r="C30" s="650" t="s">
        <v>426</v>
      </c>
      <c r="D30" s="665">
        <v>1214</v>
      </c>
      <c r="E30" s="652">
        <v>39356</v>
      </c>
      <c r="F30" s="648">
        <v>3</v>
      </c>
      <c r="G30" s="652"/>
      <c r="H30" s="662">
        <v>6</v>
      </c>
      <c r="I30" s="662">
        <f>H30*D30</f>
        <v>7284</v>
      </c>
      <c r="J30" s="649" t="s">
        <v>412</v>
      </c>
      <c r="K30" s="688" t="s">
        <v>383</v>
      </c>
      <c r="L30" s="730">
        <v>39114</v>
      </c>
      <c r="M30" s="688" t="s">
        <v>373</v>
      </c>
      <c r="N30" s="688" t="s">
        <v>402</v>
      </c>
      <c r="O30" s="728">
        <f>combine!X346/12</f>
        <v>33142.362500000003</v>
      </c>
      <c r="P30" s="728">
        <f>combine!AB348</f>
        <v>0</v>
      </c>
      <c r="Q30" s="728">
        <f>P30+H30</f>
        <v>6</v>
      </c>
      <c r="R30" s="728">
        <f>Q30*D30</f>
        <v>7284</v>
      </c>
      <c r="S30" s="762">
        <v>8</v>
      </c>
      <c r="T30" s="762">
        <f>S30*D30</f>
        <v>9712</v>
      </c>
      <c r="U30" s="1522">
        <f>T30/O30</f>
        <v>0.29303885623724002</v>
      </c>
      <c r="V30" s="1518"/>
      <c r="W30" s="763">
        <f>(S30-H30)/H30</f>
        <v>0.33333333333333298</v>
      </c>
      <c r="X30" s="763">
        <f>(S30-Q30)/Q30</f>
        <v>0.33333333333333298</v>
      </c>
      <c r="Y30" s="737"/>
      <c r="Z30" s="737"/>
    </row>
    <row r="31" spans="1:26" ht="16.5" customHeight="1">
      <c r="A31" s="635">
        <f t="shared" si="2"/>
        <v>20</v>
      </c>
      <c r="B31" s="642" t="s">
        <v>427</v>
      </c>
      <c r="C31" s="643" t="s">
        <v>428</v>
      </c>
      <c r="D31" s="641">
        <v>210</v>
      </c>
      <c r="E31" s="644">
        <v>39358</v>
      </c>
      <c r="F31" s="645" t="s">
        <v>370</v>
      </c>
      <c r="G31" s="644"/>
      <c r="H31" s="646">
        <f>I31/D31</f>
        <v>20.476190476190499</v>
      </c>
      <c r="I31" s="662">
        <v>4300</v>
      </c>
      <c r="J31" s="642" t="s">
        <v>403</v>
      </c>
      <c r="K31" s="639" t="s">
        <v>370</v>
      </c>
      <c r="L31" s="639" t="s">
        <v>370</v>
      </c>
      <c r="M31" s="722" t="s">
        <v>404</v>
      </c>
      <c r="N31" s="722" t="s">
        <v>384</v>
      </c>
      <c r="O31" s="721">
        <f>combine!X269/11</f>
        <v>21271.2427272727</v>
      </c>
      <c r="P31" s="721">
        <f>combine!AB271</f>
        <v>0.97777489177489196</v>
      </c>
      <c r="Q31" s="721">
        <f>P31+H31</f>
        <v>21.453965367965399</v>
      </c>
      <c r="R31" s="721">
        <f>Q31*D31</f>
        <v>4505.3327272727302</v>
      </c>
      <c r="S31" s="764">
        <f>T31/D31</f>
        <v>23.8095238095238</v>
      </c>
      <c r="T31" s="769">
        <v>5000</v>
      </c>
      <c r="U31" s="1514">
        <f>T31/O31</f>
        <v>0.23505913895614999</v>
      </c>
      <c r="V31" s="1508"/>
      <c r="W31" s="758">
        <f>(T31-I31)/I31</f>
        <v>0.162790697674419</v>
      </c>
      <c r="X31" s="758">
        <f>(S31-Q31)/Q31</f>
        <v>0.109795946863777</v>
      </c>
      <c r="Y31" s="737"/>
      <c r="Z31" s="737"/>
    </row>
    <row r="32" spans="1:26" ht="16.5" customHeight="1">
      <c r="A32" s="635">
        <f t="shared" si="2"/>
        <v>21</v>
      </c>
      <c r="B32" s="642" t="s">
        <v>429</v>
      </c>
      <c r="C32" s="643" t="s">
        <v>430</v>
      </c>
      <c r="D32" s="641">
        <v>443</v>
      </c>
      <c r="E32" s="644">
        <v>39359</v>
      </c>
      <c r="F32" s="641">
        <v>2</v>
      </c>
      <c r="G32" s="644"/>
      <c r="H32" s="646">
        <v>7</v>
      </c>
      <c r="I32" s="662">
        <f>H32*D32</f>
        <v>3101</v>
      </c>
      <c r="J32" s="654" t="s">
        <v>370</v>
      </c>
      <c r="K32" s="722" t="s">
        <v>383</v>
      </c>
      <c r="L32" s="723">
        <v>39114</v>
      </c>
      <c r="M32" s="722" t="s">
        <v>373</v>
      </c>
      <c r="N32" s="722" t="s">
        <v>384</v>
      </c>
      <c r="O32" s="1515" t="s">
        <v>376</v>
      </c>
      <c r="P32" s="1501"/>
      <c r="Q32" s="1501"/>
      <c r="R32" s="1508"/>
      <c r="S32" s="757">
        <v>8</v>
      </c>
      <c r="T32" s="757">
        <f>S32*D32</f>
        <v>3544</v>
      </c>
      <c r="U32" s="1520" t="s">
        <v>376</v>
      </c>
      <c r="V32" s="1508"/>
      <c r="W32" s="758">
        <f>(S32-H32)/H32</f>
        <v>0.14285714285714299</v>
      </c>
      <c r="X32" s="758"/>
      <c r="Y32" s="737"/>
      <c r="Z32" s="737"/>
    </row>
    <row r="33" spans="1:26" ht="16.5" customHeight="1">
      <c r="A33" s="635">
        <f t="shared" si="2"/>
        <v>22</v>
      </c>
      <c r="B33" s="642" t="s">
        <v>431</v>
      </c>
      <c r="C33" s="643" t="s">
        <v>432</v>
      </c>
      <c r="D33" s="641">
        <v>323</v>
      </c>
      <c r="E33" s="644">
        <v>39370</v>
      </c>
      <c r="F33" s="641">
        <v>2</v>
      </c>
      <c r="G33" s="644"/>
      <c r="H33" s="646">
        <v>15</v>
      </c>
      <c r="I33" s="662">
        <f>H33*D33</f>
        <v>4845</v>
      </c>
      <c r="J33" s="654" t="s">
        <v>370</v>
      </c>
      <c r="K33" s="722" t="s">
        <v>383</v>
      </c>
      <c r="L33" s="723">
        <v>39114</v>
      </c>
      <c r="M33" s="722" t="s">
        <v>404</v>
      </c>
      <c r="N33" s="722" t="s">
        <v>537</v>
      </c>
      <c r="O33" s="1515" t="s">
        <v>376</v>
      </c>
      <c r="P33" s="1501"/>
      <c r="Q33" s="1501"/>
      <c r="R33" s="1508"/>
      <c r="S33" s="757">
        <v>15.5</v>
      </c>
      <c r="T33" s="757">
        <f>S33*D33</f>
        <v>5006.5</v>
      </c>
      <c r="U33" s="1520" t="s">
        <v>376</v>
      </c>
      <c r="V33" s="1508"/>
      <c r="W33" s="758">
        <f>(S33-H33)/H33</f>
        <v>3.3333333333333298E-2</v>
      </c>
      <c r="X33" s="758"/>
      <c r="Y33" s="783"/>
      <c r="Z33" s="783"/>
    </row>
    <row r="34" spans="1:26" ht="16.5" customHeight="1">
      <c r="A34" s="635">
        <f t="shared" si="2"/>
        <v>23</v>
      </c>
      <c r="B34" s="649" t="s">
        <v>434</v>
      </c>
      <c r="C34" s="650" t="s">
        <v>435</v>
      </c>
      <c r="D34" s="648">
        <v>129</v>
      </c>
      <c r="E34" s="652">
        <v>39395</v>
      </c>
      <c r="F34" s="656" t="s">
        <v>370</v>
      </c>
      <c r="G34" s="652"/>
      <c r="H34" s="662">
        <v>18.559999999999999</v>
      </c>
      <c r="I34" s="662">
        <f>H34*D34</f>
        <v>2394.2399999999998</v>
      </c>
      <c r="J34" s="653" t="s">
        <v>370</v>
      </c>
      <c r="K34" s="656" t="s">
        <v>370</v>
      </c>
      <c r="L34" s="656" t="s">
        <v>87</v>
      </c>
      <c r="M34" s="688" t="s">
        <v>373</v>
      </c>
      <c r="N34" s="688" t="s">
        <v>539</v>
      </c>
      <c r="O34" s="1516" t="s">
        <v>376</v>
      </c>
      <c r="P34" s="1517"/>
      <c r="Q34" s="1517"/>
      <c r="R34" s="1518"/>
      <c r="S34" s="762">
        <v>21.71</v>
      </c>
      <c r="T34" s="757">
        <f>S34*D34</f>
        <v>2800.59</v>
      </c>
      <c r="U34" s="1519" t="s">
        <v>376</v>
      </c>
      <c r="V34" s="1518"/>
      <c r="W34" s="763">
        <f>(S34-H34)/H34</f>
        <v>0.16971982758620699</v>
      </c>
      <c r="X34" s="763"/>
      <c r="Y34" s="737"/>
      <c r="Z34" s="737"/>
    </row>
    <row r="35" spans="1:26" ht="16.5" customHeight="1">
      <c r="A35" s="635">
        <f t="shared" si="2"/>
        <v>24</v>
      </c>
      <c r="B35" s="642" t="s">
        <v>436</v>
      </c>
      <c r="C35" s="643" t="s">
        <v>437</v>
      </c>
      <c r="D35" s="641">
        <v>75</v>
      </c>
      <c r="E35" s="644">
        <v>39395</v>
      </c>
      <c r="F35" s="645" t="s">
        <v>370</v>
      </c>
      <c r="G35" s="644"/>
      <c r="H35" s="646">
        <f>I35/D35</f>
        <v>25.3333333333333</v>
      </c>
      <c r="I35" s="646">
        <v>1900</v>
      </c>
      <c r="J35" s="654" t="s">
        <v>370</v>
      </c>
      <c r="K35" s="645" t="s">
        <v>370</v>
      </c>
      <c r="L35" s="645" t="s">
        <v>370</v>
      </c>
      <c r="M35" s="722" t="s">
        <v>373</v>
      </c>
      <c r="N35" s="722" t="s">
        <v>402</v>
      </c>
      <c r="O35" s="1515" t="s">
        <v>376</v>
      </c>
      <c r="P35" s="1501"/>
      <c r="Q35" s="1501"/>
      <c r="R35" s="1508"/>
      <c r="S35" s="757">
        <v>26.67</v>
      </c>
      <c r="T35" s="757">
        <f>S35*D35</f>
        <v>2000.25</v>
      </c>
      <c r="U35" s="1520" t="s">
        <v>376</v>
      </c>
      <c r="V35" s="1508"/>
      <c r="W35" s="758">
        <f>(S35-H35)/H35</f>
        <v>5.2763157894736998E-2</v>
      </c>
      <c r="X35" s="758"/>
      <c r="Y35" s="737"/>
      <c r="Z35" s="737"/>
    </row>
    <row r="36" spans="1:26" ht="16.5" customHeight="1">
      <c r="A36" s="655">
        <f t="shared" si="2"/>
        <v>25</v>
      </c>
      <c r="B36" s="657" t="s">
        <v>439</v>
      </c>
      <c r="C36" s="658" t="s">
        <v>440</v>
      </c>
      <c r="D36" s="659">
        <v>5939</v>
      </c>
      <c r="E36" s="660">
        <v>39400</v>
      </c>
      <c r="F36" s="655">
        <v>3</v>
      </c>
      <c r="G36" s="660"/>
      <c r="H36" s="657" t="s">
        <v>542</v>
      </c>
      <c r="I36" s="661">
        <f>6*D36</f>
        <v>35634</v>
      </c>
      <c r="J36" s="657" t="s">
        <v>443</v>
      </c>
      <c r="K36" s="666" t="s">
        <v>383</v>
      </c>
      <c r="L36" s="731">
        <v>39142</v>
      </c>
      <c r="M36" s="666" t="s">
        <v>373</v>
      </c>
      <c r="N36" s="666" t="s">
        <v>441</v>
      </c>
      <c r="O36" s="732">
        <f>combine!X235/12</f>
        <v>234940.088333333</v>
      </c>
      <c r="P36" s="726">
        <f>combine!AB237</f>
        <v>0</v>
      </c>
      <c r="Q36" s="726">
        <f>P36+6.5</f>
        <v>6.5</v>
      </c>
      <c r="R36" s="726">
        <f>Q36*D36</f>
        <v>38603.5</v>
      </c>
      <c r="S36" s="766">
        <v>10</v>
      </c>
      <c r="T36" s="766">
        <f>S36*D36</f>
        <v>59390</v>
      </c>
      <c r="U36" s="1521">
        <f>T36/O36</f>
        <v>0.25278785081470401</v>
      </c>
      <c r="V36" s="1511"/>
      <c r="W36" s="767">
        <f>(S36-6.5)/6.5</f>
        <v>0.53846153846153799</v>
      </c>
      <c r="X36" s="767">
        <f>(S36-Q36)/Q36</f>
        <v>0.53846153846153799</v>
      </c>
      <c r="Y36" s="737"/>
      <c r="Z36" s="737"/>
    </row>
    <row r="37" spans="1:26" ht="16.5" customHeight="1">
      <c r="A37" s="635"/>
      <c r="B37" s="636"/>
      <c r="C37" s="637"/>
      <c r="D37" s="663"/>
      <c r="E37" s="638"/>
      <c r="F37" s="635"/>
      <c r="G37" s="638"/>
      <c r="H37" s="636" t="s">
        <v>543</v>
      </c>
      <c r="I37" s="640">
        <f>6.25*D36</f>
        <v>37118.75</v>
      </c>
      <c r="J37" s="636"/>
      <c r="K37" s="671"/>
      <c r="L37" s="729"/>
      <c r="M37" s="671"/>
      <c r="N37" s="671"/>
      <c r="O37" s="733"/>
      <c r="P37" s="673"/>
      <c r="Q37" s="673"/>
      <c r="R37" s="673"/>
      <c r="S37" s="778"/>
      <c r="T37" s="673"/>
      <c r="U37" s="770"/>
      <c r="V37" s="771"/>
      <c r="W37" s="772"/>
      <c r="X37" s="772"/>
      <c r="Y37" s="737"/>
      <c r="Z37" s="737"/>
    </row>
    <row r="38" spans="1:26" ht="16.5" customHeight="1">
      <c r="A38" s="635"/>
      <c r="B38" s="636"/>
      <c r="C38" s="637"/>
      <c r="D38" s="663"/>
      <c r="E38" s="638"/>
      <c r="F38" s="635"/>
      <c r="G38" s="638"/>
      <c r="H38" s="636" t="s">
        <v>544</v>
      </c>
      <c r="I38" s="640">
        <f>6.25*D36</f>
        <v>37118.75</v>
      </c>
      <c r="J38" s="636"/>
      <c r="K38" s="671"/>
      <c r="L38" s="729"/>
      <c r="M38" s="671"/>
      <c r="N38" s="671"/>
      <c r="O38" s="733"/>
      <c r="P38" s="673"/>
      <c r="Q38" s="673"/>
      <c r="R38" s="673"/>
      <c r="S38" s="778"/>
      <c r="T38" s="673"/>
      <c r="U38" s="770"/>
      <c r="V38" s="771"/>
      <c r="W38" s="772"/>
      <c r="X38" s="772"/>
      <c r="Y38" s="737"/>
      <c r="Z38" s="737"/>
    </row>
    <row r="39" spans="1:26" ht="16.5" customHeight="1">
      <c r="A39" s="648"/>
      <c r="B39" s="649"/>
      <c r="C39" s="650"/>
      <c r="D39" s="665"/>
      <c r="E39" s="652"/>
      <c r="F39" s="648"/>
      <c r="G39" s="652"/>
      <c r="H39" s="649" t="s">
        <v>545</v>
      </c>
      <c r="I39" s="662">
        <f>6.5*D36</f>
        <v>38603.5</v>
      </c>
      <c r="J39" s="649"/>
      <c r="K39" s="688"/>
      <c r="L39" s="730"/>
      <c r="M39" s="688"/>
      <c r="N39" s="688"/>
      <c r="O39" s="734"/>
      <c r="P39" s="690"/>
      <c r="Q39" s="690"/>
      <c r="R39" s="690"/>
      <c r="S39" s="762"/>
      <c r="T39" s="690"/>
      <c r="U39" s="775"/>
      <c r="V39" s="776"/>
      <c r="W39" s="763"/>
      <c r="X39" s="763"/>
      <c r="Y39" s="737"/>
      <c r="Z39" s="737"/>
    </row>
    <row r="40" spans="1:26" ht="16.5" customHeight="1">
      <c r="A40" s="641">
        <f>A36+1</f>
        <v>26</v>
      </c>
      <c r="B40" s="642" t="s">
        <v>444</v>
      </c>
      <c r="C40" s="643" t="s">
        <v>445</v>
      </c>
      <c r="D40" s="641">
        <v>388</v>
      </c>
      <c r="E40" s="644">
        <v>39400</v>
      </c>
      <c r="F40" s="641">
        <v>3</v>
      </c>
      <c r="G40" s="644"/>
      <c r="H40" s="646">
        <v>8</v>
      </c>
      <c r="I40" s="646">
        <f>H40*D40</f>
        <v>3104</v>
      </c>
      <c r="J40" s="642" t="s">
        <v>399</v>
      </c>
      <c r="K40" s="722" t="s">
        <v>383</v>
      </c>
      <c r="L40" s="723">
        <v>39142</v>
      </c>
      <c r="M40" s="722" t="s">
        <v>380</v>
      </c>
      <c r="N40" s="722" t="s">
        <v>384</v>
      </c>
      <c r="O40" s="721">
        <f>combine!X364/11</f>
        <v>69167.664545454507</v>
      </c>
      <c r="P40" s="721">
        <f>combine!AB366</f>
        <v>10.826722118088099</v>
      </c>
      <c r="Q40" s="721">
        <f>P40+H40</f>
        <v>18.826722118088099</v>
      </c>
      <c r="R40" s="779">
        <f>Q40*D40</f>
        <v>7304.76818181818</v>
      </c>
      <c r="S40" s="757">
        <v>16</v>
      </c>
      <c r="T40" s="757">
        <f>S40*D40</f>
        <v>6208</v>
      </c>
      <c r="U40" s="1514">
        <f>T40/O40</f>
        <v>8.9752921987416898E-2</v>
      </c>
      <c r="V40" s="1508"/>
      <c r="W40" s="758">
        <f>(S40-H40)/H40</f>
        <v>1</v>
      </c>
      <c r="X40" s="758">
        <f>(S40-Q40)/Q40</f>
        <v>-0.15014414619591601</v>
      </c>
      <c r="Y40" s="783"/>
      <c r="Z40" s="783"/>
    </row>
    <row r="41" spans="1:26" ht="16.5" customHeight="1">
      <c r="A41" s="648">
        <f>A40+1</f>
        <v>27</v>
      </c>
      <c r="B41" s="649" t="s">
        <v>446</v>
      </c>
      <c r="C41" s="650" t="s">
        <v>447</v>
      </c>
      <c r="D41" s="648">
        <v>344</v>
      </c>
      <c r="E41" s="652">
        <v>39431</v>
      </c>
      <c r="F41" s="648">
        <v>2</v>
      </c>
      <c r="G41" s="652"/>
      <c r="H41" s="662">
        <v>9</v>
      </c>
      <c r="I41" s="662">
        <f>H41*D41</f>
        <v>3096</v>
      </c>
      <c r="J41" s="649" t="s">
        <v>448</v>
      </c>
      <c r="K41" s="688" t="s">
        <v>383</v>
      </c>
      <c r="L41" s="730">
        <v>39173</v>
      </c>
      <c r="M41" s="688" t="s">
        <v>373</v>
      </c>
      <c r="N41" s="688" t="s">
        <v>402</v>
      </c>
      <c r="O41" s="728">
        <f>combine!X552/6</f>
        <v>2340.41</v>
      </c>
      <c r="P41" s="728">
        <v>0</v>
      </c>
      <c r="Q41" s="780">
        <f>H41+P41</f>
        <v>9</v>
      </c>
      <c r="R41" s="780">
        <f>Q41*D41</f>
        <v>3096</v>
      </c>
      <c r="S41" s="762">
        <v>9</v>
      </c>
      <c r="T41" s="762">
        <f>S41*D41</f>
        <v>3096</v>
      </c>
      <c r="U41" s="1522" t="s">
        <v>402</v>
      </c>
      <c r="V41" s="1518"/>
      <c r="W41" s="763">
        <f>(S41-H41)/H41</f>
        <v>0</v>
      </c>
      <c r="X41" s="763">
        <f>(S41-Q41)/Q41</f>
        <v>0</v>
      </c>
      <c r="Y41" s="737"/>
      <c r="Z41" s="737"/>
    </row>
    <row r="42" spans="1:26" ht="16.5" customHeight="1">
      <c r="A42" s="641">
        <f>A41+1</f>
        <v>28</v>
      </c>
      <c r="B42" s="642" t="s">
        <v>449</v>
      </c>
      <c r="C42" s="643" t="s">
        <v>450</v>
      </c>
      <c r="D42" s="641">
        <v>491</v>
      </c>
      <c r="E42" s="644">
        <v>39447</v>
      </c>
      <c r="F42" s="641">
        <v>2</v>
      </c>
      <c r="G42" s="644"/>
      <c r="H42" s="646">
        <v>9.5</v>
      </c>
      <c r="I42" s="646">
        <f>H42*D42</f>
        <v>4664.5</v>
      </c>
      <c r="J42" s="642" t="s">
        <v>448</v>
      </c>
      <c r="K42" s="722" t="s">
        <v>383</v>
      </c>
      <c r="L42" s="723">
        <v>39173</v>
      </c>
      <c r="M42" s="722" t="s">
        <v>380</v>
      </c>
      <c r="N42" s="722" t="s">
        <v>384</v>
      </c>
      <c r="O42" s="721">
        <f>combine!X570/8</f>
        <v>48056.375</v>
      </c>
      <c r="P42" s="721">
        <f>combine!AB572</f>
        <v>0.75605651731160906</v>
      </c>
      <c r="Q42" s="721">
        <f>P42+H42</f>
        <v>10.256056517311601</v>
      </c>
      <c r="R42" s="721">
        <f>Q42*D42</f>
        <v>5035.7237500000001</v>
      </c>
      <c r="S42" s="757">
        <v>11</v>
      </c>
      <c r="T42" s="757">
        <f>S42*D42</f>
        <v>5401</v>
      </c>
      <c r="U42" s="1514">
        <f>T42/O42</f>
        <v>0.112388834988074</v>
      </c>
      <c r="V42" s="1508"/>
      <c r="W42" s="758">
        <f>(S42-H42)/H42</f>
        <v>0.157894736842105</v>
      </c>
      <c r="X42" s="758">
        <f>(S42-Q42)/Q42</f>
        <v>7.2536991331186407E-2</v>
      </c>
      <c r="Y42" s="737"/>
      <c r="Z42" s="737"/>
    </row>
    <row r="43" spans="1:26" ht="16.5" customHeight="1">
      <c r="A43" s="633"/>
      <c r="B43" s="1513" t="s">
        <v>546</v>
      </c>
      <c r="C43" s="1501"/>
      <c r="D43" s="634"/>
      <c r="E43" s="634"/>
      <c r="F43" s="634"/>
      <c r="G43" s="634"/>
      <c r="H43" s="634"/>
      <c r="I43" s="634"/>
      <c r="J43" s="634"/>
      <c r="K43" s="634"/>
      <c r="L43" s="634"/>
      <c r="M43" s="735"/>
      <c r="N43" s="736"/>
      <c r="O43" s="737"/>
      <c r="P43" s="737"/>
      <c r="Q43" s="737"/>
      <c r="R43" s="737"/>
      <c r="S43" s="781"/>
      <c r="T43" s="737"/>
      <c r="U43" s="737"/>
      <c r="V43" s="737"/>
      <c r="W43" s="782"/>
      <c r="X43" s="737"/>
      <c r="Y43" s="737"/>
      <c r="Z43" s="737"/>
    </row>
    <row r="44" spans="1:26" ht="16.5" customHeight="1">
      <c r="A44" s="666">
        <v>1</v>
      </c>
      <c r="B44" s="667" t="s">
        <v>547</v>
      </c>
      <c r="C44" s="668" t="s">
        <v>548</v>
      </c>
      <c r="D44" s="669">
        <v>1003</v>
      </c>
      <c r="E44" s="670">
        <v>39462</v>
      </c>
      <c r="F44" s="666">
        <v>3</v>
      </c>
      <c r="G44" s="670"/>
      <c r="H44" s="667" t="s">
        <v>538</v>
      </c>
      <c r="I44" s="701">
        <v>7021</v>
      </c>
      <c r="J44" s="667" t="s">
        <v>549</v>
      </c>
      <c r="K44" s="666" t="s">
        <v>383</v>
      </c>
      <c r="L44" s="731">
        <v>39203</v>
      </c>
      <c r="M44" s="666" t="s">
        <v>550</v>
      </c>
      <c r="N44" s="666"/>
      <c r="O44" s="737"/>
      <c r="P44" s="737"/>
      <c r="Q44" s="737"/>
      <c r="R44" s="737"/>
      <c r="S44" s="781"/>
      <c r="T44" s="737"/>
      <c r="U44" s="737"/>
      <c r="V44" s="737"/>
      <c r="W44" s="782"/>
      <c r="X44" s="737"/>
      <c r="Y44" s="737"/>
      <c r="Z44" s="737"/>
    </row>
    <row r="45" spans="1:26" ht="16.5" customHeight="1">
      <c r="A45" s="671"/>
      <c r="B45" s="672"/>
      <c r="C45" s="673"/>
      <c r="D45" s="674"/>
      <c r="E45" s="675"/>
      <c r="F45" s="671"/>
      <c r="G45" s="675"/>
      <c r="H45" s="672" t="s">
        <v>551</v>
      </c>
      <c r="I45" s="699">
        <v>7271.75</v>
      </c>
      <c r="J45" s="672"/>
      <c r="K45" s="671"/>
      <c r="L45" s="729"/>
      <c r="M45" s="671"/>
      <c r="N45" s="671"/>
      <c r="O45" s="737"/>
      <c r="P45" s="737"/>
      <c r="Q45" s="737"/>
      <c r="R45" s="737"/>
      <c r="S45" s="781"/>
      <c r="T45" s="737"/>
      <c r="U45" s="737"/>
      <c r="V45" s="737"/>
      <c r="W45" s="782"/>
      <c r="X45" s="737"/>
      <c r="Y45" s="737"/>
      <c r="Z45" s="737"/>
    </row>
    <row r="46" spans="1:26" ht="16.5" customHeight="1">
      <c r="A46" s="676"/>
      <c r="B46" s="677"/>
      <c r="C46" s="678"/>
      <c r="D46" s="679"/>
      <c r="E46" s="680"/>
      <c r="F46" s="676"/>
      <c r="G46" s="680"/>
      <c r="H46" s="677" t="s">
        <v>552</v>
      </c>
      <c r="I46" s="705">
        <v>7522.5</v>
      </c>
      <c r="J46" s="677"/>
      <c r="K46" s="676"/>
      <c r="L46" s="738"/>
      <c r="M46" s="676"/>
      <c r="N46" s="676"/>
      <c r="O46" s="737"/>
      <c r="P46" s="737"/>
      <c r="Q46" s="737"/>
      <c r="R46" s="737"/>
      <c r="S46" s="781"/>
      <c r="T46" s="737"/>
      <c r="U46" s="737"/>
      <c r="V46" s="737"/>
      <c r="W46" s="782"/>
      <c r="X46" s="737"/>
      <c r="Y46" s="737"/>
      <c r="Z46" s="737"/>
    </row>
    <row r="47" spans="1:26" ht="16.5" customHeight="1">
      <c r="A47" s="671">
        <v>2</v>
      </c>
      <c r="B47" s="672" t="s">
        <v>553</v>
      </c>
      <c r="C47" s="673" t="s">
        <v>554</v>
      </c>
      <c r="D47" s="674">
        <v>3452</v>
      </c>
      <c r="E47" s="675">
        <v>39489</v>
      </c>
      <c r="F47" s="671">
        <v>3</v>
      </c>
      <c r="G47" s="675"/>
      <c r="H47" s="681">
        <v>3.5</v>
      </c>
      <c r="I47" s="681">
        <v>12082</v>
      </c>
      <c r="J47" s="672" t="s">
        <v>415</v>
      </c>
      <c r="K47" s="671" t="s">
        <v>383</v>
      </c>
      <c r="L47" s="729">
        <v>39234</v>
      </c>
      <c r="M47" s="671" t="s">
        <v>380</v>
      </c>
      <c r="N47" s="671"/>
      <c r="O47" s="737"/>
      <c r="P47" s="737"/>
      <c r="Q47" s="737"/>
      <c r="R47" s="737"/>
      <c r="S47" s="781"/>
      <c r="T47" s="737"/>
      <c r="U47" s="737"/>
      <c r="V47" s="737"/>
      <c r="W47" s="782"/>
      <c r="X47" s="737"/>
      <c r="Y47" s="737"/>
      <c r="Z47" s="737"/>
    </row>
    <row r="48" spans="1:26" ht="16.5" customHeight="1">
      <c r="A48" s="682">
        <v>3</v>
      </c>
      <c r="B48" s="683" t="s">
        <v>555</v>
      </c>
      <c r="C48" s="684" t="s">
        <v>556</v>
      </c>
      <c r="D48" s="685">
        <v>3127</v>
      </c>
      <c r="E48" s="686">
        <v>39497</v>
      </c>
      <c r="F48" s="682">
        <v>3</v>
      </c>
      <c r="G48" s="686"/>
      <c r="H48" s="687">
        <v>3.5</v>
      </c>
      <c r="I48" s="687">
        <v>10994.5</v>
      </c>
      <c r="J48" s="739" t="s">
        <v>370</v>
      </c>
      <c r="K48" s="682" t="s">
        <v>383</v>
      </c>
      <c r="L48" s="740">
        <v>39234</v>
      </c>
      <c r="M48" s="682" t="s">
        <v>550</v>
      </c>
      <c r="N48" s="682"/>
      <c r="O48" s="737"/>
      <c r="P48" s="737"/>
      <c r="Q48" s="737"/>
      <c r="R48" s="737"/>
      <c r="S48" s="781"/>
      <c r="T48" s="737"/>
      <c r="U48" s="737"/>
      <c r="V48" s="737"/>
      <c r="W48" s="782"/>
      <c r="X48" s="737"/>
      <c r="Y48" s="737"/>
      <c r="Z48" s="737"/>
    </row>
    <row r="49" spans="1:26" ht="16.5" customHeight="1">
      <c r="A49" s="688">
        <v>4</v>
      </c>
      <c r="B49" s="689" t="s">
        <v>557</v>
      </c>
      <c r="C49" s="690" t="s">
        <v>558</v>
      </c>
      <c r="D49" s="691">
        <v>1318</v>
      </c>
      <c r="E49" s="692">
        <v>39514</v>
      </c>
      <c r="F49" s="688">
        <v>3</v>
      </c>
      <c r="G49" s="692"/>
      <c r="H49" s="681">
        <v>7.8</v>
      </c>
      <c r="I49" s="681">
        <v>10280.4</v>
      </c>
      <c r="J49" s="689" t="s">
        <v>559</v>
      </c>
      <c r="K49" s="688" t="s">
        <v>383</v>
      </c>
      <c r="L49" s="730">
        <v>39264</v>
      </c>
      <c r="M49" s="688" t="s">
        <v>380</v>
      </c>
      <c r="N49" s="688"/>
      <c r="O49" s="737"/>
      <c r="P49" s="737"/>
      <c r="Q49" s="737"/>
      <c r="R49" s="737"/>
      <c r="S49" s="781"/>
      <c r="T49" s="737"/>
      <c r="U49" s="737"/>
      <c r="V49" s="737"/>
      <c r="W49" s="782"/>
      <c r="X49" s="737"/>
      <c r="Y49" s="737"/>
      <c r="Z49" s="737"/>
    </row>
    <row r="50" spans="1:26" ht="16.5" customHeight="1">
      <c r="A50" s="682">
        <v>5</v>
      </c>
      <c r="B50" s="683" t="s">
        <v>560</v>
      </c>
      <c r="C50" s="684" t="s">
        <v>561</v>
      </c>
      <c r="D50" s="682">
        <v>818</v>
      </c>
      <c r="E50" s="686">
        <v>39538</v>
      </c>
      <c r="F50" s="682">
        <v>2</v>
      </c>
      <c r="G50" s="686"/>
      <c r="H50" s="687">
        <v>9.5</v>
      </c>
      <c r="I50" s="687">
        <v>7771</v>
      </c>
      <c r="J50" s="683" t="s">
        <v>562</v>
      </c>
      <c r="K50" s="682" t="s">
        <v>383</v>
      </c>
      <c r="L50" s="740">
        <v>39264</v>
      </c>
      <c r="M50" s="682" t="s">
        <v>550</v>
      </c>
      <c r="N50" s="682"/>
      <c r="O50" s="737"/>
      <c r="P50" s="737"/>
      <c r="Q50" s="737"/>
      <c r="R50" s="737"/>
      <c r="S50" s="781"/>
      <c r="T50" s="737"/>
      <c r="U50" s="737"/>
      <c r="V50" s="737"/>
      <c r="W50" s="782"/>
      <c r="X50" s="737"/>
      <c r="Y50" s="737"/>
      <c r="Z50" s="737"/>
    </row>
    <row r="51" spans="1:26" ht="16.5" customHeight="1">
      <c r="A51" s="693">
        <v>6</v>
      </c>
      <c r="B51" s="694" t="s">
        <v>563</v>
      </c>
      <c r="C51" s="695" t="s">
        <v>564</v>
      </c>
      <c r="D51" s="693">
        <v>281</v>
      </c>
      <c r="E51" s="696">
        <v>39538</v>
      </c>
      <c r="F51" s="693">
        <v>3</v>
      </c>
      <c r="G51" s="697"/>
      <c r="H51" s="698">
        <v>14.5</v>
      </c>
      <c r="I51" s="698">
        <v>4074.5</v>
      </c>
      <c r="J51" s="741" t="s">
        <v>370</v>
      </c>
      <c r="K51" s="742" t="s">
        <v>387</v>
      </c>
      <c r="L51" s="743">
        <v>39356</v>
      </c>
      <c r="M51" s="693" t="s">
        <v>380</v>
      </c>
      <c r="N51" s="693"/>
      <c r="O51" s="737"/>
      <c r="P51" s="737"/>
      <c r="Q51" s="737"/>
      <c r="R51" s="737"/>
      <c r="S51" s="781"/>
      <c r="T51" s="737"/>
      <c r="U51" s="737"/>
      <c r="V51" s="737"/>
      <c r="W51" s="782"/>
      <c r="X51" s="737"/>
      <c r="Y51" s="737"/>
      <c r="Z51" s="737"/>
    </row>
    <row r="52" spans="1:26" ht="16.5" customHeight="1">
      <c r="A52" s="671">
        <v>7</v>
      </c>
      <c r="B52" s="672" t="s">
        <v>565</v>
      </c>
      <c r="C52" s="673" t="s">
        <v>566</v>
      </c>
      <c r="D52" s="671">
        <v>280</v>
      </c>
      <c r="E52" s="675">
        <v>39553</v>
      </c>
      <c r="F52" s="671">
        <v>2</v>
      </c>
      <c r="G52" s="675"/>
      <c r="H52" s="699">
        <v>13</v>
      </c>
      <c r="I52" s="699">
        <v>3640</v>
      </c>
      <c r="J52" s="744" t="s">
        <v>415</v>
      </c>
      <c r="K52" s="671" t="s">
        <v>383</v>
      </c>
      <c r="L52" s="729">
        <v>39295</v>
      </c>
      <c r="M52" s="671" t="s">
        <v>380</v>
      </c>
      <c r="N52" s="671"/>
      <c r="O52" s="737"/>
      <c r="P52" s="737"/>
      <c r="Q52" s="737"/>
      <c r="R52" s="737"/>
      <c r="S52" s="781"/>
      <c r="T52" s="737"/>
      <c r="U52" s="737"/>
      <c r="V52" s="737"/>
      <c r="W52" s="782"/>
      <c r="X52" s="737"/>
      <c r="Y52" s="737"/>
      <c r="Z52" s="737"/>
    </row>
    <row r="53" spans="1:26" ht="16.5" customHeight="1">
      <c r="A53" s="666">
        <v>8</v>
      </c>
      <c r="B53" s="667" t="s">
        <v>567</v>
      </c>
      <c r="C53" s="668" t="s">
        <v>568</v>
      </c>
      <c r="D53" s="700">
        <v>19052.28</v>
      </c>
      <c r="E53" s="670">
        <v>39568</v>
      </c>
      <c r="F53" s="666">
        <v>2</v>
      </c>
      <c r="G53" s="670"/>
      <c r="H53" s="701">
        <v>4.2</v>
      </c>
      <c r="I53" s="701">
        <v>80019.58</v>
      </c>
      <c r="J53" s="667" t="s">
        <v>569</v>
      </c>
      <c r="K53" s="666" t="s">
        <v>383</v>
      </c>
      <c r="L53" s="731">
        <v>39295</v>
      </c>
      <c r="M53" s="666" t="s">
        <v>380</v>
      </c>
      <c r="N53" s="666"/>
      <c r="O53" s="737"/>
      <c r="P53" s="737"/>
      <c r="Q53" s="737"/>
      <c r="R53" s="737"/>
      <c r="S53" s="781"/>
      <c r="T53" s="737"/>
      <c r="U53" s="737"/>
      <c r="V53" s="737"/>
      <c r="W53" s="782"/>
      <c r="X53" s="737"/>
      <c r="Y53" s="737"/>
      <c r="Z53" s="737"/>
    </row>
    <row r="54" spans="1:26" ht="16.5" customHeight="1">
      <c r="A54" s="688"/>
      <c r="B54" s="689"/>
      <c r="C54" s="690"/>
      <c r="D54" s="702"/>
      <c r="E54" s="692"/>
      <c r="F54" s="688"/>
      <c r="G54" s="692"/>
      <c r="H54" s="681">
        <v>4.4000000000000004</v>
      </c>
      <c r="I54" s="681">
        <v>83830.03</v>
      </c>
      <c r="J54" s="689"/>
      <c r="K54" s="688"/>
      <c r="L54" s="730"/>
      <c r="M54" s="688"/>
      <c r="N54" s="688"/>
      <c r="O54" s="737"/>
      <c r="P54" s="737"/>
      <c r="Q54" s="737"/>
      <c r="R54" s="737"/>
      <c r="S54" s="781"/>
      <c r="T54" s="737"/>
      <c r="U54" s="737"/>
      <c r="V54" s="737"/>
      <c r="W54" s="782"/>
      <c r="X54" s="737"/>
      <c r="Y54" s="737"/>
      <c r="Z54" s="737"/>
    </row>
    <row r="55" spans="1:26" ht="16.5" customHeight="1">
      <c r="A55" s="671">
        <v>9</v>
      </c>
      <c r="B55" s="672" t="s">
        <v>570</v>
      </c>
      <c r="C55" s="673" t="s">
        <v>571</v>
      </c>
      <c r="D55" s="703">
        <v>77586.91</v>
      </c>
      <c r="E55" s="675">
        <v>39568</v>
      </c>
      <c r="F55" s="671">
        <v>2</v>
      </c>
      <c r="G55" s="675"/>
      <c r="H55" s="699">
        <v>4.2</v>
      </c>
      <c r="I55" s="699">
        <v>325865.02</v>
      </c>
      <c r="J55" s="672" t="s">
        <v>572</v>
      </c>
      <c r="K55" s="671" t="s">
        <v>383</v>
      </c>
      <c r="L55" s="729">
        <v>39295</v>
      </c>
      <c r="M55" s="671" t="s">
        <v>380</v>
      </c>
      <c r="N55" s="671"/>
      <c r="O55" s="737"/>
      <c r="P55" s="737"/>
      <c r="Q55" s="737"/>
      <c r="R55" s="737"/>
      <c r="S55" s="781"/>
      <c r="T55" s="737"/>
      <c r="U55" s="737"/>
      <c r="V55" s="737"/>
      <c r="W55" s="782"/>
      <c r="X55" s="737"/>
      <c r="Y55" s="737"/>
      <c r="Z55" s="737"/>
    </row>
    <row r="56" spans="1:26" ht="16.5" customHeight="1">
      <c r="A56" s="671"/>
      <c r="B56" s="672"/>
      <c r="C56" s="673"/>
      <c r="D56" s="703"/>
      <c r="E56" s="675"/>
      <c r="F56" s="671"/>
      <c r="G56" s="675"/>
      <c r="H56" s="699"/>
      <c r="I56" s="699"/>
      <c r="J56" s="672" t="s">
        <v>573</v>
      </c>
      <c r="K56" s="671"/>
      <c r="L56" s="729"/>
      <c r="M56" s="671"/>
      <c r="N56" s="671"/>
      <c r="O56" s="737"/>
      <c r="P56" s="737"/>
      <c r="Q56" s="737"/>
      <c r="R56" s="737"/>
      <c r="S56" s="781"/>
      <c r="T56" s="737"/>
      <c r="U56" s="737"/>
      <c r="V56" s="737"/>
      <c r="W56" s="782"/>
      <c r="X56" s="737"/>
      <c r="Y56" s="737"/>
      <c r="Z56" s="737"/>
    </row>
    <row r="57" spans="1:26" ht="16.5" customHeight="1">
      <c r="A57" s="671"/>
      <c r="B57" s="672"/>
      <c r="C57" s="673"/>
      <c r="D57" s="703"/>
      <c r="E57" s="675"/>
      <c r="F57" s="671"/>
      <c r="G57" s="675"/>
      <c r="H57" s="699"/>
      <c r="I57" s="699"/>
      <c r="J57" s="672" t="s">
        <v>574</v>
      </c>
      <c r="K57" s="671"/>
      <c r="L57" s="729"/>
      <c r="M57" s="671"/>
      <c r="N57" s="671"/>
      <c r="O57" s="737"/>
      <c r="P57" s="737"/>
      <c r="Q57" s="737"/>
      <c r="R57" s="737"/>
      <c r="S57" s="781"/>
      <c r="T57" s="737"/>
      <c r="U57" s="737"/>
      <c r="V57" s="737"/>
      <c r="W57" s="782"/>
      <c r="X57" s="737"/>
      <c r="Y57" s="737"/>
      <c r="Z57" s="737"/>
    </row>
    <row r="58" spans="1:26" ht="16.5" customHeight="1">
      <c r="A58" s="676"/>
      <c r="B58" s="677"/>
      <c r="C58" s="678"/>
      <c r="D58" s="704"/>
      <c r="E58" s="680"/>
      <c r="F58" s="676"/>
      <c r="G58" s="680"/>
      <c r="H58" s="705">
        <v>4.4000000000000004</v>
      </c>
      <c r="I58" s="705">
        <v>341382.40000000002</v>
      </c>
      <c r="J58" s="677"/>
      <c r="K58" s="676"/>
      <c r="L58" s="738"/>
      <c r="M58" s="676"/>
      <c r="N58" s="676"/>
      <c r="O58" s="737"/>
      <c r="P58" s="737"/>
      <c r="Q58" s="737"/>
      <c r="R58" s="737"/>
      <c r="S58" s="781"/>
      <c r="T58" s="737"/>
      <c r="U58" s="737"/>
      <c r="V58" s="737"/>
      <c r="W58" s="782"/>
      <c r="X58" s="737"/>
      <c r="Y58" s="737"/>
      <c r="Z58" s="737"/>
    </row>
    <row r="59" spans="1:26" ht="16.5" customHeight="1">
      <c r="A59" s="671">
        <v>10</v>
      </c>
      <c r="B59" s="672" t="s">
        <v>575</v>
      </c>
      <c r="C59" s="673" t="s">
        <v>576</v>
      </c>
      <c r="D59" s="703">
        <v>1044</v>
      </c>
      <c r="E59" s="675">
        <v>39572</v>
      </c>
      <c r="F59" s="671">
        <v>2</v>
      </c>
      <c r="G59" s="675"/>
      <c r="H59" s="699">
        <v>11.1</v>
      </c>
      <c r="I59" s="699">
        <v>11588.4</v>
      </c>
      <c r="J59" s="672" t="s">
        <v>399</v>
      </c>
      <c r="K59" s="671" t="s">
        <v>383</v>
      </c>
      <c r="L59" s="730">
        <v>39326</v>
      </c>
      <c r="M59" s="688" t="s">
        <v>550</v>
      </c>
      <c r="N59" s="688"/>
      <c r="O59" s="737"/>
      <c r="P59" s="737"/>
      <c r="Q59" s="737"/>
      <c r="R59" s="737"/>
      <c r="S59" s="781"/>
      <c r="T59" s="737"/>
      <c r="U59" s="737"/>
      <c r="V59" s="737"/>
      <c r="W59" s="782"/>
      <c r="X59" s="737"/>
      <c r="Y59" s="737"/>
      <c r="Z59" s="737"/>
    </row>
    <row r="60" spans="1:26" ht="16.5" customHeight="1">
      <c r="A60" s="666">
        <v>11</v>
      </c>
      <c r="B60" s="667" t="s">
        <v>577</v>
      </c>
      <c r="C60" s="668" t="s">
        <v>578</v>
      </c>
      <c r="D60" s="666">
        <v>888</v>
      </c>
      <c r="E60" s="670">
        <v>39575</v>
      </c>
      <c r="F60" s="666">
        <v>3</v>
      </c>
      <c r="G60" s="670"/>
      <c r="H60" s="701">
        <v>10</v>
      </c>
      <c r="I60" s="701">
        <v>8880</v>
      </c>
      <c r="J60" s="667" t="s">
        <v>372</v>
      </c>
      <c r="K60" s="666" t="s">
        <v>383</v>
      </c>
      <c r="L60" s="729">
        <v>39326</v>
      </c>
      <c r="M60" s="671" t="s">
        <v>550</v>
      </c>
      <c r="N60" s="671"/>
      <c r="O60" s="737"/>
      <c r="P60" s="737"/>
      <c r="Q60" s="737"/>
      <c r="R60" s="737"/>
      <c r="S60" s="781"/>
      <c r="T60" s="737"/>
      <c r="U60" s="737"/>
      <c r="V60" s="737"/>
      <c r="W60" s="782"/>
      <c r="X60" s="737"/>
      <c r="Y60" s="737"/>
      <c r="Z60" s="737"/>
    </row>
    <row r="61" spans="1:26" ht="22.5" customHeight="1">
      <c r="A61" s="666">
        <v>12</v>
      </c>
      <c r="B61" s="706" t="s">
        <v>579</v>
      </c>
      <c r="C61" s="668" t="s">
        <v>580</v>
      </c>
      <c r="D61" s="669">
        <v>5891</v>
      </c>
      <c r="E61" s="670">
        <v>39582</v>
      </c>
      <c r="F61" s="666">
        <v>3</v>
      </c>
      <c r="G61" s="670"/>
      <c r="H61" s="701">
        <v>11.08</v>
      </c>
      <c r="I61" s="701">
        <v>65242.9</v>
      </c>
      <c r="J61" s="667" t="s">
        <v>581</v>
      </c>
      <c r="K61" s="666" t="s">
        <v>383</v>
      </c>
      <c r="L61" s="731">
        <v>39326</v>
      </c>
      <c r="M61" s="666" t="s">
        <v>380</v>
      </c>
      <c r="N61" s="666"/>
      <c r="O61" s="737"/>
      <c r="P61" s="737"/>
      <c r="Q61" s="737"/>
      <c r="R61" s="737"/>
      <c r="S61" s="781"/>
      <c r="T61" s="737"/>
      <c r="U61" s="737"/>
      <c r="V61" s="737"/>
      <c r="W61" s="782"/>
      <c r="X61" s="737"/>
      <c r="Y61" s="737"/>
      <c r="Z61" s="737"/>
    </row>
    <row r="62" spans="1:26" ht="16.5" customHeight="1">
      <c r="A62" s="707"/>
      <c r="B62" s="708" t="s">
        <v>582</v>
      </c>
      <c r="C62" s="709" t="s">
        <v>580</v>
      </c>
      <c r="D62" s="710">
        <v>1224</v>
      </c>
      <c r="E62" s="711">
        <v>39582</v>
      </c>
      <c r="F62" s="707">
        <v>3</v>
      </c>
      <c r="G62" s="711"/>
      <c r="H62" s="712">
        <v>8</v>
      </c>
      <c r="I62" s="712">
        <v>9792</v>
      </c>
      <c r="J62" s="708" t="s">
        <v>581</v>
      </c>
      <c r="K62" s="707" t="s">
        <v>383</v>
      </c>
      <c r="L62" s="745">
        <v>39326</v>
      </c>
      <c r="M62" s="707" t="s">
        <v>380</v>
      </c>
      <c r="N62" s="707"/>
      <c r="O62" s="737"/>
      <c r="P62" s="737"/>
      <c r="Q62" s="737"/>
      <c r="R62" s="737"/>
      <c r="S62" s="781"/>
      <c r="T62" s="737"/>
      <c r="U62" s="737"/>
      <c r="V62" s="737"/>
      <c r="W62" s="782"/>
      <c r="X62" s="737"/>
      <c r="Y62" s="737"/>
      <c r="Z62" s="737"/>
    </row>
    <row r="63" spans="1:26" ht="16.5" customHeight="1">
      <c r="A63" s="688">
        <v>13</v>
      </c>
      <c r="B63" s="672" t="s">
        <v>583</v>
      </c>
      <c r="C63" s="690" t="s">
        <v>584</v>
      </c>
      <c r="D63" s="688">
        <v>458</v>
      </c>
      <c r="E63" s="675">
        <v>39599</v>
      </c>
      <c r="F63" s="688">
        <v>3</v>
      </c>
      <c r="G63" s="675"/>
      <c r="H63" s="681">
        <v>10.3</v>
      </c>
      <c r="I63" s="681">
        <v>4717.3999999999996</v>
      </c>
      <c r="J63" s="689" t="s">
        <v>412</v>
      </c>
      <c r="K63" s="688" t="s">
        <v>383</v>
      </c>
      <c r="L63" s="729">
        <v>39326</v>
      </c>
      <c r="M63" s="671" t="s">
        <v>550</v>
      </c>
      <c r="N63" s="671"/>
      <c r="O63" s="737"/>
      <c r="P63" s="737"/>
      <c r="Q63" s="737"/>
      <c r="R63" s="737"/>
      <c r="S63" s="781"/>
      <c r="T63" s="737"/>
      <c r="U63" s="737"/>
      <c r="V63" s="737"/>
      <c r="W63" s="782"/>
      <c r="X63" s="737"/>
      <c r="Y63" s="737"/>
      <c r="Z63" s="737"/>
    </row>
    <row r="64" spans="1:26" ht="16.5" customHeight="1">
      <c r="A64" s="682">
        <v>14</v>
      </c>
      <c r="B64" s="683" t="s">
        <v>585</v>
      </c>
      <c r="C64" s="684" t="s">
        <v>586</v>
      </c>
      <c r="D64" s="682">
        <v>374</v>
      </c>
      <c r="E64" s="686">
        <v>39599</v>
      </c>
      <c r="F64" s="682">
        <v>3</v>
      </c>
      <c r="G64" s="686"/>
      <c r="H64" s="687">
        <v>9</v>
      </c>
      <c r="I64" s="687">
        <v>3366</v>
      </c>
      <c r="J64" s="683" t="s">
        <v>587</v>
      </c>
      <c r="K64" s="682" t="s">
        <v>383</v>
      </c>
      <c r="L64" s="740">
        <v>39326</v>
      </c>
      <c r="M64" s="682" t="s">
        <v>550</v>
      </c>
      <c r="N64" s="682"/>
      <c r="O64" s="737"/>
      <c r="P64" s="737"/>
      <c r="Q64" s="737"/>
      <c r="R64" s="737"/>
      <c r="S64" s="781"/>
      <c r="T64" s="737"/>
      <c r="U64" s="737"/>
      <c r="V64" s="737"/>
      <c r="W64" s="782"/>
      <c r="X64" s="737"/>
      <c r="Y64" s="737"/>
      <c r="Z64" s="737"/>
    </row>
    <row r="65" spans="1:26" ht="16.5" customHeight="1">
      <c r="A65" s="688">
        <v>15</v>
      </c>
      <c r="B65" s="689" t="s">
        <v>588</v>
      </c>
      <c r="C65" s="690" t="s">
        <v>589</v>
      </c>
      <c r="D65" s="688">
        <v>615</v>
      </c>
      <c r="E65" s="692">
        <v>39603</v>
      </c>
      <c r="F65" s="688">
        <v>3</v>
      </c>
      <c r="G65" s="692"/>
      <c r="H65" s="681">
        <v>6</v>
      </c>
      <c r="I65" s="681">
        <v>3690</v>
      </c>
      <c r="J65" s="689" t="s">
        <v>590</v>
      </c>
      <c r="K65" s="688" t="s">
        <v>383</v>
      </c>
      <c r="L65" s="730">
        <v>39356</v>
      </c>
      <c r="M65" s="688" t="s">
        <v>373</v>
      </c>
      <c r="N65" s="688"/>
      <c r="O65" s="737"/>
      <c r="P65" s="737"/>
      <c r="Q65" s="737"/>
      <c r="R65" s="737"/>
      <c r="S65" s="781"/>
      <c r="T65" s="737"/>
      <c r="U65" s="737"/>
      <c r="V65" s="737"/>
      <c r="W65" s="782"/>
      <c r="X65" s="737"/>
      <c r="Y65" s="737"/>
      <c r="Z65" s="737"/>
    </row>
    <row r="66" spans="1:26" ht="16.5" customHeight="1">
      <c r="A66" s="671">
        <v>16</v>
      </c>
      <c r="B66" s="672" t="s">
        <v>591</v>
      </c>
      <c r="C66" s="673" t="s">
        <v>592</v>
      </c>
      <c r="D66" s="674">
        <v>1166</v>
      </c>
      <c r="E66" s="675">
        <v>39613</v>
      </c>
      <c r="F66" s="671">
        <v>3</v>
      </c>
      <c r="G66" s="675"/>
      <c r="H66" s="672" t="s">
        <v>542</v>
      </c>
      <c r="I66" s="699">
        <v>6996</v>
      </c>
      <c r="J66" s="672" t="s">
        <v>593</v>
      </c>
      <c r="K66" s="671" t="s">
        <v>383</v>
      </c>
      <c r="L66" s="729">
        <v>39356</v>
      </c>
      <c r="M66" s="671" t="s">
        <v>550</v>
      </c>
      <c r="N66" s="671"/>
      <c r="O66" s="737"/>
      <c r="P66" s="737"/>
      <c r="Q66" s="737"/>
      <c r="R66" s="737"/>
      <c r="S66" s="781"/>
      <c r="T66" s="737"/>
      <c r="U66" s="737"/>
      <c r="V66" s="737"/>
      <c r="W66" s="782"/>
      <c r="X66" s="737"/>
      <c r="Y66" s="737"/>
      <c r="Z66" s="737"/>
    </row>
    <row r="67" spans="1:26" ht="16.5" customHeight="1">
      <c r="A67" s="671"/>
      <c r="B67" s="672"/>
      <c r="C67" s="673"/>
      <c r="D67" s="674"/>
      <c r="E67" s="675"/>
      <c r="F67" s="671"/>
      <c r="G67" s="675"/>
      <c r="H67" s="672" t="s">
        <v>594</v>
      </c>
      <c r="I67" s="699">
        <v>8162</v>
      </c>
      <c r="J67" s="672"/>
      <c r="K67" s="671"/>
      <c r="L67" s="729"/>
      <c r="M67" s="671"/>
      <c r="N67" s="671"/>
      <c r="O67" s="737"/>
      <c r="P67" s="737"/>
      <c r="Q67" s="737"/>
      <c r="R67" s="737"/>
      <c r="S67" s="781"/>
      <c r="T67" s="737"/>
      <c r="U67" s="737"/>
      <c r="V67" s="737"/>
      <c r="W67" s="782"/>
      <c r="X67" s="737"/>
      <c r="Y67" s="737"/>
      <c r="Z67" s="737"/>
    </row>
    <row r="68" spans="1:26" ht="16.5" customHeight="1">
      <c r="A68" s="688"/>
      <c r="B68" s="689"/>
      <c r="C68" s="690"/>
      <c r="D68" s="691"/>
      <c r="E68" s="692"/>
      <c r="F68" s="688"/>
      <c r="G68" s="692"/>
      <c r="H68" s="689" t="s">
        <v>595</v>
      </c>
      <c r="I68" s="681">
        <v>9328</v>
      </c>
      <c r="J68" s="689"/>
      <c r="K68" s="688"/>
      <c r="L68" s="730"/>
      <c r="M68" s="688"/>
      <c r="N68" s="688"/>
      <c r="O68" s="737"/>
      <c r="P68" s="737"/>
      <c r="Q68" s="737"/>
      <c r="R68" s="737"/>
      <c r="S68" s="781"/>
      <c r="T68" s="737"/>
      <c r="U68" s="737"/>
      <c r="V68" s="737"/>
      <c r="W68" s="782"/>
      <c r="X68" s="737"/>
      <c r="Y68" s="737"/>
      <c r="Z68" s="737"/>
    </row>
    <row r="69" spans="1:26" ht="16.5" customHeight="1">
      <c r="A69" s="671">
        <v>17</v>
      </c>
      <c r="B69" s="672" t="s">
        <v>596</v>
      </c>
      <c r="C69" s="673" t="s">
        <v>597</v>
      </c>
      <c r="D69" s="674">
        <v>2185</v>
      </c>
      <c r="E69" s="675">
        <v>39613</v>
      </c>
      <c r="F69" s="671">
        <v>3</v>
      </c>
      <c r="G69" s="675"/>
      <c r="H69" s="699">
        <v>3.5</v>
      </c>
      <c r="I69" s="699">
        <v>7647.5</v>
      </c>
      <c r="J69" s="672" t="s">
        <v>448</v>
      </c>
      <c r="K69" s="671" t="s">
        <v>383</v>
      </c>
      <c r="L69" s="729">
        <v>39356</v>
      </c>
      <c r="M69" s="671" t="s">
        <v>380</v>
      </c>
      <c r="N69" s="671"/>
      <c r="O69" s="737"/>
      <c r="P69" s="737"/>
      <c r="Q69" s="737"/>
      <c r="R69" s="737"/>
      <c r="S69" s="781"/>
      <c r="T69" s="737"/>
      <c r="U69" s="737"/>
      <c r="V69" s="737"/>
      <c r="W69" s="782"/>
      <c r="X69" s="737"/>
      <c r="Y69" s="737"/>
      <c r="Z69" s="737"/>
    </row>
    <row r="70" spans="1:26" ht="16.5" customHeight="1">
      <c r="A70" s="784">
        <v>18</v>
      </c>
      <c r="B70" s="785" t="s">
        <v>598</v>
      </c>
      <c r="C70" s="786" t="s">
        <v>599</v>
      </c>
      <c r="D70" s="784">
        <v>353</v>
      </c>
      <c r="E70" s="787">
        <v>39629</v>
      </c>
      <c r="F70" s="784">
        <v>3</v>
      </c>
      <c r="G70" s="787"/>
      <c r="H70" s="788">
        <v>2.5</v>
      </c>
      <c r="I70" s="788">
        <v>882.5</v>
      </c>
      <c r="J70" s="797" t="s">
        <v>370</v>
      </c>
      <c r="K70" s="784" t="s">
        <v>383</v>
      </c>
      <c r="L70" s="798">
        <v>39356</v>
      </c>
      <c r="M70" s="784" t="s">
        <v>373</v>
      </c>
      <c r="N70" s="784"/>
      <c r="O70" s="737"/>
      <c r="P70" s="737"/>
      <c r="Q70" s="737"/>
      <c r="R70" s="737"/>
      <c r="S70" s="781"/>
      <c r="T70" s="737"/>
      <c r="U70" s="737"/>
      <c r="V70" s="737"/>
      <c r="W70" s="782"/>
      <c r="X70" s="737"/>
      <c r="Y70" s="737"/>
      <c r="Z70" s="737"/>
    </row>
    <row r="71" spans="1:26" ht="16.5" customHeight="1">
      <c r="A71" s="671"/>
      <c r="B71" s="672" t="s">
        <v>600</v>
      </c>
      <c r="C71" s="673" t="s">
        <v>599</v>
      </c>
      <c r="D71" s="671">
        <v>948</v>
      </c>
      <c r="E71" s="675">
        <v>39629</v>
      </c>
      <c r="F71" s="671">
        <v>3</v>
      </c>
      <c r="G71" s="675"/>
      <c r="H71" s="672" t="s">
        <v>601</v>
      </c>
      <c r="I71" s="699">
        <v>4740</v>
      </c>
      <c r="J71" s="672" t="s">
        <v>372</v>
      </c>
      <c r="K71" s="671" t="s">
        <v>383</v>
      </c>
      <c r="L71" s="729">
        <v>39356</v>
      </c>
      <c r="M71" s="671" t="s">
        <v>373</v>
      </c>
      <c r="N71" s="671"/>
      <c r="O71" s="737"/>
      <c r="P71" s="737"/>
      <c r="Q71" s="737"/>
      <c r="R71" s="737"/>
      <c r="S71" s="781"/>
      <c r="T71" s="737"/>
      <c r="U71" s="737"/>
      <c r="V71" s="737"/>
      <c r="W71" s="782"/>
      <c r="X71" s="737"/>
      <c r="Y71" s="737"/>
      <c r="Z71" s="737"/>
    </row>
    <row r="72" spans="1:26" ht="16.5" customHeight="1">
      <c r="A72" s="671"/>
      <c r="B72" s="672"/>
      <c r="C72" s="673"/>
      <c r="D72" s="671"/>
      <c r="E72" s="675"/>
      <c r="F72" s="671"/>
      <c r="G72" s="675"/>
      <c r="H72" s="672" t="s">
        <v>602</v>
      </c>
      <c r="I72" s="699">
        <v>5688</v>
      </c>
      <c r="J72" s="672"/>
      <c r="K72" s="671"/>
      <c r="L72" s="729"/>
      <c r="M72" s="671"/>
      <c r="N72" s="671"/>
      <c r="O72" s="737"/>
      <c r="P72" s="737"/>
      <c r="Q72" s="737"/>
      <c r="R72" s="737"/>
      <c r="S72" s="781"/>
      <c r="T72" s="737"/>
      <c r="U72" s="737"/>
      <c r="V72" s="737"/>
      <c r="W72" s="782"/>
      <c r="X72" s="737"/>
      <c r="Y72" s="737"/>
      <c r="Z72" s="737"/>
    </row>
    <row r="73" spans="1:26" ht="16.5" customHeight="1">
      <c r="A73" s="688"/>
      <c r="B73" s="689"/>
      <c r="C73" s="690"/>
      <c r="D73" s="688"/>
      <c r="E73" s="692"/>
      <c r="F73" s="688"/>
      <c r="G73" s="692"/>
      <c r="H73" s="689" t="s">
        <v>603</v>
      </c>
      <c r="I73" s="681">
        <v>6636</v>
      </c>
      <c r="J73" s="689"/>
      <c r="K73" s="688"/>
      <c r="L73" s="730"/>
      <c r="M73" s="688"/>
      <c r="N73" s="688"/>
      <c r="O73" s="737"/>
      <c r="P73" s="737"/>
      <c r="Q73" s="737"/>
      <c r="R73" s="737"/>
      <c r="S73" s="781"/>
      <c r="T73" s="737"/>
      <c r="U73" s="737"/>
      <c r="V73" s="737"/>
      <c r="W73" s="782"/>
      <c r="X73" s="737"/>
      <c r="Y73" s="737"/>
      <c r="Z73" s="737"/>
    </row>
    <row r="74" spans="1:26" ht="15.75" customHeight="1">
      <c r="A74" s="671">
        <v>19</v>
      </c>
      <c r="B74" s="672" t="s">
        <v>604</v>
      </c>
      <c r="C74" s="673" t="s">
        <v>605</v>
      </c>
      <c r="D74" s="674">
        <v>1085</v>
      </c>
      <c r="E74" s="675">
        <v>39629</v>
      </c>
      <c r="F74" s="671">
        <v>3</v>
      </c>
      <c r="G74" s="675"/>
      <c r="H74" s="672" t="s">
        <v>606</v>
      </c>
      <c r="I74" s="699">
        <v>8680</v>
      </c>
      <c r="J74" s="672" t="s">
        <v>443</v>
      </c>
      <c r="K74" s="671" t="s">
        <v>383</v>
      </c>
      <c r="L74" s="729">
        <v>39356</v>
      </c>
      <c r="M74" s="671" t="s">
        <v>380</v>
      </c>
      <c r="N74" s="671"/>
      <c r="O74" s="737"/>
      <c r="P74" s="737"/>
      <c r="Q74" s="737"/>
      <c r="R74" s="737"/>
      <c r="S74" s="781"/>
      <c r="T74" s="737"/>
      <c r="U74" s="737"/>
      <c r="V74" s="737"/>
      <c r="W74" s="782"/>
      <c r="X74" s="737"/>
      <c r="Y74" s="737"/>
      <c r="Z74" s="737"/>
    </row>
    <row r="75" spans="1:26" ht="16.5" customHeight="1">
      <c r="A75" s="671"/>
      <c r="B75" s="672"/>
      <c r="C75" s="673"/>
      <c r="D75" s="674"/>
      <c r="E75" s="675"/>
      <c r="F75" s="671"/>
      <c r="G75" s="675"/>
      <c r="H75" s="672" t="s">
        <v>607</v>
      </c>
      <c r="I75" s="699">
        <v>9765</v>
      </c>
      <c r="J75" s="672"/>
      <c r="K75" s="671"/>
      <c r="L75" s="729"/>
      <c r="M75" s="671"/>
      <c r="N75" s="671"/>
      <c r="O75" s="737"/>
      <c r="P75" s="737"/>
      <c r="Q75" s="737"/>
      <c r="R75" s="737"/>
      <c r="S75" s="781"/>
      <c r="T75" s="737"/>
      <c r="U75" s="737"/>
      <c r="V75" s="737"/>
      <c r="W75" s="782"/>
      <c r="X75" s="737"/>
      <c r="Y75" s="737"/>
      <c r="Z75" s="737"/>
    </row>
    <row r="76" spans="1:26" ht="16.5" customHeight="1">
      <c r="A76" s="688"/>
      <c r="B76" s="689"/>
      <c r="C76" s="690"/>
      <c r="D76" s="691"/>
      <c r="E76" s="692"/>
      <c r="F76" s="688"/>
      <c r="G76" s="692"/>
      <c r="H76" s="689" t="s">
        <v>608</v>
      </c>
      <c r="I76" s="681">
        <v>10850</v>
      </c>
      <c r="J76" s="689"/>
      <c r="K76" s="671"/>
      <c r="L76" s="730"/>
      <c r="M76" s="688"/>
      <c r="N76" s="688"/>
      <c r="O76" s="737"/>
      <c r="P76" s="737"/>
      <c r="Q76" s="737"/>
      <c r="R76" s="737"/>
      <c r="S76" s="781"/>
      <c r="T76" s="737"/>
      <c r="U76" s="737"/>
      <c r="V76" s="737"/>
      <c r="W76" s="782"/>
      <c r="X76" s="737"/>
      <c r="Y76" s="737"/>
      <c r="Z76" s="737"/>
    </row>
    <row r="77" spans="1:26" ht="16.5" customHeight="1">
      <c r="A77" s="641">
        <v>20</v>
      </c>
      <c r="B77" s="642" t="s">
        <v>609</v>
      </c>
      <c r="C77" s="643" t="s">
        <v>610</v>
      </c>
      <c r="D77" s="647">
        <v>1512</v>
      </c>
      <c r="E77" s="644">
        <v>39629</v>
      </c>
      <c r="F77" s="645" t="s">
        <v>370</v>
      </c>
      <c r="G77" s="644"/>
      <c r="H77" s="654" t="s">
        <v>611</v>
      </c>
      <c r="I77" s="646">
        <v>19807.2</v>
      </c>
      <c r="J77" s="654" t="s">
        <v>412</v>
      </c>
      <c r="K77" s="645" t="s">
        <v>370</v>
      </c>
      <c r="L77" s="639" t="s">
        <v>370</v>
      </c>
      <c r="M77" s="671" t="s">
        <v>373</v>
      </c>
      <c r="N77" s="671"/>
      <c r="O77" s="737"/>
      <c r="P77" s="737"/>
      <c r="Q77" s="737"/>
      <c r="R77" s="737"/>
      <c r="S77" s="781"/>
      <c r="T77" s="737"/>
      <c r="U77" s="737"/>
      <c r="V77" s="737"/>
      <c r="W77" s="782"/>
      <c r="X77" s="737"/>
      <c r="Y77" s="737"/>
      <c r="Z77" s="737"/>
    </row>
    <row r="78" spans="1:26" ht="16.5" customHeight="1">
      <c r="A78" s="682">
        <v>21</v>
      </c>
      <c r="B78" s="683" t="s">
        <v>612</v>
      </c>
      <c r="C78" s="684" t="s">
        <v>613</v>
      </c>
      <c r="D78" s="685">
        <v>4990</v>
      </c>
      <c r="E78" s="686">
        <v>39629</v>
      </c>
      <c r="F78" s="789" t="s">
        <v>370</v>
      </c>
      <c r="G78" s="686"/>
      <c r="H78" s="687">
        <v>4.5</v>
      </c>
      <c r="I78" s="687">
        <v>22455</v>
      </c>
      <c r="J78" s="683" t="s">
        <v>614</v>
      </c>
      <c r="K78" s="789" t="s">
        <v>370</v>
      </c>
      <c r="L78" s="789" t="s">
        <v>370</v>
      </c>
      <c r="M78" s="682" t="s">
        <v>550</v>
      </c>
      <c r="N78" s="682"/>
      <c r="O78" s="737"/>
      <c r="P78" s="737"/>
      <c r="Q78" s="737"/>
      <c r="R78" s="737"/>
      <c r="S78" s="781"/>
      <c r="T78" s="737"/>
      <c r="U78" s="737"/>
      <c r="V78" s="737"/>
      <c r="W78" s="782"/>
      <c r="X78" s="737"/>
      <c r="Y78" s="737"/>
      <c r="Z78" s="737"/>
    </row>
    <row r="79" spans="1:26" ht="16.5" customHeight="1">
      <c r="A79" s="671">
        <v>22</v>
      </c>
      <c r="B79" s="672" t="s">
        <v>615</v>
      </c>
      <c r="C79" s="673" t="s">
        <v>616</v>
      </c>
      <c r="D79" s="674">
        <v>710</v>
      </c>
      <c r="E79" s="675">
        <v>39647</v>
      </c>
      <c r="F79" s="790" t="s">
        <v>617</v>
      </c>
      <c r="G79" s="675"/>
      <c r="H79" s="699">
        <v>10</v>
      </c>
      <c r="I79" s="699">
        <v>7100</v>
      </c>
      <c r="J79" s="672" t="s">
        <v>415</v>
      </c>
      <c r="K79" s="790" t="s">
        <v>383</v>
      </c>
      <c r="L79" s="790" t="s">
        <v>618</v>
      </c>
      <c r="M79" s="671" t="s">
        <v>550</v>
      </c>
      <c r="N79" s="671"/>
      <c r="O79" s="737"/>
      <c r="P79" s="737"/>
      <c r="Q79" s="737"/>
      <c r="R79" s="737"/>
      <c r="S79" s="781"/>
      <c r="T79" s="737"/>
      <c r="U79" s="737"/>
      <c r="V79" s="737"/>
      <c r="W79" s="782"/>
      <c r="X79" s="737"/>
      <c r="Y79" s="737"/>
      <c r="Z79" s="737"/>
    </row>
    <row r="80" spans="1:26" ht="16.5" customHeight="1">
      <c r="A80" s="666">
        <v>23</v>
      </c>
      <c r="B80" s="667" t="s">
        <v>499</v>
      </c>
      <c r="C80" s="668" t="s">
        <v>619</v>
      </c>
      <c r="D80" s="666">
        <v>943</v>
      </c>
      <c r="E80" s="670">
        <v>39651</v>
      </c>
      <c r="F80" s="666">
        <v>3</v>
      </c>
      <c r="G80" s="670"/>
      <c r="H80" s="667" t="s">
        <v>542</v>
      </c>
      <c r="I80" s="701">
        <v>5658</v>
      </c>
      <c r="J80" s="667" t="s">
        <v>399</v>
      </c>
      <c r="K80" s="666" t="s">
        <v>383</v>
      </c>
      <c r="L80" s="731">
        <v>39387</v>
      </c>
      <c r="M80" s="666" t="s">
        <v>550</v>
      </c>
      <c r="N80" s="666"/>
      <c r="O80" s="737"/>
      <c r="P80" s="737"/>
      <c r="Q80" s="737"/>
      <c r="R80" s="737"/>
      <c r="S80" s="781"/>
      <c r="T80" s="737"/>
      <c r="U80" s="737"/>
      <c r="V80" s="737"/>
      <c r="W80" s="782"/>
      <c r="X80" s="737"/>
      <c r="Y80" s="737"/>
      <c r="Z80" s="737"/>
    </row>
    <row r="81" spans="1:26" ht="16.5" customHeight="1">
      <c r="A81" s="671"/>
      <c r="B81" s="672"/>
      <c r="C81" s="673"/>
      <c r="D81" s="671"/>
      <c r="E81" s="675"/>
      <c r="F81" s="671"/>
      <c r="G81" s="675"/>
      <c r="H81" s="672" t="s">
        <v>594</v>
      </c>
      <c r="I81" s="699">
        <v>6601</v>
      </c>
      <c r="J81" s="672"/>
      <c r="K81" s="671"/>
      <c r="L81" s="729"/>
      <c r="M81" s="671"/>
      <c r="N81" s="671"/>
      <c r="O81" s="737"/>
      <c r="P81" s="737"/>
      <c r="Q81" s="737"/>
      <c r="R81" s="737"/>
      <c r="S81" s="781"/>
      <c r="T81" s="737"/>
      <c r="U81" s="737"/>
      <c r="V81" s="737"/>
      <c r="W81" s="782"/>
      <c r="X81" s="737"/>
      <c r="Y81" s="737"/>
      <c r="Z81" s="737"/>
    </row>
    <row r="82" spans="1:26" ht="16.5" customHeight="1">
      <c r="A82" s="671"/>
      <c r="B82" s="672"/>
      <c r="C82" s="673"/>
      <c r="D82" s="671"/>
      <c r="E82" s="675"/>
      <c r="F82" s="671"/>
      <c r="G82" s="675"/>
      <c r="H82" s="672" t="s">
        <v>595</v>
      </c>
      <c r="I82" s="699">
        <v>7544</v>
      </c>
      <c r="J82" s="672"/>
      <c r="K82" s="671"/>
      <c r="L82" s="729"/>
      <c r="M82" s="671"/>
      <c r="N82" s="671"/>
      <c r="O82" s="737"/>
      <c r="P82" s="737"/>
      <c r="Q82" s="737"/>
      <c r="R82" s="737"/>
      <c r="S82" s="781"/>
      <c r="T82" s="737"/>
      <c r="U82" s="737"/>
      <c r="V82" s="737"/>
      <c r="W82" s="782"/>
      <c r="X82" s="737"/>
      <c r="Y82" s="737"/>
      <c r="Z82" s="737"/>
    </row>
    <row r="83" spans="1:26" ht="16.5" customHeight="1">
      <c r="A83" s="676"/>
      <c r="B83" s="677"/>
      <c r="C83" s="678"/>
      <c r="D83" s="676"/>
      <c r="E83" s="680"/>
      <c r="F83" s="676"/>
      <c r="G83" s="680"/>
      <c r="H83" s="677" t="s">
        <v>620</v>
      </c>
      <c r="I83" s="705">
        <v>8487</v>
      </c>
      <c r="J83" s="677"/>
      <c r="K83" s="676"/>
      <c r="L83" s="738"/>
      <c r="M83" s="676"/>
      <c r="N83" s="676"/>
      <c r="O83" s="737"/>
      <c r="P83" s="737"/>
      <c r="Q83" s="737"/>
      <c r="R83" s="737"/>
      <c r="S83" s="781"/>
      <c r="T83" s="737"/>
      <c r="U83" s="737"/>
      <c r="V83" s="737"/>
      <c r="W83" s="782"/>
      <c r="X83" s="737"/>
      <c r="Y83" s="737"/>
      <c r="Z83" s="737"/>
    </row>
    <row r="84" spans="1:26" ht="16.5" customHeight="1">
      <c r="A84" s="671">
        <v>24</v>
      </c>
      <c r="B84" s="672" t="s">
        <v>621</v>
      </c>
      <c r="C84" s="673" t="s">
        <v>622</v>
      </c>
      <c r="D84" s="674">
        <v>1616</v>
      </c>
      <c r="E84" s="791">
        <v>39660</v>
      </c>
      <c r="F84" s="671">
        <v>3</v>
      </c>
      <c r="G84" s="675"/>
      <c r="H84" s="672" t="s">
        <v>606</v>
      </c>
      <c r="I84" s="699">
        <v>12928</v>
      </c>
      <c r="J84" s="672" t="s">
        <v>593</v>
      </c>
      <c r="K84" s="799" t="s">
        <v>387</v>
      </c>
      <c r="L84" s="729">
        <v>39479</v>
      </c>
      <c r="M84" s="671" t="s">
        <v>550</v>
      </c>
      <c r="N84" s="671"/>
      <c r="O84" s="737"/>
      <c r="P84" s="737"/>
      <c r="Q84" s="737"/>
      <c r="R84" s="737"/>
      <c r="S84" s="781"/>
      <c r="T84" s="737"/>
      <c r="U84" s="737"/>
      <c r="V84" s="737"/>
      <c r="W84" s="782"/>
      <c r="X84" s="737"/>
      <c r="Y84" s="737"/>
      <c r="Z84" s="737"/>
    </row>
    <row r="85" spans="1:26" ht="16.5" customHeight="1">
      <c r="A85" s="671"/>
      <c r="B85" s="672"/>
      <c r="C85" s="673"/>
      <c r="D85" s="674"/>
      <c r="E85" s="675"/>
      <c r="F85" s="671"/>
      <c r="G85" s="675"/>
      <c r="H85" s="672" t="s">
        <v>623</v>
      </c>
      <c r="I85" s="699">
        <v>13251.2</v>
      </c>
      <c r="J85" s="672"/>
      <c r="K85" s="671"/>
      <c r="L85" s="729"/>
      <c r="M85" s="671"/>
      <c r="N85" s="671"/>
      <c r="O85" s="737"/>
      <c r="P85" s="737"/>
      <c r="Q85" s="737"/>
      <c r="R85" s="737"/>
      <c r="S85" s="781"/>
      <c r="T85" s="737"/>
      <c r="U85" s="737"/>
      <c r="V85" s="737"/>
      <c r="W85" s="782"/>
      <c r="X85" s="737"/>
      <c r="Y85" s="737"/>
      <c r="Z85" s="737"/>
    </row>
    <row r="86" spans="1:26" ht="16.5" customHeight="1">
      <c r="A86" s="676"/>
      <c r="B86" s="677"/>
      <c r="C86" s="678"/>
      <c r="D86" s="679"/>
      <c r="E86" s="680"/>
      <c r="F86" s="676"/>
      <c r="G86" s="680"/>
      <c r="H86" s="677" t="s">
        <v>624</v>
      </c>
      <c r="I86" s="705">
        <v>13574.4</v>
      </c>
      <c r="J86" s="677"/>
      <c r="K86" s="676"/>
      <c r="L86" s="738"/>
      <c r="M86" s="676"/>
      <c r="N86" s="676"/>
      <c r="O86" s="737"/>
      <c r="P86" s="737"/>
      <c r="Q86" s="737"/>
      <c r="R86" s="737"/>
      <c r="S86" s="781"/>
      <c r="T86" s="737"/>
      <c r="U86" s="737"/>
      <c r="V86" s="737"/>
      <c r="W86" s="782"/>
      <c r="X86" s="737"/>
      <c r="Y86" s="737"/>
      <c r="Z86" s="737"/>
    </row>
    <row r="87" spans="1:26" ht="16.5" customHeight="1">
      <c r="A87" s="688">
        <v>25</v>
      </c>
      <c r="B87" s="689" t="s">
        <v>625</v>
      </c>
      <c r="C87" s="690" t="s">
        <v>626</v>
      </c>
      <c r="D87" s="688">
        <v>803</v>
      </c>
      <c r="E87" s="692">
        <v>39665</v>
      </c>
      <c r="F87" s="688">
        <v>3</v>
      </c>
      <c r="G87" s="692"/>
      <c r="H87" s="681">
        <v>10.7</v>
      </c>
      <c r="I87" s="681">
        <v>8592.1</v>
      </c>
      <c r="J87" s="689" t="s">
        <v>412</v>
      </c>
      <c r="K87" s="688" t="s">
        <v>383</v>
      </c>
      <c r="L87" s="730">
        <v>39417</v>
      </c>
      <c r="M87" s="688" t="s">
        <v>373</v>
      </c>
      <c r="N87" s="688"/>
      <c r="O87" s="737"/>
      <c r="P87" s="737"/>
      <c r="Q87" s="737"/>
      <c r="R87" s="737"/>
      <c r="S87" s="781"/>
      <c r="T87" s="737"/>
      <c r="U87" s="737"/>
      <c r="V87" s="737"/>
      <c r="W87" s="782"/>
      <c r="X87" s="737"/>
      <c r="Y87" s="737"/>
      <c r="Z87" s="737"/>
    </row>
    <row r="88" spans="1:26" ht="16.5" customHeight="1">
      <c r="A88" s="722">
        <v>26</v>
      </c>
      <c r="B88" s="792" t="s">
        <v>627</v>
      </c>
      <c r="C88" s="793" t="s">
        <v>628</v>
      </c>
      <c r="D88" s="794">
        <v>1533</v>
      </c>
      <c r="E88" s="795">
        <v>39668</v>
      </c>
      <c r="F88" s="722">
        <v>2</v>
      </c>
      <c r="G88" s="795"/>
      <c r="H88" s="796">
        <v>6.5</v>
      </c>
      <c r="I88" s="796">
        <v>9964.5</v>
      </c>
      <c r="J88" s="792" t="s">
        <v>629</v>
      </c>
      <c r="K88" s="722" t="s">
        <v>87</v>
      </c>
      <c r="L88" s="723" t="s">
        <v>87</v>
      </c>
      <c r="M88" s="722" t="s">
        <v>550</v>
      </c>
      <c r="N88" s="722"/>
      <c r="O88" s="737"/>
      <c r="P88" s="737"/>
      <c r="Q88" s="737"/>
      <c r="R88" s="737"/>
      <c r="S88" s="781"/>
      <c r="T88" s="737"/>
      <c r="U88" s="737"/>
      <c r="V88" s="737"/>
      <c r="W88" s="782"/>
      <c r="X88" s="737"/>
      <c r="Y88" s="737"/>
      <c r="Z88" s="737"/>
    </row>
    <row r="89" spans="1:26" ht="16.5" customHeight="1">
      <c r="A89" s="682">
        <v>27</v>
      </c>
      <c r="B89" s="683" t="s">
        <v>630</v>
      </c>
      <c r="C89" s="684" t="s">
        <v>631</v>
      </c>
      <c r="D89" s="682">
        <v>388</v>
      </c>
      <c r="E89" s="686">
        <v>39678</v>
      </c>
      <c r="F89" s="682">
        <v>3</v>
      </c>
      <c r="G89" s="686"/>
      <c r="H89" s="687">
        <v>14.8</v>
      </c>
      <c r="I89" s="687">
        <v>5742.4</v>
      </c>
      <c r="J89" s="683" t="s">
        <v>412</v>
      </c>
      <c r="K89" s="682" t="s">
        <v>383</v>
      </c>
      <c r="L89" s="740">
        <v>39417</v>
      </c>
      <c r="M89" s="682" t="s">
        <v>550</v>
      </c>
      <c r="N89" s="682"/>
      <c r="O89" s="737"/>
      <c r="P89" s="737"/>
      <c r="Q89" s="737"/>
      <c r="R89" s="737"/>
      <c r="S89" s="781"/>
      <c r="T89" s="737"/>
      <c r="U89" s="737"/>
      <c r="V89" s="737"/>
      <c r="W89" s="782"/>
      <c r="X89" s="737"/>
      <c r="Y89" s="737"/>
      <c r="Z89" s="737"/>
    </row>
    <row r="90" spans="1:26" ht="16.5" customHeight="1">
      <c r="A90" s="671">
        <v>28</v>
      </c>
      <c r="B90" s="672" t="s">
        <v>632</v>
      </c>
      <c r="C90" s="673" t="s">
        <v>633</v>
      </c>
      <c r="D90" s="674">
        <v>2985</v>
      </c>
      <c r="E90" s="675">
        <v>39705</v>
      </c>
      <c r="F90" s="671">
        <v>2</v>
      </c>
      <c r="G90" s="675"/>
      <c r="H90" s="699">
        <v>5</v>
      </c>
      <c r="I90" s="699">
        <v>14925</v>
      </c>
      <c r="J90" s="672" t="s">
        <v>448</v>
      </c>
      <c r="K90" s="671" t="s">
        <v>383</v>
      </c>
      <c r="L90" s="729">
        <v>39448</v>
      </c>
      <c r="M90" s="671" t="s">
        <v>380</v>
      </c>
      <c r="N90" s="671"/>
      <c r="O90" s="737"/>
      <c r="P90" s="737"/>
      <c r="Q90" s="737"/>
      <c r="R90" s="737"/>
      <c r="S90" s="781"/>
      <c r="T90" s="737"/>
      <c r="U90" s="737"/>
      <c r="V90" s="737"/>
      <c r="W90" s="782"/>
      <c r="X90" s="737"/>
      <c r="Y90" s="737"/>
      <c r="Z90" s="737"/>
    </row>
    <row r="91" spans="1:26" ht="16.5" customHeight="1">
      <c r="A91" s="682">
        <v>29</v>
      </c>
      <c r="B91" s="683" t="s">
        <v>634</v>
      </c>
      <c r="C91" s="684" t="s">
        <v>635</v>
      </c>
      <c r="D91" s="682">
        <v>250</v>
      </c>
      <c r="E91" s="686">
        <v>39721</v>
      </c>
      <c r="F91" s="682">
        <v>3</v>
      </c>
      <c r="G91" s="686"/>
      <c r="H91" s="687">
        <v>19</v>
      </c>
      <c r="I91" s="687">
        <v>4750</v>
      </c>
      <c r="J91" s="683" t="s">
        <v>412</v>
      </c>
      <c r="K91" s="676" t="s">
        <v>383</v>
      </c>
      <c r="L91" s="738">
        <v>39448</v>
      </c>
      <c r="M91" s="676" t="s">
        <v>373</v>
      </c>
      <c r="N91" s="676"/>
      <c r="O91" s="737"/>
      <c r="P91" s="737"/>
      <c r="Q91" s="737"/>
      <c r="R91" s="737"/>
      <c r="S91" s="781"/>
      <c r="T91" s="737"/>
      <c r="U91" s="737"/>
      <c r="V91" s="737"/>
      <c r="W91" s="782"/>
      <c r="X91" s="737"/>
      <c r="Y91" s="737"/>
      <c r="Z91" s="737"/>
    </row>
    <row r="92" spans="1:26" ht="16.5" customHeight="1">
      <c r="A92" s="688">
        <v>30</v>
      </c>
      <c r="B92" s="689" t="s">
        <v>636</v>
      </c>
      <c r="C92" s="690" t="s">
        <v>637</v>
      </c>
      <c r="D92" s="691">
        <v>2423</v>
      </c>
      <c r="E92" s="692">
        <v>39759</v>
      </c>
      <c r="F92" s="688">
        <v>3</v>
      </c>
      <c r="G92" s="692"/>
      <c r="H92" s="681">
        <v>5</v>
      </c>
      <c r="I92" s="681">
        <v>12115</v>
      </c>
      <c r="J92" s="800" t="s">
        <v>638</v>
      </c>
      <c r="K92" s="688" t="s">
        <v>383</v>
      </c>
      <c r="L92" s="730">
        <v>39508</v>
      </c>
      <c r="M92" s="688" t="s">
        <v>373</v>
      </c>
      <c r="N92" s="688"/>
      <c r="O92" s="737"/>
      <c r="P92" s="737"/>
      <c r="Q92" s="737"/>
      <c r="R92" s="737"/>
      <c r="S92" s="781"/>
      <c r="T92" s="737"/>
      <c r="U92" s="737"/>
      <c r="V92" s="737"/>
      <c r="W92" s="782"/>
      <c r="X92" s="737"/>
      <c r="Y92" s="737"/>
      <c r="Z92" s="737"/>
    </row>
    <row r="93" spans="1:26" ht="16.5" customHeight="1">
      <c r="A93" s="666">
        <v>31</v>
      </c>
      <c r="B93" s="667" t="s">
        <v>639</v>
      </c>
      <c r="C93" s="668" t="s">
        <v>640</v>
      </c>
      <c r="D93" s="666">
        <v>653</v>
      </c>
      <c r="E93" s="670">
        <v>39766</v>
      </c>
      <c r="F93" s="666">
        <v>3</v>
      </c>
      <c r="G93" s="670"/>
      <c r="H93" s="667" t="s">
        <v>641</v>
      </c>
      <c r="I93" s="701">
        <v>6856.5</v>
      </c>
      <c r="J93" s="667" t="s">
        <v>372</v>
      </c>
      <c r="K93" s="666" t="s">
        <v>383</v>
      </c>
      <c r="L93" s="731">
        <v>39508</v>
      </c>
      <c r="M93" s="666" t="s">
        <v>380</v>
      </c>
      <c r="N93" s="666"/>
      <c r="O93" s="737"/>
      <c r="P93" s="737"/>
      <c r="Q93" s="737"/>
      <c r="R93" s="737"/>
      <c r="S93" s="781"/>
      <c r="T93" s="737"/>
      <c r="U93" s="737"/>
      <c r="V93" s="737"/>
      <c r="W93" s="782"/>
      <c r="X93" s="737"/>
      <c r="Y93" s="737"/>
      <c r="Z93" s="737"/>
    </row>
    <row r="94" spans="1:26" ht="16.5" customHeight="1">
      <c r="A94" s="671"/>
      <c r="B94" s="672"/>
      <c r="C94" s="673"/>
      <c r="D94" s="671"/>
      <c r="E94" s="675"/>
      <c r="F94" s="671"/>
      <c r="G94" s="675"/>
      <c r="H94" s="672" t="s">
        <v>642</v>
      </c>
      <c r="I94" s="699">
        <v>7509.5</v>
      </c>
      <c r="J94" s="672"/>
      <c r="K94" s="671"/>
      <c r="L94" s="729"/>
      <c r="M94" s="671"/>
      <c r="N94" s="671"/>
      <c r="O94" s="737"/>
      <c r="P94" s="737"/>
      <c r="Q94" s="737"/>
      <c r="R94" s="737"/>
      <c r="S94" s="781"/>
      <c r="T94" s="737"/>
      <c r="U94" s="737"/>
      <c r="V94" s="737"/>
      <c r="W94" s="782"/>
      <c r="X94" s="737"/>
      <c r="Y94" s="737"/>
      <c r="Z94" s="737"/>
    </row>
    <row r="95" spans="1:26" ht="16.5" customHeight="1">
      <c r="A95" s="688"/>
      <c r="B95" s="689"/>
      <c r="C95" s="690"/>
      <c r="D95" s="688"/>
      <c r="E95" s="692"/>
      <c r="F95" s="688"/>
      <c r="G95" s="692"/>
      <c r="H95" s="689" t="s">
        <v>643</v>
      </c>
      <c r="I95" s="681">
        <v>7509.5</v>
      </c>
      <c r="J95" s="672"/>
      <c r="K95" s="688"/>
      <c r="L95" s="730"/>
      <c r="M95" s="688"/>
      <c r="N95" s="688"/>
      <c r="O95" s="737"/>
      <c r="P95" s="737"/>
      <c r="Q95" s="737"/>
      <c r="R95" s="737"/>
      <c r="S95" s="781"/>
      <c r="T95" s="737"/>
      <c r="U95" s="737"/>
      <c r="V95" s="737"/>
      <c r="W95" s="782"/>
      <c r="X95" s="737"/>
      <c r="Y95" s="737"/>
      <c r="Z95" s="737"/>
    </row>
    <row r="96" spans="1:26" ht="16.5" customHeight="1">
      <c r="A96" s="666">
        <v>32</v>
      </c>
      <c r="B96" s="667" t="s">
        <v>644</v>
      </c>
      <c r="C96" s="668" t="s">
        <v>645</v>
      </c>
      <c r="D96" s="666">
        <v>295</v>
      </c>
      <c r="E96" s="670">
        <v>39766</v>
      </c>
      <c r="F96" s="666">
        <v>3</v>
      </c>
      <c r="G96" s="670"/>
      <c r="H96" s="701">
        <v>16.8</v>
      </c>
      <c r="I96" s="701">
        <v>4956</v>
      </c>
      <c r="J96" s="667" t="s">
        <v>448</v>
      </c>
      <c r="K96" s="671" t="s">
        <v>383</v>
      </c>
      <c r="L96" s="729">
        <v>39508</v>
      </c>
      <c r="M96" s="671" t="s">
        <v>380</v>
      </c>
      <c r="N96" s="671"/>
      <c r="O96" s="737"/>
      <c r="P96" s="737"/>
      <c r="Q96" s="737"/>
      <c r="R96" s="737"/>
      <c r="S96" s="781"/>
      <c r="T96" s="737"/>
      <c r="U96" s="737"/>
      <c r="V96" s="737"/>
      <c r="W96" s="782"/>
      <c r="X96" s="737"/>
      <c r="Y96" s="737"/>
      <c r="Z96" s="737"/>
    </row>
    <row r="97" spans="1:26" ht="16.5" customHeight="1">
      <c r="A97" s="722">
        <v>33</v>
      </c>
      <c r="B97" s="792" t="s">
        <v>646</v>
      </c>
      <c r="C97" s="793" t="s">
        <v>647</v>
      </c>
      <c r="D97" s="722">
        <v>681</v>
      </c>
      <c r="E97" s="795">
        <v>39766</v>
      </c>
      <c r="F97" s="722">
        <v>3</v>
      </c>
      <c r="G97" s="795"/>
      <c r="H97" s="796">
        <v>8.5</v>
      </c>
      <c r="I97" s="796">
        <v>5788.5</v>
      </c>
      <c r="J97" s="792" t="s">
        <v>412</v>
      </c>
      <c r="K97" s="722" t="s">
        <v>383</v>
      </c>
      <c r="L97" s="723">
        <v>39508</v>
      </c>
      <c r="M97" s="722" t="s">
        <v>550</v>
      </c>
      <c r="N97" s="722"/>
      <c r="O97" s="737"/>
      <c r="P97" s="737"/>
      <c r="Q97" s="737"/>
      <c r="R97" s="737"/>
      <c r="S97" s="781"/>
      <c r="T97" s="737"/>
      <c r="U97" s="737"/>
      <c r="V97" s="737"/>
      <c r="W97" s="782"/>
      <c r="X97" s="737"/>
      <c r="Y97" s="737"/>
      <c r="Z97" s="737"/>
    </row>
    <row r="98" spans="1:26" ht="16.5" customHeight="1">
      <c r="A98" s="671">
        <v>34</v>
      </c>
      <c r="B98" s="672" t="s">
        <v>648</v>
      </c>
      <c r="C98" s="673" t="s">
        <v>649</v>
      </c>
      <c r="D98" s="674">
        <v>4492</v>
      </c>
      <c r="E98" s="675">
        <v>39782</v>
      </c>
      <c r="F98" s="671">
        <v>3</v>
      </c>
      <c r="G98" s="675"/>
      <c r="H98" s="672" t="s">
        <v>650</v>
      </c>
      <c r="I98" s="699">
        <v>20214</v>
      </c>
      <c r="J98" s="672" t="s">
        <v>651</v>
      </c>
      <c r="K98" s="671" t="s">
        <v>383</v>
      </c>
      <c r="L98" s="729">
        <v>39508</v>
      </c>
      <c r="M98" s="671" t="s">
        <v>380</v>
      </c>
      <c r="N98" s="671"/>
      <c r="O98" s="737"/>
      <c r="P98" s="737"/>
      <c r="Q98" s="737"/>
      <c r="R98" s="737"/>
      <c r="S98" s="781"/>
      <c r="T98" s="737"/>
      <c r="U98" s="737"/>
      <c r="V98" s="737"/>
      <c r="W98" s="782"/>
      <c r="X98" s="737"/>
      <c r="Y98" s="737"/>
      <c r="Z98" s="737"/>
    </row>
    <row r="99" spans="1:26" ht="16.5" customHeight="1">
      <c r="A99" s="671"/>
      <c r="B99" s="672"/>
      <c r="C99" s="673"/>
      <c r="D99" s="674"/>
      <c r="E99" s="675"/>
      <c r="F99" s="671"/>
      <c r="G99" s="675"/>
      <c r="H99" s="672" t="s">
        <v>652</v>
      </c>
      <c r="I99" s="699">
        <v>21337</v>
      </c>
      <c r="J99" s="672"/>
      <c r="K99" s="671"/>
      <c r="L99" s="729"/>
      <c r="M99" s="671"/>
      <c r="N99" s="671"/>
      <c r="O99" s="737"/>
      <c r="P99" s="737"/>
      <c r="Q99" s="737"/>
      <c r="R99" s="737"/>
      <c r="S99" s="781"/>
      <c r="T99" s="737"/>
      <c r="U99" s="737"/>
      <c r="V99" s="737"/>
      <c r="W99" s="782"/>
      <c r="X99" s="737"/>
      <c r="Y99" s="737"/>
      <c r="Z99" s="737"/>
    </row>
    <row r="100" spans="1:26" ht="16.5" customHeight="1">
      <c r="A100" s="676"/>
      <c r="B100" s="677"/>
      <c r="C100" s="678"/>
      <c r="D100" s="679"/>
      <c r="E100" s="680"/>
      <c r="F100" s="676"/>
      <c r="G100" s="680"/>
      <c r="H100" s="677" t="s">
        <v>653</v>
      </c>
      <c r="I100" s="705">
        <v>22460</v>
      </c>
      <c r="J100" s="677"/>
      <c r="K100" s="676"/>
      <c r="L100" s="738"/>
      <c r="M100" s="676"/>
      <c r="N100" s="676"/>
      <c r="O100" s="737"/>
      <c r="P100" s="737"/>
      <c r="Q100" s="737"/>
      <c r="R100" s="737"/>
      <c r="S100" s="781"/>
      <c r="T100" s="737"/>
      <c r="U100" s="737"/>
      <c r="V100" s="737"/>
      <c r="W100" s="782"/>
      <c r="X100" s="737"/>
      <c r="Y100" s="737"/>
      <c r="Z100" s="737"/>
    </row>
    <row r="101" spans="1:26" ht="16.5" customHeight="1">
      <c r="A101" s="688">
        <v>35</v>
      </c>
      <c r="B101" s="689" t="s">
        <v>654</v>
      </c>
      <c r="C101" s="690" t="s">
        <v>655</v>
      </c>
      <c r="D101" s="702">
        <v>1135.4000000000001</v>
      </c>
      <c r="E101" s="692">
        <v>39788</v>
      </c>
      <c r="F101" s="688">
        <v>3</v>
      </c>
      <c r="G101" s="692"/>
      <c r="H101" s="681">
        <v>7</v>
      </c>
      <c r="I101" s="681">
        <v>7947.8</v>
      </c>
      <c r="J101" s="689" t="s">
        <v>656</v>
      </c>
      <c r="K101" s="688" t="s">
        <v>383</v>
      </c>
      <c r="L101" s="730">
        <v>39539</v>
      </c>
      <c r="M101" s="688" t="s">
        <v>373</v>
      </c>
      <c r="N101" s="688"/>
      <c r="O101" s="737"/>
      <c r="P101" s="737"/>
      <c r="Q101" s="737"/>
      <c r="R101" s="737"/>
      <c r="S101" s="781"/>
      <c r="T101" s="737"/>
      <c r="U101" s="737"/>
      <c r="V101" s="737"/>
      <c r="W101" s="782"/>
      <c r="X101" s="737"/>
      <c r="Y101" s="737"/>
      <c r="Z101" s="737"/>
    </row>
    <row r="102" spans="1:26" ht="16.5" customHeight="1">
      <c r="A102" s="722">
        <v>36</v>
      </c>
      <c r="B102" s="792" t="s">
        <v>657</v>
      </c>
      <c r="C102" s="793" t="s">
        <v>658</v>
      </c>
      <c r="D102" s="722">
        <v>652</v>
      </c>
      <c r="E102" s="795">
        <v>39797</v>
      </c>
      <c r="F102" s="722">
        <v>3</v>
      </c>
      <c r="G102" s="795"/>
      <c r="H102" s="796">
        <v>5.8</v>
      </c>
      <c r="I102" s="796">
        <v>3781.6</v>
      </c>
      <c r="J102" s="792" t="s">
        <v>372</v>
      </c>
      <c r="K102" s="722" t="s">
        <v>383</v>
      </c>
      <c r="L102" s="723">
        <v>39539</v>
      </c>
      <c r="M102" s="722" t="s">
        <v>550</v>
      </c>
      <c r="N102" s="722"/>
      <c r="O102" s="737"/>
      <c r="P102" s="737"/>
      <c r="Q102" s="737"/>
      <c r="R102" s="737"/>
      <c r="S102" s="781"/>
      <c r="T102" s="737"/>
      <c r="U102" s="737"/>
      <c r="V102" s="737"/>
      <c r="W102" s="782"/>
      <c r="X102" s="737"/>
      <c r="Y102" s="737"/>
      <c r="Z102" s="737"/>
    </row>
    <row r="103" spans="1:26" ht="12.75" customHeight="1">
      <c r="S103" s="746"/>
      <c r="W103" s="747"/>
    </row>
    <row r="104" spans="1:26" ht="12.75" customHeight="1">
      <c r="S104" s="746"/>
      <c r="W104" s="747"/>
    </row>
    <row r="105" spans="1:26" ht="12.75" customHeight="1">
      <c r="S105" s="746"/>
      <c r="W105" s="747"/>
    </row>
    <row r="106" spans="1:26" ht="12.75" customHeight="1">
      <c r="S106" s="746"/>
      <c r="W106" s="747"/>
    </row>
    <row r="107" spans="1:26" ht="12.75" customHeight="1">
      <c r="S107" s="746"/>
      <c r="W107" s="747"/>
    </row>
    <row r="108" spans="1:26" ht="12.75" customHeight="1">
      <c r="S108" s="746"/>
      <c r="W108" s="747"/>
    </row>
    <row r="109" spans="1:26" ht="12.75" customHeight="1">
      <c r="S109" s="746"/>
      <c r="W109" s="747"/>
    </row>
    <row r="110" spans="1:26" ht="12.75" customHeight="1">
      <c r="S110" s="746"/>
      <c r="W110" s="747"/>
    </row>
    <row r="111" spans="1:26" ht="12.75" customHeight="1">
      <c r="S111" s="746"/>
      <c r="W111" s="747"/>
    </row>
    <row r="112" spans="1:26" ht="12.75" customHeight="1">
      <c r="S112" s="746"/>
      <c r="W112" s="747"/>
    </row>
    <row r="113" spans="19:23" ht="12.75" customHeight="1">
      <c r="S113" s="746"/>
      <c r="W113" s="747"/>
    </row>
    <row r="114" spans="19:23" ht="12.75" customHeight="1">
      <c r="S114" s="746"/>
      <c r="W114" s="747"/>
    </row>
    <row r="115" spans="19:23" ht="12.75" customHeight="1">
      <c r="S115" s="746"/>
      <c r="W115" s="747"/>
    </row>
    <row r="116" spans="19:23" ht="12.75" customHeight="1">
      <c r="S116" s="746"/>
      <c r="W116" s="747"/>
    </row>
    <row r="117" spans="19:23" ht="12.75" customHeight="1">
      <c r="S117" s="746"/>
      <c r="W117" s="747"/>
    </row>
    <row r="118" spans="19:23" ht="12.75" customHeight="1">
      <c r="S118" s="746"/>
      <c r="W118" s="747"/>
    </row>
    <row r="119" spans="19:23" ht="12.75" customHeight="1">
      <c r="S119" s="746"/>
      <c r="W119" s="747"/>
    </row>
    <row r="120" spans="19:23" ht="12.75" customHeight="1">
      <c r="S120" s="746"/>
      <c r="W120" s="747"/>
    </row>
    <row r="121" spans="19:23" ht="12.75" customHeight="1">
      <c r="S121" s="746"/>
      <c r="W121" s="747"/>
    </row>
    <row r="122" spans="19:23" ht="12.75" customHeight="1">
      <c r="S122" s="746"/>
      <c r="W122" s="747"/>
    </row>
    <row r="123" spans="19:23" ht="12.75" customHeight="1">
      <c r="S123" s="746"/>
      <c r="W123" s="747"/>
    </row>
    <row r="124" spans="19:23" ht="12.75" customHeight="1">
      <c r="S124" s="746"/>
      <c r="W124" s="747"/>
    </row>
    <row r="125" spans="19:23" ht="12.75" customHeight="1">
      <c r="S125" s="746"/>
      <c r="W125" s="747"/>
    </row>
    <row r="126" spans="19:23" ht="12.75" customHeight="1">
      <c r="S126" s="746"/>
      <c r="W126" s="747"/>
    </row>
    <row r="127" spans="19:23" ht="12.75" customHeight="1">
      <c r="S127" s="746"/>
      <c r="W127" s="747"/>
    </row>
    <row r="128" spans="19:23" ht="12.75" customHeight="1">
      <c r="S128" s="746"/>
      <c r="W128" s="747"/>
    </row>
    <row r="129" spans="19:23" ht="12.75" customHeight="1">
      <c r="S129" s="746"/>
      <c r="W129" s="747"/>
    </row>
    <row r="130" spans="19:23" ht="12.75" customHeight="1">
      <c r="S130" s="746"/>
      <c r="W130" s="747"/>
    </row>
    <row r="131" spans="19:23" ht="12.75" customHeight="1">
      <c r="S131" s="746"/>
      <c r="W131" s="747"/>
    </row>
    <row r="132" spans="19:23" ht="12.75" customHeight="1">
      <c r="S132" s="746"/>
      <c r="W132" s="747"/>
    </row>
    <row r="133" spans="19:23" ht="12.75" customHeight="1">
      <c r="S133" s="746"/>
      <c r="W133" s="747"/>
    </row>
    <row r="134" spans="19:23" ht="12.75" customHeight="1">
      <c r="S134" s="746"/>
      <c r="W134" s="747"/>
    </row>
    <row r="135" spans="19:23" ht="12.75" customHeight="1">
      <c r="S135" s="746"/>
      <c r="W135" s="747"/>
    </row>
    <row r="136" spans="19:23" ht="12.75" customHeight="1">
      <c r="S136" s="746"/>
      <c r="W136" s="747"/>
    </row>
    <row r="137" spans="19:23" ht="12.75" customHeight="1">
      <c r="S137" s="746"/>
      <c r="W137" s="747"/>
    </row>
    <row r="138" spans="19:23" ht="12.75" customHeight="1">
      <c r="S138" s="746"/>
      <c r="W138" s="747"/>
    </row>
    <row r="139" spans="19:23" ht="12.75" customHeight="1">
      <c r="S139" s="746"/>
      <c r="W139" s="747"/>
    </row>
    <row r="140" spans="19:23" ht="12.75" customHeight="1">
      <c r="S140" s="746"/>
      <c r="W140" s="747"/>
    </row>
    <row r="141" spans="19:23" ht="12.75" customHeight="1">
      <c r="S141" s="746"/>
      <c r="W141" s="747"/>
    </row>
    <row r="142" spans="19:23" ht="12.75" customHeight="1">
      <c r="S142" s="746"/>
      <c r="W142" s="747"/>
    </row>
    <row r="143" spans="19:23" ht="12.75" customHeight="1">
      <c r="S143" s="746"/>
      <c r="W143" s="747"/>
    </row>
    <row r="144" spans="19:23" ht="12.75" customHeight="1">
      <c r="S144" s="746"/>
      <c r="W144" s="747"/>
    </row>
    <row r="145" spans="19:23" ht="12.75" customHeight="1">
      <c r="S145" s="746"/>
      <c r="W145" s="747"/>
    </row>
    <row r="146" spans="19:23" ht="12.75" customHeight="1">
      <c r="S146" s="746"/>
      <c r="W146" s="747"/>
    </row>
    <row r="147" spans="19:23" ht="12.75" customHeight="1">
      <c r="S147" s="746"/>
      <c r="W147" s="747"/>
    </row>
    <row r="148" spans="19:23" ht="12.75" customHeight="1">
      <c r="S148" s="746"/>
      <c r="W148" s="747"/>
    </row>
    <row r="149" spans="19:23" ht="12.75" customHeight="1">
      <c r="S149" s="746"/>
      <c r="W149" s="747"/>
    </row>
    <row r="150" spans="19:23" ht="12.75" customHeight="1">
      <c r="S150" s="746"/>
      <c r="W150" s="747"/>
    </row>
    <row r="151" spans="19:23" ht="12.75" customHeight="1">
      <c r="S151" s="746"/>
      <c r="W151" s="747"/>
    </row>
    <row r="152" spans="19:23" ht="12.75" customHeight="1">
      <c r="S152" s="746"/>
      <c r="W152" s="747"/>
    </row>
    <row r="153" spans="19:23" ht="12.75" customHeight="1">
      <c r="S153" s="746"/>
      <c r="W153" s="747"/>
    </row>
    <row r="154" spans="19:23" ht="12.75" customHeight="1">
      <c r="S154" s="746"/>
      <c r="W154" s="747"/>
    </row>
    <row r="155" spans="19:23" ht="12.75" customHeight="1">
      <c r="S155" s="746"/>
      <c r="W155" s="747"/>
    </row>
    <row r="156" spans="19:23" ht="12.75" customHeight="1">
      <c r="S156" s="746"/>
      <c r="W156" s="747"/>
    </row>
    <row r="157" spans="19:23" ht="12.75" customHeight="1">
      <c r="S157" s="746"/>
      <c r="W157" s="747"/>
    </row>
    <row r="158" spans="19:23" ht="12.75" customHeight="1">
      <c r="S158" s="746"/>
      <c r="W158" s="747"/>
    </row>
    <row r="159" spans="19:23" ht="12.75" customHeight="1">
      <c r="S159" s="746"/>
      <c r="W159" s="747"/>
    </row>
    <row r="160" spans="19:23" ht="12.75" customHeight="1">
      <c r="S160" s="746"/>
      <c r="W160" s="747"/>
    </row>
    <row r="161" spans="19:23" ht="12.75" customHeight="1">
      <c r="S161" s="746"/>
      <c r="W161" s="747"/>
    </row>
    <row r="162" spans="19:23" ht="12.75" customHeight="1">
      <c r="S162" s="746"/>
      <c r="W162" s="747"/>
    </row>
    <row r="163" spans="19:23" ht="12.75" customHeight="1">
      <c r="S163" s="746"/>
      <c r="W163" s="747"/>
    </row>
    <row r="164" spans="19:23" ht="12.75" customHeight="1">
      <c r="S164" s="746"/>
      <c r="W164" s="747"/>
    </row>
    <row r="165" spans="19:23" ht="12.75" customHeight="1">
      <c r="S165" s="746"/>
      <c r="W165" s="747"/>
    </row>
    <row r="166" spans="19:23" ht="12.75" customHeight="1">
      <c r="S166" s="746"/>
      <c r="W166" s="747"/>
    </row>
    <row r="167" spans="19:23" ht="12.75" customHeight="1">
      <c r="S167" s="746"/>
      <c r="W167" s="747"/>
    </row>
    <row r="168" spans="19:23" ht="12.75" customHeight="1">
      <c r="S168" s="746"/>
      <c r="W168" s="747"/>
    </row>
    <row r="169" spans="19:23" ht="12.75" customHeight="1">
      <c r="S169" s="746"/>
      <c r="W169" s="747"/>
    </row>
    <row r="170" spans="19:23" ht="12.75" customHeight="1">
      <c r="S170" s="746"/>
      <c r="W170" s="747"/>
    </row>
    <row r="171" spans="19:23" ht="12.75" customHeight="1">
      <c r="S171" s="746"/>
      <c r="W171" s="747"/>
    </row>
    <row r="172" spans="19:23" ht="12.75" customHeight="1">
      <c r="S172" s="746"/>
      <c r="W172" s="747"/>
    </row>
    <row r="173" spans="19:23" ht="12.75" customHeight="1">
      <c r="S173" s="746"/>
      <c r="W173" s="747"/>
    </row>
    <row r="174" spans="19:23" ht="12.75" customHeight="1">
      <c r="S174" s="746"/>
      <c r="W174" s="747"/>
    </row>
    <row r="175" spans="19:23" ht="12.75" customHeight="1">
      <c r="S175" s="746"/>
      <c r="W175" s="747"/>
    </row>
    <row r="176" spans="19:23" ht="12.75" customHeight="1">
      <c r="S176" s="746"/>
      <c r="W176" s="747"/>
    </row>
    <row r="177" spans="19:23" ht="12.75" customHeight="1">
      <c r="S177" s="746"/>
      <c r="W177" s="747"/>
    </row>
    <row r="178" spans="19:23" ht="12.75" customHeight="1">
      <c r="S178" s="746"/>
      <c r="W178" s="747"/>
    </row>
    <row r="179" spans="19:23" ht="12.75" customHeight="1">
      <c r="S179" s="746"/>
      <c r="W179" s="747"/>
    </row>
    <row r="180" spans="19:23" ht="12.75" customHeight="1">
      <c r="S180" s="746"/>
      <c r="W180" s="747"/>
    </row>
    <row r="181" spans="19:23" ht="12.75" customHeight="1">
      <c r="S181" s="746"/>
      <c r="W181" s="747"/>
    </row>
    <row r="182" spans="19:23" ht="12.75" customHeight="1">
      <c r="S182" s="746"/>
      <c r="W182" s="747"/>
    </row>
    <row r="183" spans="19:23" ht="12.75" customHeight="1">
      <c r="S183" s="746"/>
      <c r="W183" s="747"/>
    </row>
    <row r="184" spans="19:23" ht="12.75" customHeight="1">
      <c r="S184" s="746"/>
      <c r="W184" s="747"/>
    </row>
    <row r="185" spans="19:23" ht="12.75" customHeight="1">
      <c r="S185" s="746"/>
      <c r="W185" s="747"/>
    </row>
    <row r="186" spans="19:23" ht="12.75" customHeight="1">
      <c r="S186" s="746"/>
      <c r="W186" s="747"/>
    </row>
    <row r="187" spans="19:23" ht="12.75" customHeight="1">
      <c r="S187" s="746"/>
      <c r="W187" s="747"/>
    </row>
    <row r="188" spans="19:23" ht="12.75" customHeight="1">
      <c r="S188" s="746"/>
      <c r="W188" s="747"/>
    </row>
    <row r="189" spans="19:23" ht="12.75" customHeight="1">
      <c r="S189" s="746"/>
      <c r="W189" s="747"/>
    </row>
    <row r="190" spans="19:23" ht="12.75" customHeight="1">
      <c r="S190" s="746"/>
      <c r="W190" s="747"/>
    </row>
    <row r="191" spans="19:23" ht="12.75" customHeight="1">
      <c r="S191" s="746"/>
      <c r="W191" s="747"/>
    </row>
    <row r="192" spans="19:23" ht="12.75" customHeight="1">
      <c r="S192" s="746"/>
      <c r="W192" s="747"/>
    </row>
    <row r="193" spans="19:23" ht="12.75" customHeight="1">
      <c r="S193" s="746"/>
      <c r="W193" s="747"/>
    </row>
    <row r="194" spans="19:23" ht="12.75" customHeight="1">
      <c r="S194" s="746"/>
      <c r="W194" s="747"/>
    </row>
    <row r="195" spans="19:23" ht="12.75" customHeight="1">
      <c r="S195" s="746"/>
      <c r="W195" s="747"/>
    </row>
    <row r="196" spans="19:23" ht="12.75" customHeight="1">
      <c r="S196" s="746"/>
      <c r="W196" s="747"/>
    </row>
    <row r="197" spans="19:23" ht="12.75" customHeight="1">
      <c r="S197" s="746"/>
      <c r="W197" s="747"/>
    </row>
    <row r="198" spans="19:23" ht="12.75" customHeight="1">
      <c r="S198" s="746"/>
      <c r="W198" s="747"/>
    </row>
    <row r="199" spans="19:23" ht="12.75" customHeight="1">
      <c r="S199" s="746"/>
      <c r="W199" s="747"/>
    </row>
    <row r="200" spans="19:23" ht="12.75" customHeight="1">
      <c r="S200" s="746"/>
      <c r="W200" s="747"/>
    </row>
    <row r="201" spans="19:23" ht="12.75" customHeight="1">
      <c r="S201" s="746"/>
      <c r="W201" s="747"/>
    </row>
    <row r="202" spans="19:23" ht="12.75" customHeight="1">
      <c r="S202" s="746"/>
      <c r="W202" s="747"/>
    </row>
    <row r="203" spans="19:23" ht="12.75" customHeight="1">
      <c r="S203" s="746"/>
      <c r="W203" s="747"/>
    </row>
    <row r="204" spans="19:23" ht="12.75" customHeight="1">
      <c r="S204" s="746"/>
      <c r="W204" s="747"/>
    </row>
    <row r="205" spans="19:23" ht="12.75" customHeight="1">
      <c r="S205" s="746"/>
      <c r="W205" s="747"/>
    </row>
    <row r="206" spans="19:23" ht="12.75" customHeight="1">
      <c r="S206" s="746"/>
      <c r="W206" s="747"/>
    </row>
    <row r="207" spans="19:23" ht="12.75" customHeight="1">
      <c r="S207" s="746"/>
      <c r="W207" s="747"/>
    </row>
    <row r="208" spans="19:23" ht="12.75" customHeight="1">
      <c r="S208" s="746"/>
      <c r="W208" s="747"/>
    </row>
    <row r="209" spans="19:23" ht="12.75" customHeight="1">
      <c r="S209" s="746"/>
      <c r="W209" s="747"/>
    </row>
    <row r="210" spans="19:23" ht="12.75" customHeight="1">
      <c r="S210" s="746"/>
      <c r="W210" s="747"/>
    </row>
    <row r="211" spans="19:23" ht="12.75" customHeight="1">
      <c r="S211" s="746"/>
      <c r="W211" s="747"/>
    </row>
    <row r="212" spans="19:23" ht="12.75" customHeight="1">
      <c r="S212" s="746"/>
      <c r="W212" s="747"/>
    </row>
    <row r="213" spans="19:23" ht="12.75" customHeight="1">
      <c r="S213" s="746"/>
      <c r="W213" s="747"/>
    </row>
    <row r="214" spans="19:23" ht="12.75" customHeight="1">
      <c r="S214" s="746"/>
      <c r="W214" s="747"/>
    </row>
    <row r="215" spans="19:23" ht="12.75" customHeight="1">
      <c r="S215" s="746"/>
      <c r="W215" s="747"/>
    </row>
    <row r="216" spans="19:23" ht="12.75" customHeight="1">
      <c r="S216" s="746"/>
      <c r="W216" s="747"/>
    </row>
    <row r="217" spans="19:23" ht="12.75" customHeight="1">
      <c r="S217" s="746"/>
      <c r="W217" s="747"/>
    </row>
    <row r="218" spans="19:23" ht="12.75" customHeight="1">
      <c r="S218" s="746"/>
      <c r="W218" s="747"/>
    </row>
    <row r="219" spans="19:23" ht="12.75" customHeight="1">
      <c r="S219" s="746"/>
      <c r="W219" s="747"/>
    </row>
    <row r="220" spans="19:23" ht="12.75" customHeight="1">
      <c r="S220" s="746"/>
      <c r="W220" s="747"/>
    </row>
    <row r="221" spans="19:23" ht="12.75" customHeight="1">
      <c r="S221" s="746"/>
      <c r="W221" s="747"/>
    </row>
    <row r="222" spans="19:23" ht="12.75" customHeight="1">
      <c r="S222" s="746"/>
      <c r="W222" s="747"/>
    </row>
    <row r="223" spans="19:23" ht="12.75" customHeight="1">
      <c r="S223" s="746"/>
      <c r="W223" s="747"/>
    </row>
    <row r="224" spans="19:23" ht="12.75" customHeight="1">
      <c r="S224" s="746"/>
      <c r="W224" s="747"/>
    </row>
    <row r="225" spans="19:23" ht="12.75" customHeight="1">
      <c r="S225" s="746"/>
      <c r="W225" s="747"/>
    </row>
    <row r="226" spans="19:23" ht="12.75" customHeight="1">
      <c r="S226" s="746"/>
      <c r="W226" s="747"/>
    </row>
    <row r="227" spans="19:23" ht="12.75" customHeight="1">
      <c r="S227" s="746"/>
      <c r="W227" s="747"/>
    </row>
    <row r="228" spans="19:23" ht="12.75" customHeight="1">
      <c r="S228" s="746"/>
      <c r="W228" s="747"/>
    </row>
    <row r="229" spans="19:23" ht="12.75" customHeight="1">
      <c r="S229" s="746"/>
      <c r="W229" s="747"/>
    </row>
    <row r="230" spans="19:23" ht="12.75" customHeight="1">
      <c r="S230" s="746"/>
      <c r="W230" s="747"/>
    </row>
    <row r="231" spans="19:23" ht="12.75" customHeight="1">
      <c r="S231" s="746"/>
      <c r="W231" s="747"/>
    </row>
    <row r="232" spans="19:23" ht="12.75" customHeight="1">
      <c r="S232" s="746"/>
      <c r="W232" s="747"/>
    </row>
    <row r="233" spans="19:23" ht="12.75" customHeight="1">
      <c r="S233" s="746"/>
      <c r="W233" s="747"/>
    </row>
    <row r="234" spans="19:23" ht="12.75" customHeight="1">
      <c r="S234" s="746"/>
      <c r="W234" s="747"/>
    </row>
    <row r="235" spans="19:23" ht="12.75" customHeight="1">
      <c r="S235" s="746"/>
      <c r="W235" s="747"/>
    </row>
    <row r="236" spans="19:23" ht="12.75" customHeight="1">
      <c r="S236" s="746"/>
      <c r="W236" s="747"/>
    </row>
    <row r="237" spans="19:23" ht="12.75" customHeight="1">
      <c r="S237" s="746"/>
      <c r="W237" s="747"/>
    </row>
    <row r="238" spans="19:23" ht="12.75" customHeight="1">
      <c r="S238" s="746"/>
      <c r="W238" s="747"/>
    </row>
    <row r="239" spans="19:23" ht="12.75" customHeight="1">
      <c r="S239" s="746"/>
      <c r="W239" s="747"/>
    </row>
    <row r="240" spans="19:23" ht="12.75" customHeight="1">
      <c r="S240" s="746"/>
      <c r="W240" s="747"/>
    </row>
    <row r="241" spans="19:23" ht="12.75" customHeight="1">
      <c r="S241" s="746"/>
      <c r="W241" s="747"/>
    </row>
    <row r="242" spans="19:23" ht="12.75" customHeight="1">
      <c r="S242" s="746"/>
      <c r="W242" s="747"/>
    </row>
    <row r="243" spans="19:23" ht="12.75" customHeight="1">
      <c r="S243" s="746"/>
      <c r="W243" s="747"/>
    </row>
    <row r="244" spans="19:23" ht="12.75" customHeight="1">
      <c r="S244" s="746"/>
      <c r="W244" s="747"/>
    </row>
    <row r="245" spans="19:23" ht="12.75" customHeight="1">
      <c r="S245" s="746"/>
      <c r="W245" s="747"/>
    </row>
    <row r="246" spans="19:23" ht="12.75" customHeight="1">
      <c r="S246" s="746"/>
      <c r="W246" s="747"/>
    </row>
    <row r="247" spans="19:23" ht="12.75" customHeight="1">
      <c r="S247" s="746"/>
      <c r="W247" s="747"/>
    </row>
    <row r="248" spans="19:23" ht="12.75" customHeight="1">
      <c r="S248" s="746"/>
      <c r="W248" s="747"/>
    </row>
    <row r="249" spans="19:23" ht="12.75" customHeight="1">
      <c r="S249" s="746"/>
      <c r="W249" s="747"/>
    </row>
    <row r="250" spans="19:23" ht="12.75" customHeight="1">
      <c r="S250" s="746"/>
      <c r="W250" s="747"/>
    </row>
    <row r="251" spans="19:23" ht="12.75" customHeight="1">
      <c r="S251" s="746"/>
      <c r="W251" s="747"/>
    </row>
    <row r="252" spans="19:23" ht="12.75" customHeight="1">
      <c r="S252" s="746"/>
      <c r="W252" s="747"/>
    </row>
    <row r="253" spans="19:23" ht="12.75" customHeight="1">
      <c r="S253" s="746"/>
      <c r="W253" s="747"/>
    </row>
    <row r="254" spans="19:23" ht="12.75" customHeight="1">
      <c r="S254" s="746"/>
      <c r="W254" s="747"/>
    </row>
    <row r="255" spans="19:23" ht="12.75" customHeight="1">
      <c r="S255" s="746"/>
      <c r="W255" s="747"/>
    </row>
    <row r="256" spans="19:23" ht="12.75" customHeight="1">
      <c r="S256" s="746"/>
      <c r="W256" s="747"/>
    </row>
    <row r="257" spans="19:23" ht="12.75" customHeight="1">
      <c r="S257" s="746"/>
      <c r="W257" s="747"/>
    </row>
    <row r="258" spans="19:23" ht="12.75" customHeight="1">
      <c r="S258" s="746"/>
      <c r="W258" s="747"/>
    </row>
    <row r="259" spans="19:23" ht="12.75" customHeight="1">
      <c r="S259" s="746"/>
      <c r="W259" s="747"/>
    </row>
    <row r="260" spans="19:23" ht="12.75" customHeight="1">
      <c r="S260" s="746"/>
      <c r="W260" s="747"/>
    </row>
    <row r="261" spans="19:23" ht="12.75" customHeight="1">
      <c r="S261" s="746"/>
      <c r="W261" s="747"/>
    </row>
    <row r="262" spans="19:23" ht="12.75" customHeight="1">
      <c r="S262" s="746"/>
      <c r="W262" s="747"/>
    </row>
    <row r="263" spans="19:23" ht="12.75" customHeight="1">
      <c r="S263" s="746"/>
      <c r="W263" s="747"/>
    </row>
    <row r="264" spans="19:23" ht="12.75" customHeight="1">
      <c r="S264" s="746"/>
      <c r="W264" s="747"/>
    </row>
    <row r="265" spans="19:23" ht="12.75" customHeight="1">
      <c r="S265" s="746"/>
      <c r="W265" s="747"/>
    </row>
    <row r="266" spans="19:23" ht="12.75" customHeight="1">
      <c r="S266" s="746"/>
      <c r="W266" s="747"/>
    </row>
    <row r="267" spans="19:23" ht="12.75" customHeight="1">
      <c r="S267" s="746"/>
      <c r="W267" s="747"/>
    </row>
    <row r="268" spans="19:23" ht="12.75" customHeight="1">
      <c r="S268" s="746"/>
      <c r="W268" s="747"/>
    </row>
    <row r="269" spans="19:23" ht="12.75" customHeight="1">
      <c r="S269" s="746"/>
      <c r="W269" s="747"/>
    </row>
    <row r="270" spans="19:23" ht="12.75" customHeight="1">
      <c r="S270" s="746"/>
      <c r="W270" s="747"/>
    </row>
    <row r="271" spans="19:23" ht="12.75" customHeight="1">
      <c r="S271" s="746"/>
      <c r="W271" s="747"/>
    </row>
    <row r="272" spans="19:23" ht="12.75" customHeight="1">
      <c r="S272" s="746"/>
      <c r="W272" s="747"/>
    </row>
    <row r="273" spans="19:23" ht="12.75" customHeight="1">
      <c r="S273" s="746"/>
      <c r="W273" s="747"/>
    </row>
    <row r="274" spans="19:23" ht="12.75" customHeight="1">
      <c r="S274" s="746"/>
      <c r="W274" s="747"/>
    </row>
    <row r="275" spans="19:23" ht="12.75" customHeight="1">
      <c r="S275" s="746"/>
      <c r="W275" s="747"/>
    </row>
    <row r="276" spans="19:23" ht="12.75" customHeight="1">
      <c r="S276" s="746"/>
      <c r="W276" s="747"/>
    </row>
    <row r="277" spans="19:23" ht="12.75" customHeight="1">
      <c r="S277" s="746"/>
      <c r="W277" s="747"/>
    </row>
    <row r="278" spans="19:23" ht="12.75" customHeight="1">
      <c r="S278" s="746"/>
      <c r="W278" s="747"/>
    </row>
    <row r="279" spans="19:23" ht="12.75" customHeight="1">
      <c r="S279" s="746"/>
      <c r="W279" s="747"/>
    </row>
    <row r="280" spans="19:23" ht="12.75" customHeight="1">
      <c r="S280" s="746"/>
      <c r="W280" s="747"/>
    </row>
    <row r="281" spans="19:23" ht="12.75" customHeight="1">
      <c r="S281" s="746"/>
      <c r="W281" s="747"/>
    </row>
    <row r="282" spans="19:23" ht="12.75" customHeight="1">
      <c r="S282" s="746"/>
      <c r="W282" s="747"/>
    </row>
    <row r="283" spans="19:23" ht="12.75" customHeight="1">
      <c r="S283" s="746"/>
      <c r="W283" s="747"/>
    </row>
    <row r="284" spans="19:23" ht="12.75" customHeight="1">
      <c r="S284" s="746"/>
      <c r="W284" s="747"/>
    </row>
    <row r="285" spans="19:23" ht="12.75" customHeight="1">
      <c r="S285" s="746"/>
      <c r="W285" s="747"/>
    </row>
    <row r="286" spans="19:23" ht="12.75" customHeight="1">
      <c r="S286" s="746"/>
      <c r="W286" s="747"/>
    </row>
    <row r="287" spans="19:23" ht="12.75" customHeight="1">
      <c r="S287" s="746"/>
      <c r="W287" s="747"/>
    </row>
    <row r="288" spans="19:23" ht="12.75" customHeight="1">
      <c r="S288" s="746"/>
      <c r="W288" s="747"/>
    </row>
    <row r="289" spans="19:23" ht="12.75" customHeight="1">
      <c r="S289" s="746"/>
      <c r="W289" s="747"/>
    </row>
    <row r="290" spans="19:23" ht="12.75" customHeight="1">
      <c r="S290" s="746"/>
      <c r="W290" s="747"/>
    </row>
    <row r="291" spans="19:23" ht="12.75" customHeight="1">
      <c r="S291" s="746"/>
      <c r="W291" s="747"/>
    </row>
    <row r="292" spans="19:23" ht="12.75" customHeight="1">
      <c r="S292" s="746"/>
      <c r="W292" s="747"/>
    </row>
    <row r="293" spans="19:23" ht="12.75" customHeight="1">
      <c r="S293" s="746"/>
      <c r="W293" s="747"/>
    </row>
    <row r="294" spans="19:23" ht="12.75" customHeight="1">
      <c r="S294" s="746"/>
      <c r="W294" s="747"/>
    </row>
    <row r="295" spans="19:23" ht="12.75" customHeight="1">
      <c r="S295" s="746"/>
      <c r="W295" s="747"/>
    </row>
    <row r="296" spans="19:23" ht="12.75" customHeight="1">
      <c r="S296" s="746"/>
      <c r="W296" s="747"/>
    </row>
    <row r="297" spans="19:23" ht="12.75" customHeight="1">
      <c r="S297" s="746"/>
      <c r="W297" s="747"/>
    </row>
    <row r="298" spans="19:23" ht="12.75" customHeight="1">
      <c r="S298" s="746"/>
      <c r="W298" s="747"/>
    </row>
    <row r="299" spans="19:23" ht="12.75" customHeight="1">
      <c r="S299" s="746"/>
      <c r="W299" s="747"/>
    </row>
    <row r="300" spans="19:23" ht="12.75" customHeight="1">
      <c r="S300" s="746"/>
      <c r="W300" s="747"/>
    </row>
    <row r="301" spans="19:23" ht="12.75" customHeight="1">
      <c r="S301" s="746"/>
      <c r="W301" s="747"/>
    </row>
    <row r="302" spans="19:23" ht="12.75" customHeight="1">
      <c r="S302" s="746"/>
      <c r="W302" s="747"/>
    </row>
    <row r="303" spans="19:23" ht="12.75" customHeight="1">
      <c r="S303" s="746"/>
      <c r="W303" s="747"/>
    </row>
    <row r="304" spans="19:23" ht="12.75" customHeight="1">
      <c r="S304" s="746"/>
      <c r="W304" s="747"/>
    </row>
    <row r="305" spans="19:23" ht="12.75" customHeight="1">
      <c r="S305" s="746"/>
      <c r="W305" s="747"/>
    </row>
    <row r="306" spans="19:23" ht="12.75" customHeight="1">
      <c r="S306" s="746"/>
      <c r="W306" s="747"/>
    </row>
    <row r="307" spans="19:23" ht="12.75" customHeight="1">
      <c r="S307" s="746"/>
      <c r="W307" s="747"/>
    </row>
    <row r="308" spans="19:23" ht="12.75" customHeight="1">
      <c r="S308" s="746"/>
      <c r="W308" s="747"/>
    </row>
    <row r="309" spans="19:23" ht="12.75" customHeight="1">
      <c r="S309" s="746"/>
      <c r="W309" s="747"/>
    </row>
    <row r="310" spans="19:23" ht="12.75" customHeight="1">
      <c r="S310" s="746"/>
      <c r="W310" s="747"/>
    </row>
    <row r="311" spans="19:23" ht="12.75" customHeight="1">
      <c r="S311" s="746"/>
      <c r="W311" s="747"/>
    </row>
    <row r="312" spans="19:23" ht="12.75" customHeight="1">
      <c r="S312" s="746"/>
      <c r="W312" s="747"/>
    </row>
    <row r="313" spans="19:23" ht="12.75" customHeight="1">
      <c r="S313" s="746"/>
      <c r="W313" s="747"/>
    </row>
    <row r="314" spans="19:23" ht="12.75" customHeight="1">
      <c r="S314" s="746"/>
      <c r="W314" s="747"/>
    </row>
    <row r="315" spans="19:23" ht="12.75" customHeight="1">
      <c r="S315" s="746"/>
      <c r="W315" s="747"/>
    </row>
    <row r="316" spans="19:23" ht="12.75" customHeight="1">
      <c r="S316" s="746"/>
      <c r="W316" s="747"/>
    </row>
    <row r="317" spans="19:23" ht="12.75" customHeight="1">
      <c r="S317" s="746"/>
      <c r="W317" s="747"/>
    </row>
    <row r="318" spans="19:23" ht="12.75" customHeight="1">
      <c r="S318" s="746"/>
      <c r="W318" s="747"/>
    </row>
    <row r="319" spans="19:23" ht="12.75" customHeight="1">
      <c r="S319" s="746"/>
      <c r="W319" s="747"/>
    </row>
    <row r="320" spans="19:23" ht="12.75" customHeight="1">
      <c r="S320" s="746"/>
      <c r="W320" s="747"/>
    </row>
    <row r="321" spans="19:23" ht="12.75" customHeight="1">
      <c r="S321" s="746"/>
      <c r="W321" s="747"/>
    </row>
    <row r="322" spans="19:23" ht="12.75" customHeight="1">
      <c r="S322" s="746"/>
      <c r="W322" s="747"/>
    </row>
    <row r="323" spans="19:23" ht="12.75" customHeight="1">
      <c r="S323" s="746"/>
      <c r="W323" s="747"/>
    </row>
    <row r="324" spans="19:23" ht="12.75" customHeight="1">
      <c r="S324" s="746"/>
      <c r="W324" s="747"/>
    </row>
    <row r="325" spans="19:23" ht="12.75" customHeight="1">
      <c r="S325" s="746"/>
      <c r="W325" s="747"/>
    </row>
    <row r="326" spans="19:23" ht="12.75" customHeight="1">
      <c r="S326" s="746"/>
      <c r="W326" s="747"/>
    </row>
    <row r="327" spans="19:23" ht="12.75" customHeight="1">
      <c r="S327" s="746"/>
      <c r="W327" s="747"/>
    </row>
    <row r="328" spans="19:23" ht="12.75" customHeight="1">
      <c r="S328" s="746"/>
      <c r="W328" s="747"/>
    </row>
    <row r="329" spans="19:23" ht="12.75" customHeight="1">
      <c r="S329" s="746"/>
      <c r="W329" s="747"/>
    </row>
    <row r="330" spans="19:23" ht="12.75" customHeight="1">
      <c r="S330" s="746"/>
      <c r="W330" s="747"/>
    </row>
    <row r="331" spans="19:23" ht="12.75" customHeight="1">
      <c r="S331" s="746"/>
      <c r="W331" s="747"/>
    </row>
    <row r="332" spans="19:23" ht="12.75" customHeight="1">
      <c r="S332" s="746"/>
      <c r="W332" s="747"/>
    </row>
    <row r="333" spans="19:23" ht="12.75" customHeight="1">
      <c r="S333" s="746"/>
      <c r="W333" s="747"/>
    </row>
    <row r="334" spans="19:23" ht="12.75" customHeight="1">
      <c r="S334" s="746"/>
      <c r="W334" s="747"/>
    </row>
    <row r="335" spans="19:23" ht="12.75" customHeight="1">
      <c r="S335" s="746"/>
      <c r="W335" s="747"/>
    </row>
    <row r="336" spans="19:23" ht="12.75" customHeight="1">
      <c r="S336" s="746"/>
      <c r="W336" s="747"/>
    </row>
    <row r="337" spans="19:23" ht="12.75" customHeight="1">
      <c r="S337" s="746"/>
      <c r="W337" s="747"/>
    </row>
    <row r="338" spans="19:23" ht="12.75" customHeight="1">
      <c r="S338" s="746"/>
      <c r="W338" s="747"/>
    </row>
    <row r="339" spans="19:23" ht="12.75" customHeight="1">
      <c r="S339" s="746"/>
      <c r="W339" s="747"/>
    </row>
    <row r="340" spans="19:23" ht="12.75" customHeight="1">
      <c r="S340" s="746"/>
      <c r="W340" s="747"/>
    </row>
    <row r="341" spans="19:23" ht="12.75" customHeight="1">
      <c r="S341" s="746"/>
      <c r="W341" s="747"/>
    </row>
    <row r="342" spans="19:23" ht="12.75" customHeight="1">
      <c r="S342" s="746"/>
      <c r="W342" s="747"/>
    </row>
    <row r="343" spans="19:23" ht="12.75" customHeight="1">
      <c r="S343" s="746"/>
      <c r="W343" s="747"/>
    </row>
    <row r="344" spans="19:23" ht="12.75" customHeight="1">
      <c r="S344" s="746"/>
      <c r="W344" s="747"/>
    </row>
    <row r="345" spans="19:23" ht="12.75" customHeight="1">
      <c r="S345" s="746"/>
      <c r="W345" s="747"/>
    </row>
    <row r="346" spans="19:23" ht="12.75" customHeight="1">
      <c r="S346" s="746"/>
      <c r="W346" s="747"/>
    </row>
    <row r="347" spans="19:23" ht="12.75" customHeight="1">
      <c r="S347" s="746"/>
      <c r="W347" s="747"/>
    </row>
    <row r="348" spans="19:23" ht="12.75" customHeight="1">
      <c r="S348" s="746"/>
      <c r="W348" s="747"/>
    </row>
    <row r="349" spans="19:23" ht="12.75" customHeight="1">
      <c r="S349" s="746"/>
      <c r="W349" s="747"/>
    </row>
    <row r="350" spans="19:23" ht="12.75" customHeight="1">
      <c r="S350" s="746"/>
      <c r="W350" s="747"/>
    </row>
    <row r="351" spans="19:23" ht="12.75" customHeight="1">
      <c r="S351" s="746"/>
      <c r="W351" s="747"/>
    </row>
    <row r="352" spans="19:23" ht="12.75" customHeight="1">
      <c r="S352" s="746"/>
      <c r="W352" s="747"/>
    </row>
    <row r="353" spans="19:23" ht="12.75" customHeight="1">
      <c r="S353" s="746"/>
      <c r="W353" s="747"/>
    </row>
    <row r="354" spans="19:23" ht="12.75" customHeight="1">
      <c r="S354" s="746"/>
      <c r="W354" s="747"/>
    </row>
    <row r="355" spans="19:23" ht="12.75" customHeight="1">
      <c r="S355" s="746"/>
      <c r="W355" s="747"/>
    </row>
    <row r="356" spans="19:23" ht="12.75" customHeight="1">
      <c r="S356" s="746"/>
      <c r="W356" s="747"/>
    </row>
    <row r="357" spans="19:23" ht="12.75" customHeight="1">
      <c r="S357" s="746"/>
      <c r="W357" s="747"/>
    </row>
    <row r="358" spans="19:23" ht="12.75" customHeight="1">
      <c r="S358" s="746"/>
      <c r="W358" s="747"/>
    </row>
    <row r="359" spans="19:23" ht="12.75" customHeight="1">
      <c r="S359" s="746"/>
      <c r="W359" s="747"/>
    </row>
    <row r="360" spans="19:23" ht="12.75" customHeight="1">
      <c r="S360" s="746"/>
      <c r="W360" s="747"/>
    </row>
    <row r="361" spans="19:23" ht="12.75" customHeight="1">
      <c r="S361" s="746"/>
      <c r="W361" s="747"/>
    </row>
    <row r="362" spans="19:23" ht="12.75" customHeight="1">
      <c r="S362" s="746"/>
      <c r="W362" s="747"/>
    </row>
    <row r="363" spans="19:23" ht="12.75" customHeight="1">
      <c r="S363" s="746"/>
      <c r="W363" s="747"/>
    </row>
    <row r="364" spans="19:23" ht="12.75" customHeight="1">
      <c r="S364" s="746"/>
      <c r="W364" s="747"/>
    </row>
    <row r="365" spans="19:23" ht="12.75" customHeight="1">
      <c r="S365" s="746"/>
      <c r="W365" s="747"/>
    </row>
    <row r="366" spans="19:23" ht="12.75" customHeight="1">
      <c r="S366" s="746"/>
      <c r="W366" s="747"/>
    </row>
    <row r="367" spans="19:23" ht="12.75" customHeight="1">
      <c r="S367" s="746"/>
      <c r="W367" s="747"/>
    </row>
    <row r="368" spans="19:23" ht="12.75" customHeight="1">
      <c r="S368" s="746"/>
      <c r="W368" s="747"/>
    </row>
    <row r="369" spans="19:23" ht="12.75" customHeight="1">
      <c r="S369" s="746"/>
      <c r="W369" s="747"/>
    </row>
    <row r="370" spans="19:23" ht="12.75" customHeight="1">
      <c r="S370" s="746"/>
      <c r="W370" s="747"/>
    </row>
    <row r="371" spans="19:23" ht="12.75" customHeight="1">
      <c r="S371" s="746"/>
      <c r="W371" s="747"/>
    </row>
    <row r="372" spans="19:23" ht="12.75" customHeight="1">
      <c r="S372" s="746"/>
      <c r="W372" s="747"/>
    </row>
    <row r="373" spans="19:23" ht="12.75" customHeight="1">
      <c r="S373" s="746"/>
      <c r="W373" s="747"/>
    </row>
    <row r="374" spans="19:23" ht="12.75" customHeight="1">
      <c r="S374" s="746"/>
      <c r="W374" s="747"/>
    </row>
    <row r="375" spans="19:23" ht="12.75" customHeight="1">
      <c r="S375" s="746"/>
      <c r="W375" s="747"/>
    </row>
    <row r="376" spans="19:23" ht="12.75" customHeight="1">
      <c r="S376" s="746"/>
      <c r="W376" s="747"/>
    </row>
    <row r="377" spans="19:23" ht="12.75" customHeight="1">
      <c r="S377" s="746"/>
      <c r="W377" s="747"/>
    </row>
    <row r="378" spans="19:23" ht="12.75" customHeight="1">
      <c r="S378" s="746"/>
      <c r="W378" s="747"/>
    </row>
    <row r="379" spans="19:23" ht="12.75" customHeight="1">
      <c r="S379" s="746"/>
      <c r="W379" s="747"/>
    </row>
    <row r="380" spans="19:23" ht="12.75" customHeight="1">
      <c r="S380" s="746"/>
      <c r="W380" s="747"/>
    </row>
    <row r="381" spans="19:23" ht="12.75" customHeight="1">
      <c r="S381" s="746"/>
      <c r="W381" s="747"/>
    </row>
    <row r="382" spans="19:23" ht="12.75" customHeight="1">
      <c r="S382" s="746"/>
      <c r="W382" s="747"/>
    </row>
    <row r="383" spans="19:23" ht="12.75" customHeight="1">
      <c r="S383" s="746"/>
      <c r="W383" s="747"/>
    </row>
    <row r="384" spans="19:23" ht="12.75" customHeight="1">
      <c r="S384" s="746"/>
      <c r="W384" s="747"/>
    </row>
    <row r="385" spans="19:23" ht="12.75" customHeight="1">
      <c r="S385" s="746"/>
      <c r="W385" s="747"/>
    </row>
    <row r="386" spans="19:23" ht="12.75" customHeight="1">
      <c r="S386" s="746"/>
      <c r="W386" s="747"/>
    </row>
    <row r="387" spans="19:23" ht="12.75" customHeight="1">
      <c r="S387" s="746"/>
      <c r="W387" s="747"/>
    </row>
    <row r="388" spans="19:23" ht="12.75" customHeight="1">
      <c r="S388" s="746"/>
      <c r="W388" s="747"/>
    </row>
    <row r="389" spans="19:23" ht="12.75" customHeight="1">
      <c r="S389" s="746"/>
      <c r="W389" s="747"/>
    </row>
    <row r="390" spans="19:23" ht="12.75" customHeight="1">
      <c r="S390" s="746"/>
      <c r="W390" s="747"/>
    </row>
    <row r="391" spans="19:23" ht="12.75" customHeight="1">
      <c r="S391" s="746"/>
      <c r="W391" s="747"/>
    </row>
    <row r="392" spans="19:23" ht="12.75" customHeight="1">
      <c r="S392" s="746"/>
      <c r="W392" s="747"/>
    </row>
    <row r="393" spans="19:23" ht="12.75" customHeight="1">
      <c r="S393" s="746"/>
      <c r="W393" s="747"/>
    </row>
    <row r="394" spans="19:23" ht="12.75" customHeight="1">
      <c r="S394" s="746"/>
      <c r="W394" s="747"/>
    </row>
    <row r="395" spans="19:23" ht="12.75" customHeight="1">
      <c r="S395" s="746"/>
      <c r="W395" s="747"/>
    </row>
    <row r="396" spans="19:23" ht="12.75" customHeight="1">
      <c r="S396" s="746"/>
      <c r="W396" s="747"/>
    </row>
    <row r="397" spans="19:23" ht="12.75" customHeight="1">
      <c r="S397" s="746"/>
      <c r="W397" s="747"/>
    </row>
    <row r="398" spans="19:23" ht="12.75" customHeight="1">
      <c r="S398" s="746"/>
      <c r="W398" s="747"/>
    </row>
    <row r="399" spans="19:23" ht="12.75" customHeight="1">
      <c r="S399" s="746"/>
      <c r="W399" s="747"/>
    </row>
    <row r="400" spans="19:23" ht="12.75" customHeight="1">
      <c r="S400" s="746"/>
      <c r="W400" s="747"/>
    </row>
    <row r="401" spans="19:23" ht="12.75" customHeight="1">
      <c r="S401" s="746"/>
      <c r="W401" s="747"/>
    </row>
    <row r="402" spans="19:23" ht="12.75" customHeight="1">
      <c r="S402" s="746"/>
      <c r="W402" s="747"/>
    </row>
    <row r="403" spans="19:23" ht="12.75" customHeight="1">
      <c r="S403" s="746"/>
      <c r="W403" s="747"/>
    </row>
    <row r="404" spans="19:23" ht="12.75" customHeight="1">
      <c r="S404" s="746"/>
      <c r="W404" s="747"/>
    </row>
    <row r="405" spans="19:23" ht="12.75" customHeight="1">
      <c r="S405" s="746"/>
      <c r="W405" s="747"/>
    </row>
    <row r="406" spans="19:23" ht="12.75" customHeight="1">
      <c r="S406" s="746"/>
      <c r="W406" s="747"/>
    </row>
    <row r="407" spans="19:23" ht="12.75" customHeight="1">
      <c r="S407" s="746"/>
      <c r="W407" s="747"/>
    </row>
    <row r="408" spans="19:23" ht="12.75" customHeight="1">
      <c r="S408" s="746"/>
      <c r="W408" s="747"/>
    </row>
    <row r="409" spans="19:23" ht="12.75" customHeight="1">
      <c r="S409" s="746"/>
      <c r="W409" s="747"/>
    </row>
    <row r="410" spans="19:23" ht="12.75" customHeight="1">
      <c r="S410" s="746"/>
      <c r="W410" s="747"/>
    </row>
    <row r="411" spans="19:23" ht="12.75" customHeight="1">
      <c r="S411" s="746"/>
      <c r="W411" s="747"/>
    </row>
    <row r="412" spans="19:23" ht="12.75" customHeight="1">
      <c r="S412" s="746"/>
      <c r="W412" s="747"/>
    </row>
    <row r="413" spans="19:23" ht="12.75" customHeight="1">
      <c r="S413" s="746"/>
      <c r="W413" s="747"/>
    </row>
    <row r="414" spans="19:23" ht="12.75" customHeight="1">
      <c r="S414" s="746"/>
      <c r="W414" s="747"/>
    </row>
    <row r="415" spans="19:23" ht="12.75" customHeight="1">
      <c r="S415" s="746"/>
      <c r="W415" s="747"/>
    </row>
    <row r="416" spans="19:23" ht="12.75" customHeight="1">
      <c r="S416" s="746"/>
      <c r="W416" s="747"/>
    </row>
    <row r="417" spans="19:23" ht="12.75" customHeight="1">
      <c r="S417" s="746"/>
      <c r="W417" s="747"/>
    </row>
    <row r="418" spans="19:23" ht="12.75" customHeight="1">
      <c r="S418" s="746"/>
      <c r="W418" s="747"/>
    </row>
    <row r="419" spans="19:23" ht="12.75" customHeight="1">
      <c r="S419" s="746"/>
      <c r="W419" s="747"/>
    </row>
    <row r="420" spans="19:23" ht="12.75" customHeight="1">
      <c r="S420" s="746"/>
      <c r="W420" s="747"/>
    </row>
    <row r="421" spans="19:23" ht="12.75" customHeight="1">
      <c r="S421" s="746"/>
      <c r="W421" s="747"/>
    </row>
    <row r="422" spans="19:23" ht="12.75" customHeight="1">
      <c r="S422" s="746"/>
      <c r="W422" s="747"/>
    </row>
    <row r="423" spans="19:23" ht="12.75" customHeight="1">
      <c r="S423" s="746"/>
      <c r="W423" s="747"/>
    </row>
    <row r="424" spans="19:23" ht="12.75" customHeight="1">
      <c r="S424" s="746"/>
      <c r="W424" s="747"/>
    </row>
    <row r="425" spans="19:23" ht="12.75" customHeight="1">
      <c r="S425" s="746"/>
      <c r="W425" s="747"/>
    </row>
    <row r="426" spans="19:23" ht="12.75" customHeight="1">
      <c r="S426" s="746"/>
      <c r="W426" s="747"/>
    </row>
    <row r="427" spans="19:23" ht="12.75" customHeight="1">
      <c r="S427" s="746"/>
      <c r="W427" s="747"/>
    </row>
    <row r="428" spans="19:23" ht="12.75" customHeight="1">
      <c r="S428" s="746"/>
      <c r="W428" s="747"/>
    </row>
    <row r="429" spans="19:23" ht="12.75" customHeight="1">
      <c r="S429" s="746"/>
      <c r="W429" s="747"/>
    </row>
    <row r="430" spans="19:23" ht="12.75" customHeight="1">
      <c r="S430" s="746"/>
      <c r="W430" s="747"/>
    </row>
    <row r="431" spans="19:23" ht="12.75" customHeight="1">
      <c r="S431" s="746"/>
      <c r="W431" s="747"/>
    </row>
    <row r="432" spans="19:23" ht="12.75" customHeight="1">
      <c r="S432" s="746"/>
      <c r="W432" s="747"/>
    </row>
    <row r="433" spans="19:23" ht="12.75" customHeight="1">
      <c r="S433" s="746"/>
      <c r="W433" s="747"/>
    </row>
    <row r="434" spans="19:23" ht="12.75" customHeight="1">
      <c r="S434" s="746"/>
      <c r="W434" s="747"/>
    </row>
    <row r="435" spans="19:23" ht="12.75" customHeight="1">
      <c r="S435" s="746"/>
      <c r="W435" s="747"/>
    </row>
    <row r="436" spans="19:23" ht="12.75" customHeight="1">
      <c r="S436" s="746"/>
      <c r="W436" s="747"/>
    </row>
    <row r="437" spans="19:23" ht="12.75" customHeight="1">
      <c r="S437" s="746"/>
      <c r="W437" s="747"/>
    </row>
    <row r="438" spans="19:23" ht="12.75" customHeight="1">
      <c r="S438" s="746"/>
      <c r="W438" s="747"/>
    </row>
    <row r="439" spans="19:23" ht="12.75" customHeight="1">
      <c r="S439" s="746"/>
      <c r="W439" s="747"/>
    </row>
    <row r="440" spans="19:23" ht="12.75" customHeight="1">
      <c r="S440" s="746"/>
      <c r="W440" s="747"/>
    </row>
    <row r="441" spans="19:23" ht="12.75" customHeight="1">
      <c r="S441" s="746"/>
      <c r="W441" s="747"/>
    </row>
    <row r="442" spans="19:23" ht="12.75" customHeight="1">
      <c r="S442" s="746"/>
      <c r="W442" s="747"/>
    </row>
    <row r="443" spans="19:23" ht="12.75" customHeight="1">
      <c r="S443" s="746"/>
      <c r="W443" s="747"/>
    </row>
    <row r="444" spans="19:23" ht="12.75" customHeight="1">
      <c r="S444" s="746"/>
      <c r="W444" s="747"/>
    </row>
    <row r="445" spans="19:23" ht="12.75" customHeight="1">
      <c r="S445" s="746"/>
      <c r="W445" s="747"/>
    </row>
    <row r="446" spans="19:23" ht="12.75" customHeight="1">
      <c r="S446" s="746"/>
      <c r="W446" s="747"/>
    </row>
    <row r="447" spans="19:23" ht="12.75" customHeight="1">
      <c r="S447" s="746"/>
      <c r="W447" s="747"/>
    </row>
    <row r="448" spans="19:23" ht="12.75" customHeight="1">
      <c r="S448" s="746"/>
      <c r="W448" s="747"/>
    </row>
    <row r="449" spans="19:23" ht="12.75" customHeight="1">
      <c r="S449" s="746"/>
      <c r="W449" s="747"/>
    </row>
    <row r="450" spans="19:23" ht="12.75" customHeight="1">
      <c r="S450" s="746"/>
      <c r="W450" s="747"/>
    </row>
    <row r="451" spans="19:23" ht="12.75" customHeight="1">
      <c r="S451" s="746"/>
      <c r="W451" s="747"/>
    </row>
    <row r="452" spans="19:23" ht="12.75" customHeight="1">
      <c r="S452" s="746"/>
      <c r="W452" s="747"/>
    </row>
    <row r="453" spans="19:23" ht="12.75" customHeight="1">
      <c r="S453" s="746"/>
      <c r="W453" s="747"/>
    </row>
    <row r="454" spans="19:23" ht="12.75" customHeight="1">
      <c r="S454" s="746"/>
      <c r="W454" s="747"/>
    </row>
    <row r="455" spans="19:23" ht="12.75" customHeight="1">
      <c r="S455" s="746"/>
      <c r="W455" s="747"/>
    </row>
    <row r="456" spans="19:23" ht="12.75" customHeight="1">
      <c r="S456" s="746"/>
      <c r="W456" s="747"/>
    </row>
    <row r="457" spans="19:23" ht="12.75" customHeight="1">
      <c r="S457" s="746"/>
      <c r="W457" s="747"/>
    </row>
    <row r="458" spans="19:23" ht="12.75" customHeight="1">
      <c r="S458" s="746"/>
      <c r="W458" s="747"/>
    </row>
    <row r="459" spans="19:23" ht="12.75" customHeight="1">
      <c r="S459" s="746"/>
      <c r="W459" s="747"/>
    </row>
    <row r="460" spans="19:23" ht="12.75" customHeight="1">
      <c r="S460" s="746"/>
      <c r="W460" s="747"/>
    </row>
    <row r="461" spans="19:23" ht="12.75" customHeight="1">
      <c r="S461" s="746"/>
      <c r="W461" s="747"/>
    </row>
    <row r="462" spans="19:23" ht="12.75" customHeight="1">
      <c r="S462" s="746"/>
      <c r="W462" s="747"/>
    </row>
    <row r="463" spans="19:23" ht="12.75" customHeight="1">
      <c r="S463" s="746"/>
      <c r="W463" s="747"/>
    </row>
    <row r="464" spans="19:23" ht="12.75" customHeight="1">
      <c r="S464" s="746"/>
      <c r="W464" s="747"/>
    </row>
    <row r="465" spans="19:23" ht="12.75" customHeight="1">
      <c r="S465" s="746"/>
      <c r="W465" s="747"/>
    </row>
    <row r="466" spans="19:23" ht="12.75" customHeight="1">
      <c r="S466" s="746"/>
      <c r="W466" s="747"/>
    </row>
    <row r="467" spans="19:23" ht="12.75" customHeight="1">
      <c r="S467" s="746"/>
      <c r="W467" s="747"/>
    </row>
    <row r="468" spans="19:23" ht="12.75" customHeight="1">
      <c r="S468" s="746"/>
      <c r="W468" s="747"/>
    </row>
    <row r="469" spans="19:23" ht="12.75" customHeight="1">
      <c r="S469" s="746"/>
      <c r="W469" s="747"/>
    </row>
    <row r="470" spans="19:23" ht="12.75" customHeight="1">
      <c r="S470" s="746"/>
      <c r="W470" s="747"/>
    </row>
    <row r="471" spans="19:23" ht="12.75" customHeight="1">
      <c r="S471" s="746"/>
      <c r="W471" s="747"/>
    </row>
    <row r="472" spans="19:23" ht="12.75" customHeight="1">
      <c r="S472" s="746"/>
      <c r="W472" s="747"/>
    </row>
    <row r="473" spans="19:23" ht="12.75" customHeight="1">
      <c r="S473" s="746"/>
      <c r="W473" s="747"/>
    </row>
    <row r="474" spans="19:23" ht="12.75" customHeight="1">
      <c r="S474" s="746"/>
      <c r="W474" s="747"/>
    </row>
    <row r="475" spans="19:23" ht="12.75" customHeight="1">
      <c r="S475" s="746"/>
      <c r="W475" s="747"/>
    </row>
    <row r="476" spans="19:23" ht="12.75" customHeight="1">
      <c r="S476" s="746"/>
      <c r="W476" s="747"/>
    </row>
    <row r="477" spans="19:23" ht="12.75" customHeight="1">
      <c r="S477" s="746"/>
      <c r="W477" s="747"/>
    </row>
    <row r="478" spans="19:23" ht="12.75" customHeight="1">
      <c r="S478" s="746"/>
      <c r="W478" s="747"/>
    </row>
    <row r="479" spans="19:23" ht="12.75" customHeight="1">
      <c r="S479" s="746"/>
      <c r="W479" s="747"/>
    </row>
    <row r="480" spans="19:23" ht="12.75" customHeight="1">
      <c r="S480" s="746"/>
      <c r="W480" s="747"/>
    </row>
    <row r="481" spans="19:23" ht="12.75" customHeight="1">
      <c r="S481" s="746"/>
      <c r="W481" s="747"/>
    </row>
    <row r="482" spans="19:23" ht="12.75" customHeight="1">
      <c r="S482" s="746"/>
      <c r="W482" s="747"/>
    </row>
    <row r="483" spans="19:23" ht="12.75" customHeight="1">
      <c r="S483" s="746"/>
      <c r="W483" s="747"/>
    </row>
    <row r="484" spans="19:23" ht="12.75" customHeight="1">
      <c r="S484" s="746"/>
      <c r="W484" s="747"/>
    </row>
    <row r="485" spans="19:23" ht="12.75" customHeight="1">
      <c r="S485" s="746"/>
      <c r="W485" s="747"/>
    </row>
    <row r="486" spans="19:23" ht="12.75" customHeight="1">
      <c r="S486" s="746"/>
      <c r="W486" s="747"/>
    </row>
    <row r="487" spans="19:23" ht="12.75" customHeight="1">
      <c r="S487" s="746"/>
      <c r="W487" s="747"/>
    </row>
    <row r="488" spans="19:23" ht="12.75" customHeight="1">
      <c r="S488" s="746"/>
      <c r="W488" s="747"/>
    </row>
    <row r="489" spans="19:23" ht="12.75" customHeight="1">
      <c r="S489" s="746"/>
      <c r="W489" s="747"/>
    </row>
    <row r="490" spans="19:23" ht="12.75" customHeight="1">
      <c r="S490" s="746"/>
      <c r="W490" s="747"/>
    </row>
    <row r="491" spans="19:23" ht="12.75" customHeight="1">
      <c r="S491" s="746"/>
      <c r="W491" s="747"/>
    </row>
    <row r="492" spans="19:23" ht="12.75" customHeight="1">
      <c r="S492" s="746"/>
      <c r="W492" s="747"/>
    </row>
    <row r="493" spans="19:23" ht="12.75" customHeight="1">
      <c r="S493" s="746"/>
      <c r="W493" s="747"/>
    </row>
    <row r="494" spans="19:23" ht="12.75" customHeight="1">
      <c r="S494" s="746"/>
      <c r="W494" s="747"/>
    </row>
    <row r="495" spans="19:23" ht="12.75" customHeight="1">
      <c r="S495" s="746"/>
      <c r="W495" s="747"/>
    </row>
    <row r="496" spans="19:23" ht="12.75" customHeight="1">
      <c r="S496" s="746"/>
      <c r="W496" s="747"/>
    </row>
    <row r="497" spans="19:23" ht="12.75" customHeight="1">
      <c r="S497" s="746"/>
      <c r="W497" s="747"/>
    </row>
    <row r="498" spans="19:23" ht="12.75" customHeight="1">
      <c r="S498" s="746"/>
      <c r="W498" s="747"/>
    </row>
    <row r="499" spans="19:23" ht="12.75" customHeight="1">
      <c r="S499" s="746"/>
      <c r="W499" s="747"/>
    </row>
    <row r="500" spans="19:23" ht="12.75" customHeight="1">
      <c r="S500" s="746"/>
      <c r="W500" s="747"/>
    </row>
    <row r="501" spans="19:23" ht="12.75" customHeight="1">
      <c r="S501" s="746"/>
      <c r="W501" s="747"/>
    </row>
    <row r="502" spans="19:23" ht="12.75" customHeight="1">
      <c r="S502" s="746"/>
      <c r="W502" s="747"/>
    </row>
    <row r="503" spans="19:23" ht="12.75" customHeight="1">
      <c r="S503" s="746"/>
      <c r="W503" s="747"/>
    </row>
    <row r="504" spans="19:23" ht="12.75" customHeight="1">
      <c r="S504" s="746"/>
      <c r="W504" s="747"/>
    </row>
    <row r="505" spans="19:23" ht="12.75" customHeight="1">
      <c r="S505" s="746"/>
      <c r="W505" s="747"/>
    </row>
    <row r="506" spans="19:23" ht="12.75" customHeight="1">
      <c r="S506" s="746"/>
      <c r="W506" s="747"/>
    </row>
    <row r="507" spans="19:23" ht="12.75" customHeight="1">
      <c r="S507" s="746"/>
      <c r="W507" s="747"/>
    </row>
    <row r="508" spans="19:23" ht="12.75" customHeight="1">
      <c r="S508" s="746"/>
      <c r="W508" s="747"/>
    </row>
    <row r="509" spans="19:23" ht="12.75" customHeight="1">
      <c r="S509" s="746"/>
      <c r="W509" s="747"/>
    </row>
    <row r="510" spans="19:23" ht="12.75" customHeight="1">
      <c r="S510" s="746"/>
      <c r="W510" s="747"/>
    </row>
    <row r="511" spans="19:23" ht="12.75" customHeight="1">
      <c r="S511" s="746"/>
      <c r="W511" s="747"/>
    </row>
    <row r="512" spans="19:23" ht="12.75" customHeight="1">
      <c r="S512" s="746"/>
      <c r="W512" s="747"/>
    </row>
    <row r="513" spans="19:23" ht="12.75" customHeight="1">
      <c r="S513" s="746"/>
      <c r="W513" s="747"/>
    </row>
    <row r="514" spans="19:23" ht="12.75" customHeight="1">
      <c r="S514" s="746"/>
      <c r="W514" s="747"/>
    </row>
    <row r="515" spans="19:23" ht="12.75" customHeight="1">
      <c r="S515" s="746"/>
      <c r="W515" s="747"/>
    </row>
    <row r="516" spans="19:23" ht="12.75" customHeight="1">
      <c r="S516" s="746"/>
      <c r="W516" s="747"/>
    </row>
    <row r="517" spans="19:23" ht="12.75" customHeight="1">
      <c r="S517" s="746"/>
      <c r="W517" s="747"/>
    </row>
    <row r="518" spans="19:23" ht="12.75" customHeight="1">
      <c r="S518" s="746"/>
      <c r="W518" s="747"/>
    </row>
    <row r="519" spans="19:23" ht="12.75" customHeight="1">
      <c r="S519" s="746"/>
      <c r="W519" s="747"/>
    </row>
    <row r="520" spans="19:23" ht="12.75" customHeight="1">
      <c r="S520" s="746"/>
      <c r="W520" s="747"/>
    </row>
    <row r="521" spans="19:23" ht="12.75" customHeight="1">
      <c r="S521" s="746"/>
      <c r="W521" s="747"/>
    </row>
    <row r="522" spans="19:23" ht="12.75" customHeight="1">
      <c r="S522" s="746"/>
      <c r="W522" s="747"/>
    </row>
    <row r="523" spans="19:23" ht="12.75" customHeight="1">
      <c r="S523" s="746"/>
      <c r="W523" s="747"/>
    </row>
    <row r="524" spans="19:23" ht="12.75" customHeight="1">
      <c r="S524" s="746"/>
      <c r="W524" s="747"/>
    </row>
    <row r="525" spans="19:23" ht="12.75" customHeight="1">
      <c r="S525" s="746"/>
      <c r="W525" s="747"/>
    </row>
    <row r="526" spans="19:23" ht="12.75" customHeight="1">
      <c r="S526" s="746"/>
      <c r="W526" s="747"/>
    </row>
    <row r="527" spans="19:23" ht="12.75" customHeight="1">
      <c r="S527" s="746"/>
      <c r="W527" s="747"/>
    </row>
    <row r="528" spans="19:23" ht="12.75" customHeight="1">
      <c r="S528" s="746"/>
      <c r="W528" s="747"/>
    </row>
    <row r="529" spans="19:23" ht="12.75" customHeight="1">
      <c r="S529" s="746"/>
      <c r="W529" s="747"/>
    </row>
    <row r="530" spans="19:23" ht="12.75" customHeight="1">
      <c r="S530" s="746"/>
      <c r="W530" s="747"/>
    </row>
    <row r="531" spans="19:23" ht="12.75" customHeight="1">
      <c r="S531" s="746"/>
      <c r="W531" s="747"/>
    </row>
    <row r="532" spans="19:23" ht="12.75" customHeight="1">
      <c r="S532" s="746"/>
      <c r="W532" s="747"/>
    </row>
    <row r="533" spans="19:23" ht="12.75" customHeight="1">
      <c r="S533" s="746"/>
      <c r="W533" s="747"/>
    </row>
    <row r="534" spans="19:23" ht="12.75" customHeight="1">
      <c r="S534" s="746"/>
      <c r="W534" s="747"/>
    </row>
    <row r="535" spans="19:23" ht="12.75" customHeight="1">
      <c r="S535" s="746"/>
      <c r="W535" s="747"/>
    </row>
    <row r="536" spans="19:23" ht="12.75" customHeight="1">
      <c r="S536" s="746"/>
      <c r="W536" s="747"/>
    </row>
    <row r="537" spans="19:23" ht="12.75" customHeight="1">
      <c r="S537" s="746"/>
      <c r="W537" s="747"/>
    </row>
    <row r="538" spans="19:23" ht="12.75" customHeight="1">
      <c r="S538" s="746"/>
      <c r="W538" s="747"/>
    </row>
    <row r="539" spans="19:23" ht="12.75" customHeight="1">
      <c r="S539" s="746"/>
      <c r="W539" s="747"/>
    </row>
    <row r="540" spans="19:23" ht="12.75" customHeight="1">
      <c r="S540" s="746"/>
      <c r="W540" s="747"/>
    </row>
    <row r="541" spans="19:23" ht="12.75" customHeight="1">
      <c r="S541" s="746"/>
      <c r="W541" s="747"/>
    </row>
    <row r="542" spans="19:23" ht="12.75" customHeight="1">
      <c r="S542" s="746"/>
      <c r="W542" s="747"/>
    </row>
    <row r="543" spans="19:23" ht="12.75" customHeight="1">
      <c r="S543" s="746"/>
      <c r="W543" s="747"/>
    </row>
    <row r="544" spans="19:23" ht="12.75" customHeight="1">
      <c r="S544" s="746"/>
      <c r="W544" s="747"/>
    </row>
    <row r="545" spans="19:23" ht="12.75" customHeight="1">
      <c r="S545" s="746"/>
      <c r="W545" s="747"/>
    </row>
    <row r="546" spans="19:23" ht="12.75" customHeight="1">
      <c r="S546" s="746"/>
      <c r="W546" s="747"/>
    </row>
    <row r="547" spans="19:23" ht="12.75" customHeight="1">
      <c r="S547" s="746"/>
      <c r="W547" s="747"/>
    </row>
    <row r="548" spans="19:23" ht="12.75" customHeight="1">
      <c r="S548" s="746"/>
      <c r="W548" s="747"/>
    </row>
    <row r="549" spans="19:23" ht="12.75" customHeight="1">
      <c r="S549" s="746"/>
      <c r="W549" s="747"/>
    </row>
    <row r="550" spans="19:23" ht="12.75" customHeight="1">
      <c r="S550" s="746"/>
      <c r="W550" s="747"/>
    </row>
    <row r="551" spans="19:23" ht="12.75" customHeight="1">
      <c r="S551" s="746"/>
      <c r="W551" s="747"/>
    </row>
    <row r="552" spans="19:23" ht="12.75" customHeight="1">
      <c r="S552" s="746"/>
      <c r="W552" s="747"/>
    </row>
    <row r="553" spans="19:23" ht="12.75" customHeight="1">
      <c r="S553" s="746"/>
      <c r="W553" s="747"/>
    </row>
    <row r="554" spans="19:23" ht="12.75" customHeight="1">
      <c r="S554" s="746"/>
      <c r="W554" s="747"/>
    </row>
    <row r="555" spans="19:23" ht="12.75" customHeight="1">
      <c r="S555" s="746"/>
      <c r="W555" s="747"/>
    </row>
    <row r="556" spans="19:23" ht="12.75" customHeight="1">
      <c r="S556" s="746"/>
      <c r="W556" s="747"/>
    </row>
    <row r="557" spans="19:23" ht="12.75" customHeight="1">
      <c r="S557" s="746"/>
      <c r="W557" s="747"/>
    </row>
    <row r="558" spans="19:23" ht="12.75" customHeight="1">
      <c r="S558" s="746"/>
      <c r="W558" s="747"/>
    </row>
    <row r="559" spans="19:23" ht="12.75" customHeight="1">
      <c r="S559" s="746"/>
      <c r="W559" s="747"/>
    </row>
    <row r="560" spans="19:23" ht="12.75" customHeight="1">
      <c r="S560" s="746"/>
      <c r="W560" s="747"/>
    </row>
    <row r="561" spans="19:23" ht="12.75" customHeight="1">
      <c r="S561" s="746"/>
      <c r="W561" s="747"/>
    </row>
    <row r="562" spans="19:23" ht="12.75" customHeight="1">
      <c r="S562" s="746"/>
      <c r="W562" s="747"/>
    </row>
    <row r="563" spans="19:23" ht="12.75" customHeight="1">
      <c r="S563" s="746"/>
      <c r="W563" s="747"/>
    </row>
    <row r="564" spans="19:23" ht="12.75" customHeight="1">
      <c r="S564" s="746"/>
      <c r="W564" s="747"/>
    </row>
    <row r="565" spans="19:23" ht="12.75" customHeight="1">
      <c r="S565" s="746"/>
      <c r="W565" s="747"/>
    </row>
    <row r="566" spans="19:23" ht="12.75" customHeight="1">
      <c r="S566" s="746"/>
      <c r="W566" s="747"/>
    </row>
    <row r="567" spans="19:23" ht="12.75" customHeight="1">
      <c r="S567" s="746"/>
      <c r="W567" s="747"/>
    </row>
    <row r="568" spans="19:23" ht="12.75" customHeight="1">
      <c r="S568" s="746"/>
      <c r="W568" s="747"/>
    </row>
    <row r="569" spans="19:23" ht="12.75" customHeight="1">
      <c r="S569" s="746"/>
      <c r="W569" s="747"/>
    </row>
    <row r="570" spans="19:23" ht="12.75" customHeight="1">
      <c r="S570" s="746"/>
      <c r="W570" s="747"/>
    </row>
    <row r="571" spans="19:23" ht="12.75" customHeight="1">
      <c r="S571" s="746"/>
      <c r="W571" s="747"/>
    </row>
    <row r="572" spans="19:23" ht="12.75" customHeight="1">
      <c r="S572" s="746"/>
      <c r="W572" s="747"/>
    </row>
    <row r="573" spans="19:23" ht="12.75" customHeight="1">
      <c r="S573" s="746"/>
      <c r="W573" s="747"/>
    </row>
    <row r="574" spans="19:23" ht="12.75" customHeight="1">
      <c r="S574" s="746"/>
      <c r="W574" s="747"/>
    </row>
    <row r="575" spans="19:23" ht="12.75" customHeight="1">
      <c r="S575" s="746"/>
      <c r="W575" s="747"/>
    </row>
    <row r="576" spans="19:23" ht="12.75" customHeight="1">
      <c r="S576" s="746"/>
      <c r="W576" s="747"/>
    </row>
    <row r="577" spans="19:23" ht="12.75" customHeight="1">
      <c r="S577" s="746"/>
      <c r="W577" s="747"/>
    </row>
    <row r="578" spans="19:23" ht="12.75" customHeight="1">
      <c r="S578" s="746"/>
      <c r="W578" s="747"/>
    </row>
    <row r="579" spans="19:23" ht="12.75" customHeight="1">
      <c r="S579" s="746"/>
      <c r="W579" s="747"/>
    </row>
    <row r="580" spans="19:23" ht="12.75" customHeight="1">
      <c r="S580" s="746"/>
      <c r="W580" s="747"/>
    </row>
    <row r="581" spans="19:23" ht="12.75" customHeight="1">
      <c r="S581" s="746"/>
      <c r="W581" s="747"/>
    </row>
    <row r="582" spans="19:23" ht="12.75" customHeight="1">
      <c r="S582" s="746"/>
      <c r="W582" s="747"/>
    </row>
    <row r="583" spans="19:23" ht="12.75" customHeight="1">
      <c r="S583" s="746"/>
      <c r="W583" s="747"/>
    </row>
    <row r="584" spans="19:23" ht="12.75" customHeight="1">
      <c r="S584" s="746"/>
      <c r="W584" s="747"/>
    </row>
    <row r="585" spans="19:23" ht="12.75" customHeight="1">
      <c r="S585" s="746"/>
      <c r="W585" s="747"/>
    </row>
    <row r="586" spans="19:23" ht="12.75" customHeight="1">
      <c r="S586" s="746"/>
      <c r="W586" s="747"/>
    </row>
    <row r="587" spans="19:23" ht="12.75" customHeight="1">
      <c r="S587" s="746"/>
      <c r="W587" s="747"/>
    </row>
    <row r="588" spans="19:23" ht="12.75" customHeight="1">
      <c r="S588" s="746"/>
      <c r="W588" s="747"/>
    </row>
    <row r="589" spans="19:23" ht="12.75" customHeight="1">
      <c r="S589" s="746"/>
      <c r="W589" s="747"/>
    </row>
    <row r="590" spans="19:23" ht="12.75" customHeight="1">
      <c r="S590" s="746"/>
      <c r="W590" s="747"/>
    </row>
    <row r="591" spans="19:23" ht="12.75" customHeight="1">
      <c r="S591" s="746"/>
      <c r="W591" s="747"/>
    </row>
    <row r="592" spans="19:23" ht="12.75" customHeight="1">
      <c r="S592" s="746"/>
      <c r="W592" s="747"/>
    </row>
    <row r="593" spans="19:23" ht="12.75" customHeight="1">
      <c r="S593" s="746"/>
      <c r="W593" s="747"/>
    </row>
    <row r="594" spans="19:23" ht="12.75" customHeight="1">
      <c r="S594" s="746"/>
      <c r="W594" s="747"/>
    </row>
    <row r="595" spans="19:23" ht="12.75" customHeight="1">
      <c r="S595" s="746"/>
      <c r="W595" s="747"/>
    </row>
    <row r="596" spans="19:23" ht="12.75" customHeight="1">
      <c r="S596" s="746"/>
      <c r="W596" s="747"/>
    </row>
    <row r="597" spans="19:23" ht="12.75" customHeight="1">
      <c r="S597" s="746"/>
      <c r="W597" s="747"/>
    </row>
    <row r="598" spans="19:23" ht="12.75" customHeight="1">
      <c r="S598" s="746"/>
      <c r="W598" s="747"/>
    </row>
    <row r="599" spans="19:23" ht="12.75" customHeight="1">
      <c r="S599" s="746"/>
      <c r="W599" s="747"/>
    </row>
    <row r="600" spans="19:23" ht="12.75" customHeight="1">
      <c r="S600" s="746"/>
      <c r="W600" s="747"/>
    </row>
    <row r="601" spans="19:23" ht="12.75" customHeight="1">
      <c r="S601" s="746"/>
      <c r="W601" s="747"/>
    </row>
    <row r="602" spans="19:23" ht="12.75" customHeight="1">
      <c r="S602" s="746"/>
      <c r="W602" s="747"/>
    </row>
    <row r="603" spans="19:23" ht="12.75" customHeight="1">
      <c r="S603" s="746"/>
      <c r="W603" s="747"/>
    </row>
    <row r="604" spans="19:23" ht="12.75" customHeight="1">
      <c r="S604" s="746"/>
      <c r="W604" s="747"/>
    </row>
    <row r="605" spans="19:23" ht="12.75" customHeight="1">
      <c r="S605" s="746"/>
      <c r="W605" s="747"/>
    </row>
    <row r="606" spans="19:23" ht="12.75" customHeight="1">
      <c r="S606" s="746"/>
      <c r="W606" s="747"/>
    </row>
    <row r="607" spans="19:23" ht="12.75" customHeight="1">
      <c r="S607" s="746"/>
      <c r="W607" s="747"/>
    </row>
    <row r="608" spans="19:23" ht="12.75" customHeight="1">
      <c r="S608" s="746"/>
      <c r="W608" s="747"/>
    </row>
    <row r="609" spans="19:23" ht="12.75" customHeight="1">
      <c r="S609" s="746"/>
      <c r="W609" s="747"/>
    </row>
    <row r="610" spans="19:23" ht="12.75" customHeight="1">
      <c r="S610" s="746"/>
      <c r="W610" s="747"/>
    </row>
    <row r="611" spans="19:23" ht="12.75" customHeight="1">
      <c r="S611" s="746"/>
      <c r="W611" s="747"/>
    </row>
    <row r="612" spans="19:23" ht="12.75" customHeight="1">
      <c r="S612" s="746"/>
      <c r="W612" s="747"/>
    </row>
    <row r="613" spans="19:23" ht="12.75" customHeight="1">
      <c r="S613" s="746"/>
      <c r="W613" s="747"/>
    </row>
    <row r="614" spans="19:23" ht="12.75" customHeight="1">
      <c r="S614" s="746"/>
      <c r="W614" s="747"/>
    </row>
    <row r="615" spans="19:23" ht="12.75" customHeight="1">
      <c r="S615" s="746"/>
      <c r="W615" s="747"/>
    </row>
    <row r="616" spans="19:23" ht="12.75" customHeight="1">
      <c r="S616" s="746"/>
      <c r="W616" s="747"/>
    </row>
    <row r="617" spans="19:23" ht="12.75" customHeight="1">
      <c r="S617" s="746"/>
      <c r="W617" s="747"/>
    </row>
    <row r="618" spans="19:23" ht="12.75" customHeight="1">
      <c r="S618" s="746"/>
      <c r="W618" s="747"/>
    </row>
    <row r="619" spans="19:23" ht="12.75" customHeight="1">
      <c r="S619" s="746"/>
      <c r="W619" s="747"/>
    </row>
    <row r="620" spans="19:23" ht="12.75" customHeight="1">
      <c r="S620" s="746"/>
      <c r="W620" s="747"/>
    </row>
    <row r="621" spans="19:23" ht="12.75" customHeight="1">
      <c r="S621" s="746"/>
      <c r="W621" s="747"/>
    </row>
    <row r="622" spans="19:23" ht="12.75" customHeight="1">
      <c r="S622" s="746"/>
      <c r="W622" s="747"/>
    </row>
    <row r="623" spans="19:23" ht="12.75" customHeight="1">
      <c r="S623" s="746"/>
      <c r="W623" s="747"/>
    </row>
    <row r="624" spans="19:23" ht="12.75" customHeight="1">
      <c r="S624" s="746"/>
      <c r="W624" s="747"/>
    </row>
    <row r="625" spans="19:23" ht="12.75" customHeight="1">
      <c r="S625" s="746"/>
      <c r="W625" s="747"/>
    </row>
    <row r="626" spans="19:23" ht="12.75" customHeight="1">
      <c r="S626" s="746"/>
      <c r="W626" s="747"/>
    </row>
    <row r="627" spans="19:23" ht="12.75" customHeight="1">
      <c r="S627" s="746"/>
      <c r="W627" s="747"/>
    </row>
    <row r="628" spans="19:23" ht="12.75" customHeight="1">
      <c r="S628" s="746"/>
      <c r="W628" s="747"/>
    </row>
    <row r="629" spans="19:23" ht="12.75" customHeight="1">
      <c r="S629" s="746"/>
      <c r="W629" s="747"/>
    </row>
    <row r="630" spans="19:23" ht="12.75" customHeight="1">
      <c r="S630" s="746"/>
      <c r="W630" s="747"/>
    </row>
    <row r="631" spans="19:23" ht="12.75" customHeight="1">
      <c r="S631" s="746"/>
      <c r="W631" s="747"/>
    </row>
    <row r="632" spans="19:23" ht="12.75" customHeight="1">
      <c r="S632" s="746"/>
      <c r="W632" s="747"/>
    </row>
    <row r="633" spans="19:23" ht="12.75" customHeight="1">
      <c r="S633" s="746"/>
      <c r="W633" s="747"/>
    </row>
    <row r="634" spans="19:23" ht="12.75" customHeight="1">
      <c r="S634" s="746"/>
      <c r="W634" s="747"/>
    </row>
    <row r="635" spans="19:23" ht="12.75" customHeight="1">
      <c r="S635" s="746"/>
      <c r="W635" s="747"/>
    </row>
    <row r="636" spans="19:23" ht="12.75" customHeight="1">
      <c r="S636" s="746"/>
      <c r="W636" s="747"/>
    </row>
    <row r="637" spans="19:23" ht="12.75" customHeight="1">
      <c r="S637" s="746"/>
      <c r="W637" s="747"/>
    </row>
    <row r="638" spans="19:23" ht="12.75" customHeight="1">
      <c r="S638" s="746"/>
      <c r="W638" s="747"/>
    </row>
    <row r="639" spans="19:23" ht="12.75" customHeight="1">
      <c r="S639" s="746"/>
      <c r="W639" s="747"/>
    </row>
    <row r="640" spans="19:23" ht="12.75" customHeight="1">
      <c r="S640" s="746"/>
      <c r="W640" s="747"/>
    </row>
    <row r="641" spans="19:23" ht="12.75" customHeight="1">
      <c r="S641" s="746"/>
      <c r="W641" s="747"/>
    </row>
    <row r="642" spans="19:23" ht="12.75" customHeight="1">
      <c r="S642" s="746"/>
      <c r="W642" s="747"/>
    </row>
    <row r="643" spans="19:23" ht="12.75" customHeight="1">
      <c r="S643" s="746"/>
      <c r="W643" s="747"/>
    </row>
    <row r="644" spans="19:23" ht="12.75" customHeight="1">
      <c r="S644" s="746"/>
      <c r="W644" s="747"/>
    </row>
    <row r="645" spans="19:23" ht="12.75" customHeight="1">
      <c r="S645" s="746"/>
      <c r="W645" s="747"/>
    </row>
    <row r="646" spans="19:23" ht="12.75" customHeight="1">
      <c r="S646" s="746"/>
      <c r="W646" s="747"/>
    </row>
    <row r="647" spans="19:23" ht="12.75" customHeight="1">
      <c r="S647" s="746"/>
      <c r="W647" s="747"/>
    </row>
    <row r="648" spans="19:23" ht="12.75" customHeight="1">
      <c r="S648" s="746"/>
      <c r="W648" s="747"/>
    </row>
    <row r="649" spans="19:23" ht="12.75" customHeight="1">
      <c r="S649" s="746"/>
      <c r="W649" s="747"/>
    </row>
    <row r="650" spans="19:23" ht="12.75" customHeight="1">
      <c r="S650" s="746"/>
      <c r="W650" s="747"/>
    </row>
    <row r="651" spans="19:23" ht="12.75" customHeight="1">
      <c r="S651" s="746"/>
      <c r="W651" s="747"/>
    </row>
    <row r="652" spans="19:23" ht="12.75" customHeight="1">
      <c r="S652" s="746"/>
      <c r="W652" s="747"/>
    </row>
    <row r="653" spans="19:23" ht="12.75" customHeight="1">
      <c r="S653" s="746"/>
      <c r="W653" s="747"/>
    </row>
    <row r="654" spans="19:23" ht="12.75" customHeight="1">
      <c r="S654" s="746"/>
      <c r="W654" s="747"/>
    </row>
    <row r="655" spans="19:23" ht="12.75" customHeight="1">
      <c r="S655" s="746"/>
      <c r="W655" s="747"/>
    </row>
    <row r="656" spans="19:23" ht="12.75" customHeight="1">
      <c r="S656" s="746"/>
      <c r="W656" s="747"/>
    </row>
    <row r="657" spans="19:23" ht="12.75" customHeight="1">
      <c r="S657" s="746"/>
      <c r="W657" s="747"/>
    </row>
    <row r="658" spans="19:23" ht="12.75" customHeight="1">
      <c r="S658" s="746"/>
      <c r="W658" s="747"/>
    </row>
    <row r="659" spans="19:23" ht="12.75" customHeight="1">
      <c r="S659" s="746"/>
      <c r="W659" s="747"/>
    </row>
    <row r="660" spans="19:23" ht="12.75" customHeight="1">
      <c r="S660" s="746"/>
      <c r="W660" s="747"/>
    </row>
    <row r="661" spans="19:23" ht="12.75" customHeight="1">
      <c r="S661" s="746"/>
      <c r="W661" s="747"/>
    </row>
    <row r="662" spans="19:23" ht="12.75" customHeight="1">
      <c r="S662" s="746"/>
      <c r="W662" s="747"/>
    </row>
    <row r="663" spans="19:23" ht="12.75" customHeight="1">
      <c r="S663" s="746"/>
      <c r="W663" s="747"/>
    </row>
    <row r="664" spans="19:23" ht="12.75" customHeight="1">
      <c r="S664" s="746"/>
      <c r="W664" s="747"/>
    </row>
    <row r="665" spans="19:23" ht="12.75" customHeight="1">
      <c r="S665" s="746"/>
      <c r="W665" s="747"/>
    </row>
    <row r="666" spans="19:23" ht="12.75" customHeight="1">
      <c r="S666" s="746"/>
      <c r="W666" s="747"/>
    </row>
    <row r="667" spans="19:23" ht="12.75" customHeight="1">
      <c r="S667" s="746"/>
      <c r="W667" s="747"/>
    </row>
    <row r="668" spans="19:23" ht="12.75" customHeight="1">
      <c r="S668" s="746"/>
      <c r="W668" s="747"/>
    </row>
    <row r="669" spans="19:23" ht="12.75" customHeight="1">
      <c r="S669" s="746"/>
      <c r="W669" s="747"/>
    </row>
    <row r="670" spans="19:23" ht="12.75" customHeight="1">
      <c r="S670" s="746"/>
      <c r="W670" s="747"/>
    </row>
    <row r="671" spans="19:23" ht="12.75" customHeight="1">
      <c r="S671" s="746"/>
      <c r="W671" s="747"/>
    </row>
    <row r="672" spans="19:23" ht="12.75" customHeight="1">
      <c r="S672" s="746"/>
      <c r="W672" s="747"/>
    </row>
    <row r="673" spans="19:23" ht="12.75" customHeight="1">
      <c r="S673" s="746"/>
      <c r="W673" s="747"/>
    </row>
    <row r="674" spans="19:23" ht="12.75" customHeight="1">
      <c r="S674" s="746"/>
      <c r="W674" s="747"/>
    </row>
    <row r="675" spans="19:23" ht="12.75" customHeight="1">
      <c r="S675" s="746"/>
      <c r="W675" s="747"/>
    </row>
    <row r="676" spans="19:23" ht="12.75" customHeight="1">
      <c r="S676" s="746"/>
      <c r="W676" s="747"/>
    </row>
    <row r="677" spans="19:23" ht="12.75" customHeight="1">
      <c r="S677" s="746"/>
      <c r="W677" s="747"/>
    </row>
    <row r="678" spans="19:23" ht="12.75" customHeight="1">
      <c r="S678" s="746"/>
      <c r="W678" s="747"/>
    </row>
    <row r="679" spans="19:23" ht="12.75" customHeight="1">
      <c r="S679" s="746"/>
      <c r="W679" s="747"/>
    </row>
    <row r="680" spans="19:23" ht="12.75" customHeight="1">
      <c r="S680" s="746"/>
      <c r="W680" s="747"/>
    </row>
    <row r="681" spans="19:23" ht="12.75" customHeight="1">
      <c r="S681" s="746"/>
      <c r="W681" s="747"/>
    </row>
    <row r="682" spans="19:23" ht="12.75" customHeight="1">
      <c r="S682" s="746"/>
      <c r="W682" s="747"/>
    </row>
    <row r="683" spans="19:23" ht="12.75" customHeight="1">
      <c r="S683" s="746"/>
      <c r="W683" s="747"/>
    </row>
    <row r="684" spans="19:23" ht="12.75" customHeight="1">
      <c r="S684" s="746"/>
      <c r="W684" s="747"/>
    </row>
    <row r="685" spans="19:23" ht="12.75" customHeight="1">
      <c r="S685" s="746"/>
      <c r="W685" s="747"/>
    </row>
    <row r="686" spans="19:23" ht="12.75" customHeight="1">
      <c r="S686" s="746"/>
      <c r="W686" s="747"/>
    </row>
    <row r="687" spans="19:23" ht="12.75" customHeight="1">
      <c r="S687" s="746"/>
      <c r="W687" s="747"/>
    </row>
    <row r="688" spans="19:23" ht="12.75" customHeight="1">
      <c r="S688" s="746"/>
      <c r="W688" s="747"/>
    </row>
    <row r="689" spans="19:23" ht="12.75" customHeight="1">
      <c r="S689" s="746"/>
      <c r="W689" s="747"/>
    </row>
    <row r="690" spans="19:23" ht="12.75" customHeight="1">
      <c r="S690" s="746"/>
      <c r="W690" s="747"/>
    </row>
    <row r="691" spans="19:23" ht="12.75" customHeight="1">
      <c r="S691" s="746"/>
      <c r="W691" s="747"/>
    </row>
    <row r="692" spans="19:23" ht="12.75" customHeight="1">
      <c r="S692" s="746"/>
      <c r="W692" s="747"/>
    </row>
    <row r="693" spans="19:23" ht="12.75" customHeight="1">
      <c r="S693" s="746"/>
      <c r="W693" s="747"/>
    </row>
    <row r="694" spans="19:23" ht="12.75" customHeight="1">
      <c r="S694" s="746"/>
      <c r="W694" s="747"/>
    </row>
    <row r="695" spans="19:23" ht="12.75" customHeight="1">
      <c r="S695" s="746"/>
      <c r="W695" s="747"/>
    </row>
    <row r="696" spans="19:23" ht="12.75" customHeight="1">
      <c r="S696" s="746"/>
      <c r="W696" s="747"/>
    </row>
    <row r="697" spans="19:23" ht="12.75" customHeight="1">
      <c r="S697" s="746"/>
      <c r="W697" s="747"/>
    </row>
    <row r="698" spans="19:23" ht="12.75" customHeight="1">
      <c r="S698" s="746"/>
      <c r="W698" s="747"/>
    </row>
    <row r="699" spans="19:23" ht="12.75" customHeight="1">
      <c r="S699" s="746"/>
      <c r="W699" s="747"/>
    </row>
    <row r="700" spans="19:23" ht="12.75" customHeight="1">
      <c r="S700" s="746"/>
      <c r="W700" s="747"/>
    </row>
    <row r="701" spans="19:23" ht="12.75" customHeight="1">
      <c r="S701" s="746"/>
      <c r="W701" s="747"/>
    </row>
    <row r="702" spans="19:23" ht="12.75" customHeight="1">
      <c r="S702" s="746"/>
      <c r="W702" s="747"/>
    </row>
    <row r="703" spans="19:23" ht="12.75" customHeight="1">
      <c r="S703" s="746"/>
      <c r="W703" s="747"/>
    </row>
    <row r="704" spans="19:23" ht="12.75" customHeight="1">
      <c r="S704" s="746"/>
      <c r="W704" s="747"/>
    </row>
    <row r="705" spans="19:23" ht="12.75" customHeight="1">
      <c r="S705" s="746"/>
      <c r="W705" s="747"/>
    </row>
    <row r="706" spans="19:23" ht="12.75" customHeight="1">
      <c r="S706" s="746"/>
      <c r="W706" s="747"/>
    </row>
    <row r="707" spans="19:23" ht="12.75" customHeight="1">
      <c r="S707" s="746"/>
      <c r="W707" s="747"/>
    </row>
    <row r="708" spans="19:23" ht="12.75" customHeight="1">
      <c r="S708" s="746"/>
      <c r="W708" s="747"/>
    </row>
    <row r="709" spans="19:23" ht="12.75" customHeight="1">
      <c r="S709" s="746"/>
      <c r="W709" s="747"/>
    </row>
    <row r="710" spans="19:23" ht="12.75" customHeight="1">
      <c r="S710" s="746"/>
      <c r="W710" s="747"/>
    </row>
    <row r="711" spans="19:23" ht="12.75" customHeight="1">
      <c r="S711" s="746"/>
      <c r="W711" s="747"/>
    </row>
    <row r="712" spans="19:23" ht="12.75" customHeight="1">
      <c r="S712" s="746"/>
      <c r="W712" s="747"/>
    </row>
    <row r="713" spans="19:23" ht="12.75" customHeight="1">
      <c r="S713" s="746"/>
      <c r="W713" s="747"/>
    </row>
    <row r="714" spans="19:23" ht="12.75" customHeight="1">
      <c r="S714" s="746"/>
      <c r="W714" s="747"/>
    </row>
    <row r="715" spans="19:23" ht="12.75" customHeight="1">
      <c r="S715" s="746"/>
      <c r="W715" s="747"/>
    </row>
    <row r="716" spans="19:23" ht="12.75" customHeight="1">
      <c r="S716" s="746"/>
      <c r="W716" s="747"/>
    </row>
    <row r="717" spans="19:23" ht="12.75" customHeight="1">
      <c r="S717" s="746"/>
      <c r="W717" s="747"/>
    </row>
    <row r="718" spans="19:23" ht="12.75" customHeight="1">
      <c r="S718" s="746"/>
      <c r="W718" s="747"/>
    </row>
    <row r="719" spans="19:23" ht="12.75" customHeight="1">
      <c r="S719" s="746"/>
      <c r="W719" s="747"/>
    </row>
    <row r="720" spans="19:23" ht="12.75" customHeight="1">
      <c r="S720" s="746"/>
      <c r="W720" s="747"/>
    </row>
    <row r="721" spans="19:23" ht="12.75" customHeight="1">
      <c r="S721" s="746"/>
      <c r="W721" s="747"/>
    </row>
    <row r="722" spans="19:23" ht="12.75" customHeight="1">
      <c r="S722" s="746"/>
      <c r="W722" s="747"/>
    </row>
    <row r="723" spans="19:23" ht="12.75" customHeight="1">
      <c r="S723" s="746"/>
      <c r="W723" s="747"/>
    </row>
    <row r="724" spans="19:23" ht="12.75" customHeight="1">
      <c r="S724" s="746"/>
      <c r="W724" s="747"/>
    </row>
    <row r="725" spans="19:23" ht="12.75" customHeight="1">
      <c r="S725" s="746"/>
      <c r="W725" s="747"/>
    </row>
    <row r="726" spans="19:23" ht="12.75" customHeight="1">
      <c r="S726" s="746"/>
      <c r="W726" s="747"/>
    </row>
    <row r="727" spans="19:23" ht="12.75" customHeight="1">
      <c r="S727" s="746"/>
      <c r="W727" s="747"/>
    </row>
    <row r="728" spans="19:23" ht="12.75" customHeight="1">
      <c r="S728" s="746"/>
      <c r="W728" s="747"/>
    </row>
    <row r="729" spans="19:23" ht="12.75" customHeight="1">
      <c r="S729" s="746"/>
      <c r="W729" s="747"/>
    </row>
    <row r="730" spans="19:23" ht="12.75" customHeight="1">
      <c r="S730" s="746"/>
      <c r="W730" s="747"/>
    </row>
    <row r="731" spans="19:23" ht="12.75" customHeight="1">
      <c r="S731" s="746"/>
      <c r="W731" s="747"/>
    </row>
    <row r="732" spans="19:23" ht="12.75" customHeight="1">
      <c r="S732" s="746"/>
      <c r="W732" s="747"/>
    </row>
    <row r="733" spans="19:23" ht="12.75" customHeight="1">
      <c r="S733" s="746"/>
      <c r="W733" s="747"/>
    </row>
    <row r="734" spans="19:23" ht="12.75" customHeight="1">
      <c r="S734" s="746"/>
      <c r="W734" s="747"/>
    </row>
    <row r="735" spans="19:23" ht="12.75" customHeight="1">
      <c r="S735" s="746"/>
      <c r="W735" s="747"/>
    </row>
    <row r="736" spans="19:23" ht="12.75" customHeight="1">
      <c r="S736" s="746"/>
      <c r="W736" s="747"/>
    </row>
    <row r="737" spans="19:23" ht="12.75" customHeight="1">
      <c r="S737" s="746"/>
      <c r="W737" s="747"/>
    </row>
    <row r="738" spans="19:23" ht="12.75" customHeight="1">
      <c r="S738" s="746"/>
      <c r="W738" s="747"/>
    </row>
    <row r="739" spans="19:23" ht="12.75" customHeight="1">
      <c r="S739" s="746"/>
      <c r="W739" s="747"/>
    </row>
    <row r="740" spans="19:23" ht="12.75" customHeight="1">
      <c r="S740" s="746"/>
      <c r="W740" s="747"/>
    </row>
    <row r="741" spans="19:23" ht="12.75" customHeight="1">
      <c r="S741" s="746"/>
      <c r="W741" s="747"/>
    </row>
    <row r="742" spans="19:23" ht="12.75" customHeight="1">
      <c r="S742" s="746"/>
      <c r="W742" s="747"/>
    </row>
    <row r="743" spans="19:23" ht="12.75" customHeight="1">
      <c r="S743" s="746"/>
      <c r="W743" s="747"/>
    </row>
    <row r="744" spans="19:23" ht="12.75" customHeight="1">
      <c r="S744" s="746"/>
      <c r="W744" s="747"/>
    </row>
    <row r="745" spans="19:23" ht="12.75" customHeight="1">
      <c r="S745" s="746"/>
      <c r="W745" s="747"/>
    </row>
    <row r="746" spans="19:23" ht="12.75" customHeight="1">
      <c r="S746" s="746"/>
      <c r="W746" s="747"/>
    </row>
    <row r="747" spans="19:23" ht="12.75" customHeight="1">
      <c r="S747" s="746"/>
      <c r="W747" s="747"/>
    </row>
    <row r="748" spans="19:23" ht="12.75" customHeight="1">
      <c r="S748" s="746"/>
      <c r="W748" s="747"/>
    </row>
    <row r="749" spans="19:23" ht="12.75" customHeight="1">
      <c r="S749" s="746"/>
      <c r="W749" s="747"/>
    </row>
    <row r="750" spans="19:23" ht="12.75" customHeight="1">
      <c r="S750" s="746"/>
      <c r="W750" s="747"/>
    </row>
    <row r="751" spans="19:23" ht="12.75" customHeight="1">
      <c r="S751" s="746"/>
      <c r="W751" s="747"/>
    </row>
    <row r="752" spans="19:23" ht="12.75" customHeight="1">
      <c r="S752" s="746"/>
      <c r="W752" s="747"/>
    </row>
    <row r="753" spans="19:23" ht="12.75" customHeight="1">
      <c r="S753" s="746"/>
      <c r="W753" s="747"/>
    </row>
    <row r="754" spans="19:23" ht="12.75" customHeight="1">
      <c r="S754" s="746"/>
      <c r="W754" s="747"/>
    </row>
    <row r="755" spans="19:23" ht="12.75" customHeight="1">
      <c r="S755" s="746"/>
      <c r="W755" s="747"/>
    </row>
    <row r="756" spans="19:23" ht="12.75" customHeight="1">
      <c r="S756" s="746"/>
      <c r="W756" s="747"/>
    </row>
    <row r="757" spans="19:23" ht="12.75" customHeight="1">
      <c r="S757" s="746"/>
      <c r="W757" s="747"/>
    </row>
    <row r="758" spans="19:23" ht="12.75" customHeight="1">
      <c r="S758" s="746"/>
      <c r="W758" s="747"/>
    </row>
    <row r="759" spans="19:23" ht="12.75" customHeight="1">
      <c r="S759" s="746"/>
      <c r="W759" s="747"/>
    </row>
    <row r="760" spans="19:23" ht="12.75" customHeight="1">
      <c r="S760" s="746"/>
      <c r="W760" s="747"/>
    </row>
    <row r="761" spans="19:23" ht="12.75" customHeight="1">
      <c r="S761" s="746"/>
      <c r="W761" s="747"/>
    </row>
    <row r="762" spans="19:23" ht="12.75" customHeight="1">
      <c r="S762" s="746"/>
      <c r="W762" s="747"/>
    </row>
    <row r="763" spans="19:23" ht="12.75" customHeight="1">
      <c r="S763" s="746"/>
      <c r="W763" s="747"/>
    </row>
    <row r="764" spans="19:23" ht="12.75" customHeight="1">
      <c r="S764" s="746"/>
      <c r="W764" s="747"/>
    </row>
    <row r="765" spans="19:23" ht="12.75" customHeight="1">
      <c r="S765" s="746"/>
      <c r="W765" s="747"/>
    </row>
    <row r="766" spans="19:23" ht="12.75" customHeight="1">
      <c r="S766" s="746"/>
      <c r="W766" s="747"/>
    </row>
    <row r="767" spans="19:23" ht="12.75" customHeight="1">
      <c r="S767" s="746"/>
      <c r="W767" s="747"/>
    </row>
    <row r="768" spans="19:23" ht="12.75" customHeight="1">
      <c r="S768" s="746"/>
      <c r="W768" s="747"/>
    </row>
    <row r="769" spans="19:23" ht="12.75" customHeight="1">
      <c r="S769" s="746"/>
      <c r="W769" s="747"/>
    </row>
    <row r="770" spans="19:23" ht="12.75" customHeight="1">
      <c r="S770" s="746"/>
      <c r="W770" s="747"/>
    </row>
    <row r="771" spans="19:23" ht="12.75" customHeight="1">
      <c r="S771" s="746"/>
      <c r="W771" s="747"/>
    </row>
    <row r="772" spans="19:23" ht="12.75" customHeight="1">
      <c r="S772" s="746"/>
      <c r="W772" s="747"/>
    </row>
    <row r="773" spans="19:23" ht="12.75" customHeight="1">
      <c r="S773" s="746"/>
      <c r="W773" s="747"/>
    </row>
    <row r="774" spans="19:23" ht="12.75" customHeight="1">
      <c r="S774" s="746"/>
      <c r="W774" s="747"/>
    </row>
    <row r="775" spans="19:23" ht="12.75" customHeight="1">
      <c r="S775" s="746"/>
      <c r="W775" s="747"/>
    </row>
    <row r="776" spans="19:23" ht="12.75" customHeight="1">
      <c r="S776" s="746"/>
      <c r="W776" s="747"/>
    </row>
    <row r="777" spans="19:23" ht="12.75" customHeight="1">
      <c r="S777" s="746"/>
      <c r="W777" s="747"/>
    </row>
    <row r="778" spans="19:23" ht="12.75" customHeight="1">
      <c r="S778" s="746"/>
      <c r="W778" s="747"/>
    </row>
    <row r="779" spans="19:23" ht="12.75" customHeight="1">
      <c r="S779" s="746"/>
      <c r="W779" s="747"/>
    </row>
    <row r="780" spans="19:23" ht="12.75" customHeight="1">
      <c r="S780" s="746"/>
      <c r="W780" s="747"/>
    </row>
    <row r="781" spans="19:23" ht="12.75" customHeight="1">
      <c r="S781" s="746"/>
      <c r="W781" s="747"/>
    </row>
    <row r="782" spans="19:23" ht="12.75" customHeight="1">
      <c r="S782" s="746"/>
      <c r="W782" s="747"/>
    </row>
    <row r="783" spans="19:23" ht="12.75" customHeight="1">
      <c r="S783" s="746"/>
      <c r="W783" s="747"/>
    </row>
    <row r="784" spans="19:23" ht="12.75" customHeight="1">
      <c r="S784" s="746"/>
      <c r="W784" s="747"/>
    </row>
    <row r="785" spans="19:23" ht="12.75" customHeight="1">
      <c r="S785" s="746"/>
      <c r="W785" s="747"/>
    </row>
    <row r="786" spans="19:23" ht="12.75" customHeight="1">
      <c r="S786" s="746"/>
      <c r="W786" s="747"/>
    </row>
    <row r="787" spans="19:23" ht="12.75" customHeight="1">
      <c r="S787" s="746"/>
      <c r="W787" s="747"/>
    </row>
    <row r="788" spans="19:23" ht="12.75" customHeight="1">
      <c r="S788" s="746"/>
      <c r="W788" s="747"/>
    </row>
    <row r="789" spans="19:23" ht="12.75" customHeight="1">
      <c r="S789" s="746"/>
      <c r="W789" s="747"/>
    </row>
    <row r="790" spans="19:23" ht="12.75" customHeight="1">
      <c r="S790" s="746"/>
      <c r="W790" s="747"/>
    </row>
    <row r="791" spans="19:23" ht="12.75" customHeight="1">
      <c r="S791" s="746"/>
      <c r="W791" s="747"/>
    </row>
    <row r="792" spans="19:23" ht="12.75" customHeight="1">
      <c r="S792" s="746"/>
      <c r="W792" s="747"/>
    </row>
    <row r="793" spans="19:23" ht="12.75" customHeight="1">
      <c r="S793" s="746"/>
      <c r="W793" s="747"/>
    </row>
    <row r="794" spans="19:23" ht="12.75" customHeight="1">
      <c r="S794" s="746"/>
      <c r="W794" s="747"/>
    </row>
    <row r="795" spans="19:23" ht="12.75" customHeight="1">
      <c r="S795" s="746"/>
      <c r="W795" s="747"/>
    </row>
    <row r="796" spans="19:23" ht="12.75" customHeight="1">
      <c r="S796" s="746"/>
      <c r="W796" s="747"/>
    </row>
    <row r="797" spans="19:23" ht="12.75" customHeight="1">
      <c r="S797" s="746"/>
      <c r="W797" s="747"/>
    </row>
    <row r="798" spans="19:23" ht="12.75" customHeight="1">
      <c r="S798" s="746"/>
      <c r="W798" s="747"/>
    </row>
    <row r="799" spans="19:23" ht="12.75" customHeight="1">
      <c r="S799" s="746"/>
      <c r="W799" s="747"/>
    </row>
    <row r="800" spans="19:23" ht="12.75" customHeight="1">
      <c r="S800" s="746"/>
      <c r="W800" s="747"/>
    </row>
    <row r="801" spans="19:23" ht="12.75" customHeight="1">
      <c r="S801" s="746"/>
      <c r="W801" s="747"/>
    </row>
    <row r="802" spans="19:23" ht="12.75" customHeight="1">
      <c r="S802" s="746"/>
      <c r="W802" s="747"/>
    </row>
    <row r="803" spans="19:23" ht="12.75" customHeight="1">
      <c r="S803" s="746"/>
      <c r="W803" s="747"/>
    </row>
    <row r="804" spans="19:23" ht="12.75" customHeight="1">
      <c r="S804" s="746"/>
      <c r="W804" s="747"/>
    </row>
    <row r="805" spans="19:23" ht="12.75" customHeight="1">
      <c r="S805" s="746"/>
      <c r="W805" s="747"/>
    </row>
    <row r="806" spans="19:23" ht="12.75" customHeight="1">
      <c r="S806" s="746"/>
      <c r="W806" s="747"/>
    </row>
    <row r="807" spans="19:23" ht="12.75" customHeight="1">
      <c r="S807" s="746"/>
      <c r="W807" s="747"/>
    </row>
    <row r="808" spans="19:23" ht="12.75" customHeight="1">
      <c r="S808" s="746"/>
      <c r="W808" s="747"/>
    </row>
    <row r="809" spans="19:23" ht="12.75" customHeight="1">
      <c r="S809" s="746"/>
      <c r="W809" s="747"/>
    </row>
    <row r="810" spans="19:23" ht="12.75" customHeight="1">
      <c r="S810" s="746"/>
      <c r="W810" s="747"/>
    </row>
    <row r="811" spans="19:23" ht="12.75" customHeight="1">
      <c r="S811" s="746"/>
      <c r="W811" s="747"/>
    </row>
    <row r="812" spans="19:23" ht="12.75" customHeight="1">
      <c r="S812" s="746"/>
      <c r="W812" s="747"/>
    </row>
    <row r="813" spans="19:23" ht="12.75" customHeight="1">
      <c r="S813" s="746"/>
      <c r="W813" s="747"/>
    </row>
    <row r="814" spans="19:23" ht="12.75" customHeight="1">
      <c r="S814" s="746"/>
      <c r="W814" s="747"/>
    </row>
    <row r="815" spans="19:23" ht="12.75" customHeight="1">
      <c r="S815" s="746"/>
      <c r="W815" s="747"/>
    </row>
    <row r="816" spans="19:23" ht="12.75" customHeight="1">
      <c r="S816" s="746"/>
      <c r="W816" s="747"/>
    </row>
    <row r="817" spans="19:23" ht="12.75" customHeight="1">
      <c r="S817" s="746"/>
      <c r="W817" s="747"/>
    </row>
    <row r="818" spans="19:23" ht="12.75" customHeight="1">
      <c r="S818" s="746"/>
      <c r="W818" s="747"/>
    </row>
    <row r="819" spans="19:23" ht="12.75" customHeight="1">
      <c r="S819" s="746"/>
      <c r="W819" s="747"/>
    </row>
    <row r="820" spans="19:23" ht="12.75" customHeight="1">
      <c r="S820" s="746"/>
      <c r="W820" s="747"/>
    </row>
    <row r="821" spans="19:23" ht="12.75" customHeight="1">
      <c r="S821" s="746"/>
      <c r="W821" s="747"/>
    </row>
    <row r="822" spans="19:23" ht="12.75" customHeight="1">
      <c r="S822" s="746"/>
      <c r="W822" s="747"/>
    </row>
    <row r="823" spans="19:23" ht="12.75" customHeight="1">
      <c r="S823" s="746"/>
      <c r="W823" s="747"/>
    </row>
    <row r="824" spans="19:23" ht="12.75" customHeight="1">
      <c r="S824" s="746"/>
      <c r="W824" s="747"/>
    </row>
    <row r="825" spans="19:23" ht="12.75" customHeight="1">
      <c r="S825" s="746"/>
      <c r="W825" s="747"/>
    </row>
    <row r="826" spans="19:23" ht="12.75" customHeight="1">
      <c r="S826" s="746"/>
      <c r="W826" s="747"/>
    </row>
    <row r="827" spans="19:23" ht="12.75" customHeight="1">
      <c r="S827" s="746"/>
      <c r="W827" s="747"/>
    </row>
    <row r="828" spans="19:23" ht="12.75" customHeight="1">
      <c r="S828" s="746"/>
      <c r="W828" s="747"/>
    </row>
    <row r="829" spans="19:23" ht="12.75" customHeight="1">
      <c r="S829" s="746"/>
      <c r="W829" s="747"/>
    </row>
    <row r="830" spans="19:23" ht="12.75" customHeight="1">
      <c r="S830" s="746"/>
      <c r="W830" s="747"/>
    </row>
    <row r="831" spans="19:23" ht="12.75" customHeight="1">
      <c r="S831" s="746"/>
      <c r="W831" s="747"/>
    </row>
    <row r="832" spans="19:23" ht="12.75" customHeight="1">
      <c r="S832" s="746"/>
      <c r="W832" s="747"/>
    </row>
    <row r="833" spans="19:23" ht="12.75" customHeight="1">
      <c r="S833" s="746"/>
      <c r="W833" s="747"/>
    </row>
    <row r="834" spans="19:23" ht="12.75" customHeight="1">
      <c r="S834" s="746"/>
      <c r="W834" s="747"/>
    </row>
    <row r="835" spans="19:23" ht="12.75" customHeight="1">
      <c r="S835" s="746"/>
      <c r="W835" s="747"/>
    </row>
    <row r="836" spans="19:23" ht="12.75" customHeight="1">
      <c r="S836" s="746"/>
      <c r="W836" s="747"/>
    </row>
    <row r="837" spans="19:23" ht="12.75" customHeight="1">
      <c r="S837" s="746"/>
      <c r="W837" s="747"/>
    </row>
    <row r="838" spans="19:23" ht="12.75" customHeight="1">
      <c r="S838" s="746"/>
      <c r="W838" s="747"/>
    </row>
    <row r="839" spans="19:23" ht="12.75" customHeight="1">
      <c r="S839" s="746"/>
      <c r="W839" s="747"/>
    </row>
    <row r="840" spans="19:23" ht="12.75" customHeight="1">
      <c r="S840" s="746"/>
      <c r="W840" s="747"/>
    </row>
    <row r="841" spans="19:23" ht="12.75" customHeight="1">
      <c r="S841" s="746"/>
      <c r="W841" s="747"/>
    </row>
    <row r="842" spans="19:23" ht="12.75" customHeight="1">
      <c r="S842" s="746"/>
      <c r="W842" s="747"/>
    </row>
    <row r="843" spans="19:23" ht="12.75" customHeight="1">
      <c r="S843" s="746"/>
      <c r="W843" s="747"/>
    </row>
    <row r="844" spans="19:23" ht="12.75" customHeight="1">
      <c r="S844" s="746"/>
      <c r="W844" s="747"/>
    </row>
    <row r="845" spans="19:23" ht="12.75" customHeight="1">
      <c r="S845" s="746"/>
      <c r="W845" s="747"/>
    </row>
    <row r="846" spans="19:23" ht="12.75" customHeight="1">
      <c r="S846" s="746"/>
      <c r="W846" s="747"/>
    </row>
    <row r="847" spans="19:23" ht="12.75" customHeight="1">
      <c r="S847" s="746"/>
      <c r="W847" s="747"/>
    </row>
    <row r="848" spans="19:23" ht="12.75" customHeight="1">
      <c r="S848" s="746"/>
      <c r="W848" s="747"/>
    </row>
    <row r="849" spans="19:23" ht="12.75" customHeight="1">
      <c r="S849" s="746"/>
      <c r="W849" s="747"/>
    </row>
    <row r="850" spans="19:23" ht="12.75" customHeight="1">
      <c r="S850" s="746"/>
      <c r="W850" s="747"/>
    </row>
    <row r="851" spans="19:23" ht="12.75" customHeight="1">
      <c r="S851" s="746"/>
      <c r="W851" s="747"/>
    </row>
    <row r="852" spans="19:23" ht="12.75" customHeight="1">
      <c r="S852" s="746"/>
      <c r="W852" s="747"/>
    </row>
    <row r="853" spans="19:23" ht="12.75" customHeight="1">
      <c r="S853" s="746"/>
      <c r="W853" s="747"/>
    </row>
    <row r="854" spans="19:23" ht="12.75" customHeight="1">
      <c r="S854" s="746"/>
      <c r="W854" s="747"/>
    </row>
    <row r="855" spans="19:23" ht="12.75" customHeight="1">
      <c r="S855" s="746"/>
      <c r="W855" s="747"/>
    </row>
    <row r="856" spans="19:23" ht="12.75" customHeight="1">
      <c r="S856" s="746"/>
      <c r="W856" s="747"/>
    </row>
    <row r="857" spans="19:23" ht="12.75" customHeight="1">
      <c r="S857" s="746"/>
      <c r="W857" s="747"/>
    </row>
    <row r="858" spans="19:23" ht="12.75" customHeight="1">
      <c r="S858" s="746"/>
      <c r="W858" s="747"/>
    </row>
    <row r="859" spans="19:23" ht="12.75" customHeight="1">
      <c r="S859" s="746"/>
      <c r="W859" s="747"/>
    </row>
    <row r="860" spans="19:23" ht="12.75" customHeight="1">
      <c r="S860" s="746"/>
      <c r="W860" s="747"/>
    </row>
    <row r="861" spans="19:23" ht="12.75" customHeight="1">
      <c r="S861" s="746"/>
      <c r="W861" s="747"/>
    </row>
    <row r="862" spans="19:23" ht="12.75" customHeight="1">
      <c r="S862" s="746"/>
      <c r="W862" s="747"/>
    </row>
    <row r="863" spans="19:23" ht="12.75" customHeight="1">
      <c r="S863" s="746"/>
      <c r="W863" s="747"/>
    </row>
    <row r="864" spans="19:23" ht="12.75" customHeight="1">
      <c r="S864" s="746"/>
      <c r="W864" s="747"/>
    </row>
    <row r="865" spans="19:23" ht="12.75" customHeight="1">
      <c r="S865" s="746"/>
      <c r="W865" s="747"/>
    </row>
    <row r="866" spans="19:23" ht="12.75" customHeight="1">
      <c r="S866" s="746"/>
      <c r="W866" s="747"/>
    </row>
    <row r="867" spans="19:23" ht="12.75" customHeight="1">
      <c r="S867" s="746"/>
      <c r="W867" s="747"/>
    </row>
    <row r="868" spans="19:23" ht="12.75" customHeight="1">
      <c r="S868" s="746"/>
      <c r="W868" s="747"/>
    </row>
    <row r="869" spans="19:23" ht="12.75" customHeight="1">
      <c r="S869" s="746"/>
      <c r="W869" s="747"/>
    </row>
    <row r="870" spans="19:23" ht="12.75" customHeight="1">
      <c r="S870" s="746"/>
      <c r="W870" s="747"/>
    </row>
    <row r="871" spans="19:23" ht="12.75" customHeight="1">
      <c r="S871" s="746"/>
      <c r="W871" s="747"/>
    </row>
    <row r="872" spans="19:23" ht="12.75" customHeight="1">
      <c r="S872" s="746"/>
      <c r="W872" s="747"/>
    </row>
    <row r="873" spans="19:23" ht="12.75" customHeight="1">
      <c r="S873" s="746"/>
      <c r="W873" s="747"/>
    </row>
    <row r="874" spans="19:23" ht="12.75" customHeight="1">
      <c r="S874" s="746"/>
      <c r="W874" s="747"/>
    </row>
    <row r="875" spans="19:23" ht="12.75" customHeight="1">
      <c r="S875" s="746"/>
      <c r="W875" s="747"/>
    </row>
    <row r="876" spans="19:23" ht="12.75" customHeight="1">
      <c r="S876" s="746"/>
      <c r="W876" s="747"/>
    </row>
    <row r="877" spans="19:23" ht="12.75" customHeight="1">
      <c r="S877" s="746"/>
      <c r="W877" s="747"/>
    </row>
    <row r="878" spans="19:23" ht="12.75" customHeight="1">
      <c r="S878" s="746"/>
      <c r="W878" s="747"/>
    </row>
    <row r="879" spans="19:23" ht="12.75" customHeight="1">
      <c r="S879" s="746"/>
      <c r="W879" s="747"/>
    </row>
    <row r="880" spans="19:23" ht="12.75" customHeight="1">
      <c r="S880" s="746"/>
      <c r="W880" s="747"/>
    </row>
    <row r="881" spans="19:23" ht="12.75" customHeight="1">
      <c r="S881" s="746"/>
      <c r="W881" s="747"/>
    </row>
    <row r="882" spans="19:23" ht="12.75" customHeight="1">
      <c r="S882" s="746"/>
      <c r="W882" s="747"/>
    </row>
    <row r="883" spans="19:23" ht="12.75" customHeight="1">
      <c r="S883" s="746"/>
      <c r="W883" s="747"/>
    </row>
    <row r="884" spans="19:23" ht="12.75" customHeight="1">
      <c r="S884" s="746"/>
      <c r="W884" s="747"/>
    </row>
    <row r="885" spans="19:23" ht="12.75" customHeight="1">
      <c r="S885" s="746"/>
      <c r="W885" s="747"/>
    </row>
    <row r="886" spans="19:23" ht="12.75" customHeight="1">
      <c r="S886" s="746"/>
      <c r="W886" s="747"/>
    </row>
    <row r="887" spans="19:23" ht="12.75" customHeight="1">
      <c r="S887" s="746"/>
      <c r="W887" s="747"/>
    </row>
    <row r="888" spans="19:23" ht="12.75" customHeight="1">
      <c r="S888" s="746"/>
      <c r="W888" s="747"/>
    </row>
    <row r="889" spans="19:23" ht="12.75" customHeight="1">
      <c r="S889" s="746"/>
      <c r="W889" s="747"/>
    </row>
    <row r="890" spans="19:23" ht="12.75" customHeight="1">
      <c r="S890" s="746"/>
      <c r="W890" s="747"/>
    </row>
    <row r="891" spans="19:23" ht="12.75" customHeight="1">
      <c r="S891" s="746"/>
      <c r="W891" s="747"/>
    </row>
    <row r="892" spans="19:23" ht="12.75" customHeight="1">
      <c r="S892" s="746"/>
      <c r="W892" s="747"/>
    </row>
    <row r="893" spans="19:23" ht="12.75" customHeight="1">
      <c r="S893" s="746"/>
      <c r="W893" s="747"/>
    </row>
    <row r="894" spans="19:23" ht="12.75" customHeight="1">
      <c r="S894" s="746"/>
      <c r="W894" s="747"/>
    </row>
    <row r="895" spans="19:23" ht="12.75" customHeight="1">
      <c r="S895" s="746"/>
      <c r="W895" s="747"/>
    </row>
    <row r="896" spans="19:23" ht="12.75" customHeight="1">
      <c r="S896" s="746"/>
      <c r="W896" s="747"/>
    </row>
    <row r="897" spans="19:23" ht="12.75" customHeight="1">
      <c r="S897" s="746"/>
      <c r="W897" s="747"/>
    </row>
    <row r="898" spans="19:23" ht="12.75" customHeight="1">
      <c r="S898" s="746"/>
      <c r="W898" s="747"/>
    </row>
    <row r="899" spans="19:23" ht="12.75" customHeight="1">
      <c r="S899" s="746"/>
      <c r="W899" s="747"/>
    </row>
    <row r="900" spans="19:23" ht="12.75" customHeight="1">
      <c r="S900" s="746"/>
      <c r="W900" s="747"/>
    </row>
    <row r="901" spans="19:23" ht="12.75" customHeight="1">
      <c r="S901" s="746"/>
      <c r="W901" s="747"/>
    </row>
    <row r="902" spans="19:23" ht="12.75" customHeight="1">
      <c r="S902" s="746"/>
      <c r="W902" s="747"/>
    </row>
    <row r="903" spans="19:23" ht="12.75" customHeight="1">
      <c r="S903" s="746"/>
      <c r="W903" s="747"/>
    </row>
    <row r="904" spans="19:23" ht="12.75" customHeight="1">
      <c r="S904" s="746"/>
      <c r="W904" s="747"/>
    </row>
    <row r="905" spans="19:23" ht="12.75" customHeight="1">
      <c r="S905" s="746"/>
      <c r="W905" s="747"/>
    </row>
    <row r="906" spans="19:23" ht="12.75" customHeight="1">
      <c r="S906" s="746"/>
      <c r="W906" s="747"/>
    </row>
    <row r="907" spans="19:23" ht="12.75" customHeight="1">
      <c r="S907" s="746"/>
      <c r="W907" s="747"/>
    </row>
    <row r="908" spans="19:23" ht="12.75" customHeight="1">
      <c r="S908" s="746"/>
      <c r="W908" s="747"/>
    </row>
    <row r="909" spans="19:23" ht="12.75" customHeight="1">
      <c r="S909" s="746"/>
      <c r="W909" s="747"/>
    </row>
    <row r="910" spans="19:23" ht="12.75" customHeight="1">
      <c r="S910" s="746"/>
      <c r="W910" s="747"/>
    </row>
    <row r="911" spans="19:23" ht="12.75" customHeight="1">
      <c r="S911" s="746"/>
      <c r="W911" s="747"/>
    </row>
    <row r="912" spans="19:23" ht="12.75" customHeight="1">
      <c r="S912" s="746"/>
      <c r="W912" s="747"/>
    </row>
    <row r="913" spans="19:23" ht="12.75" customHeight="1">
      <c r="S913" s="746"/>
      <c r="W913" s="747"/>
    </row>
    <row r="914" spans="19:23" ht="12.75" customHeight="1">
      <c r="S914" s="746"/>
      <c r="W914" s="747"/>
    </row>
    <row r="915" spans="19:23" ht="12.75" customHeight="1">
      <c r="S915" s="746"/>
      <c r="W915" s="747"/>
    </row>
    <row r="916" spans="19:23" ht="12.75" customHeight="1">
      <c r="S916" s="746"/>
      <c r="W916" s="747"/>
    </row>
    <row r="917" spans="19:23" ht="12.75" customHeight="1">
      <c r="S917" s="746"/>
      <c r="W917" s="747"/>
    </row>
    <row r="918" spans="19:23" ht="12.75" customHeight="1">
      <c r="S918" s="746"/>
      <c r="W918" s="747"/>
    </row>
    <row r="919" spans="19:23" ht="12.75" customHeight="1">
      <c r="S919" s="746"/>
      <c r="W919" s="747"/>
    </row>
    <row r="920" spans="19:23" ht="12.75" customHeight="1">
      <c r="S920" s="746"/>
      <c r="W920" s="747"/>
    </row>
    <row r="921" spans="19:23" ht="12.75" customHeight="1">
      <c r="S921" s="746"/>
      <c r="W921" s="747"/>
    </row>
    <row r="922" spans="19:23" ht="12.75" customHeight="1">
      <c r="S922" s="746"/>
      <c r="W922" s="747"/>
    </row>
    <row r="923" spans="19:23" ht="12.75" customHeight="1">
      <c r="S923" s="746"/>
      <c r="W923" s="747"/>
    </row>
    <row r="924" spans="19:23" ht="12.75" customHeight="1">
      <c r="S924" s="746"/>
      <c r="W924" s="747"/>
    </row>
    <row r="925" spans="19:23" ht="12.75" customHeight="1">
      <c r="S925" s="746"/>
      <c r="W925" s="747"/>
    </row>
    <row r="926" spans="19:23" ht="12.75" customHeight="1">
      <c r="S926" s="746"/>
      <c r="W926" s="747"/>
    </row>
    <row r="927" spans="19:23" ht="12.75" customHeight="1">
      <c r="S927" s="746"/>
      <c r="W927" s="747"/>
    </row>
    <row r="928" spans="19:23" ht="12.75" customHeight="1">
      <c r="S928" s="746"/>
      <c r="W928" s="747"/>
    </row>
    <row r="929" spans="19:23" ht="12.75" customHeight="1">
      <c r="S929" s="746"/>
      <c r="W929" s="747"/>
    </row>
    <row r="930" spans="19:23" ht="12.75" customHeight="1">
      <c r="S930" s="746"/>
      <c r="W930" s="747"/>
    </row>
    <row r="931" spans="19:23" ht="12.75" customHeight="1">
      <c r="S931" s="746"/>
      <c r="W931" s="747"/>
    </row>
    <row r="932" spans="19:23" ht="12.75" customHeight="1">
      <c r="S932" s="746"/>
      <c r="W932" s="747"/>
    </row>
    <row r="933" spans="19:23" ht="12.75" customHeight="1">
      <c r="S933" s="746"/>
      <c r="W933" s="747"/>
    </row>
    <row r="934" spans="19:23" ht="12.75" customHeight="1">
      <c r="S934" s="746"/>
      <c r="W934" s="747"/>
    </row>
    <row r="935" spans="19:23" ht="12.75" customHeight="1">
      <c r="S935" s="746"/>
      <c r="W935" s="747"/>
    </row>
    <row r="936" spans="19:23" ht="12.75" customHeight="1">
      <c r="S936" s="746"/>
      <c r="W936" s="747"/>
    </row>
    <row r="937" spans="19:23" ht="12.75" customHeight="1">
      <c r="S937" s="746"/>
      <c r="W937" s="747"/>
    </row>
    <row r="938" spans="19:23" ht="12.75" customHeight="1">
      <c r="S938" s="746"/>
      <c r="W938" s="747"/>
    </row>
    <row r="939" spans="19:23" ht="12.75" customHeight="1">
      <c r="S939" s="746"/>
      <c r="W939" s="747"/>
    </row>
    <row r="940" spans="19:23" ht="12.75" customHeight="1">
      <c r="S940" s="746"/>
      <c r="W940" s="747"/>
    </row>
    <row r="941" spans="19:23" ht="12.75" customHeight="1">
      <c r="S941" s="746"/>
      <c r="W941" s="747"/>
    </row>
    <row r="942" spans="19:23" ht="12.75" customHeight="1">
      <c r="S942" s="746"/>
      <c r="W942" s="747"/>
    </row>
    <row r="943" spans="19:23" ht="12.75" customHeight="1">
      <c r="S943" s="746"/>
      <c r="W943" s="747"/>
    </row>
    <row r="944" spans="19:23" ht="12.75" customHeight="1">
      <c r="S944" s="746"/>
      <c r="W944" s="747"/>
    </row>
    <row r="945" spans="19:23" ht="12.75" customHeight="1">
      <c r="S945" s="746"/>
      <c r="W945" s="747"/>
    </row>
    <row r="946" spans="19:23" ht="12.75" customHeight="1">
      <c r="S946" s="746"/>
      <c r="W946" s="747"/>
    </row>
    <row r="947" spans="19:23" ht="12.75" customHeight="1">
      <c r="S947" s="746"/>
      <c r="W947" s="747"/>
    </row>
    <row r="948" spans="19:23" ht="12.75" customHeight="1">
      <c r="S948" s="746"/>
      <c r="W948" s="747"/>
    </row>
    <row r="949" spans="19:23" ht="12.75" customHeight="1">
      <c r="S949" s="746"/>
      <c r="W949" s="747"/>
    </row>
    <row r="950" spans="19:23" ht="12.75" customHeight="1">
      <c r="S950" s="746"/>
      <c r="W950" s="747"/>
    </row>
    <row r="951" spans="19:23" ht="12.75" customHeight="1">
      <c r="S951" s="746"/>
      <c r="W951" s="747"/>
    </row>
    <row r="952" spans="19:23" ht="12.75" customHeight="1">
      <c r="S952" s="746"/>
      <c r="W952" s="747"/>
    </row>
    <row r="953" spans="19:23" ht="12.75" customHeight="1">
      <c r="S953" s="746"/>
      <c r="W953" s="747"/>
    </row>
    <row r="954" spans="19:23" ht="12.75" customHeight="1">
      <c r="S954" s="746"/>
      <c r="W954" s="747"/>
    </row>
    <row r="955" spans="19:23" ht="12.75" customHeight="1">
      <c r="S955" s="746"/>
      <c r="W955" s="747"/>
    </row>
    <row r="956" spans="19:23" ht="12.75" customHeight="1">
      <c r="S956" s="746"/>
      <c r="W956" s="747"/>
    </row>
    <row r="957" spans="19:23" ht="12.75" customHeight="1">
      <c r="S957" s="746"/>
      <c r="W957" s="747"/>
    </row>
    <row r="958" spans="19:23" ht="12.75" customHeight="1">
      <c r="S958" s="746"/>
      <c r="W958" s="747"/>
    </row>
    <row r="959" spans="19:23" ht="12.75" customHeight="1">
      <c r="S959" s="746"/>
      <c r="W959" s="747"/>
    </row>
    <row r="960" spans="19:23" ht="12.75" customHeight="1">
      <c r="S960" s="746"/>
      <c r="W960" s="747"/>
    </row>
    <row r="961" spans="19:23" ht="12.75" customHeight="1">
      <c r="S961" s="746"/>
      <c r="W961" s="747"/>
    </row>
    <row r="962" spans="19:23" ht="12.75" customHeight="1">
      <c r="S962" s="746"/>
      <c r="W962" s="747"/>
    </row>
    <row r="963" spans="19:23" ht="12.75" customHeight="1">
      <c r="S963" s="746"/>
      <c r="W963" s="747"/>
    </row>
    <row r="964" spans="19:23" ht="12.75" customHeight="1">
      <c r="S964" s="746"/>
      <c r="W964" s="747"/>
    </row>
    <row r="965" spans="19:23" ht="12.75" customHeight="1">
      <c r="S965" s="746"/>
      <c r="W965" s="747"/>
    </row>
    <row r="966" spans="19:23" ht="12.75" customHeight="1">
      <c r="S966" s="746"/>
      <c r="W966" s="747"/>
    </row>
    <row r="967" spans="19:23" ht="12.75" customHeight="1">
      <c r="S967" s="746"/>
      <c r="W967" s="747"/>
    </row>
    <row r="968" spans="19:23" ht="12.75" customHeight="1">
      <c r="S968" s="746"/>
      <c r="W968" s="747"/>
    </row>
    <row r="969" spans="19:23" ht="12.75" customHeight="1">
      <c r="S969" s="746"/>
      <c r="W969" s="747"/>
    </row>
    <row r="970" spans="19:23" ht="12.75" customHeight="1">
      <c r="S970" s="746"/>
      <c r="W970" s="747"/>
    </row>
    <row r="971" spans="19:23" ht="12.75" customHeight="1">
      <c r="S971" s="746"/>
      <c r="W971" s="747"/>
    </row>
    <row r="972" spans="19:23" ht="12.75" customHeight="1">
      <c r="S972" s="746"/>
      <c r="W972" s="747"/>
    </row>
    <row r="973" spans="19:23" ht="12.75" customHeight="1">
      <c r="S973" s="746"/>
      <c r="W973" s="747"/>
    </row>
    <row r="974" spans="19:23" ht="12.75" customHeight="1">
      <c r="S974" s="746"/>
      <c r="W974" s="747"/>
    </row>
    <row r="975" spans="19:23" ht="12.75" customHeight="1">
      <c r="S975" s="746"/>
      <c r="W975" s="747"/>
    </row>
    <row r="976" spans="19:23" ht="12.75" customHeight="1">
      <c r="S976" s="746"/>
      <c r="W976" s="747"/>
    </row>
    <row r="977" spans="19:23" ht="12.75" customHeight="1">
      <c r="S977" s="746"/>
      <c r="W977" s="747"/>
    </row>
    <row r="978" spans="19:23" ht="12.75" customHeight="1">
      <c r="S978" s="746"/>
      <c r="W978" s="747"/>
    </row>
    <row r="979" spans="19:23" ht="12.75" customHeight="1">
      <c r="S979" s="746"/>
      <c r="W979" s="747"/>
    </row>
    <row r="980" spans="19:23" ht="12.75" customHeight="1">
      <c r="S980" s="746"/>
      <c r="W980" s="747"/>
    </row>
    <row r="981" spans="19:23" ht="12.75" customHeight="1">
      <c r="S981" s="746"/>
      <c r="W981" s="747"/>
    </row>
    <row r="982" spans="19:23" ht="12.75" customHeight="1">
      <c r="S982" s="746"/>
      <c r="W982" s="747"/>
    </row>
    <row r="983" spans="19:23" ht="12.75" customHeight="1">
      <c r="S983" s="746"/>
      <c r="W983" s="747"/>
    </row>
    <row r="984" spans="19:23" ht="12.75" customHeight="1">
      <c r="S984" s="746"/>
      <c r="W984" s="747"/>
    </row>
    <row r="985" spans="19:23" ht="12.75" customHeight="1">
      <c r="S985" s="746"/>
      <c r="W985" s="747"/>
    </row>
    <row r="986" spans="19:23" ht="12.75" customHeight="1">
      <c r="S986" s="746"/>
      <c r="W986" s="747"/>
    </row>
    <row r="987" spans="19:23" ht="12.75" customHeight="1">
      <c r="S987" s="746"/>
      <c r="W987" s="747"/>
    </row>
    <row r="988" spans="19:23" ht="12.75" customHeight="1">
      <c r="S988" s="746"/>
      <c r="W988" s="747"/>
    </row>
    <row r="989" spans="19:23" ht="12.75" customHeight="1">
      <c r="S989" s="746"/>
      <c r="W989" s="747"/>
    </row>
    <row r="990" spans="19:23" ht="12.75" customHeight="1">
      <c r="S990" s="746"/>
      <c r="W990" s="747"/>
    </row>
    <row r="991" spans="19:23" ht="12.75" customHeight="1">
      <c r="S991" s="746"/>
      <c r="W991" s="747"/>
    </row>
    <row r="992" spans="19:23" ht="12.75" customHeight="1">
      <c r="S992" s="746"/>
      <c r="W992" s="747"/>
    </row>
    <row r="993" spans="19:23" ht="12.75" customHeight="1">
      <c r="S993" s="746"/>
      <c r="W993" s="747"/>
    </row>
    <row r="994" spans="19:23" ht="12.75" customHeight="1">
      <c r="S994" s="746"/>
      <c r="W994" s="747"/>
    </row>
    <row r="995" spans="19:23" ht="12.75" customHeight="1">
      <c r="S995" s="746"/>
      <c r="W995" s="747"/>
    </row>
    <row r="996" spans="19:23" ht="12.75" customHeight="1">
      <c r="S996" s="746"/>
      <c r="W996" s="747"/>
    </row>
    <row r="997" spans="19:23" ht="12.75" customHeight="1">
      <c r="S997" s="746"/>
      <c r="W997" s="747"/>
    </row>
    <row r="998" spans="19:23" ht="12.75" customHeight="1">
      <c r="S998" s="746"/>
      <c r="W998" s="747"/>
    </row>
    <row r="999" spans="19:23" ht="12.75" customHeight="1">
      <c r="S999" s="746"/>
      <c r="W999" s="747"/>
    </row>
    <row r="1000" spans="19:23" ht="12.75" customHeight="1">
      <c r="S1000" s="746"/>
      <c r="W1000" s="747"/>
    </row>
  </sheetData>
  <mergeCells count="39">
    <mergeCell ref="U42:V42"/>
    <mergeCell ref="B43:C43"/>
    <mergeCell ref="O35:R35"/>
    <mergeCell ref="U35:V35"/>
    <mergeCell ref="U36:V36"/>
    <mergeCell ref="U40:V40"/>
    <mergeCell ref="U41:V41"/>
    <mergeCell ref="O32:R32"/>
    <mergeCell ref="U32:V32"/>
    <mergeCell ref="O33:R33"/>
    <mergeCell ref="U33:V33"/>
    <mergeCell ref="O34:R34"/>
    <mergeCell ref="U34:V34"/>
    <mergeCell ref="U27:V27"/>
    <mergeCell ref="U28:V28"/>
    <mergeCell ref="U29:V29"/>
    <mergeCell ref="U30:V30"/>
    <mergeCell ref="U31:V31"/>
    <mergeCell ref="U15:V15"/>
    <mergeCell ref="U16:V16"/>
    <mergeCell ref="U22:V22"/>
    <mergeCell ref="U23:V23"/>
    <mergeCell ref="U24:V24"/>
    <mergeCell ref="O12:R12"/>
    <mergeCell ref="U12:V12"/>
    <mergeCell ref="O13:R13"/>
    <mergeCell ref="U13:V13"/>
    <mergeCell ref="O14:R14"/>
    <mergeCell ref="U14:V14"/>
    <mergeCell ref="Q6:R6"/>
    <mergeCell ref="B7:C7"/>
    <mergeCell ref="U8:V8"/>
    <mergeCell ref="O9:R9"/>
    <mergeCell ref="U11:V11"/>
    <mergeCell ref="H5:I5"/>
    <mergeCell ref="O5:R5"/>
    <mergeCell ref="S5:T5"/>
    <mergeCell ref="U5:V5"/>
    <mergeCell ref="W5:X5"/>
  </mergeCells>
  <pageMargins left="0.32" right="0.5" top="0.34" bottom="0.33" header="0" footer="0"/>
  <pageSetup paperSize="8" orientation="landscape"/>
  <rowBreaks count="2" manualBreakCount="2">
    <brk id="63" man="1"/>
    <brk id="85" man="1"/>
  </rowBreaks>
  <colBreaks count="1" manualBreakCount="1">
    <brk id="20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I875"/>
  <sheetViews>
    <sheetView workbookViewId="0"/>
  </sheetViews>
  <sheetFormatPr defaultColWidth="12.54296875" defaultRowHeight="15" customHeight="1"/>
  <cols>
    <col min="1" max="1" width="14.6328125" customWidth="1"/>
    <col min="2" max="2" width="9.6328125" customWidth="1"/>
    <col min="3" max="3" width="52.36328125" customWidth="1"/>
    <col min="4" max="4" width="10.90625" customWidth="1"/>
    <col min="5" max="5" width="15.36328125" customWidth="1"/>
    <col min="6" max="6" width="15" customWidth="1"/>
    <col min="7" max="7" width="15.36328125" customWidth="1"/>
    <col min="8" max="8" width="15.08984375" customWidth="1"/>
    <col min="9" max="9" width="15.6328125" customWidth="1"/>
    <col min="10" max="10" width="15.08984375" customWidth="1"/>
    <col min="11" max="11" width="14.90625" customWidth="1"/>
    <col min="12" max="13" width="15.08984375" customWidth="1"/>
    <col min="14" max="14" width="15.36328125" customWidth="1"/>
    <col min="15" max="15" width="15.08984375" customWidth="1"/>
    <col min="16" max="16" width="15.90625" customWidth="1"/>
    <col min="17" max="17" width="16.6328125" customWidth="1"/>
    <col min="18" max="18" width="15.6328125" customWidth="1"/>
    <col min="19" max="19" width="13.36328125" hidden="1" customWidth="1"/>
    <col min="20" max="20" width="9.08984375" hidden="1" customWidth="1"/>
    <col min="21" max="21" width="11" hidden="1" customWidth="1"/>
    <col min="22" max="22" width="2.08984375" hidden="1" customWidth="1"/>
    <col min="23" max="23" width="11.6328125" hidden="1" customWidth="1"/>
    <col min="24" max="31" width="12.6328125" hidden="1" customWidth="1"/>
    <col min="32" max="33" width="12.6328125" customWidth="1"/>
    <col min="34" max="34" width="9.08984375" customWidth="1"/>
    <col min="35" max="35" width="18.6328125" customWidth="1"/>
  </cols>
  <sheetData>
    <row r="1" spans="1:35" ht="18" customHeight="1">
      <c r="A1" s="1" t="s">
        <v>659</v>
      </c>
      <c r="B1" s="2"/>
      <c r="C1" s="3"/>
      <c r="D1" s="2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125"/>
      <c r="V1" s="125"/>
      <c r="W1" s="125"/>
      <c r="X1" s="125"/>
      <c r="Y1" s="125"/>
      <c r="Z1" s="125"/>
      <c r="AA1" s="125"/>
      <c r="AB1" s="125"/>
      <c r="AC1" s="125"/>
      <c r="AD1" s="125"/>
      <c r="AE1" s="125"/>
      <c r="AF1" s="125"/>
      <c r="AG1" s="125"/>
      <c r="AH1" s="125"/>
      <c r="AI1" s="126"/>
    </row>
    <row r="2" spans="1:35" ht="12.75" customHeight="1">
      <c r="A2" s="4"/>
      <c r="B2" s="2" t="s">
        <v>660</v>
      </c>
      <c r="C2" s="3"/>
      <c r="D2" s="2"/>
      <c r="E2" s="3" t="s">
        <v>661</v>
      </c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6"/>
    </row>
    <row r="3" spans="1:35" ht="12.75" customHeight="1">
      <c r="A3" s="5" t="s">
        <v>660</v>
      </c>
      <c r="B3" s="6"/>
      <c r="C3" s="7"/>
      <c r="D3" s="7"/>
      <c r="E3" s="8" t="s">
        <v>662</v>
      </c>
      <c r="F3" s="8"/>
      <c r="G3" s="8"/>
      <c r="H3" s="8"/>
      <c r="I3" s="8"/>
      <c r="J3" s="446"/>
      <c r="K3" s="8"/>
      <c r="L3" s="8"/>
      <c r="M3" s="8"/>
      <c r="N3" s="99"/>
      <c r="O3" s="100"/>
      <c r="P3" s="100"/>
      <c r="Q3" s="352"/>
      <c r="R3" s="449"/>
      <c r="S3" s="3"/>
      <c r="T3" s="3"/>
      <c r="U3" s="125"/>
      <c r="V3" s="125"/>
      <c r="W3" s="125"/>
      <c r="X3" s="125"/>
      <c r="Y3" s="125"/>
      <c r="Z3" s="125"/>
      <c r="AA3" s="125"/>
      <c r="AB3" s="125"/>
      <c r="AC3" s="125"/>
      <c r="AD3" s="125"/>
      <c r="AE3" s="125"/>
      <c r="AF3" s="125"/>
      <c r="AG3" s="125"/>
      <c r="AH3" s="125"/>
      <c r="AI3" s="126"/>
    </row>
    <row r="4" spans="1:35" ht="41.25" customHeight="1">
      <c r="A4" s="9" t="s">
        <v>663</v>
      </c>
      <c r="B4" s="10" t="s">
        <v>664</v>
      </c>
      <c r="C4" s="11" t="s">
        <v>455</v>
      </c>
      <c r="D4" s="11" t="s">
        <v>665</v>
      </c>
      <c r="E4" s="437">
        <v>38353</v>
      </c>
      <c r="F4" s="437">
        <v>38384</v>
      </c>
      <c r="G4" s="437">
        <v>38412</v>
      </c>
      <c r="H4" s="437">
        <v>38443</v>
      </c>
      <c r="I4" s="437">
        <v>38473</v>
      </c>
      <c r="J4" s="437">
        <v>38504</v>
      </c>
      <c r="K4" s="437">
        <v>38534</v>
      </c>
      <c r="L4" s="437">
        <v>38565</v>
      </c>
      <c r="M4" s="437">
        <v>38596</v>
      </c>
      <c r="N4" s="437">
        <v>38626</v>
      </c>
      <c r="O4" s="437">
        <v>38657</v>
      </c>
      <c r="P4" s="437">
        <v>38687</v>
      </c>
      <c r="Q4" s="437" t="s">
        <v>666</v>
      </c>
      <c r="R4" s="450" t="s">
        <v>667</v>
      </c>
      <c r="S4" s="2"/>
      <c r="T4" s="2"/>
      <c r="U4" s="155"/>
      <c r="V4" s="155"/>
      <c r="W4" s="155"/>
      <c r="X4" s="155"/>
      <c r="Y4" s="155"/>
      <c r="Z4" s="155"/>
      <c r="AA4" s="155"/>
      <c r="AB4" s="155"/>
      <c r="AC4" s="155"/>
      <c r="AD4" s="155"/>
      <c r="AE4" s="155"/>
      <c r="AF4" s="155"/>
      <c r="AG4" s="155"/>
      <c r="AH4" s="155"/>
      <c r="AI4" s="474" t="s">
        <v>668</v>
      </c>
    </row>
    <row r="5" spans="1:35" ht="9" customHeight="1">
      <c r="A5" s="13"/>
      <c r="B5" s="14"/>
      <c r="C5" s="14"/>
      <c r="D5" s="14"/>
      <c r="E5" s="438"/>
      <c r="F5" s="438"/>
      <c r="G5" s="438"/>
      <c r="H5" s="438"/>
      <c r="I5" s="438"/>
      <c r="J5" s="438"/>
      <c r="K5" s="438"/>
      <c r="L5" s="438"/>
      <c r="M5" s="438"/>
      <c r="N5" s="438"/>
      <c r="O5" s="438"/>
      <c r="P5" s="438"/>
      <c r="Q5" s="438"/>
      <c r="R5" s="451"/>
      <c r="S5" s="2"/>
      <c r="T5" s="2"/>
      <c r="U5" s="155"/>
      <c r="V5" s="155"/>
      <c r="W5" s="155"/>
      <c r="X5" s="155"/>
      <c r="Y5" s="155"/>
      <c r="Z5" s="155"/>
      <c r="AA5" s="155"/>
      <c r="AB5" s="155"/>
      <c r="AC5" s="155"/>
      <c r="AD5" s="155"/>
      <c r="AE5" s="155"/>
      <c r="AF5" s="155"/>
      <c r="AG5" s="155"/>
      <c r="AH5" s="155"/>
      <c r="AI5" s="474"/>
    </row>
    <row r="6" spans="1:35" ht="12" customHeight="1">
      <c r="A6" s="16"/>
      <c r="B6" s="17"/>
      <c r="C6" s="17"/>
      <c r="D6" s="17"/>
      <c r="E6" s="439"/>
      <c r="F6" s="439"/>
      <c r="G6" s="439"/>
      <c r="H6" s="439"/>
      <c r="I6" s="439"/>
      <c r="J6" s="439"/>
      <c r="K6" s="439"/>
      <c r="L6" s="439"/>
      <c r="M6" s="439"/>
      <c r="N6" s="439"/>
      <c r="O6" s="439"/>
      <c r="P6" s="439"/>
      <c r="Q6" s="452"/>
      <c r="R6" s="453"/>
      <c r="S6" s="2"/>
      <c r="T6" s="2"/>
      <c r="U6" s="155"/>
      <c r="V6" s="155"/>
      <c r="W6" s="155"/>
      <c r="X6" s="155"/>
      <c r="Y6" s="155"/>
      <c r="Z6" s="155"/>
      <c r="AA6" s="155"/>
      <c r="AB6" s="155"/>
      <c r="AC6" s="155"/>
      <c r="AD6" s="155"/>
      <c r="AE6" s="155"/>
      <c r="AF6" s="155"/>
      <c r="AG6" s="155"/>
      <c r="AH6" s="155"/>
      <c r="AI6" s="474"/>
    </row>
    <row r="7" spans="1:35" ht="16.5" customHeight="1">
      <c r="A7" s="13"/>
      <c r="B7" s="19"/>
      <c r="C7" s="19"/>
      <c r="D7" s="19"/>
      <c r="E7" s="440">
        <f t="shared" ref="E7:P7" si="0">E9+E18+E32+E48+E54+E65+E76+E83+E98+E114+E123+E132+E147+E171+E178+E186+E192+E201+E206+E213+E222+E228+E234+E240+E261+E269+E278+E289+E295+E317+E330+E341+E364+E381+E392+E397+E403+E411+E417+E427+E437+E447+E453+E461+E470+E477+E482+E490+E496+E502+E512+E518+E527+E533+E537+E539+E547+E555+E563+E569+E579+E587+E594+E598+E602+E608+E614+E622+E628+E634+E640+E646+E652+E657+E663+E669+E675+E681+E687+E694+E700+E708+E714+E722+E728+E735+E744+E750+E763+E772+E778+E784+E790+E797+E808+E817+E823+E830+E837+E843+E848</f>
        <v>10439508.07</v>
      </c>
      <c r="F7" s="440">
        <f t="shared" si="0"/>
        <v>8597020.1699999999</v>
      </c>
      <c r="G7" s="440">
        <f t="shared" si="0"/>
        <v>10706727.34</v>
      </c>
      <c r="H7" s="440">
        <f t="shared" si="0"/>
        <v>9387588.5329999998</v>
      </c>
      <c r="I7" s="440">
        <f t="shared" si="0"/>
        <v>10548100.32</v>
      </c>
      <c r="J7" s="440">
        <f t="shared" si="0"/>
        <v>10919250.779999999</v>
      </c>
      <c r="K7" s="440">
        <f t="shared" si="0"/>
        <v>10394596.529999999</v>
      </c>
      <c r="L7" s="440">
        <f t="shared" si="0"/>
        <v>9691430.3950000107</v>
      </c>
      <c r="M7" s="440">
        <f t="shared" si="0"/>
        <v>9701206.3199999891</v>
      </c>
      <c r="N7" s="440">
        <f t="shared" si="0"/>
        <v>10968912.15</v>
      </c>
      <c r="O7" s="440">
        <f t="shared" si="0"/>
        <v>11308421.49</v>
      </c>
      <c r="P7" s="440">
        <f t="shared" si="0"/>
        <v>13536463.529999999</v>
      </c>
      <c r="Q7" s="440">
        <f>SUM(E7:P7)</f>
        <v>126199225.62800001</v>
      </c>
      <c r="R7" s="454">
        <f>+Q7/12</f>
        <v>10516602.1356667</v>
      </c>
      <c r="S7" s="455"/>
      <c r="T7" s="3"/>
      <c r="U7" s="125"/>
      <c r="V7" s="125"/>
      <c r="W7" s="125"/>
      <c r="X7" s="125"/>
      <c r="Y7" s="125"/>
      <c r="Z7" s="125"/>
      <c r="AA7" s="125"/>
      <c r="AB7" s="125"/>
      <c r="AC7" s="125"/>
      <c r="AD7" s="125"/>
      <c r="AE7" s="125"/>
      <c r="AF7" s="125"/>
      <c r="AG7" s="125"/>
      <c r="AH7" s="125"/>
      <c r="AI7" s="126"/>
    </row>
    <row r="8" spans="1:35" ht="16.5" customHeight="1">
      <c r="A8" s="21"/>
      <c r="B8" s="22"/>
      <c r="C8" s="22"/>
      <c r="D8" s="22"/>
      <c r="E8" s="23"/>
      <c r="F8" s="23"/>
      <c r="G8" s="24"/>
      <c r="H8" s="469"/>
      <c r="I8" s="470"/>
      <c r="J8" s="470"/>
      <c r="K8" s="470"/>
      <c r="L8" s="470"/>
      <c r="M8" s="470"/>
      <c r="N8" s="470"/>
      <c r="O8" s="470"/>
      <c r="P8" s="565"/>
      <c r="Q8" s="456"/>
      <c r="R8" s="567"/>
      <c r="S8" s="3"/>
      <c r="T8" s="3"/>
      <c r="U8" s="125"/>
      <c r="V8" s="125"/>
      <c r="W8" s="426" t="s">
        <v>669</v>
      </c>
      <c r="X8" s="426" t="s">
        <v>670</v>
      </c>
      <c r="Y8" s="161" t="s">
        <v>671</v>
      </c>
      <c r="Z8" s="161" t="s">
        <v>672</v>
      </c>
      <c r="AA8" s="161" t="s">
        <v>673</v>
      </c>
      <c r="AB8" s="161" t="s">
        <v>674</v>
      </c>
      <c r="AC8" s="161" t="s">
        <v>675</v>
      </c>
      <c r="AD8" s="161" t="s">
        <v>676</v>
      </c>
      <c r="AE8" s="161" t="s">
        <v>677</v>
      </c>
      <c r="AF8" s="161" t="s">
        <v>678</v>
      </c>
      <c r="AG8" s="161" t="s">
        <v>679</v>
      </c>
      <c r="AH8" s="125"/>
      <c r="AI8" s="126"/>
    </row>
    <row r="9" spans="1:35" ht="12" customHeight="1">
      <c r="A9" s="554" t="s">
        <v>377</v>
      </c>
      <c r="B9" s="555">
        <v>629</v>
      </c>
      <c r="C9" s="556" t="s">
        <v>680</v>
      </c>
      <c r="D9" s="557">
        <v>310</v>
      </c>
      <c r="E9" s="45">
        <v>4624.9399999999996</v>
      </c>
      <c r="F9" s="45">
        <v>2765.2</v>
      </c>
      <c r="G9" s="108"/>
      <c r="H9" s="210"/>
      <c r="I9" s="120"/>
      <c r="J9" s="120"/>
      <c r="K9" s="120"/>
      <c r="L9" s="120"/>
      <c r="M9" s="120"/>
      <c r="N9" s="120"/>
      <c r="O9" s="120"/>
      <c r="P9" s="76"/>
      <c r="Q9" s="531">
        <f>SUM(E9:P9)</f>
        <v>7390.14</v>
      </c>
      <c r="R9" s="460">
        <f>AVERAGE(E9:P9)</f>
        <v>3695.07</v>
      </c>
      <c r="S9" s="309">
        <f>+R9</f>
        <v>3695.07</v>
      </c>
      <c r="T9" s="125"/>
      <c r="U9" s="125"/>
      <c r="V9" s="125"/>
      <c r="W9" s="125"/>
      <c r="X9" s="125"/>
      <c r="Y9" s="125"/>
      <c r="Z9" s="125"/>
      <c r="AA9" s="125"/>
      <c r="AB9" s="125"/>
      <c r="AC9" s="125"/>
      <c r="AD9" s="125"/>
      <c r="AE9" s="125"/>
      <c r="AF9" s="125"/>
      <c r="AG9" s="125"/>
      <c r="AH9" s="125"/>
      <c r="AI9" s="126"/>
    </row>
    <row r="10" spans="1:35" ht="12.75" customHeight="1">
      <c r="A10" s="558"/>
      <c r="B10" s="555"/>
      <c r="C10" s="559" t="s">
        <v>681</v>
      </c>
      <c r="D10" s="560"/>
      <c r="E10" s="35" t="s">
        <v>376</v>
      </c>
      <c r="F10" s="35" t="s">
        <v>376</v>
      </c>
      <c r="G10" s="104"/>
      <c r="H10" s="210"/>
      <c r="I10" s="120"/>
      <c r="J10" s="120"/>
      <c r="K10" s="120"/>
      <c r="L10" s="120"/>
      <c r="M10" s="120"/>
      <c r="N10" s="120"/>
      <c r="O10" s="120"/>
      <c r="P10" s="76"/>
      <c r="Q10" s="532">
        <f>SUM(E10:P10)</f>
        <v>0</v>
      </c>
      <c r="R10" s="533">
        <f>Q10/3</f>
        <v>0</v>
      </c>
      <c r="S10" s="125"/>
      <c r="T10" s="309">
        <f>+R10</f>
        <v>0</v>
      </c>
      <c r="U10" s="221">
        <f>+Q10</f>
        <v>0</v>
      </c>
      <c r="V10" s="125"/>
      <c r="W10" s="221" t="str">
        <f>F10</f>
        <v>NA</v>
      </c>
      <c r="X10" s="221" t="s">
        <v>376</v>
      </c>
      <c r="Y10" s="125" t="s">
        <v>376</v>
      </c>
      <c r="Z10" s="125" t="s">
        <v>376</v>
      </c>
      <c r="AA10" s="125" t="s">
        <v>376</v>
      </c>
      <c r="AB10" s="125" t="s">
        <v>376</v>
      </c>
      <c r="AC10" s="125" t="s">
        <v>376</v>
      </c>
      <c r="AD10" s="125" t="s">
        <v>376</v>
      </c>
      <c r="AE10" s="125" t="s">
        <v>376</v>
      </c>
      <c r="AF10" s="125" t="s">
        <v>376</v>
      </c>
      <c r="AG10" s="125" t="s">
        <v>376</v>
      </c>
      <c r="AH10" s="125"/>
      <c r="AI10" s="126"/>
    </row>
    <row r="11" spans="1:35" ht="12.75" customHeight="1">
      <c r="A11" s="558"/>
      <c r="B11" s="555"/>
      <c r="C11" s="561" t="s">
        <v>682</v>
      </c>
      <c r="D11" s="560"/>
      <c r="E11" s="49">
        <f>E9/$D$9</f>
        <v>14.919161290322601</v>
      </c>
      <c r="F11" s="49">
        <f>F9/$D$9</f>
        <v>8.92</v>
      </c>
      <c r="G11" s="109">
        <f>G9/$D$9</f>
        <v>0</v>
      </c>
      <c r="H11" s="265"/>
      <c r="I11" s="106"/>
      <c r="J11" s="106"/>
      <c r="K11" s="106"/>
      <c r="L11" s="106"/>
      <c r="M11" s="106"/>
      <c r="N11" s="106"/>
      <c r="O11" s="106"/>
      <c r="P11" s="38"/>
      <c r="Q11" s="548">
        <f>Q9/$D$9</f>
        <v>23.8391612903226</v>
      </c>
      <c r="R11" s="533">
        <f>+R9/D9</f>
        <v>11.9195806451613</v>
      </c>
      <c r="S11" s="125"/>
      <c r="T11" s="125"/>
      <c r="U11" s="125"/>
      <c r="V11" s="125"/>
      <c r="W11" s="125"/>
      <c r="X11" s="125"/>
      <c r="Y11" s="125"/>
      <c r="Z11" s="125"/>
      <c r="AA11" s="125"/>
      <c r="AB11" s="125"/>
      <c r="AC11" s="125"/>
      <c r="AD11" s="125"/>
      <c r="AE11" s="125"/>
      <c r="AF11" s="125"/>
      <c r="AG11" s="125"/>
      <c r="AH11" s="125"/>
      <c r="AI11" s="126"/>
    </row>
    <row r="12" spans="1:35" ht="12.75" customHeight="1">
      <c r="A12" s="558"/>
      <c r="B12" s="555"/>
      <c r="C12" s="561" t="s">
        <v>683</v>
      </c>
      <c r="D12" s="560"/>
      <c r="E12" s="95"/>
      <c r="F12" s="95"/>
      <c r="G12" s="95"/>
      <c r="H12" s="243"/>
      <c r="I12" s="243"/>
      <c r="J12" s="243"/>
      <c r="K12" s="243"/>
      <c r="L12" s="243"/>
      <c r="M12" s="240"/>
      <c r="N12" s="240"/>
      <c r="O12" s="144"/>
      <c r="P12" s="240"/>
      <c r="Q12" s="148"/>
      <c r="R12" s="466"/>
      <c r="S12" s="309"/>
      <c r="T12" s="125"/>
      <c r="U12" s="125"/>
      <c r="V12" s="125"/>
      <c r="W12" s="125"/>
      <c r="X12" s="125"/>
      <c r="Y12" s="125"/>
      <c r="Z12" s="125"/>
      <c r="AA12" s="125"/>
      <c r="AB12" s="125"/>
      <c r="AC12" s="125"/>
      <c r="AD12" s="125"/>
      <c r="AE12" s="125"/>
      <c r="AF12" s="125"/>
      <c r="AG12" s="125"/>
      <c r="AH12" s="125"/>
      <c r="AI12" s="126"/>
    </row>
    <row r="13" spans="1:35" ht="12.75" customHeight="1">
      <c r="A13" s="562"/>
      <c r="B13" s="560"/>
      <c r="C13" s="36" t="s">
        <v>684</v>
      </c>
      <c r="D13" s="560"/>
      <c r="E13" s="147"/>
      <c r="F13" s="406"/>
      <c r="G13" s="483"/>
      <c r="H13" s="406"/>
      <c r="I13" s="406"/>
      <c r="J13" s="406"/>
      <c r="K13" s="406"/>
      <c r="L13" s="406"/>
      <c r="M13" s="406"/>
      <c r="N13" s="406"/>
      <c r="O13" s="483"/>
      <c r="P13" s="406"/>
      <c r="Q13" s="277"/>
      <c r="R13" s="568"/>
      <c r="S13" s="3"/>
      <c r="T13" s="3"/>
      <c r="U13" s="125"/>
      <c r="V13" s="125"/>
      <c r="W13" s="125"/>
      <c r="X13" s="125"/>
      <c r="Y13" s="125"/>
      <c r="Z13" s="125"/>
      <c r="AA13" s="125"/>
      <c r="AB13" s="125"/>
      <c r="AC13" s="125"/>
      <c r="AD13" s="125"/>
      <c r="AE13" s="125"/>
      <c r="AF13" s="125"/>
      <c r="AG13" s="125"/>
      <c r="AH13" s="125"/>
      <c r="AI13" s="126"/>
    </row>
    <row r="14" spans="1:35" ht="12.75" customHeight="1">
      <c r="A14" s="562"/>
      <c r="B14" s="560"/>
      <c r="C14" s="36" t="s">
        <v>682</v>
      </c>
      <c r="D14" s="560"/>
      <c r="E14" s="146"/>
      <c r="F14" s="406"/>
      <c r="G14" s="406"/>
      <c r="H14" s="406"/>
      <c r="I14" s="406"/>
      <c r="J14" s="406"/>
      <c r="K14" s="406"/>
      <c r="L14" s="406"/>
      <c r="M14" s="406"/>
      <c r="N14" s="406"/>
      <c r="O14" s="406"/>
      <c r="P14" s="406"/>
      <c r="Q14" s="277"/>
      <c r="R14" s="568"/>
      <c r="S14" s="3"/>
      <c r="T14" s="3"/>
      <c r="U14" s="125"/>
      <c r="V14" s="125"/>
      <c r="W14" s="125"/>
      <c r="X14" s="125"/>
      <c r="Y14" s="125"/>
      <c r="Z14" s="125"/>
      <c r="AA14" s="125"/>
      <c r="AB14" s="125"/>
      <c r="AC14" s="125"/>
      <c r="AD14" s="125"/>
      <c r="AE14" s="125"/>
      <c r="AF14" s="125"/>
      <c r="AG14" s="125"/>
      <c r="AH14" s="125"/>
      <c r="AI14" s="126"/>
    </row>
    <row r="15" spans="1:35" ht="12.75" customHeight="1">
      <c r="A15" s="562"/>
      <c r="B15" s="560"/>
      <c r="C15" s="36" t="s">
        <v>685</v>
      </c>
      <c r="D15" s="560"/>
      <c r="E15" s="146"/>
      <c r="F15" s="406"/>
      <c r="G15" s="406"/>
      <c r="H15" s="406"/>
      <c r="I15" s="406"/>
      <c r="J15" s="406"/>
      <c r="K15" s="406"/>
      <c r="L15" s="406"/>
      <c r="M15" s="406"/>
      <c r="N15" s="406"/>
      <c r="O15" s="406"/>
      <c r="P15" s="406"/>
      <c r="Q15" s="277"/>
      <c r="R15" s="568"/>
      <c r="S15" s="3"/>
      <c r="T15" s="3"/>
      <c r="U15" s="125"/>
      <c r="V15" s="125"/>
      <c r="W15" s="125"/>
      <c r="X15" s="125"/>
      <c r="Y15" s="125"/>
      <c r="Z15" s="125"/>
      <c r="AA15" s="125"/>
      <c r="AB15" s="125"/>
      <c r="AC15" s="125"/>
      <c r="AD15" s="125"/>
      <c r="AE15" s="125"/>
      <c r="AF15" s="125"/>
      <c r="AG15" s="125"/>
      <c r="AH15" s="125"/>
      <c r="AI15" s="126"/>
    </row>
    <row r="16" spans="1:35" ht="12.75" customHeight="1">
      <c r="A16" s="562"/>
      <c r="B16" s="560"/>
      <c r="C16" s="33" t="s">
        <v>686</v>
      </c>
      <c r="D16" s="560"/>
      <c r="E16" s="146"/>
      <c r="F16" s="406"/>
      <c r="G16" s="406"/>
      <c r="H16" s="406"/>
      <c r="I16" s="406"/>
      <c r="J16" s="406"/>
      <c r="K16" s="406"/>
      <c r="L16" s="406"/>
      <c r="M16" s="406"/>
      <c r="N16" s="406"/>
      <c r="O16" s="406"/>
      <c r="P16" s="406"/>
      <c r="Q16" s="277"/>
      <c r="R16" s="568"/>
      <c r="S16" s="3"/>
      <c r="T16" s="3"/>
      <c r="U16" s="125"/>
      <c r="V16" s="125"/>
      <c r="W16" s="125"/>
      <c r="X16" s="125"/>
      <c r="Y16" s="125"/>
      <c r="Z16" s="125"/>
      <c r="AA16" s="125"/>
      <c r="AB16" s="125"/>
      <c r="AC16" s="125"/>
      <c r="AD16" s="125"/>
      <c r="AE16" s="125"/>
      <c r="AF16" s="125"/>
      <c r="AG16" s="125"/>
      <c r="AH16" s="125"/>
      <c r="AI16" s="126"/>
    </row>
    <row r="17" spans="1:35" ht="12.75" customHeight="1">
      <c r="A17" s="563"/>
      <c r="B17" s="560"/>
      <c r="C17" s="36"/>
      <c r="D17" s="560"/>
      <c r="E17" s="564"/>
      <c r="F17" s="3"/>
      <c r="G17" s="330"/>
      <c r="H17" s="3"/>
      <c r="I17" s="330"/>
      <c r="J17" s="330"/>
      <c r="K17" s="330"/>
      <c r="L17" s="3"/>
      <c r="M17" s="330"/>
      <c r="N17" s="330"/>
      <c r="O17" s="330"/>
      <c r="P17" s="330"/>
      <c r="Q17" s="569"/>
      <c r="R17" s="570"/>
      <c r="S17" s="3"/>
      <c r="T17" s="3"/>
      <c r="U17" s="125"/>
      <c r="V17" s="125"/>
      <c r="W17" s="125"/>
      <c r="X17" s="125"/>
      <c r="Y17" s="125"/>
      <c r="Z17" s="125"/>
      <c r="AA17" s="125"/>
      <c r="AB17" s="125"/>
      <c r="AC17" s="125"/>
      <c r="AD17" s="125"/>
      <c r="AE17" s="125"/>
      <c r="AF17" s="125"/>
      <c r="AG17" s="125"/>
      <c r="AH17" s="125"/>
      <c r="AI17" s="126"/>
    </row>
    <row r="18" spans="1:35" ht="12.75" customHeight="1">
      <c r="A18" s="26" t="s">
        <v>575</v>
      </c>
      <c r="B18" s="27">
        <v>566</v>
      </c>
      <c r="C18" s="28" t="s">
        <v>576</v>
      </c>
      <c r="D18" s="29">
        <v>1044</v>
      </c>
      <c r="E18" s="30">
        <v>127350.67</v>
      </c>
      <c r="F18" s="30">
        <v>31138.94</v>
      </c>
      <c r="G18" s="30">
        <v>39788.449999999997</v>
      </c>
      <c r="H18" s="30">
        <v>43963.68</v>
      </c>
      <c r="I18" s="30">
        <v>45232.22</v>
      </c>
      <c r="J18" s="30">
        <v>120712.44</v>
      </c>
      <c r="K18" s="30">
        <v>45627.62</v>
      </c>
      <c r="L18" s="30">
        <v>45920.95</v>
      </c>
      <c r="M18" s="30">
        <v>33839.93</v>
      </c>
      <c r="N18" s="30">
        <v>46087.48</v>
      </c>
      <c r="O18" s="30">
        <v>43875.1</v>
      </c>
      <c r="P18" s="30">
        <v>63497.07</v>
      </c>
      <c r="Q18" s="571">
        <f>SUM(E18:P18)</f>
        <v>687034.55</v>
      </c>
      <c r="R18" s="460">
        <f>AVERAGE(E18:P18)</f>
        <v>57252.879166666702</v>
      </c>
      <c r="S18" s="309">
        <f>+R18</f>
        <v>57252.879166666702</v>
      </c>
      <c r="T18" s="125"/>
      <c r="U18" s="125"/>
      <c r="V18" s="125"/>
      <c r="W18" s="125"/>
      <c r="X18" s="125"/>
      <c r="Y18" s="125"/>
      <c r="Z18" s="125"/>
      <c r="AA18" s="125"/>
      <c r="AB18" s="125"/>
      <c r="AC18" s="125"/>
      <c r="AD18" s="125"/>
      <c r="AE18" s="125"/>
      <c r="AF18" s="125"/>
      <c r="AG18" s="125"/>
      <c r="AH18" s="125"/>
      <c r="AI18" s="126"/>
    </row>
    <row r="19" spans="1:35" ht="12.75" customHeight="1">
      <c r="A19" s="31"/>
      <c r="B19" s="32"/>
      <c r="C19" s="33" t="s">
        <v>687</v>
      </c>
      <c r="D19" s="34"/>
      <c r="E19" s="35">
        <v>3037.07</v>
      </c>
      <c r="F19" s="35" t="s">
        <v>376</v>
      </c>
      <c r="G19" s="35" t="s">
        <v>376</v>
      </c>
      <c r="H19" s="35" t="s">
        <v>376</v>
      </c>
      <c r="I19" s="35" t="s">
        <v>376</v>
      </c>
      <c r="J19" s="35">
        <v>2373.2399999999998</v>
      </c>
      <c r="K19" s="35" t="s">
        <v>376</v>
      </c>
      <c r="L19" s="35" t="s">
        <v>376</v>
      </c>
      <c r="M19" s="35" t="s">
        <v>376</v>
      </c>
      <c r="N19" s="35" t="s">
        <v>376</v>
      </c>
      <c r="O19" s="35" t="s">
        <v>376</v>
      </c>
      <c r="P19" s="35" t="s">
        <v>376</v>
      </c>
      <c r="Q19" s="462">
        <f>SUM(E19:P19)</f>
        <v>5410.31</v>
      </c>
      <c r="R19" s="308">
        <f>+Q19/12</f>
        <v>450.85916666666702</v>
      </c>
      <c r="S19" s="221"/>
      <c r="T19" s="309">
        <f>+R19</f>
        <v>450.85916666666702</v>
      </c>
      <c r="U19" s="221">
        <f>+Q19</f>
        <v>5410.31</v>
      </c>
      <c r="V19" s="125"/>
      <c r="W19" s="221" t="str">
        <f>G19</f>
        <v>NA</v>
      </c>
      <c r="X19" s="125" t="s">
        <v>376</v>
      </c>
      <c r="Y19" s="125" t="s">
        <v>376</v>
      </c>
      <c r="Z19" s="125" t="s">
        <v>376</v>
      </c>
      <c r="AA19" s="221">
        <f>J19</f>
        <v>2373.2399999999998</v>
      </c>
      <c r="AB19" s="125" t="s">
        <v>376</v>
      </c>
      <c r="AC19" s="125" t="s">
        <v>376</v>
      </c>
      <c r="AD19" s="125" t="s">
        <v>376</v>
      </c>
      <c r="AE19" s="125" t="s">
        <v>376</v>
      </c>
      <c r="AF19" s="125" t="s">
        <v>376</v>
      </c>
      <c r="AG19" s="125" t="s">
        <v>376</v>
      </c>
      <c r="AH19" s="125"/>
      <c r="AI19" s="126"/>
    </row>
    <row r="20" spans="1:35" ht="12.75" customHeight="1">
      <c r="A20" s="31"/>
      <c r="B20" s="32"/>
      <c r="C20" s="36" t="s">
        <v>688</v>
      </c>
      <c r="D20" s="34"/>
      <c r="E20" s="37">
        <f t="shared" ref="E20:Q20" si="1">E18/$D$18</f>
        <v>121.983400383142</v>
      </c>
      <c r="F20" s="37">
        <f t="shared" si="1"/>
        <v>29.8265708812261</v>
      </c>
      <c r="G20" s="37">
        <f t="shared" si="1"/>
        <v>38.111542145593901</v>
      </c>
      <c r="H20" s="37">
        <f t="shared" si="1"/>
        <v>42.110804597701097</v>
      </c>
      <c r="I20" s="37">
        <f t="shared" si="1"/>
        <v>43.325881226053603</v>
      </c>
      <c r="J20" s="37">
        <f t="shared" si="1"/>
        <v>115.624942528736</v>
      </c>
      <c r="K20" s="37">
        <f t="shared" si="1"/>
        <v>43.7046168582376</v>
      </c>
      <c r="L20" s="37">
        <f t="shared" si="1"/>
        <v>43.985584291187699</v>
      </c>
      <c r="M20" s="37">
        <f t="shared" si="1"/>
        <v>32.413726053639799</v>
      </c>
      <c r="N20" s="37">
        <f t="shared" si="1"/>
        <v>44.145095785440603</v>
      </c>
      <c r="O20" s="37">
        <f t="shared" si="1"/>
        <v>42.025957854406101</v>
      </c>
      <c r="P20" s="37">
        <f t="shared" si="1"/>
        <v>60.820948275862101</v>
      </c>
      <c r="Q20" s="51">
        <f t="shared" si="1"/>
        <v>658.07907088122602</v>
      </c>
      <c r="R20" s="308">
        <f>+R18/D18</f>
        <v>54.839922573435501</v>
      </c>
      <c r="S20" s="221"/>
      <c r="T20" s="125"/>
      <c r="U20" s="125"/>
      <c r="V20" s="125"/>
      <c r="W20" s="125"/>
      <c r="X20" s="125"/>
      <c r="Y20" s="125"/>
      <c r="Z20" s="125"/>
      <c r="AA20" s="125"/>
      <c r="AB20" s="125"/>
      <c r="AC20" s="125"/>
      <c r="AD20" s="125"/>
      <c r="AE20" s="125"/>
      <c r="AF20" s="125"/>
      <c r="AG20" s="125"/>
      <c r="AH20" s="125"/>
      <c r="AI20" s="126"/>
    </row>
    <row r="21" spans="1:35" ht="12.75" customHeight="1">
      <c r="A21" s="31"/>
      <c r="B21" s="32"/>
      <c r="C21" s="36" t="s">
        <v>689</v>
      </c>
      <c r="D21" s="34"/>
      <c r="E21" s="38" t="s">
        <v>690</v>
      </c>
      <c r="F21" s="38"/>
      <c r="G21" s="38"/>
      <c r="H21" s="38"/>
      <c r="I21" s="38"/>
      <c r="J21" s="38" t="s">
        <v>691</v>
      </c>
      <c r="K21" s="38"/>
      <c r="L21" s="38"/>
      <c r="M21" s="38"/>
      <c r="N21" s="38"/>
      <c r="O21" s="38"/>
      <c r="P21" s="38"/>
      <c r="Q21" s="178"/>
      <c r="R21" s="308"/>
      <c r="S21" s="221"/>
      <c r="T21" s="125"/>
      <c r="U21" s="125"/>
      <c r="V21" s="125"/>
      <c r="W21" s="125"/>
      <c r="X21" s="125"/>
      <c r="Y21" s="125"/>
      <c r="Z21" s="125"/>
      <c r="AA21" s="125"/>
      <c r="AB21" s="125"/>
      <c r="AC21" s="125"/>
      <c r="AD21" s="125"/>
      <c r="AE21" s="125"/>
      <c r="AF21" s="125"/>
      <c r="AG21" s="125"/>
      <c r="AH21" s="125"/>
      <c r="AI21" s="126"/>
    </row>
    <row r="22" spans="1:35" ht="12.75" customHeight="1">
      <c r="A22" s="31"/>
      <c r="B22" s="32"/>
      <c r="C22" s="36" t="s">
        <v>692</v>
      </c>
      <c r="D22" s="34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178"/>
      <c r="R22" s="308"/>
      <c r="S22" s="221"/>
      <c r="T22" s="125"/>
      <c r="U22" s="125"/>
      <c r="V22" s="125"/>
      <c r="W22" s="125"/>
      <c r="X22" s="125"/>
      <c r="Y22" s="125"/>
      <c r="Z22" s="125"/>
      <c r="AA22" s="125"/>
      <c r="AB22" s="125"/>
      <c r="AC22" s="125"/>
      <c r="AD22" s="125"/>
      <c r="AE22" s="125"/>
      <c r="AF22" s="125"/>
      <c r="AG22" s="125"/>
      <c r="AH22" s="125"/>
      <c r="AI22" s="126"/>
    </row>
    <row r="23" spans="1:35" ht="12.75" customHeight="1">
      <c r="A23" s="31"/>
      <c r="B23" s="32"/>
      <c r="C23" s="33" t="s">
        <v>693</v>
      </c>
      <c r="D23" s="34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178"/>
      <c r="R23" s="308"/>
      <c r="S23" s="221"/>
      <c r="T23" s="125"/>
      <c r="U23" s="125"/>
      <c r="V23" s="125"/>
      <c r="W23" s="125"/>
      <c r="X23" s="125"/>
      <c r="Y23" s="125"/>
      <c r="Z23" s="125"/>
      <c r="AA23" s="125"/>
      <c r="AB23" s="125"/>
      <c r="AC23" s="125"/>
      <c r="AD23" s="125"/>
      <c r="AE23" s="125"/>
      <c r="AF23" s="125"/>
      <c r="AG23" s="125"/>
      <c r="AH23" s="125"/>
      <c r="AI23" s="126"/>
    </row>
    <row r="24" spans="1:35" ht="12.75" customHeight="1">
      <c r="A24" s="31"/>
      <c r="B24" s="32"/>
      <c r="C24" s="33" t="s">
        <v>694</v>
      </c>
      <c r="D24" s="34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462"/>
      <c r="R24" s="310"/>
      <c r="S24" s="221"/>
      <c r="T24" s="125"/>
      <c r="U24" s="125"/>
      <c r="V24" s="125"/>
      <c r="W24" s="125"/>
      <c r="X24" s="125"/>
      <c r="Y24" s="125"/>
      <c r="Z24" s="125"/>
      <c r="AA24" s="125"/>
      <c r="AB24" s="125"/>
      <c r="AC24" s="125"/>
      <c r="AD24" s="125"/>
      <c r="AE24" s="125"/>
      <c r="AF24" s="125"/>
      <c r="AG24" s="125"/>
      <c r="AH24" s="125"/>
      <c r="AI24" s="126"/>
    </row>
    <row r="25" spans="1:35" ht="12.75" customHeight="1">
      <c r="A25" s="31"/>
      <c r="B25" s="32"/>
      <c r="C25" s="36" t="s">
        <v>682</v>
      </c>
      <c r="D25" s="34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462"/>
      <c r="R25" s="310"/>
      <c r="S25" s="221"/>
      <c r="T25" s="125"/>
      <c r="U25" s="125"/>
      <c r="V25" s="125"/>
      <c r="W25" s="125"/>
      <c r="X25" s="125"/>
      <c r="Y25" s="125"/>
      <c r="Z25" s="125"/>
      <c r="AA25" s="125"/>
      <c r="AB25" s="125"/>
      <c r="AC25" s="125"/>
      <c r="AD25" s="125"/>
      <c r="AE25" s="125"/>
      <c r="AF25" s="125"/>
      <c r="AG25" s="125"/>
      <c r="AH25" s="125"/>
      <c r="AI25" s="126"/>
    </row>
    <row r="26" spans="1:35" ht="12.75" customHeight="1">
      <c r="A26" s="31"/>
      <c r="B26" s="32"/>
      <c r="C26" s="36" t="s">
        <v>692</v>
      </c>
      <c r="D26" s="34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148"/>
      <c r="R26" s="310"/>
      <c r="S26" s="221"/>
      <c r="T26" s="125"/>
      <c r="U26" s="125"/>
      <c r="V26" s="125"/>
      <c r="W26" s="125"/>
      <c r="X26" s="125"/>
      <c r="Y26" s="125"/>
      <c r="Z26" s="125"/>
      <c r="AA26" s="125"/>
      <c r="AB26" s="125"/>
      <c r="AC26" s="125"/>
      <c r="AD26" s="125"/>
      <c r="AE26" s="125"/>
      <c r="AF26" s="125"/>
      <c r="AG26" s="125"/>
      <c r="AH26" s="125"/>
      <c r="AI26" s="126"/>
    </row>
    <row r="27" spans="1:35" ht="12.75" customHeight="1">
      <c r="A27" s="31"/>
      <c r="B27" s="32"/>
      <c r="C27" s="36" t="s">
        <v>695</v>
      </c>
      <c r="D27" s="34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148"/>
      <c r="R27" s="310"/>
      <c r="S27" s="221"/>
      <c r="T27" s="125"/>
      <c r="U27" s="125"/>
      <c r="V27" s="125"/>
      <c r="W27" s="125"/>
      <c r="X27" s="125"/>
      <c r="Y27" s="125"/>
      <c r="Z27" s="125"/>
      <c r="AA27" s="125"/>
      <c r="AB27" s="125"/>
      <c r="AC27" s="125"/>
      <c r="AD27" s="125"/>
      <c r="AE27" s="125"/>
      <c r="AF27" s="125"/>
      <c r="AG27" s="125"/>
      <c r="AH27" s="125"/>
      <c r="AI27" s="126"/>
    </row>
    <row r="28" spans="1:35" ht="12.75" customHeight="1">
      <c r="A28" s="31"/>
      <c r="B28" s="32"/>
      <c r="C28" s="36" t="s">
        <v>696</v>
      </c>
      <c r="D28" s="34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148"/>
      <c r="R28" s="310"/>
      <c r="S28" s="221"/>
      <c r="T28" s="125"/>
      <c r="U28" s="125"/>
      <c r="V28" s="125"/>
      <c r="W28" s="125"/>
      <c r="X28" s="125"/>
      <c r="Y28" s="125"/>
      <c r="Z28" s="125"/>
      <c r="AA28" s="125"/>
      <c r="AB28" s="125"/>
      <c r="AC28" s="125"/>
      <c r="AD28" s="125"/>
      <c r="AE28" s="125"/>
      <c r="AF28" s="125"/>
      <c r="AG28" s="125"/>
      <c r="AH28" s="125"/>
      <c r="AI28" s="126"/>
    </row>
    <row r="29" spans="1:35" ht="12.75" customHeight="1">
      <c r="A29" s="31"/>
      <c r="B29" s="32"/>
      <c r="C29" s="36" t="s">
        <v>697</v>
      </c>
      <c r="D29" s="34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148"/>
      <c r="R29" s="310"/>
      <c r="S29" s="221"/>
      <c r="T29" s="125"/>
      <c r="U29" s="125"/>
      <c r="V29" s="125"/>
      <c r="W29" s="125"/>
      <c r="X29" s="125"/>
      <c r="Y29" s="125"/>
      <c r="Z29" s="125"/>
      <c r="AA29" s="125"/>
      <c r="AB29" s="125"/>
      <c r="AC29" s="125"/>
      <c r="AD29" s="125"/>
      <c r="AE29" s="125"/>
      <c r="AF29" s="125"/>
      <c r="AG29" s="125"/>
      <c r="AH29" s="125"/>
      <c r="AI29" s="126"/>
    </row>
    <row r="30" spans="1:35" ht="12.75" customHeight="1">
      <c r="A30" s="31"/>
      <c r="B30" s="32"/>
      <c r="C30" s="36" t="s">
        <v>698</v>
      </c>
      <c r="D30" s="34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148"/>
      <c r="R30" s="310"/>
      <c r="S30" s="221"/>
      <c r="T30" s="125"/>
      <c r="U30" s="125"/>
      <c r="V30" s="125"/>
      <c r="W30" s="125"/>
      <c r="X30" s="125"/>
      <c r="Y30" s="125"/>
      <c r="Z30" s="125"/>
      <c r="AA30" s="125"/>
      <c r="AB30" s="125"/>
      <c r="AC30" s="125"/>
      <c r="AD30" s="125"/>
      <c r="AE30" s="125"/>
      <c r="AF30" s="125"/>
      <c r="AG30" s="125"/>
      <c r="AH30" s="125"/>
      <c r="AI30" s="126"/>
    </row>
    <row r="31" spans="1:35" ht="12.75" customHeight="1">
      <c r="A31" s="39"/>
      <c r="B31" s="40"/>
      <c r="C31" s="36"/>
      <c r="D31" s="34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69"/>
      <c r="R31" s="306"/>
      <c r="S31" s="221"/>
      <c r="T31" s="125"/>
      <c r="U31" s="125"/>
      <c r="V31" s="125"/>
      <c r="W31" s="125"/>
      <c r="X31" s="125"/>
      <c r="Y31" s="125"/>
      <c r="Z31" s="125"/>
      <c r="AA31" s="125"/>
      <c r="AB31" s="125"/>
      <c r="AC31" s="125"/>
      <c r="AD31" s="125"/>
      <c r="AE31" s="125"/>
      <c r="AF31" s="125"/>
      <c r="AG31" s="125"/>
      <c r="AH31" s="125"/>
      <c r="AI31" s="126"/>
    </row>
    <row r="32" spans="1:35" ht="12.75" customHeight="1">
      <c r="A32" s="26" t="s">
        <v>699</v>
      </c>
      <c r="B32" s="27">
        <v>914</v>
      </c>
      <c r="C32" s="196" t="s">
        <v>700</v>
      </c>
      <c r="D32" s="29">
        <v>3588</v>
      </c>
      <c r="E32" s="179">
        <v>27836.94</v>
      </c>
      <c r="F32" s="179">
        <v>30120.27</v>
      </c>
      <c r="G32" s="179">
        <v>51080.77</v>
      </c>
      <c r="H32" s="179">
        <v>27135.62</v>
      </c>
      <c r="I32" s="178">
        <v>41416</v>
      </c>
      <c r="J32" s="108">
        <v>30787.82</v>
      </c>
      <c r="K32" s="518"/>
      <c r="L32" s="177"/>
      <c r="M32" s="177"/>
      <c r="N32" s="177"/>
      <c r="O32" s="177"/>
      <c r="P32" s="198"/>
      <c r="Q32" s="459">
        <f>SUM(E32:P32)</f>
        <v>208377.42</v>
      </c>
      <c r="R32" s="460">
        <f>AVERAGE(E32:P32)</f>
        <v>34729.57</v>
      </c>
      <c r="S32" s="309">
        <f>+R32</f>
        <v>34729.57</v>
      </c>
      <c r="T32" s="125"/>
      <c r="U32" s="125"/>
      <c r="V32" s="125"/>
      <c r="W32" s="125"/>
      <c r="X32" s="125"/>
      <c r="Y32" s="125"/>
      <c r="Z32" s="125"/>
      <c r="AA32" s="125"/>
      <c r="AB32" s="125"/>
      <c r="AC32" s="125"/>
      <c r="AD32" s="125"/>
      <c r="AE32" s="125"/>
      <c r="AF32" s="125"/>
      <c r="AG32" s="125"/>
      <c r="AH32" s="125"/>
      <c r="AI32" s="126"/>
    </row>
    <row r="33" spans="1:35" ht="12.75" customHeight="1">
      <c r="A33" s="31"/>
      <c r="B33" s="32"/>
      <c r="C33" s="36" t="s">
        <v>701</v>
      </c>
      <c r="D33" s="34"/>
      <c r="E33" s="35" t="s">
        <v>376</v>
      </c>
      <c r="F33" s="35" t="s">
        <v>376</v>
      </c>
      <c r="G33" s="35" t="s">
        <v>376</v>
      </c>
      <c r="H33" s="35" t="s">
        <v>376</v>
      </c>
      <c r="I33" s="104" t="s">
        <v>376</v>
      </c>
      <c r="J33" s="104" t="s">
        <v>376</v>
      </c>
      <c r="K33" s="518"/>
      <c r="L33" s="177"/>
      <c r="M33" s="177"/>
      <c r="N33" s="177"/>
      <c r="O33" s="177"/>
      <c r="P33" s="198"/>
      <c r="Q33" s="461">
        <f>SUM(E33:P33)</f>
        <v>0</v>
      </c>
      <c r="R33" s="308">
        <f>+Q33/6</f>
        <v>0</v>
      </c>
      <c r="S33" s="221"/>
      <c r="T33" s="309">
        <f>+R33</f>
        <v>0</v>
      </c>
      <c r="U33" s="221">
        <f>+Q33</f>
        <v>0</v>
      </c>
      <c r="V33" s="125"/>
      <c r="W33" s="221" t="s">
        <v>376</v>
      </c>
      <c r="X33" s="125" t="s">
        <v>376</v>
      </c>
      <c r="Y33" s="125" t="s">
        <v>376</v>
      </c>
      <c r="Z33" s="125" t="s">
        <v>376</v>
      </c>
      <c r="AA33" s="125" t="s">
        <v>376</v>
      </c>
      <c r="AB33" s="125" t="s">
        <v>376</v>
      </c>
      <c r="AC33" s="125" t="s">
        <v>376</v>
      </c>
      <c r="AD33" s="125" t="s">
        <v>376</v>
      </c>
      <c r="AE33" s="125" t="s">
        <v>376</v>
      </c>
      <c r="AF33" s="125" t="s">
        <v>376</v>
      </c>
      <c r="AG33" s="125" t="s">
        <v>376</v>
      </c>
      <c r="AH33" s="125"/>
      <c r="AI33" s="126"/>
    </row>
    <row r="34" spans="1:35" ht="12.75" customHeight="1">
      <c r="A34" s="31"/>
      <c r="B34" s="32"/>
      <c r="C34" s="176" t="s">
        <v>702</v>
      </c>
      <c r="D34" s="34"/>
      <c r="E34" s="118">
        <f t="shared" ref="E34:J34" si="2">E32/$D$32</f>
        <v>7.7583444816053504</v>
      </c>
      <c r="F34" s="118">
        <f t="shared" si="2"/>
        <v>8.3947240802675598</v>
      </c>
      <c r="G34" s="118">
        <f t="shared" si="2"/>
        <v>14.2365579710145</v>
      </c>
      <c r="H34" s="118">
        <f t="shared" si="2"/>
        <v>7.5628818283166099</v>
      </c>
      <c r="I34" s="110">
        <f t="shared" si="2"/>
        <v>11.5429208472687</v>
      </c>
      <c r="J34" s="110">
        <f t="shared" si="2"/>
        <v>8.5807748049052393</v>
      </c>
      <c r="K34" s="265"/>
      <c r="L34" s="106"/>
      <c r="M34" s="106"/>
      <c r="N34" s="106"/>
      <c r="O34" s="106"/>
      <c r="P34" s="38"/>
      <c r="Q34" s="178">
        <f>Q32/$D$32</f>
        <v>58.076204013377897</v>
      </c>
      <c r="R34" s="308">
        <f>+R32/D32</f>
        <v>9.6793673355629899</v>
      </c>
      <c r="S34" s="221"/>
      <c r="T34" s="125"/>
      <c r="U34" s="125"/>
      <c r="V34" s="125"/>
      <c r="W34" s="125"/>
      <c r="X34" s="125"/>
      <c r="Y34" s="125"/>
      <c r="Z34" s="125"/>
      <c r="AA34" s="125"/>
      <c r="AB34" s="125"/>
      <c r="AC34" s="125"/>
      <c r="AD34" s="125"/>
      <c r="AE34" s="125"/>
      <c r="AF34" s="125"/>
      <c r="AG34" s="125"/>
      <c r="AH34" s="125"/>
      <c r="AI34" s="126"/>
    </row>
    <row r="35" spans="1:35" ht="12.75" customHeight="1">
      <c r="A35" s="31"/>
      <c r="B35" s="32"/>
      <c r="C35" s="36" t="s">
        <v>703</v>
      </c>
      <c r="D35" s="34"/>
      <c r="E35" s="35"/>
      <c r="F35" s="35"/>
      <c r="G35" s="35"/>
      <c r="H35" s="35"/>
      <c r="I35" s="35"/>
      <c r="J35" s="45"/>
      <c r="K35" s="45"/>
      <c r="L35" s="45"/>
      <c r="M35" s="45"/>
      <c r="N35" s="566"/>
      <c r="O35" s="566"/>
      <c r="P35" s="566"/>
      <c r="Q35" s="35"/>
      <c r="R35" s="572"/>
      <c r="S35" s="125"/>
      <c r="T35" s="125"/>
      <c r="U35" s="125"/>
      <c r="V35" s="125"/>
      <c r="W35" s="125"/>
      <c r="X35" s="125"/>
      <c r="Y35" s="125"/>
      <c r="Z35" s="125"/>
      <c r="AA35" s="125"/>
      <c r="AB35" s="125"/>
      <c r="AC35" s="125"/>
      <c r="AD35" s="125"/>
      <c r="AE35" s="125"/>
      <c r="AF35" s="125"/>
      <c r="AG35" s="125"/>
      <c r="AH35" s="125"/>
      <c r="AI35" s="126"/>
    </row>
    <row r="36" spans="1:35" ht="12.75" customHeight="1">
      <c r="A36" s="31"/>
      <c r="B36" s="32"/>
      <c r="C36" s="36"/>
      <c r="D36" s="34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572"/>
      <c r="S36" s="125"/>
      <c r="T36" s="125"/>
      <c r="U36" s="125"/>
      <c r="V36" s="125"/>
      <c r="W36" s="125"/>
      <c r="X36" s="125"/>
      <c r="Y36" s="125"/>
      <c r="Z36" s="125"/>
      <c r="AA36" s="125"/>
      <c r="AB36" s="125"/>
      <c r="AC36" s="125"/>
      <c r="AD36" s="125"/>
      <c r="AE36" s="125"/>
      <c r="AF36" s="125"/>
      <c r="AG36" s="125"/>
      <c r="AH36" s="125"/>
      <c r="AI36" s="126"/>
    </row>
    <row r="37" spans="1:35" ht="12.75" customHeight="1">
      <c r="A37" s="31"/>
      <c r="B37" s="32"/>
      <c r="C37" s="96" t="s">
        <v>704</v>
      </c>
      <c r="D37" s="34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572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5"/>
      <c r="AD37" s="125"/>
      <c r="AE37" s="125"/>
      <c r="AF37" s="125"/>
      <c r="AG37" s="125"/>
      <c r="AH37" s="125"/>
      <c r="AI37" s="126"/>
    </row>
    <row r="38" spans="1:35" ht="12.75" customHeight="1">
      <c r="A38" s="31"/>
      <c r="B38" s="32"/>
      <c r="C38" s="36" t="s">
        <v>705</v>
      </c>
      <c r="D38" s="34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572"/>
      <c r="S38" s="125"/>
      <c r="T38" s="125"/>
      <c r="U38" s="125"/>
      <c r="V38" s="125"/>
      <c r="W38" s="125"/>
      <c r="X38" s="125"/>
      <c r="Y38" s="125"/>
      <c r="Z38" s="125"/>
      <c r="AA38" s="125"/>
      <c r="AB38" s="125"/>
      <c r="AC38" s="125"/>
      <c r="AD38" s="125"/>
      <c r="AE38" s="125"/>
      <c r="AF38" s="125"/>
      <c r="AG38" s="125"/>
      <c r="AH38" s="125"/>
      <c r="AI38" s="126"/>
    </row>
    <row r="39" spans="1:35" ht="12.75" customHeight="1">
      <c r="A39" s="31"/>
      <c r="B39" s="32"/>
      <c r="C39" s="36" t="s">
        <v>706</v>
      </c>
      <c r="D39" s="34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572"/>
      <c r="S39" s="125"/>
      <c r="T39" s="125"/>
      <c r="U39" s="125"/>
      <c r="V39" s="125"/>
      <c r="W39" s="125"/>
      <c r="X39" s="125"/>
      <c r="Y39" s="125"/>
      <c r="Z39" s="125"/>
      <c r="AA39" s="125"/>
      <c r="AB39" s="125"/>
      <c r="AC39" s="125"/>
      <c r="AD39" s="125"/>
      <c r="AE39" s="125"/>
      <c r="AF39" s="125"/>
      <c r="AG39" s="125"/>
      <c r="AH39" s="125"/>
      <c r="AI39" s="126"/>
    </row>
    <row r="40" spans="1:35" ht="12.75" customHeight="1">
      <c r="A40" s="31"/>
      <c r="B40" s="32"/>
      <c r="C40" s="36" t="s">
        <v>707</v>
      </c>
      <c r="D40" s="34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572"/>
      <c r="S40" s="125"/>
      <c r="T40" s="125"/>
      <c r="U40" s="125"/>
      <c r="V40" s="125"/>
      <c r="W40" s="125"/>
      <c r="X40" s="125"/>
      <c r="Y40" s="125"/>
      <c r="Z40" s="125"/>
      <c r="AA40" s="125"/>
      <c r="AB40" s="125"/>
      <c r="AC40" s="125"/>
      <c r="AD40" s="125"/>
      <c r="AE40" s="125"/>
      <c r="AF40" s="125"/>
      <c r="AG40" s="125"/>
      <c r="AH40" s="125"/>
      <c r="AI40" s="126"/>
    </row>
    <row r="41" spans="1:35" ht="12.75" customHeight="1">
      <c r="A41" s="31"/>
      <c r="B41" s="32"/>
      <c r="C41" s="36"/>
      <c r="D41" s="34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572"/>
      <c r="S41" s="125"/>
      <c r="T41" s="125"/>
      <c r="U41" s="125"/>
      <c r="V41" s="125"/>
      <c r="W41" s="125"/>
      <c r="X41" s="125"/>
      <c r="Y41" s="125"/>
      <c r="Z41" s="125"/>
      <c r="AA41" s="125"/>
      <c r="AB41" s="125"/>
      <c r="AC41" s="125"/>
      <c r="AD41" s="125"/>
      <c r="AE41" s="125"/>
      <c r="AF41" s="125"/>
      <c r="AG41" s="125"/>
      <c r="AH41" s="125"/>
      <c r="AI41" s="126"/>
    </row>
    <row r="42" spans="1:35" ht="12.75" customHeight="1">
      <c r="A42" s="31"/>
      <c r="B42" s="32"/>
      <c r="C42" s="36" t="s">
        <v>708</v>
      </c>
      <c r="D42" s="34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572"/>
      <c r="S42" s="125"/>
      <c r="T42" s="125"/>
      <c r="U42" s="125"/>
      <c r="V42" s="125"/>
      <c r="W42" s="125"/>
      <c r="X42" s="125"/>
      <c r="Y42" s="125"/>
      <c r="Z42" s="125"/>
      <c r="AA42" s="125"/>
      <c r="AB42" s="125"/>
      <c r="AC42" s="125"/>
      <c r="AD42" s="125"/>
      <c r="AE42" s="125"/>
      <c r="AF42" s="125"/>
      <c r="AG42" s="125"/>
      <c r="AH42" s="125"/>
      <c r="AI42" s="126"/>
    </row>
    <row r="43" spans="1:35" ht="12.75" customHeight="1">
      <c r="A43" s="31"/>
      <c r="B43" s="32"/>
      <c r="C43" s="36"/>
      <c r="D43" s="34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572"/>
      <c r="S43" s="125"/>
      <c r="T43" s="125"/>
      <c r="U43" s="125"/>
      <c r="V43" s="125"/>
      <c r="W43" s="125"/>
      <c r="X43" s="125"/>
      <c r="Y43" s="125"/>
      <c r="Z43" s="125"/>
      <c r="AA43" s="125"/>
      <c r="AB43" s="125"/>
      <c r="AC43" s="125"/>
      <c r="AD43" s="125"/>
      <c r="AE43" s="125"/>
      <c r="AF43" s="125"/>
      <c r="AG43" s="125"/>
      <c r="AH43" s="125"/>
      <c r="AI43" s="126"/>
    </row>
    <row r="44" spans="1:35" ht="12.75" customHeight="1">
      <c r="A44" s="31"/>
      <c r="B44" s="32"/>
      <c r="C44" s="33" t="s">
        <v>709</v>
      </c>
      <c r="D44" s="34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572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6"/>
    </row>
    <row r="45" spans="1:35" ht="12.75" customHeight="1">
      <c r="A45" s="31"/>
      <c r="B45" s="32"/>
      <c r="C45" s="33" t="s">
        <v>710</v>
      </c>
      <c r="D45" s="34"/>
      <c r="E45" s="287"/>
      <c r="F45" s="287"/>
      <c r="G45" s="287"/>
      <c r="H45" s="287"/>
      <c r="I45" s="287"/>
      <c r="J45" s="287"/>
      <c r="K45" s="35"/>
      <c r="L45" s="35"/>
      <c r="M45" s="35"/>
      <c r="N45" s="35"/>
      <c r="O45" s="35"/>
      <c r="P45" s="35"/>
      <c r="Q45" s="287"/>
      <c r="R45" s="573"/>
      <c r="S45" s="125"/>
      <c r="T45" s="125"/>
      <c r="U45" s="125"/>
      <c r="V45" s="125"/>
      <c r="W45" s="125"/>
      <c r="X45" s="125"/>
      <c r="Y45" s="125"/>
      <c r="Z45" s="125"/>
      <c r="AA45" s="125"/>
      <c r="AB45" s="125"/>
      <c r="AC45" s="125"/>
      <c r="AD45" s="125"/>
      <c r="AE45" s="125"/>
      <c r="AF45" s="125"/>
      <c r="AG45" s="125"/>
      <c r="AH45" s="125"/>
      <c r="AI45" s="126"/>
    </row>
    <row r="46" spans="1:35" ht="12.75" customHeight="1">
      <c r="A46" s="31"/>
      <c r="B46" s="32"/>
      <c r="C46" s="33" t="s">
        <v>711</v>
      </c>
      <c r="D46" s="34"/>
      <c r="E46" s="287"/>
      <c r="F46" s="287"/>
      <c r="G46" s="287"/>
      <c r="H46" s="287"/>
      <c r="I46" s="287"/>
      <c r="J46" s="287"/>
      <c r="K46" s="35"/>
      <c r="L46" s="35"/>
      <c r="M46" s="35"/>
      <c r="N46" s="35"/>
      <c r="O46" s="35"/>
      <c r="P46" s="35"/>
      <c r="Q46" s="287"/>
      <c r="R46" s="573"/>
      <c r="S46" s="125"/>
      <c r="T46" s="125"/>
      <c r="U46" s="125"/>
      <c r="V46" s="125"/>
      <c r="W46" s="125"/>
      <c r="X46" s="125"/>
      <c r="Y46" s="125"/>
      <c r="Z46" s="125"/>
      <c r="AA46" s="125"/>
      <c r="AB46" s="125"/>
      <c r="AC46" s="125"/>
      <c r="AD46" s="125"/>
      <c r="AE46" s="125"/>
      <c r="AF46" s="125"/>
      <c r="AG46" s="125"/>
      <c r="AH46" s="125"/>
      <c r="AI46" s="126"/>
    </row>
    <row r="47" spans="1:35" ht="12.75" customHeight="1">
      <c r="A47" s="31"/>
      <c r="B47" s="32"/>
      <c r="C47" s="33"/>
      <c r="D47" s="34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574"/>
      <c r="S47" s="125"/>
      <c r="T47" s="125"/>
      <c r="U47" s="125"/>
      <c r="V47" s="125"/>
      <c r="W47" s="125"/>
      <c r="X47" s="125"/>
      <c r="Y47" s="125"/>
      <c r="Z47" s="125"/>
      <c r="AA47" s="125"/>
      <c r="AB47" s="125"/>
      <c r="AC47" s="125"/>
      <c r="AD47" s="125"/>
      <c r="AE47" s="125"/>
      <c r="AF47" s="125"/>
      <c r="AG47" s="125"/>
      <c r="AH47" s="125"/>
      <c r="AI47" s="126"/>
    </row>
    <row r="48" spans="1:35" ht="12.75" customHeight="1">
      <c r="A48" s="42" t="s">
        <v>609</v>
      </c>
      <c r="B48" s="43">
        <v>723</v>
      </c>
      <c r="C48" s="44" t="s">
        <v>712</v>
      </c>
      <c r="D48" s="29">
        <v>1477</v>
      </c>
      <c r="E48" s="45">
        <v>90738.35</v>
      </c>
      <c r="F48" s="45">
        <v>79070.399999999994</v>
      </c>
      <c r="G48" s="45">
        <v>107692.8</v>
      </c>
      <c r="H48" s="45">
        <v>87833.9</v>
      </c>
      <c r="I48" s="45">
        <v>94741.7</v>
      </c>
      <c r="J48" s="108">
        <v>79349.100000000006</v>
      </c>
      <c r="K48" s="45">
        <v>76380.800000000003</v>
      </c>
      <c r="L48" s="45">
        <v>79788.05</v>
      </c>
      <c r="M48" s="45">
        <v>82688.240000000005</v>
      </c>
      <c r="N48" s="45">
        <v>81497.350000000006</v>
      </c>
      <c r="O48" s="45">
        <v>91273.15</v>
      </c>
      <c r="P48" s="45">
        <v>85798.15</v>
      </c>
      <c r="Q48" s="377">
        <f>SUM(E48:P48)</f>
        <v>1036851.99</v>
      </c>
      <c r="R48" s="460">
        <f>AVERAGE(E48:P48)</f>
        <v>86404.332500000004</v>
      </c>
      <c r="S48" s="309">
        <f>+R48</f>
        <v>86404.332500000004</v>
      </c>
      <c r="T48" s="125"/>
      <c r="U48" s="125"/>
      <c r="V48" s="125"/>
      <c r="W48" s="125"/>
      <c r="X48" s="125"/>
      <c r="Y48" s="125"/>
      <c r="Z48" s="125"/>
      <c r="AA48" s="125"/>
      <c r="AB48" s="125"/>
      <c r="AC48" s="125"/>
      <c r="AD48" s="125"/>
      <c r="AE48" s="125"/>
      <c r="AF48" s="125"/>
      <c r="AG48" s="125"/>
      <c r="AH48" s="125"/>
      <c r="AI48" s="126"/>
    </row>
    <row r="49" spans="1:35" ht="12.75" customHeight="1">
      <c r="A49" s="46"/>
      <c r="B49" s="47"/>
      <c r="C49" s="1524" t="s">
        <v>713</v>
      </c>
      <c r="D49" s="1511"/>
      <c r="E49" s="35" t="s">
        <v>376</v>
      </c>
      <c r="F49" s="35" t="s">
        <v>376</v>
      </c>
      <c r="G49" s="35" t="s">
        <v>376</v>
      </c>
      <c r="H49" s="35" t="s">
        <v>376</v>
      </c>
      <c r="I49" s="35" t="s">
        <v>376</v>
      </c>
      <c r="J49" s="104" t="s">
        <v>376</v>
      </c>
      <c r="K49" s="35" t="s">
        <v>376</v>
      </c>
      <c r="L49" s="35" t="s">
        <v>376</v>
      </c>
      <c r="M49" s="35" t="s">
        <v>376</v>
      </c>
      <c r="N49" s="35" t="s">
        <v>376</v>
      </c>
      <c r="O49" s="35" t="s">
        <v>376</v>
      </c>
      <c r="P49" s="35" t="s">
        <v>376</v>
      </c>
      <c r="Q49" s="461">
        <f>SUM(E49:P49)</f>
        <v>0</v>
      </c>
      <c r="R49" s="308">
        <f>Q49/12</f>
        <v>0</v>
      </c>
      <c r="S49" s="125"/>
      <c r="T49" s="309">
        <f>+R49</f>
        <v>0</v>
      </c>
      <c r="U49" s="221">
        <f>+Q49</f>
        <v>0</v>
      </c>
      <c r="V49" s="125"/>
      <c r="W49" s="221" t="s">
        <v>376</v>
      </c>
      <c r="X49" s="125" t="s">
        <v>376</v>
      </c>
      <c r="Y49" s="125" t="s">
        <v>376</v>
      </c>
      <c r="Z49" s="125" t="s">
        <v>376</v>
      </c>
      <c r="AA49" s="125" t="s">
        <v>376</v>
      </c>
      <c r="AB49" s="125" t="s">
        <v>376</v>
      </c>
      <c r="AC49" s="125" t="s">
        <v>376</v>
      </c>
      <c r="AD49" s="125" t="s">
        <v>376</v>
      </c>
      <c r="AE49" s="125" t="s">
        <v>376</v>
      </c>
      <c r="AF49" s="125" t="s">
        <v>376</v>
      </c>
      <c r="AG49" s="125" t="s">
        <v>376</v>
      </c>
      <c r="AH49" s="125"/>
      <c r="AI49" s="126"/>
    </row>
    <row r="50" spans="1:35" ht="12.75" customHeight="1">
      <c r="A50" s="46"/>
      <c r="B50" s="47"/>
      <c r="C50" s="48" t="s">
        <v>714</v>
      </c>
      <c r="D50" s="34"/>
      <c r="E50" s="49">
        <f t="shared" ref="E50:Q50" si="3">E48/$D$48</f>
        <v>61.434224779959401</v>
      </c>
      <c r="F50" s="49">
        <f t="shared" si="3"/>
        <v>53.534461746783997</v>
      </c>
      <c r="G50" s="49">
        <f t="shared" si="3"/>
        <v>72.913202437373101</v>
      </c>
      <c r="H50" s="49">
        <f t="shared" si="3"/>
        <v>59.467772511848302</v>
      </c>
      <c r="I50" s="49">
        <f t="shared" si="3"/>
        <v>64.1446851726473</v>
      </c>
      <c r="J50" s="109">
        <f t="shared" si="3"/>
        <v>53.723155044008102</v>
      </c>
      <c r="K50" s="110">
        <f t="shared" si="3"/>
        <v>51.713473256601198</v>
      </c>
      <c r="L50" s="110">
        <f t="shared" si="3"/>
        <v>54.020345294515899</v>
      </c>
      <c r="M50" s="110">
        <f t="shared" si="3"/>
        <v>55.983913337847</v>
      </c>
      <c r="N50" s="110">
        <f t="shared" si="3"/>
        <v>55.177623561272902</v>
      </c>
      <c r="O50" s="110">
        <f t="shared" si="3"/>
        <v>61.796310088016199</v>
      </c>
      <c r="P50" s="118">
        <f t="shared" si="3"/>
        <v>58.089471902505103</v>
      </c>
      <c r="Q50" s="461">
        <f t="shared" si="3"/>
        <v>701.99863913337902</v>
      </c>
      <c r="R50" s="308">
        <f>+R48/D48</f>
        <v>58.499886594448199</v>
      </c>
      <c r="S50" s="125"/>
      <c r="T50" s="125"/>
      <c r="U50" s="125"/>
      <c r="V50" s="125"/>
      <c r="W50" s="125"/>
      <c r="X50" s="125"/>
      <c r="Y50" s="125"/>
      <c r="Z50" s="125"/>
      <c r="AA50" s="125"/>
      <c r="AB50" s="125"/>
      <c r="AC50" s="125"/>
      <c r="AD50" s="125"/>
      <c r="AE50" s="125"/>
      <c r="AF50" s="125"/>
      <c r="AG50" s="125"/>
      <c r="AH50" s="125"/>
      <c r="AI50" s="126"/>
    </row>
    <row r="51" spans="1:35" ht="12.75" customHeight="1">
      <c r="A51" s="46"/>
      <c r="B51" s="47"/>
      <c r="C51" s="50" t="s">
        <v>715</v>
      </c>
      <c r="D51" s="34"/>
      <c r="E51" s="35"/>
      <c r="F51" s="51"/>
      <c r="G51" s="35"/>
      <c r="H51" s="35"/>
      <c r="I51" s="35"/>
      <c r="J51" s="35"/>
      <c r="K51" s="45"/>
      <c r="L51" s="45"/>
      <c r="M51" s="45"/>
      <c r="N51" s="45"/>
      <c r="O51" s="45"/>
      <c r="P51" s="45"/>
      <c r="Q51" s="148"/>
      <c r="R51" s="310"/>
      <c r="S51" s="125"/>
      <c r="T51" s="125"/>
      <c r="U51" s="125"/>
      <c r="V51" s="125"/>
      <c r="W51" s="125"/>
      <c r="X51" s="125"/>
      <c r="Y51" s="125"/>
      <c r="Z51" s="125"/>
      <c r="AA51" s="125"/>
      <c r="AB51" s="125"/>
      <c r="AC51" s="125"/>
      <c r="AD51" s="125"/>
      <c r="AE51" s="125"/>
      <c r="AF51" s="125"/>
      <c r="AG51" s="125"/>
      <c r="AH51" s="125"/>
      <c r="AI51" s="126"/>
    </row>
    <row r="52" spans="1:35" ht="12.75" customHeight="1">
      <c r="A52" s="46"/>
      <c r="B52" s="47"/>
      <c r="C52" s="50" t="s">
        <v>716</v>
      </c>
      <c r="D52" s="34"/>
      <c r="E52" s="35"/>
      <c r="F52" s="51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148"/>
      <c r="R52" s="310"/>
      <c r="S52" s="125"/>
      <c r="T52" s="125"/>
      <c r="U52" s="125"/>
      <c r="V52" s="125"/>
      <c r="W52" s="125"/>
      <c r="X52" s="125"/>
      <c r="Y52" s="125"/>
      <c r="Z52" s="125"/>
      <c r="AA52" s="125"/>
      <c r="AB52" s="125"/>
      <c r="AC52" s="125"/>
      <c r="AD52" s="125"/>
      <c r="AE52" s="125"/>
      <c r="AF52" s="125"/>
      <c r="AG52" s="125"/>
      <c r="AH52" s="125"/>
      <c r="AI52" s="126"/>
    </row>
    <row r="53" spans="1:35" ht="50.25" customHeight="1">
      <c r="A53" s="52"/>
      <c r="B53" s="53"/>
      <c r="C53" s="54" t="s">
        <v>717</v>
      </c>
      <c r="D53" s="40"/>
      <c r="E53" s="55"/>
      <c r="F53" s="56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463"/>
      <c r="R53" s="311"/>
      <c r="S53" s="125"/>
      <c r="T53" s="125"/>
      <c r="U53" s="125"/>
      <c r="V53" s="125"/>
      <c r="W53" s="125"/>
      <c r="X53" s="125"/>
      <c r="Y53" s="125"/>
      <c r="Z53" s="125"/>
      <c r="AA53" s="125"/>
      <c r="AB53" s="125"/>
      <c r="AC53" s="125"/>
      <c r="AD53" s="125"/>
      <c r="AE53" s="125"/>
      <c r="AF53" s="125"/>
      <c r="AG53" s="125"/>
      <c r="AH53" s="125"/>
      <c r="AI53" s="126"/>
    </row>
    <row r="54" spans="1:35" ht="12.75" customHeight="1">
      <c r="A54" s="31" t="s">
        <v>405</v>
      </c>
      <c r="B54" s="47">
        <v>608</v>
      </c>
      <c r="C54" s="57" t="s">
        <v>718</v>
      </c>
      <c r="D54" s="58">
        <v>1091</v>
      </c>
      <c r="E54" s="59">
        <v>84089.48</v>
      </c>
      <c r="F54" s="59">
        <v>71542.45</v>
      </c>
      <c r="G54" s="59">
        <v>94910.5</v>
      </c>
      <c r="H54" s="59">
        <v>85947.05</v>
      </c>
      <c r="I54" s="59">
        <v>95012.25</v>
      </c>
      <c r="J54" s="59">
        <v>80462.69</v>
      </c>
      <c r="K54" s="59">
        <v>89789.1</v>
      </c>
      <c r="L54" s="59">
        <v>99946.72</v>
      </c>
      <c r="M54" s="59">
        <v>101837.81</v>
      </c>
      <c r="N54" s="59">
        <v>97783.47</v>
      </c>
      <c r="O54" s="59">
        <v>89514.3</v>
      </c>
      <c r="P54" s="59">
        <v>107140.65</v>
      </c>
      <c r="Q54" s="464">
        <f>SUM(E54:P54)</f>
        <v>1097976.47</v>
      </c>
      <c r="R54" s="460">
        <f>AVERAGE(E54:P54)</f>
        <v>91498.039166666698</v>
      </c>
      <c r="S54" s="309">
        <f>+R54</f>
        <v>91498.039166666698</v>
      </c>
      <c r="T54" s="125"/>
      <c r="U54" s="125"/>
      <c r="V54" s="125"/>
      <c r="W54" s="125"/>
      <c r="X54" s="125"/>
      <c r="Y54" s="125"/>
      <c r="Z54" s="125"/>
      <c r="AA54" s="125"/>
      <c r="AB54" s="125"/>
      <c r="AC54" s="125"/>
      <c r="AD54" s="125"/>
      <c r="AE54" s="125"/>
      <c r="AF54" s="125"/>
      <c r="AG54" s="125"/>
      <c r="AH54" s="125"/>
      <c r="AI54" s="475">
        <f>SUM(L54:P54)</f>
        <v>496222.95</v>
      </c>
    </row>
    <row r="55" spans="1:35" ht="12.75" customHeight="1">
      <c r="A55" s="31"/>
      <c r="B55" s="47"/>
      <c r="C55" s="1525" t="s">
        <v>719</v>
      </c>
      <c r="D55" s="1511"/>
      <c r="E55" s="60" t="s">
        <v>376</v>
      </c>
      <c r="F55" s="60" t="s">
        <v>376</v>
      </c>
      <c r="G55" s="60" t="s">
        <v>376</v>
      </c>
      <c r="H55" s="60" t="s">
        <v>376</v>
      </c>
      <c r="I55" s="60" t="s">
        <v>376</v>
      </c>
      <c r="J55" s="60" t="s">
        <v>376</v>
      </c>
      <c r="K55" s="60" t="s">
        <v>376</v>
      </c>
      <c r="L55" s="60" t="s">
        <v>376</v>
      </c>
      <c r="M55" s="60" t="s">
        <v>376</v>
      </c>
      <c r="N55" s="60" t="s">
        <v>376</v>
      </c>
      <c r="O55" s="60" t="s">
        <v>376</v>
      </c>
      <c r="P55" s="60" t="s">
        <v>376</v>
      </c>
      <c r="Q55" s="465">
        <f>SUM(E55:P55)</f>
        <v>0</v>
      </c>
      <c r="R55" s="460">
        <f>+Q55/12</f>
        <v>0</v>
      </c>
      <c r="S55" s="125"/>
      <c r="T55" s="309">
        <f>+R55</f>
        <v>0</v>
      </c>
      <c r="U55" s="221">
        <f>+Q55</f>
        <v>0</v>
      </c>
      <c r="V55" s="125"/>
      <c r="W55" s="221" t="s">
        <v>376</v>
      </c>
      <c r="X55" s="125" t="s">
        <v>376</v>
      </c>
      <c r="Y55" s="125" t="s">
        <v>376</v>
      </c>
      <c r="Z55" s="125" t="s">
        <v>376</v>
      </c>
      <c r="AA55" s="125" t="s">
        <v>376</v>
      </c>
      <c r="AB55" s="125" t="s">
        <v>376</v>
      </c>
      <c r="AC55" s="125" t="s">
        <v>376</v>
      </c>
      <c r="AD55" s="125" t="s">
        <v>376</v>
      </c>
      <c r="AE55" s="125" t="s">
        <v>376</v>
      </c>
      <c r="AF55" s="125" t="s">
        <v>376</v>
      </c>
      <c r="AG55" s="125" t="s">
        <v>376</v>
      </c>
      <c r="AH55" s="125"/>
      <c r="AI55" s="475">
        <f>SUM(L55:P55)</f>
        <v>0</v>
      </c>
    </row>
    <row r="56" spans="1:35" ht="12.75" customHeight="1">
      <c r="A56" s="31"/>
      <c r="B56" s="47"/>
      <c r="C56" s="36" t="s">
        <v>682</v>
      </c>
      <c r="D56" s="34"/>
      <c r="E56" s="37">
        <f t="shared" ref="E56:Q56" si="4">E54/$D$54</f>
        <v>77.075600366636095</v>
      </c>
      <c r="F56" s="37">
        <f t="shared" si="4"/>
        <v>65.575114573785498</v>
      </c>
      <c r="G56" s="37">
        <f t="shared" si="4"/>
        <v>86.994042163153097</v>
      </c>
      <c r="H56" s="37">
        <f t="shared" si="4"/>
        <v>78.778230980751601</v>
      </c>
      <c r="I56" s="37">
        <f t="shared" si="4"/>
        <v>87.087305224564602</v>
      </c>
      <c r="J56" s="37">
        <f t="shared" si="4"/>
        <v>73.751319890009199</v>
      </c>
      <c r="K56" s="37">
        <f t="shared" si="4"/>
        <v>82.299816681943199</v>
      </c>
      <c r="L56" s="37">
        <f t="shared" si="4"/>
        <v>91.610192483959693</v>
      </c>
      <c r="M56" s="37">
        <f t="shared" si="4"/>
        <v>93.343547204399599</v>
      </c>
      <c r="N56" s="37">
        <f t="shared" si="4"/>
        <v>89.627378551787402</v>
      </c>
      <c r="O56" s="37">
        <f t="shared" si="4"/>
        <v>82.047937671860694</v>
      </c>
      <c r="P56" s="37">
        <f t="shared" si="4"/>
        <v>98.204078826764402</v>
      </c>
      <c r="Q56" s="35">
        <f t="shared" si="4"/>
        <v>1006.39456461962</v>
      </c>
      <c r="R56" s="308">
        <f>+R54/D54</f>
        <v>83.866213718301296</v>
      </c>
      <c r="S56" s="125"/>
      <c r="T56" s="125"/>
      <c r="U56" s="125"/>
      <c r="V56" s="125"/>
      <c r="W56" s="125"/>
      <c r="X56" s="125"/>
      <c r="Y56" s="125"/>
      <c r="Z56" s="125"/>
      <c r="AA56" s="125"/>
      <c r="AB56" s="125"/>
      <c r="AC56" s="125"/>
      <c r="AD56" s="125"/>
      <c r="AE56" s="125"/>
      <c r="AF56" s="125"/>
      <c r="AG56" s="125"/>
      <c r="AH56" s="125"/>
      <c r="AI56" s="475">
        <f>SUM(L56:P56)</f>
        <v>454.833134738772</v>
      </c>
    </row>
    <row r="57" spans="1:35" ht="12.75" customHeight="1">
      <c r="A57" s="31"/>
      <c r="B57" s="47"/>
      <c r="C57" s="36" t="s">
        <v>720</v>
      </c>
      <c r="D57" s="34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462"/>
      <c r="R57" s="310"/>
      <c r="S57" s="125"/>
      <c r="T57" s="125"/>
      <c r="U57" s="125"/>
      <c r="V57" s="125"/>
      <c r="W57" s="125"/>
      <c r="X57" s="125"/>
      <c r="Y57" s="125"/>
      <c r="Z57" s="125"/>
      <c r="AA57" s="125"/>
      <c r="AB57" s="125"/>
      <c r="AC57" s="125"/>
      <c r="AD57" s="125"/>
      <c r="AE57" s="125"/>
      <c r="AF57" s="125"/>
      <c r="AG57" s="125"/>
      <c r="AH57" s="125"/>
      <c r="AI57" s="126"/>
    </row>
    <row r="58" spans="1:35" ht="12.75" customHeight="1">
      <c r="A58" s="31"/>
      <c r="B58" s="47"/>
      <c r="C58" s="33" t="s">
        <v>721</v>
      </c>
      <c r="D58" s="61"/>
      <c r="E58" s="62"/>
      <c r="F58" s="60"/>
      <c r="G58" s="60"/>
      <c r="H58" s="62"/>
      <c r="I58" s="62"/>
      <c r="J58" s="62"/>
      <c r="K58" s="62"/>
      <c r="L58" s="62"/>
      <c r="M58" s="62"/>
      <c r="N58" s="62"/>
      <c r="O58" s="62"/>
      <c r="P58" s="62"/>
      <c r="Q58" s="148"/>
      <c r="R58" s="310"/>
      <c r="S58" s="125"/>
      <c r="T58" s="125"/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H58" s="125"/>
      <c r="AI58" s="126"/>
    </row>
    <row r="59" spans="1:35" ht="12.75" customHeight="1">
      <c r="A59" s="31"/>
      <c r="B59" s="32"/>
      <c r="C59" s="33" t="s">
        <v>722</v>
      </c>
      <c r="D59" s="61"/>
      <c r="E59" s="62"/>
      <c r="F59" s="60"/>
      <c r="G59" s="60"/>
      <c r="H59" s="62"/>
      <c r="I59" s="62"/>
      <c r="J59" s="62"/>
      <c r="K59" s="62"/>
      <c r="L59" s="62"/>
      <c r="M59" s="62"/>
      <c r="N59" s="62"/>
      <c r="O59" s="62"/>
      <c r="P59" s="62"/>
      <c r="Q59" s="148"/>
      <c r="R59" s="310"/>
      <c r="S59" s="125"/>
      <c r="T59" s="125"/>
      <c r="U59" s="125"/>
      <c r="V59" s="125"/>
      <c r="W59" s="125"/>
      <c r="X59" s="125"/>
      <c r="Y59" s="125"/>
      <c r="Z59" s="125"/>
      <c r="AA59" s="125"/>
      <c r="AB59" s="125"/>
      <c r="AC59" s="125"/>
      <c r="AD59" s="125"/>
      <c r="AE59" s="125"/>
      <c r="AF59" s="125"/>
      <c r="AG59" s="125"/>
      <c r="AH59" s="125"/>
      <c r="AI59" s="126"/>
    </row>
    <row r="60" spans="1:35" ht="12.75" customHeight="1">
      <c r="A60" s="31"/>
      <c r="B60" s="32"/>
      <c r="C60" s="36" t="s">
        <v>723</v>
      </c>
      <c r="D60" s="61"/>
      <c r="E60" s="62"/>
      <c r="F60" s="60"/>
      <c r="G60" s="60"/>
      <c r="H60" s="62"/>
      <c r="I60" s="62"/>
      <c r="J60" s="62"/>
      <c r="K60" s="62"/>
      <c r="L60" s="62"/>
      <c r="M60" s="62"/>
      <c r="N60" s="62"/>
      <c r="O60" s="62"/>
      <c r="P60" s="62"/>
      <c r="Q60" s="148"/>
      <c r="R60" s="310"/>
      <c r="S60" s="125"/>
      <c r="T60" s="125"/>
      <c r="U60" s="125"/>
      <c r="V60" s="125"/>
      <c r="W60" s="125"/>
      <c r="X60" s="125"/>
      <c r="Y60" s="125"/>
      <c r="Z60" s="125"/>
      <c r="AA60" s="125"/>
      <c r="AB60" s="125"/>
      <c r="AC60" s="125"/>
      <c r="AD60" s="125"/>
      <c r="AE60" s="125"/>
      <c r="AF60" s="125"/>
      <c r="AG60" s="125"/>
      <c r="AH60" s="125"/>
      <c r="AI60" s="126"/>
    </row>
    <row r="61" spans="1:35" ht="12.75" customHeight="1">
      <c r="A61" s="31"/>
      <c r="B61" s="32"/>
      <c r="C61" s="36" t="s">
        <v>724</v>
      </c>
      <c r="D61" s="61"/>
      <c r="E61" s="63"/>
      <c r="F61" s="64"/>
      <c r="G61" s="64"/>
      <c r="H61" s="65"/>
      <c r="I61" s="65"/>
      <c r="J61" s="65"/>
      <c r="K61" s="115"/>
      <c r="L61" s="63"/>
      <c r="M61" s="63"/>
      <c r="N61" s="63"/>
      <c r="O61" s="115"/>
      <c r="P61" s="63"/>
      <c r="Q61" s="326"/>
      <c r="R61" s="466"/>
      <c r="S61" s="125"/>
      <c r="T61" s="125"/>
      <c r="U61" s="125"/>
      <c r="V61" s="125"/>
      <c r="W61" s="125"/>
      <c r="X61" s="125"/>
      <c r="Y61" s="125"/>
      <c r="Z61" s="125"/>
      <c r="AA61" s="125"/>
      <c r="AB61" s="125"/>
      <c r="AC61" s="125"/>
      <c r="AD61" s="125"/>
      <c r="AE61" s="125"/>
      <c r="AF61" s="125"/>
      <c r="AG61" s="125"/>
      <c r="AH61" s="125"/>
      <c r="AI61" s="126"/>
    </row>
    <row r="62" spans="1:35" ht="12.75" customHeight="1">
      <c r="A62" s="31"/>
      <c r="B62" s="32"/>
      <c r="C62" s="36" t="s">
        <v>725</v>
      </c>
      <c r="D62" s="61"/>
      <c r="E62" s="63"/>
      <c r="F62" s="64"/>
      <c r="G62" s="64"/>
      <c r="H62" s="65"/>
      <c r="I62" s="65"/>
      <c r="J62" s="65"/>
      <c r="K62" s="115"/>
      <c r="L62" s="63"/>
      <c r="M62" s="63"/>
      <c r="N62" s="63"/>
      <c r="O62" s="115"/>
      <c r="P62" s="63"/>
      <c r="Q62" s="326"/>
      <c r="R62" s="466"/>
      <c r="S62" s="125"/>
      <c r="T62" s="125"/>
      <c r="U62" s="125"/>
      <c r="V62" s="125"/>
      <c r="W62" s="125"/>
      <c r="X62" s="125"/>
      <c r="Y62" s="125"/>
      <c r="Z62" s="125"/>
      <c r="AA62" s="125"/>
      <c r="AB62" s="125"/>
      <c r="AC62" s="125"/>
      <c r="AD62" s="125"/>
      <c r="AE62" s="125"/>
      <c r="AF62" s="125"/>
      <c r="AG62" s="125"/>
      <c r="AH62" s="125"/>
      <c r="AI62" s="126"/>
    </row>
    <row r="63" spans="1:35" ht="12.75" customHeight="1">
      <c r="A63" s="31"/>
      <c r="B63" s="32"/>
      <c r="C63" s="36" t="s">
        <v>726</v>
      </c>
      <c r="D63" s="61"/>
      <c r="E63" s="63"/>
      <c r="F63" s="64"/>
      <c r="G63" s="64"/>
      <c r="H63" s="65"/>
      <c r="I63" s="65"/>
      <c r="J63" s="65"/>
      <c r="K63" s="115"/>
      <c r="L63" s="63"/>
      <c r="M63" s="63"/>
      <c r="N63" s="63"/>
      <c r="O63" s="115"/>
      <c r="P63" s="63"/>
      <c r="Q63" s="326"/>
      <c r="R63" s="466"/>
      <c r="S63" s="125"/>
      <c r="T63" s="125"/>
      <c r="U63" s="125"/>
      <c r="V63" s="125"/>
      <c r="W63" s="125"/>
      <c r="X63" s="125"/>
      <c r="Y63" s="125"/>
      <c r="Z63" s="125"/>
      <c r="AA63" s="125"/>
      <c r="AB63" s="125"/>
      <c r="AC63" s="125"/>
      <c r="AD63" s="125"/>
      <c r="AE63" s="125"/>
      <c r="AF63" s="125"/>
      <c r="AG63" s="125"/>
      <c r="AH63" s="125"/>
      <c r="AI63" s="126"/>
    </row>
    <row r="64" spans="1:35" ht="27" customHeight="1">
      <c r="A64" s="39"/>
      <c r="B64" s="66"/>
      <c r="C64" s="67" t="s">
        <v>727</v>
      </c>
      <c r="D64" s="40"/>
      <c r="E64" s="68"/>
      <c r="F64" s="69"/>
      <c r="G64" s="69"/>
      <c r="H64" s="70"/>
      <c r="I64" s="70"/>
      <c r="J64" s="70"/>
      <c r="K64" s="116"/>
      <c r="L64" s="68"/>
      <c r="M64" s="68"/>
      <c r="N64" s="68"/>
      <c r="O64" s="116"/>
      <c r="P64" s="68"/>
      <c r="Q64" s="305"/>
      <c r="R64" s="306"/>
      <c r="S64" s="125"/>
      <c r="T64" s="125"/>
      <c r="U64" s="125"/>
      <c r="V64" s="125"/>
      <c r="W64" s="125"/>
      <c r="X64" s="125"/>
      <c r="Y64" s="125"/>
      <c r="Z64" s="125"/>
      <c r="AA64" s="125"/>
      <c r="AB64" s="125"/>
      <c r="AC64" s="125"/>
      <c r="AD64" s="125"/>
      <c r="AE64" s="125"/>
      <c r="AF64" s="125"/>
      <c r="AG64" s="125"/>
      <c r="AH64" s="125"/>
      <c r="AI64" s="126"/>
    </row>
    <row r="65" spans="1:35" ht="12.75" customHeight="1">
      <c r="A65" s="31" t="s">
        <v>728</v>
      </c>
      <c r="B65" s="32">
        <v>410</v>
      </c>
      <c r="C65" s="71" t="s">
        <v>729</v>
      </c>
      <c r="D65" s="34">
        <v>1363</v>
      </c>
      <c r="E65" s="72">
        <v>67533.850000000006</v>
      </c>
      <c r="F65" s="72">
        <v>64446.64</v>
      </c>
      <c r="G65" s="72">
        <v>84737.89</v>
      </c>
      <c r="H65" s="72">
        <v>67293.22</v>
      </c>
      <c r="I65" s="72">
        <v>66467.31</v>
      </c>
      <c r="J65" s="72">
        <v>66405.08</v>
      </c>
      <c r="K65" s="72">
        <v>64860.9</v>
      </c>
      <c r="L65" s="72">
        <v>62104.87</v>
      </c>
      <c r="M65" s="72">
        <v>65996.350000000006</v>
      </c>
      <c r="N65" s="72">
        <v>61018.91</v>
      </c>
      <c r="O65" s="72">
        <v>62132.51</v>
      </c>
      <c r="P65" s="288">
        <v>59876.68</v>
      </c>
      <c r="Q65" s="467">
        <f>SUM(E65:P65)</f>
        <v>792874.21</v>
      </c>
      <c r="R65" s="460">
        <f>AVERAGE(E65:P65)</f>
        <v>66072.850833333301</v>
      </c>
      <c r="S65" s="309">
        <f>+R65</f>
        <v>66072.850833333301</v>
      </c>
      <c r="T65" s="125"/>
      <c r="U65" s="125"/>
      <c r="V65" s="125"/>
      <c r="W65" s="125"/>
      <c r="X65" s="125"/>
      <c r="Y65" s="125"/>
      <c r="Z65" s="125"/>
      <c r="AA65" s="125"/>
      <c r="AB65" s="125"/>
      <c r="AC65" s="125"/>
      <c r="AD65" s="125"/>
      <c r="AE65" s="125"/>
      <c r="AF65" s="125"/>
      <c r="AG65" s="125"/>
      <c r="AH65" s="125"/>
      <c r="AI65" s="126"/>
    </row>
    <row r="66" spans="1:35" ht="12.75" customHeight="1">
      <c r="A66" s="31"/>
      <c r="B66" s="32"/>
      <c r="C66" s="73" t="s">
        <v>730</v>
      </c>
      <c r="D66" s="74"/>
      <c r="E66" s="75" t="s">
        <v>376</v>
      </c>
      <c r="F66" s="75" t="s">
        <v>376</v>
      </c>
      <c r="G66" s="75" t="s">
        <v>376</v>
      </c>
      <c r="H66" s="75" t="s">
        <v>376</v>
      </c>
      <c r="I66" s="75" t="s">
        <v>376</v>
      </c>
      <c r="J66" s="75" t="s">
        <v>376</v>
      </c>
      <c r="K66" s="75" t="s">
        <v>376</v>
      </c>
      <c r="L66" s="75" t="s">
        <v>376</v>
      </c>
      <c r="M66" s="75" t="s">
        <v>376</v>
      </c>
      <c r="N66" s="75" t="s">
        <v>376</v>
      </c>
      <c r="O66" s="75" t="s">
        <v>376</v>
      </c>
      <c r="P66" s="60" t="s">
        <v>376</v>
      </c>
      <c r="Q66" s="461">
        <f>SUM(E66:P66)</f>
        <v>0</v>
      </c>
      <c r="R66" s="460">
        <f>+Q66/12</f>
        <v>0</v>
      </c>
      <c r="S66" s="125"/>
      <c r="T66" s="309">
        <f>+R66</f>
        <v>0</v>
      </c>
      <c r="U66" s="221">
        <f>+Q66</f>
        <v>0</v>
      </c>
      <c r="V66" s="125"/>
      <c r="W66" s="221" t="s">
        <v>376</v>
      </c>
      <c r="X66" s="125" t="s">
        <v>376</v>
      </c>
      <c r="Y66" s="125" t="s">
        <v>376</v>
      </c>
      <c r="Z66" s="125" t="s">
        <v>376</v>
      </c>
      <c r="AA66" s="125" t="s">
        <v>376</v>
      </c>
      <c r="AB66" s="125" t="s">
        <v>376</v>
      </c>
      <c r="AC66" s="125" t="s">
        <v>376</v>
      </c>
      <c r="AD66" s="125" t="s">
        <v>376</v>
      </c>
      <c r="AE66" s="125" t="s">
        <v>376</v>
      </c>
      <c r="AF66" s="125" t="s">
        <v>376</v>
      </c>
      <c r="AG66" s="125" t="s">
        <v>376</v>
      </c>
      <c r="AH66" s="125"/>
      <c r="AI66" s="126"/>
    </row>
    <row r="67" spans="1:35" ht="12.75" customHeight="1">
      <c r="A67" s="31"/>
      <c r="B67" s="32"/>
      <c r="C67" s="36" t="s">
        <v>731</v>
      </c>
      <c r="D67" s="34"/>
      <c r="E67" s="37">
        <f t="shared" ref="E67:Q67" si="5">E65/$D$65</f>
        <v>49.547945707997101</v>
      </c>
      <c r="F67" s="37">
        <f t="shared" si="5"/>
        <v>47.282934702861297</v>
      </c>
      <c r="G67" s="37">
        <f t="shared" si="5"/>
        <v>62.170132061628799</v>
      </c>
      <c r="H67" s="37">
        <f t="shared" si="5"/>
        <v>49.3714013206163</v>
      </c>
      <c r="I67" s="37">
        <f t="shared" si="5"/>
        <v>48.765451210564898</v>
      </c>
      <c r="J67" s="105">
        <f t="shared" si="5"/>
        <v>48.719794570799699</v>
      </c>
      <c r="K67" s="118">
        <f t="shared" si="5"/>
        <v>47.586867204695501</v>
      </c>
      <c r="L67" s="118">
        <f t="shared" si="5"/>
        <v>45.564834922964103</v>
      </c>
      <c r="M67" s="118">
        <f t="shared" si="5"/>
        <v>48.419919295671299</v>
      </c>
      <c r="N67" s="118">
        <f t="shared" si="5"/>
        <v>44.768092443140098</v>
      </c>
      <c r="O67" s="118">
        <f t="shared" si="5"/>
        <v>45.585113719735901</v>
      </c>
      <c r="P67" s="214">
        <f t="shared" si="5"/>
        <v>43.930066030814402</v>
      </c>
      <c r="Q67" s="461">
        <f t="shared" si="5"/>
        <v>581.71255319148895</v>
      </c>
      <c r="R67" s="308">
        <f>+R65/D65</f>
        <v>48.476046099290798</v>
      </c>
      <c r="S67" s="125"/>
      <c r="T67" s="125"/>
      <c r="U67" s="125"/>
      <c r="V67" s="125"/>
      <c r="W67" s="125"/>
      <c r="X67" s="125"/>
      <c r="Y67" s="125"/>
      <c r="Z67" s="125"/>
      <c r="AA67" s="125"/>
      <c r="AB67" s="125"/>
      <c r="AC67" s="125"/>
      <c r="AD67" s="125"/>
      <c r="AE67" s="125"/>
      <c r="AF67" s="125"/>
      <c r="AG67" s="125"/>
      <c r="AH67" s="125"/>
      <c r="AI67" s="126"/>
    </row>
    <row r="68" spans="1:35" ht="12.75" customHeight="1">
      <c r="A68" s="31"/>
      <c r="B68" s="32"/>
      <c r="C68" s="36" t="s">
        <v>732</v>
      </c>
      <c r="D68" s="34"/>
      <c r="E68" s="76"/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177"/>
      <c r="R68" s="466"/>
      <c r="S68" s="125"/>
      <c r="T68" s="125"/>
      <c r="U68" s="125"/>
      <c r="V68" s="125"/>
      <c r="W68" s="125"/>
      <c r="X68" s="125"/>
      <c r="Y68" s="125"/>
      <c r="Z68" s="125"/>
      <c r="AA68" s="125"/>
      <c r="AB68" s="125"/>
      <c r="AC68" s="125"/>
      <c r="AD68" s="125"/>
      <c r="AE68" s="125"/>
      <c r="AF68" s="125"/>
      <c r="AG68" s="125"/>
      <c r="AH68" s="125"/>
      <c r="AI68" s="126"/>
    </row>
    <row r="69" spans="1:35" ht="12.75" customHeight="1">
      <c r="A69" s="31"/>
      <c r="B69" s="32"/>
      <c r="C69" s="36" t="s">
        <v>733</v>
      </c>
      <c r="D69" s="34"/>
      <c r="E69" s="77"/>
      <c r="F69" s="77"/>
      <c r="G69" s="77"/>
      <c r="H69" s="77"/>
      <c r="I69" s="77"/>
      <c r="J69" s="77"/>
      <c r="K69" s="65"/>
      <c r="L69" s="65"/>
      <c r="M69" s="65"/>
      <c r="N69" s="65"/>
      <c r="O69" s="65"/>
      <c r="P69" s="65"/>
      <c r="Q69" s="468"/>
      <c r="R69" s="466"/>
      <c r="S69" s="125"/>
      <c r="T69" s="125"/>
      <c r="U69" s="125"/>
      <c r="V69" s="125"/>
      <c r="W69" s="125"/>
      <c r="X69" s="125"/>
      <c r="Y69" s="125"/>
      <c r="Z69" s="125"/>
      <c r="AA69" s="125"/>
      <c r="AB69" s="125"/>
      <c r="AC69" s="125"/>
      <c r="AD69" s="125"/>
      <c r="AE69" s="125"/>
      <c r="AF69" s="125"/>
      <c r="AG69" s="125"/>
      <c r="AH69" s="125"/>
      <c r="AI69" s="126"/>
    </row>
    <row r="70" spans="1:35" ht="12.75" customHeight="1">
      <c r="A70" s="31"/>
      <c r="B70" s="32"/>
      <c r="C70" s="36" t="s">
        <v>731</v>
      </c>
      <c r="D70" s="32"/>
      <c r="E70" s="78"/>
      <c r="F70" s="78"/>
      <c r="G70" s="78"/>
      <c r="H70" s="78"/>
      <c r="I70" s="78"/>
      <c r="J70" s="78"/>
      <c r="K70" s="62"/>
      <c r="L70" s="62"/>
      <c r="M70" s="62"/>
      <c r="N70" s="62"/>
      <c r="O70" s="62"/>
      <c r="P70" s="62"/>
      <c r="Q70" s="148"/>
      <c r="R70" s="310"/>
      <c r="S70" s="125"/>
      <c r="T70" s="125"/>
      <c r="U70" s="125"/>
      <c r="V70" s="125"/>
      <c r="W70" s="125"/>
      <c r="X70" s="125"/>
      <c r="Y70" s="125"/>
      <c r="Z70" s="125"/>
      <c r="AA70" s="125"/>
      <c r="AB70" s="125"/>
      <c r="AC70" s="125"/>
      <c r="AD70" s="125"/>
      <c r="AE70" s="125"/>
      <c r="AF70" s="125"/>
      <c r="AG70" s="125"/>
      <c r="AH70" s="125"/>
      <c r="AI70" s="126"/>
    </row>
    <row r="71" spans="1:35" ht="12.75" customHeight="1">
      <c r="A71" s="31"/>
      <c r="B71" s="32"/>
      <c r="C71" s="36" t="s">
        <v>734</v>
      </c>
      <c r="D71" s="32"/>
      <c r="E71" s="78"/>
      <c r="F71" s="78"/>
      <c r="G71" s="78"/>
      <c r="H71" s="78"/>
      <c r="I71" s="78"/>
      <c r="J71" s="78"/>
      <c r="K71" s="62"/>
      <c r="L71" s="62"/>
      <c r="M71" s="62"/>
      <c r="N71" s="62"/>
      <c r="O71" s="62"/>
      <c r="P71" s="62"/>
      <c r="Q71" s="148"/>
      <c r="R71" s="310"/>
      <c r="S71" s="125"/>
      <c r="T71" s="125"/>
      <c r="U71" s="125"/>
      <c r="V71" s="125"/>
      <c r="W71" s="125"/>
      <c r="X71" s="125"/>
      <c r="Y71" s="125"/>
      <c r="Z71" s="125"/>
      <c r="AA71" s="125"/>
      <c r="AB71" s="125"/>
      <c r="AC71" s="125"/>
      <c r="AD71" s="125"/>
      <c r="AE71" s="125"/>
      <c r="AF71" s="125"/>
      <c r="AG71" s="125"/>
      <c r="AH71" s="125"/>
      <c r="AI71" s="126"/>
    </row>
    <row r="72" spans="1:35" ht="12.75" customHeight="1">
      <c r="A72" s="31"/>
      <c r="B72" s="32"/>
      <c r="C72" s="36" t="s">
        <v>735</v>
      </c>
      <c r="D72" s="32"/>
      <c r="E72" s="78"/>
      <c r="F72" s="78"/>
      <c r="G72" s="78"/>
      <c r="H72" s="78"/>
      <c r="I72" s="78"/>
      <c r="J72" s="78"/>
      <c r="K72" s="62"/>
      <c r="L72" s="62"/>
      <c r="M72" s="62"/>
      <c r="N72" s="62"/>
      <c r="O72" s="62"/>
      <c r="P72" s="62"/>
      <c r="Q72" s="148"/>
      <c r="R72" s="310"/>
      <c r="S72" s="125"/>
      <c r="T72" s="125"/>
      <c r="U72" s="125"/>
      <c r="V72" s="125"/>
      <c r="W72" s="125"/>
      <c r="X72" s="125"/>
      <c r="Y72" s="125"/>
      <c r="Z72" s="125"/>
      <c r="AA72" s="125"/>
      <c r="AB72" s="125"/>
      <c r="AC72" s="125"/>
      <c r="AD72" s="125"/>
      <c r="AE72" s="125"/>
      <c r="AF72" s="125"/>
      <c r="AG72" s="125"/>
      <c r="AH72" s="125"/>
      <c r="AI72" s="126"/>
    </row>
    <row r="73" spans="1:35" ht="12.75" customHeight="1">
      <c r="A73" s="31"/>
      <c r="B73" s="32"/>
      <c r="C73" s="36" t="s">
        <v>736</v>
      </c>
      <c r="D73" s="32"/>
      <c r="E73" s="78"/>
      <c r="F73" s="78"/>
      <c r="G73" s="79"/>
      <c r="H73" s="79"/>
      <c r="I73" s="79"/>
      <c r="J73" s="79"/>
      <c r="K73" s="122"/>
      <c r="L73" s="122"/>
      <c r="M73" s="122"/>
      <c r="N73" s="122"/>
      <c r="O73" s="122"/>
      <c r="P73" s="122"/>
      <c r="Q73" s="148"/>
      <c r="R73" s="310"/>
      <c r="S73" s="125"/>
      <c r="T73" s="125"/>
      <c r="U73" s="125"/>
      <c r="V73" s="125"/>
      <c r="W73" s="125"/>
      <c r="X73" s="125"/>
      <c r="Y73" s="125"/>
      <c r="Z73" s="125"/>
      <c r="AA73" s="125"/>
      <c r="AB73" s="125"/>
      <c r="AC73" s="125"/>
      <c r="AD73" s="125"/>
      <c r="AE73" s="125"/>
      <c r="AF73" s="125"/>
      <c r="AG73" s="125"/>
      <c r="AH73" s="125"/>
      <c r="AI73" s="126"/>
    </row>
    <row r="74" spans="1:35" ht="12.75" customHeight="1">
      <c r="A74" s="31"/>
      <c r="B74" s="32"/>
      <c r="C74" s="36" t="s">
        <v>737</v>
      </c>
      <c r="D74" s="32"/>
      <c r="E74" s="78"/>
      <c r="F74" s="79"/>
      <c r="G74" s="79"/>
      <c r="H74" s="79"/>
      <c r="I74" s="79"/>
      <c r="J74" s="79"/>
      <c r="K74" s="122"/>
      <c r="L74" s="122"/>
      <c r="M74" s="122"/>
      <c r="N74" s="122"/>
      <c r="O74" s="122"/>
      <c r="P74" s="122"/>
      <c r="Q74" s="148"/>
      <c r="R74" s="310"/>
      <c r="S74" s="125"/>
      <c r="T74" s="125"/>
      <c r="U74" s="125"/>
      <c r="V74" s="125"/>
      <c r="W74" s="125"/>
      <c r="X74" s="125"/>
      <c r="Y74" s="125"/>
      <c r="Z74" s="125"/>
      <c r="AA74" s="125"/>
      <c r="AB74" s="125"/>
      <c r="AC74" s="125"/>
      <c r="AD74" s="125"/>
      <c r="AE74" s="125"/>
      <c r="AF74" s="125"/>
      <c r="AG74" s="125"/>
      <c r="AH74" s="125"/>
      <c r="AI74" s="126"/>
    </row>
    <row r="75" spans="1:35" ht="12.75" customHeight="1">
      <c r="A75" s="31"/>
      <c r="B75" s="32"/>
      <c r="C75" s="36"/>
      <c r="D75" s="32"/>
      <c r="E75" s="80"/>
      <c r="F75" s="81"/>
      <c r="G75" s="82"/>
      <c r="H75" s="82"/>
      <c r="I75" s="82"/>
      <c r="J75" s="81"/>
      <c r="K75" s="70"/>
      <c r="L75" s="70"/>
      <c r="M75" s="70"/>
      <c r="N75" s="70"/>
      <c r="O75" s="70"/>
      <c r="P75" s="70"/>
      <c r="Q75" s="469"/>
      <c r="R75" s="306"/>
      <c r="S75" s="125"/>
      <c r="T75" s="125"/>
      <c r="U75" s="125"/>
      <c r="V75" s="125"/>
      <c r="W75" s="125"/>
      <c r="X75" s="125"/>
      <c r="Y75" s="125"/>
      <c r="Z75" s="125"/>
      <c r="AA75" s="125"/>
      <c r="AB75" s="125"/>
      <c r="AC75" s="125"/>
      <c r="AD75" s="125"/>
      <c r="AE75" s="125"/>
      <c r="AF75" s="125"/>
      <c r="AG75" s="125"/>
      <c r="AH75" s="125"/>
      <c r="AI75" s="126"/>
    </row>
    <row r="76" spans="1:35" ht="12.75" customHeight="1">
      <c r="A76" s="575" t="s">
        <v>738</v>
      </c>
      <c r="B76" s="43">
        <v>483</v>
      </c>
      <c r="C76" s="86" t="s">
        <v>739</v>
      </c>
      <c r="D76" s="223">
        <v>161</v>
      </c>
      <c r="E76" s="576"/>
      <c r="F76" s="448"/>
      <c r="G76" s="263"/>
      <c r="H76" s="263"/>
      <c r="I76" s="263"/>
      <c r="J76" s="263"/>
      <c r="K76" s="263"/>
      <c r="L76" s="263"/>
      <c r="M76" s="263"/>
      <c r="N76" s="263"/>
      <c r="O76" s="112"/>
      <c r="P76" s="59"/>
      <c r="Q76" s="492">
        <f>SUM(E76:P76)</f>
        <v>0</v>
      </c>
      <c r="R76" s="460">
        <v>0</v>
      </c>
      <c r="S76" s="309">
        <f>+R76</f>
        <v>0</v>
      </c>
      <c r="T76" s="125"/>
      <c r="U76" s="125"/>
      <c r="V76" s="125"/>
      <c r="W76" s="125"/>
      <c r="X76" s="125"/>
      <c r="Y76" s="125"/>
      <c r="Z76" s="125"/>
      <c r="AA76" s="125"/>
      <c r="AB76" s="125"/>
      <c r="AC76" s="125"/>
      <c r="AD76" s="125"/>
      <c r="AE76" s="125"/>
      <c r="AF76" s="125"/>
      <c r="AG76" s="125"/>
      <c r="AH76" s="125"/>
      <c r="AI76" s="126"/>
    </row>
    <row r="77" spans="1:35" ht="12.75" customHeight="1">
      <c r="A77" s="577"/>
      <c r="B77" s="47"/>
      <c r="C77" s="578" t="s">
        <v>740</v>
      </c>
      <c r="D77" s="32"/>
      <c r="E77" s="448"/>
      <c r="F77" s="448"/>
      <c r="G77" s="263"/>
      <c r="H77" s="263"/>
      <c r="I77" s="263"/>
      <c r="J77" s="263"/>
      <c r="K77" s="263"/>
      <c r="L77" s="263"/>
      <c r="M77" s="263"/>
      <c r="N77" s="263"/>
      <c r="O77" s="112"/>
      <c r="P77" s="59"/>
      <c r="Q77" s="461">
        <f>SUM(E77:P77)</f>
        <v>0</v>
      </c>
      <c r="R77" s="308">
        <f>+Q77/1</f>
        <v>0</v>
      </c>
      <c r="S77" s="309"/>
      <c r="T77" s="309">
        <f>+R77</f>
        <v>0</v>
      </c>
      <c r="U77" s="221">
        <f>+Q77</f>
        <v>0</v>
      </c>
      <c r="V77" s="125"/>
      <c r="W77" s="221" t="s">
        <v>376</v>
      </c>
      <c r="X77" s="125" t="s">
        <v>376</v>
      </c>
      <c r="Y77" s="125" t="s">
        <v>376</v>
      </c>
      <c r="Z77" s="125" t="s">
        <v>376</v>
      </c>
      <c r="AA77" s="125" t="s">
        <v>376</v>
      </c>
      <c r="AB77" s="125" t="s">
        <v>376</v>
      </c>
      <c r="AC77" s="125" t="s">
        <v>376</v>
      </c>
      <c r="AD77" s="125" t="s">
        <v>376</v>
      </c>
      <c r="AE77" s="125" t="s">
        <v>376</v>
      </c>
      <c r="AF77" s="125" t="s">
        <v>376</v>
      </c>
      <c r="AG77" s="125" t="s">
        <v>376</v>
      </c>
      <c r="AH77" s="125"/>
      <c r="AI77" s="126"/>
    </row>
    <row r="78" spans="1:35" ht="12.75" customHeight="1">
      <c r="A78" s="31"/>
      <c r="B78" s="47"/>
      <c r="C78" s="193" t="s">
        <v>682</v>
      </c>
      <c r="D78" s="32"/>
      <c r="E78" s="93">
        <f>E76/$D$76</f>
        <v>0</v>
      </c>
      <c r="F78" s="373"/>
      <c r="G78" s="579"/>
      <c r="H78" s="579"/>
      <c r="I78" s="579"/>
      <c r="J78" s="579"/>
      <c r="K78" s="579"/>
      <c r="L78" s="579"/>
      <c r="M78" s="579"/>
      <c r="N78" s="579"/>
      <c r="O78" s="579"/>
      <c r="P78" s="255"/>
      <c r="Q78" s="379">
        <f>Q76/$D$76</f>
        <v>0</v>
      </c>
      <c r="R78" s="308">
        <f>+R76/D76</f>
        <v>0</v>
      </c>
      <c r="S78" s="125"/>
      <c r="T78" s="309"/>
      <c r="U78" s="221"/>
      <c r="V78" s="125"/>
      <c r="W78" s="125"/>
      <c r="X78" s="125"/>
      <c r="Y78" s="125"/>
      <c r="Z78" s="125"/>
      <c r="AA78" s="125"/>
      <c r="AB78" s="125"/>
      <c r="AC78" s="125"/>
      <c r="AD78" s="125"/>
      <c r="AE78" s="125"/>
      <c r="AF78" s="125"/>
      <c r="AG78" s="125"/>
      <c r="AH78" s="125"/>
      <c r="AI78" s="126"/>
    </row>
    <row r="79" spans="1:35" ht="12.75" customHeight="1">
      <c r="A79" s="46"/>
      <c r="B79" s="47"/>
      <c r="C79" s="36" t="s">
        <v>741</v>
      </c>
      <c r="D79" s="89"/>
      <c r="E79" s="580"/>
      <c r="F79" s="202"/>
      <c r="G79" s="202"/>
      <c r="H79" s="202"/>
      <c r="I79" s="202"/>
      <c r="J79" s="294"/>
      <c r="K79" s="294"/>
      <c r="L79" s="202"/>
      <c r="M79" s="202"/>
      <c r="N79" s="202"/>
      <c r="O79" s="202"/>
      <c r="P79" s="202"/>
      <c r="Q79" s="377"/>
      <c r="R79" s="460"/>
      <c r="S79" s="309"/>
      <c r="T79" s="309"/>
      <c r="U79" s="221"/>
      <c r="V79" s="125"/>
      <c r="W79" s="125"/>
      <c r="X79" s="125"/>
      <c r="Y79" s="125"/>
      <c r="Z79" s="125"/>
      <c r="AA79" s="125"/>
      <c r="AB79" s="125"/>
      <c r="AC79" s="125"/>
      <c r="AD79" s="125"/>
      <c r="AE79" s="125"/>
      <c r="AF79" s="125"/>
      <c r="AG79" s="125"/>
      <c r="AH79" s="125"/>
      <c r="AI79" s="126"/>
    </row>
    <row r="80" spans="1:35" ht="12.75" customHeight="1">
      <c r="A80" s="46"/>
      <c r="B80" s="47"/>
      <c r="C80" s="36" t="s">
        <v>742</v>
      </c>
      <c r="D80" s="89"/>
      <c r="E80" s="580"/>
      <c r="F80" s="127"/>
      <c r="G80" s="127"/>
      <c r="H80" s="127"/>
      <c r="I80" s="127"/>
      <c r="J80" s="60"/>
      <c r="K80" s="60"/>
      <c r="L80" s="127"/>
      <c r="M80" s="127"/>
      <c r="N80" s="127"/>
      <c r="O80" s="127"/>
      <c r="P80" s="127"/>
      <c r="Q80" s="461"/>
      <c r="R80" s="308"/>
      <c r="S80" s="125"/>
      <c r="T80" s="309"/>
      <c r="U80" s="221"/>
      <c r="V80" s="125"/>
      <c r="W80" s="125"/>
      <c r="X80" s="125"/>
      <c r="Y80" s="125"/>
      <c r="Z80" s="125"/>
      <c r="AA80" s="125"/>
      <c r="AB80" s="125"/>
      <c r="AC80" s="125"/>
      <c r="AD80" s="125"/>
      <c r="AE80" s="125"/>
      <c r="AF80" s="125"/>
      <c r="AG80" s="125"/>
      <c r="AH80" s="125"/>
      <c r="AI80" s="126"/>
    </row>
    <row r="81" spans="1:35" ht="12" customHeight="1">
      <c r="A81" s="52"/>
      <c r="B81" s="53"/>
      <c r="C81" s="222"/>
      <c r="D81" s="40"/>
      <c r="E81" s="581"/>
      <c r="F81" s="582"/>
      <c r="G81" s="581"/>
      <c r="H81" s="582"/>
      <c r="I81" s="581"/>
      <c r="J81" s="182"/>
      <c r="K81" s="583"/>
      <c r="L81" s="182"/>
      <c r="M81" s="182"/>
      <c r="N81" s="182"/>
      <c r="O81" s="182"/>
      <c r="P81" s="69"/>
      <c r="Q81" s="305"/>
      <c r="R81" s="306"/>
      <c r="S81" s="125"/>
      <c r="T81" s="309"/>
      <c r="U81" s="221"/>
      <c r="V81" s="125"/>
      <c r="W81" s="125"/>
      <c r="X81" s="125"/>
      <c r="Y81" s="125"/>
      <c r="Z81" s="125"/>
      <c r="AA81" s="125"/>
      <c r="AB81" s="125"/>
      <c r="AC81" s="125"/>
      <c r="AD81" s="125"/>
      <c r="AE81" s="125"/>
      <c r="AF81" s="125"/>
      <c r="AG81" s="125"/>
      <c r="AH81" s="125"/>
      <c r="AI81" s="126"/>
    </row>
    <row r="82" spans="1:35" ht="0.75" customHeight="1">
      <c r="A82" s="52"/>
      <c r="B82" s="53"/>
      <c r="C82" s="67"/>
      <c r="D82" s="40"/>
      <c r="E82" s="83"/>
      <c r="F82" s="84"/>
      <c r="G82" s="83"/>
      <c r="H82" s="84"/>
      <c r="I82" s="125"/>
      <c r="J82" s="126"/>
      <c r="K82" s="125"/>
      <c r="L82" s="126"/>
      <c r="M82" s="126"/>
      <c r="N82" s="126"/>
      <c r="O82" s="126"/>
      <c r="P82" s="125"/>
      <c r="Q82" s="84"/>
      <c r="R82" s="585"/>
      <c r="S82" s="125"/>
      <c r="T82" s="125"/>
      <c r="U82" s="125"/>
      <c r="V82" s="125"/>
      <c r="W82" s="125"/>
      <c r="X82" s="125"/>
      <c r="Y82" s="125"/>
      <c r="Z82" s="125"/>
      <c r="AA82" s="125"/>
      <c r="AB82" s="125"/>
      <c r="AC82" s="125"/>
      <c r="AD82" s="125"/>
      <c r="AE82" s="125"/>
      <c r="AF82" s="125"/>
      <c r="AG82" s="125"/>
      <c r="AH82" s="125"/>
      <c r="AI82" s="126"/>
    </row>
    <row r="83" spans="1:35" ht="12.75" customHeight="1">
      <c r="A83" s="42" t="s">
        <v>743</v>
      </c>
      <c r="B83" s="85">
        <v>711</v>
      </c>
      <c r="C83" s="86" t="s">
        <v>744</v>
      </c>
      <c r="D83" s="29">
        <v>4990</v>
      </c>
      <c r="E83" s="87">
        <v>113451.2</v>
      </c>
      <c r="F83" s="87">
        <v>126125.16</v>
      </c>
      <c r="G83" s="87">
        <v>140863.10999999999</v>
      </c>
      <c r="H83" s="88">
        <v>88975.55</v>
      </c>
      <c r="I83" s="127">
        <v>126740.31</v>
      </c>
      <c r="J83" s="127">
        <v>104065.95</v>
      </c>
      <c r="K83" s="127">
        <v>105428.32</v>
      </c>
      <c r="L83" s="127">
        <v>89209.33</v>
      </c>
      <c r="M83" s="127">
        <v>103913.98</v>
      </c>
      <c r="N83" s="127">
        <v>163552.54</v>
      </c>
      <c r="O83" s="127">
        <v>110024.69</v>
      </c>
      <c r="P83" s="127">
        <v>131177.43</v>
      </c>
      <c r="Q83" s="459">
        <f>SUM(E83:P83)</f>
        <v>1403527.57</v>
      </c>
      <c r="R83" s="460">
        <f>AVERAGE(E83:P83)</f>
        <v>116960.63083333299</v>
      </c>
      <c r="S83" s="309">
        <f>+R83</f>
        <v>116960.63083333299</v>
      </c>
      <c r="T83" s="125"/>
      <c r="U83" s="125"/>
      <c r="V83" s="125"/>
      <c r="W83" s="125"/>
      <c r="X83" s="125"/>
      <c r="Y83" s="125"/>
      <c r="Z83" s="125"/>
      <c r="AA83" s="125"/>
      <c r="AB83" s="125"/>
      <c r="AC83" s="125"/>
      <c r="AD83" s="125"/>
      <c r="AE83" s="125"/>
      <c r="AF83" s="125"/>
      <c r="AG83" s="125"/>
      <c r="AH83" s="125"/>
      <c r="AI83" s="126"/>
    </row>
    <row r="84" spans="1:35" ht="12.75" customHeight="1">
      <c r="A84" s="46" t="s">
        <v>745</v>
      </c>
      <c r="B84" s="89"/>
      <c r="C84" s="33" t="s">
        <v>746</v>
      </c>
      <c r="D84" s="34"/>
      <c r="E84" s="75" t="s">
        <v>376</v>
      </c>
      <c r="F84" s="75" t="s">
        <v>376</v>
      </c>
      <c r="G84" s="75" t="s">
        <v>376</v>
      </c>
      <c r="H84" s="90" t="s">
        <v>376</v>
      </c>
      <c r="I84" s="127" t="s">
        <v>376</v>
      </c>
      <c r="J84" s="127" t="s">
        <v>376</v>
      </c>
      <c r="K84" s="127" t="s">
        <v>376</v>
      </c>
      <c r="L84" s="127" t="s">
        <v>376</v>
      </c>
      <c r="M84" s="127" t="s">
        <v>376</v>
      </c>
      <c r="N84" s="127" t="s">
        <v>376</v>
      </c>
      <c r="O84" s="127" t="s">
        <v>376</v>
      </c>
      <c r="P84" s="127" t="s">
        <v>376</v>
      </c>
      <c r="Q84" s="461">
        <f>SUM(E84:P84)</f>
        <v>0</v>
      </c>
      <c r="R84" s="308">
        <f>+Q84/12</f>
        <v>0</v>
      </c>
      <c r="S84" s="309"/>
      <c r="T84" s="309">
        <f>+R84</f>
        <v>0</v>
      </c>
      <c r="U84" s="221">
        <f>+Q84</f>
        <v>0</v>
      </c>
      <c r="V84" s="125"/>
      <c r="W84" s="221" t="s">
        <v>376</v>
      </c>
      <c r="X84" s="125" t="s">
        <v>376</v>
      </c>
      <c r="Y84" s="125" t="s">
        <v>376</v>
      </c>
      <c r="Z84" s="125" t="s">
        <v>376</v>
      </c>
      <c r="AA84" s="125" t="s">
        <v>376</v>
      </c>
      <c r="AB84" s="125" t="s">
        <v>376</v>
      </c>
      <c r="AC84" s="125" t="s">
        <v>376</v>
      </c>
      <c r="AD84" s="125" t="s">
        <v>376</v>
      </c>
      <c r="AE84" s="125" t="s">
        <v>376</v>
      </c>
      <c r="AF84" s="125" t="s">
        <v>376</v>
      </c>
      <c r="AG84" s="125" t="s">
        <v>376</v>
      </c>
      <c r="AH84" s="125"/>
      <c r="AI84" s="126"/>
    </row>
    <row r="85" spans="1:35" ht="12.75" customHeight="1">
      <c r="A85" s="46"/>
      <c r="B85" s="89"/>
      <c r="C85" s="36" t="s">
        <v>747</v>
      </c>
      <c r="D85" s="34"/>
      <c r="E85" s="91">
        <f t="shared" ref="E85:Q85" si="6">E83/$D$83</f>
        <v>22.7357114228457</v>
      </c>
      <c r="F85" s="92">
        <f t="shared" si="6"/>
        <v>25.275583166332702</v>
      </c>
      <c r="G85" s="92">
        <f t="shared" si="6"/>
        <v>28.229080160320599</v>
      </c>
      <c r="H85" s="93">
        <f t="shared" si="6"/>
        <v>17.8307715430862</v>
      </c>
      <c r="I85" s="93">
        <f t="shared" si="6"/>
        <v>25.398859719438899</v>
      </c>
      <c r="J85" s="93">
        <f t="shared" si="6"/>
        <v>20.854899799599199</v>
      </c>
      <c r="K85" s="93">
        <f t="shared" si="6"/>
        <v>21.1279198396794</v>
      </c>
      <c r="L85" s="93">
        <f t="shared" si="6"/>
        <v>17.877621242484999</v>
      </c>
      <c r="M85" s="93">
        <f t="shared" si="6"/>
        <v>20.824444889779599</v>
      </c>
      <c r="N85" s="93">
        <f t="shared" si="6"/>
        <v>32.776060120240501</v>
      </c>
      <c r="O85" s="93">
        <f t="shared" si="6"/>
        <v>22.0490360721443</v>
      </c>
      <c r="P85" s="91">
        <f t="shared" si="6"/>
        <v>26.288062124248501</v>
      </c>
      <c r="Q85" s="470">
        <f t="shared" si="6"/>
        <v>281.26805010020001</v>
      </c>
      <c r="R85" s="308">
        <f>+R83/D83</f>
        <v>23.439004175016699</v>
      </c>
      <c r="S85" s="309"/>
      <c r="T85" s="125"/>
      <c r="U85" s="125"/>
      <c r="V85" s="125"/>
      <c r="W85" s="125"/>
      <c r="X85" s="125"/>
      <c r="Y85" s="125"/>
      <c r="Z85" s="125"/>
      <c r="AA85" s="125"/>
      <c r="AB85" s="125"/>
      <c r="AC85" s="125"/>
      <c r="AD85" s="125"/>
      <c r="AE85" s="125"/>
      <c r="AF85" s="125"/>
      <c r="AG85" s="125"/>
      <c r="AH85" s="125"/>
      <c r="AI85" s="126"/>
    </row>
    <row r="86" spans="1:35" ht="12.75" customHeight="1">
      <c r="A86" s="46"/>
      <c r="B86" s="89"/>
      <c r="C86" s="36" t="s">
        <v>748</v>
      </c>
      <c r="D86" s="34"/>
      <c r="E86" s="94" t="s">
        <v>749</v>
      </c>
      <c r="F86" s="94" t="s">
        <v>750</v>
      </c>
      <c r="G86" s="94" t="s">
        <v>751</v>
      </c>
      <c r="H86" s="94" t="s">
        <v>752</v>
      </c>
      <c r="I86" s="129" t="s">
        <v>753</v>
      </c>
      <c r="J86" s="129" t="s">
        <v>753</v>
      </c>
      <c r="K86" s="129"/>
      <c r="L86" s="129"/>
      <c r="M86" s="129"/>
      <c r="N86" s="129"/>
      <c r="O86" s="129"/>
      <c r="P86" s="129"/>
      <c r="Q86" s="95"/>
      <c r="R86" s="165"/>
      <c r="S86" s="309"/>
      <c r="T86" s="125"/>
      <c r="U86" s="125"/>
      <c r="V86" s="125"/>
      <c r="W86" s="125"/>
      <c r="X86" s="125"/>
      <c r="Y86" s="125"/>
      <c r="Z86" s="125"/>
      <c r="AA86" s="125"/>
      <c r="AB86" s="125"/>
      <c r="AC86" s="125"/>
      <c r="AD86" s="125"/>
      <c r="AE86" s="125"/>
      <c r="AF86" s="125"/>
      <c r="AG86" s="125"/>
      <c r="AH86" s="125"/>
      <c r="AI86" s="126"/>
    </row>
    <row r="87" spans="1:35" ht="12.75" customHeight="1">
      <c r="A87" s="46"/>
      <c r="B87" s="89"/>
      <c r="C87" s="36" t="s">
        <v>754</v>
      </c>
      <c r="D87" s="34"/>
      <c r="E87" s="95"/>
      <c r="F87" s="95" t="s">
        <v>755</v>
      </c>
      <c r="G87" s="95"/>
      <c r="H87" s="95"/>
      <c r="I87" s="95"/>
      <c r="J87" s="95"/>
      <c r="K87" s="95"/>
      <c r="L87" s="95"/>
      <c r="M87" s="95"/>
      <c r="N87" s="95"/>
      <c r="O87" s="95"/>
      <c r="P87" s="95"/>
      <c r="Q87" s="95"/>
      <c r="R87" s="165"/>
      <c r="S87" s="309"/>
      <c r="T87" s="125"/>
      <c r="U87" s="125"/>
      <c r="V87" s="125"/>
      <c r="W87" s="125"/>
      <c r="X87" s="125"/>
      <c r="Y87" s="125"/>
      <c r="Z87" s="125"/>
      <c r="AA87" s="125"/>
      <c r="AB87" s="125"/>
      <c r="AC87" s="125"/>
      <c r="AD87" s="125"/>
      <c r="AE87" s="125"/>
      <c r="AF87" s="125"/>
      <c r="AG87" s="125"/>
      <c r="AH87" s="125"/>
      <c r="AI87" s="126"/>
    </row>
    <row r="88" spans="1:35" ht="12.75" customHeight="1">
      <c r="A88" s="46"/>
      <c r="B88" s="89"/>
      <c r="C88" s="36"/>
      <c r="D88" s="34"/>
      <c r="E88" s="95"/>
      <c r="F88" s="95"/>
      <c r="G88" s="95"/>
      <c r="H88" s="95"/>
      <c r="I88" s="95"/>
      <c r="J88" s="95"/>
      <c r="K88" s="95"/>
      <c r="L88" s="95"/>
      <c r="M88" s="95"/>
      <c r="N88" s="95"/>
      <c r="O88" s="95"/>
      <c r="P88" s="95"/>
      <c r="Q88" s="95"/>
      <c r="R88" s="165"/>
      <c r="S88" s="309"/>
      <c r="T88" s="125"/>
      <c r="U88" s="125"/>
      <c r="V88" s="125"/>
      <c r="W88" s="125"/>
      <c r="X88" s="125"/>
      <c r="Y88" s="125"/>
      <c r="Z88" s="125"/>
      <c r="AA88" s="125"/>
      <c r="AB88" s="125"/>
      <c r="AC88" s="125"/>
      <c r="AD88" s="125"/>
      <c r="AE88" s="125"/>
      <c r="AF88" s="125"/>
      <c r="AG88" s="125"/>
      <c r="AH88" s="125"/>
      <c r="AI88" s="126"/>
    </row>
    <row r="89" spans="1:35" ht="12.75" customHeight="1">
      <c r="A89" s="46"/>
      <c r="B89" s="89"/>
      <c r="C89" s="96" t="s">
        <v>704</v>
      </c>
      <c r="D89" s="34"/>
      <c r="E89" s="95"/>
      <c r="F89" s="95"/>
      <c r="G89" s="95"/>
      <c r="H89" s="95"/>
      <c r="I89" s="95"/>
      <c r="J89" s="95"/>
      <c r="K89" s="95"/>
      <c r="L89" s="95"/>
      <c r="M89" s="95"/>
      <c r="N89" s="95"/>
      <c r="O89" s="95"/>
      <c r="P89" s="95"/>
      <c r="Q89" s="95"/>
      <c r="R89" s="165"/>
      <c r="S89" s="309"/>
      <c r="T89" s="125"/>
      <c r="U89" s="125"/>
      <c r="V89" s="125"/>
      <c r="W89" s="125"/>
      <c r="X89" s="125"/>
      <c r="Y89" s="125"/>
      <c r="Z89" s="125"/>
      <c r="AA89" s="125"/>
      <c r="AB89" s="125"/>
      <c r="AC89" s="125"/>
      <c r="AD89" s="125"/>
      <c r="AE89" s="125"/>
      <c r="AF89" s="125"/>
      <c r="AG89" s="125"/>
      <c r="AH89" s="125"/>
      <c r="AI89" s="126"/>
    </row>
    <row r="90" spans="1:35" ht="12.75" customHeight="1">
      <c r="A90" s="46"/>
      <c r="B90" s="89"/>
      <c r="C90" s="36" t="s">
        <v>705</v>
      </c>
      <c r="D90" s="34"/>
      <c r="E90" s="95"/>
      <c r="F90" s="95"/>
      <c r="G90" s="95"/>
      <c r="H90" s="95"/>
      <c r="I90" s="95"/>
      <c r="J90" s="95"/>
      <c r="K90" s="95"/>
      <c r="L90" s="95"/>
      <c r="M90" s="95"/>
      <c r="N90" s="95"/>
      <c r="O90" s="95"/>
      <c r="P90" s="95"/>
      <c r="Q90" s="95"/>
      <c r="R90" s="165"/>
      <c r="S90" s="309"/>
      <c r="T90" s="125"/>
      <c r="U90" s="125"/>
      <c r="V90" s="125"/>
      <c r="W90" s="125"/>
      <c r="X90" s="125"/>
      <c r="Y90" s="125"/>
      <c r="Z90" s="125"/>
      <c r="AA90" s="125"/>
      <c r="AB90" s="125"/>
      <c r="AC90" s="125"/>
      <c r="AD90" s="125"/>
      <c r="AE90" s="125"/>
      <c r="AF90" s="125"/>
      <c r="AG90" s="125"/>
      <c r="AH90" s="125"/>
      <c r="AI90" s="126"/>
    </row>
    <row r="91" spans="1:35" ht="12.75" customHeight="1">
      <c r="A91" s="46"/>
      <c r="B91" s="89"/>
      <c r="C91" s="36" t="s">
        <v>756</v>
      </c>
      <c r="D91" s="34"/>
      <c r="E91" s="95"/>
      <c r="F91" s="95"/>
      <c r="G91" s="95"/>
      <c r="H91" s="95"/>
      <c r="I91" s="95"/>
      <c r="J91" s="95"/>
      <c r="K91" s="95"/>
      <c r="L91" s="95"/>
      <c r="M91" s="95"/>
      <c r="N91" s="95"/>
      <c r="O91" s="95"/>
      <c r="P91" s="95"/>
      <c r="Q91" s="95"/>
      <c r="R91" s="165"/>
      <c r="S91" s="309"/>
      <c r="T91" s="125"/>
      <c r="U91" s="125"/>
      <c r="V91" s="125"/>
      <c r="W91" s="125"/>
      <c r="X91" s="125"/>
      <c r="Y91" s="125"/>
      <c r="Z91" s="125"/>
      <c r="AA91" s="125"/>
      <c r="AB91" s="125"/>
      <c r="AC91" s="125"/>
      <c r="AD91" s="125"/>
      <c r="AE91" s="125"/>
      <c r="AF91" s="125"/>
      <c r="AG91" s="125"/>
      <c r="AH91" s="125"/>
      <c r="AI91" s="126"/>
    </row>
    <row r="92" spans="1:35" ht="12.75" customHeight="1">
      <c r="A92" s="46"/>
      <c r="B92" s="89"/>
      <c r="C92" s="36" t="s">
        <v>757</v>
      </c>
      <c r="D92" s="34"/>
      <c r="E92" s="95"/>
      <c r="F92" s="95"/>
      <c r="G92" s="95"/>
      <c r="H92" s="95"/>
      <c r="I92" s="95"/>
      <c r="J92" s="95"/>
      <c r="K92" s="95"/>
      <c r="L92" s="95"/>
      <c r="M92" s="95"/>
      <c r="N92" s="95"/>
      <c r="O92" s="95"/>
      <c r="P92" s="95"/>
      <c r="Q92" s="95"/>
      <c r="R92" s="165"/>
      <c r="S92" s="309"/>
      <c r="T92" s="125"/>
      <c r="U92" s="125"/>
      <c r="V92" s="125"/>
      <c r="W92" s="125"/>
      <c r="X92" s="125"/>
      <c r="Y92" s="125"/>
      <c r="Z92" s="125"/>
      <c r="AA92" s="125"/>
      <c r="AB92" s="125"/>
      <c r="AC92" s="125"/>
      <c r="AD92" s="125"/>
      <c r="AE92" s="125"/>
      <c r="AF92" s="125"/>
      <c r="AG92" s="125"/>
      <c r="AH92" s="125"/>
      <c r="AI92" s="126"/>
    </row>
    <row r="93" spans="1:35" ht="12.75" customHeight="1">
      <c r="A93" s="46"/>
      <c r="B93" s="89"/>
      <c r="C93" s="36"/>
      <c r="D93" s="34"/>
      <c r="E93" s="95"/>
      <c r="F93" s="95"/>
      <c r="G93" s="95"/>
      <c r="H93" s="95"/>
      <c r="I93" s="95"/>
      <c r="J93" s="95"/>
      <c r="K93" s="95"/>
      <c r="L93" s="95"/>
      <c r="M93" s="95"/>
      <c r="N93" s="95"/>
      <c r="O93" s="95"/>
      <c r="P93" s="95"/>
      <c r="Q93" s="95"/>
      <c r="R93" s="165"/>
      <c r="S93" s="309"/>
      <c r="T93" s="125"/>
      <c r="U93" s="125"/>
      <c r="V93" s="125"/>
      <c r="W93" s="125"/>
      <c r="X93" s="125"/>
      <c r="Y93" s="125"/>
      <c r="Z93" s="125"/>
      <c r="AA93" s="125"/>
      <c r="AB93" s="125"/>
      <c r="AC93" s="125"/>
      <c r="AD93" s="125"/>
      <c r="AE93" s="125"/>
      <c r="AF93" s="125"/>
      <c r="AG93" s="125"/>
      <c r="AH93" s="125"/>
      <c r="AI93" s="126"/>
    </row>
    <row r="94" spans="1:35" ht="12.75" customHeight="1">
      <c r="A94" s="46"/>
      <c r="B94" s="89"/>
      <c r="C94" s="36" t="s">
        <v>758</v>
      </c>
      <c r="D94" s="34"/>
      <c r="E94" s="95"/>
      <c r="F94" s="95"/>
      <c r="G94" s="95"/>
      <c r="H94" s="95"/>
      <c r="I94" s="95"/>
      <c r="J94" s="95"/>
      <c r="K94" s="95"/>
      <c r="L94" s="95"/>
      <c r="M94" s="95"/>
      <c r="N94" s="95"/>
      <c r="O94" s="95"/>
      <c r="P94" s="95"/>
      <c r="Q94" s="95"/>
      <c r="R94" s="165"/>
      <c r="S94" s="309"/>
      <c r="T94" s="125"/>
      <c r="U94" s="125"/>
      <c r="V94" s="125"/>
      <c r="W94" s="125"/>
      <c r="X94" s="125"/>
      <c r="Y94" s="125"/>
      <c r="Z94" s="125"/>
      <c r="AA94" s="125"/>
      <c r="AB94" s="125"/>
      <c r="AC94" s="125"/>
      <c r="AD94" s="125"/>
      <c r="AE94" s="125"/>
      <c r="AF94" s="125"/>
      <c r="AG94" s="125"/>
      <c r="AH94" s="125"/>
      <c r="AI94" s="126"/>
    </row>
    <row r="95" spans="1:35" ht="12.75" customHeight="1">
      <c r="A95" s="46"/>
      <c r="B95" s="89"/>
      <c r="C95" s="33" t="s">
        <v>709</v>
      </c>
      <c r="D95" s="34"/>
      <c r="E95" s="95"/>
      <c r="F95" s="97"/>
      <c r="G95" s="97"/>
      <c r="H95" s="97"/>
      <c r="I95" s="97"/>
      <c r="J95" s="97"/>
      <c r="K95" s="97"/>
      <c r="L95" s="97"/>
      <c r="M95" s="97"/>
      <c r="N95" s="97"/>
      <c r="O95" s="97"/>
      <c r="P95" s="132"/>
      <c r="Q95" s="131"/>
      <c r="R95" s="165"/>
      <c r="S95" s="309"/>
      <c r="T95" s="125"/>
      <c r="U95" s="125"/>
      <c r="V95" s="125"/>
      <c r="W95" s="125"/>
      <c r="X95" s="125"/>
      <c r="Y95" s="125"/>
      <c r="Z95" s="125"/>
      <c r="AA95" s="125"/>
      <c r="AB95" s="125"/>
      <c r="AC95" s="125"/>
      <c r="AD95" s="125"/>
      <c r="AE95" s="125"/>
      <c r="AF95" s="125"/>
      <c r="AG95" s="125"/>
      <c r="AH95" s="125"/>
      <c r="AI95" s="126"/>
    </row>
    <row r="96" spans="1:35" ht="12.75" customHeight="1">
      <c r="A96" s="46"/>
      <c r="B96" s="89"/>
      <c r="C96" s="36" t="s">
        <v>759</v>
      </c>
      <c r="D96" s="34"/>
      <c r="E96" s="152"/>
      <c r="F96" s="152"/>
      <c r="G96" s="152"/>
      <c r="H96" s="152"/>
      <c r="I96" s="152"/>
      <c r="J96" s="152"/>
      <c r="K96" s="152"/>
      <c r="L96" s="152"/>
      <c r="M96" s="152"/>
      <c r="N96" s="152"/>
      <c r="O96" s="152"/>
      <c r="P96" s="125"/>
      <c r="Q96" s="151"/>
      <c r="R96" s="586"/>
      <c r="S96" s="309"/>
      <c r="T96" s="125"/>
      <c r="U96" s="125"/>
      <c r="V96" s="125"/>
      <c r="W96" s="125"/>
      <c r="X96" s="125"/>
      <c r="Y96" s="125"/>
      <c r="Z96" s="125"/>
      <c r="AA96" s="125"/>
      <c r="AB96" s="125"/>
      <c r="AC96" s="125"/>
      <c r="AD96" s="125"/>
      <c r="AE96" s="125"/>
      <c r="AF96" s="125"/>
      <c r="AG96" s="125"/>
      <c r="AH96" s="125"/>
      <c r="AI96" s="126"/>
    </row>
    <row r="97" spans="1:35" ht="75.75" customHeight="1">
      <c r="A97" s="52"/>
      <c r="B97" s="170"/>
      <c r="C97" s="54" t="s">
        <v>760</v>
      </c>
      <c r="D97" s="40"/>
      <c r="E97" s="171"/>
      <c r="F97" s="172"/>
      <c r="G97" s="171"/>
      <c r="H97" s="172"/>
      <c r="I97" s="172"/>
      <c r="J97" s="172"/>
      <c r="K97" s="172"/>
      <c r="L97" s="172"/>
      <c r="M97" s="172"/>
      <c r="N97" s="171"/>
      <c r="O97" s="172"/>
      <c r="P97" s="172"/>
      <c r="Q97" s="587"/>
      <c r="R97" s="424"/>
      <c r="S97" s="309"/>
      <c r="T97" s="125"/>
      <c r="U97" s="125"/>
      <c r="V97" s="125"/>
      <c r="W97" s="125"/>
      <c r="X97" s="125"/>
      <c r="Y97" s="125"/>
      <c r="Z97" s="125"/>
      <c r="AA97" s="125"/>
      <c r="AB97" s="125"/>
      <c r="AC97" s="125"/>
      <c r="AD97" s="125"/>
      <c r="AE97" s="125"/>
      <c r="AF97" s="125"/>
      <c r="AG97" s="125"/>
      <c r="AH97" s="125"/>
      <c r="AI97" s="126"/>
    </row>
    <row r="98" spans="1:35" ht="12.75" customHeight="1">
      <c r="A98" s="42" t="s">
        <v>761</v>
      </c>
      <c r="B98" s="85">
        <v>112</v>
      </c>
      <c r="C98" s="86" t="s">
        <v>762</v>
      </c>
      <c r="D98" s="173">
        <v>3075</v>
      </c>
      <c r="E98" s="174">
        <v>56757.08</v>
      </c>
      <c r="F98" s="175">
        <v>66665.55</v>
      </c>
      <c r="G98" s="103">
        <v>83813.460000000006</v>
      </c>
      <c r="H98" s="173">
        <v>67203.12</v>
      </c>
      <c r="I98" s="204">
        <v>76435.14</v>
      </c>
      <c r="J98" s="173">
        <v>74605.119999999995</v>
      </c>
      <c r="K98" s="204">
        <v>75597.48</v>
      </c>
      <c r="L98" s="173">
        <v>77807.81</v>
      </c>
      <c r="M98" s="204">
        <v>77141.56</v>
      </c>
      <c r="N98" s="173">
        <v>76625.67</v>
      </c>
      <c r="O98" s="204">
        <v>84990.33</v>
      </c>
      <c r="P98" s="173">
        <v>72630.37</v>
      </c>
      <c r="Q98" s="471">
        <f>SUM(E98:P98)</f>
        <v>890272.69</v>
      </c>
      <c r="R98" s="460">
        <f>AVERAGE(E98:P98)</f>
        <v>74189.390833333295</v>
      </c>
      <c r="S98" s="309">
        <f>+R98</f>
        <v>74189.390833333295</v>
      </c>
      <c r="T98" s="309"/>
      <c r="U98" s="221"/>
      <c r="V98" s="125"/>
      <c r="W98" s="125"/>
      <c r="X98" s="125"/>
      <c r="Y98" s="125"/>
      <c r="Z98" s="125"/>
      <c r="AA98" s="125"/>
      <c r="AB98" s="125"/>
      <c r="AC98" s="125"/>
      <c r="AD98" s="125"/>
      <c r="AE98" s="125"/>
      <c r="AF98" s="125"/>
      <c r="AG98" s="125"/>
      <c r="AH98" s="125"/>
      <c r="AI98" s="126"/>
    </row>
    <row r="99" spans="1:35" ht="12.75" customHeight="1">
      <c r="A99" s="46"/>
      <c r="B99" s="47"/>
      <c r="C99" s="176" t="s">
        <v>763</v>
      </c>
      <c r="D99" s="177"/>
      <c r="E99" s="35" t="s">
        <v>376</v>
      </c>
      <c r="F99" s="178" t="s">
        <v>376</v>
      </c>
      <c r="G99" s="35" t="s">
        <v>376</v>
      </c>
      <c r="H99" s="35" t="s">
        <v>376</v>
      </c>
      <c r="I99" s="35" t="s">
        <v>376</v>
      </c>
      <c r="J99" s="35" t="s">
        <v>376</v>
      </c>
      <c r="K99" s="35" t="s">
        <v>376</v>
      </c>
      <c r="L99" s="35" t="s">
        <v>376</v>
      </c>
      <c r="M99" s="35" t="s">
        <v>376</v>
      </c>
      <c r="N99" s="35" t="s">
        <v>376</v>
      </c>
      <c r="O99" s="35" t="s">
        <v>376</v>
      </c>
      <c r="P99" s="35" t="s">
        <v>376</v>
      </c>
      <c r="Q99" s="461">
        <f>SUM(E99:P99)</f>
        <v>0</v>
      </c>
      <c r="R99" s="308">
        <f>Q99/12</f>
        <v>0</v>
      </c>
      <c r="S99" s="125"/>
      <c r="T99" s="309">
        <f>+R99</f>
        <v>0</v>
      </c>
      <c r="U99" s="221">
        <f>+Q99</f>
        <v>0</v>
      </c>
      <c r="V99" s="125"/>
      <c r="W99" s="221" t="s">
        <v>376</v>
      </c>
      <c r="X99" s="125" t="s">
        <v>376</v>
      </c>
      <c r="Y99" s="125" t="s">
        <v>376</v>
      </c>
      <c r="Z99" s="125" t="s">
        <v>376</v>
      </c>
      <c r="AA99" s="125" t="s">
        <v>376</v>
      </c>
      <c r="AB99" s="125" t="s">
        <v>376</v>
      </c>
      <c r="AC99" s="125" t="s">
        <v>376</v>
      </c>
      <c r="AD99" s="125" t="s">
        <v>376</v>
      </c>
      <c r="AE99" s="125" t="s">
        <v>376</v>
      </c>
      <c r="AF99" s="125" t="s">
        <v>376</v>
      </c>
      <c r="AG99" s="125" t="s">
        <v>376</v>
      </c>
      <c r="AH99" s="125"/>
      <c r="AI99" s="126"/>
    </row>
    <row r="100" spans="1:35" ht="12.75" customHeight="1">
      <c r="A100" s="46"/>
      <c r="B100" s="89"/>
      <c r="C100" s="176" t="s">
        <v>764</v>
      </c>
      <c r="D100" s="34"/>
      <c r="E100" s="37">
        <f t="shared" ref="E100:Q100" si="7">E98/$D$98</f>
        <v>18.457586991869899</v>
      </c>
      <c r="F100" s="118">
        <f t="shared" si="7"/>
        <v>21.679853658536601</v>
      </c>
      <c r="G100" s="118">
        <f t="shared" si="7"/>
        <v>27.2564097560976</v>
      </c>
      <c r="H100" s="118">
        <f t="shared" si="7"/>
        <v>21.854673170731701</v>
      </c>
      <c r="I100" s="118">
        <f t="shared" si="7"/>
        <v>24.856956097561</v>
      </c>
      <c r="J100" s="118">
        <f t="shared" si="7"/>
        <v>24.261827642276401</v>
      </c>
      <c r="K100" s="118">
        <f t="shared" si="7"/>
        <v>24.584546341463401</v>
      </c>
      <c r="L100" s="118">
        <f t="shared" si="7"/>
        <v>25.303352845528501</v>
      </c>
      <c r="M100" s="118">
        <f t="shared" si="7"/>
        <v>25.0866861788618</v>
      </c>
      <c r="N100" s="118">
        <f t="shared" si="7"/>
        <v>24.9189170731707</v>
      </c>
      <c r="O100" s="118">
        <f t="shared" si="7"/>
        <v>27.639131707317102</v>
      </c>
      <c r="P100" s="118">
        <f t="shared" si="7"/>
        <v>23.619632520325201</v>
      </c>
      <c r="Q100" s="379">
        <f t="shared" si="7"/>
        <v>289.51957398373997</v>
      </c>
      <c r="R100" s="308">
        <f>+R98/D98</f>
        <v>24.1266311653117</v>
      </c>
      <c r="S100" s="125"/>
      <c r="T100" s="309"/>
      <c r="U100" s="221"/>
      <c r="V100" s="125"/>
      <c r="W100" s="125"/>
      <c r="X100" s="125"/>
      <c r="Y100" s="125"/>
      <c r="Z100" s="125"/>
      <c r="AA100" s="125"/>
      <c r="AB100" s="125"/>
      <c r="AC100" s="125"/>
      <c r="AD100" s="125"/>
      <c r="AE100" s="125"/>
      <c r="AF100" s="125"/>
      <c r="AG100" s="125"/>
      <c r="AH100" s="125"/>
      <c r="AI100" s="126"/>
    </row>
    <row r="101" spans="1:35" ht="12.75" customHeight="1">
      <c r="A101" s="46"/>
      <c r="B101" s="47"/>
      <c r="C101" s="36" t="s">
        <v>765</v>
      </c>
      <c r="D101" s="34"/>
      <c r="E101" s="179"/>
      <c r="F101" s="179"/>
      <c r="G101" s="179"/>
      <c r="H101" s="179"/>
      <c r="I101" s="179"/>
      <c r="J101" s="179"/>
      <c r="K101" s="179"/>
      <c r="L101" s="179"/>
      <c r="M101" s="179"/>
      <c r="N101" s="179"/>
      <c r="O101" s="179"/>
      <c r="P101" s="179"/>
      <c r="Q101" s="472"/>
      <c r="R101" s="460"/>
      <c r="S101" s="125"/>
      <c r="T101" s="309"/>
      <c r="U101" s="221"/>
      <c r="V101" s="125"/>
      <c r="W101" s="125"/>
      <c r="X101" s="125"/>
      <c r="Y101" s="125"/>
      <c r="Z101" s="125"/>
      <c r="AA101" s="125"/>
      <c r="AB101" s="125"/>
      <c r="AC101" s="125"/>
      <c r="AD101" s="125"/>
      <c r="AE101" s="125"/>
      <c r="AF101" s="125"/>
      <c r="AG101" s="125"/>
      <c r="AH101" s="125"/>
      <c r="AI101" s="126"/>
    </row>
    <row r="102" spans="1:35" ht="12.75" customHeight="1">
      <c r="A102" s="46"/>
      <c r="B102" s="89"/>
      <c r="C102" s="36" t="s">
        <v>766</v>
      </c>
      <c r="D102" s="34"/>
      <c r="E102" s="179"/>
      <c r="F102" s="179"/>
      <c r="G102" s="179"/>
      <c r="H102" s="179"/>
      <c r="I102" s="179"/>
      <c r="J102" s="179"/>
      <c r="K102" s="179"/>
      <c r="L102" s="179"/>
      <c r="M102" s="179"/>
      <c r="N102" s="179"/>
      <c r="O102" s="179"/>
      <c r="P102" s="179"/>
      <c r="Q102" s="462"/>
      <c r="R102" s="308"/>
      <c r="S102" s="125"/>
      <c r="T102" s="309"/>
      <c r="U102" s="221"/>
      <c r="V102" s="125"/>
      <c r="W102" s="125"/>
      <c r="X102" s="125"/>
      <c r="Y102" s="125"/>
      <c r="Z102" s="125"/>
      <c r="AA102" s="125"/>
      <c r="AB102" s="125"/>
      <c r="AC102" s="125"/>
      <c r="AD102" s="125"/>
      <c r="AE102" s="125"/>
      <c r="AF102" s="125"/>
      <c r="AG102" s="125"/>
      <c r="AH102" s="125"/>
      <c r="AI102" s="126"/>
    </row>
    <row r="103" spans="1:35" ht="12.75" customHeight="1">
      <c r="A103" s="46"/>
      <c r="B103" s="89"/>
      <c r="C103" s="36" t="s">
        <v>767</v>
      </c>
      <c r="D103" s="34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469"/>
      <c r="R103" s="308"/>
      <c r="S103" s="125"/>
      <c r="T103" s="125"/>
      <c r="U103" s="125"/>
      <c r="V103" s="125"/>
      <c r="W103" s="125"/>
      <c r="X103" s="125"/>
      <c r="Y103" s="125"/>
      <c r="Z103" s="125"/>
      <c r="AA103" s="125"/>
      <c r="AB103" s="125"/>
      <c r="AC103" s="125"/>
      <c r="AD103" s="125"/>
      <c r="AE103" s="125"/>
      <c r="AF103" s="125"/>
      <c r="AG103" s="125"/>
      <c r="AH103" s="125"/>
      <c r="AI103" s="126"/>
    </row>
    <row r="104" spans="1:35" ht="12.75" customHeight="1">
      <c r="A104" s="46"/>
      <c r="B104" s="89"/>
      <c r="C104" s="36" t="s">
        <v>768</v>
      </c>
      <c r="D104" s="34"/>
      <c r="E104" s="180"/>
      <c r="F104" s="180"/>
      <c r="G104" s="180"/>
      <c r="H104" s="180"/>
      <c r="I104" s="180"/>
      <c r="J104" s="180"/>
      <c r="K104" s="180"/>
      <c r="L104" s="180"/>
      <c r="M104" s="180"/>
      <c r="N104" s="180"/>
      <c r="O104" s="180"/>
      <c r="P104" s="180"/>
      <c r="Q104" s="462"/>
      <c r="R104" s="310"/>
      <c r="S104" s="125"/>
      <c r="T104" s="125"/>
      <c r="U104" s="125"/>
      <c r="V104" s="125"/>
      <c r="W104" s="125"/>
      <c r="X104" s="125"/>
      <c r="Y104" s="125"/>
      <c r="Z104" s="125"/>
      <c r="AA104" s="125"/>
      <c r="AB104" s="125"/>
      <c r="AC104" s="125"/>
      <c r="AD104" s="125"/>
      <c r="AE104" s="125"/>
      <c r="AF104" s="125"/>
      <c r="AG104" s="125"/>
      <c r="AH104" s="125"/>
      <c r="AI104" s="126"/>
    </row>
    <row r="105" spans="1:35" ht="12.75" customHeight="1">
      <c r="A105" s="46"/>
      <c r="B105" s="89"/>
      <c r="C105" s="176" t="s">
        <v>769</v>
      </c>
      <c r="D105" s="34"/>
      <c r="E105" s="180"/>
      <c r="F105" s="180"/>
      <c r="G105" s="180"/>
      <c r="H105" s="180"/>
      <c r="I105" s="180"/>
      <c r="J105" s="180"/>
      <c r="K105" s="180"/>
      <c r="L105" s="180"/>
      <c r="M105" s="180"/>
      <c r="N105" s="180"/>
      <c r="O105" s="180"/>
      <c r="P105" s="180"/>
      <c r="Q105" s="462"/>
      <c r="R105" s="310"/>
      <c r="S105" s="125"/>
      <c r="T105" s="125"/>
      <c r="U105" s="125"/>
      <c r="V105" s="125"/>
      <c r="W105" s="125"/>
      <c r="X105" s="125"/>
      <c r="Y105" s="125"/>
      <c r="Z105" s="125"/>
      <c r="AA105" s="125"/>
      <c r="AB105" s="125"/>
      <c r="AC105" s="125"/>
      <c r="AD105" s="125"/>
      <c r="AE105" s="125"/>
      <c r="AF105" s="125"/>
      <c r="AG105" s="125"/>
      <c r="AH105" s="125"/>
      <c r="AI105" s="126"/>
    </row>
    <row r="106" spans="1:35" ht="12.75" customHeight="1">
      <c r="A106" s="46"/>
      <c r="B106" s="89"/>
      <c r="C106" s="176" t="s">
        <v>770</v>
      </c>
      <c r="D106" s="34"/>
      <c r="E106" s="180"/>
      <c r="F106" s="180"/>
      <c r="G106" s="180"/>
      <c r="H106" s="180"/>
      <c r="I106" s="180"/>
      <c r="J106" s="180"/>
      <c r="K106" s="180"/>
      <c r="L106" s="180"/>
      <c r="M106" s="180"/>
      <c r="N106" s="180"/>
      <c r="O106" s="180"/>
      <c r="P106" s="180"/>
      <c r="Q106" s="462"/>
      <c r="R106" s="310"/>
      <c r="S106" s="125"/>
      <c r="T106" s="125"/>
      <c r="U106" s="125"/>
      <c r="V106" s="125"/>
      <c r="W106" s="125"/>
      <c r="X106" s="125"/>
      <c r="Y106" s="125"/>
      <c r="Z106" s="125"/>
      <c r="AA106" s="125"/>
      <c r="AB106" s="125"/>
      <c r="AC106" s="125"/>
      <c r="AD106" s="125"/>
      <c r="AE106" s="125"/>
      <c r="AF106" s="125"/>
      <c r="AG106" s="125"/>
      <c r="AH106" s="125"/>
      <c r="AI106" s="126"/>
    </row>
    <row r="107" spans="1:35" ht="39.75" customHeight="1">
      <c r="A107" s="52"/>
      <c r="B107" s="170"/>
      <c r="C107" s="67" t="s">
        <v>771</v>
      </c>
      <c r="D107" s="40"/>
      <c r="E107" s="41"/>
      <c r="F107" s="41"/>
      <c r="G107" s="181"/>
      <c r="H107" s="41"/>
      <c r="I107" s="41"/>
      <c r="J107" s="181"/>
      <c r="K107" s="181"/>
      <c r="L107" s="181"/>
      <c r="M107" s="181"/>
      <c r="N107" s="181"/>
      <c r="O107" s="181"/>
      <c r="P107" s="181"/>
      <c r="Q107" s="323"/>
      <c r="R107" s="306"/>
      <c r="S107" s="125"/>
      <c r="T107" s="125"/>
      <c r="U107" s="125"/>
      <c r="V107" s="125"/>
      <c r="W107" s="125"/>
      <c r="X107" s="125"/>
      <c r="Y107" s="125"/>
      <c r="Z107" s="125"/>
      <c r="AA107" s="125"/>
      <c r="AB107" s="125"/>
      <c r="AC107" s="125"/>
      <c r="AD107" s="125"/>
      <c r="AE107" s="125"/>
      <c r="AF107" s="125"/>
      <c r="AG107" s="125"/>
      <c r="AH107" s="125"/>
      <c r="AI107" s="126"/>
    </row>
    <row r="108" spans="1:35" ht="12.75" customHeight="1">
      <c r="A108" s="46" t="s">
        <v>508</v>
      </c>
      <c r="B108" s="47">
        <v>938</v>
      </c>
      <c r="C108" s="408" t="s">
        <v>772</v>
      </c>
      <c r="D108" s="58">
        <v>1494</v>
      </c>
      <c r="E108" s="240">
        <v>8834</v>
      </c>
      <c r="F108" s="240">
        <v>4955.5</v>
      </c>
      <c r="G108" s="240"/>
      <c r="H108" s="265"/>
      <c r="I108" s="584"/>
      <c r="J108" s="120"/>
      <c r="K108" s="120"/>
      <c r="L108" s="120"/>
      <c r="M108" s="120"/>
      <c r="N108" s="120"/>
      <c r="O108" s="120"/>
      <c r="P108" s="273"/>
      <c r="Q108" s="467">
        <f>SUM(E108:P108)</f>
        <v>13789.5</v>
      </c>
      <c r="R108" s="460">
        <f>AVERAGE(E108:P108)</f>
        <v>6894.75</v>
      </c>
      <c r="S108" s="309">
        <f>+R108</f>
        <v>6894.75</v>
      </c>
      <c r="T108" s="125"/>
      <c r="U108" s="125"/>
      <c r="V108" s="125"/>
      <c r="W108" s="125"/>
      <c r="X108" s="125"/>
      <c r="Y108" s="125"/>
      <c r="Z108" s="125"/>
      <c r="AA108" s="125"/>
      <c r="AB108" s="125"/>
      <c r="AC108" s="125"/>
      <c r="AD108" s="125"/>
      <c r="AE108" s="125"/>
      <c r="AF108" s="125"/>
      <c r="AG108" s="125"/>
      <c r="AH108" s="125"/>
      <c r="AI108" s="126"/>
    </row>
    <row r="109" spans="1:35" ht="12.75" customHeight="1">
      <c r="A109" s="46"/>
      <c r="B109" s="47"/>
      <c r="C109" s="36" t="s">
        <v>773</v>
      </c>
      <c r="D109" s="34"/>
      <c r="E109" s="144" t="s">
        <v>376</v>
      </c>
      <c r="F109" s="144" t="s">
        <v>376</v>
      </c>
      <c r="G109" s="144"/>
      <c r="H109" s="145"/>
      <c r="I109" s="210"/>
      <c r="J109" s="120"/>
      <c r="K109" s="120"/>
      <c r="L109" s="120"/>
      <c r="M109" s="120"/>
      <c r="N109" s="120"/>
      <c r="O109" s="120"/>
      <c r="P109" s="76"/>
      <c r="Q109" s="461">
        <f>SUM(E109:P109)</f>
        <v>0</v>
      </c>
      <c r="R109" s="308">
        <f>+Q109/4</f>
        <v>0</v>
      </c>
      <c r="S109" s="125"/>
      <c r="T109" s="309">
        <f>+R109</f>
        <v>0</v>
      </c>
      <c r="U109" s="221">
        <f>+Q109</f>
        <v>0</v>
      </c>
      <c r="V109" s="125"/>
      <c r="W109" s="221" t="s">
        <v>376</v>
      </c>
      <c r="X109" s="125" t="s">
        <v>376</v>
      </c>
      <c r="Y109" s="125" t="s">
        <v>376</v>
      </c>
      <c r="Z109" s="125" t="s">
        <v>376</v>
      </c>
      <c r="AA109" s="125" t="s">
        <v>376</v>
      </c>
      <c r="AB109" s="125" t="s">
        <v>376</v>
      </c>
      <c r="AC109" s="125" t="s">
        <v>376</v>
      </c>
      <c r="AD109" s="125" t="s">
        <v>376</v>
      </c>
      <c r="AE109" s="125" t="s">
        <v>376</v>
      </c>
      <c r="AF109" s="125" t="s">
        <v>376</v>
      </c>
      <c r="AG109" s="125" t="s">
        <v>376</v>
      </c>
      <c r="AH109" s="125"/>
      <c r="AI109" s="126"/>
    </row>
    <row r="110" spans="1:35" ht="12.75" customHeight="1">
      <c r="A110" s="46"/>
      <c r="B110" s="47"/>
      <c r="C110" s="36" t="s">
        <v>696</v>
      </c>
      <c r="D110" s="34"/>
      <c r="E110" s="37">
        <f>E108/$D$108</f>
        <v>5.91298527443106</v>
      </c>
      <c r="F110" s="37">
        <f>F108/$D$108</f>
        <v>3.3169344042838</v>
      </c>
      <c r="G110" s="37">
        <f>G108/$D$108</f>
        <v>0</v>
      </c>
      <c r="H110" s="105">
        <f>H108/$D$108</f>
        <v>0</v>
      </c>
      <c r="I110" s="265"/>
      <c r="J110" s="106"/>
      <c r="K110" s="106"/>
      <c r="L110" s="106"/>
      <c r="M110" s="106"/>
      <c r="N110" s="106"/>
      <c r="O110" s="106"/>
      <c r="P110" s="38"/>
      <c r="Q110" s="461">
        <f>Q108/$D$108</f>
        <v>9.2299196787148592</v>
      </c>
      <c r="R110" s="308">
        <f>+R108/D108</f>
        <v>4.6149598393574296</v>
      </c>
      <c r="S110" s="125"/>
      <c r="T110" s="309"/>
      <c r="U110" s="221"/>
      <c r="V110" s="125"/>
      <c r="W110" s="125"/>
      <c r="X110" s="125"/>
      <c r="Y110" s="125"/>
      <c r="Z110" s="125"/>
      <c r="AA110" s="125"/>
      <c r="AB110" s="125"/>
      <c r="AC110" s="125"/>
      <c r="AD110" s="125"/>
      <c r="AE110" s="125"/>
      <c r="AF110" s="125"/>
      <c r="AG110" s="125"/>
      <c r="AH110" s="125"/>
      <c r="AI110" s="126"/>
    </row>
    <row r="111" spans="1:35" ht="12.75" customHeight="1">
      <c r="A111" s="46"/>
      <c r="B111" s="47"/>
      <c r="C111" s="36" t="s">
        <v>774</v>
      </c>
      <c r="D111" s="34"/>
      <c r="E111" s="35"/>
      <c r="F111" s="35"/>
      <c r="G111" s="35"/>
      <c r="H111" s="45"/>
      <c r="I111" s="45"/>
      <c r="J111" s="45"/>
      <c r="K111" s="38"/>
      <c r="L111" s="45"/>
      <c r="M111" s="45"/>
      <c r="N111" s="45"/>
      <c r="O111" s="45"/>
      <c r="P111" s="45"/>
      <c r="Q111" s="148"/>
      <c r="R111" s="310"/>
      <c r="S111" s="125"/>
      <c r="T111" s="125"/>
      <c r="U111" s="125"/>
      <c r="V111" s="125"/>
      <c r="W111" s="125"/>
      <c r="X111" s="125"/>
      <c r="Y111" s="125"/>
      <c r="Z111" s="125"/>
      <c r="AA111" s="125"/>
      <c r="AB111" s="125"/>
      <c r="AC111" s="125"/>
      <c r="AD111" s="125"/>
      <c r="AE111" s="125"/>
      <c r="AF111" s="125"/>
      <c r="AG111" s="125"/>
      <c r="AH111" s="125"/>
      <c r="AI111" s="126"/>
    </row>
    <row r="112" spans="1:35" ht="12.75" customHeight="1">
      <c r="A112" s="46"/>
      <c r="B112" s="47"/>
      <c r="C112" s="36" t="s">
        <v>775</v>
      </c>
      <c r="D112" s="34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148"/>
      <c r="R112" s="310"/>
      <c r="S112" s="125"/>
      <c r="T112" s="125"/>
      <c r="U112" s="125"/>
      <c r="V112" s="125"/>
      <c r="W112" s="125"/>
      <c r="X112" s="125"/>
      <c r="Y112" s="125"/>
      <c r="Z112" s="125"/>
      <c r="AA112" s="125"/>
      <c r="AB112" s="125"/>
      <c r="AC112" s="125"/>
      <c r="AD112" s="125"/>
      <c r="AE112" s="125"/>
      <c r="AF112" s="125"/>
      <c r="AG112" s="125"/>
      <c r="AH112" s="125"/>
      <c r="AI112" s="126"/>
    </row>
    <row r="113" spans="1:35" ht="12.75" customHeight="1">
      <c r="A113" s="52"/>
      <c r="B113" s="53"/>
      <c r="C113" s="222"/>
      <c r="D113" s="40"/>
      <c r="E113" s="111"/>
      <c r="F113" s="41"/>
      <c r="G113" s="55"/>
      <c r="H113" s="55"/>
      <c r="I113" s="55"/>
      <c r="J113" s="55"/>
      <c r="K113" s="229"/>
      <c r="L113" s="55"/>
      <c r="M113" s="55"/>
      <c r="N113" s="55"/>
      <c r="O113" s="55"/>
      <c r="P113" s="55"/>
      <c r="Q113" s="463"/>
      <c r="R113" s="311"/>
      <c r="S113" s="125"/>
      <c r="T113" s="125"/>
      <c r="U113" s="125"/>
      <c r="V113" s="125"/>
      <c r="W113" s="125"/>
      <c r="X113" s="125"/>
      <c r="Y113" s="125"/>
      <c r="Z113" s="125"/>
      <c r="AA113" s="125"/>
      <c r="AB113" s="125"/>
      <c r="AC113" s="125"/>
      <c r="AD113" s="125"/>
      <c r="AE113" s="125"/>
      <c r="AF113" s="125"/>
      <c r="AG113" s="125"/>
      <c r="AH113" s="125"/>
      <c r="AI113" s="126"/>
    </row>
    <row r="114" spans="1:35" ht="12.75" customHeight="1">
      <c r="A114" s="46" t="s">
        <v>776</v>
      </c>
      <c r="B114" s="47">
        <v>382</v>
      </c>
      <c r="C114" s="71" t="s">
        <v>777</v>
      </c>
      <c r="D114" s="34">
        <v>312</v>
      </c>
      <c r="E114" s="72">
        <v>31043.54</v>
      </c>
      <c r="F114" s="72">
        <v>28339.72</v>
      </c>
      <c r="G114" s="72">
        <v>29172.67</v>
      </c>
      <c r="H114" s="72">
        <v>27774.62</v>
      </c>
      <c r="I114" s="72">
        <v>35782.769999999997</v>
      </c>
      <c r="J114" s="72">
        <v>25046.28</v>
      </c>
      <c r="K114" s="72">
        <v>30036.880000000001</v>
      </c>
      <c r="L114" s="72">
        <v>31692.71</v>
      </c>
      <c r="M114" s="72">
        <v>31570.400000000001</v>
      </c>
      <c r="N114" s="72">
        <v>33822.589999999997</v>
      </c>
      <c r="O114" s="72">
        <v>26826.14</v>
      </c>
      <c r="P114" s="72">
        <v>61127.87</v>
      </c>
      <c r="Q114" s="472">
        <f>SUM(E114:P114)</f>
        <v>392236.19</v>
      </c>
      <c r="R114" s="460">
        <f>AVERAGE(E114:P114)</f>
        <v>32686.3491666667</v>
      </c>
      <c r="S114" s="309">
        <f>+R114</f>
        <v>32686.3491666667</v>
      </c>
      <c r="T114" s="125"/>
      <c r="U114" s="125"/>
      <c r="V114" s="125"/>
      <c r="W114" s="125"/>
      <c r="X114" s="125"/>
      <c r="Y114" s="125"/>
      <c r="Z114" s="125"/>
      <c r="AA114" s="125"/>
      <c r="AB114" s="125"/>
      <c r="AC114" s="125"/>
      <c r="AD114" s="125"/>
      <c r="AE114" s="125"/>
      <c r="AF114" s="125"/>
      <c r="AG114" s="125"/>
      <c r="AH114" s="125"/>
      <c r="AI114" s="126"/>
    </row>
    <row r="115" spans="1:35" ht="12.75" customHeight="1">
      <c r="A115" s="46"/>
      <c r="B115" s="47"/>
      <c r="C115" s="73" t="s">
        <v>778</v>
      </c>
      <c r="D115" s="74"/>
      <c r="E115" s="75" t="s">
        <v>376</v>
      </c>
      <c r="F115" s="75" t="s">
        <v>376</v>
      </c>
      <c r="G115" s="75" t="s">
        <v>376</v>
      </c>
      <c r="H115" s="75" t="s">
        <v>376</v>
      </c>
      <c r="I115" s="75">
        <v>394.17</v>
      </c>
      <c r="J115" s="75" t="s">
        <v>376</v>
      </c>
      <c r="K115" s="75" t="s">
        <v>376</v>
      </c>
      <c r="L115" s="75" t="s">
        <v>376</v>
      </c>
      <c r="M115" s="75" t="s">
        <v>376</v>
      </c>
      <c r="N115" s="75">
        <v>81.39</v>
      </c>
      <c r="O115" s="75" t="s">
        <v>376</v>
      </c>
      <c r="P115" s="75" t="s">
        <v>376</v>
      </c>
      <c r="Q115" s="462">
        <f>SUM(E115:P115)</f>
        <v>475.56</v>
      </c>
      <c r="R115" s="308">
        <f>+Q115/12</f>
        <v>39.630000000000003</v>
      </c>
      <c r="S115" s="125"/>
      <c r="T115" s="309">
        <f>+R115</f>
        <v>39.630000000000003</v>
      </c>
      <c r="U115" s="221">
        <f>+Q115</f>
        <v>475.56</v>
      </c>
      <c r="V115" s="125"/>
      <c r="W115" s="221" t="s">
        <v>376</v>
      </c>
      <c r="X115" s="125" t="s">
        <v>376</v>
      </c>
      <c r="Y115" s="125" t="s">
        <v>376</v>
      </c>
      <c r="Z115" s="112">
        <f>I115</f>
        <v>394.17</v>
      </c>
      <c r="AA115" s="125" t="s">
        <v>376</v>
      </c>
      <c r="AB115" s="125" t="s">
        <v>376</v>
      </c>
      <c r="AC115" s="125" t="s">
        <v>376</v>
      </c>
      <c r="AD115" s="125" t="s">
        <v>376</v>
      </c>
      <c r="AE115" s="112">
        <f>N115</f>
        <v>81.39</v>
      </c>
      <c r="AF115" s="125" t="s">
        <v>376</v>
      </c>
      <c r="AG115" s="125" t="s">
        <v>376</v>
      </c>
      <c r="AH115" s="125"/>
      <c r="AI115" s="126"/>
    </row>
    <row r="116" spans="1:35" ht="12.75" customHeight="1">
      <c r="A116" s="46"/>
      <c r="B116" s="47"/>
      <c r="C116" s="36" t="s">
        <v>682</v>
      </c>
      <c r="D116" s="34"/>
      <c r="E116" s="37">
        <f t="shared" ref="E116:Q116" si="8">E114/$D$114</f>
        <v>99.498525641025594</v>
      </c>
      <c r="F116" s="37">
        <f t="shared" si="8"/>
        <v>90.8324358974359</v>
      </c>
      <c r="G116" s="37">
        <f t="shared" si="8"/>
        <v>93.502147435897399</v>
      </c>
      <c r="H116" s="37">
        <f t="shared" si="8"/>
        <v>89.021217948717904</v>
      </c>
      <c r="I116" s="37">
        <f t="shared" si="8"/>
        <v>114.688365384615</v>
      </c>
      <c r="J116" s="37">
        <f t="shared" si="8"/>
        <v>80.276538461538493</v>
      </c>
      <c r="K116" s="37">
        <f t="shared" si="8"/>
        <v>96.272051282051294</v>
      </c>
      <c r="L116" s="37">
        <f t="shared" si="8"/>
        <v>101.579198717949</v>
      </c>
      <c r="M116" s="37">
        <f t="shared" si="8"/>
        <v>101.18717948717899</v>
      </c>
      <c r="N116" s="37">
        <f t="shared" si="8"/>
        <v>108.40573717948701</v>
      </c>
      <c r="O116" s="37">
        <f t="shared" si="8"/>
        <v>85.981217948717898</v>
      </c>
      <c r="P116" s="37">
        <f t="shared" si="8"/>
        <v>195.92266025641001</v>
      </c>
      <c r="Q116" s="462">
        <f t="shared" si="8"/>
        <v>1257.1672756410301</v>
      </c>
      <c r="R116" s="308">
        <f>+R114/D114</f>
        <v>104.763939636752</v>
      </c>
      <c r="S116" s="125"/>
      <c r="T116" s="125"/>
      <c r="U116" s="125"/>
      <c r="V116" s="125"/>
      <c r="W116" s="125"/>
      <c r="X116" s="125"/>
      <c r="Y116" s="125"/>
      <c r="Z116" s="125"/>
      <c r="AA116" s="125"/>
      <c r="AB116" s="125"/>
      <c r="AC116" s="125"/>
      <c r="AD116" s="125"/>
      <c r="AE116" s="125"/>
      <c r="AF116" s="125"/>
      <c r="AG116" s="125"/>
      <c r="AH116" s="125"/>
      <c r="AI116" s="126"/>
    </row>
    <row r="117" spans="1:35" ht="12.75" customHeight="1">
      <c r="A117" s="46"/>
      <c r="B117" s="47"/>
      <c r="C117" s="36" t="s">
        <v>779</v>
      </c>
      <c r="D117" s="34"/>
      <c r="E117" s="76"/>
      <c r="F117" s="76"/>
      <c r="G117" s="76"/>
      <c r="H117" s="76"/>
      <c r="I117" s="76" t="s">
        <v>780</v>
      </c>
      <c r="J117" s="76"/>
      <c r="K117" s="76"/>
      <c r="L117" s="76"/>
      <c r="M117" s="76"/>
      <c r="N117" s="76" t="s">
        <v>781</v>
      </c>
      <c r="O117" s="76"/>
      <c r="P117" s="76"/>
      <c r="Q117" s="177"/>
      <c r="R117" s="466"/>
      <c r="S117" s="125"/>
      <c r="T117" s="125"/>
      <c r="U117" s="125"/>
      <c r="V117" s="125"/>
      <c r="W117" s="125"/>
      <c r="X117" s="125"/>
      <c r="Y117" s="125"/>
      <c r="Z117" s="125"/>
      <c r="AA117" s="125"/>
      <c r="AB117" s="125"/>
      <c r="AC117" s="125"/>
      <c r="AD117" s="125"/>
      <c r="AE117" s="125"/>
      <c r="AF117" s="125"/>
      <c r="AG117" s="125"/>
      <c r="AH117" s="125"/>
      <c r="AI117" s="126"/>
    </row>
    <row r="118" spans="1:35" ht="12.75" customHeight="1">
      <c r="A118" s="46"/>
      <c r="B118" s="47"/>
      <c r="C118" s="36" t="s">
        <v>782</v>
      </c>
      <c r="D118" s="34"/>
      <c r="E118" s="144"/>
      <c r="F118" s="144"/>
      <c r="G118" s="144"/>
      <c r="H118" s="144"/>
      <c r="I118" s="144"/>
      <c r="J118" s="144"/>
      <c r="K118" s="144"/>
      <c r="L118" s="144"/>
      <c r="M118" s="144"/>
      <c r="N118" s="144"/>
      <c r="O118" s="144"/>
      <c r="P118" s="144"/>
      <c r="Q118" s="35"/>
      <c r="R118" s="310"/>
      <c r="S118" s="125"/>
      <c r="T118" s="125"/>
      <c r="U118" s="125"/>
      <c r="V118" s="125"/>
      <c r="W118" s="125"/>
      <c r="X118" s="125"/>
      <c r="Y118" s="125"/>
      <c r="Z118" s="125"/>
      <c r="AA118" s="125"/>
      <c r="AB118" s="125"/>
      <c r="AC118" s="125"/>
      <c r="AD118" s="125"/>
      <c r="AE118" s="125"/>
      <c r="AF118" s="125"/>
      <c r="AG118" s="125"/>
      <c r="AH118" s="125"/>
      <c r="AI118" s="126"/>
    </row>
    <row r="119" spans="1:35" ht="12.75" customHeight="1">
      <c r="A119" s="46"/>
      <c r="B119" s="47"/>
      <c r="C119" s="36" t="s">
        <v>682</v>
      </c>
      <c r="D119" s="34"/>
      <c r="E119" s="144"/>
      <c r="F119" s="144"/>
      <c r="G119" s="144"/>
      <c r="H119" s="144"/>
      <c r="I119" s="144"/>
      <c r="J119" s="144"/>
      <c r="K119" s="144"/>
      <c r="L119" s="144"/>
      <c r="M119" s="144"/>
      <c r="N119" s="144"/>
      <c r="O119" s="144"/>
      <c r="P119" s="144"/>
      <c r="Q119" s="35"/>
      <c r="R119" s="310"/>
      <c r="S119" s="125"/>
      <c r="T119" s="125"/>
      <c r="U119" s="125"/>
      <c r="V119" s="125"/>
      <c r="W119" s="125"/>
      <c r="X119" s="125"/>
      <c r="Y119" s="125"/>
      <c r="Z119" s="125"/>
      <c r="AA119" s="125"/>
      <c r="AB119" s="125"/>
      <c r="AC119" s="125"/>
      <c r="AD119" s="125"/>
      <c r="AE119" s="125"/>
      <c r="AF119" s="125"/>
      <c r="AG119" s="125"/>
      <c r="AH119" s="125"/>
      <c r="AI119" s="126"/>
    </row>
    <row r="120" spans="1:35" ht="12.75" customHeight="1">
      <c r="A120" s="46"/>
      <c r="B120" s="47"/>
      <c r="C120" s="36" t="s">
        <v>783</v>
      </c>
      <c r="D120" s="34"/>
      <c r="E120" s="144"/>
      <c r="F120" s="144"/>
      <c r="G120" s="144"/>
      <c r="H120" s="144"/>
      <c r="I120" s="144"/>
      <c r="J120" s="144"/>
      <c r="K120" s="144"/>
      <c r="L120" s="144"/>
      <c r="M120" s="144"/>
      <c r="N120" s="144"/>
      <c r="O120" s="144"/>
      <c r="P120" s="144"/>
      <c r="Q120" s="35"/>
      <c r="R120" s="310"/>
      <c r="S120" s="125"/>
      <c r="T120" s="125"/>
      <c r="U120" s="125"/>
      <c r="V120" s="125"/>
      <c r="W120" s="125"/>
      <c r="X120" s="125"/>
      <c r="Y120" s="125"/>
      <c r="Z120" s="125"/>
      <c r="AA120" s="125"/>
      <c r="AB120" s="125"/>
      <c r="AC120" s="125"/>
      <c r="AD120" s="125"/>
      <c r="AE120" s="125"/>
      <c r="AF120" s="125"/>
      <c r="AG120" s="125"/>
      <c r="AH120" s="125"/>
      <c r="AI120" s="126"/>
    </row>
    <row r="121" spans="1:35" ht="12.75" customHeight="1">
      <c r="A121" s="46" t="s">
        <v>784</v>
      </c>
      <c r="B121" s="47"/>
      <c r="C121" s="36" t="s">
        <v>785</v>
      </c>
      <c r="D121" s="34">
        <v>506</v>
      </c>
      <c r="E121" s="144"/>
      <c r="F121" s="144"/>
      <c r="G121" s="144"/>
      <c r="H121" s="144"/>
      <c r="I121" s="144"/>
      <c r="J121" s="144"/>
      <c r="K121" s="144"/>
      <c r="L121" s="144"/>
      <c r="M121" s="144"/>
      <c r="N121" s="144"/>
      <c r="O121" s="144"/>
      <c r="P121" s="144"/>
      <c r="Q121" s="35"/>
      <c r="R121" s="310"/>
      <c r="S121" s="125"/>
      <c r="T121" s="125"/>
      <c r="U121" s="125"/>
      <c r="V121" s="125"/>
      <c r="W121" s="125"/>
      <c r="X121" s="125"/>
      <c r="Y121" s="125"/>
      <c r="Z121" s="125"/>
      <c r="AA121" s="125"/>
      <c r="AB121" s="125"/>
      <c r="AC121" s="125"/>
      <c r="AD121" s="125"/>
      <c r="AE121" s="125"/>
      <c r="AF121" s="125"/>
      <c r="AG121" s="125"/>
      <c r="AH121" s="125"/>
      <c r="AI121" s="126"/>
    </row>
    <row r="122" spans="1:35" ht="90.75" customHeight="1">
      <c r="A122" s="52" t="s">
        <v>786</v>
      </c>
      <c r="B122" s="53"/>
      <c r="C122" s="67" t="s">
        <v>787</v>
      </c>
      <c r="D122" s="40"/>
      <c r="E122" s="82"/>
      <c r="F122" s="182"/>
      <c r="G122" s="82"/>
      <c r="H122" s="70"/>
      <c r="I122" s="70"/>
      <c r="J122" s="68"/>
      <c r="K122" s="70"/>
      <c r="L122" s="70"/>
      <c r="M122" s="70"/>
      <c r="N122" s="70"/>
      <c r="O122" s="70"/>
      <c r="P122" s="70"/>
      <c r="Q122" s="323"/>
      <c r="R122" s="306"/>
      <c r="S122" s="125"/>
      <c r="T122" s="125"/>
      <c r="U122" s="125"/>
      <c r="V122" s="125"/>
      <c r="W122" s="125"/>
      <c r="X122" s="125"/>
      <c r="Y122" s="125"/>
      <c r="Z122" s="125"/>
      <c r="AA122" s="125"/>
      <c r="AB122" s="125"/>
      <c r="AC122" s="125"/>
      <c r="AD122" s="125"/>
      <c r="AE122" s="125"/>
      <c r="AF122" s="125"/>
      <c r="AG122" s="125"/>
      <c r="AH122" s="125"/>
      <c r="AI122" s="126"/>
    </row>
    <row r="123" spans="1:35" ht="12.75" customHeight="1">
      <c r="A123" s="46" t="s">
        <v>788</v>
      </c>
      <c r="B123" s="43">
        <v>258</v>
      </c>
      <c r="C123" s="86" t="s">
        <v>580</v>
      </c>
      <c r="D123" s="183">
        <v>5677</v>
      </c>
      <c r="E123" s="174">
        <v>1760575.08</v>
      </c>
      <c r="F123" s="174">
        <v>1452658.09</v>
      </c>
      <c r="G123" s="174">
        <v>1686877.15</v>
      </c>
      <c r="H123" s="174">
        <v>1090919.99</v>
      </c>
      <c r="I123" s="174">
        <v>1354628.4</v>
      </c>
      <c r="J123" s="174">
        <v>1230326.68</v>
      </c>
      <c r="K123" s="174">
        <v>1767132.45</v>
      </c>
      <c r="L123" s="174">
        <v>1709843.8</v>
      </c>
      <c r="M123" s="174">
        <v>1676737.99</v>
      </c>
      <c r="N123" s="174">
        <v>2167719.42</v>
      </c>
      <c r="O123" s="174">
        <v>2027589.9</v>
      </c>
      <c r="P123" s="174">
        <v>2922453.99</v>
      </c>
      <c r="Q123" s="307">
        <f>SUM(E123:P123)</f>
        <v>20847462.940000001</v>
      </c>
      <c r="R123" s="460">
        <f>AVERAGE(E123:P123)</f>
        <v>1737288.5783333301</v>
      </c>
      <c r="S123" s="309">
        <f>+R123</f>
        <v>1737288.5783333301</v>
      </c>
      <c r="T123" s="125"/>
      <c r="U123" s="125"/>
      <c r="V123" s="125"/>
      <c r="W123" s="125"/>
      <c r="X123" s="125"/>
      <c r="Y123" s="125"/>
      <c r="Z123" s="125"/>
      <c r="AA123" s="125"/>
      <c r="AB123" s="125"/>
      <c r="AC123" s="125"/>
      <c r="AD123" s="125"/>
      <c r="AE123" s="125"/>
      <c r="AF123" s="125"/>
      <c r="AG123" s="125"/>
      <c r="AH123" s="125"/>
      <c r="AI123" s="126"/>
    </row>
    <row r="124" spans="1:35" ht="12.75" customHeight="1">
      <c r="A124" s="46" t="s">
        <v>789</v>
      </c>
      <c r="B124" s="47"/>
      <c r="C124" s="1526" t="s">
        <v>790</v>
      </c>
      <c r="D124" s="1511"/>
      <c r="E124" s="184" t="s">
        <v>376</v>
      </c>
      <c r="F124" s="184" t="s">
        <v>376</v>
      </c>
      <c r="G124" s="184" t="s">
        <v>376</v>
      </c>
      <c r="H124" s="184" t="s">
        <v>376</v>
      </c>
      <c r="I124" s="184" t="s">
        <v>376</v>
      </c>
      <c r="J124" s="184" t="s">
        <v>376</v>
      </c>
      <c r="K124" s="184" t="s">
        <v>376</v>
      </c>
      <c r="L124" s="184" t="s">
        <v>376</v>
      </c>
      <c r="M124" s="184" t="s">
        <v>376</v>
      </c>
      <c r="N124" s="184" t="s">
        <v>376</v>
      </c>
      <c r="O124" s="184" t="s">
        <v>376</v>
      </c>
      <c r="P124" s="184">
        <v>5141.45</v>
      </c>
      <c r="Q124" s="280">
        <f>SUM(E124:P124)</f>
        <v>5141.45</v>
      </c>
      <c r="R124" s="308">
        <f>+Q124/12</f>
        <v>428.45416666666699</v>
      </c>
      <c r="S124" s="125"/>
      <c r="T124" s="309">
        <f>+R124</f>
        <v>428.45416666666699</v>
      </c>
      <c r="U124" s="221">
        <f>+Q124</f>
        <v>5141.45</v>
      </c>
      <c r="V124" s="125"/>
      <c r="W124" s="221" t="s">
        <v>376</v>
      </c>
      <c r="X124" s="125" t="s">
        <v>376</v>
      </c>
      <c r="Y124" s="125" t="s">
        <v>376</v>
      </c>
      <c r="Z124" s="125" t="s">
        <v>376</v>
      </c>
      <c r="AA124" s="125" t="s">
        <v>376</v>
      </c>
      <c r="AB124" s="125" t="s">
        <v>376</v>
      </c>
      <c r="AC124" s="125" t="s">
        <v>376</v>
      </c>
      <c r="AD124" s="125" t="s">
        <v>376</v>
      </c>
      <c r="AE124" s="125" t="s">
        <v>376</v>
      </c>
      <c r="AF124" s="125" t="s">
        <v>376</v>
      </c>
      <c r="AG124" s="221">
        <f>P124</f>
        <v>5141.45</v>
      </c>
      <c r="AH124" s="125"/>
      <c r="AI124" s="126"/>
    </row>
    <row r="125" spans="1:35" ht="12.75" customHeight="1">
      <c r="A125" s="46" t="s">
        <v>791</v>
      </c>
      <c r="B125" s="47"/>
      <c r="C125" s="36" t="s">
        <v>792</v>
      </c>
      <c r="D125" s="32"/>
      <c r="E125" s="118">
        <f t="shared" ref="E125:Q125" si="9">E123/$D$123</f>
        <v>310.12419940109203</v>
      </c>
      <c r="F125" s="118">
        <f t="shared" si="9"/>
        <v>255.88481416241001</v>
      </c>
      <c r="G125" s="119">
        <f t="shared" si="9"/>
        <v>297.142355117139</v>
      </c>
      <c r="H125" s="118">
        <f t="shared" si="9"/>
        <v>192.164874053197</v>
      </c>
      <c r="I125" s="118">
        <f t="shared" si="9"/>
        <v>238.61694556984301</v>
      </c>
      <c r="J125" s="118">
        <f t="shared" si="9"/>
        <v>216.721275321473</v>
      </c>
      <c r="K125" s="118">
        <f t="shared" si="9"/>
        <v>311.27927602607002</v>
      </c>
      <c r="L125" s="118">
        <f t="shared" si="9"/>
        <v>301.18791615289803</v>
      </c>
      <c r="M125" s="118">
        <f t="shared" si="9"/>
        <v>295.35634842346298</v>
      </c>
      <c r="N125" s="118">
        <f t="shared" si="9"/>
        <v>381.84242029240801</v>
      </c>
      <c r="O125" s="118">
        <f t="shared" si="9"/>
        <v>357.15869297163999</v>
      </c>
      <c r="P125" s="118">
        <f t="shared" si="9"/>
        <v>514.78844283952799</v>
      </c>
      <c r="Q125" s="148">
        <f t="shared" si="9"/>
        <v>3672.26756033116</v>
      </c>
      <c r="R125" s="308">
        <f>+R123/D123</f>
        <v>306.02229669426299</v>
      </c>
      <c r="S125" s="125"/>
      <c r="T125" s="309"/>
      <c r="U125" s="125"/>
      <c r="V125" s="125"/>
      <c r="W125" s="125"/>
      <c r="X125" s="125"/>
      <c r="Y125" s="125"/>
      <c r="Z125" s="125"/>
      <c r="AA125" s="125"/>
      <c r="AB125" s="125"/>
      <c r="AC125" s="125"/>
      <c r="AD125" s="125"/>
      <c r="AE125" s="125"/>
      <c r="AF125" s="125"/>
      <c r="AG125" s="125"/>
      <c r="AH125" s="125"/>
      <c r="AI125" s="126"/>
    </row>
    <row r="126" spans="1:35" ht="12.75" customHeight="1">
      <c r="A126" s="46"/>
      <c r="B126" s="47"/>
      <c r="C126" s="36" t="s">
        <v>793</v>
      </c>
      <c r="D126" s="32"/>
      <c r="E126" s="185"/>
      <c r="F126" s="76"/>
      <c r="G126" s="185"/>
      <c r="H126" s="76"/>
      <c r="I126" s="185"/>
      <c r="J126" s="76"/>
      <c r="K126" s="185"/>
      <c r="L126" s="76"/>
      <c r="M126" s="120"/>
      <c r="N126" s="185"/>
      <c r="O126" s="120"/>
      <c r="P126" s="185" t="s">
        <v>794</v>
      </c>
      <c r="Q126" s="185"/>
      <c r="R126" s="304"/>
      <c r="S126" s="125"/>
      <c r="T126" s="309"/>
      <c r="U126" s="125"/>
      <c r="V126" s="125"/>
      <c r="W126" s="125"/>
      <c r="X126" s="125"/>
      <c r="Y126" s="125"/>
      <c r="Z126" s="125"/>
      <c r="AA126" s="125"/>
      <c r="AB126" s="125"/>
      <c r="AC126" s="125"/>
      <c r="AD126" s="125"/>
      <c r="AE126" s="125"/>
      <c r="AF126" s="125"/>
      <c r="AG126" s="125"/>
      <c r="AH126" s="125"/>
      <c r="AI126" s="126"/>
    </row>
    <row r="127" spans="1:35" ht="12.75" customHeight="1">
      <c r="A127" s="46"/>
      <c r="B127" s="47"/>
      <c r="C127" s="36" t="s">
        <v>795</v>
      </c>
      <c r="D127" s="32"/>
      <c r="E127" s="144"/>
      <c r="F127" s="144"/>
      <c r="G127" s="144"/>
      <c r="H127" s="144"/>
      <c r="I127" s="144"/>
      <c r="J127" s="144"/>
      <c r="K127" s="144"/>
      <c r="L127" s="144"/>
      <c r="M127" s="144"/>
      <c r="N127" s="144"/>
      <c r="O127" s="144"/>
      <c r="P127" s="144"/>
      <c r="Q127" s="144"/>
      <c r="R127" s="310"/>
      <c r="S127" s="125"/>
      <c r="T127" s="309"/>
      <c r="U127" s="125"/>
      <c r="V127" s="125"/>
      <c r="W127" s="125"/>
      <c r="X127" s="125"/>
      <c r="Y127" s="125"/>
      <c r="Z127" s="125"/>
      <c r="AA127" s="125"/>
      <c r="AB127" s="125"/>
      <c r="AC127" s="125"/>
      <c r="AD127" s="125"/>
      <c r="AE127" s="125"/>
      <c r="AF127" s="125"/>
      <c r="AG127" s="125"/>
      <c r="AH127" s="125"/>
      <c r="AI127" s="126"/>
    </row>
    <row r="128" spans="1:35" ht="12.75" customHeight="1">
      <c r="A128" s="46"/>
      <c r="B128" s="47"/>
      <c r="C128" s="36" t="s">
        <v>792</v>
      </c>
      <c r="D128" s="32"/>
      <c r="E128" s="186"/>
      <c r="F128" s="186"/>
      <c r="G128" s="186"/>
      <c r="H128" s="186"/>
      <c r="I128" s="186"/>
      <c r="J128" s="186"/>
      <c r="K128" s="186"/>
      <c r="L128" s="186"/>
      <c r="M128" s="186"/>
      <c r="N128" s="186"/>
      <c r="O128" s="186"/>
      <c r="P128" s="186"/>
      <c r="Q128" s="186"/>
      <c r="R128" s="466"/>
      <c r="S128" s="125"/>
      <c r="T128" s="309"/>
      <c r="U128" s="125"/>
      <c r="V128" s="125"/>
      <c r="W128" s="125"/>
      <c r="X128" s="125"/>
      <c r="Y128" s="125"/>
      <c r="Z128" s="125"/>
      <c r="AA128" s="125"/>
      <c r="AB128" s="125"/>
      <c r="AC128" s="125"/>
      <c r="AD128" s="125"/>
      <c r="AE128" s="125"/>
      <c r="AF128" s="125"/>
      <c r="AG128" s="125"/>
      <c r="AH128" s="125"/>
      <c r="AI128" s="126"/>
    </row>
    <row r="129" spans="1:35" ht="12.75" customHeight="1">
      <c r="A129" s="46"/>
      <c r="B129" s="47"/>
      <c r="C129" s="36" t="s">
        <v>796</v>
      </c>
      <c r="D129" s="32"/>
      <c r="E129" s="186"/>
      <c r="F129" s="186"/>
      <c r="G129" s="186"/>
      <c r="H129" s="186"/>
      <c r="I129" s="186"/>
      <c r="J129" s="186"/>
      <c r="K129" s="186"/>
      <c r="L129" s="186"/>
      <c r="M129" s="186"/>
      <c r="N129" s="186"/>
      <c r="O129" s="186"/>
      <c r="P129" s="186"/>
      <c r="Q129" s="186"/>
      <c r="R129" s="466"/>
      <c r="S129" s="125"/>
      <c r="T129" s="309"/>
      <c r="U129" s="125"/>
      <c r="V129" s="125"/>
      <c r="W129" s="125"/>
      <c r="X129" s="125"/>
      <c r="Y129" s="125"/>
      <c r="Z129" s="125"/>
      <c r="AA129" s="125"/>
      <c r="AB129" s="125"/>
      <c r="AC129" s="125"/>
      <c r="AD129" s="125"/>
      <c r="AE129" s="125"/>
      <c r="AF129" s="125"/>
      <c r="AG129" s="125"/>
      <c r="AH129" s="125"/>
      <c r="AI129" s="126"/>
    </row>
    <row r="130" spans="1:35" ht="12.75" customHeight="1">
      <c r="A130" s="46" t="s">
        <v>797</v>
      </c>
      <c r="B130" s="47"/>
      <c r="C130" s="187" t="s">
        <v>798</v>
      </c>
      <c r="D130" s="34"/>
      <c r="E130" s="188"/>
      <c r="F130" s="186"/>
      <c r="G130" s="186"/>
      <c r="H130" s="186"/>
      <c r="I130" s="186"/>
      <c r="J130" s="186"/>
      <c r="K130" s="186"/>
      <c r="L130" s="186"/>
      <c r="M130" s="186"/>
      <c r="N130" s="186"/>
      <c r="O130" s="186"/>
      <c r="P130" s="186"/>
      <c r="Q130" s="186"/>
      <c r="R130" s="466"/>
      <c r="S130" s="125"/>
      <c r="T130" s="309"/>
      <c r="U130" s="125"/>
      <c r="V130" s="125"/>
      <c r="W130" s="125"/>
      <c r="X130" s="125"/>
      <c r="Y130" s="125"/>
      <c r="Z130" s="125"/>
      <c r="AA130" s="125"/>
      <c r="AB130" s="125"/>
      <c r="AC130" s="125"/>
      <c r="AD130" s="125"/>
      <c r="AE130" s="125"/>
      <c r="AF130" s="125"/>
      <c r="AG130" s="125"/>
      <c r="AH130" s="125"/>
      <c r="AI130" s="126"/>
    </row>
    <row r="131" spans="1:35" ht="51.75" customHeight="1">
      <c r="A131" s="52"/>
      <c r="B131" s="53"/>
      <c r="C131" s="67" t="s">
        <v>799</v>
      </c>
      <c r="D131" s="66"/>
      <c r="E131" s="189"/>
      <c r="F131" s="189" t="s">
        <v>660</v>
      </c>
      <c r="G131" s="189"/>
      <c r="H131" s="189"/>
      <c r="I131" s="189"/>
      <c r="J131" s="189"/>
      <c r="K131" s="189"/>
      <c r="L131" s="189"/>
      <c r="M131" s="189"/>
      <c r="N131" s="189"/>
      <c r="O131" s="189"/>
      <c r="P131" s="189"/>
      <c r="Q131" s="189"/>
      <c r="R131" s="306"/>
      <c r="S131" s="125"/>
      <c r="T131" s="309"/>
      <c r="U131" s="125"/>
      <c r="V131" s="125"/>
      <c r="W131" s="125"/>
      <c r="X131" s="125"/>
      <c r="Y131" s="125"/>
      <c r="Z131" s="125"/>
      <c r="AA131" s="125"/>
      <c r="AB131" s="125"/>
      <c r="AC131" s="125"/>
      <c r="AD131" s="125"/>
      <c r="AE131" s="125"/>
      <c r="AF131" s="125"/>
      <c r="AG131" s="125"/>
      <c r="AH131" s="125"/>
      <c r="AI131" s="126"/>
    </row>
    <row r="132" spans="1:35" ht="12.75" customHeight="1">
      <c r="A132" s="42" t="s">
        <v>627</v>
      </c>
      <c r="B132" s="43"/>
      <c r="C132" s="190" t="s">
        <v>800</v>
      </c>
      <c r="D132" s="29">
        <v>1533</v>
      </c>
      <c r="E132" s="191">
        <v>35187.71</v>
      </c>
      <c r="F132" s="191">
        <v>30526.44</v>
      </c>
      <c r="G132" s="191">
        <v>30637.24</v>
      </c>
      <c r="H132" s="191">
        <v>31774.45</v>
      </c>
      <c r="I132" s="191">
        <v>35259.379999999997</v>
      </c>
      <c r="J132" s="191">
        <v>44502.38</v>
      </c>
      <c r="K132" s="191">
        <v>22918.68</v>
      </c>
      <c r="L132" s="191">
        <v>44669.38</v>
      </c>
      <c r="M132" s="191">
        <v>30082.55</v>
      </c>
      <c r="N132" s="191">
        <v>42517.3</v>
      </c>
      <c r="O132" s="191">
        <v>31832.65</v>
      </c>
      <c r="P132" s="191">
        <v>42991.82</v>
      </c>
      <c r="Q132" s="280">
        <f>SUM(E132:P132)</f>
        <v>422899.98</v>
      </c>
      <c r="R132" s="460">
        <f>AVERAGE(E132:P132)</f>
        <v>35241.665000000001</v>
      </c>
      <c r="S132" s="309">
        <f>+R132</f>
        <v>35241.665000000001</v>
      </c>
      <c r="T132" s="125"/>
      <c r="U132" s="125"/>
      <c r="V132" s="125"/>
      <c r="W132" s="125"/>
      <c r="X132" s="125"/>
      <c r="Y132" s="125"/>
      <c r="Z132" s="125"/>
      <c r="AA132" s="125"/>
      <c r="AB132" s="125"/>
      <c r="AC132" s="125"/>
      <c r="AD132" s="125"/>
      <c r="AE132" s="125"/>
      <c r="AF132" s="125"/>
      <c r="AG132" s="125"/>
      <c r="AH132" s="125"/>
      <c r="AI132" s="126"/>
    </row>
    <row r="133" spans="1:35" ht="12.75" customHeight="1">
      <c r="A133" s="46"/>
      <c r="B133" s="47"/>
      <c r="C133" s="192" t="s">
        <v>801</v>
      </c>
      <c r="D133" s="34"/>
      <c r="E133" s="144" t="s">
        <v>376</v>
      </c>
      <c r="F133" s="144" t="s">
        <v>376</v>
      </c>
      <c r="G133" s="144" t="s">
        <v>376</v>
      </c>
      <c r="H133" s="144" t="s">
        <v>376</v>
      </c>
      <c r="I133" s="144" t="s">
        <v>376</v>
      </c>
      <c r="J133" s="144" t="s">
        <v>376</v>
      </c>
      <c r="K133" s="144" t="s">
        <v>376</v>
      </c>
      <c r="L133" s="144" t="s">
        <v>376</v>
      </c>
      <c r="M133" s="144" t="s">
        <v>376</v>
      </c>
      <c r="N133" s="144" t="s">
        <v>376</v>
      </c>
      <c r="O133" s="144" t="s">
        <v>376</v>
      </c>
      <c r="P133" s="144" t="s">
        <v>376</v>
      </c>
      <c r="Q133" s="462">
        <f>SUM(E133:P133)</f>
        <v>0</v>
      </c>
      <c r="R133" s="308">
        <f>+Q133/12</f>
        <v>0</v>
      </c>
      <c r="S133" s="125"/>
      <c r="T133" s="309">
        <f>+R133</f>
        <v>0</v>
      </c>
      <c r="U133" s="221">
        <f>+Q133</f>
        <v>0</v>
      </c>
      <c r="V133" s="125"/>
      <c r="W133" s="221" t="s">
        <v>376</v>
      </c>
      <c r="X133" s="125" t="s">
        <v>376</v>
      </c>
      <c r="Y133" s="125" t="s">
        <v>376</v>
      </c>
      <c r="Z133" s="125" t="s">
        <v>376</v>
      </c>
      <c r="AA133" s="125" t="s">
        <v>376</v>
      </c>
      <c r="AB133" s="125" t="s">
        <v>376</v>
      </c>
      <c r="AC133" s="125" t="s">
        <v>376</v>
      </c>
      <c r="AD133" s="125" t="s">
        <v>376</v>
      </c>
      <c r="AE133" s="125" t="s">
        <v>376</v>
      </c>
      <c r="AF133" s="125" t="s">
        <v>376</v>
      </c>
      <c r="AG133" s="125" t="s">
        <v>376</v>
      </c>
      <c r="AH133" s="125"/>
      <c r="AI133" s="126"/>
    </row>
    <row r="134" spans="1:35" ht="12.75" customHeight="1">
      <c r="A134" s="46"/>
      <c r="B134" s="47"/>
      <c r="C134" s="193" t="s">
        <v>802</v>
      </c>
      <c r="D134" s="34"/>
      <c r="E134" s="49">
        <f t="shared" ref="E134:Q134" si="10">E132/$D$132</f>
        <v>22.953496412263501</v>
      </c>
      <c r="F134" s="49">
        <f t="shared" si="10"/>
        <v>19.912876712328799</v>
      </c>
      <c r="G134" s="49">
        <f t="shared" si="10"/>
        <v>19.985153294194401</v>
      </c>
      <c r="H134" s="49">
        <f t="shared" si="10"/>
        <v>20.726973255055398</v>
      </c>
      <c r="I134" s="49">
        <f t="shared" si="10"/>
        <v>23.000247879973902</v>
      </c>
      <c r="J134" s="49">
        <f t="shared" si="10"/>
        <v>29.0296020874103</v>
      </c>
      <c r="K134" s="49">
        <f t="shared" si="10"/>
        <v>14.9502152641879</v>
      </c>
      <c r="L134" s="49">
        <f t="shared" si="10"/>
        <v>29.138538812785399</v>
      </c>
      <c r="M134" s="49">
        <f t="shared" si="10"/>
        <v>19.623320287018899</v>
      </c>
      <c r="N134" s="49">
        <f t="shared" si="10"/>
        <v>27.734703196346999</v>
      </c>
      <c r="O134" s="49">
        <f t="shared" si="10"/>
        <v>20.764938030006501</v>
      </c>
      <c r="P134" s="49">
        <f t="shared" si="10"/>
        <v>28.044240052185302</v>
      </c>
      <c r="Q134" s="462">
        <f t="shared" si="10"/>
        <v>275.86430528375701</v>
      </c>
      <c r="R134" s="308">
        <f>+R132/D132</f>
        <v>22.988692106979801</v>
      </c>
      <c r="S134" s="125"/>
      <c r="T134" s="125"/>
      <c r="U134" s="125"/>
      <c r="V134" s="125"/>
      <c r="W134" s="125"/>
      <c r="X134" s="125"/>
      <c r="Y134" s="125"/>
      <c r="Z134" s="125"/>
      <c r="AA134" s="125"/>
      <c r="AB134" s="125"/>
      <c r="AC134" s="125"/>
      <c r="AD134" s="125"/>
      <c r="AE134" s="125"/>
      <c r="AF134" s="125"/>
      <c r="AG134" s="125"/>
      <c r="AH134" s="125"/>
      <c r="AI134" s="126"/>
    </row>
    <row r="135" spans="1:35" ht="12.75" customHeight="1">
      <c r="A135" s="46"/>
      <c r="B135" s="47"/>
      <c r="C135" s="193" t="s">
        <v>803</v>
      </c>
      <c r="D135" s="34"/>
      <c r="E135" s="144"/>
      <c r="F135" s="144"/>
      <c r="G135" s="144"/>
      <c r="H135" s="144"/>
      <c r="I135" s="144"/>
      <c r="J135" s="144"/>
      <c r="K135" s="144"/>
      <c r="L135" s="144"/>
      <c r="M135" s="144"/>
      <c r="N135" s="144"/>
      <c r="O135" s="35"/>
      <c r="P135" s="35"/>
      <c r="Q135" s="35"/>
      <c r="R135" s="310"/>
      <c r="S135" s="125"/>
      <c r="T135" s="125"/>
      <c r="U135" s="125"/>
      <c r="V135" s="125"/>
      <c r="W135" s="125"/>
      <c r="X135" s="125"/>
      <c r="Y135" s="125"/>
      <c r="Z135" s="125"/>
      <c r="AA135" s="125"/>
      <c r="AB135" s="125"/>
      <c r="AC135" s="125"/>
      <c r="AD135" s="125"/>
      <c r="AE135" s="125"/>
      <c r="AF135" s="125"/>
      <c r="AG135" s="125"/>
      <c r="AH135" s="125"/>
      <c r="AI135" s="126"/>
    </row>
    <row r="136" spans="1:35" ht="12.75" customHeight="1">
      <c r="A136" s="46"/>
      <c r="B136" s="47"/>
      <c r="C136" s="193" t="s">
        <v>804</v>
      </c>
      <c r="D136" s="34"/>
      <c r="E136" s="144"/>
      <c r="F136" s="144"/>
      <c r="G136" s="144"/>
      <c r="H136" s="144"/>
      <c r="I136" s="144"/>
      <c r="J136" s="144"/>
      <c r="K136" s="144"/>
      <c r="L136" s="144"/>
      <c r="M136" s="144"/>
      <c r="N136" s="144"/>
      <c r="O136" s="35"/>
      <c r="P136" s="35"/>
      <c r="Q136" s="35"/>
      <c r="R136" s="310"/>
      <c r="S136" s="125"/>
      <c r="T136" s="125"/>
      <c r="U136" s="125"/>
      <c r="V136" s="125"/>
      <c r="W136" s="125"/>
      <c r="X136" s="125"/>
      <c r="Y136" s="125"/>
      <c r="Z136" s="125"/>
      <c r="AA136" s="125"/>
      <c r="AB136" s="125"/>
      <c r="AC136" s="125"/>
      <c r="AD136" s="125"/>
      <c r="AE136" s="125"/>
      <c r="AF136" s="125"/>
      <c r="AG136" s="125"/>
      <c r="AH136" s="125"/>
      <c r="AI136" s="126"/>
    </row>
    <row r="137" spans="1:35" ht="12.75" customHeight="1">
      <c r="A137" s="46"/>
      <c r="B137" s="47"/>
      <c r="C137" s="193"/>
      <c r="D137" s="34"/>
      <c r="E137" s="144"/>
      <c r="F137" s="144"/>
      <c r="G137" s="144"/>
      <c r="H137" s="144"/>
      <c r="I137" s="144"/>
      <c r="J137" s="144"/>
      <c r="K137" s="144"/>
      <c r="L137" s="144"/>
      <c r="M137" s="144"/>
      <c r="N137" s="144"/>
      <c r="O137" s="35"/>
      <c r="P137" s="35"/>
      <c r="Q137" s="35"/>
      <c r="R137" s="310"/>
      <c r="S137" s="125"/>
      <c r="T137" s="125"/>
      <c r="U137" s="125"/>
      <c r="V137" s="125"/>
      <c r="W137" s="125"/>
      <c r="X137" s="125"/>
      <c r="Y137" s="125"/>
      <c r="Z137" s="125"/>
      <c r="AA137" s="125"/>
      <c r="AB137" s="125"/>
      <c r="AC137" s="125"/>
      <c r="AD137" s="125"/>
      <c r="AE137" s="125"/>
      <c r="AF137" s="125"/>
      <c r="AG137" s="125"/>
      <c r="AH137" s="125"/>
      <c r="AI137" s="126"/>
    </row>
    <row r="138" spans="1:35" ht="12.75" customHeight="1">
      <c r="A138" s="46"/>
      <c r="B138" s="47"/>
      <c r="C138" s="192" t="s">
        <v>805</v>
      </c>
      <c r="D138" s="34"/>
      <c r="E138" s="144"/>
      <c r="F138" s="144"/>
      <c r="G138" s="144"/>
      <c r="H138" s="144"/>
      <c r="I138" s="144"/>
      <c r="J138" s="144"/>
      <c r="K138" s="144"/>
      <c r="L138" s="144"/>
      <c r="M138" s="144"/>
      <c r="N138" s="144"/>
      <c r="O138" s="35"/>
      <c r="P138" s="35"/>
      <c r="Q138" s="35"/>
      <c r="R138" s="310"/>
      <c r="S138" s="125"/>
      <c r="T138" s="125"/>
      <c r="U138" s="125"/>
      <c r="V138" s="125"/>
      <c r="W138" s="125"/>
      <c r="X138" s="125"/>
      <c r="Y138" s="125"/>
      <c r="Z138" s="125"/>
      <c r="AA138" s="125"/>
      <c r="AB138" s="125"/>
      <c r="AC138" s="125"/>
      <c r="AD138" s="125"/>
      <c r="AE138" s="125"/>
      <c r="AF138" s="125"/>
      <c r="AG138" s="125"/>
      <c r="AH138" s="125"/>
      <c r="AI138" s="126"/>
    </row>
    <row r="139" spans="1:35" ht="12.75" customHeight="1">
      <c r="A139" s="46"/>
      <c r="B139" s="47"/>
      <c r="C139" s="193" t="s">
        <v>806</v>
      </c>
      <c r="D139" s="34"/>
      <c r="E139" s="144"/>
      <c r="F139" s="144"/>
      <c r="G139" s="144"/>
      <c r="H139" s="144"/>
      <c r="I139" s="144"/>
      <c r="J139" s="144"/>
      <c r="K139" s="144"/>
      <c r="L139" s="144"/>
      <c r="M139" s="144"/>
      <c r="N139" s="144"/>
      <c r="O139" s="35"/>
      <c r="P139" s="35"/>
      <c r="Q139" s="35"/>
      <c r="R139" s="310"/>
      <c r="S139" s="125"/>
      <c r="T139" s="125"/>
      <c r="U139" s="125"/>
      <c r="V139" s="125"/>
      <c r="W139" s="125"/>
      <c r="X139" s="125"/>
      <c r="Y139" s="125"/>
      <c r="Z139" s="125"/>
      <c r="AA139" s="125"/>
      <c r="AB139" s="125"/>
      <c r="AC139" s="125"/>
      <c r="AD139" s="125"/>
      <c r="AE139" s="125"/>
      <c r="AF139" s="125"/>
      <c r="AG139" s="125"/>
      <c r="AH139" s="125"/>
      <c r="AI139" s="126"/>
    </row>
    <row r="140" spans="1:35" ht="15" customHeight="1">
      <c r="A140" s="46"/>
      <c r="B140" s="47"/>
      <c r="C140" s="1527" t="s">
        <v>807</v>
      </c>
      <c r="D140" s="1485"/>
      <c r="E140" s="144"/>
      <c r="F140" s="144"/>
      <c r="G140" s="144"/>
      <c r="H140" s="144"/>
      <c r="I140" s="144"/>
      <c r="J140" s="144"/>
      <c r="K140" s="144"/>
      <c r="L140" s="144"/>
      <c r="M140" s="144"/>
      <c r="N140" s="144"/>
      <c r="O140" s="35"/>
      <c r="P140" s="35"/>
      <c r="Q140" s="35"/>
      <c r="R140" s="310"/>
      <c r="S140" s="125"/>
      <c r="T140" s="125"/>
      <c r="U140" s="125"/>
      <c r="V140" s="125"/>
      <c r="W140" s="125"/>
      <c r="X140" s="125"/>
      <c r="Y140" s="125"/>
      <c r="Z140" s="125"/>
      <c r="AA140" s="125"/>
      <c r="AB140" s="125"/>
      <c r="AC140" s="125"/>
      <c r="AD140" s="125"/>
      <c r="AE140" s="125"/>
      <c r="AF140" s="125"/>
      <c r="AG140" s="125"/>
      <c r="AH140" s="125"/>
      <c r="AI140" s="126"/>
    </row>
    <row r="141" spans="1:35" ht="12.75" customHeight="1">
      <c r="A141" s="46"/>
      <c r="B141" s="47"/>
      <c r="C141" s="193" t="s">
        <v>808</v>
      </c>
      <c r="D141" s="34"/>
      <c r="E141" s="185"/>
      <c r="F141" s="76"/>
      <c r="G141" s="76"/>
      <c r="H141" s="76"/>
      <c r="I141" s="76"/>
      <c r="J141" s="76"/>
      <c r="K141" s="76"/>
      <c r="L141" s="76"/>
      <c r="M141" s="76"/>
      <c r="N141" s="76"/>
      <c r="O141" s="198"/>
      <c r="P141" s="198"/>
      <c r="Q141" s="177"/>
      <c r="R141" s="476"/>
      <c r="S141" s="125"/>
      <c r="T141" s="125"/>
      <c r="U141" s="125"/>
      <c r="V141" s="125"/>
      <c r="W141" s="125"/>
      <c r="X141" s="125"/>
      <c r="Y141" s="125"/>
      <c r="Z141" s="125"/>
      <c r="AA141" s="125"/>
      <c r="AB141" s="125"/>
      <c r="AC141" s="125"/>
      <c r="AD141" s="125"/>
      <c r="AE141" s="125"/>
      <c r="AF141" s="125"/>
      <c r="AG141" s="125"/>
      <c r="AH141" s="125"/>
      <c r="AI141" s="126"/>
    </row>
    <row r="142" spans="1:35" ht="12.75" customHeight="1">
      <c r="A142" s="46"/>
      <c r="B142" s="47"/>
      <c r="C142" s="193" t="s">
        <v>809</v>
      </c>
      <c r="D142" s="34"/>
      <c r="E142" s="144"/>
      <c r="F142" s="144"/>
      <c r="G142" s="144"/>
      <c r="H142" s="144"/>
      <c r="I142" s="144"/>
      <c r="J142" s="144"/>
      <c r="K142" s="144"/>
      <c r="L142" s="144"/>
      <c r="M142" s="144"/>
      <c r="N142" s="144"/>
      <c r="O142" s="35"/>
      <c r="P142" s="35"/>
      <c r="Q142" s="35"/>
      <c r="R142" s="466"/>
      <c r="S142" s="125"/>
      <c r="T142" s="125"/>
      <c r="U142" s="125"/>
      <c r="V142" s="125"/>
      <c r="W142" s="125"/>
      <c r="X142" s="125"/>
      <c r="Y142" s="125"/>
      <c r="Z142" s="125"/>
      <c r="AA142" s="125"/>
      <c r="AB142" s="125"/>
      <c r="AC142" s="125"/>
      <c r="AD142" s="125"/>
      <c r="AE142" s="125"/>
      <c r="AF142" s="125"/>
      <c r="AG142" s="125"/>
      <c r="AH142" s="125"/>
      <c r="AI142" s="126"/>
    </row>
    <row r="143" spans="1:35" ht="12.75" customHeight="1">
      <c r="A143" s="46"/>
      <c r="B143" s="47"/>
      <c r="C143" s="193" t="s">
        <v>810</v>
      </c>
      <c r="D143" s="34"/>
      <c r="E143" s="144"/>
      <c r="F143" s="144"/>
      <c r="G143" s="144"/>
      <c r="H143" s="144"/>
      <c r="I143" s="144"/>
      <c r="J143" s="144"/>
      <c r="K143" s="144"/>
      <c r="L143" s="144"/>
      <c r="M143" s="144"/>
      <c r="N143" s="144"/>
      <c r="O143" s="35"/>
      <c r="P143" s="35"/>
      <c r="Q143" s="35"/>
      <c r="R143" s="310"/>
      <c r="S143" s="125"/>
      <c r="T143" s="125"/>
      <c r="U143" s="125"/>
      <c r="V143" s="125"/>
      <c r="W143" s="125"/>
      <c r="X143" s="125"/>
      <c r="Y143" s="125"/>
      <c r="Z143" s="125"/>
      <c r="AA143" s="125"/>
      <c r="AB143" s="125"/>
      <c r="AC143" s="125"/>
      <c r="AD143" s="125"/>
      <c r="AE143" s="125"/>
      <c r="AF143" s="125"/>
      <c r="AG143" s="125"/>
      <c r="AH143" s="125"/>
      <c r="AI143" s="126"/>
    </row>
    <row r="144" spans="1:35" ht="12.75" customHeight="1">
      <c r="A144" s="46"/>
      <c r="B144" s="47"/>
      <c r="C144" s="193" t="s">
        <v>811</v>
      </c>
      <c r="D144" s="34"/>
      <c r="E144" s="144"/>
      <c r="F144" s="144"/>
      <c r="G144" s="144"/>
      <c r="H144" s="144"/>
      <c r="I144" s="144"/>
      <c r="J144" s="144"/>
      <c r="K144" s="144"/>
      <c r="L144" s="144"/>
      <c r="M144" s="144"/>
      <c r="N144" s="144"/>
      <c r="O144" s="35"/>
      <c r="P144" s="35"/>
      <c r="Q144" s="35"/>
      <c r="R144" s="477"/>
      <c r="S144" s="125"/>
      <c r="T144" s="125"/>
      <c r="U144" s="125"/>
      <c r="V144" s="125"/>
      <c r="W144" s="125"/>
      <c r="X144" s="125"/>
      <c r="Y144" s="125"/>
      <c r="Z144" s="125"/>
      <c r="AA144" s="125"/>
      <c r="AB144" s="125"/>
      <c r="AC144" s="125"/>
      <c r="AD144" s="125"/>
      <c r="AE144" s="125"/>
      <c r="AF144" s="125"/>
      <c r="AG144" s="125"/>
      <c r="AH144" s="125"/>
      <c r="AI144" s="126"/>
    </row>
    <row r="145" spans="1:35" ht="12.75" customHeight="1">
      <c r="A145" s="46"/>
      <c r="B145" s="47"/>
      <c r="C145" s="193" t="s">
        <v>812</v>
      </c>
      <c r="D145" s="34"/>
      <c r="E145" s="186"/>
      <c r="F145" s="188"/>
      <c r="G145" s="188"/>
      <c r="H145" s="188"/>
      <c r="I145" s="188"/>
      <c r="J145" s="188"/>
      <c r="K145" s="188"/>
      <c r="L145" s="188"/>
      <c r="M145" s="188"/>
      <c r="N145" s="188"/>
      <c r="O145" s="35"/>
      <c r="P145" s="180"/>
      <c r="Q145" s="206"/>
      <c r="R145" s="310"/>
      <c r="S145" s="125"/>
      <c r="T145" s="125"/>
      <c r="U145" s="125"/>
      <c r="V145" s="125"/>
      <c r="W145" s="125"/>
      <c r="X145" s="125"/>
      <c r="Y145" s="125"/>
      <c r="Z145" s="125"/>
      <c r="AA145" s="125"/>
      <c r="AB145" s="125"/>
      <c r="AC145" s="125"/>
      <c r="AD145" s="125"/>
      <c r="AE145" s="125"/>
      <c r="AF145" s="125"/>
      <c r="AG145" s="125"/>
      <c r="AH145" s="125"/>
      <c r="AI145" s="126"/>
    </row>
    <row r="146" spans="1:35" ht="13.5" customHeight="1">
      <c r="A146" s="52"/>
      <c r="B146" s="53"/>
      <c r="C146" s="194"/>
      <c r="D146" s="40"/>
      <c r="E146" s="189"/>
      <c r="F146" s="195"/>
      <c r="G146" s="195"/>
      <c r="H146" s="189"/>
      <c r="I146" s="189"/>
      <c r="J146" s="195"/>
      <c r="K146" s="195"/>
      <c r="L146" s="195"/>
      <c r="M146" s="195"/>
      <c r="N146" s="195"/>
      <c r="O146" s="181"/>
      <c r="P146" s="181"/>
      <c r="Q146" s="111"/>
      <c r="R146" s="311"/>
      <c r="S146" s="125"/>
      <c r="T146" s="125"/>
      <c r="U146" s="125"/>
      <c r="V146" s="125"/>
      <c r="W146" s="125"/>
      <c r="X146" s="125"/>
      <c r="Y146" s="125"/>
      <c r="Z146" s="125"/>
      <c r="AA146" s="125"/>
      <c r="AB146" s="125"/>
      <c r="AC146" s="125"/>
      <c r="AD146" s="125"/>
      <c r="AE146" s="125"/>
      <c r="AF146" s="125"/>
      <c r="AG146" s="125"/>
      <c r="AH146" s="125"/>
      <c r="AI146" s="126"/>
    </row>
    <row r="147" spans="1:35" ht="12.75" customHeight="1">
      <c r="A147" s="46" t="s">
        <v>588</v>
      </c>
      <c r="B147" s="47">
        <v>549</v>
      </c>
      <c r="C147" s="588" t="s">
        <v>813</v>
      </c>
      <c r="D147" s="58">
        <v>592</v>
      </c>
      <c r="E147" s="38">
        <v>79798.720000000001</v>
      </c>
      <c r="F147" s="38">
        <v>75567.75</v>
      </c>
      <c r="G147" s="38">
        <v>30791.1</v>
      </c>
      <c r="H147" s="106">
        <v>90839.74</v>
      </c>
      <c r="I147" s="210"/>
      <c r="J147" s="120"/>
      <c r="K147" s="120"/>
      <c r="L147" s="120"/>
      <c r="M147" s="120"/>
      <c r="N147" s="120"/>
      <c r="O147" s="120"/>
      <c r="P147" s="76"/>
      <c r="Q147" s="467">
        <f>SUM(E147:P147)</f>
        <v>276997.31</v>
      </c>
      <c r="R147" s="460">
        <f>AVERAGE(E147:P147)</f>
        <v>69249.327499999999</v>
      </c>
      <c r="S147" s="309">
        <f>+R147</f>
        <v>69249.327499999999</v>
      </c>
      <c r="T147" s="125"/>
      <c r="U147" s="125"/>
      <c r="V147" s="125"/>
      <c r="W147" s="125"/>
      <c r="X147" s="125"/>
      <c r="Y147" s="125"/>
      <c r="Z147" s="125"/>
      <c r="AA147" s="125"/>
      <c r="AB147" s="125"/>
      <c r="AC147" s="125"/>
      <c r="AD147" s="125"/>
      <c r="AE147" s="125"/>
      <c r="AF147" s="125"/>
      <c r="AG147" s="125"/>
      <c r="AH147" s="125"/>
      <c r="AI147" s="126"/>
    </row>
    <row r="148" spans="1:35" ht="12.75" customHeight="1">
      <c r="A148" s="46"/>
      <c r="B148" s="47"/>
      <c r="C148" s="73" t="s">
        <v>814</v>
      </c>
      <c r="D148" s="34"/>
      <c r="E148" s="38" t="s">
        <v>376</v>
      </c>
      <c r="F148" s="38" t="s">
        <v>376</v>
      </c>
      <c r="G148" s="38" t="s">
        <v>376</v>
      </c>
      <c r="H148" s="106" t="s">
        <v>376</v>
      </c>
      <c r="I148" s="210"/>
      <c r="J148" s="120"/>
      <c r="K148" s="120"/>
      <c r="L148" s="120"/>
      <c r="M148" s="120"/>
      <c r="N148" s="120"/>
      <c r="O148" s="120"/>
      <c r="P148" s="76"/>
      <c r="Q148" s="461">
        <f>SUM(E148:P148)</f>
        <v>0</v>
      </c>
      <c r="R148" s="308">
        <f>Q148/4</f>
        <v>0</v>
      </c>
      <c r="S148" s="125"/>
      <c r="T148" s="309">
        <f>+R148</f>
        <v>0</v>
      </c>
      <c r="U148" s="221">
        <f>+Q148</f>
        <v>0</v>
      </c>
      <c r="V148" s="125"/>
      <c r="W148" s="221" t="s">
        <v>376</v>
      </c>
      <c r="X148" s="125" t="s">
        <v>376</v>
      </c>
      <c r="Y148" s="125" t="s">
        <v>376</v>
      </c>
      <c r="Z148" s="125" t="s">
        <v>376</v>
      </c>
      <c r="AA148" s="125" t="s">
        <v>376</v>
      </c>
      <c r="AB148" s="125" t="s">
        <v>376</v>
      </c>
      <c r="AC148" s="125" t="s">
        <v>376</v>
      </c>
      <c r="AD148" s="125" t="s">
        <v>376</v>
      </c>
      <c r="AE148" s="125" t="s">
        <v>376</v>
      </c>
      <c r="AF148" s="125" t="s">
        <v>376</v>
      </c>
      <c r="AG148" s="125" t="s">
        <v>376</v>
      </c>
      <c r="AH148" s="125"/>
      <c r="AI148" s="126"/>
    </row>
    <row r="149" spans="1:35" ht="12.75" customHeight="1">
      <c r="A149" s="46"/>
      <c r="B149" s="47"/>
      <c r="C149" s="36" t="s">
        <v>815</v>
      </c>
      <c r="D149" s="34"/>
      <c r="E149" s="118">
        <f>E147/$D$147</f>
        <v>134.79513513513501</v>
      </c>
      <c r="F149" s="118">
        <f>F147/$D$147</f>
        <v>127.648226351351</v>
      </c>
      <c r="G149" s="118">
        <f>G147/$D$147</f>
        <v>52.011993243243197</v>
      </c>
      <c r="H149" s="110">
        <f>H147/$D$147</f>
        <v>153.445506756757</v>
      </c>
      <c r="I149" s="265"/>
      <c r="J149" s="106"/>
      <c r="K149" s="106"/>
      <c r="L149" s="106"/>
      <c r="M149" s="106"/>
      <c r="N149" s="106"/>
      <c r="O149" s="106"/>
      <c r="P149" s="38"/>
      <c r="Q149" s="461">
        <f>Q147/$D$147</f>
        <v>467.90086148648601</v>
      </c>
      <c r="R149" s="308">
        <f>+R147/D147</f>
        <v>116.975215371622</v>
      </c>
      <c r="S149" s="125"/>
      <c r="T149" s="125"/>
      <c r="U149" s="125"/>
      <c r="V149" s="125"/>
      <c r="W149" s="125"/>
      <c r="X149" s="125"/>
      <c r="Y149" s="125"/>
      <c r="Z149" s="125"/>
      <c r="AA149" s="125"/>
      <c r="AB149" s="125"/>
      <c r="AC149" s="125"/>
      <c r="AD149" s="125"/>
      <c r="AE149" s="125"/>
      <c r="AF149" s="125"/>
      <c r="AG149" s="125"/>
      <c r="AH149" s="125"/>
      <c r="AI149" s="126"/>
    </row>
    <row r="150" spans="1:35" ht="12.75" customHeight="1">
      <c r="A150" s="46"/>
      <c r="B150" s="47"/>
      <c r="C150" s="36" t="s">
        <v>816</v>
      </c>
      <c r="D150" s="34"/>
      <c r="E150" s="151"/>
      <c r="F150" s="18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177"/>
      <c r="R150" s="466"/>
      <c r="S150" s="125"/>
      <c r="T150" s="125"/>
      <c r="U150" s="125"/>
      <c r="V150" s="125"/>
      <c r="W150" s="125"/>
      <c r="X150" s="125"/>
      <c r="Y150" s="125"/>
      <c r="Z150" s="125"/>
      <c r="AA150" s="125"/>
      <c r="AB150" s="125"/>
      <c r="AC150" s="125"/>
      <c r="AD150" s="125"/>
      <c r="AE150" s="125"/>
      <c r="AF150" s="125"/>
      <c r="AG150" s="125"/>
      <c r="AH150" s="125"/>
      <c r="AI150" s="126"/>
    </row>
    <row r="151" spans="1:35" ht="15" customHeight="1">
      <c r="A151" s="31"/>
      <c r="B151" s="32"/>
      <c r="C151" s="192" t="s">
        <v>817</v>
      </c>
      <c r="D151" s="32"/>
      <c r="E151" s="144"/>
      <c r="F151" s="62" t="s">
        <v>660</v>
      </c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148"/>
      <c r="R151" s="310"/>
      <c r="S151" s="125"/>
      <c r="T151" s="125"/>
      <c r="U151" s="125"/>
      <c r="V151" s="125"/>
      <c r="W151" s="125"/>
      <c r="X151" s="125"/>
      <c r="Y151" s="125"/>
      <c r="Z151" s="125"/>
      <c r="AA151" s="125"/>
      <c r="AB151" s="125"/>
      <c r="AC151" s="125"/>
      <c r="AD151" s="125"/>
      <c r="AE151" s="125"/>
      <c r="AF151" s="125"/>
      <c r="AG151" s="125"/>
      <c r="AH151" s="125"/>
      <c r="AI151" s="126"/>
    </row>
    <row r="152" spans="1:35" ht="12.75" hidden="1" customHeight="1">
      <c r="A152" s="315" t="s">
        <v>784</v>
      </c>
      <c r="B152" s="32">
        <v>209</v>
      </c>
      <c r="C152" s="239" t="s">
        <v>818</v>
      </c>
      <c r="D152" s="32">
        <v>2336</v>
      </c>
      <c r="E152" s="62"/>
      <c r="F152" s="95"/>
      <c r="G152" s="95"/>
      <c r="H152" s="95"/>
      <c r="I152" s="95"/>
      <c r="J152" s="95"/>
      <c r="K152" s="95"/>
      <c r="L152" s="95"/>
      <c r="M152" s="95"/>
      <c r="N152" s="95"/>
      <c r="O152" s="95"/>
      <c r="P152" s="95"/>
      <c r="Q152" s="148">
        <f>SUM(E152:P152)</f>
        <v>0</v>
      </c>
      <c r="R152" s="308">
        <v>0</v>
      </c>
      <c r="S152" s="309">
        <f>+R152</f>
        <v>0</v>
      </c>
      <c r="T152" s="125"/>
      <c r="U152" s="125"/>
      <c r="V152" s="125"/>
      <c r="W152" s="125"/>
      <c r="X152" s="125"/>
      <c r="Y152" s="125"/>
      <c r="Z152" s="125"/>
      <c r="AA152" s="125"/>
      <c r="AB152" s="125"/>
      <c r="AC152" s="125"/>
      <c r="AD152" s="125"/>
      <c r="AE152" s="125"/>
      <c r="AF152" s="125"/>
      <c r="AG152" s="125"/>
      <c r="AH152" s="125"/>
      <c r="AI152" s="126"/>
    </row>
    <row r="153" spans="1:35" ht="12.75" hidden="1" customHeight="1">
      <c r="A153" s="315"/>
      <c r="B153" s="32"/>
      <c r="C153" s="589" t="s">
        <v>819</v>
      </c>
      <c r="D153" s="590"/>
      <c r="E153" s="60"/>
      <c r="F153" s="95"/>
      <c r="G153" s="95"/>
      <c r="H153" s="95"/>
      <c r="I153" s="95"/>
      <c r="J153" s="95"/>
      <c r="K153" s="95"/>
      <c r="L153" s="95"/>
      <c r="M153" s="95"/>
      <c r="N153" s="95"/>
      <c r="O153" s="95"/>
      <c r="P153" s="95"/>
      <c r="Q153" s="148">
        <f>SUM(E153:P153)</f>
        <v>0</v>
      </c>
      <c r="R153" s="308">
        <v>0</v>
      </c>
      <c r="S153" s="125"/>
      <c r="T153" s="309">
        <f>+R153</f>
        <v>0</v>
      </c>
      <c r="U153" s="221">
        <f>+Q153</f>
        <v>0</v>
      </c>
      <c r="V153" s="125"/>
      <c r="W153" s="125"/>
      <c r="X153" s="125"/>
      <c r="Y153" s="125"/>
      <c r="Z153" s="125"/>
      <c r="AA153" s="125"/>
      <c r="AB153" s="125"/>
      <c r="AC153" s="125"/>
      <c r="AD153" s="125"/>
      <c r="AE153" s="125"/>
      <c r="AF153" s="125"/>
      <c r="AG153" s="125"/>
      <c r="AH153" s="125"/>
      <c r="AI153" s="126"/>
    </row>
    <row r="154" spans="1:35" ht="12.75" hidden="1" customHeight="1">
      <c r="A154" s="315"/>
      <c r="B154" s="32"/>
      <c r="C154" s="330" t="s">
        <v>820</v>
      </c>
      <c r="D154" s="32"/>
      <c r="E154" s="118">
        <f>E152/$D$152</f>
        <v>0</v>
      </c>
      <c r="F154" s="95"/>
      <c r="G154" s="95"/>
      <c r="H154" s="95"/>
      <c r="I154" s="95"/>
      <c r="J154" s="95"/>
      <c r="K154" s="95"/>
      <c r="L154" s="95"/>
      <c r="M154" s="95"/>
      <c r="N154" s="95"/>
      <c r="O154" s="95"/>
      <c r="P154" s="95"/>
      <c r="Q154" s="35">
        <f>Q152/$D$152</f>
        <v>0</v>
      </c>
      <c r="R154" s="308">
        <f>+R152/D152</f>
        <v>0</v>
      </c>
      <c r="S154" s="125"/>
      <c r="T154" s="125"/>
      <c r="U154" s="125"/>
      <c r="V154" s="125"/>
      <c r="W154" s="125"/>
      <c r="X154" s="125"/>
      <c r="Y154" s="125"/>
      <c r="Z154" s="125"/>
      <c r="AA154" s="125"/>
      <c r="AB154" s="125"/>
      <c r="AC154" s="125"/>
      <c r="AD154" s="125"/>
      <c r="AE154" s="125"/>
      <c r="AF154" s="125"/>
      <c r="AG154" s="125"/>
      <c r="AH154" s="125"/>
      <c r="AI154" s="126"/>
    </row>
    <row r="155" spans="1:35" ht="12.75" hidden="1" customHeight="1">
      <c r="A155" s="315"/>
      <c r="B155" s="32"/>
      <c r="C155" s="591" t="s">
        <v>821</v>
      </c>
      <c r="D155" s="3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148"/>
      <c r="R155" s="310"/>
      <c r="S155" s="125"/>
      <c r="T155" s="125"/>
      <c r="U155" s="125"/>
      <c r="V155" s="125"/>
      <c r="W155" s="125"/>
      <c r="X155" s="125"/>
      <c r="Y155" s="125"/>
      <c r="Z155" s="125"/>
      <c r="AA155" s="125"/>
      <c r="AB155" s="125"/>
      <c r="AC155" s="125"/>
      <c r="AD155" s="125"/>
      <c r="AE155" s="125"/>
      <c r="AF155" s="125"/>
      <c r="AG155" s="125"/>
      <c r="AH155" s="125"/>
      <c r="AI155" s="126"/>
    </row>
    <row r="156" spans="1:35" ht="12.75" hidden="1" customHeight="1">
      <c r="A156" s="228"/>
      <c r="B156" s="66"/>
      <c r="C156" s="592"/>
      <c r="D156" s="66"/>
      <c r="E156" s="62"/>
      <c r="F156" s="35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148"/>
      <c r="R156" s="310"/>
      <c r="S156" s="125"/>
      <c r="T156" s="125"/>
      <c r="U156" s="125"/>
      <c r="V156" s="125"/>
      <c r="W156" s="125"/>
      <c r="X156" s="125"/>
      <c r="Y156" s="125"/>
      <c r="Z156" s="125"/>
      <c r="AA156" s="125"/>
      <c r="AB156" s="125"/>
      <c r="AC156" s="125"/>
      <c r="AD156" s="125"/>
      <c r="AE156" s="125"/>
      <c r="AF156" s="125"/>
      <c r="AG156" s="125"/>
      <c r="AH156" s="125"/>
      <c r="AI156" s="126"/>
    </row>
    <row r="157" spans="1:35" ht="12.75" hidden="1" customHeight="1">
      <c r="A157" s="593" t="s">
        <v>822</v>
      </c>
      <c r="B157" s="27">
        <v>274</v>
      </c>
      <c r="C157" s="490" t="s">
        <v>823</v>
      </c>
      <c r="D157" s="27">
        <v>1517</v>
      </c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95"/>
      <c r="P157" s="95"/>
      <c r="Q157" s="148">
        <f>SUM(E157:P157)</f>
        <v>0</v>
      </c>
      <c r="R157" s="308" t="e">
        <f>AVERAGE(E157:P157)</f>
        <v>#DIV/0!</v>
      </c>
      <c r="S157" s="309" t="e">
        <f>+R157</f>
        <v>#DIV/0!</v>
      </c>
      <c r="T157" s="125"/>
      <c r="U157" s="125"/>
      <c r="V157" s="125"/>
      <c r="W157" s="125"/>
      <c r="X157" s="125"/>
      <c r="Y157" s="125"/>
      <c r="Z157" s="125"/>
      <c r="AA157" s="125"/>
      <c r="AB157" s="125"/>
      <c r="AC157" s="125"/>
      <c r="AD157" s="125"/>
      <c r="AE157" s="125"/>
      <c r="AF157" s="125"/>
      <c r="AG157" s="125"/>
      <c r="AH157" s="125"/>
      <c r="AI157" s="126"/>
    </row>
    <row r="158" spans="1:35" ht="12.75" hidden="1" customHeight="1">
      <c r="A158" s="315"/>
      <c r="B158" s="32"/>
      <c r="C158" s="594" t="s">
        <v>824</v>
      </c>
      <c r="D158" s="590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95"/>
      <c r="P158" s="95"/>
      <c r="Q158" s="148">
        <f>SUM(E158:P158)</f>
        <v>0</v>
      </c>
      <c r="R158" s="308">
        <f>+Q158/10</f>
        <v>0</v>
      </c>
      <c r="S158" s="125"/>
      <c r="T158" s="309">
        <f>+R158</f>
        <v>0</v>
      </c>
      <c r="U158" s="221">
        <f>+Q158</f>
        <v>0</v>
      </c>
      <c r="V158" s="125"/>
      <c r="W158" s="125"/>
      <c r="X158" s="125"/>
      <c r="Y158" s="125"/>
      <c r="Z158" s="125"/>
      <c r="AA158" s="125"/>
      <c r="AB158" s="125"/>
      <c r="AC158" s="125"/>
      <c r="AD158" s="125"/>
      <c r="AE158" s="125"/>
      <c r="AF158" s="125"/>
      <c r="AG158" s="125"/>
      <c r="AH158" s="125"/>
      <c r="AI158" s="126"/>
    </row>
    <row r="159" spans="1:35" ht="12.75" hidden="1" customHeight="1">
      <c r="A159" s="315"/>
      <c r="B159" s="32"/>
      <c r="C159" s="330" t="s">
        <v>825</v>
      </c>
      <c r="D159" s="32"/>
      <c r="E159" s="118">
        <f t="shared" ref="E159:N159" si="11">E157/$D$157</f>
        <v>0</v>
      </c>
      <c r="F159" s="118">
        <f t="shared" si="11"/>
        <v>0</v>
      </c>
      <c r="G159" s="118">
        <f t="shared" si="11"/>
        <v>0</v>
      </c>
      <c r="H159" s="118">
        <f t="shared" si="11"/>
        <v>0</v>
      </c>
      <c r="I159" s="118">
        <f t="shared" si="11"/>
        <v>0</v>
      </c>
      <c r="J159" s="118">
        <f t="shared" si="11"/>
        <v>0</v>
      </c>
      <c r="K159" s="118">
        <f t="shared" si="11"/>
        <v>0</v>
      </c>
      <c r="L159" s="118">
        <f t="shared" si="11"/>
        <v>0</v>
      </c>
      <c r="M159" s="118">
        <f t="shared" si="11"/>
        <v>0</v>
      </c>
      <c r="N159" s="118">
        <f t="shared" si="11"/>
        <v>0</v>
      </c>
      <c r="O159" s="95"/>
      <c r="P159" s="95"/>
      <c r="Q159" s="148">
        <f>+Q157/D157</f>
        <v>0</v>
      </c>
      <c r="R159" s="308" t="e">
        <f>+R157/D157</f>
        <v>#DIV/0!</v>
      </c>
      <c r="S159" s="125"/>
      <c r="T159" s="125" t="s">
        <v>660</v>
      </c>
      <c r="U159" s="125"/>
      <c r="V159" s="125"/>
      <c r="W159" s="125"/>
      <c r="X159" s="125"/>
      <c r="Y159" s="125"/>
      <c r="Z159" s="125"/>
      <c r="AA159" s="125"/>
      <c r="AB159" s="125"/>
      <c r="AC159" s="125"/>
      <c r="AD159" s="125"/>
      <c r="AE159" s="125"/>
      <c r="AF159" s="125"/>
      <c r="AG159" s="125"/>
      <c r="AH159" s="125"/>
      <c r="AI159" s="126"/>
    </row>
    <row r="160" spans="1:35" ht="12.75" hidden="1" customHeight="1">
      <c r="A160" s="315"/>
      <c r="B160" s="32"/>
      <c r="C160" s="330" t="s">
        <v>689</v>
      </c>
      <c r="D160" s="32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148"/>
      <c r="R160" s="310"/>
      <c r="S160" s="125"/>
      <c r="T160" s="125"/>
      <c r="U160" s="125"/>
      <c r="V160" s="125"/>
      <c r="W160" s="125"/>
      <c r="X160" s="125"/>
      <c r="Y160" s="125"/>
      <c r="Z160" s="125"/>
      <c r="AA160" s="125"/>
      <c r="AB160" s="125"/>
      <c r="AC160" s="125"/>
      <c r="AD160" s="125"/>
      <c r="AE160" s="125"/>
      <c r="AF160" s="125"/>
      <c r="AG160" s="125"/>
      <c r="AH160" s="125"/>
      <c r="AI160" s="126"/>
    </row>
    <row r="161" spans="1:35" ht="12.75" hidden="1" customHeight="1">
      <c r="A161" s="315"/>
      <c r="B161" s="32"/>
      <c r="C161" s="330" t="s">
        <v>826</v>
      </c>
      <c r="D161" s="32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148"/>
      <c r="R161" s="310"/>
      <c r="S161" s="125"/>
      <c r="T161" s="125"/>
      <c r="U161" s="125"/>
      <c r="V161" s="125"/>
      <c r="W161" s="125"/>
      <c r="X161" s="125"/>
      <c r="Y161" s="125"/>
      <c r="Z161" s="125"/>
      <c r="AA161" s="125"/>
      <c r="AB161" s="125"/>
      <c r="AC161" s="125"/>
      <c r="AD161" s="125"/>
      <c r="AE161" s="125"/>
      <c r="AF161" s="125"/>
      <c r="AG161" s="125"/>
      <c r="AH161" s="125"/>
      <c r="AI161" s="126"/>
    </row>
    <row r="162" spans="1:35" ht="12.75" hidden="1" customHeight="1">
      <c r="A162" s="315"/>
      <c r="B162" s="32"/>
      <c r="C162" s="330" t="s">
        <v>827</v>
      </c>
      <c r="D162" s="32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148"/>
      <c r="R162" s="310"/>
      <c r="S162" s="125"/>
      <c r="T162" s="125"/>
      <c r="U162" s="125"/>
      <c r="V162" s="125"/>
      <c r="W162" s="125"/>
      <c r="X162" s="125"/>
      <c r="Y162" s="125"/>
      <c r="Z162" s="125"/>
      <c r="AA162" s="125"/>
      <c r="AB162" s="125"/>
      <c r="AC162" s="125"/>
      <c r="AD162" s="125"/>
      <c r="AE162" s="125"/>
      <c r="AF162" s="125"/>
      <c r="AG162" s="125"/>
      <c r="AH162" s="125"/>
      <c r="AI162" s="126"/>
    </row>
    <row r="163" spans="1:35" ht="12.75" hidden="1" customHeight="1">
      <c r="A163" s="315"/>
      <c r="B163" s="32"/>
      <c r="C163" s="595"/>
      <c r="D163" s="32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148"/>
      <c r="R163" s="310"/>
      <c r="S163" s="125"/>
      <c r="T163" s="125"/>
      <c r="U163" s="125"/>
      <c r="V163" s="125"/>
      <c r="W163" s="125"/>
      <c r="X163" s="125"/>
      <c r="Y163" s="125"/>
      <c r="Z163" s="125"/>
      <c r="AA163" s="125"/>
      <c r="AB163" s="125"/>
      <c r="AC163" s="125"/>
      <c r="AD163" s="125"/>
      <c r="AE163" s="125"/>
      <c r="AF163" s="125"/>
      <c r="AG163" s="125"/>
      <c r="AH163" s="125"/>
      <c r="AI163" s="126"/>
    </row>
    <row r="164" spans="1:35" ht="12.75" hidden="1" customHeight="1">
      <c r="A164" s="315"/>
      <c r="B164" s="32"/>
      <c r="C164" s="595"/>
      <c r="D164" s="32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148"/>
      <c r="R164" s="310"/>
      <c r="S164" s="125"/>
      <c r="T164" s="125"/>
      <c r="U164" s="125"/>
      <c r="V164" s="125"/>
      <c r="W164" s="125"/>
      <c r="X164" s="125"/>
      <c r="Y164" s="125"/>
      <c r="Z164" s="125"/>
      <c r="AA164" s="125"/>
      <c r="AB164" s="125"/>
      <c r="AC164" s="125"/>
      <c r="AD164" s="125"/>
      <c r="AE164" s="125"/>
      <c r="AF164" s="125"/>
      <c r="AG164" s="125"/>
      <c r="AH164" s="125"/>
      <c r="AI164" s="126"/>
    </row>
    <row r="165" spans="1:35" ht="12.75" customHeight="1">
      <c r="A165" s="46"/>
      <c r="B165" s="47"/>
      <c r="C165" s="36" t="s">
        <v>828</v>
      </c>
      <c r="D165" s="34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148"/>
      <c r="R165" s="310"/>
      <c r="S165" s="125"/>
      <c r="T165" s="125"/>
      <c r="U165" s="125"/>
      <c r="V165" s="125"/>
      <c r="W165" s="125"/>
      <c r="X165" s="125"/>
      <c r="Y165" s="125"/>
      <c r="Z165" s="125"/>
      <c r="AA165" s="125"/>
      <c r="AB165" s="125"/>
      <c r="AC165" s="125"/>
      <c r="AD165" s="125"/>
      <c r="AE165" s="125"/>
      <c r="AF165" s="125"/>
      <c r="AG165" s="125"/>
      <c r="AH165" s="125"/>
      <c r="AI165" s="126"/>
    </row>
    <row r="166" spans="1:35" ht="12.75" customHeight="1">
      <c r="A166" s="46"/>
      <c r="B166" s="47"/>
      <c r="C166" s="36" t="s">
        <v>829</v>
      </c>
      <c r="D166" s="34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148"/>
      <c r="R166" s="310"/>
      <c r="S166" s="125"/>
      <c r="T166" s="125"/>
      <c r="U166" s="125"/>
      <c r="V166" s="125"/>
      <c r="W166" s="125"/>
      <c r="X166" s="125"/>
      <c r="Y166" s="125"/>
      <c r="Z166" s="125"/>
      <c r="AA166" s="125"/>
      <c r="AB166" s="125"/>
      <c r="AC166" s="125"/>
      <c r="AD166" s="125"/>
      <c r="AE166" s="125"/>
      <c r="AF166" s="125"/>
      <c r="AG166" s="125"/>
      <c r="AH166" s="125"/>
      <c r="AI166" s="126"/>
    </row>
    <row r="167" spans="1:35" ht="12.75" customHeight="1">
      <c r="A167" s="46"/>
      <c r="B167" s="47"/>
      <c r="C167" s="36" t="s">
        <v>830</v>
      </c>
      <c r="D167" s="34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148"/>
      <c r="R167" s="310"/>
      <c r="S167" s="125"/>
      <c r="T167" s="125"/>
      <c r="U167" s="125"/>
      <c r="V167" s="125"/>
      <c r="W167" s="125"/>
      <c r="X167" s="125"/>
      <c r="Y167" s="125"/>
      <c r="Z167" s="125"/>
      <c r="AA167" s="125"/>
      <c r="AB167" s="125"/>
      <c r="AC167" s="125"/>
      <c r="AD167" s="125"/>
      <c r="AE167" s="125"/>
      <c r="AF167" s="125"/>
      <c r="AG167" s="125"/>
      <c r="AH167" s="125"/>
      <c r="AI167" s="126"/>
    </row>
    <row r="168" spans="1:35" ht="12.75" customHeight="1">
      <c r="A168" s="46"/>
      <c r="B168" s="47"/>
      <c r="C168" s="36" t="s">
        <v>831</v>
      </c>
      <c r="D168" s="34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148"/>
      <c r="R168" s="310"/>
      <c r="S168" s="125"/>
      <c r="T168" s="125"/>
      <c r="U168" s="125"/>
      <c r="V168" s="125"/>
      <c r="W168" s="125"/>
      <c r="X168" s="125"/>
      <c r="Y168" s="125"/>
      <c r="Z168" s="125"/>
      <c r="AA168" s="125"/>
      <c r="AB168" s="125"/>
      <c r="AC168" s="125"/>
      <c r="AD168" s="125"/>
      <c r="AE168" s="125"/>
      <c r="AF168" s="125"/>
      <c r="AG168" s="125"/>
      <c r="AH168" s="125"/>
      <c r="AI168" s="126"/>
    </row>
    <row r="169" spans="1:35" ht="12.75" customHeight="1">
      <c r="A169" s="46"/>
      <c r="B169" s="47"/>
      <c r="C169" s="33" t="s">
        <v>832</v>
      </c>
      <c r="D169" s="34"/>
      <c r="E169" s="287"/>
      <c r="F169" s="287"/>
      <c r="G169" s="287"/>
      <c r="H169" s="287"/>
      <c r="I169" s="287"/>
      <c r="J169" s="287"/>
      <c r="K169" s="287"/>
      <c r="L169" s="287"/>
      <c r="M169" s="287"/>
      <c r="N169" s="287"/>
      <c r="O169" s="287"/>
      <c r="P169" s="287"/>
      <c r="Q169" s="326"/>
      <c r="R169" s="466"/>
      <c r="S169" s="125"/>
      <c r="T169" s="125"/>
      <c r="U169" s="125"/>
      <c r="V169" s="125"/>
      <c r="W169" s="125"/>
      <c r="X169" s="125"/>
      <c r="Y169" s="125"/>
      <c r="Z169" s="125"/>
      <c r="AA169" s="125"/>
      <c r="AB169" s="125"/>
      <c r="AC169" s="125"/>
      <c r="AD169" s="125"/>
      <c r="AE169" s="125"/>
      <c r="AF169" s="125"/>
      <c r="AG169" s="125"/>
      <c r="AH169" s="125"/>
      <c r="AI169" s="126"/>
    </row>
    <row r="170" spans="1:35" ht="12.75" customHeight="1">
      <c r="A170" s="52"/>
      <c r="B170" s="170"/>
      <c r="C170" s="596"/>
      <c r="D170" s="40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305"/>
      <c r="R170" s="306"/>
      <c r="S170" s="125"/>
      <c r="T170" s="125"/>
      <c r="U170" s="125"/>
      <c r="V170" s="125"/>
      <c r="W170" s="125"/>
      <c r="X170" s="125"/>
      <c r="Y170" s="125"/>
      <c r="Z170" s="125"/>
      <c r="AA170" s="125"/>
      <c r="AB170" s="125"/>
      <c r="AC170" s="125"/>
      <c r="AD170" s="125"/>
      <c r="AE170" s="125"/>
      <c r="AF170" s="125"/>
      <c r="AG170" s="125"/>
      <c r="AH170" s="125"/>
      <c r="AI170" s="126"/>
    </row>
    <row r="171" spans="1:35" ht="12.75" customHeight="1">
      <c r="A171" s="46" t="s">
        <v>833</v>
      </c>
      <c r="B171" s="47">
        <v>814</v>
      </c>
      <c r="C171" s="57" t="s">
        <v>834</v>
      </c>
      <c r="D171" s="58">
        <v>491</v>
      </c>
      <c r="E171" s="45">
        <v>13962.38</v>
      </c>
      <c r="F171" s="45">
        <v>13964.53</v>
      </c>
      <c r="G171" s="45">
        <v>10556.92</v>
      </c>
      <c r="H171" s="45">
        <v>10909.21</v>
      </c>
      <c r="I171" s="108">
        <v>10387.08</v>
      </c>
      <c r="J171" s="45">
        <v>13920.67</v>
      </c>
      <c r="K171" s="45">
        <v>13465.6</v>
      </c>
      <c r="L171" s="45">
        <v>10617.12</v>
      </c>
      <c r="M171" s="45">
        <v>11083.38</v>
      </c>
      <c r="N171" s="45">
        <v>12551.05</v>
      </c>
      <c r="O171" s="45">
        <v>9049.67</v>
      </c>
      <c r="P171" s="45">
        <v>19249.990000000002</v>
      </c>
      <c r="Q171" s="467">
        <f>SUM(E171:P171)</f>
        <v>149717.6</v>
      </c>
      <c r="R171" s="460">
        <f>AVERAGE(E171:P171)</f>
        <v>12476.4666666667</v>
      </c>
      <c r="S171" s="309">
        <f>+R171</f>
        <v>12476.4666666667</v>
      </c>
      <c r="T171" s="125"/>
      <c r="U171" s="125"/>
      <c r="V171" s="125"/>
      <c r="W171" s="125"/>
      <c r="X171" s="125"/>
      <c r="Y171" s="125"/>
      <c r="Z171" s="125"/>
      <c r="AA171" s="125"/>
      <c r="AB171" s="125"/>
      <c r="AC171" s="125"/>
      <c r="AD171" s="125"/>
      <c r="AE171" s="125"/>
      <c r="AF171" s="125"/>
      <c r="AG171" s="125"/>
      <c r="AH171" s="125"/>
      <c r="AI171" s="126"/>
    </row>
    <row r="172" spans="1:35" ht="12.75" customHeight="1">
      <c r="A172" s="46"/>
      <c r="B172" s="47"/>
      <c r="C172" s="36" t="s">
        <v>835</v>
      </c>
      <c r="D172" s="74"/>
      <c r="E172" s="35" t="s">
        <v>376</v>
      </c>
      <c r="F172" s="35" t="s">
        <v>376</v>
      </c>
      <c r="G172" s="35" t="s">
        <v>376</v>
      </c>
      <c r="H172" s="35" t="s">
        <v>376</v>
      </c>
      <c r="I172" s="104" t="s">
        <v>376</v>
      </c>
      <c r="J172" s="35" t="s">
        <v>376</v>
      </c>
      <c r="K172" s="35" t="s">
        <v>376</v>
      </c>
      <c r="L172" s="35" t="s">
        <v>376</v>
      </c>
      <c r="M172" s="35" t="s">
        <v>376</v>
      </c>
      <c r="N172" s="35" t="s">
        <v>376</v>
      </c>
      <c r="O172" s="35" t="s">
        <v>376</v>
      </c>
      <c r="P172" s="35" t="s">
        <v>376</v>
      </c>
      <c r="Q172" s="461">
        <f>SUM(E172:P172)</f>
        <v>0</v>
      </c>
      <c r="R172" s="308">
        <f>Q172/12</f>
        <v>0</v>
      </c>
      <c r="S172" s="125"/>
      <c r="T172" s="309">
        <f>+R172</f>
        <v>0</v>
      </c>
      <c r="U172" s="221">
        <f>+Q172</f>
        <v>0</v>
      </c>
      <c r="V172" s="125"/>
      <c r="W172" s="221" t="s">
        <v>376</v>
      </c>
      <c r="X172" s="125" t="s">
        <v>376</v>
      </c>
      <c r="Y172" s="125" t="s">
        <v>376</v>
      </c>
      <c r="Z172" s="125" t="s">
        <v>376</v>
      </c>
      <c r="AA172" s="125" t="s">
        <v>376</v>
      </c>
      <c r="AB172" s="125" t="s">
        <v>376</v>
      </c>
      <c r="AC172" s="125" t="s">
        <v>376</v>
      </c>
      <c r="AD172" s="125" t="s">
        <v>376</v>
      </c>
      <c r="AE172" s="125" t="s">
        <v>376</v>
      </c>
      <c r="AF172" s="125" t="s">
        <v>376</v>
      </c>
      <c r="AG172" s="125" t="s">
        <v>376</v>
      </c>
      <c r="AH172" s="125"/>
      <c r="AI172" s="126"/>
    </row>
    <row r="173" spans="1:35" ht="12.75" customHeight="1">
      <c r="A173" s="46"/>
      <c r="B173" s="47"/>
      <c r="C173" s="36" t="s">
        <v>836</v>
      </c>
      <c r="D173" s="32"/>
      <c r="E173" s="118">
        <f t="shared" ref="E173:Q173" si="12">E171/$D$171</f>
        <v>28.436619144602901</v>
      </c>
      <c r="F173" s="118">
        <f t="shared" si="12"/>
        <v>28.440997963340099</v>
      </c>
      <c r="G173" s="118">
        <f t="shared" si="12"/>
        <v>21.500855397148701</v>
      </c>
      <c r="H173" s="118">
        <f t="shared" si="12"/>
        <v>22.218350305499001</v>
      </c>
      <c r="I173" s="110">
        <f t="shared" si="12"/>
        <v>21.154949083503102</v>
      </c>
      <c r="J173" s="110">
        <f t="shared" si="12"/>
        <v>28.351670061099799</v>
      </c>
      <c r="K173" s="110">
        <f t="shared" si="12"/>
        <v>27.424847250509199</v>
      </c>
      <c r="L173" s="110">
        <f t="shared" si="12"/>
        <v>21.623462321792299</v>
      </c>
      <c r="M173" s="110">
        <f t="shared" si="12"/>
        <v>22.573075356415501</v>
      </c>
      <c r="N173" s="110">
        <f t="shared" si="12"/>
        <v>25.562219959266798</v>
      </c>
      <c r="O173" s="110">
        <f t="shared" si="12"/>
        <v>18.431099796333999</v>
      </c>
      <c r="P173" s="118">
        <f t="shared" si="12"/>
        <v>39.205682281059097</v>
      </c>
      <c r="Q173" s="461">
        <f t="shared" si="12"/>
        <v>304.92382892056997</v>
      </c>
      <c r="R173" s="308">
        <f>+R171/D171</f>
        <v>25.410319076714199</v>
      </c>
      <c r="S173" s="125"/>
      <c r="T173" s="125"/>
      <c r="U173" s="125"/>
      <c r="V173" s="125"/>
      <c r="W173" s="125"/>
      <c r="X173" s="125"/>
      <c r="Y173" s="125"/>
      <c r="Z173" s="125"/>
      <c r="AA173" s="125"/>
      <c r="AB173" s="125"/>
      <c r="AC173" s="125"/>
      <c r="AD173" s="125"/>
      <c r="AE173" s="125"/>
      <c r="AF173" s="125"/>
      <c r="AG173" s="125"/>
      <c r="AH173" s="125"/>
      <c r="AI173" s="126"/>
    </row>
    <row r="174" spans="1:35" ht="12.75" customHeight="1">
      <c r="A174" s="46"/>
      <c r="B174" s="47"/>
      <c r="C174" s="36" t="s">
        <v>837</v>
      </c>
      <c r="D174" s="34"/>
      <c r="E174" s="35" t="s">
        <v>838</v>
      </c>
      <c r="F174" s="35" t="s">
        <v>839</v>
      </c>
      <c r="G174" s="35" t="s">
        <v>840</v>
      </c>
      <c r="H174" s="35" t="s">
        <v>841</v>
      </c>
      <c r="I174" s="35" t="s">
        <v>842</v>
      </c>
      <c r="J174" s="179" t="s">
        <v>843</v>
      </c>
      <c r="K174" s="179" t="s">
        <v>844</v>
      </c>
      <c r="L174" s="179" t="s">
        <v>845</v>
      </c>
      <c r="M174" s="179" t="s">
        <v>846</v>
      </c>
      <c r="N174" s="179" t="s">
        <v>847</v>
      </c>
      <c r="O174" s="179" t="s">
        <v>848</v>
      </c>
      <c r="P174" s="179" t="s">
        <v>849</v>
      </c>
      <c r="Q174" s="148"/>
      <c r="R174" s="310"/>
      <c r="S174" s="125"/>
      <c r="T174" s="125"/>
      <c r="U174" s="125"/>
      <c r="V174" s="125"/>
      <c r="W174" s="125"/>
      <c r="X174" s="125"/>
      <c r="Y174" s="125"/>
      <c r="Z174" s="125"/>
      <c r="AA174" s="125"/>
      <c r="AB174" s="125"/>
      <c r="AC174" s="125"/>
      <c r="AD174" s="125"/>
      <c r="AE174" s="125"/>
      <c r="AF174" s="125"/>
      <c r="AG174" s="125"/>
      <c r="AH174" s="125"/>
      <c r="AI174" s="126"/>
    </row>
    <row r="175" spans="1:35" ht="12.75" customHeight="1">
      <c r="A175" s="46"/>
      <c r="B175" s="47"/>
      <c r="C175" s="36" t="s">
        <v>850</v>
      </c>
      <c r="D175" s="34"/>
      <c r="E175" s="45"/>
      <c r="F175" s="45"/>
      <c r="G175" s="45"/>
      <c r="H175" s="45"/>
      <c r="I175" s="45"/>
      <c r="J175" s="35"/>
      <c r="K175" s="35"/>
      <c r="L175" s="35"/>
      <c r="M175" s="35"/>
      <c r="N175" s="35"/>
      <c r="O175" s="35"/>
      <c r="P175" s="35"/>
      <c r="Q175" s="148"/>
      <c r="R175" s="310"/>
      <c r="S175" s="125"/>
      <c r="T175" s="125"/>
      <c r="U175" s="125"/>
      <c r="V175" s="125"/>
      <c r="W175" s="125"/>
      <c r="X175" s="125"/>
      <c r="Y175" s="125"/>
      <c r="Z175" s="125"/>
      <c r="AA175" s="125"/>
      <c r="AB175" s="125"/>
      <c r="AC175" s="125"/>
      <c r="AD175" s="125"/>
      <c r="AE175" s="125"/>
      <c r="AF175" s="125"/>
      <c r="AG175" s="125"/>
      <c r="AH175" s="125"/>
      <c r="AI175" s="126"/>
    </row>
    <row r="176" spans="1:35" ht="12.75" customHeight="1">
      <c r="A176" s="46"/>
      <c r="B176" s="47"/>
      <c r="C176" s="36" t="s">
        <v>851</v>
      </c>
      <c r="D176" s="32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148"/>
      <c r="R176" s="310"/>
      <c r="S176" s="125"/>
      <c r="T176" s="125"/>
      <c r="U176" s="125"/>
      <c r="V176" s="125"/>
      <c r="W176" s="125"/>
      <c r="X176" s="125"/>
      <c r="Y176" s="125"/>
      <c r="Z176" s="125"/>
      <c r="AA176" s="125"/>
      <c r="AB176" s="125"/>
      <c r="AC176" s="125"/>
      <c r="AD176" s="125"/>
      <c r="AE176" s="125"/>
      <c r="AF176" s="125"/>
      <c r="AG176" s="125"/>
      <c r="AH176" s="125"/>
      <c r="AI176" s="126"/>
    </row>
    <row r="177" spans="1:35" ht="105.75" customHeight="1">
      <c r="A177" s="39"/>
      <c r="B177" s="170"/>
      <c r="C177" s="67" t="s">
        <v>852</v>
      </c>
      <c r="D177" s="40"/>
      <c r="E177" s="41"/>
      <c r="F177" s="41"/>
      <c r="G177" s="181"/>
      <c r="H177" s="41"/>
      <c r="I177" s="181"/>
      <c r="J177" s="41"/>
      <c r="K177" s="41"/>
      <c r="L177" s="181"/>
      <c r="M177" s="41"/>
      <c r="N177" s="181"/>
      <c r="O177" s="181"/>
      <c r="P177" s="181"/>
      <c r="Q177" s="463"/>
      <c r="R177" s="311"/>
      <c r="S177" s="125"/>
      <c r="T177" s="125"/>
      <c r="U177" s="125"/>
      <c r="V177" s="125"/>
      <c r="W177" s="125"/>
      <c r="X177" s="125"/>
      <c r="Y177" s="125"/>
      <c r="Z177" s="125"/>
      <c r="AA177" s="125"/>
      <c r="AB177" s="125"/>
      <c r="AC177" s="125"/>
      <c r="AD177" s="125"/>
      <c r="AE177" s="125"/>
      <c r="AF177" s="125"/>
      <c r="AG177" s="125"/>
      <c r="AH177" s="125"/>
      <c r="AI177" s="126"/>
    </row>
    <row r="178" spans="1:35" ht="12.75" customHeight="1">
      <c r="A178" s="46" t="s">
        <v>853</v>
      </c>
      <c r="B178" s="47">
        <v>822</v>
      </c>
      <c r="C178" s="196" t="s">
        <v>854</v>
      </c>
      <c r="D178" s="29">
        <v>807</v>
      </c>
      <c r="E178" s="45">
        <v>59308.78</v>
      </c>
      <c r="F178" s="45">
        <v>64077.26</v>
      </c>
      <c r="G178" s="45">
        <v>54115.43</v>
      </c>
      <c r="H178" s="45">
        <v>62983.15</v>
      </c>
      <c r="I178" s="45">
        <v>57503.59</v>
      </c>
      <c r="J178" s="45">
        <v>54579.26</v>
      </c>
      <c r="K178" s="45">
        <v>64129.599999999999</v>
      </c>
      <c r="L178" s="30">
        <v>62876</v>
      </c>
      <c r="M178" s="30">
        <v>62291.65</v>
      </c>
      <c r="N178" s="30">
        <v>61940.81</v>
      </c>
      <c r="O178" s="198">
        <v>61752.37</v>
      </c>
      <c r="P178" s="198">
        <v>67816.7</v>
      </c>
      <c r="Q178" s="467">
        <f>SUM(E178:P178)</f>
        <v>733374.6</v>
      </c>
      <c r="R178" s="460">
        <v>0</v>
      </c>
      <c r="S178" s="309">
        <f>+R178</f>
        <v>0</v>
      </c>
      <c r="T178" s="125"/>
      <c r="U178" s="125"/>
      <c r="V178" s="125"/>
      <c r="W178" s="125"/>
      <c r="X178" s="125"/>
      <c r="Y178" s="125"/>
      <c r="Z178" s="125"/>
      <c r="AA178" s="125"/>
      <c r="AB178" s="125"/>
      <c r="AC178" s="125"/>
      <c r="AD178" s="125"/>
      <c r="AE178" s="125"/>
      <c r="AF178" s="125"/>
      <c r="AG178" s="125"/>
      <c r="AH178" s="125"/>
      <c r="AI178" s="126"/>
    </row>
    <row r="179" spans="1:35" ht="12.75" customHeight="1">
      <c r="A179" s="46"/>
      <c r="B179" s="47"/>
      <c r="C179" s="36" t="s">
        <v>855</v>
      </c>
      <c r="D179" s="34"/>
      <c r="E179" s="35">
        <v>422.82</v>
      </c>
      <c r="F179" s="35">
        <v>1138.0899999999999</v>
      </c>
      <c r="G179" s="35" t="s">
        <v>376</v>
      </c>
      <c r="H179" s="35">
        <v>973.97</v>
      </c>
      <c r="I179" s="35">
        <v>152.04</v>
      </c>
      <c r="J179" s="35" t="s">
        <v>376</v>
      </c>
      <c r="K179" s="35">
        <v>1145.94</v>
      </c>
      <c r="L179" s="35">
        <v>150.9</v>
      </c>
      <c r="M179" s="35">
        <v>63.25</v>
      </c>
      <c r="N179" s="35">
        <v>10.62</v>
      </c>
      <c r="O179" s="35" t="s">
        <v>376</v>
      </c>
      <c r="P179" s="35">
        <v>892.01</v>
      </c>
      <c r="Q179" s="461">
        <f>SUM(E179:P179)</f>
        <v>4949.6400000000003</v>
      </c>
      <c r="R179" s="308">
        <f>Q179/12</f>
        <v>412.47</v>
      </c>
      <c r="S179" s="125"/>
      <c r="T179" s="309">
        <f>+R179</f>
        <v>412.47</v>
      </c>
      <c r="U179" s="221">
        <f>+Q179</f>
        <v>4949.6400000000003</v>
      </c>
      <c r="V179" s="125"/>
      <c r="W179" s="221" t="s">
        <v>376</v>
      </c>
      <c r="X179" s="125" t="s">
        <v>376</v>
      </c>
      <c r="Y179" s="125" t="s">
        <v>376</v>
      </c>
      <c r="Z179" s="125" t="s">
        <v>376</v>
      </c>
      <c r="AA179" s="125" t="s">
        <v>376</v>
      </c>
      <c r="AB179" s="125" t="s">
        <v>376</v>
      </c>
      <c r="AC179" s="125" t="s">
        <v>376</v>
      </c>
      <c r="AD179" s="125" t="s">
        <v>376</v>
      </c>
      <c r="AE179" s="125" t="s">
        <v>376</v>
      </c>
      <c r="AF179" s="125" t="s">
        <v>376</v>
      </c>
      <c r="AG179" s="125" t="s">
        <v>376</v>
      </c>
      <c r="AH179" s="125"/>
      <c r="AI179" s="126"/>
    </row>
    <row r="180" spans="1:35" ht="12.75" customHeight="1">
      <c r="A180" s="46"/>
      <c r="B180" s="47"/>
      <c r="C180" s="36" t="s">
        <v>682</v>
      </c>
      <c r="D180" s="34"/>
      <c r="E180" s="118">
        <f t="shared" ref="E180:Q180" si="13">E178/$D$178</f>
        <v>73.492912019826505</v>
      </c>
      <c r="F180" s="118">
        <f t="shared" si="13"/>
        <v>79.401809169764604</v>
      </c>
      <c r="G180" s="118">
        <f t="shared" si="13"/>
        <v>67.057534076827807</v>
      </c>
      <c r="H180" s="118">
        <f t="shared" si="13"/>
        <v>78.046034696406494</v>
      </c>
      <c r="I180" s="118">
        <f t="shared" si="13"/>
        <v>71.255997521685202</v>
      </c>
      <c r="J180" s="118">
        <f t="shared" si="13"/>
        <v>67.632292441139995</v>
      </c>
      <c r="K180" s="118">
        <f t="shared" si="13"/>
        <v>79.466666666666697</v>
      </c>
      <c r="L180" s="118">
        <f t="shared" si="13"/>
        <v>77.913258983890998</v>
      </c>
      <c r="M180" s="214">
        <f t="shared" si="13"/>
        <v>77.189157372986401</v>
      </c>
      <c r="N180" s="214">
        <f t="shared" si="13"/>
        <v>76.754411400247804</v>
      </c>
      <c r="O180" s="214">
        <f t="shared" si="13"/>
        <v>76.520904584882302</v>
      </c>
      <c r="P180" s="214">
        <f t="shared" si="13"/>
        <v>84.035563816604693</v>
      </c>
      <c r="Q180" s="461">
        <f t="shared" si="13"/>
        <v>908.76654275092903</v>
      </c>
      <c r="R180" s="308">
        <f>+R178/D178</f>
        <v>0</v>
      </c>
      <c r="S180" s="125"/>
      <c r="T180" s="125"/>
      <c r="U180" s="125"/>
      <c r="V180" s="125"/>
      <c r="W180" s="125"/>
      <c r="X180" s="125"/>
      <c r="Y180" s="125"/>
      <c r="Z180" s="125"/>
      <c r="AA180" s="125"/>
      <c r="AB180" s="125"/>
      <c r="AC180" s="125"/>
      <c r="AD180" s="125"/>
      <c r="AE180" s="125"/>
      <c r="AF180" s="125"/>
      <c r="AG180" s="125"/>
      <c r="AH180" s="125"/>
      <c r="AI180" s="126"/>
    </row>
    <row r="181" spans="1:35" ht="12.75" customHeight="1">
      <c r="A181" s="46"/>
      <c r="B181" s="47"/>
      <c r="C181" s="36" t="s">
        <v>856</v>
      </c>
      <c r="D181" s="34"/>
      <c r="E181" s="35" t="s">
        <v>857</v>
      </c>
      <c r="F181" s="35" t="s">
        <v>857</v>
      </c>
      <c r="G181" s="35"/>
      <c r="H181" s="45" t="s">
        <v>858</v>
      </c>
      <c r="I181" s="35" t="s">
        <v>858</v>
      </c>
      <c r="J181" s="35"/>
      <c r="K181" s="45" t="s">
        <v>858</v>
      </c>
      <c r="L181" s="35" t="s">
        <v>859</v>
      </c>
      <c r="M181" s="35" t="s">
        <v>859</v>
      </c>
      <c r="N181" s="35" t="s">
        <v>859</v>
      </c>
      <c r="O181" s="35"/>
      <c r="P181" s="35" t="s">
        <v>859</v>
      </c>
      <c r="Q181" s="148"/>
      <c r="R181" s="310"/>
      <c r="S181" s="125"/>
      <c r="T181" s="125"/>
      <c r="U181" s="125"/>
      <c r="V181" s="125"/>
      <c r="W181" s="125"/>
      <c r="X181" s="125"/>
      <c r="Y181" s="125"/>
      <c r="Z181" s="125"/>
      <c r="AA181" s="125"/>
      <c r="AB181" s="125"/>
      <c r="AC181" s="125"/>
      <c r="AD181" s="125"/>
      <c r="AE181" s="125"/>
      <c r="AF181" s="125"/>
      <c r="AG181" s="125"/>
      <c r="AH181" s="125"/>
      <c r="AI181" s="126"/>
    </row>
    <row r="182" spans="1:35" ht="12.75" customHeight="1">
      <c r="A182" s="46"/>
      <c r="B182" s="47"/>
      <c r="C182" s="36" t="s">
        <v>860</v>
      </c>
      <c r="D182" s="34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148"/>
      <c r="R182" s="310"/>
      <c r="S182" s="125"/>
      <c r="T182" s="125"/>
      <c r="U182" s="125"/>
      <c r="V182" s="125"/>
      <c r="W182" s="125"/>
      <c r="X182" s="125"/>
      <c r="Y182" s="125"/>
      <c r="Z182" s="125"/>
      <c r="AA182" s="125"/>
      <c r="AB182" s="125"/>
      <c r="AC182" s="125"/>
      <c r="AD182" s="125"/>
      <c r="AE182" s="125"/>
      <c r="AF182" s="125"/>
      <c r="AG182" s="125"/>
      <c r="AH182" s="125"/>
      <c r="AI182" s="126"/>
    </row>
    <row r="183" spans="1:35" ht="12.75" customHeight="1">
      <c r="A183" s="46"/>
      <c r="B183" s="47"/>
      <c r="C183" s="36" t="s">
        <v>861</v>
      </c>
      <c r="D183" s="34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148"/>
      <c r="R183" s="310"/>
      <c r="S183" s="125"/>
      <c r="T183" s="125"/>
      <c r="U183" s="125"/>
      <c r="V183" s="125"/>
      <c r="W183" s="125"/>
      <c r="X183" s="125"/>
      <c r="Y183" s="125"/>
      <c r="Z183" s="125"/>
      <c r="AA183" s="125"/>
      <c r="AB183" s="125"/>
      <c r="AC183" s="125"/>
      <c r="AD183" s="125"/>
      <c r="AE183" s="125"/>
      <c r="AF183" s="125"/>
      <c r="AG183" s="125"/>
      <c r="AH183" s="125"/>
      <c r="AI183" s="126"/>
    </row>
    <row r="184" spans="1:35" ht="12.75" customHeight="1">
      <c r="A184" s="46"/>
      <c r="B184" s="47"/>
      <c r="C184" s="36" t="s">
        <v>862</v>
      </c>
      <c r="D184" s="34"/>
      <c r="E184" s="35"/>
      <c r="F184" s="35"/>
      <c r="G184" s="180"/>
      <c r="H184" s="180"/>
      <c r="I184" s="180"/>
      <c r="J184" s="180"/>
      <c r="K184" s="180"/>
      <c r="L184" s="180"/>
      <c r="M184" s="180"/>
      <c r="N184" s="180"/>
      <c r="O184" s="180"/>
      <c r="P184" s="180"/>
      <c r="Q184" s="462"/>
      <c r="R184" s="310"/>
      <c r="S184" s="125"/>
      <c r="T184" s="125"/>
      <c r="U184" s="125"/>
      <c r="V184" s="125"/>
      <c r="W184" s="125"/>
      <c r="X184" s="125"/>
      <c r="Y184" s="125"/>
      <c r="Z184" s="125"/>
      <c r="AA184" s="125"/>
      <c r="AB184" s="125"/>
      <c r="AC184" s="125"/>
      <c r="AD184" s="125"/>
      <c r="AE184" s="125"/>
      <c r="AF184" s="125"/>
      <c r="AG184" s="125"/>
      <c r="AH184" s="125"/>
      <c r="AI184" s="126"/>
    </row>
    <row r="185" spans="1:35" ht="12.75" customHeight="1">
      <c r="A185" s="46"/>
      <c r="B185" s="47"/>
      <c r="C185" s="36"/>
      <c r="D185" s="34"/>
      <c r="E185" s="197"/>
      <c r="F185" s="197"/>
      <c r="G185" s="198"/>
      <c r="H185" s="198"/>
      <c r="I185" s="198"/>
      <c r="J185" s="198"/>
      <c r="K185" s="198"/>
      <c r="L185" s="41"/>
      <c r="M185" s="181"/>
      <c r="N185" s="181"/>
      <c r="O185" s="181"/>
      <c r="P185" s="181"/>
      <c r="Q185" s="469"/>
      <c r="R185" s="306"/>
      <c r="S185" s="125"/>
      <c r="T185" s="125"/>
      <c r="U185" s="125"/>
      <c r="V185" s="125"/>
      <c r="W185" s="125"/>
      <c r="X185" s="125"/>
      <c r="Y185" s="125"/>
      <c r="Z185" s="125"/>
      <c r="AA185" s="125"/>
      <c r="AB185" s="125"/>
      <c r="AC185" s="125"/>
      <c r="AD185" s="125"/>
      <c r="AE185" s="125"/>
      <c r="AF185" s="125"/>
      <c r="AG185" s="125"/>
      <c r="AH185" s="125"/>
      <c r="AI185" s="126"/>
    </row>
    <row r="186" spans="1:35" ht="12.75" customHeight="1">
      <c r="A186" s="42" t="s">
        <v>863</v>
      </c>
      <c r="B186" s="43">
        <v>725</v>
      </c>
      <c r="C186" s="196" t="s">
        <v>864</v>
      </c>
      <c r="D186" s="29">
        <v>801</v>
      </c>
      <c r="E186" s="191">
        <v>99128.36</v>
      </c>
      <c r="F186" s="191">
        <v>84750.56</v>
      </c>
      <c r="G186" s="191">
        <v>61248.02</v>
      </c>
      <c r="H186" s="191">
        <v>39186.269999999997</v>
      </c>
      <c r="I186" s="191">
        <v>93781.78</v>
      </c>
      <c r="J186" s="191">
        <v>90182.7</v>
      </c>
      <c r="K186" s="213">
        <v>98948.73</v>
      </c>
      <c r="L186" s="210"/>
      <c r="M186" s="120"/>
      <c r="N186" s="120"/>
      <c r="O186" s="120"/>
      <c r="P186" s="76"/>
      <c r="Q186" s="492">
        <f>SUM(E186:P186)</f>
        <v>567226.42000000004</v>
      </c>
      <c r="R186" s="460">
        <f>AVERAGE(E186:P186)</f>
        <v>81032.345714285693</v>
      </c>
      <c r="S186" s="309">
        <f>+R186</f>
        <v>81032.345714285693</v>
      </c>
      <c r="T186" s="125"/>
      <c r="U186" s="125"/>
      <c r="V186" s="125"/>
      <c r="W186" s="125"/>
      <c r="X186" s="125"/>
      <c r="Y186" s="125"/>
      <c r="Z186" s="125"/>
      <c r="AA186" s="125"/>
      <c r="AB186" s="125"/>
      <c r="AC186" s="125"/>
      <c r="AD186" s="125"/>
      <c r="AE186" s="125"/>
      <c r="AF186" s="125"/>
      <c r="AG186" s="125"/>
      <c r="AH186" s="125"/>
      <c r="AI186" s="126"/>
    </row>
    <row r="187" spans="1:35" ht="12.75" customHeight="1">
      <c r="A187" s="46" t="s">
        <v>865</v>
      </c>
      <c r="B187" s="47"/>
      <c r="C187" s="1524" t="s">
        <v>866</v>
      </c>
      <c r="D187" s="1511"/>
      <c r="E187" s="144">
        <v>5297.12</v>
      </c>
      <c r="F187" s="144">
        <v>3715.56</v>
      </c>
      <c r="G187" s="144">
        <v>1130.28</v>
      </c>
      <c r="H187" s="144" t="s">
        <v>376</v>
      </c>
      <c r="I187" s="144" t="s">
        <v>376</v>
      </c>
      <c r="J187" s="144" t="s">
        <v>376</v>
      </c>
      <c r="K187" s="145" t="s">
        <v>376</v>
      </c>
      <c r="L187" s="210"/>
      <c r="M187" s="120"/>
      <c r="N187" s="120"/>
      <c r="O187" s="120"/>
      <c r="P187" s="76"/>
      <c r="Q187" s="461">
        <f>SUM(E187:P187)</f>
        <v>10142.959999999999</v>
      </c>
      <c r="R187" s="308">
        <f>Q187/7</f>
        <v>1448.9942857142901</v>
      </c>
      <c r="S187" s="125"/>
      <c r="T187" s="309">
        <f>+R187</f>
        <v>1448.9942857142901</v>
      </c>
      <c r="U187" s="221">
        <f>+Q187</f>
        <v>10142.959999999999</v>
      </c>
      <c r="V187" s="125"/>
      <c r="W187" s="221">
        <f>F187</f>
        <v>3715.56</v>
      </c>
      <c r="X187" s="221">
        <f>G187</f>
        <v>1130.28</v>
      </c>
      <c r="Y187" s="125" t="s">
        <v>376</v>
      </c>
      <c r="Z187" s="125" t="s">
        <v>376</v>
      </c>
      <c r="AA187" s="125" t="s">
        <v>376</v>
      </c>
      <c r="AB187" s="125" t="s">
        <v>376</v>
      </c>
      <c r="AC187" s="125" t="s">
        <v>376</v>
      </c>
      <c r="AD187" s="125" t="s">
        <v>376</v>
      </c>
      <c r="AE187" s="125" t="s">
        <v>376</v>
      </c>
      <c r="AF187" s="125" t="s">
        <v>376</v>
      </c>
      <c r="AG187" s="125" t="s">
        <v>376</v>
      </c>
      <c r="AH187" s="125"/>
      <c r="AI187" s="126"/>
    </row>
    <row r="188" spans="1:35" ht="12.75" customHeight="1">
      <c r="A188" s="46" t="s">
        <v>867</v>
      </c>
      <c r="B188" s="47"/>
      <c r="C188" s="36" t="s">
        <v>868</v>
      </c>
      <c r="D188" s="34"/>
      <c r="E188" s="49">
        <f t="shared" ref="E188:K188" si="14">E186/$D$186</f>
        <v>123.75575530586801</v>
      </c>
      <c r="F188" s="49">
        <f t="shared" si="14"/>
        <v>105.805942571785</v>
      </c>
      <c r="G188" s="49">
        <f t="shared" si="14"/>
        <v>76.464444444444396</v>
      </c>
      <c r="H188" s="49">
        <f t="shared" si="14"/>
        <v>48.9216853932584</v>
      </c>
      <c r="I188" s="118">
        <f t="shared" si="14"/>
        <v>117.080873907615</v>
      </c>
      <c r="J188" s="49">
        <f t="shared" si="14"/>
        <v>112.587640449438</v>
      </c>
      <c r="K188" s="109">
        <f t="shared" si="14"/>
        <v>123.531498127341</v>
      </c>
      <c r="L188" s="265"/>
      <c r="M188" s="106"/>
      <c r="N188" s="106"/>
      <c r="O188" s="106"/>
      <c r="P188" s="38"/>
      <c r="Q188" s="461">
        <f>Q186/$D$186</f>
        <v>708.14784019975002</v>
      </c>
      <c r="R188" s="308">
        <f>+R186/D186</f>
        <v>101.163977171393</v>
      </c>
      <c r="S188" s="125"/>
      <c r="T188" s="125"/>
      <c r="U188" s="125"/>
      <c r="V188" s="125"/>
      <c r="W188" s="125"/>
      <c r="X188" s="125"/>
      <c r="Y188" s="125"/>
      <c r="Z188" s="125"/>
      <c r="AA188" s="125"/>
      <c r="AB188" s="125"/>
      <c r="AC188" s="125"/>
      <c r="AD188" s="125"/>
      <c r="AE188" s="125"/>
      <c r="AF188" s="125"/>
      <c r="AG188" s="125"/>
      <c r="AH188" s="125"/>
      <c r="AI188" s="126"/>
    </row>
    <row r="189" spans="1:35" ht="12.75" customHeight="1">
      <c r="A189" s="46" t="s">
        <v>869</v>
      </c>
      <c r="B189" s="47"/>
      <c r="C189" s="36" t="s">
        <v>870</v>
      </c>
      <c r="D189" s="34"/>
      <c r="E189" s="184" t="s">
        <v>871</v>
      </c>
      <c r="F189" s="287" t="s">
        <v>872</v>
      </c>
      <c r="G189" s="184" t="s">
        <v>873</v>
      </c>
      <c r="H189" s="184"/>
      <c r="I189" s="184"/>
      <c r="J189" s="184"/>
      <c r="K189" s="184"/>
      <c r="L189" s="198"/>
      <c r="M189" s="198"/>
      <c r="N189" s="198"/>
      <c r="O189" s="198"/>
      <c r="P189" s="198"/>
      <c r="Q189" s="468"/>
      <c r="R189" s="466"/>
      <c r="S189" s="125"/>
      <c r="T189" s="125"/>
      <c r="U189" s="125"/>
      <c r="V189" s="125"/>
      <c r="W189" s="125"/>
      <c r="X189" s="125"/>
      <c r="Y189" s="125"/>
      <c r="Z189" s="125"/>
      <c r="AA189" s="125"/>
      <c r="AB189" s="125"/>
      <c r="AC189" s="125"/>
      <c r="AD189" s="125"/>
      <c r="AE189" s="125"/>
      <c r="AF189" s="125"/>
      <c r="AG189" s="125"/>
      <c r="AH189" s="125"/>
      <c r="AI189" s="126"/>
    </row>
    <row r="190" spans="1:35" ht="12.75" customHeight="1">
      <c r="A190" s="46"/>
      <c r="B190" s="47"/>
      <c r="C190" s="597" t="s">
        <v>874</v>
      </c>
      <c r="D190" s="34"/>
      <c r="E190" s="184"/>
      <c r="F190" s="287"/>
      <c r="G190" s="184"/>
      <c r="H190" s="184"/>
      <c r="I190" s="184"/>
      <c r="J190" s="184"/>
      <c r="K190" s="184"/>
      <c r="L190" s="184"/>
      <c r="M190" s="184"/>
      <c r="N190" s="184"/>
      <c r="O190" s="184"/>
      <c r="P190" s="184"/>
      <c r="Q190" s="468"/>
      <c r="R190" s="466"/>
      <c r="S190" s="125"/>
      <c r="T190" s="125"/>
      <c r="U190" s="125"/>
      <c r="V190" s="125"/>
      <c r="W190" s="125"/>
      <c r="X190" s="125"/>
      <c r="Y190" s="125"/>
      <c r="Z190" s="125"/>
      <c r="AA190" s="125"/>
      <c r="AB190" s="125"/>
      <c r="AC190" s="125"/>
      <c r="AD190" s="125"/>
      <c r="AE190" s="125"/>
      <c r="AF190" s="125"/>
      <c r="AG190" s="125"/>
      <c r="AH190" s="125"/>
      <c r="AI190" s="126"/>
    </row>
    <row r="191" spans="1:35" ht="15.75" customHeight="1">
      <c r="A191" s="598"/>
      <c r="B191" s="599"/>
      <c r="C191" s="194"/>
      <c r="D191" s="40"/>
      <c r="E191" s="181"/>
      <c r="F191" s="17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305"/>
      <c r="R191" s="306"/>
      <c r="S191" s="125"/>
      <c r="T191" s="125"/>
      <c r="U191" s="125"/>
      <c r="V191" s="125"/>
      <c r="W191" s="125"/>
      <c r="X191" s="125"/>
      <c r="Y191" s="125"/>
      <c r="Z191" s="125"/>
      <c r="AA191" s="125"/>
      <c r="AB191" s="125"/>
      <c r="AC191" s="125"/>
      <c r="AD191" s="125"/>
      <c r="AE191" s="125"/>
      <c r="AF191" s="125"/>
      <c r="AG191" s="125"/>
      <c r="AH191" s="125"/>
      <c r="AI191" s="126"/>
    </row>
    <row r="192" spans="1:35" ht="12.75" customHeight="1">
      <c r="A192" s="46" t="s">
        <v>634</v>
      </c>
      <c r="B192" s="85">
        <v>631</v>
      </c>
      <c r="C192" s="199" t="s">
        <v>635</v>
      </c>
      <c r="D192" s="29">
        <v>250</v>
      </c>
      <c r="E192" s="200">
        <v>32787.300000000003</v>
      </c>
      <c r="F192" s="200">
        <v>45462.5</v>
      </c>
      <c r="G192" s="200">
        <v>30863.3</v>
      </c>
      <c r="H192" s="200">
        <v>26004.3</v>
      </c>
      <c r="I192" s="200">
        <v>31085.1</v>
      </c>
      <c r="J192" s="200">
        <v>26951.4</v>
      </c>
      <c r="K192" s="200">
        <v>27444.7</v>
      </c>
      <c r="L192" s="200">
        <v>22520.1</v>
      </c>
      <c r="M192" s="215">
        <v>27812.3</v>
      </c>
      <c r="N192" s="216">
        <v>34413.5</v>
      </c>
      <c r="O192" s="216">
        <v>29856</v>
      </c>
      <c r="P192" s="216">
        <v>31695.35</v>
      </c>
      <c r="Q192" s="471">
        <f>SUM(E192:P192)</f>
        <v>366895.85</v>
      </c>
      <c r="R192" s="460">
        <f>AVERAGE(E192:P192)</f>
        <v>30574.6541666667</v>
      </c>
      <c r="S192" s="309">
        <f>+R192</f>
        <v>30574.6541666667</v>
      </c>
      <c r="T192" s="125"/>
      <c r="U192" s="125"/>
      <c r="V192" s="125"/>
      <c r="W192" s="125"/>
      <c r="X192" s="125"/>
      <c r="Y192" s="125"/>
      <c r="Z192" s="125"/>
      <c r="AA192" s="125"/>
      <c r="AB192" s="125"/>
      <c r="AC192" s="125"/>
      <c r="AD192" s="125"/>
      <c r="AE192" s="125"/>
      <c r="AF192" s="125"/>
      <c r="AG192" s="125"/>
      <c r="AH192" s="125"/>
      <c r="AI192" s="126"/>
    </row>
    <row r="193" spans="1:35" ht="12.75" customHeight="1">
      <c r="A193" s="46"/>
      <c r="B193" s="89"/>
      <c r="C193" s="73" t="s">
        <v>875</v>
      </c>
      <c r="D193" s="34"/>
      <c r="E193" s="75">
        <v>668.1</v>
      </c>
      <c r="F193" s="75">
        <v>2569.37</v>
      </c>
      <c r="G193" s="75">
        <v>379.5</v>
      </c>
      <c r="H193" s="75" t="s">
        <v>376</v>
      </c>
      <c r="I193" s="75">
        <v>412.77</v>
      </c>
      <c r="J193" s="75" t="s">
        <v>376</v>
      </c>
      <c r="K193" s="75" t="s">
        <v>376</v>
      </c>
      <c r="L193" s="75" t="s">
        <v>376</v>
      </c>
      <c r="M193" s="90" t="s">
        <v>376</v>
      </c>
      <c r="N193" s="127">
        <v>662.03</v>
      </c>
      <c r="O193" s="127" t="s">
        <v>376</v>
      </c>
      <c r="P193" s="127">
        <v>254.3</v>
      </c>
      <c r="Q193" s="461">
        <f>SUM(E193:P193)</f>
        <v>4946.07</v>
      </c>
      <c r="R193" s="308">
        <f>+Q193/12</f>
        <v>412.17250000000001</v>
      </c>
      <c r="S193" s="125"/>
      <c r="T193" s="309">
        <f>+R193</f>
        <v>412.17250000000001</v>
      </c>
      <c r="U193" s="221">
        <f>+Q193</f>
        <v>4946.07</v>
      </c>
      <c r="V193" s="125"/>
      <c r="W193" s="221">
        <f>F193</f>
        <v>2569.37</v>
      </c>
      <c r="X193" s="112">
        <f>G193</f>
        <v>379.5</v>
      </c>
      <c r="Y193" s="125" t="s">
        <v>376</v>
      </c>
      <c r="Z193" s="112">
        <f>I193</f>
        <v>412.77</v>
      </c>
      <c r="AA193" s="125" t="s">
        <v>376</v>
      </c>
      <c r="AB193" s="125" t="s">
        <v>376</v>
      </c>
      <c r="AC193" s="125" t="s">
        <v>376</v>
      </c>
      <c r="AD193" s="125" t="s">
        <v>376</v>
      </c>
      <c r="AE193" s="112">
        <f>N193</f>
        <v>662.03</v>
      </c>
      <c r="AF193" s="125" t="s">
        <v>376</v>
      </c>
      <c r="AG193" s="112">
        <f>P193</f>
        <v>254.3</v>
      </c>
      <c r="AH193" s="125"/>
      <c r="AI193" s="126"/>
    </row>
    <row r="194" spans="1:35" ht="12.75" customHeight="1">
      <c r="A194" s="46"/>
      <c r="B194" s="89"/>
      <c r="C194" s="36" t="s">
        <v>682</v>
      </c>
      <c r="D194" s="34"/>
      <c r="E194" s="37">
        <f t="shared" ref="E194:Q194" si="15">E192/$D$192</f>
        <v>131.14920000000001</v>
      </c>
      <c r="F194" s="37">
        <f t="shared" si="15"/>
        <v>181.85</v>
      </c>
      <c r="G194" s="37">
        <f t="shared" si="15"/>
        <v>123.4532</v>
      </c>
      <c r="H194" s="37">
        <f t="shared" si="15"/>
        <v>104.0172</v>
      </c>
      <c r="I194" s="37">
        <f t="shared" si="15"/>
        <v>124.3404</v>
      </c>
      <c r="J194" s="37">
        <f t="shared" si="15"/>
        <v>107.8056</v>
      </c>
      <c r="K194" s="37">
        <f t="shared" si="15"/>
        <v>109.7788</v>
      </c>
      <c r="L194" s="37">
        <f t="shared" si="15"/>
        <v>90.080399999999997</v>
      </c>
      <c r="M194" s="105">
        <f t="shared" si="15"/>
        <v>111.2492</v>
      </c>
      <c r="N194" s="118">
        <f t="shared" si="15"/>
        <v>137.654</v>
      </c>
      <c r="O194" s="118">
        <f t="shared" si="15"/>
        <v>119.42400000000001</v>
      </c>
      <c r="P194" s="214">
        <f t="shared" si="15"/>
        <v>126.7814</v>
      </c>
      <c r="Q194" s="178">
        <f t="shared" si="15"/>
        <v>1467.5834</v>
      </c>
      <c r="R194" s="308">
        <f>+R192/D192</f>
        <v>122.298616666667</v>
      </c>
      <c r="S194" s="125"/>
      <c r="T194" s="125"/>
      <c r="U194" s="125"/>
      <c r="V194" s="125"/>
      <c r="W194" s="125"/>
      <c r="X194" s="125"/>
      <c r="Y194" s="125"/>
      <c r="Z194" s="125"/>
      <c r="AA194" s="125"/>
      <c r="AB194" s="125"/>
      <c r="AC194" s="125"/>
      <c r="AD194" s="125"/>
      <c r="AE194" s="125"/>
      <c r="AF194" s="125"/>
      <c r="AG194" s="125"/>
      <c r="AH194" s="125"/>
      <c r="AI194" s="126"/>
    </row>
    <row r="195" spans="1:35" ht="12" customHeight="1">
      <c r="A195" s="46"/>
      <c r="B195" s="89"/>
      <c r="C195" s="36" t="s">
        <v>876</v>
      </c>
      <c r="D195" s="34"/>
      <c r="E195" s="186" t="s">
        <v>877</v>
      </c>
      <c r="F195" s="186" t="s">
        <v>878</v>
      </c>
      <c r="G195" s="186" t="s">
        <v>879</v>
      </c>
      <c r="H195" s="186"/>
      <c r="I195" s="186" t="s">
        <v>880</v>
      </c>
      <c r="J195" s="186"/>
      <c r="K195" s="186"/>
      <c r="L195" s="186"/>
      <c r="M195" s="186"/>
      <c r="N195" s="185" t="s">
        <v>881</v>
      </c>
      <c r="O195" s="185"/>
      <c r="P195" s="185" t="s">
        <v>882</v>
      </c>
      <c r="Q195" s="177"/>
      <c r="R195" s="466"/>
      <c r="S195" s="125"/>
      <c r="T195" s="125"/>
      <c r="U195" s="125"/>
      <c r="V195" s="125"/>
      <c r="W195" s="125"/>
      <c r="X195" s="125"/>
      <c r="Y195" s="125"/>
      <c r="Z195" s="125"/>
      <c r="AA195" s="125"/>
      <c r="AB195" s="125"/>
      <c r="AC195" s="125"/>
      <c r="AD195" s="125"/>
      <c r="AE195" s="125"/>
      <c r="AF195" s="125"/>
      <c r="AG195" s="125"/>
      <c r="AH195" s="125"/>
      <c r="AI195" s="126"/>
    </row>
    <row r="196" spans="1:35" ht="12.75" customHeight="1">
      <c r="A196" s="46"/>
      <c r="B196" s="89"/>
      <c r="C196" s="36" t="s">
        <v>883</v>
      </c>
      <c r="D196" s="34"/>
      <c r="E196" s="186"/>
      <c r="F196" s="201"/>
      <c r="G196" s="95"/>
      <c r="H196" s="95"/>
      <c r="I196" s="95"/>
      <c r="J196" s="95"/>
      <c r="K196" s="95"/>
      <c r="L196" s="95"/>
      <c r="M196" s="95"/>
      <c r="N196" s="95"/>
      <c r="O196" s="95"/>
      <c r="P196" s="95"/>
      <c r="Q196" s="35"/>
      <c r="R196" s="466"/>
      <c r="S196" s="125"/>
      <c r="T196" s="125"/>
      <c r="U196" s="125"/>
      <c r="V196" s="125"/>
      <c r="W196" s="125"/>
      <c r="X196" s="125"/>
      <c r="Y196" s="125"/>
      <c r="Z196" s="125"/>
      <c r="AA196" s="125"/>
      <c r="AB196" s="125"/>
      <c r="AC196" s="125"/>
      <c r="AD196" s="125"/>
      <c r="AE196" s="125"/>
      <c r="AF196" s="125"/>
      <c r="AG196" s="125"/>
      <c r="AH196" s="125"/>
      <c r="AI196" s="126"/>
    </row>
    <row r="197" spans="1:35" ht="12.75" customHeight="1">
      <c r="A197" s="46"/>
      <c r="B197" s="89"/>
      <c r="C197" s="36" t="s">
        <v>682</v>
      </c>
      <c r="D197" s="34"/>
      <c r="E197" s="186"/>
      <c r="F197" s="201"/>
      <c r="G197" s="201"/>
      <c r="H197" s="201"/>
      <c r="I197" s="201"/>
      <c r="J197" s="201"/>
      <c r="K197" s="201"/>
      <c r="L197" s="201"/>
      <c r="M197" s="201"/>
      <c r="N197" s="201"/>
      <c r="O197" s="201"/>
      <c r="P197" s="201"/>
      <c r="Q197" s="478"/>
      <c r="R197" s="466"/>
      <c r="S197" s="125"/>
      <c r="T197" s="125"/>
      <c r="U197" s="125"/>
      <c r="V197" s="125"/>
      <c r="W197" s="125"/>
      <c r="X197" s="125"/>
      <c r="Y197" s="125"/>
      <c r="Z197" s="125"/>
      <c r="AA197" s="125"/>
      <c r="AB197" s="125"/>
      <c r="AC197" s="125"/>
      <c r="AD197" s="125"/>
      <c r="AE197" s="125"/>
      <c r="AF197" s="125"/>
      <c r="AG197" s="125"/>
      <c r="AH197" s="125"/>
      <c r="AI197" s="126"/>
    </row>
    <row r="198" spans="1:35" ht="12.75" customHeight="1">
      <c r="A198" s="46"/>
      <c r="B198" s="89"/>
      <c r="C198" s="36" t="s">
        <v>884</v>
      </c>
      <c r="D198" s="34"/>
      <c r="E198" s="186"/>
      <c r="F198" s="201"/>
      <c r="G198" s="201"/>
      <c r="H198" s="201"/>
      <c r="I198" s="201"/>
      <c r="J198" s="201"/>
      <c r="K198" s="201"/>
      <c r="L198" s="201"/>
      <c r="M198" s="201"/>
      <c r="N198" s="201"/>
      <c r="O198" s="201"/>
      <c r="P198" s="201"/>
      <c r="Q198" s="478"/>
      <c r="R198" s="466"/>
      <c r="S198" s="125"/>
      <c r="T198" s="125"/>
      <c r="U198" s="125"/>
      <c r="V198" s="125"/>
      <c r="W198" s="125"/>
      <c r="X198" s="125"/>
      <c r="Y198" s="125"/>
      <c r="Z198" s="125"/>
      <c r="AA198" s="125"/>
      <c r="AB198" s="125"/>
      <c r="AC198" s="125"/>
      <c r="AD198" s="125"/>
      <c r="AE198" s="125"/>
      <c r="AF198" s="125"/>
      <c r="AG198" s="125"/>
      <c r="AH198" s="125"/>
      <c r="AI198" s="126"/>
    </row>
    <row r="199" spans="1:35" ht="12.75" customHeight="1">
      <c r="A199" s="46"/>
      <c r="B199" s="89"/>
      <c r="C199" s="36" t="s">
        <v>885</v>
      </c>
      <c r="D199" s="34"/>
      <c r="E199" s="186"/>
      <c r="F199" s="201"/>
      <c r="G199" s="201"/>
      <c r="H199" s="201"/>
      <c r="I199" s="201"/>
      <c r="J199" s="201"/>
      <c r="K199" s="201"/>
      <c r="L199" s="201"/>
      <c r="M199" s="201"/>
      <c r="N199" s="201"/>
      <c r="O199" s="201"/>
      <c r="P199" s="201"/>
      <c r="Q199" s="478"/>
      <c r="R199" s="466"/>
      <c r="S199" s="125"/>
      <c r="T199" s="125"/>
      <c r="U199" s="125"/>
      <c r="V199" s="125"/>
      <c r="W199" s="125"/>
      <c r="X199" s="125"/>
      <c r="Y199" s="125"/>
      <c r="Z199" s="125"/>
      <c r="AA199" s="125"/>
      <c r="AB199" s="125"/>
      <c r="AC199" s="125"/>
      <c r="AD199" s="125"/>
      <c r="AE199" s="125"/>
      <c r="AF199" s="125"/>
      <c r="AG199" s="125"/>
      <c r="AH199" s="125"/>
      <c r="AI199" s="126"/>
    </row>
    <row r="200" spans="1:35" ht="51" customHeight="1">
      <c r="A200" s="52"/>
      <c r="B200" s="170"/>
      <c r="C200" s="194" t="s">
        <v>886</v>
      </c>
      <c r="D200" s="40"/>
      <c r="E200" s="41"/>
      <c r="F200" s="181"/>
      <c r="G200" s="181"/>
      <c r="H200" s="181"/>
      <c r="I200" s="181"/>
      <c r="J200" s="181"/>
      <c r="K200" s="181"/>
      <c r="L200" s="181"/>
      <c r="M200" s="181"/>
      <c r="N200" s="181"/>
      <c r="O200" s="41"/>
      <c r="P200" s="41"/>
      <c r="Q200" s="323"/>
      <c r="R200" s="306"/>
      <c r="S200" s="125"/>
      <c r="T200" s="125"/>
      <c r="U200" s="125"/>
      <c r="V200" s="125"/>
      <c r="W200" s="125"/>
      <c r="X200" s="125"/>
      <c r="Y200" s="125"/>
      <c r="Z200" s="125"/>
      <c r="AA200" s="125"/>
      <c r="AB200" s="125"/>
      <c r="AC200" s="125"/>
      <c r="AD200" s="125"/>
      <c r="AE200" s="125"/>
      <c r="AF200" s="125"/>
      <c r="AG200" s="125"/>
      <c r="AH200" s="125"/>
      <c r="AI200" s="126"/>
    </row>
    <row r="201" spans="1:35" ht="12.75" customHeight="1">
      <c r="A201" s="1528" t="s">
        <v>887</v>
      </c>
      <c r="B201" s="43">
        <v>622</v>
      </c>
      <c r="C201" s="196" t="s">
        <v>888</v>
      </c>
      <c r="D201" s="29">
        <v>14822</v>
      </c>
      <c r="E201" s="200">
        <v>273345.21999999997</v>
      </c>
      <c r="F201" s="200">
        <v>220638.96</v>
      </c>
      <c r="G201" s="200">
        <v>344806.95</v>
      </c>
      <c r="H201" s="200">
        <v>269840.64000000001</v>
      </c>
      <c r="I201" s="200">
        <v>291003.63</v>
      </c>
      <c r="J201" s="200">
        <v>273465.98</v>
      </c>
      <c r="K201" s="200">
        <v>266576.09000000003</v>
      </c>
      <c r="L201" s="200">
        <v>268706.68</v>
      </c>
      <c r="M201" s="200">
        <v>267935.07</v>
      </c>
      <c r="N201" s="215">
        <v>147415.16</v>
      </c>
      <c r="O201" s="254"/>
      <c r="P201" s="292"/>
      <c r="Q201" s="485">
        <f>SUM(E201:P201)</f>
        <v>2623734.38</v>
      </c>
      <c r="R201" s="460">
        <f>AVERAGE(E201:P201)</f>
        <v>262373.43800000002</v>
      </c>
      <c r="S201" s="309">
        <f>+R201</f>
        <v>262373.43800000002</v>
      </c>
      <c r="T201" s="125"/>
      <c r="U201" s="125"/>
      <c r="V201" s="125"/>
      <c r="W201" s="125"/>
      <c r="X201" s="125"/>
      <c r="Y201" s="125"/>
      <c r="Z201" s="125"/>
      <c r="AA201" s="125"/>
      <c r="AB201" s="125"/>
      <c r="AC201" s="125"/>
      <c r="AD201" s="125"/>
      <c r="AE201" s="125"/>
      <c r="AF201" s="125"/>
      <c r="AG201" s="125"/>
      <c r="AH201" s="125"/>
      <c r="AI201" s="126"/>
    </row>
    <row r="202" spans="1:35" ht="12.75" customHeight="1">
      <c r="A202" s="1529"/>
      <c r="B202" s="47"/>
      <c r="C202" s="227" t="s">
        <v>889</v>
      </c>
      <c r="D202" s="34"/>
      <c r="E202" s="75" t="s">
        <v>376</v>
      </c>
      <c r="F202" s="75" t="s">
        <v>376</v>
      </c>
      <c r="G202" s="75" t="s">
        <v>376</v>
      </c>
      <c r="H202" s="75" t="s">
        <v>376</v>
      </c>
      <c r="I202" s="75" t="s">
        <v>376</v>
      </c>
      <c r="J202" s="75" t="s">
        <v>376</v>
      </c>
      <c r="K202" s="75" t="s">
        <v>376</v>
      </c>
      <c r="L202" s="75" t="s">
        <v>376</v>
      </c>
      <c r="M202" s="75" t="s">
        <v>376</v>
      </c>
      <c r="N202" s="90" t="s">
        <v>376</v>
      </c>
      <c r="O202" s="505"/>
      <c r="P202" s="262"/>
      <c r="Q202" s="461">
        <f>SUM(E202:P202)</f>
        <v>0</v>
      </c>
      <c r="R202" s="308">
        <f>+Q202/10</f>
        <v>0</v>
      </c>
      <c r="S202" s="125"/>
      <c r="T202" s="309">
        <f>+R202</f>
        <v>0</v>
      </c>
      <c r="U202" s="221">
        <f>+Q202</f>
        <v>0</v>
      </c>
      <c r="V202" s="125"/>
      <c r="W202" s="221" t="s">
        <v>376</v>
      </c>
      <c r="X202" s="125" t="s">
        <v>376</v>
      </c>
      <c r="Y202" s="125" t="s">
        <v>376</v>
      </c>
      <c r="Z202" s="125" t="s">
        <v>376</v>
      </c>
      <c r="AA202" s="125" t="s">
        <v>376</v>
      </c>
      <c r="AB202" s="125" t="s">
        <v>376</v>
      </c>
      <c r="AC202" s="125" t="s">
        <v>376</v>
      </c>
      <c r="AD202" s="125" t="s">
        <v>376</v>
      </c>
      <c r="AE202" s="125" t="s">
        <v>376</v>
      </c>
      <c r="AF202" s="125" t="s">
        <v>376</v>
      </c>
      <c r="AG202" s="125" t="s">
        <v>376</v>
      </c>
      <c r="AH202" s="125"/>
      <c r="AI202" s="126"/>
    </row>
    <row r="203" spans="1:35" ht="12.75" customHeight="1">
      <c r="A203" s="46"/>
      <c r="B203" s="47"/>
      <c r="C203" s="36" t="s">
        <v>890</v>
      </c>
      <c r="D203" s="34"/>
      <c r="E203" s="37">
        <f t="shared" ref="E203:N203" si="16">E201/$D$201</f>
        <v>18.441858048846299</v>
      </c>
      <c r="F203" s="37">
        <f t="shared" si="16"/>
        <v>14.885910133585201</v>
      </c>
      <c r="G203" s="37">
        <f t="shared" si="16"/>
        <v>23.263186479557401</v>
      </c>
      <c r="H203" s="37">
        <f t="shared" si="16"/>
        <v>18.205413574416401</v>
      </c>
      <c r="I203" s="37">
        <f t="shared" si="16"/>
        <v>19.6332229118877</v>
      </c>
      <c r="J203" s="37">
        <f t="shared" si="16"/>
        <v>18.450005397382299</v>
      </c>
      <c r="K203" s="37">
        <f t="shared" si="16"/>
        <v>17.9851632708137</v>
      </c>
      <c r="L203" s="37">
        <f t="shared" si="16"/>
        <v>18.128908379436002</v>
      </c>
      <c r="M203" s="37">
        <f t="shared" si="16"/>
        <v>18.0768499527729</v>
      </c>
      <c r="N203" s="105">
        <f t="shared" si="16"/>
        <v>9.9456996356767</v>
      </c>
      <c r="O203" s="240"/>
      <c r="P203" s="38"/>
      <c r="Q203" s="178">
        <f>Q201/$D$201</f>
        <v>177.01621778437499</v>
      </c>
      <c r="R203" s="308">
        <f>+R201/D201</f>
        <v>17.701621778437499</v>
      </c>
      <c r="S203" s="125"/>
      <c r="T203" s="125"/>
      <c r="U203" s="125"/>
      <c r="V203" s="125"/>
      <c r="W203" s="125"/>
      <c r="X203" s="125"/>
      <c r="Y203" s="125"/>
      <c r="Z203" s="125"/>
      <c r="AA203" s="125"/>
      <c r="AB203" s="125"/>
      <c r="AC203" s="125"/>
      <c r="AD203" s="125"/>
      <c r="AE203" s="125"/>
      <c r="AF203" s="125"/>
      <c r="AG203" s="125"/>
      <c r="AH203" s="125"/>
      <c r="AI203" s="126"/>
    </row>
    <row r="204" spans="1:35" ht="12.75" customHeight="1">
      <c r="A204" s="46"/>
      <c r="B204" s="47"/>
      <c r="C204" s="33" t="s">
        <v>891</v>
      </c>
      <c r="D204" s="34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45"/>
      <c r="P204" s="45"/>
      <c r="Q204" s="148"/>
      <c r="R204" s="310"/>
      <c r="S204" s="125"/>
      <c r="T204" s="125"/>
      <c r="U204" s="125"/>
      <c r="V204" s="125"/>
      <c r="W204" s="125"/>
      <c r="X204" s="125"/>
      <c r="Y204" s="125"/>
      <c r="Z204" s="125"/>
      <c r="AA204" s="125"/>
      <c r="AB204" s="125"/>
      <c r="AC204" s="125"/>
      <c r="AD204" s="125"/>
      <c r="AE204" s="125"/>
      <c r="AF204" s="125"/>
      <c r="AG204" s="125"/>
      <c r="AH204" s="125"/>
      <c r="AI204" s="126"/>
    </row>
    <row r="205" spans="1:35" ht="12.75" customHeight="1">
      <c r="A205" s="52"/>
      <c r="B205" s="53"/>
      <c r="C205" s="222"/>
      <c r="D205" s="40"/>
      <c r="E205" s="41"/>
      <c r="F205" s="41"/>
      <c r="G205" s="181"/>
      <c r="H205" s="181"/>
      <c r="I205" s="181"/>
      <c r="J205" s="181"/>
      <c r="K205" s="41"/>
      <c r="L205" s="181"/>
      <c r="M205" s="181"/>
      <c r="N205" s="181"/>
      <c r="O205" s="181"/>
      <c r="P205" s="181"/>
      <c r="Q205" s="463"/>
      <c r="R205" s="311"/>
      <c r="S205" s="125"/>
      <c r="T205" s="125"/>
      <c r="U205" s="125"/>
      <c r="V205" s="125"/>
      <c r="W205" s="125"/>
      <c r="X205" s="125"/>
      <c r="Y205" s="125"/>
      <c r="Z205" s="125"/>
      <c r="AA205" s="125"/>
      <c r="AB205" s="125"/>
      <c r="AC205" s="125"/>
      <c r="AD205" s="125"/>
      <c r="AE205" s="125"/>
      <c r="AF205" s="125"/>
      <c r="AG205" s="125"/>
      <c r="AH205" s="125"/>
      <c r="AI205" s="126"/>
    </row>
    <row r="206" spans="1:35" ht="12.75" customHeight="1">
      <c r="A206" s="46" t="s">
        <v>565</v>
      </c>
      <c r="B206" s="47">
        <v>821</v>
      </c>
      <c r="C206" s="57" t="s">
        <v>892</v>
      </c>
      <c r="D206" s="58">
        <v>280</v>
      </c>
      <c r="E206" s="202">
        <v>25197.81</v>
      </c>
      <c r="F206" s="45">
        <v>25302.1</v>
      </c>
      <c r="G206" s="202">
        <v>22858.22</v>
      </c>
      <c r="H206" s="202">
        <v>16734.580000000002</v>
      </c>
      <c r="I206" s="202">
        <v>21063.61</v>
      </c>
      <c r="J206" s="202">
        <v>16393.560000000001</v>
      </c>
      <c r="K206" s="202">
        <v>23344.85</v>
      </c>
      <c r="L206" s="202">
        <v>20519.03</v>
      </c>
      <c r="M206" s="202">
        <v>21093.45</v>
      </c>
      <c r="N206" s="202">
        <v>15411.51</v>
      </c>
      <c r="O206" s="202">
        <v>17244.47</v>
      </c>
      <c r="P206" s="202">
        <v>61918.32</v>
      </c>
      <c r="Q206" s="280">
        <f>SUM(E206:P206)</f>
        <v>287081.51</v>
      </c>
      <c r="R206" s="460">
        <f>AVERAGE(E206:P206)</f>
        <v>23923.4591666667</v>
      </c>
      <c r="S206" s="309">
        <f>+R206</f>
        <v>23923.4591666667</v>
      </c>
      <c r="T206" s="125"/>
      <c r="U206" s="125"/>
      <c r="V206" s="125"/>
      <c r="W206" s="125"/>
      <c r="X206" s="125"/>
      <c r="Y206" s="125"/>
      <c r="Z206" s="125"/>
      <c r="AA206" s="125"/>
      <c r="AB206" s="125"/>
      <c r="AC206" s="125"/>
      <c r="AD206" s="125"/>
      <c r="AE206" s="125"/>
      <c r="AF206" s="125"/>
      <c r="AG206" s="125"/>
      <c r="AH206" s="125"/>
      <c r="AI206" s="126"/>
    </row>
    <row r="207" spans="1:35" ht="12.75" customHeight="1">
      <c r="A207" s="46"/>
      <c r="B207" s="47"/>
      <c r="C207" s="33" t="s">
        <v>893</v>
      </c>
      <c r="D207" s="34"/>
      <c r="E207" s="127" t="s">
        <v>376</v>
      </c>
      <c r="F207" s="35" t="s">
        <v>376</v>
      </c>
      <c r="G207" s="127" t="s">
        <v>376</v>
      </c>
      <c r="H207" s="127" t="s">
        <v>376</v>
      </c>
      <c r="I207" s="127" t="s">
        <v>376</v>
      </c>
      <c r="J207" s="127" t="s">
        <v>376</v>
      </c>
      <c r="K207" s="127" t="s">
        <v>376</v>
      </c>
      <c r="L207" s="127" t="s">
        <v>376</v>
      </c>
      <c r="M207" s="127" t="s">
        <v>376</v>
      </c>
      <c r="N207" s="127" t="s">
        <v>376</v>
      </c>
      <c r="O207" s="127" t="s">
        <v>376</v>
      </c>
      <c r="P207" s="127">
        <v>3111.83</v>
      </c>
      <c r="Q207" s="148">
        <f>SUM(E207:P207)</f>
        <v>3111.83</v>
      </c>
      <c r="R207" s="310">
        <f>+Q207/12</f>
        <v>259.319166666667</v>
      </c>
      <c r="S207" s="125"/>
      <c r="T207" s="309">
        <f>+R207</f>
        <v>259.319166666667</v>
      </c>
      <c r="U207" s="221">
        <f>+Q207</f>
        <v>3111.83</v>
      </c>
      <c r="V207" s="125"/>
      <c r="W207" s="221" t="s">
        <v>376</v>
      </c>
      <c r="X207" s="125" t="s">
        <v>376</v>
      </c>
      <c r="Y207" s="125"/>
      <c r="Z207" s="125"/>
      <c r="AA207" s="125" t="s">
        <v>376</v>
      </c>
      <c r="AB207" s="125" t="s">
        <v>376</v>
      </c>
      <c r="AC207" s="125" t="s">
        <v>376</v>
      </c>
      <c r="AD207" s="125" t="s">
        <v>376</v>
      </c>
      <c r="AE207" s="125" t="s">
        <v>376</v>
      </c>
      <c r="AF207" s="125" t="s">
        <v>376</v>
      </c>
      <c r="AG207" s="112">
        <f>P207</f>
        <v>3111.83</v>
      </c>
      <c r="AH207" s="125"/>
      <c r="AI207" s="126"/>
    </row>
    <row r="208" spans="1:35" ht="12.75" customHeight="1">
      <c r="A208" s="46"/>
      <c r="B208" s="47"/>
      <c r="C208" s="36" t="s">
        <v>894</v>
      </c>
      <c r="D208" s="34"/>
      <c r="E208" s="214">
        <f t="shared" ref="E208:Q208" si="17">E206/$D$206</f>
        <v>89.992178571428596</v>
      </c>
      <c r="F208" s="214">
        <f t="shared" si="17"/>
        <v>90.364642857142897</v>
      </c>
      <c r="G208" s="214">
        <f t="shared" si="17"/>
        <v>81.636499999999998</v>
      </c>
      <c r="H208" s="214">
        <f t="shared" si="17"/>
        <v>59.766357142857103</v>
      </c>
      <c r="I208" s="214">
        <f t="shared" si="17"/>
        <v>75.227178571428595</v>
      </c>
      <c r="J208" s="214">
        <f t="shared" si="17"/>
        <v>58.548428571428602</v>
      </c>
      <c r="K208" s="214">
        <f t="shared" si="17"/>
        <v>83.374464285714296</v>
      </c>
      <c r="L208" s="118">
        <f t="shared" si="17"/>
        <v>73.282250000000005</v>
      </c>
      <c r="M208" s="118">
        <f t="shared" si="17"/>
        <v>75.333749999999995</v>
      </c>
      <c r="N208" s="118">
        <f t="shared" si="17"/>
        <v>55.041107142857101</v>
      </c>
      <c r="O208" s="118">
        <f t="shared" si="17"/>
        <v>61.587392857142902</v>
      </c>
      <c r="P208" s="105">
        <f t="shared" si="17"/>
        <v>221.136857142857</v>
      </c>
      <c r="Q208" s="45">
        <f t="shared" si="17"/>
        <v>1025.29110714286</v>
      </c>
      <c r="R208" s="308">
        <f>+R206/D206</f>
        <v>85.440925595238099</v>
      </c>
      <c r="S208" s="125"/>
      <c r="T208" s="125"/>
      <c r="U208" s="125"/>
      <c r="V208" s="125"/>
      <c r="W208" s="125"/>
      <c r="X208" s="125"/>
      <c r="Y208" s="125"/>
      <c r="Z208" s="125"/>
      <c r="AA208" s="125"/>
      <c r="AB208" s="125"/>
      <c r="AC208" s="125"/>
      <c r="AD208" s="125"/>
      <c r="AE208" s="125"/>
      <c r="AF208" s="125"/>
      <c r="AG208" s="125"/>
      <c r="AH208" s="125"/>
      <c r="AI208" s="126"/>
    </row>
    <row r="209" spans="1:35" ht="12.75" customHeight="1">
      <c r="A209" s="46"/>
      <c r="B209" s="47"/>
      <c r="C209" s="36" t="s">
        <v>895</v>
      </c>
      <c r="D209" s="34"/>
      <c r="E209" s="78"/>
      <c r="F209" s="35"/>
      <c r="G209" s="78"/>
      <c r="H209" s="78"/>
      <c r="I209" s="78"/>
      <c r="J209" s="78"/>
      <c r="K209" s="75"/>
      <c r="L209" s="75"/>
      <c r="M209" s="75"/>
      <c r="N209" s="75"/>
      <c r="O209" s="75"/>
      <c r="P209" s="75" t="s">
        <v>896</v>
      </c>
      <c r="Q209" s="148"/>
      <c r="R209" s="466"/>
      <c r="S209" s="125"/>
      <c r="T209" s="125"/>
      <c r="U209" s="125"/>
      <c r="V209" s="125"/>
      <c r="W209" s="125"/>
      <c r="X209" s="125"/>
      <c r="Y209" s="125"/>
      <c r="Z209" s="125"/>
      <c r="AA209" s="125"/>
      <c r="AB209" s="125"/>
      <c r="AC209" s="125"/>
      <c r="AD209" s="125"/>
      <c r="AE209" s="125"/>
      <c r="AF209" s="125"/>
      <c r="AG209" s="125"/>
      <c r="AH209" s="125"/>
      <c r="AI209" s="126"/>
    </row>
    <row r="210" spans="1:35" ht="12.75" customHeight="1">
      <c r="A210" s="46"/>
      <c r="B210" s="47"/>
      <c r="C210" s="36" t="s">
        <v>897</v>
      </c>
      <c r="D210" s="34"/>
      <c r="E210" s="78"/>
      <c r="F210" s="35"/>
      <c r="G210" s="78"/>
      <c r="H210" s="78"/>
      <c r="I210" s="78"/>
      <c r="J210" s="78"/>
      <c r="K210" s="62"/>
      <c r="L210" s="62"/>
      <c r="M210" s="62"/>
      <c r="N210" s="62"/>
      <c r="O210" s="62"/>
      <c r="P210" s="62"/>
      <c r="Q210" s="148"/>
      <c r="R210" s="466"/>
      <c r="S210" s="125"/>
      <c r="T210" s="125"/>
      <c r="U210" s="125"/>
      <c r="V210" s="125"/>
      <c r="W210" s="125"/>
      <c r="X210" s="125"/>
      <c r="Y210" s="125"/>
      <c r="Z210" s="125"/>
      <c r="AA210" s="125"/>
      <c r="AB210" s="125"/>
      <c r="AC210" s="125"/>
      <c r="AD210" s="125"/>
      <c r="AE210" s="125"/>
      <c r="AF210" s="125"/>
      <c r="AG210" s="125"/>
      <c r="AH210" s="125"/>
      <c r="AI210" s="126"/>
    </row>
    <row r="211" spans="1:35" ht="12.75" customHeight="1">
      <c r="A211" s="46"/>
      <c r="B211" s="47"/>
      <c r="C211" s="36" t="s">
        <v>898</v>
      </c>
      <c r="D211" s="34"/>
      <c r="E211" s="78"/>
      <c r="F211" s="35"/>
      <c r="G211" s="78"/>
      <c r="H211" s="78"/>
      <c r="I211" s="78"/>
      <c r="J211" s="78"/>
      <c r="K211" s="62"/>
      <c r="L211" s="62"/>
      <c r="M211" s="62"/>
      <c r="N211" s="62"/>
      <c r="O211" s="62"/>
      <c r="P211" s="62"/>
      <c r="Q211" s="148"/>
      <c r="R211" s="466"/>
      <c r="S211" s="125"/>
      <c r="T211" s="125"/>
      <c r="U211" s="125"/>
      <c r="V211" s="125"/>
      <c r="W211" s="125"/>
      <c r="X211" s="125"/>
      <c r="Y211" s="125"/>
      <c r="Z211" s="125"/>
      <c r="AA211" s="125"/>
      <c r="AB211" s="125"/>
      <c r="AC211" s="125"/>
      <c r="AD211" s="125"/>
      <c r="AE211" s="125"/>
      <c r="AF211" s="125"/>
      <c r="AG211" s="125"/>
      <c r="AH211" s="125"/>
      <c r="AI211" s="126"/>
    </row>
    <row r="212" spans="1:35" ht="12.75" customHeight="1">
      <c r="A212" s="52"/>
      <c r="B212" s="53"/>
      <c r="C212" s="222"/>
      <c r="D212" s="40"/>
      <c r="E212" s="81"/>
      <c r="F212" s="181"/>
      <c r="G212" s="82"/>
      <c r="H212" s="82"/>
      <c r="I212" s="82"/>
      <c r="J212" s="82"/>
      <c r="K212" s="70"/>
      <c r="L212" s="70"/>
      <c r="M212" s="70"/>
      <c r="N212" s="258"/>
      <c r="O212" s="258"/>
      <c r="P212" s="258"/>
      <c r="Q212" s="463"/>
      <c r="R212" s="306"/>
      <c r="S212" s="125"/>
      <c r="T212" s="125"/>
      <c r="U212" s="125"/>
      <c r="V212" s="125"/>
      <c r="W212" s="125"/>
      <c r="X212" s="125"/>
      <c r="Y212" s="125"/>
      <c r="Z212" s="125"/>
      <c r="AA212" s="125"/>
      <c r="AB212" s="125"/>
      <c r="AC212" s="125"/>
      <c r="AD212" s="125"/>
      <c r="AE212" s="125"/>
      <c r="AF212" s="125"/>
      <c r="AG212" s="125"/>
      <c r="AH212" s="125"/>
      <c r="AI212" s="126"/>
    </row>
    <row r="213" spans="1:35" ht="12.75" customHeight="1">
      <c r="A213" s="46" t="s">
        <v>899</v>
      </c>
      <c r="B213" s="47">
        <v>868</v>
      </c>
      <c r="C213" s="196" t="s">
        <v>900</v>
      </c>
      <c r="D213" s="223">
        <v>1230</v>
      </c>
      <c r="E213" s="202">
        <v>62613.56</v>
      </c>
      <c r="F213" s="45">
        <v>62539.53</v>
      </c>
      <c r="G213" s="202">
        <v>72383.509999999995</v>
      </c>
      <c r="H213" s="202">
        <v>65661.39</v>
      </c>
      <c r="I213" s="202">
        <v>76726.039999999994</v>
      </c>
      <c r="J213" s="202">
        <v>69449.210000000006</v>
      </c>
      <c r="K213" s="202">
        <v>70648.28</v>
      </c>
      <c r="L213" s="202">
        <v>71003.16</v>
      </c>
      <c r="M213" s="202">
        <v>76342.31</v>
      </c>
      <c r="N213" s="260">
        <v>69876.45</v>
      </c>
      <c r="O213" s="260">
        <v>67374.149999999994</v>
      </c>
      <c r="P213" s="260">
        <v>76432.479999999996</v>
      </c>
      <c r="Q213" s="485">
        <f>SUM(E213:P213)</f>
        <v>841050.07</v>
      </c>
      <c r="R213" s="460">
        <f>AVERAGE(E213:P213)</f>
        <v>70087.5058333333</v>
      </c>
      <c r="S213" s="309">
        <f>+R213</f>
        <v>70087.5058333333</v>
      </c>
      <c r="T213" s="125"/>
      <c r="U213" s="125"/>
      <c r="V213" s="125"/>
      <c r="W213" s="125"/>
      <c r="X213" s="125"/>
      <c r="Y213" s="125"/>
      <c r="Z213" s="125"/>
      <c r="AA213" s="125"/>
      <c r="AB213" s="125"/>
      <c r="AC213" s="125"/>
      <c r="AD213" s="125"/>
      <c r="AE213" s="125"/>
      <c r="AF213" s="125"/>
      <c r="AG213" s="125"/>
      <c r="AH213" s="125"/>
      <c r="AI213" s="126"/>
    </row>
    <row r="214" spans="1:35" ht="12.75" customHeight="1">
      <c r="A214" s="46"/>
      <c r="B214" s="47"/>
      <c r="C214" s="36" t="s">
        <v>901</v>
      </c>
      <c r="D214" s="32"/>
      <c r="E214" s="127" t="s">
        <v>376</v>
      </c>
      <c r="F214" s="35" t="s">
        <v>376</v>
      </c>
      <c r="G214" s="127">
        <v>473.35</v>
      </c>
      <c r="H214" s="127" t="s">
        <v>376</v>
      </c>
      <c r="I214" s="127">
        <v>907.6</v>
      </c>
      <c r="J214" s="127" t="s">
        <v>376</v>
      </c>
      <c r="K214" s="127">
        <v>299.83</v>
      </c>
      <c r="L214" s="127">
        <v>335.32</v>
      </c>
      <c r="M214" s="127">
        <v>869.23</v>
      </c>
      <c r="N214" s="60" t="s">
        <v>376</v>
      </c>
      <c r="O214" s="60" t="s">
        <v>376</v>
      </c>
      <c r="P214" s="60">
        <v>878.25</v>
      </c>
      <c r="Q214" s="462">
        <f>SUM(E214:P214)</f>
        <v>3763.58</v>
      </c>
      <c r="R214" s="308">
        <f>+Q214/12</f>
        <v>313.631666666667</v>
      </c>
      <c r="S214" s="125"/>
      <c r="T214" s="309">
        <f>+R214</f>
        <v>313.631666666667</v>
      </c>
      <c r="U214" s="221">
        <f>+Q214</f>
        <v>3763.58</v>
      </c>
      <c r="V214" s="125"/>
      <c r="W214" s="221" t="s">
        <v>376</v>
      </c>
      <c r="X214" s="112">
        <f>G214</f>
        <v>473.35</v>
      </c>
      <c r="Y214" s="125" t="s">
        <v>376</v>
      </c>
      <c r="Z214" s="112">
        <f>I214</f>
        <v>907.6</v>
      </c>
      <c r="AA214" s="125" t="s">
        <v>376</v>
      </c>
      <c r="AB214" s="112">
        <f>K214</f>
        <v>299.83</v>
      </c>
      <c r="AC214" s="112">
        <f>L214</f>
        <v>335.32</v>
      </c>
      <c r="AD214" s="112">
        <f>M214</f>
        <v>869.23</v>
      </c>
      <c r="AE214" s="125" t="s">
        <v>376</v>
      </c>
      <c r="AF214" s="125" t="s">
        <v>376</v>
      </c>
      <c r="AG214" s="112">
        <f>P214</f>
        <v>878.25</v>
      </c>
      <c r="AH214" s="125"/>
      <c r="AI214" s="126"/>
    </row>
    <row r="215" spans="1:35" ht="12.75" customHeight="1">
      <c r="A215" s="46"/>
      <c r="B215" s="47"/>
      <c r="C215" s="36" t="s">
        <v>902</v>
      </c>
      <c r="D215" s="34"/>
      <c r="E215" s="224">
        <f t="shared" ref="E215:Q215" si="18">E213/$D$213</f>
        <v>50.905333333333303</v>
      </c>
      <c r="F215" s="224">
        <f t="shared" si="18"/>
        <v>50.845146341463398</v>
      </c>
      <c r="G215" s="224">
        <f t="shared" si="18"/>
        <v>58.848382113821103</v>
      </c>
      <c r="H215" s="224">
        <f t="shared" si="18"/>
        <v>53.383243902438998</v>
      </c>
      <c r="I215" s="224">
        <f t="shared" si="18"/>
        <v>62.378894308943103</v>
      </c>
      <c r="J215" s="224">
        <f t="shared" si="18"/>
        <v>56.462772357723601</v>
      </c>
      <c r="K215" s="224">
        <f t="shared" si="18"/>
        <v>57.437626016260197</v>
      </c>
      <c r="L215" s="224">
        <f t="shared" si="18"/>
        <v>57.726146341463398</v>
      </c>
      <c r="M215" s="224">
        <f t="shared" si="18"/>
        <v>62.066918699186999</v>
      </c>
      <c r="N215" s="224">
        <f t="shared" si="18"/>
        <v>56.8101219512195</v>
      </c>
      <c r="O215" s="37">
        <f t="shared" si="18"/>
        <v>54.7757317073171</v>
      </c>
      <c r="P215" s="37">
        <f t="shared" si="18"/>
        <v>62.1402276422764</v>
      </c>
      <c r="Q215" s="178">
        <f t="shared" si="18"/>
        <v>683.78054471544704</v>
      </c>
      <c r="R215" s="308">
        <f>+R213/D213</f>
        <v>56.981712059620598</v>
      </c>
      <c r="S215" s="125"/>
      <c r="T215" s="125"/>
      <c r="U215" s="221"/>
      <c r="V215" s="125"/>
      <c r="W215" s="125"/>
      <c r="X215" s="125"/>
      <c r="Y215" s="125"/>
      <c r="Z215" s="125"/>
      <c r="AA215" s="125"/>
      <c r="AB215" s="125"/>
      <c r="AC215" s="125"/>
      <c r="AD215" s="125"/>
      <c r="AE215" s="125"/>
      <c r="AF215" s="125"/>
      <c r="AG215" s="125"/>
      <c r="AH215" s="125"/>
      <c r="AI215" s="126"/>
    </row>
    <row r="216" spans="1:35" ht="12.75" customHeight="1">
      <c r="A216" s="46"/>
      <c r="B216" s="47"/>
      <c r="C216" s="36" t="s">
        <v>903</v>
      </c>
      <c r="D216" s="34"/>
      <c r="E216" s="60" t="s">
        <v>904</v>
      </c>
      <c r="F216" s="35" t="s">
        <v>905</v>
      </c>
      <c r="G216" s="60" t="s">
        <v>906</v>
      </c>
      <c r="H216" s="60" t="s">
        <v>907</v>
      </c>
      <c r="I216" s="60" t="s">
        <v>908</v>
      </c>
      <c r="J216" s="60" t="s">
        <v>909</v>
      </c>
      <c r="K216" s="60" t="s">
        <v>910</v>
      </c>
      <c r="L216" s="60" t="s">
        <v>911</v>
      </c>
      <c r="M216" s="60" t="s">
        <v>912</v>
      </c>
      <c r="N216" s="262" t="s">
        <v>913</v>
      </c>
      <c r="O216" s="262" t="s">
        <v>914</v>
      </c>
      <c r="P216" s="262" t="s">
        <v>915</v>
      </c>
      <c r="Q216" s="148"/>
      <c r="R216" s="310"/>
      <c r="S216" s="125"/>
      <c r="T216" s="125"/>
      <c r="U216" s="125"/>
      <c r="V216" s="125"/>
      <c r="W216" s="125"/>
      <c r="X216" s="125"/>
      <c r="Y216" s="125"/>
      <c r="Z216" s="125"/>
      <c r="AA216" s="125"/>
      <c r="AB216" s="125"/>
      <c r="AC216" s="125"/>
      <c r="AD216" s="125"/>
      <c r="AE216" s="125"/>
      <c r="AF216" s="125"/>
      <c r="AG216" s="125"/>
      <c r="AH216" s="125"/>
      <c r="AI216" s="126"/>
    </row>
    <row r="217" spans="1:35" ht="12.75" customHeight="1">
      <c r="A217" s="46"/>
      <c r="B217" s="47"/>
      <c r="C217" s="36" t="s">
        <v>916</v>
      </c>
      <c r="D217" s="34"/>
      <c r="E217" s="78"/>
      <c r="F217" s="35"/>
      <c r="G217" s="78"/>
      <c r="H217" s="78"/>
      <c r="I217" s="78"/>
      <c r="J217" s="78"/>
      <c r="K217" s="62"/>
      <c r="L217" s="62"/>
      <c r="M217" s="62"/>
      <c r="N217" s="62"/>
      <c r="O217" s="62"/>
      <c r="P217" s="62"/>
      <c r="Q217" s="148"/>
      <c r="R217" s="310"/>
      <c r="S217" s="125"/>
      <c r="T217" s="125"/>
      <c r="U217" s="125"/>
      <c r="V217" s="125"/>
      <c r="W217" s="125"/>
      <c r="X217" s="125"/>
      <c r="Y217" s="125"/>
      <c r="Z217" s="125"/>
      <c r="AA217" s="125"/>
      <c r="AB217" s="125"/>
      <c r="AC217" s="125"/>
      <c r="AD217" s="125"/>
      <c r="AE217" s="125"/>
      <c r="AF217" s="125"/>
      <c r="AG217" s="125"/>
      <c r="AH217" s="125"/>
      <c r="AI217" s="126"/>
    </row>
    <row r="218" spans="1:35" ht="12.75" customHeight="1">
      <c r="A218" s="46"/>
      <c r="B218" s="47"/>
      <c r="C218" s="36" t="s">
        <v>917</v>
      </c>
      <c r="D218" s="34"/>
      <c r="E218" s="78"/>
      <c r="F218" s="35"/>
      <c r="G218" s="78"/>
      <c r="H218" s="78"/>
      <c r="I218" s="78"/>
      <c r="J218" s="78"/>
      <c r="K218" s="62"/>
      <c r="L218" s="62"/>
      <c r="M218" s="62"/>
      <c r="N218" s="62"/>
      <c r="O218" s="62"/>
      <c r="P218" s="62"/>
      <c r="Q218" s="148"/>
      <c r="R218" s="310"/>
      <c r="S218" s="125"/>
      <c r="T218" s="125"/>
      <c r="U218" s="125"/>
      <c r="V218" s="125"/>
      <c r="W218" s="125"/>
      <c r="X218" s="125"/>
      <c r="Y218" s="125"/>
      <c r="Z218" s="125"/>
      <c r="AA218" s="125"/>
      <c r="AB218" s="125"/>
      <c r="AC218" s="125"/>
      <c r="AD218" s="125"/>
      <c r="AE218" s="125"/>
      <c r="AF218" s="125"/>
      <c r="AG218" s="125"/>
      <c r="AH218" s="125"/>
      <c r="AI218" s="126"/>
    </row>
    <row r="219" spans="1:35" ht="12.75" customHeight="1">
      <c r="A219" s="46"/>
      <c r="B219" s="47"/>
      <c r="C219" s="36" t="s">
        <v>918</v>
      </c>
      <c r="D219" s="34"/>
      <c r="E219" s="78"/>
      <c r="F219" s="35"/>
      <c r="G219" s="78"/>
      <c r="H219" s="78"/>
      <c r="I219" s="78"/>
      <c r="J219" s="78"/>
      <c r="K219" s="62"/>
      <c r="L219" s="62"/>
      <c r="M219" s="62"/>
      <c r="N219" s="62"/>
      <c r="O219" s="62"/>
      <c r="P219" s="62"/>
      <c r="Q219" s="148"/>
      <c r="R219" s="310"/>
      <c r="S219" s="125"/>
      <c r="T219" s="125"/>
      <c r="U219" s="125"/>
      <c r="V219" s="125"/>
      <c r="W219" s="125"/>
      <c r="X219" s="125"/>
      <c r="Y219" s="125"/>
      <c r="Z219" s="125"/>
      <c r="AA219" s="125"/>
      <c r="AB219" s="125"/>
      <c r="AC219" s="125"/>
      <c r="AD219" s="125"/>
      <c r="AE219" s="125"/>
      <c r="AF219" s="125"/>
      <c r="AG219" s="125"/>
      <c r="AH219" s="125"/>
      <c r="AI219" s="126"/>
    </row>
    <row r="220" spans="1:35" ht="12.75" customHeight="1">
      <c r="A220" s="46"/>
      <c r="B220" s="47"/>
      <c r="C220" s="36" t="s">
        <v>919</v>
      </c>
      <c r="D220" s="34"/>
      <c r="E220" s="78"/>
      <c r="F220" s="180"/>
      <c r="G220" s="79"/>
      <c r="H220" s="79"/>
      <c r="I220" s="79"/>
      <c r="J220" s="79"/>
      <c r="K220" s="122"/>
      <c r="L220" s="122"/>
      <c r="M220" s="122"/>
      <c r="N220" s="122"/>
      <c r="O220" s="122"/>
      <c r="P220" s="122"/>
      <c r="Q220" s="462"/>
      <c r="R220" s="310"/>
      <c r="S220" s="125"/>
      <c r="T220" s="125"/>
      <c r="U220" s="125"/>
      <c r="V220" s="125"/>
      <c r="W220" s="125"/>
      <c r="X220" s="125"/>
      <c r="Y220" s="125"/>
      <c r="Z220" s="125"/>
      <c r="AA220" s="125"/>
      <c r="AB220" s="125"/>
      <c r="AC220" s="125"/>
      <c r="AD220" s="125"/>
      <c r="AE220" s="125"/>
      <c r="AF220" s="125"/>
      <c r="AG220" s="125"/>
      <c r="AH220" s="125"/>
      <c r="AI220" s="126"/>
    </row>
    <row r="221" spans="1:35" ht="12.75" customHeight="1">
      <c r="A221" s="46"/>
      <c r="B221" s="47"/>
      <c r="C221" s="36"/>
      <c r="D221" s="34"/>
      <c r="E221" s="225"/>
      <c r="F221" s="198"/>
      <c r="G221" s="225"/>
      <c r="H221" s="225"/>
      <c r="I221" s="225"/>
      <c r="J221" s="225"/>
      <c r="K221" s="59"/>
      <c r="L221" s="59"/>
      <c r="M221" s="59"/>
      <c r="N221" s="59"/>
      <c r="O221" s="59"/>
      <c r="P221" s="59"/>
      <c r="Q221" s="469"/>
      <c r="R221" s="306"/>
      <c r="S221" s="125"/>
      <c r="T221" s="125"/>
      <c r="U221" s="125"/>
      <c r="V221" s="125"/>
      <c r="W221" s="125"/>
      <c r="X221" s="125"/>
      <c r="Y221" s="125"/>
      <c r="Z221" s="125"/>
      <c r="AA221" s="125"/>
      <c r="AB221" s="125"/>
      <c r="AC221" s="125"/>
      <c r="AD221" s="125"/>
      <c r="AE221" s="125"/>
      <c r="AF221" s="125"/>
      <c r="AG221" s="125"/>
      <c r="AH221" s="125"/>
      <c r="AI221" s="126"/>
    </row>
    <row r="222" spans="1:35" ht="12.75" customHeight="1">
      <c r="A222" s="42" t="s">
        <v>567</v>
      </c>
      <c r="B222" s="43">
        <v>540</v>
      </c>
      <c r="C222" s="196" t="s">
        <v>920</v>
      </c>
      <c r="D222" s="226">
        <v>19052.28</v>
      </c>
      <c r="E222" s="174">
        <v>923160.6</v>
      </c>
      <c r="F222" s="174">
        <v>595815.26</v>
      </c>
      <c r="G222" s="174">
        <v>796592.13</v>
      </c>
      <c r="H222" s="174">
        <v>874132.97</v>
      </c>
      <c r="I222" s="174">
        <v>1030194.63</v>
      </c>
      <c r="J222" s="174">
        <v>1216029.02</v>
      </c>
      <c r="K222" s="174">
        <v>818684.5</v>
      </c>
      <c r="L222" s="174">
        <v>881873.91</v>
      </c>
      <c r="M222" s="174">
        <v>905145.54</v>
      </c>
      <c r="N222" s="174">
        <v>821346.23</v>
      </c>
      <c r="O222" s="174">
        <v>904842.23999999999</v>
      </c>
      <c r="P222" s="174">
        <v>1296886.6399999999</v>
      </c>
      <c r="Q222" s="485">
        <f>SUM(E222:P222)</f>
        <v>11064703.67</v>
      </c>
      <c r="R222" s="460">
        <f>AVERAGE(E222:P222)</f>
        <v>922058.63916666701</v>
      </c>
      <c r="S222" s="309">
        <f>+R222</f>
        <v>922058.63916666701</v>
      </c>
      <c r="T222" s="125"/>
      <c r="U222" s="125"/>
      <c r="V222" s="125"/>
      <c r="W222" s="125"/>
      <c r="X222" s="125"/>
      <c r="Y222" s="125"/>
      <c r="Z222" s="125"/>
      <c r="AA222" s="125"/>
      <c r="AB222" s="125"/>
      <c r="AC222" s="125"/>
      <c r="AD222" s="125"/>
      <c r="AE222" s="125"/>
      <c r="AF222" s="125"/>
      <c r="AG222" s="125"/>
      <c r="AH222" s="125"/>
      <c r="AI222" s="126"/>
    </row>
    <row r="223" spans="1:35" ht="12.75" customHeight="1">
      <c r="A223" s="46"/>
      <c r="B223" s="47"/>
      <c r="C223" s="227" t="s">
        <v>921</v>
      </c>
      <c r="D223" s="34"/>
      <c r="E223" s="180" t="s">
        <v>376</v>
      </c>
      <c r="F223" s="180" t="s">
        <v>376</v>
      </c>
      <c r="G223" s="180" t="s">
        <v>376</v>
      </c>
      <c r="H223" s="180" t="s">
        <v>376</v>
      </c>
      <c r="I223" s="180" t="s">
        <v>376</v>
      </c>
      <c r="J223" s="180">
        <v>2832.77</v>
      </c>
      <c r="K223" s="180" t="s">
        <v>376</v>
      </c>
      <c r="L223" s="180" t="s">
        <v>376</v>
      </c>
      <c r="M223" s="180" t="s">
        <v>376</v>
      </c>
      <c r="N223" s="180" t="s">
        <v>376</v>
      </c>
      <c r="O223" s="35" t="s">
        <v>376</v>
      </c>
      <c r="P223" s="35">
        <v>8088.51</v>
      </c>
      <c r="Q223" s="462">
        <f>SUM(E223:P223)</f>
        <v>10921.28</v>
      </c>
      <c r="R223" s="308">
        <f>+Q223/12</f>
        <v>910.10666666666702</v>
      </c>
      <c r="S223" s="125"/>
      <c r="T223" s="309">
        <f>+R223</f>
        <v>910.10666666666702</v>
      </c>
      <c r="U223" s="221">
        <f>+Q223</f>
        <v>10921.28</v>
      </c>
      <c r="V223" s="125"/>
      <c r="W223" s="221" t="s">
        <v>376</v>
      </c>
      <c r="X223" s="125" t="s">
        <v>376</v>
      </c>
      <c r="Y223" s="125" t="s">
        <v>376</v>
      </c>
      <c r="Z223" s="125" t="s">
        <v>376</v>
      </c>
      <c r="AA223" s="221">
        <f>J223</f>
        <v>2832.77</v>
      </c>
      <c r="AB223" s="125" t="s">
        <v>376</v>
      </c>
      <c r="AC223" s="125" t="s">
        <v>376</v>
      </c>
      <c r="AD223" s="125" t="s">
        <v>376</v>
      </c>
      <c r="AE223" s="125" t="s">
        <v>376</v>
      </c>
      <c r="AF223" s="125" t="s">
        <v>376</v>
      </c>
      <c r="AG223" s="221">
        <f>P223</f>
        <v>8088.51</v>
      </c>
      <c r="AH223" s="125"/>
      <c r="AI223" s="126"/>
    </row>
    <row r="224" spans="1:35" ht="12.75" customHeight="1">
      <c r="A224" s="46"/>
      <c r="B224" s="47"/>
      <c r="C224" s="36" t="s">
        <v>922</v>
      </c>
      <c r="D224" s="34"/>
      <c r="E224" s="37">
        <f t="shared" ref="E224:Q224" si="19">E222/$D$222</f>
        <v>48.454074787899401</v>
      </c>
      <c r="F224" s="37">
        <f t="shared" si="19"/>
        <v>31.272648732855099</v>
      </c>
      <c r="G224" s="37">
        <f t="shared" si="19"/>
        <v>41.810855708608102</v>
      </c>
      <c r="H224" s="37">
        <f t="shared" si="19"/>
        <v>45.880753904519601</v>
      </c>
      <c r="I224" s="37">
        <f t="shared" si="19"/>
        <v>54.071986659864301</v>
      </c>
      <c r="J224" s="37">
        <f t="shared" si="19"/>
        <v>63.825905350960603</v>
      </c>
      <c r="K224" s="37">
        <f t="shared" si="19"/>
        <v>42.970421387886397</v>
      </c>
      <c r="L224" s="37">
        <f t="shared" si="19"/>
        <v>46.2870538329271</v>
      </c>
      <c r="M224" s="37">
        <f t="shared" si="19"/>
        <v>47.508515516253198</v>
      </c>
      <c r="N224" s="37">
        <f t="shared" si="19"/>
        <v>43.110128026671902</v>
      </c>
      <c r="O224" s="37">
        <f t="shared" si="19"/>
        <v>47.492596161719199</v>
      </c>
      <c r="P224" s="37">
        <f t="shared" si="19"/>
        <v>68.069891897452706</v>
      </c>
      <c r="Q224" s="178">
        <f t="shared" si="19"/>
        <v>580.75483196761797</v>
      </c>
      <c r="R224" s="308">
        <f>+R222/D222</f>
        <v>48.396235997301503</v>
      </c>
      <c r="S224" s="125"/>
      <c r="T224" s="125"/>
      <c r="U224" s="125"/>
      <c r="V224" s="125"/>
      <c r="W224" s="125"/>
      <c r="X224" s="125"/>
      <c r="Y224" s="125"/>
      <c r="Z224" s="125"/>
      <c r="AA224" s="125"/>
      <c r="AB224" s="125"/>
      <c r="AC224" s="125"/>
      <c r="AD224" s="125"/>
      <c r="AE224" s="125"/>
      <c r="AF224" s="125"/>
      <c r="AG224" s="125"/>
      <c r="AH224" s="125"/>
      <c r="AI224" s="126"/>
    </row>
    <row r="225" spans="1:35" ht="12.75" customHeight="1">
      <c r="A225" s="46"/>
      <c r="B225" s="47"/>
      <c r="C225" s="36" t="s">
        <v>923</v>
      </c>
      <c r="D225" s="34"/>
      <c r="E225" s="35"/>
      <c r="F225" s="51"/>
      <c r="G225" s="35"/>
      <c r="H225" s="35"/>
      <c r="I225" s="35"/>
      <c r="J225" s="35" t="s">
        <v>924</v>
      </c>
      <c r="K225" s="35"/>
      <c r="L225" s="35"/>
      <c r="M225" s="35"/>
      <c r="N225" s="35"/>
      <c r="O225" s="35"/>
      <c r="P225" s="35" t="s">
        <v>925</v>
      </c>
      <c r="Q225" s="148"/>
      <c r="R225" s="310"/>
      <c r="S225" s="125"/>
      <c r="T225" s="125"/>
      <c r="U225" s="125"/>
      <c r="V225" s="125"/>
      <c r="W225" s="125"/>
      <c r="X225" s="125"/>
      <c r="Y225" s="125"/>
      <c r="Z225" s="125"/>
      <c r="AA225" s="125"/>
      <c r="AB225" s="125"/>
      <c r="AC225" s="125"/>
      <c r="AD225" s="125"/>
      <c r="AE225" s="125"/>
      <c r="AF225" s="125"/>
      <c r="AG225" s="125"/>
      <c r="AH225" s="125"/>
      <c r="AI225" s="126"/>
    </row>
    <row r="226" spans="1:35" ht="12.75" customHeight="1">
      <c r="A226" s="46"/>
      <c r="B226" s="47"/>
      <c r="C226" s="193" t="s">
        <v>926</v>
      </c>
      <c r="D226" s="34"/>
      <c r="E226" s="35"/>
      <c r="F226" s="51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148"/>
      <c r="R226" s="310"/>
      <c r="S226" s="125"/>
      <c r="T226" s="125"/>
      <c r="U226" s="125"/>
      <c r="V226" s="125"/>
      <c r="W226" s="125"/>
      <c r="X226" s="125"/>
      <c r="Y226" s="125"/>
      <c r="Z226" s="125"/>
      <c r="AA226" s="125"/>
      <c r="AB226" s="125"/>
      <c r="AC226" s="125"/>
      <c r="AD226" s="125"/>
      <c r="AE226" s="125"/>
      <c r="AF226" s="125"/>
      <c r="AG226" s="125"/>
      <c r="AH226" s="125"/>
      <c r="AI226" s="126"/>
    </row>
    <row r="227" spans="1:35" ht="24.75" customHeight="1">
      <c r="A227" s="228"/>
      <c r="B227" s="66"/>
      <c r="C227" s="194" t="s">
        <v>927</v>
      </c>
      <c r="D227" s="66"/>
      <c r="E227" s="229"/>
      <c r="F227" s="230"/>
      <c r="G227" s="111"/>
      <c r="H227" s="229"/>
      <c r="I227" s="111"/>
      <c r="J227" s="229"/>
      <c r="K227" s="111"/>
      <c r="L227" s="229"/>
      <c r="M227" s="111"/>
      <c r="N227" s="229"/>
      <c r="O227" s="111"/>
      <c r="P227" s="229"/>
      <c r="Q227" s="486"/>
      <c r="R227" s="306"/>
      <c r="S227" s="125"/>
      <c r="T227" s="125"/>
      <c r="U227" s="125"/>
      <c r="V227" s="125"/>
      <c r="W227" s="125"/>
      <c r="X227" s="125"/>
      <c r="Y227" s="125"/>
      <c r="Z227" s="125"/>
      <c r="AA227" s="125"/>
      <c r="AB227" s="125"/>
      <c r="AC227" s="125"/>
      <c r="AD227" s="125"/>
      <c r="AE227" s="125"/>
      <c r="AF227" s="125"/>
      <c r="AG227" s="125"/>
      <c r="AH227" s="125"/>
      <c r="AI227" s="126"/>
    </row>
    <row r="228" spans="1:35" ht="12.75" customHeight="1">
      <c r="A228" s="46" t="s">
        <v>560</v>
      </c>
      <c r="B228" s="47">
        <v>782</v>
      </c>
      <c r="C228" s="231" t="s">
        <v>928</v>
      </c>
      <c r="D228" s="58">
        <v>818</v>
      </c>
      <c r="E228" s="179">
        <v>45373.37</v>
      </c>
      <c r="F228" s="179">
        <v>37098.239999999998</v>
      </c>
      <c r="G228" s="179">
        <v>43285.82</v>
      </c>
      <c r="H228" s="179">
        <v>40480.730000000003</v>
      </c>
      <c r="I228" s="179">
        <v>40193.370000000003</v>
      </c>
      <c r="J228" s="179">
        <v>63422.53</v>
      </c>
      <c r="K228" s="179">
        <v>50647.13</v>
      </c>
      <c r="L228" s="179">
        <v>50594.45</v>
      </c>
      <c r="M228" s="179">
        <v>44576.5</v>
      </c>
      <c r="N228" s="179">
        <v>45338.99</v>
      </c>
      <c r="O228" s="179">
        <v>42064.6</v>
      </c>
      <c r="P228" s="179">
        <v>28770.98</v>
      </c>
      <c r="Q228" s="280">
        <f>SUM(E228:P228)</f>
        <v>531846.71</v>
      </c>
      <c r="R228" s="460">
        <f>AVERAGE(E228:P228)</f>
        <v>44320.559166666702</v>
      </c>
      <c r="S228" s="309">
        <f>+R228</f>
        <v>44320.559166666702</v>
      </c>
      <c r="T228" s="125"/>
      <c r="U228" s="125"/>
      <c r="V228" s="125"/>
      <c r="W228" s="125"/>
      <c r="X228" s="125"/>
      <c r="Y228" s="125"/>
      <c r="Z228" s="125"/>
      <c r="AA228" s="125"/>
      <c r="AB228" s="125"/>
      <c r="AC228" s="125"/>
      <c r="AD228" s="125"/>
      <c r="AE228" s="125"/>
      <c r="AF228" s="125"/>
      <c r="AG228" s="125"/>
      <c r="AH228" s="125"/>
      <c r="AI228" s="126"/>
    </row>
    <row r="229" spans="1:35" ht="12.75" customHeight="1">
      <c r="A229" s="46"/>
      <c r="B229" s="47"/>
      <c r="C229" s="193" t="s">
        <v>929</v>
      </c>
      <c r="D229" s="34"/>
      <c r="E229" s="180" t="s">
        <v>376</v>
      </c>
      <c r="F229" s="180" t="s">
        <v>376</v>
      </c>
      <c r="G229" s="180" t="s">
        <v>376</v>
      </c>
      <c r="H229" s="180" t="s">
        <v>376</v>
      </c>
      <c r="I229" s="180" t="s">
        <v>376</v>
      </c>
      <c r="J229" s="180">
        <v>1066.7</v>
      </c>
      <c r="K229" s="180" t="s">
        <v>376</v>
      </c>
      <c r="L229" s="180" t="s">
        <v>376</v>
      </c>
      <c r="M229" s="180" t="s">
        <v>376</v>
      </c>
      <c r="N229" s="180" t="s">
        <v>376</v>
      </c>
      <c r="O229" s="180" t="s">
        <v>376</v>
      </c>
      <c r="P229" s="180" t="s">
        <v>376</v>
      </c>
      <c r="Q229" s="462">
        <f>SUM(E229:P229)</f>
        <v>1066.7</v>
      </c>
      <c r="R229" s="308">
        <f>+Q229/12</f>
        <v>88.891666666666694</v>
      </c>
      <c r="S229" s="125"/>
      <c r="T229" s="309">
        <f>+R229</f>
        <v>88.891666666666694</v>
      </c>
      <c r="U229" s="221">
        <f>+Q229</f>
        <v>1066.7</v>
      </c>
      <c r="V229" s="125"/>
      <c r="W229" s="221" t="s">
        <v>376</v>
      </c>
      <c r="X229" s="125" t="s">
        <v>376</v>
      </c>
      <c r="Y229" s="125" t="s">
        <v>376</v>
      </c>
      <c r="Z229" s="125" t="s">
        <v>376</v>
      </c>
      <c r="AA229" s="221">
        <f>J229</f>
        <v>1066.7</v>
      </c>
      <c r="AB229" s="125" t="s">
        <v>376</v>
      </c>
      <c r="AC229" s="125" t="s">
        <v>376</v>
      </c>
      <c r="AD229" s="125" t="s">
        <v>376</v>
      </c>
      <c r="AE229" s="125" t="s">
        <v>376</v>
      </c>
      <c r="AF229" s="125" t="s">
        <v>376</v>
      </c>
      <c r="AG229" s="125" t="s">
        <v>376</v>
      </c>
      <c r="AH229" s="125"/>
      <c r="AI229" s="126"/>
    </row>
    <row r="230" spans="1:35" ht="12.75" customHeight="1">
      <c r="A230" s="46"/>
      <c r="B230" s="47"/>
      <c r="C230" s="36" t="s">
        <v>724</v>
      </c>
      <c r="D230" s="34"/>
      <c r="E230" s="37">
        <f t="shared" ref="E230:Q230" si="20">E228/$D$228</f>
        <v>55.4686674816626</v>
      </c>
      <c r="F230" s="37">
        <f t="shared" si="20"/>
        <v>45.352371638141797</v>
      </c>
      <c r="G230" s="37">
        <f t="shared" si="20"/>
        <v>52.9166503667482</v>
      </c>
      <c r="H230" s="37">
        <f t="shared" si="20"/>
        <v>49.487444987775099</v>
      </c>
      <c r="I230" s="37">
        <f t="shared" si="20"/>
        <v>49.136149144254297</v>
      </c>
      <c r="J230" s="37">
        <f t="shared" si="20"/>
        <v>77.533655256723705</v>
      </c>
      <c r="K230" s="37">
        <f t="shared" si="20"/>
        <v>61.915806845965797</v>
      </c>
      <c r="L230" s="37">
        <f t="shared" si="20"/>
        <v>61.851405867970698</v>
      </c>
      <c r="M230" s="37">
        <f t="shared" si="20"/>
        <v>54.494498777506102</v>
      </c>
      <c r="N230" s="37">
        <f t="shared" si="20"/>
        <v>55.426638141809299</v>
      </c>
      <c r="O230" s="37">
        <f t="shared" si="20"/>
        <v>51.423716381418103</v>
      </c>
      <c r="P230" s="37">
        <f t="shared" si="20"/>
        <v>35.172347188264098</v>
      </c>
      <c r="Q230" s="35">
        <f t="shared" si="20"/>
        <v>650.17935207823996</v>
      </c>
      <c r="R230" s="308">
        <f>+R228/D228</f>
        <v>54.181612673186599</v>
      </c>
      <c r="S230" s="125"/>
      <c r="T230" s="125"/>
      <c r="U230" s="125"/>
      <c r="V230" s="125"/>
      <c r="W230" s="125"/>
      <c r="X230" s="125"/>
      <c r="Y230" s="125"/>
      <c r="Z230" s="125"/>
      <c r="AA230" s="125"/>
      <c r="AB230" s="125"/>
      <c r="AC230" s="125"/>
      <c r="AD230" s="125"/>
      <c r="AE230" s="125"/>
      <c r="AF230" s="125"/>
      <c r="AG230" s="125"/>
      <c r="AH230" s="125"/>
      <c r="AI230" s="126"/>
    </row>
    <row r="231" spans="1:35" ht="12.75" customHeight="1">
      <c r="A231" s="46"/>
      <c r="B231" s="47"/>
      <c r="C231" s="36" t="s">
        <v>930</v>
      </c>
      <c r="D231" s="34"/>
      <c r="E231" s="35"/>
      <c r="F231" s="51"/>
      <c r="G231" s="35"/>
      <c r="H231" s="35"/>
      <c r="I231" s="35"/>
      <c r="J231" s="35" t="s">
        <v>931</v>
      </c>
      <c r="K231" s="35"/>
      <c r="L231" s="35"/>
      <c r="M231" s="35"/>
      <c r="N231" s="35"/>
      <c r="O231" s="35"/>
      <c r="P231" s="35"/>
      <c r="Q231" s="148"/>
      <c r="R231" s="310"/>
      <c r="S231" s="125"/>
      <c r="T231" s="125"/>
      <c r="U231" s="125"/>
      <c r="V231" s="125"/>
      <c r="W231" s="125"/>
      <c r="X231" s="125"/>
      <c r="Y231" s="125"/>
      <c r="Z231" s="125"/>
      <c r="AA231" s="125"/>
      <c r="AB231" s="125"/>
      <c r="AC231" s="125"/>
      <c r="AD231" s="125"/>
      <c r="AE231" s="125"/>
      <c r="AF231" s="125"/>
      <c r="AG231" s="125"/>
      <c r="AH231" s="125"/>
      <c r="AI231" s="126"/>
    </row>
    <row r="232" spans="1:35" ht="12.75" customHeight="1">
      <c r="A232" s="46"/>
      <c r="B232" s="47"/>
      <c r="C232" s="193" t="s">
        <v>932</v>
      </c>
      <c r="D232" s="34"/>
      <c r="E232" s="35"/>
      <c r="F232" s="51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148"/>
      <c r="R232" s="310"/>
      <c r="S232" s="125"/>
      <c r="T232" s="125"/>
      <c r="U232" s="125"/>
      <c r="V232" s="125"/>
      <c r="W232" s="125"/>
      <c r="X232" s="125"/>
      <c r="Y232" s="125"/>
      <c r="Z232" s="125"/>
      <c r="AA232" s="125"/>
      <c r="AB232" s="125"/>
      <c r="AC232" s="125"/>
      <c r="AD232" s="125"/>
      <c r="AE232" s="125"/>
      <c r="AF232" s="125"/>
      <c r="AG232" s="125"/>
      <c r="AH232" s="125"/>
      <c r="AI232" s="126"/>
    </row>
    <row r="233" spans="1:35" ht="12.75" customHeight="1">
      <c r="A233" s="52"/>
      <c r="B233" s="170"/>
      <c r="C233" s="194"/>
      <c r="D233" s="40"/>
      <c r="E233" s="41"/>
      <c r="F233" s="48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305"/>
      <c r="R233" s="306"/>
      <c r="S233" s="125"/>
      <c r="T233" s="125"/>
      <c r="U233" s="125"/>
      <c r="V233" s="125"/>
      <c r="W233" s="125"/>
      <c r="X233" s="125"/>
      <c r="Y233" s="125"/>
      <c r="Z233" s="125"/>
      <c r="AA233" s="125"/>
      <c r="AB233" s="125"/>
      <c r="AC233" s="125"/>
      <c r="AD233" s="125"/>
      <c r="AE233" s="125"/>
      <c r="AF233" s="125"/>
      <c r="AG233" s="125"/>
      <c r="AH233" s="125"/>
      <c r="AI233" s="126"/>
    </row>
    <row r="234" spans="1:35" ht="12.75" customHeight="1">
      <c r="A234" s="46" t="s">
        <v>933</v>
      </c>
      <c r="B234" s="47">
        <v>766</v>
      </c>
      <c r="C234" s="231" t="s">
        <v>934</v>
      </c>
      <c r="D234" s="58">
        <v>1363</v>
      </c>
      <c r="E234" s="240">
        <v>48934.36</v>
      </c>
      <c r="F234" s="240">
        <v>32589.35</v>
      </c>
      <c r="G234" s="240">
        <v>27917.360000000001</v>
      </c>
      <c r="H234" s="240">
        <v>31173.18</v>
      </c>
      <c r="I234" s="240">
        <v>41970.09</v>
      </c>
      <c r="J234" s="240">
        <v>24309.040000000001</v>
      </c>
      <c r="K234" s="240">
        <v>41950.13</v>
      </c>
      <c r="L234" s="240">
        <v>28529.86</v>
      </c>
      <c r="M234" s="240">
        <v>31388.83</v>
      </c>
      <c r="N234" s="265">
        <v>64743.67</v>
      </c>
      <c r="O234" s="210"/>
      <c r="P234" s="76"/>
      <c r="Q234" s="377">
        <f>SUM(E234:P234)</f>
        <v>373505.87</v>
      </c>
      <c r="R234" s="460">
        <f>AVERAGE(E234:P234)</f>
        <v>37350.587</v>
      </c>
      <c r="S234" s="309">
        <f>+R234</f>
        <v>37350.587</v>
      </c>
      <c r="T234" s="125"/>
      <c r="U234" s="125"/>
      <c r="V234" s="125"/>
      <c r="W234" s="125"/>
      <c r="X234" s="125"/>
      <c r="Y234" s="125"/>
      <c r="Z234" s="125"/>
      <c r="AA234" s="125"/>
      <c r="AB234" s="125"/>
      <c r="AC234" s="125"/>
      <c r="AD234" s="125"/>
      <c r="AE234" s="125"/>
      <c r="AF234" s="125"/>
      <c r="AG234" s="125"/>
      <c r="AH234" s="125"/>
      <c r="AI234" s="126"/>
    </row>
    <row r="235" spans="1:35" ht="12.75" customHeight="1">
      <c r="A235" s="46"/>
      <c r="B235" s="47"/>
      <c r="C235" s="193" t="s">
        <v>935</v>
      </c>
      <c r="D235" s="34"/>
      <c r="E235" s="144">
        <v>3350.6</v>
      </c>
      <c r="F235" s="144" t="s">
        <v>376</v>
      </c>
      <c r="G235" s="144" t="s">
        <v>376</v>
      </c>
      <c r="H235" s="144" t="s">
        <v>376</v>
      </c>
      <c r="I235" s="144">
        <v>843.51</v>
      </c>
      <c r="J235" s="144" t="s">
        <v>376</v>
      </c>
      <c r="K235" s="144">
        <v>840.52</v>
      </c>
      <c r="L235" s="144" t="s">
        <v>376</v>
      </c>
      <c r="M235" s="144" t="s">
        <v>376</v>
      </c>
      <c r="N235" s="145">
        <v>6201.86</v>
      </c>
      <c r="O235" s="210"/>
      <c r="P235" s="76"/>
      <c r="Q235" s="461">
        <f>SUM(E235:P235)</f>
        <v>11236.49</v>
      </c>
      <c r="R235" s="308">
        <f>Q235/11</f>
        <v>1021.49909090909</v>
      </c>
      <c r="S235" s="125"/>
      <c r="T235" s="309">
        <f>+R235</f>
        <v>1021.49909090909</v>
      </c>
      <c r="U235" s="221">
        <f>+Q235</f>
        <v>11236.49</v>
      </c>
      <c r="V235" s="125"/>
      <c r="W235" s="221" t="s">
        <v>376</v>
      </c>
      <c r="X235" s="125" t="s">
        <v>376</v>
      </c>
      <c r="Y235" s="125" t="s">
        <v>376</v>
      </c>
      <c r="Z235" s="221">
        <f>I235</f>
        <v>843.51</v>
      </c>
      <c r="AA235" s="125" t="s">
        <v>376</v>
      </c>
      <c r="AB235" s="221">
        <f>K235</f>
        <v>840.52</v>
      </c>
      <c r="AC235" s="125" t="s">
        <v>376</v>
      </c>
      <c r="AD235" s="125" t="s">
        <v>376</v>
      </c>
      <c r="AE235" s="221">
        <f>N235</f>
        <v>6201.86</v>
      </c>
      <c r="AF235" s="125" t="s">
        <v>376</v>
      </c>
      <c r="AG235" s="125" t="s">
        <v>376</v>
      </c>
      <c r="AH235" s="125"/>
      <c r="AI235" s="126"/>
    </row>
    <row r="236" spans="1:35" ht="12.75" customHeight="1">
      <c r="A236" s="46"/>
      <c r="B236" s="47"/>
      <c r="C236" s="193" t="s">
        <v>936</v>
      </c>
      <c r="D236" s="34"/>
      <c r="E236" s="118">
        <f t="shared" ref="E236:N236" si="21">E234/$D$234</f>
        <v>35.901951577402798</v>
      </c>
      <c r="F236" s="118">
        <f t="shared" si="21"/>
        <v>23.910014673514301</v>
      </c>
      <c r="G236" s="118">
        <f t="shared" si="21"/>
        <v>20.4822890682318</v>
      </c>
      <c r="H236" s="118">
        <f t="shared" si="21"/>
        <v>22.871005135730002</v>
      </c>
      <c r="I236" s="118">
        <f t="shared" si="21"/>
        <v>30.7924358033749</v>
      </c>
      <c r="J236" s="118">
        <f t="shared" si="21"/>
        <v>17.834952311078499</v>
      </c>
      <c r="K236" s="118">
        <f t="shared" si="21"/>
        <v>30.777791636096801</v>
      </c>
      <c r="L236" s="118">
        <f t="shared" si="21"/>
        <v>20.931665443873801</v>
      </c>
      <c r="M236" s="118">
        <f t="shared" si="21"/>
        <v>23.029222303741701</v>
      </c>
      <c r="N236" s="110">
        <f t="shared" si="21"/>
        <v>47.5008584005869</v>
      </c>
      <c r="O236" s="265"/>
      <c r="P236" s="38"/>
      <c r="Q236" s="180">
        <f>Q234/$D$234</f>
        <v>274.03218635363203</v>
      </c>
      <c r="R236" s="308">
        <f>+R234/D234</f>
        <v>27.403218635363199</v>
      </c>
      <c r="S236" s="125"/>
      <c r="T236" s="125"/>
      <c r="U236" s="125"/>
      <c r="V236" s="125"/>
      <c r="W236" s="125"/>
      <c r="X236" s="125"/>
      <c r="Y236" s="125"/>
      <c r="Z236" s="125"/>
      <c r="AA236" s="125"/>
      <c r="AB236" s="125"/>
      <c r="AC236" s="125"/>
      <c r="AD236" s="125"/>
      <c r="AE236" s="125"/>
      <c r="AF236" s="125"/>
      <c r="AG236" s="125"/>
      <c r="AH236" s="125"/>
      <c r="AI236" s="126"/>
    </row>
    <row r="237" spans="1:35" ht="12.75" customHeight="1">
      <c r="A237" s="46"/>
      <c r="B237" s="47"/>
      <c r="C237" s="193" t="s">
        <v>937</v>
      </c>
      <c r="D237" s="34"/>
      <c r="E237" s="198" t="s">
        <v>938</v>
      </c>
      <c r="F237" s="600"/>
      <c r="G237" s="198"/>
      <c r="H237" s="198"/>
      <c r="I237" s="198" t="s">
        <v>939</v>
      </c>
      <c r="J237" s="198"/>
      <c r="K237" s="198" t="s">
        <v>940</v>
      </c>
      <c r="L237" s="198"/>
      <c r="M237" s="198"/>
      <c r="N237" s="198" t="s">
        <v>941</v>
      </c>
      <c r="O237" s="198"/>
      <c r="P237" s="198"/>
      <c r="Q237" s="469"/>
      <c r="R237" s="476"/>
      <c r="S237" s="125"/>
      <c r="T237" s="125"/>
      <c r="U237" s="125"/>
      <c r="V237" s="125"/>
      <c r="W237" s="125"/>
      <c r="X237" s="125"/>
      <c r="Y237" s="125"/>
      <c r="Z237" s="125"/>
      <c r="AA237" s="125"/>
      <c r="AB237" s="125"/>
      <c r="AC237" s="125"/>
      <c r="AD237" s="125"/>
      <c r="AE237" s="125"/>
      <c r="AF237" s="125"/>
      <c r="AG237" s="125"/>
      <c r="AH237" s="125"/>
      <c r="AI237" s="126"/>
    </row>
    <row r="238" spans="1:35" ht="12.75" customHeight="1">
      <c r="A238" s="46"/>
      <c r="B238" s="89"/>
      <c r="C238" s="192" t="s">
        <v>942</v>
      </c>
      <c r="D238" s="34"/>
      <c r="E238" s="35"/>
      <c r="F238" s="234"/>
      <c r="G238" s="180"/>
      <c r="H238" s="180"/>
      <c r="I238" s="180"/>
      <c r="J238" s="180"/>
      <c r="K238" s="180"/>
      <c r="L238" s="180"/>
      <c r="M238" s="180"/>
      <c r="N238" s="180"/>
      <c r="O238" s="180"/>
      <c r="P238" s="180"/>
      <c r="Q238" s="148"/>
      <c r="R238" s="310"/>
      <c r="S238" s="125"/>
      <c r="T238" s="125"/>
      <c r="U238" s="125"/>
      <c r="V238" s="125"/>
      <c r="W238" s="125"/>
      <c r="X238" s="125"/>
      <c r="Y238" s="125"/>
      <c r="Z238" s="125"/>
      <c r="AA238" s="125"/>
      <c r="AB238" s="125"/>
      <c r="AC238" s="125"/>
      <c r="AD238" s="125"/>
      <c r="AE238" s="125"/>
      <c r="AF238" s="125"/>
      <c r="AG238" s="125"/>
      <c r="AH238" s="125"/>
      <c r="AI238" s="126"/>
    </row>
    <row r="239" spans="1:35" ht="103.5" customHeight="1">
      <c r="A239" s="228"/>
      <c r="B239" s="66"/>
      <c r="C239" s="194" t="s">
        <v>943</v>
      </c>
      <c r="D239" s="40"/>
      <c r="E239" s="55"/>
      <c r="F239" s="56"/>
      <c r="G239" s="55"/>
      <c r="H239" s="55"/>
      <c r="I239" s="55"/>
      <c r="J239" s="55"/>
      <c r="K239" s="55"/>
      <c r="L239" s="55"/>
      <c r="M239" s="55"/>
      <c r="N239" s="55"/>
      <c r="O239" s="55"/>
      <c r="P239" s="55"/>
      <c r="Q239" s="374"/>
      <c r="R239" s="311"/>
      <c r="S239" s="125"/>
      <c r="T239" s="125"/>
      <c r="U239" s="125"/>
      <c r="V239" s="125"/>
      <c r="W239" s="125"/>
      <c r="X239" s="125"/>
      <c r="Y239" s="125"/>
      <c r="Z239" s="125"/>
      <c r="AA239" s="125"/>
      <c r="AB239" s="125"/>
      <c r="AC239" s="125"/>
      <c r="AD239" s="125"/>
      <c r="AE239" s="125"/>
      <c r="AF239" s="125"/>
      <c r="AG239" s="125"/>
      <c r="AH239" s="125"/>
      <c r="AI239" s="126"/>
    </row>
    <row r="240" spans="1:35" ht="12.75" customHeight="1">
      <c r="A240" s="46" t="s">
        <v>944</v>
      </c>
      <c r="B240" s="47">
        <v>795</v>
      </c>
      <c r="C240" s="231" t="s">
        <v>945</v>
      </c>
      <c r="D240" s="58">
        <v>603</v>
      </c>
      <c r="E240" s="232">
        <v>11380.43</v>
      </c>
      <c r="F240" s="216">
        <v>7887.71</v>
      </c>
      <c r="G240" s="216">
        <v>7726.19</v>
      </c>
      <c r="H240" s="232">
        <v>8763.2900000000009</v>
      </c>
      <c r="I240" s="216">
        <v>9272.43</v>
      </c>
      <c r="J240" s="216">
        <v>6144.06</v>
      </c>
      <c r="K240" s="216">
        <v>5975.62</v>
      </c>
      <c r="L240" s="216">
        <v>8229.86</v>
      </c>
      <c r="M240" s="216">
        <v>16399.669999999998</v>
      </c>
      <c r="N240" s="216">
        <v>15356.1</v>
      </c>
      <c r="O240" s="216">
        <v>17835.830000000002</v>
      </c>
      <c r="P240" s="240">
        <v>26061.86</v>
      </c>
      <c r="Q240" s="280">
        <f>SUM(E240:P240)</f>
        <v>141033.04999999999</v>
      </c>
      <c r="R240" s="460">
        <f>AVERAGE(E240:P240)</f>
        <v>11752.7541666667</v>
      </c>
      <c r="S240" s="309">
        <f>+R240</f>
        <v>11752.7541666667</v>
      </c>
      <c r="T240" s="125"/>
      <c r="U240" s="125"/>
      <c r="V240" s="125"/>
      <c r="W240" s="125"/>
      <c r="X240" s="125"/>
      <c r="Y240" s="125"/>
      <c r="Z240" s="125"/>
      <c r="AA240" s="125"/>
      <c r="AB240" s="125"/>
      <c r="AC240" s="125"/>
      <c r="AD240" s="125"/>
      <c r="AE240" s="125"/>
      <c r="AF240" s="125"/>
      <c r="AG240" s="125"/>
      <c r="AH240" s="125"/>
      <c r="AI240" s="126"/>
    </row>
    <row r="241" spans="1:35" ht="12.75" customHeight="1">
      <c r="A241" s="46"/>
      <c r="B241" s="47"/>
      <c r="C241" s="192" t="s">
        <v>946</v>
      </c>
      <c r="D241" s="34"/>
      <c r="E241" s="233" t="s">
        <v>376</v>
      </c>
      <c r="F241" s="233" t="s">
        <v>376</v>
      </c>
      <c r="G241" s="233" t="s">
        <v>376</v>
      </c>
      <c r="H241" s="233" t="s">
        <v>376</v>
      </c>
      <c r="I241" s="233" t="s">
        <v>376</v>
      </c>
      <c r="J241" s="233" t="s">
        <v>376</v>
      </c>
      <c r="K241" s="233" t="s">
        <v>947</v>
      </c>
      <c r="L241" s="233" t="s">
        <v>376</v>
      </c>
      <c r="M241" s="233" t="s">
        <v>376</v>
      </c>
      <c r="N241" s="233" t="s">
        <v>376</v>
      </c>
      <c r="O241" s="233" t="s">
        <v>376</v>
      </c>
      <c r="P241" s="144" t="s">
        <v>376</v>
      </c>
      <c r="Q241" s="462">
        <f>SUM(E241:P241)</f>
        <v>0</v>
      </c>
      <c r="R241" s="308">
        <f>Q241/12</f>
        <v>0</v>
      </c>
      <c r="S241" s="125"/>
      <c r="T241" s="309">
        <f>+R241</f>
        <v>0</v>
      </c>
      <c r="U241" s="221">
        <f>+Q241</f>
        <v>0</v>
      </c>
      <c r="V241" s="125"/>
      <c r="W241" s="221" t="s">
        <v>376</v>
      </c>
      <c r="X241" s="125" t="s">
        <v>376</v>
      </c>
      <c r="Y241" s="125" t="s">
        <v>376</v>
      </c>
      <c r="Z241" s="125" t="s">
        <v>376</v>
      </c>
      <c r="AA241" s="125" t="s">
        <v>376</v>
      </c>
      <c r="AB241" s="125" t="s">
        <v>376</v>
      </c>
      <c r="AC241" s="125" t="s">
        <v>376</v>
      </c>
      <c r="AD241" s="125" t="s">
        <v>376</v>
      </c>
      <c r="AE241" s="125" t="s">
        <v>376</v>
      </c>
      <c r="AF241" s="125" t="s">
        <v>376</v>
      </c>
      <c r="AG241" s="125" t="s">
        <v>376</v>
      </c>
      <c r="AH241" s="125"/>
      <c r="AI241" s="126"/>
    </row>
    <row r="242" spans="1:35" ht="12.75" customHeight="1">
      <c r="A242" s="46"/>
      <c r="B242" s="47"/>
      <c r="C242" s="193" t="s">
        <v>714</v>
      </c>
      <c r="D242" s="34"/>
      <c r="E242" s="118">
        <f t="shared" ref="E242:Q242" si="22">E240/$D$240</f>
        <v>18.873018242122701</v>
      </c>
      <c r="F242" s="118">
        <f t="shared" si="22"/>
        <v>13.0807794361526</v>
      </c>
      <c r="G242" s="118">
        <f t="shared" si="22"/>
        <v>12.812918739635199</v>
      </c>
      <c r="H242" s="118">
        <f t="shared" si="22"/>
        <v>14.532819237147599</v>
      </c>
      <c r="I242" s="118">
        <f t="shared" si="22"/>
        <v>15.377164179104501</v>
      </c>
      <c r="J242" s="118">
        <f t="shared" si="22"/>
        <v>10.189154228855701</v>
      </c>
      <c r="K242" s="118">
        <f t="shared" si="22"/>
        <v>9.9098175787728007</v>
      </c>
      <c r="L242" s="118">
        <f t="shared" si="22"/>
        <v>13.648192371476</v>
      </c>
      <c r="M242" s="118">
        <f t="shared" si="22"/>
        <v>27.196799336650098</v>
      </c>
      <c r="N242" s="118">
        <f t="shared" si="22"/>
        <v>25.466169154228901</v>
      </c>
      <c r="O242" s="118">
        <f t="shared" si="22"/>
        <v>29.578490878938599</v>
      </c>
      <c r="P242" s="118">
        <f t="shared" si="22"/>
        <v>43.220331674958501</v>
      </c>
      <c r="Q242" s="35">
        <f t="shared" si="22"/>
        <v>233.885655058043</v>
      </c>
      <c r="R242" s="308">
        <f>+R240/D240</f>
        <v>19.490471254836901</v>
      </c>
      <c r="S242" s="125"/>
      <c r="T242" s="125"/>
      <c r="U242" s="125"/>
      <c r="V242" s="125"/>
      <c r="W242" s="125"/>
      <c r="X242" s="125"/>
      <c r="Y242" s="125"/>
      <c r="Z242" s="125"/>
      <c r="AA242" s="125"/>
      <c r="AB242" s="125"/>
      <c r="AC242" s="125"/>
      <c r="AD242" s="125"/>
      <c r="AE242" s="125"/>
      <c r="AF242" s="125"/>
      <c r="AG242" s="125"/>
      <c r="AH242" s="125"/>
      <c r="AI242" s="126"/>
    </row>
    <row r="243" spans="1:35" ht="12.75" customHeight="1">
      <c r="A243" s="46"/>
      <c r="B243" s="47"/>
      <c r="C243" s="193" t="s">
        <v>948</v>
      </c>
      <c r="D243" s="34"/>
      <c r="E243" s="35"/>
      <c r="F243" s="234"/>
      <c r="G243" s="180"/>
      <c r="H243" s="180"/>
      <c r="I243" s="180"/>
      <c r="J243" s="180"/>
      <c r="K243" s="180"/>
      <c r="L243" s="180"/>
      <c r="M243" s="180"/>
      <c r="N243" s="180"/>
      <c r="O243" s="180"/>
      <c r="P243" s="180"/>
      <c r="Q243" s="462"/>
      <c r="R243" s="310"/>
      <c r="S243" s="125"/>
      <c r="T243" s="125"/>
      <c r="U243" s="125"/>
      <c r="V243" s="125"/>
      <c r="W243" s="125"/>
      <c r="X243" s="125"/>
      <c r="Y243" s="125"/>
      <c r="Z243" s="125"/>
      <c r="AA243" s="125"/>
      <c r="AB243" s="125"/>
      <c r="AC243" s="125"/>
      <c r="AD243" s="125"/>
      <c r="AE243" s="125"/>
      <c r="AF243" s="125"/>
      <c r="AG243" s="125"/>
      <c r="AH243" s="125"/>
      <c r="AI243" s="126"/>
    </row>
    <row r="244" spans="1:35" ht="12.75" customHeight="1">
      <c r="A244" s="46"/>
      <c r="B244" s="47"/>
      <c r="C244" s="193" t="s">
        <v>949</v>
      </c>
      <c r="D244" s="34"/>
      <c r="E244" s="45"/>
      <c r="F244" s="235"/>
      <c r="G244" s="179"/>
      <c r="H244" s="179"/>
      <c r="I244" s="179"/>
      <c r="J244" s="179"/>
      <c r="K244" s="179"/>
      <c r="L244" s="179"/>
      <c r="M244" s="179"/>
      <c r="N244" s="179"/>
      <c r="O244" s="179"/>
      <c r="P244" s="179"/>
      <c r="Q244" s="472"/>
      <c r="R244" s="477"/>
      <c r="S244" s="125"/>
      <c r="T244" s="125"/>
      <c r="U244" s="125"/>
      <c r="V244" s="125"/>
      <c r="W244" s="125"/>
      <c r="X244" s="125"/>
      <c r="Y244" s="125"/>
      <c r="Z244" s="125"/>
      <c r="AA244" s="125"/>
      <c r="AB244" s="125"/>
      <c r="AC244" s="125"/>
      <c r="AD244" s="125"/>
      <c r="AE244" s="125"/>
      <c r="AF244" s="125"/>
      <c r="AG244" s="125"/>
      <c r="AH244" s="125"/>
      <c r="AI244" s="126"/>
    </row>
    <row r="245" spans="1:35" ht="77.25" customHeight="1">
      <c r="A245" s="228"/>
      <c r="B245" s="236"/>
      <c r="C245" s="194" t="s">
        <v>950</v>
      </c>
      <c r="D245" s="40"/>
      <c r="E245" s="237"/>
      <c r="F245" s="238"/>
      <c r="G245" s="237"/>
      <c r="H245" s="237"/>
      <c r="I245" s="266"/>
      <c r="J245" s="266"/>
      <c r="K245" s="266"/>
      <c r="L245" s="266"/>
      <c r="M245" s="237"/>
      <c r="N245" s="266"/>
      <c r="O245" s="237"/>
      <c r="P245" s="266"/>
      <c r="Q245" s="487"/>
      <c r="R245" s="488"/>
      <c r="S245" s="125"/>
      <c r="T245" s="125"/>
      <c r="U245" s="125"/>
      <c r="V245" s="125"/>
      <c r="W245" s="125"/>
      <c r="X245" s="125"/>
      <c r="Y245" s="125"/>
      <c r="Z245" s="125"/>
      <c r="AA245" s="125"/>
      <c r="AB245" s="125"/>
      <c r="AC245" s="125"/>
      <c r="AD245" s="125"/>
      <c r="AE245" s="125"/>
      <c r="AF245" s="125"/>
      <c r="AG245" s="125"/>
      <c r="AH245" s="125"/>
      <c r="AI245" s="126"/>
    </row>
    <row r="246" spans="1:35" ht="12.75" hidden="1" customHeight="1">
      <c r="A246" s="46" t="s">
        <v>951</v>
      </c>
      <c r="B246" s="47">
        <v>201</v>
      </c>
      <c r="C246" s="239" t="s">
        <v>952</v>
      </c>
      <c r="D246" s="58">
        <v>3606</v>
      </c>
      <c r="E246" s="240"/>
      <c r="F246" s="38"/>
      <c r="G246" s="125"/>
      <c r="H246" s="126"/>
      <c r="I246" s="125"/>
      <c r="J246" s="126"/>
      <c r="K246" s="125"/>
      <c r="L246" s="126"/>
      <c r="M246" s="125"/>
      <c r="N246" s="268"/>
      <c r="O246" s="125"/>
      <c r="P246" s="268"/>
      <c r="Q246" s="472">
        <f>SUM(E246:P246)</f>
        <v>0</v>
      </c>
      <c r="R246" s="308">
        <v>0</v>
      </c>
      <c r="S246" s="125"/>
      <c r="T246" s="125"/>
      <c r="U246" s="125"/>
      <c r="V246" s="125"/>
      <c r="W246" s="125"/>
      <c r="X246" s="125"/>
      <c r="Y246" s="125"/>
      <c r="Z246" s="125"/>
      <c r="AA246" s="125"/>
      <c r="AB246" s="125"/>
      <c r="AC246" s="125"/>
      <c r="AD246" s="125"/>
      <c r="AE246" s="125"/>
      <c r="AF246" s="125"/>
      <c r="AG246" s="125"/>
      <c r="AH246" s="125"/>
      <c r="AI246" s="126"/>
    </row>
    <row r="247" spans="1:35" ht="12.75" hidden="1" customHeight="1">
      <c r="A247" s="46"/>
      <c r="B247" s="47"/>
      <c r="C247" s="227" t="s">
        <v>953</v>
      </c>
      <c r="D247" s="74"/>
      <c r="E247" s="144"/>
      <c r="F247" s="144"/>
      <c r="G247" s="125"/>
      <c r="H247" s="126"/>
      <c r="I247" s="125"/>
      <c r="J247" s="126"/>
      <c r="K247" s="125"/>
      <c r="L247" s="126"/>
      <c r="M247" s="125"/>
      <c r="N247" s="126"/>
      <c r="O247" s="125"/>
      <c r="P247" s="126"/>
      <c r="Q247" s="462">
        <f>SUM(E247:P247)</f>
        <v>0</v>
      </c>
      <c r="R247" s="308">
        <f>Q247/2</f>
        <v>0</v>
      </c>
      <c r="S247" s="125"/>
      <c r="T247" s="309">
        <f>+R247</f>
        <v>0</v>
      </c>
      <c r="U247" s="221">
        <f>+Q247</f>
        <v>0</v>
      </c>
      <c r="V247" s="125"/>
      <c r="W247" s="125"/>
      <c r="X247" s="125"/>
      <c r="Y247" s="125"/>
      <c r="Z247" s="125"/>
      <c r="AA247" s="125"/>
      <c r="AB247" s="125"/>
      <c r="AC247" s="125"/>
      <c r="AD247" s="125"/>
      <c r="AE247" s="125"/>
      <c r="AF247" s="125"/>
      <c r="AG247" s="125"/>
      <c r="AH247" s="125"/>
      <c r="AI247" s="126"/>
    </row>
    <row r="248" spans="1:35" ht="12.75" hidden="1" customHeight="1">
      <c r="A248" s="46"/>
      <c r="B248" s="47"/>
      <c r="C248" s="241" t="s">
        <v>954</v>
      </c>
      <c r="D248" s="242"/>
      <c r="E248" s="118">
        <f>E246/$D$246</f>
        <v>0</v>
      </c>
      <c r="F248" s="118">
        <f>F246/$D$246</f>
        <v>0</v>
      </c>
      <c r="G248" s="125"/>
      <c r="H248" s="243"/>
      <c r="I248" s="125"/>
      <c r="J248" s="243"/>
      <c r="K248" s="125"/>
      <c r="L248" s="243"/>
      <c r="M248" s="125"/>
      <c r="N248" s="243"/>
      <c r="O248" s="125"/>
      <c r="P248" s="243"/>
      <c r="Q248" s="104">
        <f>Q246/$D$246</f>
        <v>0</v>
      </c>
      <c r="R248" s="308">
        <f>+R246/D246</f>
        <v>0</v>
      </c>
      <c r="S248" s="125"/>
      <c r="T248" s="125"/>
      <c r="U248" s="125"/>
      <c r="V248" s="125"/>
      <c r="W248" s="125"/>
      <c r="X248" s="125"/>
      <c r="Y248" s="125"/>
      <c r="Z248" s="125"/>
      <c r="AA248" s="125"/>
      <c r="AB248" s="125"/>
      <c r="AC248" s="125"/>
      <c r="AD248" s="125"/>
      <c r="AE248" s="125"/>
      <c r="AF248" s="125"/>
      <c r="AG248" s="125"/>
      <c r="AH248" s="125"/>
      <c r="AI248" s="126"/>
    </row>
    <row r="249" spans="1:35" ht="12.75" hidden="1" customHeight="1">
      <c r="A249" s="46"/>
      <c r="B249" s="47"/>
      <c r="C249" s="36" t="s">
        <v>682</v>
      </c>
      <c r="D249" s="244"/>
      <c r="E249" s="144"/>
      <c r="F249" s="144"/>
      <c r="G249" s="245"/>
      <c r="H249" s="245"/>
      <c r="I249" s="245"/>
      <c r="J249" s="245"/>
      <c r="K249" s="245"/>
      <c r="L249" s="245"/>
      <c r="M249" s="245"/>
      <c r="N249" s="245"/>
      <c r="O249" s="245"/>
      <c r="P249" s="245"/>
      <c r="Q249" s="206"/>
      <c r="R249" s="310"/>
      <c r="S249" s="125"/>
      <c r="T249" s="125"/>
      <c r="U249" s="125"/>
      <c r="V249" s="125"/>
      <c r="W249" s="125"/>
      <c r="X249" s="125"/>
      <c r="Y249" s="125"/>
      <c r="Z249" s="125"/>
      <c r="AA249" s="125"/>
      <c r="AB249" s="125"/>
      <c r="AC249" s="125"/>
      <c r="AD249" s="125"/>
      <c r="AE249" s="125"/>
      <c r="AF249" s="125"/>
      <c r="AG249" s="125"/>
      <c r="AH249" s="125"/>
      <c r="AI249" s="126"/>
    </row>
    <row r="250" spans="1:35" ht="12.75" hidden="1" customHeight="1">
      <c r="A250" s="46"/>
      <c r="B250" s="47"/>
      <c r="C250" s="96" t="s">
        <v>955</v>
      </c>
      <c r="D250" s="244"/>
      <c r="E250" s="76"/>
      <c r="F250" s="185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177"/>
      <c r="R250" s="476"/>
      <c r="S250" s="125"/>
      <c r="T250" s="125"/>
      <c r="U250" s="125"/>
      <c r="V250" s="125"/>
      <c r="W250" s="125"/>
      <c r="X250" s="125"/>
      <c r="Y250" s="125"/>
      <c r="Z250" s="125"/>
      <c r="AA250" s="125"/>
      <c r="AB250" s="125"/>
      <c r="AC250" s="125"/>
      <c r="AD250" s="125"/>
      <c r="AE250" s="125"/>
      <c r="AF250" s="125"/>
      <c r="AG250" s="125"/>
      <c r="AH250" s="125"/>
      <c r="AI250" s="126"/>
    </row>
    <row r="251" spans="1:35" ht="12.75" hidden="1" customHeight="1">
      <c r="A251" s="46"/>
      <c r="B251" s="47"/>
      <c r="C251" s="36" t="s">
        <v>956</v>
      </c>
      <c r="D251" s="244"/>
      <c r="E251" s="144"/>
      <c r="F251" s="144"/>
      <c r="G251" s="245"/>
      <c r="H251" s="245"/>
      <c r="I251" s="245"/>
      <c r="J251" s="245"/>
      <c r="K251" s="245"/>
      <c r="L251" s="245"/>
      <c r="M251" s="245"/>
      <c r="N251" s="245"/>
      <c r="O251" s="245"/>
      <c r="P251" s="245"/>
      <c r="Q251" s="206"/>
      <c r="R251" s="310"/>
      <c r="S251" s="125"/>
      <c r="T251" s="125"/>
      <c r="U251" s="125"/>
      <c r="V251" s="125"/>
      <c r="W251" s="125"/>
      <c r="X251" s="125"/>
      <c r="Y251" s="125"/>
      <c r="Z251" s="125"/>
      <c r="AA251" s="125"/>
      <c r="AB251" s="125"/>
      <c r="AC251" s="125"/>
      <c r="AD251" s="125"/>
      <c r="AE251" s="125"/>
      <c r="AF251" s="125"/>
      <c r="AG251" s="125"/>
      <c r="AH251" s="125"/>
      <c r="AI251" s="126"/>
    </row>
    <row r="252" spans="1:35" ht="12.75" hidden="1" customHeight="1">
      <c r="A252" s="46"/>
      <c r="B252" s="47"/>
      <c r="C252" s="33" t="s">
        <v>957</v>
      </c>
      <c r="D252" s="244"/>
      <c r="E252" s="76"/>
      <c r="F252" s="185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177"/>
      <c r="R252" s="476"/>
      <c r="S252" s="125"/>
      <c r="T252" s="125"/>
      <c r="U252" s="125"/>
      <c r="V252" s="125"/>
      <c r="W252" s="125"/>
      <c r="X252" s="125"/>
      <c r="Y252" s="125"/>
      <c r="Z252" s="125"/>
      <c r="AA252" s="125"/>
      <c r="AB252" s="125"/>
      <c r="AC252" s="125"/>
      <c r="AD252" s="125"/>
      <c r="AE252" s="125"/>
      <c r="AF252" s="125"/>
      <c r="AG252" s="125"/>
      <c r="AH252" s="125"/>
      <c r="AI252" s="126"/>
    </row>
    <row r="253" spans="1:35" ht="12.75" hidden="1" customHeight="1">
      <c r="A253" s="46"/>
      <c r="B253" s="47"/>
      <c r="C253" s="36"/>
      <c r="D253" s="244"/>
      <c r="E253" s="144"/>
      <c r="F253" s="144"/>
      <c r="G253" s="245"/>
      <c r="H253" s="245"/>
      <c r="I253" s="245"/>
      <c r="J253" s="245"/>
      <c r="K253" s="245"/>
      <c r="L253" s="245"/>
      <c r="M253" s="245"/>
      <c r="N253" s="245"/>
      <c r="O253" s="245"/>
      <c r="P253" s="245"/>
      <c r="Q253" s="206"/>
      <c r="R253" s="310"/>
      <c r="S253" s="125"/>
      <c r="T253" s="125"/>
      <c r="U253" s="125"/>
      <c r="V253" s="125"/>
      <c r="W253" s="125"/>
      <c r="X253" s="125"/>
      <c r="Y253" s="125"/>
      <c r="Z253" s="125"/>
      <c r="AA253" s="125"/>
      <c r="AB253" s="125"/>
      <c r="AC253" s="125"/>
      <c r="AD253" s="125"/>
      <c r="AE253" s="125"/>
      <c r="AF253" s="125"/>
      <c r="AG253" s="125"/>
      <c r="AH253" s="125"/>
      <c r="AI253" s="126"/>
    </row>
    <row r="254" spans="1:35" ht="26.25" hidden="1" customHeight="1">
      <c r="A254" s="46"/>
      <c r="B254" s="47"/>
      <c r="C254" s="246"/>
      <c r="D254" s="244"/>
      <c r="E254" s="76"/>
      <c r="F254" s="185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120"/>
      <c r="R254" s="306"/>
      <c r="S254" s="125"/>
      <c r="T254" s="125"/>
      <c r="U254" s="125"/>
      <c r="V254" s="125"/>
      <c r="W254" s="125"/>
      <c r="X254" s="125"/>
      <c r="Y254" s="125"/>
      <c r="Z254" s="125"/>
      <c r="AA254" s="125"/>
      <c r="AB254" s="125"/>
      <c r="AC254" s="125"/>
      <c r="AD254" s="125"/>
      <c r="AE254" s="125"/>
      <c r="AF254" s="125"/>
      <c r="AG254" s="125"/>
      <c r="AH254" s="125"/>
      <c r="AI254" s="126"/>
    </row>
    <row r="255" spans="1:35" ht="12.75" customHeight="1">
      <c r="A255" s="46" t="s">
        <v>958</v>
      </c>
      <c r="B255" s="47">
        <v>945</v>
      </c>
      <c r="C255" s="247" t="s">
        <v>959</v>
      </c>
      <c r="D255" s="58">
        <v>945</v>
      </c>
      <c r="E255" s="35">
        <v>70055.600000000006</v>
      </c>
      <c r="F255" s="35">
        <v>50700.55</v>
      </c>
      <c r="G255" s="35">
        <v>73146.850000000006</v>
      </c>
      <c r="H255" s="35">
        <v>65768.350000000006</v>
      </c>
      <c r="I255" s="35">
        <v>79015.899999999994</v>
      </c>
      <c r="J255" s="35">
        <v>64203.75</v>
      </c>
      <c r="K255" s="35">
        <v>89266.1</v>
      </c>
      <c r="L255" s="35">
        <v>71201.350000000006</v>
      </c>
      <c r="M255" s="185">
        <v>102498</v>
      </c>
      <c r="N255" s="120">
        <v>92956.3</v>
      </c>
      <c r="O255" s="240">
        <v>87354.3</v>
      </c>
      <c r="P255" s="76">
        <v>79232.95</v>
      </c>
      <c r="Q255" s="377">
        <f>SUM(E255:P255)</f>
        <v>925400</v>
      </c>
      <c r="R255" s="460">
        <f>AVERAGE(E255:P255)</f>
        <v>77116.666666666701</v>
      </c>
      <c r="S255" s="309">
        <f>+R255</f>
        <v>77116.666666666701</v>
      </c>
      <c r="T255" s="125"/>
      <c r="U255" s="125"/>
      <c r="V255" s="125"/>
      <c r="W255" s="125"/>
      <c r="X255" s="125"/>
      <c r="Y255" s="125"/>
      <c r="Z255" s="125"/>
      <c r="AA255" s="125"/>
      <c r="AB255" s="125"/>
      <c r="AC255" s="125"/>
      <c r="AD255" s="125"/>
      <c r="AE255" s="125"/>
      <c r="AF255" s="125"/>
      <c r="AG255" s="125"/>
      <c r="AH255" s="125"/>
      <c r="AI255" s="126"/>
    </row>
    <row r="256" spans="1:35" ht="12.75" customHeight="1">
      <c r="A256" s="46"/>
      <c r="B256" s="47"/>
      <c r="C256" s="248" t="s">
        <v>960</v>
      </c>
      <c r="D256" s="244"/>
      <c r="E256" s="35">
        <v>505.56</v>
      </c>
      <c r="F256" s="35" t="s">
        <v>376</v>
      </c>
      <c r="G256" s="35">
        <v>814.69</v>
      </c>
      <c r="H256" s="35">
        <v>76.84</v>
      </c>
      <c r="I256" s="35">
        <v>1401.59</v>
      </c>
      <c r="J256" s="35" t="s">
        <v>376</v>
      </c>
      <c r="K256" s="35">
        <v>2426.61</v>
      </c>
      <c r="L256" s="35">
        <v>620.14</v>
      </c>
      <c r="M256" s="144">
        <v>3749.8</v>
      </c>
      <c r="N256" s="144">
        <v>2795.63</v>
      </c>
      <c r="O256" s="144">
        <v>2235.4299999999998</v>
      </c>
      <c r="P256" s="144">
        <v>1423.3</v>
      </c>
      <c r="Q256" s="462">
        <f>SUM(E256:P256)</f>
        <v>16049.59</v>
      </c>
      <c r="R256" s="308">
        <f>Q256/12</f>
        <v>1337.46583333333</v>
      </c>
      <c r="S256" s="125"/>
      <c r="T256" s="309">
        <f>+R256</f>
        <v>1337.46583333333</v>
      </c>
      <c r="U256" s="221">
        <f>+Q256</f>
        <v>16049.59</v>
      </c>
      <c r="V256" s="125"/>
      <c r="W256" s="221" t="s">
        <v>376</v>
      </c>
      <c r="X256" s="221">
        <f>G256</f>
        <v>814.69</v>
      </c>
      <c r="Y256" s="221">
        <f>H256</f>
        <v>76.84</v>
      </c>
      <c r="Z256" s="221">
        <f>I256</f>
        <v>1401.59</v>
      </c>
      <c r="AA256" s="125" t="s">
        <v>376</v>
      </c>
      <c r="AB256" s="221">
        <f t="shared" ref="AB256:AG256" si="23">K256</f>
        <v>2426.61</v>
      </c>
      <c r="AC256" s="221">
        <f t="shared" si="23"/>
        <v>620.14</v>
      </c>
      <c r="AD256" s="221">
        <f t="shared" si="23"/>
        <v>3749.8</v>
      </c>
      <c r="AE256" s="221">
        <f t="shared" si="23"/>
        <v>2795.63</v>
      </c>
      <c r="AF256" s="221">
        <f t="shared" si="23"/>
        <v>2235.4299999999998</v>
      </c>
      <c r="AG256" s="221">
        <f t="shared" si="23"/>
        <v>1423.3</v>
      </c>
      <c r="AH256" s="125"/>
      <c r="AI256" s="126"/>
    </row>
    <row r="257" spans="1:35" ht="12.75" customHeight="1">
      <c r="A257" s="46"/>
      <c r="B257" s="47"/>
      <c r="C257" s="248" t="s">
        <v>961</v>
      </c>
      <c r="D257" s="244"/>
      <c r="E257" s="118">
        <f t="shared" ref="E257:Q257" si="24">E255/$D$255</f>
        <v>74.132910052910105</v>
      </c>
      <c r="F257" s="118">
        <f t="shared" si="24"/>
        <v>53.651375661375702</v>
      </c>
      <c r="G257" s="118">
        <f t="shared" si="24"/>
        <v>77.404074074074103</v>
      </c>
      <c r="H257" s="118">
        <f t="shared" si="24"/>
        <v>69.5961375661376</v>
      </c>
      <c r="I257" s="118">
        <f t="shared" si="24"/>
        <v>83.614708994709005</v>
      </c>
      <c r="J257" s="118">
        <f t="shared" si="24"/>
        <v>67.940476190476204</v>
      </c>
      <c r="K257" s="118">
        <f t="shared" si="24"/>
        <v>94.461481481481499</v>
      </c>
      <c r="L257" s="118">
        <f t="shared" si="24"/>
        <v>75.345343915343904</v>
      </c>
      <c r="M257" s="118">
        <f t="shared" si="24"/>
        <v>108.463492063492</v>
      </c>
      <c r="N257" s="118">
        <f t="shared" si="24"/>
        <v>98.366455026455</v>
      </c>
      <c r="O257" s="118">
        <f t="shared" si="24"/>
        <v>92.438412698412705</v>
      </c>
      <c r="P257" s="118">
        <f t="shared" si="24"/>
        <v>83.844391534391505</v>
      </c>
      <c r="Q257" s="35">
        <f t="shared" si="24"/>
        <v>979.25925925925901</v>
      </c>
      <c r="R257" s="308">
        <f>+R255/D255</f>
        <v>81.604938271604894</v>
      </c>
      <c r="S257" s="125"/>
      <c r="T257" s="125"/>
      <c r="U257" s="125"/>
      <c r="V257" s="125"/>
      <c r="W257" s="125"/>
      <c r="X257" s="125"/>
      <c r="Y257" s="125"/>
      <c r="Z257" s="125"/>
      <c r="AA257" s="125"/>
      <c r="AB257" s="125"/>
      <c r="AC257" s="125"/>
      <c r="AD257" s="125"/>
      <c r="AE257" s="125"/>
      <c r="AF257" s="125"/>
      <c r="AG257" s="125"/>
      <c r="AH257" s="125"/>
      <c r="AI257" s="126"/>
    </row>
    <row r="258" spans="1:35" ht="12.75" customHeight="1">
      <c r="A258" s="46"/>
      <c r="B258" s="47"/>
      <c r="C258" s="248" t="s">
        <v>962</v>
      </c>
      <c r="D258" s="244"/>
      <c r="E258" s="240" t="s">
        <v>963</v>
      </c>
      <c r="F258" s="240"/>
      <c r="G258" s="240" t="s">
        <v>964</v>
      </c>
      <c r="H258" s="240" t="s">
        <v>965</v>
      </c>
      <c r="I258" s="240" t="s">
        <v>966</v>
      </c>
      <c r="J258" s="240"/>
      <c r="K258" s="240" t="s">
        <v>967</v>
      </c>
      <c r="L258" s="240" t="s">
        <v>968</v>
      </c>
      <c r="M258" s="144" t="s">
        <v>969</v>
      </c>
      <c r="N258" s="144" t="s">
        <v>970</v>
      </c>
      <c r="O258" s="144" t="s">
        <v>971</v>
      </c>
      <c r="P258" s="144" t="s">
        <v>972</v>
      </c>
      <c r="Q258" s="144"/>
      <c r="R258" s="310"/>
      <c r="S258" s="125"/>
      <c r="T258" s="125"/>
      <c r="U258" s="125"/>
      <c r="V258" s="125"/>
      <c r="W258" s="125"/>
      <c r="X258" s="125"/>
      <c r="Y258" s="125"/>
      <c r="Z258" s="125"/>
      <c r="AA258" s="125"/>
      <c r="AB258" s="125"/>
      <c r="AC258" s="125"/>
      <c r="AD258" s="125"/>
      <c r="AE258" s="125"/>
      <c r="AF258" s="125"/>
      <c r="AG258" s="125"/>
      <c r="AH258" s="125"/>
      <c r="AI258" s="126"/>
    </row>
    <row r="259" spans="1:35" ht="12.75" customHeight="1">
      <c r="A259" s="46"/>
      <c r="B259" s="47"/>
      <c r="C259" s="248" t="s">
        <v>973</v>
      </c>
      <c r="D259" s="244"/>
      <c r="E259" s="144"/>
      <c r="F259" s="144"/>
      <c r="G259" s="144"/>
      <c r="H259" s="144"/>
      <c r="I259" s="144"/>
      <c r="J259" s="144"/>
      <c r="K259" s="144"/>
      <c r="L259" s="144"/>
      <c r="M259" s="144"/>
      <c r="N259" s="144"/>
      <c r="O259" s="144"/>
      <c r="P259" s="144"/>
      <c r="Q259" s="144"/>
      <c r="R259" s="310"/>
      <c r="S259" s="125"/>
      <c r="T259" s="125"/>
      <c r="U259" s="125"/>
      <c r="V259" s="125"/>
      <c r="W259" s="125"/>
      <c r="X259" s="125"/>
      <c r="Y259" s="125"/>
      <c r="Z259" s="125"/>
      <c r="AA259" s="125"/>
      <c r="AB259" s="125"/>
      <c r="AC259" s="125"/>
      <c r="AD259" s="125"/>
      <c r="AE259" s="125"/>
      <c r="AF259" s="125"/>
      <c r="AG259" s="125"/>
      <c r="AH259" s="125"/>
      <c r="AI259" s="126"/>
    </row>
    <row r="260" spans="1:35" ht="27" customHeight="1">
      <c r="A260" s="39"/>
      <c r="B260" s="47"/>
      <c r="C260" s="248" t="s">
        <v>974</v>
      </c>
      <c r="D260" s="244"/>
      <c r="E260" s="249"/>
      <c r="F260" s="249"/>
      <c r="G260" s="250"/>
      <c r="H260" s="250"/>
      <c r="I260" s="250"/>
      <c r="J260" s="250"/>
      <c r="K260" s="250"/>
      <c r="L260" s="250"/>
      <c r="M260" s="76"/>
      <c r="N260" s="271"/>
      <c r="O260" s="189"/>
      <c r="P260" s="250"/>
      <c r="Q260" s="272"/>
      <c r="R260" s="311"/>
      <c r="S260" s="125"/>
      <c r="T260" s="125"/>
      <c r="U260" s="125"/>
      <c r="V260" s="125"/>
      <c r="W260" s="125"/>
      <c r="X260" s="125"/>
      <c r="Y260" s="125"/>
      <c r="Z260" s="125"/>
      <c r="AA260" s="125"/>
      <c r="AB260" s="125"/>
      <c r="AC260" s="125"/>
      <c r="AD260" s="125"/>
      <c r="AE260" s="125"/>
      <c r="AF260" s="125"/>
      <c r="AG260" s="125"/>
      <c r="AH260" s="125"/>
      <c r="AI260" s="126"/>
    </row>
    <row r="261" spans="1:35" ht="14.25" customHeight="1">
      <c r="A261" s="46" t="s">
        <v>975</v>
      </c>
      <c r="B261" s="85">
        <v>825</v>
      </c>
      <c r="C261" s="44" t="s">
        <v>976</v>
      </c>
      <c r="D261" s="29">
        <v>2430</v>
      </c>
      <c r="E261" s="45">
        <v>55777.919999999998</v>
      </c>
      <c r="F261" s="45">
        <v>71249.509999999995</v>
      </c>
      <c r="G261" s="45">
        <v>65859.87</v>
      </c>
      <c r="H261" s="45">
        <v>58023.64</v>
      </c>
      <c r="I261" s="45">
        <v>69875.399999999994</v>
      </c>
      <c r="J261" s="45">
        <v>67071.97</v>
      </c>
      <c r="K261" s="45">
        <v>59133.63</v>
      </c>
      <c r="L261" s="45">
        <v>49221.49</v>
      </c>
      <c r="M261" s="273">
        <v>66045.61</v>
      </c>
      <c r="N261" s="120">
        <v>68198.55</v>
      </c>
      <c r="O261" s="185">
        <v>68924.13</v>
      </c>
      <c r="P261" s="76">
        <v>59069.279999999999</v>
      </c>
      <c r="Q261" s="377">
        <f>SUM(E261:P261)</f>
        <v>758451</v>
      </c>
      <c r="R261" s="460">
        <v>0</v>
      </c>
      <c r="S261" s="309">
        <f>+R261</f>
        <v>0</v>
      </c>
      <c r="T261" s="125"/>
      <c r="U261" s="125"/>
      <c r="V261" s="125"/>
      <c r="W261" s="125"/>
      <c r="X261" s="125"/>
      <c r="Y261" s="125"/>
      <c r="Z261" s="125"/>
      <c r="AA261" s="125"/>
      <c r="AB261" s="125"/>
      <c r="AC261" s="125"/>
      <c r="AD261" s="125"/>
      <c r="AE261" s="125"/>
      <c r="AF261" s="125"/>
      <c r="AG261" s="125"/>
      <c r="AH261" s="125"/>
      <c r="AI261" s="126"/>
    </row>
    <row r="262" spans="1:35" ht="14.25" customHeight="1">
      <c r="A262" s="46"/>
      <c r="B262" s="89"/>
      <c r="C262" s="48" t="s">
        <v>977</v>
      </c>
      <c r="D262" s="34"/>
      <c r="E262" s="35" t="s">
        <v>376</v>
      </c>
      <c r="F262" s="35" t="s">
        <v>376</v>
      </c>
      <c r="G262" s="35" t="s">
        <v>376</v>
      </c>
      <c r="H262" s="35" t="s">
        <v>376</v>
      </c>
      <c r="I262" s="35" t="s">
        <v>376</v>
      </c>
      <c r="J262" s="35" t="s">
        <v>376</v>
      </c>
      <c r="K262" s="35" t="s">
        <v>376</v>
      </c>
      <c r="L262" s="35" t="s">
        <v>376</v>
      </c>
      <c r="M262" s="245" t="s">
        <v>376</v>
      </c>
      <c r="N262" s="270" t="s">
        <v>376</v>
      </c>
      <c r="O262" s="144" t="s">
        <v>376</v>
      </c>
      <c r="P262" s="245" t="s">
        <v>376</v>
      </c>
      <c r="Q262" s="379">
        <f>SUM(E262:P262)</f>
        <v>0</v>
      </c>
      <c r="R262" s="308">
        <f>+Q262/4</f>
        <v>0</v>
      </c>
      <c r="S262" s="125"/>
      <c r="T262" s="309">
        <f>+R262</f>
        <v>0</v>
      </c>
      <c r="U262" s="221">
        <f>+Q262</f>
        <v>0</v>
      </c>
      <c r="V262" s="125"/>
      <c r="W262" s="221" t="s">
        <v>376</v>
      </c>
      <c r="X262" s="125" t="s">
        <v>376</v>
      </c>
      <c r="Y262" s="125" t="s">
        <v>376</v>
      </c>
      <c r="Z262" s="125" t="s">
        <v>376</v>
      </c>
      <c r="AA262" s="125" t="s">
        <v>376</v>
      </c>
      <c r="AB262" s="125" t="s">
        <v>376</v>
      </c>
      <c r="AC262" s="125" t="s">
        <v>376</v>
      </c>
      <c r="AD262" s="125" t="s">
        <v>376</v>
      </c>
      <c r="AE262" s="125" t="s">
        <v>376</v>
      </c>
      <c r="AF262" s="125" t="s">
        <v>376</v>
      </c>
      <c r="AG262" s="125" t="s">
        <v>376</v>
      </c>
      <c r="AH262" s="125"/>
      <c r="AI262" s="126"/>
    </row>
    <row r="263" spans="1:35" ht="14.25" customHeight="1">
      <c r="A263" s="46"/>
      <c r="B263" s="89"/>
      <c r="C263" s="48" t="s">
        <v>724</v>
      </c>
      <c r="D263" s="34"/>
      <c r="E263" s="214">
        <f t="shared" ref="E263:Q263" si="25">E261/$D$261</f>
        <v>22.953876543209901</v>
      </c>
      <c r="F263" s="214">
        <f t="shared" si="25"/>
        <v>29.320786008230399</v>
      </c>
      <c r="G263" s="214">
        <f t="shared" si="25"/>
        <v>27.102827160493799</v>
      </c>
      <c r="H263" s="214">
        <f t="shared" si="25"/>
        <v>23.8780411522634</v>
      </c>
      <c r="I263" s="214">
        <f t="shared" si="25"/>
        <v>28.755308641975301</v>
      </c>
      <c r="J263" s="214">
        <f t="shared" si="25"/>
        <v>27.601633744855999</v>
      </c>
      <c r="K263" s="214">
        <f t="shared" si="25"/>
        <v>24.334827160493798</v>
      </c>
      <c r="L263" s="214">
        <f t="shared" si="25"/>
        <v>20.255757201646102</v>
      </c>
      <c r="M263" s="214">
        <f t="shared" si="25"/>
        <v>27.1792633744856</v>
      </c>
      <c r="N263" s="118">
        <f t="shared" si="25"/>
        <v>28.0652469135802</v>
      </c>
      <c r="O263" s="118">
        <f t="shared" si="25"/>
        <v>28.363839506172798</v>
      </c>
      <c r="P263" s="118">
        <f t="shared" si="25"/>
        <v>24.308345679012302</v>
      </c>
      <c r="Q263" s="180">
        <f t="shared" si="25"/>
        <v>312.11975308642002</v>
      </c>
      <c r="R263" s="308">
        <f>+R261/D261</f>
        <v>0</v>
      </c>
      <c r="S263" s="125"/>
      <c r="T263" s="125"/>
      <c r="U263" s="125"/>
      <c r="V263" s="125"/>
      <c r="W263" s="125"/>
      <c r="X263" s="125"/>
      <c r="Y263" s="125"/>
      <c r="Z263" s="125"/>
      <c r="AA263" s="125"/>
      <c r="AB263" s="125"/>
      <c r="AC263" s="125"/>
      <c r="AD263" s="125"/>
      <c r="AE263" s="125"/>
      <c r="AF263" s="125"/>
      <c r="AG263" s="125"/>
      <c r="AH263" s="125"/>
      <c r="AI263" s="126"/>
    </row>
    <row r="264" spans="1:35" ht="14.25" customHeight="1">
      <c r="A264" s="46"/>
      <c r="B264" s="89"/>
      <c r="C264" s="48" t="s">
        <v>978</v>
      </c>
      <c r="D264" s="34"/>
      <c r="E264" s="144"/>
      <c r="F264" s="144"/>
      <c r="G264" s="144"/>
      <c r="H264" s="144"/>
      <c r="I264" s="144"/>
      <c r="J264" s="144"/>
      <c r="K264" s="240"/>
      <c r="L264" s="240"/>
      <c r="M264" s="144"/>
      <c r="N264" s="144"/>
      <c r="O264" s="144"/>
      <c r="P264" s="144"/>
      <c r="Q264" s="35"/>
      <c r="R264" s="310"/>
      <c r="S264" s="125"/>
      <c r="T264" s="125"/>
      <c r="U264" s="125"/>
      <c r="V264" s="125"/>
      <c r="W264" s="125"/>
      <c r="X264" s="125"/>
      <c r="Y264" s="125"/>
      <c r="Z264" s="125"/>
      <c r="AA264" s="125"/>
      <c r="AB264" s="125"/>
      <c r="AC264" s="125"/>
      <c r="AD264" s="125"/>
      <c r="AE264" s="125"/>
      <c r="AF264" s="125"/>
      <c r="AG264" s="125"/>
      <c r="AH264" s="125"/>
      <c r="AI264" s="126"/>
    </row>
    <row r="265" spans="1:35" ht="14.25" customHeight="1">
      <c r="A265" s="46"/>
      <c r="B265" s="89"/>
      <c r="C265" s="48" t="s">
        <v>979</v>
      </c>
      <c r="D265" s="34"/>
      <c r="E265" s="144"/>
      <c r="F265" s="144"/>
      <c r="G265" s="144"/>
      <c r="H265" s="144"/>
      <c r="I265" s="144"/>
      <c r="J265" s="144"/>
      <c r="K265" s="144"/>
      <c r="L265" s="144"/>
      <c r="M265" s="144"/>
      <c r="N265" s="144"/>
      <c r="O265" s="144"/>
      <c r="P265" s="144"/>
      <c r="Q265" s="35"/>
      <c r="R265" s="310"/>
      <c r="S265" s="125"/>
      <c r="T265" s="125"/>
      <c r="U265" s="125"/>
      <c r="V265" s="125"/>
      <c r="W265" s="125"/>
      <c r="X265" s="125"/>
      <c r="Y265" s="125"/>
      <c r="Z265" s="125"/>
      <c r="AA265" s="125"/>
      <c r="AB265" s="125"/>
      <c r="AC265" s="125"/>
      <c r="AD265" s="125"/>
      <c r="AE265" s="125"/>
      <c r="AF265" s="125"/>
      <c r="AG265" s="125"/>
      <c r="AH265" s="125"/>
      <c r="AI265" s="126"/>
    </row>
    <row r="266" spans="1:35" ht="14.25" customHeight="1">
      <c r="A266" s="46"/>
      <c r="B266" s="89"/>
      <c r="C266" s="48" t="s">
        <v>980</v>
      </c>
      <c r="D266" s="34"/>
      <c r="E266" s="144"/>
      <c r="F266" s="144"/>
      <c r="G266" s="144"/>
      <c r="H266" s="144"/>
      <c r="I266" s="144"/>
      <c r="J266" s="144"/>
      <c r="K266" s="144"/>
      <c r="L266" s="144"/>
      <c r="M266" s="144"/>
      <c r="N266" s="144"/>
      <c r="O266" s="144"/>
      <c r="P266" s="144"/>
      <c r="Q266" s="35"/>
      <c r="R266" s="310"/>
      <c r="S266" s="125"/>
      <c r="T266" s="125"/>
      <c r="U266" s="125"/>
      <c r="V266" s="125"/>
      <c r="W266" s="125"/>
      <c r="X266" s="125"/>
      <c r="Y266" s="125"/>
      <c r="Z266" s="125"/>
      <c r="AA266" s="125"/>
      <c r="AB266" s="125"/>
      <c r="AC266" s="125"/>
      <c r="AD266" s="125"/>
      <c r="AE266" s="125"/>
      <c r="AF266" s="125"/>
      <c r="AG266" s="125"/>
      <c r="AH266" s="125"/>
      <c r="AI266" s="126"/>
    </row>
    <row r="267" spans="1:35" ht="14.25" customHeight="1">
      <c r="A267" s="46"/>
      <c r="B267" s="89"/>
      <c r="C267" s="48" t="s">
        <v>981</v>
      </c>
      <c r="D267" s="34"/>
      <c r="E267" s="144"/>
      <c r="F267" s="144"/>
      <c r="G267" s="144"/>
      <c r="H267" s="144"/>
      <c r="I267" s="144"/>
      <c r="J267" s="270"/>
      <c r="K267" s="144"/>
      <c r="L267" s="270"/>
      <c r="M267" s="144"/>
      <c r="N267" s="144"/>
      <c r="O267" s="144"/>
      <c r="P267" s="144"/>
      <c r="Q267" s="35"/>
      <c r="R267" s="310"/>
      <c r="S267" s="125"/>
      <c r="T267" s="125"/>
      <c r="U267" s="125"/>
      <c r="V267" s="125"/>
      <c r="W267" s="125"/>
      <c r="X267" s="125"/>
      <c r="Y267" s="125"/>
      <c r="Z267" s="125"/>
      <c r="AA267" s="125"/>
      <c r="AB267" s="125"/>
      <c r="AC267" s="125"/>
      <c r="AD267" s="125"/>
      <c r="AE267" s="125"/>
      <c r="AF267" s="125"/>
      <c r="AG267" s="125"/>
      <c r="AH267" s="125"/>
      <c r="AI267" s="126"/>
    </row>
    <row r="268" spans="1:35" ht="14.25" customHeight="1">
      <c r="A268" s="228"/>
      <c r="B268" s="66"/>
      <c r="C268" s="251"/>
      <c r="D268" s="40"/>
      <c r="E268" s="250"/>
      <c r="F268" s="249"/>
      <c r="G268" s="249"/>
      <c r="H268" s="249"/>
      <c r="I268" s="249"/>
      <c r="J268" s="272"/>
      <c r="K268" s="249"/>
      <c r="L268" s="272"/>
      <c r="M268" s="249"/>
      <c r="N268" s="249"/>
      <c r="O268" s="189"/>
      <c r="P268" s="189"/>
      <c r="Q268" s="229"/>
      <c r="R268" s="311"/>
      <c r="S268" s="125"/>
      <c r="T268" s="125"/>
      <c r="U268" s="125"/>
      <c r="V268" s="125"/>
      <c r="W268" s="125"/>
      <c r="X268" s="125"/>
      <c r="Y268" s="125"/>
      <c r="Z268" s="125"/>
      <c r="AA268" s="125"/>
      <c r="AB268" s="125"/>
      <c r="AC268" s="125"/>
      <c r="AD268" s="125"/>
      <c r="AE268" s="125"/>
      <c r="AF268" s="125"/>
      <c r="AG268" s="125"/>
      <c r="AH268" s="125"/>
      <c r="AI268" s="126"/>
    </row>
    <row r="269" spans="1:35" ht="12.75" customHeight="1">
      <c r="A269" s="46" t="s">
        <v>982</v>
      </c>
      <c r="B269" s="47">
        <v>505</v>
      </c>
      <c r="C269" s="290" t="s">
        <v>983</v>
      </c>
      <c r="D269" s="58">
        <v>582</v>
      </c>
      <c r="E269" s="240">
        <v>13241.4</v>
      </c>
      <c r="F269" s="240">
        <v>6863.4</v>
      </c>
      <c r="G269" s="240">
        <v>12414</v>
      </c>
      <c r="H269" s="45">
        <v>9973</v>
      </c>
      <c r="I269" s="45">
        <v>10466</v>
      </c>
      <c r="J269" s="45">
        <v>8181.5</v>
      </c>
      <c r="K269" s="45">
        <v>9831.5</v>
      </c>
      <c r="L269" s="45">
        <v>8992.9</v>
      </c>
      <c r="M269" s="45"/>
      <c r="N269" s="108"/>
      <c r="O269" s="210"/>
      <c r="P269" s="76"/>
      <c r="Q269" s="377">
        <f>SUM(E269:P269)</f>
        <v>79963.7</v>
      </c>
      <c r="R269" s="460">
        <f>AVERAGE(E269:P269)</f>
        <v>9995.4624999999996</v>
      </c>
      <c r="S269" s="309">
        <f>+R269</f>
        <v>9995.4624999999996</v>
      </c>
      <c r="T269" s="125"/>
      <c r="U269" s="125"/>
      <c r="V269" s="125"/>
      <c r="W269" s="125"/>
      <c r="X269" s="125"/>
      <c r="Y269" s="125"/>
      <c r="Z269" s="125"/>
      <c r="AA269" s="125"/>
      <c r="AB269" s="125"/>
      <c r="AC269" s="125"/>
      <c r="AD269" s="125"/>
      <c r="AE269" s="125"/>
      <c r="AF269" s="125"/>
      <c r="AG269" s="125"/>
      <c r="AH269" s="125"/>
      <c r="AI269" s="126"/>
    </row>
    <row r="270" spans="1:35" ht="12.75" customHeight="1">
      <c r="A270" s="46"/>
      <c r="B270" s="47"/>
      <c r="C270" s="227" t="s">
        <v>984</v>
      </c>
      <c r="D270" s="34"/>
      <c r="E270" s="144" t="s">
        <v>376</v>
      </c>
      <c r="F270" s="144" t="s">
        <v>376</v>
      </c>
      <c r="G270" s="144" t="s">
        <v>376</v>
      </c>
      <c r="H270" s="35" t="s">
        <v>376</v>
      </c>
      <c r="I270" s="35" t="s">
        <v>376</v>
      </c>
      <c r="J270" s="35" t="s">
        <v>376</v>
      </c>
      <c r="K270" s="35" t="s">
        <v>376</v>
      </c>
      <c r="L270" s="35" t="s">
        <v>376</v>
      </c>
      <c r="M270" s="35"/>
      <c r="N270" s="104"/>
      <c r="O270" s="210"/>
      <c r="P270" s="76"/>
      <c r="Q270" s="379">
        <f>SUM(E270:P270)</f>
        <v>0</v>
      </c>
      <c r="R270" s="310">
        <f>+Q270/10</f>
        <v>0</v>
      </c>
      <c r="S270" s="125"/>
      <c r="T270" s="309">
        <f>+R270</f>
        <v>0</v>
      </c>
      <c r="U270" s="221">
        <f>+Q270</f>
        <v>0</v>
      </c>
      <c r="V270" s="125"/>
      <c r="W270" s="221" t="s">
        <v>376</v>
      </c>
      <c r="X270" s="125" t="s">
        <v>376</v>
      </c>
      <c r="Y270" s="125" t="s">
        <v>376</v>
      </c>
      <c r="Z270" s="125" t="s">
        <v>376</v>
      </c>
      <c r="AA270" s="125" t="s">
        <v>376</v>
      </c>
      <c r="AB270" s="125" t="s">
        <v>376</v>
      </c>
      <c r="AC270" s="125" t="s">
        <v>376</v>
      </c>
      <c r="AD270" s="125" t="s">
        <v>376</v>
      </c>
      <c r="AE270" s="125" t="s">
        <v>376</v>
      </c>
      <c r="AF270" s="125" t="s">
        <v>376</v>
      </c>
      <c r="AG270" s="125" t="s">
        <v>376</v>
      </c>
      <c r="AH270" s="125"/>
      <c r="AI270" s="126"/>
    </row>
    <row r="271" spans="1:35" ht="12.75" customHeight="1">
      <c r="A271" s="46"/>
      <c r="B271" s="47"/>
      <c r="C271" s="36" t="s">
        <v>689</v>
      </c>
      <c r="D271" s="34"/>
      <c r="E271" s="118">
        <f t="shared" ref="E271:N271" si="26">E269/$D$269</f>
        <v>22.751546391752601</v>
      </c>
      <c r="F271" s="118">
        <f t="shared" si="26"/>
        <v>11.792783505154601</v>
      </c>
      <c r="G271" s="110">
        <f t="shared" si="26"/>
        <v>21.329896907216501</v>
      </c>
      <c r="H271" s="110">
        <f t="shared" si="26"/>
        <v>17.1357388316151</v>
      </c>
      <c r="I271" s="110">
        <f t="shared" si="26"/>
        <v>17.982817869415801</v>
      </c>
      <c r="J271" s="110">
        <f t="shared" si="26"/>
        <v>14.057560137456999</v>
      </c>
      <c r="K271" s="110">
        <f t="shared" si="26"/>
        <v>16.892611683848799</v>
      </c>
      <c r="L271" s="110">
        <f t="shared" si="26"/>
        <v>15.451718213058401</v>
      </c>
      <c r="M271" s="110">
        <f t="shared" si="26"/>
        <v>0</v>
      </c>
      <c r="N271" s="110">
        <f t="shared" si="26"/>
        <v>0</v>
      </c>
      <c r="O271" s="265"/>
      <c r="P271" s="38"/>
      <c r="Q271" s="180">
        <f>Q269/$D$269</f>
        <v>137.394673539519</v>
      </c>
      <c r="R271" s="308">
        <f>+R269/D269</f>
        <v>17.1743341924399</v>
      </c>
      <c r="S271" s="125"/>
      <c r="T271" s="125"/>
      <c r="U271" s="125"/>
      <c r="V271" s="125"/>
      <c r="W271" s="125"/>
      <c r="X271" s="125"/>
      <c r="Y271" s="125"/>
      <c r="Z271" s="125"/>
      <c r="AA271" s="125"/>
      <c r="AB271" s="125"/>
      <c r="AC271" s="125"/>
      <c r="AD271" s="125"/>
      <c r="AE271" s="125"/>
      <c r="AF271" s="125"/>
      <c r="AG271" s="125"/>
      <c r="AH271" s="125"/>
      <c r="AI271" s="126"/>
    </row>
    <row r="272" spans="1:35" ht="12.75" customHeight="1">
      <c r="A272" s="46"/>
      <c r="B272" s="47"/>
      <c r="C272" s="36" t="s">
        <v>985</v>
      </c>
      <c r="D272" s="34"/>
      <c r="E272" s="186"/>
      <c r="F272" s="186"/>
      <c r="G272" s="186"/>
      <c r="H272" s="185"/>
      <c r="I272" s="185"/>
      <c r="J272" s="185"/>
      <c r="K272" s="185"/>
      <c r="L272" s="185"/>
      <c r="M272" s="185"/>
      <c r="N272" s="185"/>
      <c r="O272" s="185"/>
      <c r="P272" s="185"/>
      <c r="Q272" s="287"/>
      <c r="R272" s="466"/>
      <c r="S272" s="125"/>
      <c r="T272" s="125"/>
      <c r="U272" s="125"/>
      <c r="V272" s="125"/>
      <c r="W272" s="125"/>
      <c r="X272" s="125"/>
      <c r="Y272" s="125"/>
      <c r="Z272" s="125"/>
      <c r="AA272" s="125"/>
      <c r="AB272" s="125"/>
      <c r="AC272" s="125"/>
      <c r="AD272" s="125"/>
      <c r="AE272" s="125"/>
      <c r="AF272" s="125"/>
      <c r="AG272" s="125"/>
      <c r="AH272" s="125"/>
      <c r="AI272" s="126"/>
    </row>
    <row r="273" spans="1:35" ht="12.75" customHeight="1">
      <c r="A273" s="46"/>
      <c r="B273" s="47"/>
      <c r="C273" s="36" t="s">
        <v>986</v>
      </c>
      <c r="D273" s="34"/>
      <c r="E273" s="186"/>
      <c r="F273" s="186"/>
      <c r="G273" s="186"/>
      <c r="H273" s="186"/>
      <c r="I273" s="186"/>
      <c r="J273" s="186"/>
      <c r="K273" s="186"/>
      <c r="L273" s="186"/>
      <c r="M273" s="186"/>
      <c r="N273" s="186"/>
      <c r="O273" s="186"/>
      <c r="P273" s="186"/>
      <c r="Q273" s="35"/>
      <c r="R273" s="466"/>
      <c r="S273" s="125"/>
      <c r="T273" s="125"/>
      <c r="U273" s="125"/>
      <c r="V273" s="125"/>
      <c r="W273" s="125"/>
      <c r="X273" s="125"/>
      <c r="Y273" s="125"/>
      <c r="Z273" s="125"/>
      <c r="AA273" s="125"/>
      <c r="AB273" s="125"/>
      <c r="AC273" s="125"/>
      <c r="AD273" s="125"/>
      <c r="AE273" s="125"/>
      <c r="AF273" s="125"/>
      <c r="AG273" s="125"/>
      <c r="AH273" s="125"/>
      <c r="AI273" s="126"/>
    </row>
    <row r="274" spans="1:35" ht="12.75" customHeight="1">
      <c r="A274" s="46"/>
      <c r="B274" s="47"/>
      <c r="C274" s="36" t="s">
        <v>689</v>
      </c>
      <c r="D274" s="32"/>
      <c r="E274" s="35"/>
      <c r="F274" s="35"/>
      <c r="G274" s="35"/>
      <c r="H274" s="188"/>
      <c r="I274" s="186"/>
      <c r="J274" s="186"/>
      <c r="K274" s="186"/>
      <c r="L274" s="186"/>
      <c r="M274" s="186"/>
      <c r="N274" s="186"/>
      <c r="O274" s="186"/>
      <c r="P274" s="186"/>
      <c r="Q274" s="377"/>
      <c r="R274" s="164"/>
      <c r="S274" s="309"/>
      <c r="T274" s="125"/>
      <c r="U274" s="125"/>
      <c r="V274" s="125"/>
      <c r="W274" s="125"/>
      <c r="X274" s="125"/>
      <c r="Y274" s="125"/>
      <c r="Z274" s="125"/>
      <c r="AA274" s="125"/>
      <c r="AB274" s="125"/>
      <c r="AC274" s="125"/>
      <c r="AD274" s="125"/>
      <c r="AE274" s="125"/>
      <c r="AF274" s="125"/>
      <c r="AG274" s="125"/>
      <c r="AH274" s="125"/>
      <c r="AI274" s="126"/>
    </row>
    <row r="275" spans="1:35" ht="12.75" customHeight="1">
      <c r="A275" s="46"/>
      <c r="B275" s="47"/>
      <c r="C275" s="36" t="s">
        <v>987</v>
      </c>
      <c r="D275" s="32"/>
      <c r="E275" s="35"/>
      <c r="F275" s="35"/>
      <c r="G275" s="35"/>
      <c r="H275" s="188"/>
      <c r="I275" s="186"/>
      <c r="J275" s="186"/>
      <c r="K275" s="186"/>
      <c r="L275" s="186"/>
      <c r="M275" s="186"/>
      <c r="N275" s="186"/>
      <c r="O275" s="186"/>
      <c r="P275" s="186"/>
      <c r="Q275" s="379"/>
      <c r="R275" s="310"/>
      <c r="S275" s="125"/>
      <c r="T275" s="309"/>
      <c r="U275" s="221"/>
      <c r="V275" s="125"/>
      <c r="W275" s="125"/>
      <c r="X275" s="125"/>
      <c r="Y275" s="125"/>
      <c r="Z275" s="125"/>
      <c r="AA275" s="125"/>
      <c r="AB275" s="125"/>
      <c r="AC275" s="125"/>
      <c r="AD275" s="125"/>
      <c r="AE275" s="125"/>
      <c r="AF275" s="125"/>
      <c r="AG275" s="125"/>
      <c r="AH275" s="125"/>
      <c r="AI275" s="126"/>
    </row>
    <row r="276" spans="1:35" ht="12.75" customHeight="1">
      <c r="A276" s="31"/>
      <c r="B276" s="47"/>
      <c r="C276" s="33" t="s">
        <v>988</v>
      </c>
      <c r="D276" s="32"/>
      <c r="E276" s="35"/>
      <c r="F276" s="35" t="s">
        <v>660</v>
      </c>
      <c r="G276" s="35"/>
      <c r="H276" s="145"/>
      <c r="I276" s="145"/>
      <c r="J276" s="145"/>
      <c r="K276" s="145"/>
      <c r="L276" s="145"/>
      <c r="M276" s="145"/>
      <c r="N276" s="145"/>
      <c r="O276" s="145"/>
      <c r="P276" s="144"/>
      <c r="Q276" s="245"/>
      <c r="R276" s="164"/>
      <c r="S276" s="125"/>
      <c r="T276" s="125"/>
      <c r="U276" s="125"/>
      <c r="V276" s="125"/>
      <c r="W276" s="125"/>
      <c r="X276" s="125"/>
      <c r="Y276" s="125"/>
      <c r="Z276" s="125"/>
      <c r="AA276" s="125"/>
      <c r="AB276" s="125"/>
      <c r="AC276" s="125"/>
      <c r="AD276" s="125"/>
      <c r="AE276" s="125"/>
      <c r="AF276" s="125"/>
      <c r="AG276" s="125"/>
      <c r="AH276" s="125"/>
      <c r="AI276" s="126"/>
    </row>
    <row r="277" spans="1:35" ht="12.75" customHeight="1">
      <c r="A277" s="39"/>
      <c r="B277" s="66"/>
      <c r="C277" s="222"/>
      <c r="D277" s="66"/>
      <c r="E277" s="189"/>
      <c r="F277" s="181"/>
      <c r="G277" s="189"/>
      <c r="H277" s="189"/>
      <c r="I277" s="189"/>
      <c r="J277" s="189"/>
      <c r="K277" s="189"/>
      <c r="L277" s="189"/>
      <c r="M277" s="189"/>
      <c r="N277" s="189"/>
      <c r="O277" s="189"/>
      <c r="P277" s="189"/>
      <c r="Q277" s="41"/>
      <c r="R277" s="306"/>
      <c r="S277" s="125"/>
      <c r="T277" s="125"/>
      <c r="U277" s="125"/>
      <c r="V277" s="125"/>
      <c r="W277" s="125"/>
      <c r="X277" s="125"/>
      <c r="Y277" s="125"/>
      <c r="Z277" s="125"/>
      <c r="AA277" s="125"/>
      <c r="AB277" s="125"/>
      <c r="AC277" s="125"/>
      <c r="AD277" s="125"/>
      <c r="AE277" s="125"/>
      <c r="AF277" s="125"/>
      <c r="AG277" s="125"/>
      <c r="AH277" s="125"/>
      <c r="AI277" s="126"/>
    </row>
    <row r="278" spans="1:35" ht="12.75" customHeight="1">
      <c r="A278" s="46" t="s">
        <v>989</v>
      </c>
      <c r="B278" s="47">
        <v>217</v>
      </c>
      <c r="C278" s="71" t="s">
        <v>990</v>
      </c>
      <c r="D278" s="89">
        <v>13336</v>
      </c>
      <c r="E278" s="252">
        <v>359121.31</v>
      </c>
      <c r="F278" s="252">
        <v>357786.55</v>
      </c>
      <c r="G278" s="252">
        <v>457189.4</v>
      </c>
      <c r="H278" s="252">
        <v>447923.36</v>
      </c>
      <c r="I278" s="252">
        <v>422209.26</v>
      </c>
      <c r="J278" s="252">
        <v>389572.89</v>
      </c>
      <c r="K278" s="252">
        <v>401905.74</v>
      </c>
      <c r="L278" s="252">
        <v>394562.27</v>
      </c>
      <c r="M278" s="252">
        <v>485924.06</v>
      </c>
      <c r="N278" s="252">
        <v>564576.47</v>
      </c>
      <c r="O278" s="252">
        <v>391261.47</v>
      </c>
      <c r="P278" s="252">
        <v>521686.67</v>
      </c>
      <c r="Q278" s="280">
        <f>SUM(E278:P278)</f>
        <v>5193719.45</v>
      </c>
      <c r="R278" s="460">
        <f>AVERAGE(E278:P278)</f>
        <v>432809.95416666701</v>
      </c>
      <c r="S278" s="309">
        <f>+R278</f>
        <v>432809.95416666701</v>
      </c>
      <c r="T278" s="125"/>
      <c r="U278" s="125"/>
      <c r="V278" s="125"/>
      <c r="W278" s="125"/>
      <c r="X278" s="125"/>
      <c r="Y278" s="125"/>
      <c r="Z278" s="125"/>
      <c r="AA278" s="125"/>
      <c r="AB278" s="125"/>
      <c r="AC278" s="125"/>
      <c r="AD278" s="125"/>
      <c r="AE278" s="125"/>
      <c r="AF278" s="125"/>
      <c r="AG278" s="125"/>
      <c r="AH278" s="125"/>
      <c r="AI278" s="126"/>
    </row>
    <row r="279" spans="1:35" ht="12.75" customHeight="1">
      <c r="A279" s="46" t="s">
        <v>991</v>
      </c>
      <c r="B279" s="47"/>
      <c r="C279" s="227" t="s">
        <v>992</v>
      </c>
      <c r="D279" s="74"/>
      <c r="E279" s="75">
        <v>8868.19</v>
      </c>
      <c r="F279" s="75">
        <v>8667.98</v>
      </c>
      <c r="G279" s="75">
        <v>23578.41</v>
      </c>
      <c r="H279" s="75">
        <v>22188.5</v>
      </c>
      <c r="I279" s="75">
        <v>10831.39</v>
      </c>
      <c r="J279" s="75">
        <v>5935.93</v>
      </c>
      <c r="K279" s="75">
        <v>7785.86</v>
      </c>
      <c r="L279" s="75">
        <v>6684.34</v>
      </c>
      <c r="M279" s="75">
        <v>20388.61</v>
      </c>
      <c r="N279" s="75">
        <v>32186.47</v>
      </c>
      <c r="O279" s="75">
        <v>6189.22</v>
      </c>
      <c r="P279" s="75">
        <v>25753</v>
      </c>
      <c r="Q279" s="148">
        <f>SUM(E279:P279)</f>
        <v>179057.9</v>
      </c>
      <c r="R279" s="460">
        <f>+Q279/12</f>
        <v>14921.4916666667</v>
      </c>
      <c r="S279" s="125"/>
      <c r="T279" s="309">
        <f>+R279</f>
        <v>14921.4916666667</v>
      </c>
      <c r="U279" s="221">
        <f>+Q279</f>
        <v>179057.9</v>
      </c>
      <c r="V279" s="125"/>
      <c r="W279" s="221">
        <f t="shared" ref="W279:AG279" si="27">F279</f>
        <v>8667.98</v>
      </c>
      <c r="X279" s="112">
        <f t="shared" si="27"/>
        <v>23578.41</v>
      </c>
      <c r="Y279" s="112">
        <f t="shared" si="27"/>
        <v>22188.5</v>
      </c>
      <c r="Z279" s="112">
        <f t="shared" si="27"/>
        <v>10831.39</v>
      </c>
      <c r="AA279" s="112">
        <f t="shared" si="27"/>
        <v>5935.93</v>
      </c>
      <c r="AB279" s="112">
        <f t="shared" si="27"/>
        <v>7785.86</v>
      </c>
      <c r="AC279" s="112">
        <f t="shared" si="27"/>
        <v>6684.34</v>
      </c>
      <c r="AD279" s="112">
        <f t="shared" si="27"/>
        <v>20388.61</v>
      </c>
      <c r="AE279" s="112">
        <f t="shared" si="27"/>
        <v>32186.47</v>
      </c>
      <c r="AF279" s="112">
        <f t="shared" si="27"/>
        <v>6189.22</v>
      </c>
      <c r="AG279" s="112">
        <f t="shared" si="27"/>
        <v>25753</v>
      </c>
      <c r="AH279" s="125"/>
      <c r="AI279" s="126"/>
    </row>
    <row r="280" spans="1:35" ht="12.75" customHeight="1">
      <c r="A280" s="46" t="s">
        <v>993</v>
      </c>
      <c r="B280" s="47"/>
      <c r="C280" s="36" t="s">
        <v>994</v>
      </c>
      <c r="D280" s="34"/>
      <c r="E280" s="37">
        <f t="shared" ref="E280:Q280" si="28">E278/$D$278</f>
        <v>26.928712507498499</v>
      </c>
      <c r="F280" s="37">
        <f t="shared" si="28"/>
        <v>26.828625524894999</v>
      </c>
      <c r="G280" s="37">
        <f t="shared" si="28"/>
        <v>34.282348530293902</v>
      </c>
      <c r="H280" s="37">
        <f t="shared" si="28"/>
        <v>33.587534493101401</v>
      </c>
      <c r="I280" s="37">
        <f t="shared" si="28"/>
        <v>31.659362627474501</v>
      </c>
      <c r="J280" s="37">
        <f t="shared" si="28"/>
        <v>29.212124325135001</v>
      </c>
      <c r="K280" s="37">
        <f t="shared" si="28"/>
        <v>30.1369031193761</v>
      </c>
      <c r="L280" s="37">
        <f t="shared" si="28"/>
        <v>29.586252999400099</v>
      </c>
      <c r="M280" s="37">
        <f t="shared" si="28"/>
        <v>36.437017096580703</v>
      </c>
      <c r="N280" s="37">
        <f t="shared" si="28"/>
        <v>42.334768296340698</v>
      </c>
      <c r="O280" s="37">
        <f t="shared" si="28"/>
        <v>29.338742501499699</v>
      </c>
      <c r="P280" s="37">
        <f t="shared" si="28"/>
        <v>39.1186765146971</v>
      </c>
      <c r="Q280" s="179">
        <f t="shared" si="28"/>
        <v>389.45106853629301</v>
      </c>
      <c r="R280" s="308">
        <f>+R278/D278</f>
        <v>32.454255711357703</v>
      </c>
      <c r="S280" s="125"/>
      <c r="T280" s="125"/>
      <c r="U280" s="125"/>
      <c r="V280" s="125"/>
      <c r="W280" s="125"/>
      <c r="X280" s="125"/>
      <c r="Y280" s="125"/>
      <c r="Z280" s="125"/>
      <c r="AA280" s="125"/>
      <c r="AB280" s="125"/>
      <c r="AC280" s="125"/>
      <c r="AD280" s="125"/>
      <c r="AE280" s="125"/>
      <c r="AF280" s="125"/>
      <c r="AG280" s="125"/>
      <c r="AH280" s="125"/>
      <c r="AI280" s="126"/>
    </row>
    <row r="281" spans="1:35" ht="12.75" customHeight="1">
      <c r="A281" s="46"/>
      <c r="B281" s="47"/>
      <c r="C281" s="36" t="s">
        <v>995</v>
      </c>
      <c r="D281" s="34"/>
      <c r="E281" s="75" t="s">
        <v>996</v>
      </c>
      <c r="F281" s="60" t="s">
        <v>997</v>
      </c>
      <c r="G281" s="75" t="s">
        <v>998</v>
      </c>
      <c r="H281" s="75" t="s">
        <v>999</v>
      </c>
      <c r="I281" s="75" t="s">
        <v>1000</v>
      </c>
      <c r="J281" s="75" t="s">
        <v>1001</v>
      </c>
      <c r="K281" s="75" t="s">
        <v>1002</v>
      </c>
      <c r="L281" s="75" t="s">
        <v>1003</v>
      </c>
      <c r="M281" s="75" t="s">
        <v>1004</v>
      </c>
      <c r="N281" s="75" t="s">
        <v>1005</v>
      </c>
      <c r="O281" s="75" t="s">
        <v>1006</v>
      </c>
      <c r="P281" s="75" t="s">
        <v>1007</v>
      </c>
      <c r="Q281" s="148"/>
      <c r="R281" s="310"/>
      <c r="S281" s="125"/>
      <c r="T281" s="125"/>
      <c r="U281" s="125"/>
      <c r="V281" s="125"/>
      <c r="W281" s="125"/>
      <c r="X281" s="125"/>
      <c r="Y281" s="125"/>
      <c r="Z281" s="125"/>
      <c r="AA281" s="125"/>
      <c r="AB281" s="125"/>
      <c r="AC281" s="125"/>
      <c r="AD281" s="125"/>
      <c r="AE281" s="125"/>
      <c r="AF281" s="125"/>
      <c r="AG281" s="125"/>
      <c r="AH281" s="125"/>
      <c r="AI281" s="126"/>
    </row>
    <row r="282" spans="1:35" ht="38.25" customHeight="1">
      <c r="A282" s="52"/>
      <c r="B282" s="53"/>
      <c r="C282" s="54" t="s">
        <v>1008</v>
      </c>
      <c r="D282" s="40"/>
      <c r="E282" s="68"/>
      <c r="F282" s="68"/>
      <c r="G282" s="70"/>
      <c r="H282" s="70"/>
      <c r="I282" s="70"/>
      <c r="J282" s="68"/>
      <c r="K282" s="70"/>
      <c r="L282" s="70"/>
      <c r="M282" s="70"/>
      <c r="N282" s="70"/>
      <c r="O282" s="70"/>
      <c r="P282" s="70"/>
      <c r="Q282" s="305"/>
      <c r="R282" s="306"/>
      <c r="S282" s="125"/>
      <c r="T282" s="125"/>
      <c r="U282" s="125"/>
      <c r="V282" s="125"/>
      <c r="W282" s="125"/>
      <c r="X282" s="125"/>
      <c r="Y282" s="125"/>
      <c r="Z282" s="125"/>
      <c r="AA282" s="125"/>
      <c r="AB282" s="125"/>
      <c r="AC282" s="125"/>
      <c r="AD282" s="125"/>
      <c r="AE282" s="125"/>
      <c r="AF282" s="125"/>
      <c r="AG282" s="125"/>
      <c r="AH282" s="125"/>
      <c r="AI282" s="126"/>
    </row>
    <row r="283" spans="1:35" ht="12.75" customHeight="1">
      <c r="A283" s="46" t="s">
        <v>407</v>
      </c>
      <c r="B283" s="47">
        <v>930</v>
      </c>
      <c r="C283" s="253" t="s">
        <v>1009</v>
      </c>
      <c r="D283" s="58">
        <v>439</v>
      </c>
      <c r="E283" s="252">
        <v>35917.199999999997</v>
      </c>
      <c r="F283" s="252">
        <v>28515</v>
      </c>
      <c r="G283" s="252">
        <v>24288</v>
      </c>
      <c r="H283" s="252">
        <v>22183</v>
      </c>
      <c r="I283" s="254">
        <v>21500</v>
      </c>
      <c r="J283" s="59">
        <v>19577.5</v>
      </c>
      <c r="K283" s="59">
        <v>27612</v>
      </c>
      <c r="L283" s="59">
        <v>20150</v>
      </c>
      <c r="M283" s="59">
        <v>24366</v>
      </c>
      <c r="N283" s="59">
        <v>22578.799999999999</v>
      </c>
      <c r="O283" s="59">
        <v>33599</v>
      </c>
      <c r="P283" s="59">
        <v>39712.370000000003</v>
      </c>
      <c r="Q283" s="280">
        <f>SUM(E283:P283)</f>
        <v>319998.87</v>
      </c>
      <c r="R283" s="460">
        <f>AVERAGE(E283:P283)</f>
        <v>26666.572499999998</v>
      </c>
      <c r="S283" s="309">
        <f>+R283</f>
        <v>26666.572499999998</v>
      </c>
      <c r="T283" s="125"/>
      <c r="U283" s="125"/>
      <c r="V283" s="125"/>
      <c r="W283" s="125"/>
      <c r="X283" s="125"/>
      <c r="Y283" s="125"/>
      <c r="Z283" s="125"/>
      <c r="AA283" s="125"/>
      <c r="AB283" s="125"/>
      <c r="AC283" s="125"/>
      <c r="AD283" s="125"/>
      <c r="AE283" s="125"/>
      <c r="AF283" s="125"/>
      <c r="AG283" s="125"/>
      <c r="AH283" s="125"/>
      <c r="AI283" s="475">
        <f>SUM(L283:P283)</f>
        <v>140406.17000000001</v>
      </c>
    </row>
    <row r="284" spans="1:35" ht="12.75" customHeight="1">
      <c r="A284" s="46"/>
      <c r="B284" s="47"/>
      <c r="C284" s="151" t="s">
        <v>1010</v>
      </c>
      <c r="D284" s="34"/>
      <c r="E284" s="62">
        <v>1795.75</v>
      </c>
      <c r="F284" s="62">
        <v>611.4</v>
      </c>
      <c r="G284" s="60" t="s">
        <v>376</v>
      </c>
      <c r="H284" s="60" t="s">
        <v>376</v>
      </c>
      <c r="I284" s="60" t="s">
        <v>376</v>
      </c>
      <c r="J284" s="60" t="s">
        <v>376</v>
      </c>
      <c r="K284" s="60">
        <v>466.92</v>
      </c>
      <c r="L284" s="60" t="s">
        <v>376</v>
      </c>
      <c r="M284" s="60" t="s">
        <v>376</v>
      </c>
      <c r="N284" s="60" t="s">
        <v>376</v>
      </c>
      <c r="O284" s="62">
        <v>1424.84</v>
      </c>
      <c r="P284" s="62">
        <v>2402.98</v>
      </c>
      <c r="Q284" s="148">
        <f>SUM(E284:P284)</f>
        <v>6701.89</v>
      </c>
      <c r="R284" s="460">
        <f>+Q284/12</f>
        <v>558.49083333333294</v>
      </c>
      <c r="S284" s="125"/>
      <c r="T284" s="309">
        <f>+R284</f>
        <v>558.49083333333294</v>
      </c>
      <c r="U284" s="221">
        <f>+Q284</f>
        <v>6701.89</v>
      </c>
      <c r="V284" s="125"/>
      <c r="W284" s="221">
        <f>F284</f>
        <v>611.4</v>
      </c>
      <c r="X284" s="125" t="s">
        <v>376</v>
      </c>
      <c r="Y284" s="125" t="s">
        <v>376</v>
      </c>
      <c r="Z284" s="125" t="s">
        <v>376</v>
      </c>
      <c r="AA284" s="125" t="s">
        <v>376</v>
      </c>
      <c r="AB284" s="112">
        <f>K284</f>
        <v>466.92</v>
      </c>
      <c r="AC284" s="125" t="s">
        <v>376</v>
      </c>
      <c r="AD284" s="125" t="s">
        <v>376</v>
      </c>
      <c r="AE284" s="125" t="s">
        <v>376</v>
      </c>
      <c r="AF284" s="112">
        <f>O284</f>
        <v>1424.84</v>
      </c>
      <c r="AG284" s="112">
        <f>P284</f>
        <v>2402.98</v>
      </c>
      <c r="AH284" s="125"/>
      <c r="AI284" s="475">
        <f>SUM(L284:P284)</f>
        <v>3827.82</v>
      </c>
    </row>
    <row r="285" spans="1:35" ht="12.75" customHeight="1">
      <c r="A285" s="46"/>
      <c r="B285" s="47"/>
      <c r="C285" s="151" t="s">
        <v>1011</v>
      </c>
      <c r="D285" s="34"/>
      <c r="E285" s="118">
        <f t="shared" ref="E285:Q285" si="29">E283/$D$283</f>
        <v>81.815945330296103</v>
      </c>
      <c r="F285" s="118">
        <f t="shared" si="29"/>
        <v>64.954441913439595</v>
      </c>
      <c r="G285" s="118">
        <f t="shared" si="29"/>
        <v>55.325740318906597</v>
      </c>
      <c r="H285" s="118">
        <f t="shared" si="29"/>
        <v>50.530751708428198</v>
      </c>
      <c r="I285" s="118">
        <f t="shared" si="29"/>
        <v>48.974943052391801</v>
      </c>
      <c r="J285" s="118">
        <f t="shared" si="29"/>
        <v>44.595671981776803</v>
      </c>
      <c r="K285" s="118">
        <f t="shared" si="29"/>
        <v>62.897494305239199</v>
      </c>
      <c r="L285" s="118">
        <f t="shared" si="29"/>
        <v>45.899772209567203</v>
      </c>
      <c r="M285" s="118">
        <f t="shared" si="29"/>
        <v>55.503416856492002</v>
      </c>
      <c r="N285" s="118">
        <f t="shared" si="29"/>
        <v>51.4323462414579</v>
      </c>
      <c r="O285" s="118">
        <f t="shared" si="29"/>
        <v>76.535307517084306</v>
      </c>
      <c r="P285" s="118">
        <f t="shared" si="29"/>
        <v>90.460979498861093</v>
      </c>
      <c r="Q285" s="179">
        <f t="shared" si="29"/>
        <v>728.92681093394106</v>
      </c>
      <c r="R285" s="308">
        <f>+R283/D283</f>
        <v>60.743900911161703</v>
      </c>
      <c r="S285" s="125"/>
      <c r="T285" s="125"/>
      <c r="U285" s="125"/>
      <c r="V285" s="125"/>
      <c r="W285" s="125"/>
      <c r="X285" s="125"/>
      <c r="Y285" s="125"/>
      <c r="Z285" s="125"/>
      <c r="AA285" s="125"/>
      <c r="AB285" s="125"/>
      <c r="AC285" s="125"/>
      <c r="AD285" s="125"/>
      <c r="AE285" s="125"/>
      <c r="AF285" s="125"/>
      <c r="AG285" s="125"/>
      <c r="AH285" s="125"/>
      <c r="AI285" s="475">
        <f>SUM(L285:P285)</f>
        <v>319.83182232346201</v>
      </c>
    </row>
    <row r="286" spans="1:35" ht="12.75" customHeight="1">
      <c r="A286" s="46"/>
      <c r="B286" s="47"/>
      <c r="C286" s="151" t="s">
        <v>1012</v>
      </c>
      <c r="D286" s="34"/>
      <c r="E286" s="60" t="s">
        <v>1013</v>
      </c>
      <c r="F286" s="60" t="s">
        <v>1014</v>
      </c>
      <c r="G286" s="62"/>
      <c r="H286" s="252"/>
      <c r="I286" s="62"/>
      <c r="J286" s="62"/>
      <c r="K286" s="60" t="s">
        <v>1015</v>
      </c>
      <c r="L286" s="62"/>
      <c r="M286" s="62"/>
      <c r="N286" s="62"/>
      <c r="O286" s="60" t="s">
        <v>1016</v>
      </c>
      <c r="P286" s="60" t="s">
        <v>1017</v>
      </c>
      <c r="Q286" s="148"/>
      <c r="R286" s="310"/>
      <c r="S286" s="125"/>
      <c r="T286" s="125"/>
      <c r="U286" s="125"/>
      <c r="V286" s="125"/>
      <c r="W286" s="125"/>
      <c r="X286" s="125"/>
      <c r="Y286" s="125"/>
      <c r="Z286" s="125"/>
      <c r="AA286" s="125"/>
      <c r="AB286" s="125"/>
      <c r="AC286" s="125"/>
      <c r="AD286" s="125"/>
      <c r="AE286" s="125"/>
      <c r="AF286" s="125"/>
      <c r="AG286" s="125"/>
      <c r="AH286" s="125"/>
      <c r="AI286" s="126"/>
    </row>
    <row r="287" spans="1:35" ht="12.75" customHeight="1">
      <c r="A287" s="46"/>
      <c r="B287" s="47"/>
      <c r="C287" s="151" t="s">
        <v>1018</v>
      </c>
      <c r="D287" s="34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148"/>
      <c r="R287" s="310"/>
      <c r="S287" s="125"/>
      <c r="T287" s="125"/>
      <c r="U287" s="125"/>
      <c r="V287" s="125"/>
      <c r="W287" s="125"/>
      <c r="X287" s="125"/>
      <c r="Y287" s="125"/>
      <c r="Z287" s="125"/>
      <c r="AA287" s="125"/>
      <c r="AB287" s="125"/>
      <c r="AC287" s="125"/>
      <c r="AD287" s="125"/>
      <c r="AE287" s="125"/>
      <c r="AF287" s="125"/>
      <c r="AG287" s="125"/>
      <c r="AH287" s="125"/>
      <c r="AI287" s="126"/>
    </row>
    <row r="288" spans="1:35" ht="12.75" customHeight="1">
      <c r="A288" s="52"/>
      <c r="B288" s="170"/>
      <c r="C288" s="151"/>
      <c r="D288" s="34"/>
      <c r="E288" s="254"/>
      <c r="F288" s="254"/>
      <c r="G288" s="59"/>
      <c r="H288" s="68"/>
      <c r="I288" s="70"/>
      <c r="J288" s="70"/>
      <c r="K288" s="68"/>
      <c r="L288" s="70"/>
      <c r="M288" s="70"/>
      <c r="N288" s="70"/>
      <c r="O288" s="70"/>
      <c r="P288" s="70"/>
      <c r="Q288" s="305"/>
      <c r="R288" s="306"/>
      <c r="S288" s="125"/>
      <c r="T288" s="125"/>
      <c r="U288" s="125"/>
      <c r="V288" s="125"/>
      <c r="W288" s="125"/>
      <c r="X288" s="125"/>
      <c r="Y288" s="125"/>
      <c r="Z288" s="125"/>
      <c r="AA288" s="125"/>
      <c r="AB288" s="125"/>
      <c r="AC288" s="125"/>
      <c r="AD288" s="125"/>
      <c r="AE288" s="125"/>
      <c r="AF288" s="125"/>
      <c r="AG288" s="125"/>
      <c r="AH288" s="125"/>
      <c r="AI288" s="126"/>
    </row>
    <row r="289" spans="1:35" ht="12.75" customHeight="1">
      <c r="A289" s="46" t="s">
        <v>1019</v>
      </c>
      <c r="B289" s="47">
        <v>724</v>
      </c>
      <c r="C289" s="291" t="s">
        <v>1020</v>
      </c>
      <c r="D289" s="29">
        <v>815</v>
      </c>
      <c r="E289" s="191">
        <v>6696.37</v>
      </c>
      <c r="F289" s="191">
        <v>4324.51</v>
      </c>
      <c r="G289" s="213">
        <v>7990.02</v>
      </c>
      <c r="H289" s="584"/>
      <c r="I289" s="120"/>
      <c r="J289" s="273"/>
      <c r="K289" s="120"/>
      <c r="L289" s="120"/>
      <c r="M289" s="120"/>
      <c r="N289" s="120"/>
      <c r="O289" s="120"/>
      <c r="P289" s="76"/>
      <c r="Q289" s="377">
        <f>SUM(E289:P289)</f>
        <v>19010.900000000001</v>
      </c>
      <c r="R289" s="460">
        <f>AVERAGE(E289:P289)</f>
        <v>6336.9666666666699</v>
      </c>
      <c r="S289" s="309">
        <f>+R289</f>
        <v>6336.9666666666699</v>
      </c>
      <c r="T289" s="125"/>
      <c r="U289" s="125"/>
      <c r="V289" s="125"/>
      <c r="W289" s="125"/>
      <c r="X289" s="125"/>
      <c r="Y289" s="125"/>
      <c r="Z289" s="125"/>
      <c r="AA289" s="125"/>
      <c r="AB289" s="125"/>
      <c r="AC289" s="125"/>
      <c r="AD289" s="125"/>
      <c r="AE289" s="125"/>
      <c r="AF289" s="125"/>
      <c r="AG289" s="125"/>
      <c r="AH289" s="125"/>
      <c r="AI289" s="126"/>
    </row>
    <row r="290" spans="1:35" ht="12.75" customHeight="1">
      <c r="A290" s="46"/>
      <c r="B290" s="47"/>
      <c r="C290" s="1524" t="s">
        <v>713</v>
      </c>
      <c r="D290" s="1511"/>
      <c r="E290" s="144" t="s">
        <v>376</v>
      </c>
      <c r="F290" s="144" t="s">
        <v>376</v>
      </c>
      <c r="G290" s="145" t="s">
        <v>376</v>
      </c>
      <c r="H290" s="210"/>
      <c r="I290" s="120"/>
      <c r="J290" s="76"/>
      <c r="K290" s="120"/>
      <c r="L290" s="120"/>
      <c r="M290" s="120"/>
      <c r="N290" s="120"/>
      <c r="O290" s="120"/>
      <c r="P290" s="76"/>
      <c r="Q290" s="461">
        <f>SUM(E290:P290)</f>
        <v>0</v>
      </c>
      <c r="R290" s="460">
        <f>+Q290/6</f>
        <v>0</v>
      </c>
      <c r="S290" s="125"/>
      <c r="T290" s="309">
        <f>+R290</f>
        <v>0</v>
      </c>
      <c r="U290" s="221">
        <f>+Q290</f>
        <v>0</v>
      </c>
      <c r="V290" s="125"/>
      <c r="W290" s="221" t="s">
        <v>376</v>
      </c>
      <c r="X290" s="125" t="s">
        <v>376</v>
      </c>
      <c r="Y290" s="125" t="s">
        <v>376</v>
      </c>
      <c r="Z290" s="125" t="s">
        <v>376</v>
      </c>
      <c r="AA290" s="125"/>
      <c r="AB290" s="125"/>
      <c r="AC290" s="125"/>
      <c r="AD290" s="125" t="s">
        <v>376</v>
      </c>
      <c r="AE290" s="125" t="s">
        <v>376</v>
      </c>
      <c r="AF290" s="125" t="s">
        <v>376</v>
      </c>
      <c r="AG290" s="125" t="s">
        <v>376</v>
      </c>
      <c r="AH290" s="125"/>
      <c r="AI290" s="126"/>
    </row>
    <row r="291" spans="1:35" ht="12.75" customHeight="1">
      <c r="A291" s="46"/>
      <c r="B291" s="47"/>
      <c r="C291" s="36" t="s">
        <v>1021</v>
      </c>
      <c r="D291" s="34"/>
      <c r="E291" s="49">
        <f>E289/$D$289</f>
        <v>8.2164049079754609</v>
      </c>
      <c r="F291" s="49">
        <f>F289/$D$289</f>
        <v>5.3061472392638001</v>
      </c>
      <c r="G291" s="109">
        <f>G289/$D$289</f>
        <v>9.8037055214723896</v>
      </c>
      <c r="H291" s="265"/>
      <c r="I291" s="106"/>
      <c r="J291" s="38"/>
      <c r="K291" s="106"/>
      <c r="L291" s="106"/>
      <c r="M291" s="106"/>
      <c r="N291" s="106"/>
      <c r="O291" s="106"/>
      <c r="P291" s="38"/>
      <c r="Q291" s="179">
        <f>Q289/$D$289</f>
        <v>23.326257668711701</v>
      </c>
      <c r="R291" s="308">
        <f>+R289/D289</f>
        <v>7.7754192229038903</v>
      </c>
      <c r="S291" s="125"/>
      <c r="T291" s="125"/>
      <c r="U291" s="125"/>
      <c r="V291" s="125"/>
      <c r="W291" s="125"/>
      <c r="X291" s="125"/>
      <c r="Y291" s="125"/>
      <c r="Z291" s="125"/>
      <c r="AA291" s="125"/>
      <c r="AB291" s="125"/>
      <c r="AC291" s="125"/>
      <c r="AD291" s="125"/>
      <c r="AE291" s="125"/>
      <c r="AF291" s="125"/>
      <c r="AG291" s="125"/>
      <c r="AH291" s="125"/>
      <c r="AI291" s="126"/>
    </row>
    <row r="292" spans="1:35" ht="12.75" customHeight="1">
      <c r="A292" s="46"/>
      <c r="B292" s="47"/>
      <c r="C292" s="36" t="s">
        <v>1022</v>
      </c>
      <c r="D292" s="34"/>
      <c r="E292" s="62"/>
      <c r="F292" s="122"/>
      <c r="G292" s="122"/>
      <c r="H292" s="72"/>
      <c r="I292" s="72"/>
      <c r="J292" s="72"/>
      <c r="K292" s="72"/>
      <c r="L292" s="72"/>
      <c r="M292" s="72"/>
      <c r="N292" s="72"/>
      <c r="O292" s="72"/>
      <c r="P292" s="72"/>
      <c r="Q292" s="148"/>
      <c r="R292" s="310"/>
      <c r="S292" s="125"/>
      <c r="T292" s="125"/>
      <c r="U292" s="125"/>
      <c r="V292" s="125"/>
      <c r="W292" s="125"/>
      <c r="X292" s="125"/>
      <c r="Y292" s="125"/>
      <c r="Z292" s="125"/>
      <c r="AA292" s="125"/>
      <c r="AB292" s="125"/>
      <c r="AC292" s="125"/>
      <c r="AD292" s="125"/>
      <c r="AE292" s="125"/>
      <c r="AF292" s="125"/>
      <c r="AG292" s="125"/>
      <c r="AH292" s="125"/>
      <c r="AI292" s="126"/>
    </row>
    <row r="293" spans="1:35" ht="12.75" customHeight="1">
      <c r="A293" s="601"/>
      <c r="B293" s="47"/>
      <c r="C293" s="36" t="s">
        <v>1023</v>
      </c>
      <c r="D293" s="34"/>
      <c r="E293" s="62"/>
      <c r="F293" s="122"/>
      <c r="G293" s="122"/>
      <c r="H293" s="122"/>
      <c r="I293" s="122"/>
      <c r="J293" s="122"/>
      <c r="K293" s="122"/>
      <c r="L293" s="122"/>
      <c r="M293" s="122"/>
      <c r="N293" s="122"/>
      <c r="O293" s="122"/>
      <c r="P293" s="122"/>
      <c r="Q293" s="148"/>
      <c r="R293" s="466"/>
      <c r="S293" s="125"/>
      <c r="T293" s="125"/>
      <c r="U293" s="125"/>
      <c r="V293" s="125"/>
      <c r="W293" s="125"/>
      <c r="X293" s="125"/>
      <c r="Y293" s="125"/>
      <c r="Z293" s="125"/>
      <c r="AA293" s="125"/>
      <c r="AB293" s="125"/>
      <c r="AC293" s="125"/>
      <c r="AD293" s="125"/>
      <c r="AE293" s="125"/>
      <c r="AF293" s="125"/>
      <c r="AG293" s="125"/>
      <c r="AH293" s="125"/>
      <c r="AI293" s="126"/>
    </row>
    <row r="294" spans="1:35" ht="40.5" customHeight="1">
      <c r="A294" s="602"/>
      <c r="B294" s="53"/>
      <c r="C294" s="603" t="s">
        <v>1024</v>
      </c>
      <c r="D294" s="40"/>
      <c r="E294" s="258"/>
      <c r="F294" s="604"/>
      <c r="G294" s="258"/>
      <c r="H294" s="258"/>
      <c r="I294" s="258"/>
      <c r="J294" s="258"/>
      <c r="K294" s="258"/>
      <c r="L294" s="258"/>
      <c r="M294" s="68"/>
      <c r="N294" s="70"/>
      <c r="O294" s="70"/>
      <c r="P294" s="70"/>
      <c r="Q294" s="374"/>
      <c r="R294" s="306"/>
      <c r="S294" s="125"/>
      <c r="T294" s="125"/>
      <c r="U294" s="125"/>
      <c r="V294" s="125"/>
      <c r="W294" s="125"/>
      <c r="X294" s="125"/>
      <c r="Y294" s="125"/>
      <c r="Z294" s="125"/>
      <c r="AA294" s="125"/>
      <c r="AB294" s="125"/>
      <c r="AC294" s="125"/>
      <c r="AD294" s="125"/>
      <c r="AE294" s="125"/>
      <c r="AF294" s="125"/>
      <c r="AG294" s="125"/>
      <c r="AH294" s="125"/>
      <c r="AI294" s="126"/>
    </row>
    <row r="295" spans="1:35" ht="12.75" customHeight="1">
      <c r="A295" s="46" t="s">
        <v>630</v>
      </c>
      <c r="B295" s="47">
        <v>198</v>
      </c>
      <c r="C295" s="71" t="s">
        <v>1025</v>
      </c>
      <c r="D295" s="34">
        <v>388</v>
      </c>
      <c r="E295" s="72">
        <v>17073</v>
      </c>
      <c r="F295" s="255">
        <v>21506</v>
      </c>
      <c r="G295" s="72">
        <v>17745</v>
      </c>
      <c r="H295" s="72"/>
      <c r="I295" s="72"/>
      <c r="J295" s="72">
        <v>16516.48</v>
      </c>
      <c r="K295" s="72">
        <v>16498.599999999999</v>
      </c>
      <c r="L295" s="208">
        <v>15740.56</v>
      </c>
      <c r="M295" s="216">
        <v>16222.02</v>
      </c>
      <c r="N295" s="216">
        <v>16306.52</v>
      </c>
      <c r="O295" s="216">
        <v>20697.38</v>
      </c>
      <c r="P295" s="216">
        <v>38802.9</v>
      </c>
      <c r="Q295" s="377">
        <f>SUM(E295:P295)</f>
        <v>197108.46</v>
      </c>
      <c r="R295" s="460">
        <v>0</v>
      </c>
      <c r="S295" s="309">
        <f>+R295</f>
        <v>0</v>
      </c>
      <c r="T295" s="125"/>
      <c r="U295" s="125"/>
      <c r="V295" s="125"/>
      <c r="W295" s="125"/>
      <c r="X295" s="125"/>
      <c r="Y295" s="125"/>
      <c r="Z295" s="125"/>
      <c r="AA295" s="125"/>
      <c r="AB295" s="125"/>
      <c r="AC295" s="125"/>
      <c r="AD295" s="125"/>
      <c r="AE295" s="125"/>
      <c r="AF295" s="125"/>
      <c r="AG295" s="125"/>
      <c r="AH295" s="125"/>
      <c r="AI295" s="126"/>
    </row>
    <row r="296" spans="1:35" ht="12.75" customHeight="1">
      <c r="A296" s="46"/>
      <c r="B296" s="47"/>
      <c r="C296" s="73" t="s">
        <v>1026</v>
      </c>
      <c r="D296" s="74"/>
      <c r="E296" s="75" t="s">
        <v>376</v>
      </c>
      <c r="F296" s="75" t="s">
        <v>376</v>
      </c>
      <c r="G296" s="75" t="s">
        <v>376</v>
      </c>
      <c r="H296" s="75"/>
      <c r="I296" s="75"/>
      <c r="J296" s="75" t="s">
        <v>376</v>
      </c>
      <c r="K296" s="75" t="s">
        <v>376</v>
      </c>
      <c r="L296" s="90" t="s">
        <v>376</v>
      </c>
      <c r="M296" s="127" t="s">
        <v>376</v>
      </c>
      <c r="N296" s="127" t="s">
        <v>376</v>
      </c>
      <c r="O296" s="127" t="s">
        <v>376</v>
      </c>
      <c r="P296" s="127">
        <v>466.04</v>
      </c>
      <c r="Q296" s="379">
        <f>SUM(E296:P296)</f>
        <v>466.04</v>
      </c>
      <c r="R296" s="283">
        <f>Q296/12</f>
        <v>38.836666666666702</v>
      </c>
      <c r="S296" s="125"/>
      <c r="T296" s="309">
        <f>+R296</f>
        <v>38.836666666666702</v>
      </c>
      <c r="U296" s="221">
        <f>+Q296</f>
        <v>466.04</v>
      </c>
      <c r="V296" s="125"/>
      <c r="W296" s="221" t="s">
        <v>376</v>
      </c>
      <c r="X296" s="125" t="s">
        <v>376</v>
      </c>
      <c r="Y296" s="125" t="s">
        <v>376</v>
      </c>
      <c r="Z296" s="125" t="s">
        <v>376</v>
      </c>
      <c r="AA296" s="125" t="s">
        <v>376</v>
      </c>
      <c r="AB296" s="125" t="s">
        <v>376</v>
      </c>
      <c r="AC296" s="125" t="s">
        <v>376</v>
      </c>
      <c r="AD296" s="125" t="s">
        <v>376</v>
      </c>
      <c r="AE296" s="125" t="s">
        <v>376</v>
      </c>
      <c r="AF296" s="125" t="s">
        <v>376</v>
      </c>
      <c r="AG296" s="125" t="s">
        <v>376</v>
      </c>
      <c r="AH296" s="125"/>
      <c r="AI296" s="126"/>
    </row>
    <row r="297" spans="1:35" ht="12.75" customHeight="1">
      <c r="A297" s="46"/>
      <c r="B297" s="47"/>
      <c r="C297" s="36" t="s">
        <v>682</v>
      </c>
      <c r="D297" s="34"/>
      <c r="E297" s="37">
        <f t="shared" ref="E297:Q297" si="30">E295/$D$295</f>
        <v>44.002577319587601</v>
      </c>
      <c r="F297" s="37">
        <f t="shared" si="30"/>
        <v>55.427835051546403</v>
      </c>
      <c r="G297" s="256">
        <f t="shared" si="30"/>
        <v>45.7345360824742</v>
      </c>
      <c r="H297" s="256">
        <f t="shared" si="30"/>
        <v>0</v>
      </c>
      <c r="I297" s="256">
        <f t="shared" si="30"/>
        <v>0</v>
      </c>
      <c r="J297" s="256">
        <f t="shared" si="30"/>
        <v>42.5682474226804</v>
      </c>
      <c r="K297" s="256">
        <f t="shared" si="30"/>
        <v>42.5221649484536</v>
      </c>
      <c r="L297" s="275">
        <f t="shared" si="30"/>
        <v>40.568453608247403</v>
      </c>
      <c r="M297" s="118">
        <f t="shared" si="30"/>
        <v>41.809329896907201</v>
      </c>
      <c r="N297" s="118">
        <f t="shared" si="30"/>
        <v>42.0271134020619</v>
      </c>
      <c r="O297" s="118">
        <f t="shared" si="30"/>
        <v>53.343762886597901</v>
      </c>
      <c r="P297" s="118">
        <f t="shared" si="30"/>
        <v>100.00747422680401</v>
      </c>
      <c r="Q297" s="198">
        <f t="shared" si="30"/>
        <v>508.01149484536103</v>
      </c>
      <c r="R297" s="308">
        <f>+R295/D295</f>
        <v>0</v>
      </c>
      <c r="S297" s="125"/>
      <c r="T297" s="125"/>
      <c r="U297" s="125"/>
      <c r="V297" s="125"/>
      <c r="W297" s="125"/>
      <c r="X297" s="125"/>
      <c r="Y297" s="125"/>
      <c r="Z297" s="125"/>
      <c r="AA297" s="125"/>
      <c r="AB297" s="125"/>
      <c r="AC297" s="125"/>
      <c r="AD297" s="125"/>
      <c r="AE297" s="125"/>
      <c r="AF297" s="125"/>
      <c r="AG297" s="125"/>
      <c r="AH297" s="125"/>
      <c r="AI297" s="126"/>
    </row>
    <row r="298" spans="1:35" ht="12.75" customHeight="1">
      <c r="A298" s="46"/>
      <c r="B298" s="89"/>
      <c r="C298" s="36" t="s">
        <v>1027</v>
      </c>
      <c r="D298" s="34"/>
      <c r="E298" s="144"/>
      <c r="F298" s="120"/>
      <c r="G298" s="186"/>
      <c r="H298" s="257"/>
      <c r="I298" s="186"/>
      <c r="J298" s="144"/>
      <c r="K298" s="257"/>
      <c r="L298" s="186"/>
      <c r="M298" s="120"/>
      <c r="N298" s="185"/>
      <c r="O298" s="120"/>
      <c r="P298" s="185" t="s">
        <v>1028</v>
      </c>
      <c r="Q298" s="188"/>
      <c r="R298" s="491"/>
      <c r="S298" s="125"/>
      <c r="T298" s="125"/>
      <c r="U298" s="125"/>
      <c r="V298" s="125"/>
      <c r="W298" s="125"/>
      <c r="X298" s="125"/>
      <c r="Y298" s="125"/>
      <c r="Z298" s="125"/>
      <c r="AA298" s="125"/>
      <c r="AB298" s="125"/>
      <c r="AC298" s="125"/>
      <c r="AD298" s="125"/>
      <c r="AE298" s="125"/>
      <c r="AF298" s="125"/>
      <c r="AG298" s="125"/>
      <c r="AH298" s="125"/>
      <c r="AI298" s="126"/>
    </row>
    <row r="299" spans="1:35" ht="12.75" customHeight="1">
      <c r="A299" s="46"/>
      <c r="B299" s="89"/>
      <c r="C299" s="33" t="s">
        <v>1029</v>
      </c>
      <c r="D299" s="34"/>
      <c r="E299" s="186"/>
      <c r="F299" s="144"/>
      <c r="G299" s="144"/>
      <c r="H299" s="144"/>
      <c r="I299" s="144"/>
      <c r="J299" s="144"/>
      <c r="K299" s="144"/>
      <c r="L299" s="144"/>
      <c r="M299" s="144"/>
      <c r="N299" s="144"/>
      <c r="O299" s="144"/>
      <c r="P299" s="144"/>
      <c r="Q299" s="144"/>
      <c r="R299" s="491"/>
      <c r="S299" s="125"/>
      <c r="T299" s="125"/>
      <c r="U299" s="125"/>
      <c r="V299" s="125"/>
      <c r="W299" s="125"/>
      <c r="X299" s="125"/>
      <c r="Y299" s="125"/>
      <c r="Z299" s="125"/>
      <c r="AA299" s="125"/>
      <c r="AB299" s="125"/>
      <c r="AC299" s="125"/>
      <c r="AD299" s="125"/>
      <c r="AE299" s="125"/>
      <c r="AF299" s="125"/>
      <c r="AG299" s="125"/>
      <c r="AH299" s="125"/>
      <c r="AI299" s="126"/>
    </row>
    <row r="300" spans="1:35" ht="12.75" customHeight="1">
      <c r="A300" s="46"/>
      <c r="B300" s="89"/>
      <c r="C300" s="36" t="s">
        <v>682</v>
      </c>
      <c r="D300" s="34"/>
      <c r="E300" s="186"/>
      <c r="F300" s="144"/>
      <c r="G300" s="144"/>
      <c r="H300" s="144"/>
      <c r="I300" s="144"/>
      <c r="J300" s="144"/>
      <c r="K300" s="144"/>
      <c r="L300" s="144"/>
      <c r="M300" s="144"/>
      <c r="N300" s="144"/>
      <c r="O300" s="144"/>
      <c r="P300" s="144"/>
      <c r="Q300" s="144"/>
      <c r="R300" s="491"/>
      <c r="S300" s="125"/>
      <c r="T300" s="125"/>
      <c r="U300" s="125"/>
      <c r="V300" s="125"/>
      <c r="W300" s="125"/>
      <c r="X300" s="125"/>
      <c r="Y300" s="125"/>
      <c r="Z300" s="125"/>
      <c r="AA300" s="125"/>
      <c r="AB300" s="125"/>
      <c r="AC300" s="125"/>
      <c r="AD300" s="125"/>
      <c r="AE300" s="125"/>
      <c r="AF300" s="125"/>
      <c r="AG300" s="125"/>
      <c r="AH300" s="125"/>
      <c r="AI300" s="126"/>
    </row>
    <row r="301" spans="1:35" ht="12.75" customHeight="1">
      <c r="A301" s="46"/>
      <c r="B301" s="47"/>
      <c r="C301" s="36" t="s">
        <v>1030</v>
      </c>
      <c r="D301" s="34"/>
      <c r="E301" s="186"/>
      <c r="F301" s="144"/>
      <c r="G301" s="245"/>
      <c r="H301" s="245"/>
      <c r="I301" s="245"/>
      <c r="J301" s="245"/>
      <c r="K301" s="245"/>
      <c r="L301" s="245"/>
      <c r="M301" s="245"/>
      <c r="N301" s="245"/>
      <c r="O301" s="245"/>
      <c r="P301" s="245"/>
      <c r="Q301" s="144"/>
      <c r="R301" s="491"/>
      <c r="S301" s="125"/>
      <c r="T301" s="125"/>
      <c r="U301" s="125"/>
      <c r="V301" s="125"/>
      <c r="W301" s="125"/>
      <c r="X301" s="125"/>
      <c r="Y301" s="125"/>
      <c r="Z301" s="125"/>
      <c r="AA301" s="125"/>
      <c r="AB301" s="125"/>
      <c r="AC301" s="125"/>
      <c r="AD301" s="125"/>
      <c r="AE301" s="125"/>
      <c r="AF301" s="125"/>
      <c r="AG301" s="125"/>
      <c r="AH301" s="125"/>
      <c r="AI301" s="126"/>
    </row>
    <row r="302" spans="1:35" ht="12.75" customHeight="1">
      <c r="A302" s="46"/>
      <c r="B302" s="47"/>
      <c r="C302" s="36" t="s">
        <v>1031</v>
      </c>
      <c r="D302" s="34"/>
      <c r="E302" s="186"/>
      <c r="F302" s="144"/>
      <c r="G302" s="245"/>
      <c r="H302" s="245"/>
      <c r="I302" s="245"/>
      <c r="J302" s="245"/>
      <c r="K302" s="245"/>
      <c r="L302" s="245"/>
      <c r="M302" s="245"/>
      <c r="N302" s="245"/>
      <c r="O302" s="245"/>
      <c r="P302" s="245"/>
      <c r="Q302" s="144"/>
      <c r="R302" s="491"/>
      <c r="S302" s="125"/>
      <c r="T302" s="125"/>
      <c r="U302" s="125"/>
      <c r="V302" s="125"/>
      <c r="W302" s="125"/>
      <c r="X302" s="125"/>
      <c r="Y302" s="125"/>
      <c r="Z302" s="125"/>
      <c r="AA302" s="125"/>
      <c r="AB302" s="125"/>
      <c r="AC302" s="125"/>
      <c r="AD302" s="125"/>
      <c r="AE302" s="125"/>
      <c r="AF302" s="125"/>
      <c r="AG302" s="125"/>
      <c r="AH302" s="125"/>
      <c r="AI302" s="126"/>
    </row>
    <row r="303" spans="1:35" ht="12.75" customHeight="1">
      <c r="A303" s="46"/>
      <c r="B303" s="47"/>
      <c r="C303" s="36" t="s">
        <v>682</v>
      </c>
      <c r="D303" s="34"/>
      <c r="E303" s="186"/>
      <c r="F303" s="144"/>
      <c r="G303" s="245"/>
      <c r="H303" s="245"/>
      <c r="I303" s="245"/>
      <c r="J303" s="245"/>
      <c r="K303" s="245"/>
      <c r="L303" s="245"/>
      <c r="M303" s="245"/>
      <c r="N303" s="245"/>
      <c r="O303" s="245"/>
      <c r="P303" s="245"/>
      <c r="Q303" s="144"/>
      <c r="R303" s="491"/>
      <c r="S303" s="125"/>
      <c r="T303" s="125"/>
      <c r="U303" s="125"/>
      <c r="V303" s="125"/>
      <c r="W303" s="125"/>
      <c r="X303" s="125"/>
      <c r="Y303" s="125"/>
      <c r="Z303" s="125"/>
      <c r="AA303" s="125"/>
      <c r="AB303" s="125"/>
      <c r="AC303" s="125"/>
      <c r="AD303" s="125"/>
      <c r="AE303" s="125"/>
      <c r="AF303" s="125"/>
      <c r="AG303" s="125"/>
      <c r="AH303" s="125"/>
      <c r="AI303" s="126"/>
    </row>
    <row r="304" spans="1:35" ht="12.75" customHeight="1">
      <c r="A304" s="46"/>
      <c r="B304" s="47"/>
      <c r="C304" s="36" t="s">
        <v>1032</v>
      </c>
      <c r="D304" s="34"/>
      <c r="E304" s="186"/>
      <c r="F304" s="144"/>
      <c r="G304" s="245"/>
      <c r="H304" s="245"/>
      <c r="I304" s="245"/>
      <c r="J304" s="245"/>
      <c r="K304" s="245"/>
      <c r="L304" s="245"/>
      <c r="M304" s="245"/>
      <c r="N304" s="245"/>
      <c r="O304" s="245"/>
      <c r="P304" s="245"/>
      <c r="Q304" s="144"/>
      <c r="R304" s="491"/>
      <c r="S304" s="125"/>
      <c r="T304" s="125"/>
      <c r="U304" s="125"/>
      <c r="V304" s="125"/>
      <c r="W304" s="125"/>
      <c r="X304" s="125"/>
      <c r="Y304" s="125"/>
      <c r="Z304" s="125"/>
      <c r="AA304" s="125"/>
      <c r="AB304" s="125"/>
      <c r="AC304" s="125"/>
      <c r="AD304" s="125"/>
      <c r="AE304" s="125"/>
      <c r="AF304" s="125"/>
      <c r="AG304" s="125"/>
      <c r="AH304" s="125"/>
      <c r="AI304" s="126"/>
    </row>
    <row r="305" spans="1:35" ht="12.75" customHeight="1">
      <c r="A305" s="46"/>
      <c r="B305" s="47"/>
      <c r="C305" s="36" t="s">
        <v>1033</v>
      </c>
      <c r="D305" s="34"/>
      <c r="E305" s="186"/>
      <c r="F305" s="144"/>
      <c r="G305" s="245"/>
      <c r="H305" s="245"/>
      <c r="I305" s="245"/>
      <c r="J305" s="245"/>
      <c r="K305" s="245"/>
      <c r="L305" s="245"/>
      <c r="M305" s="245"/>
      <c r="N305" s="245"/>
      <c r="O305" s="245"/>
      <c r="P305" s="245"/>
      <c r="Q305" s="144"/>
      <c r="R305" s="491"/>
      <c r="S305" s="125"/>
      <c r="T305" s="125"/>
      <c r="U305" s="125"/>
      <c r="V305" s="125"/>
      <c r="W305" s="125"/>
      <c r="X305" s="125"/>
      <c r="Y305" s="125"/>
      <c r="Z305" s="125"/>
      <c r="AA305" s="125"/>
      <c r="AB305" s="125"/>
      <c r="AC305" s="125"/>
      <c r="AD305" s="125"/>
      <c r="AE305" s="125"/>
      <c r="AF305" s="125"/>
      <c r="AG305" s="125"/>
      <c r="AH305" s="125"/>
      <c r="AI305" s="126"/>
    </row>
    <row r="306" spans="1:35" ht="12.75" customHeight="1">
      <c r="A306" s="46"/>
      <c r="B306" s="47"/>
      <c r="C306" s="36" t="s">
        <v>1034</v>
      </c>
      <c r="D306" s="34"/>
      <c r="E306" s="186"/>
      <c r="F306" s="144"/>
      <c r="G306" s="245"/>
      <c r="H306" s="245"/>
      <c r="I306" s="245"/>
      <c r="J306" s="245"/>
      <c r="K306" s="245"/>
      <c r="L306" s="245"/>
      <c r="M306" s="245"/>
      <c r="N306" s="245"/>
      <c r="O306" s="245"/>
      <c r="P306" s="245"/>
      <c r="Q306" s="144"/>
      <c r="R306" s="491"/>
      <c r="S306" s="125"/>
      <c r="T306" s="125"/>
      <c r="U306" s="125"/>
      <c r="V306" s="125"/>
      <c r="W306" s="125"/>
      <c r="X306" s="125"/>
      <c r="Y306" s="125"/>
      <c r="Z306" s="125"/>
      <c r="AA306" s="125"/>
      <c r="AB306" s="125"/>
      <c r="AC306" s="125"/>
      <c r="AD306" s="125"/>
      <c r="AE306" s="125"/>
      <c r="AF306" s="125"/>
      <c r="AG306" s="125"/>
      <c r="AH306" s="125"/>
      <c r="AI306" s="126"/>
    </row>
    <row r="307" spans="1:35" ht="12.75" customHeight="1">
      <c r="A307" s="46"/>
      <c r="B307" s="47"/>
      <c r="C307" s="36" t="s">
        <v>1035</v>
      </c>
      <c r="D307" s="34"/>
      <c r="E307" s="186"/>
      <c r="F307" s="144"/>
      <c r="G307" s="245"/>
      <c r="H307" s="245"/>
      <c r="I307" s="245"/>
      <c r="J307" s="245"/>
      <c r="K307" s="245"/>
      <c r="L307" s="245"/>
      <c r="M307" s="245"/>
      <c r="N307" s="245"/>
      <c r="O307" s="245"/>
      <c r="P307" s="245"/>
      <c r="Q307" s="144"/>
      <c r="R307" s="491"/>
      <c r="S307" s="125"/>
      <c r="T307" s="125"/>
      <c r="U307" s="125"/>
      <c r="V307" s="125"/>
      <c r="W307" s="125"/>
      <c r="X307" s="125"/>
      <c r="Y307" s="125"/>
      <c r="Z307" s="125"/>
      <c r="AA307" s="125"/>
      <c r="AB307" s="125"/>
      <c r="AC307" s="125"/>
      <c r="AD307" s="125"/>
      <c r="AE307" s="125"/>
      <c r="AF307" s="125"/>
      <c r="AG307" s="125"/>
      <c r="AH307" s="125"/>
      <c r="AI307" s="126"/>
    </row>
    <row r="308" spans="1:35" ht="54" customHeight="1">
      <c r="A308" s="228"/>
      <c r="B308" s="170"/>
      <c r="C308" s="54" t="s">
        <v>1036</v>
      </c>
      <c r="D308" s="40"/>
      <c r="E308" s="68"/>
      <c r="F308" s="68"/>
      <c r="G308" s="68"/>
      <c r="H308" s="68"/>
      <c r="I308" s="258"/>
      <c r="J308" s="258"/>
      <c r="K308" s="258"/>
      <c r="L308" s="68"/>
      <c r="M308" s="70"/>
      <c r="N308" s="70"/>
      <c r="O308" s="70"/>
      <c r="P308" s="70"/>
      <c r="Q308" s="305"/>
      <c r="R308" s="306"/>
      <c r="S308" s="125"/>
      <c r="T308" s="125"/>
      <c r="U308" s="125"/>
      <c r="V308" s="125"/>
      <c r="W308" s="125"/>
      <c r="X308" s="125"/>
      <c r="Y308" s="125"/>
      <c r="Z308" s="125"/>
      <c r="AA308" s="125"/>
      <c r="AB308" s="125"/>
      <c r="AC308" s="125"/>
      <c r="AD308" s="125"/>
      <c r="AE308" s="125"/>
      <c r="AF308" s="125"/>
      <c r="AG308" s="125"/>
      <c r="AH308" s="125"/>
      <c r="AI308" s="126"/>
    </row>
    <row r="309" spans="1:35" ht="12.75" hidden="1" customHeight="1">
      <c r="A309" s="46"/>
      <c r="B309" s="47">
        <v>663</v>
      </c>
      <c r="C309" s="285" t="s">
        <v>1037</v>
      </c>
      <c r="D309" s="58">
        <v>100</v>
      </c>
      <c r="E309" s="200"/>
      <c r="F309" s="200"/>
      <c r="G309" s="200"/>
      <c r="H309" s="200"/>
      <c r="I309" s="126"/>
      <c r="J309" s="126"/>
      <c r="K309" s="126"/>
      <c r="L309" s="126"/>
      <c r="M309" s="126"/>
      <c r="N309" s="126"/>
      <c r="O309" s="126"/>
      <c r="P309" s="126"/>
      <c r="Q309" s="307">
        <f>SUM(E309:P309)</f>
        <v>0</v>
      </c>
      <c r="R309" s="308" t="e">
        <f>AVERAGE(E309:P309)</f>
        <v>#DIV/0!</v>
      </c>
      <c r="S309" s="309" t="e">
        <f>+R309</f>
        <v>#DIV/0!</v>
      </c>
      <c r="T309" s="125"/>
      <c r="U309" s="125"/>
      <c r="V309" s="125"/>
      <c r="W309" s="125"/>
      <c r="X309" s="125"/>
      <c r="Y309" s="125"/>
      <c r="Z309" s="125"/>
      <c r="AA309" s="125"/>
      <c r="AB309" s="125"/>
      <c r="AC309" s="125"/>
      <c r="AD309" s="125"/>
      <c r="AE309" s="125"/>
      <c r="AF309" s="125"/>
      <c r="AG309" s="125"/>
      <c r="AH309" s="125"/>
      <c r="AI309" s="126"/>
    </row>
    <row r="310" spans="1:35" ht="12.75" hidden="1" customHeight="1">
      <c r="A310" s="46"/>
      <c r="B310" s="47"/>
      <c r="C310" s="286" t="s">
        <v>1038</v>
      </c>
      <c r="D310" s="34"/>
      <c r="E310" s="75"/>
      <c r="F310" s="75"/>
      <c r="G310" s="75"/>
      <c r="H310" s="75"/>
      <c r="I310" s="243"/>
      <c r="J310" s="243"/>
      <c r="K310" s="243"/>
      <c r="L310" s="243"/>
      <c r="M310" s="243"/>
      <c r="N310" s="243"/>
      <c r="O310" s="243"/>
      <c r="P310" s="243"/>
      <c r="Q310" s="148">
        <f>SUM(E310:P310)</f>
        <v>0</v>
      </c>
      <c r="R310" s="310">
        <f>Q310/2</f>
        <v>0</v>
      </c>
      <c r="S310" s="125"/>
      <c r="T310" s="309">
        <f>+R310</f>
        <v>0</v>
      </c>
      <c r="U310" s="221">
        <f>+Q310</f>
        <v>0</v>
      </c>
      <c r="V310" s="125"/>
      <c r="W310" s="125"/>
      <c r="X310" s="125"/>
      <c r="Y310" s="125"/>
      <c r="Z310" s="125"/>
      <c r="AA310" s="125"/>
      <c r="AB310" s="125"/>
      <c r="AC310" s="125"/>
      <c r="AD310" s="125"/>
      <c r="AE310" s="125"/>
      <c r="AF310" s="125"/>
      <c r="AG310" s="125"/>
      <c r="AH310" s="125"/>
      <c r="AI310" s="126"/>
    </row>
    <row r="311" spans="1:35" ht="12.75" hidden="1" customHeight="1">
      <c r="A311" s="46"/>
      <c r="B311" s="47"/>
      <c r="C311" s="36" t="s">
        <v>1039</v>
      </c>
      <c r="D311" s="34"/>
      <c r="E311" s="256">
        <f>E309/$D$309</f>
        <v>0</v>
      </c>
      <c r="F311" s="256">
        <f>F309/$D$309</f>
        <v>0</v>
      </c>
      <c r="G311" s="256">
        <f>G309/$D$309</f>
        <v>0</v>
      </c>
      <c r="H311" s="256">
        <f>H309/$D$309</f>
        <v>0</v>
      </c>
      <c r="I311" s="300"/>
      <c r="J311" s="300"/>
      <c r="K311" s="300"/>
      <c r="L311" s="300"/>
      <c r="M311" s="300"/>
      <c r="N311" s="300"/>
      <c r="O311" s="300"/>
      <c r="P311" s="300"/>
      <c r="Q311" s="198">
        <f>Q309/$D$309</f>
        <v>0</v>
      </c>
      <c r="R311" s="308" t="e">
        <f>+R309/D309</f>
        <v>#DIV/0!</v>
      </c>
      <c r="S311" s="125"/>
      <c r="T311" s="125"/>
      <c r="U311" s="125"/>
      <c r="V311" s="125"/>
      <c r="W311" s="125"/>
      <c r="X311" s="125"/>
      <c r="Y311" s="125"/>
      <c r="Z311" s="125"/>
      <c r="AA311" s="125"/>
      <c r="AB311" s="125"/>
      <c r="AC311" s="125"/>
      <c r="AD311" s="125"/>
      <c r="AE311" s="125"/>
      <c r="AF311" s="125"/>
      <c r="AG311" s="125"/>
      <c r="AH311" s="125"/>
      <c r="AI311" s="126"/>
    </row>
    <row r="312" spans="1:35" ht="12.75" hidden="1" customHeight="1">
      <c r="A312" s="46"/>
      <c r="B312" s="47"/>
      <c r="C312" s="36" t="s">
        <v>1040</v>
      </c>
      <c r="D312" s="34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148"/>
      <c r="R312" s="310"/>
      <c r="S312" s="125"/>
      <c r="T312" s="125"/>
      <c r="U312" s="125"/>
      <c r="V312" s="125"/>
      <c r="W312" s="125"/>
      <c r="X312" s="125"/>
      <c r="Y312" s="125"/>
      <c r="Z312" s="125"/>
      <c r="AA312" s="125"/>
      <c r="AB312" s="125"/>
      <c r="AC312" s="125"/>
      <c r="AD312" s="125"/>
      <c r="AE312" s="125"/>
      <c r="AF312" s="125"/>
      <c r="AG312" s="125"/>
      <c r="AH312" s="125"/>
      <c r="AI312" s="126"/>
    </row>
    <row r="313" spans="1:35" ht="12.75" hidden="1" customHeight="1">
      <c r="A313" s="46"/>
      <c r="B313" s="47"/>
      <c r="C313" s="36" t="s">
        <v>1041</v>
      </c>
      <c r="D313" s="34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148"/>
      <c r="R313" s="310"/>
      <c r="S313" s="125"/>
      <c r="T313" s="125"/>
      <c r="U313" s="125"/>
      <c r="V313" s="125"/>
      <c r="W313" s="125"/>
      <c r="X313" s="125"/>
      <c r="Y313" s="125"/>
      <c r="Z313" s="125"/>
      <c r="AA313" s="125"/>
      <c r="AB313" s="125"/>
      <c r="AC313" s="125"/>
      <c r="AD313" s="125"/>
      <c r="AE313" s="125"/>
      <c r="AF313" s="125"/>
      <c r="AG313" s="125"/>
      <c r="AH313" s="125"/>
      <c r="AI313" s="126"/>
    </row>
    <row r="314" spans="1:35" ht="12.75" hidden="1" customHeight="1">
      <c r="A314" s="46"/>
      <c r="B314" s="47"/>
      <c r="C314" s="36"/>
      <c r="D314" s="34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148"/>
      <c r="R314" s="310"/>
      <c r="S314" s="125"/>
      <c r="T314" s="125"/>
      <c r="U314" s="125"/>
      <c r="V314" s="125"/>
      <c r="W314" s="125"/>
      <c r="X314" s="125"/>
      <c r="Y314" s="125"/>
      <c r="Z314" s="125"/>
      <c r="AA314" s="125"/>
      <c r="AB314" s="125"/>
      <c r="AC314" s="125"/>
      <c r="AD314" s="125"/>
      <c r="AE314" s="125"/>
      <c r="AF314" s="125"/>
      <c r="AG314" s="125"/>
      <c r="AH314" s="125"/>
      <c r="AI314" s="126"/>
    </row>
    <row r="315" spans="1:35" ht="12.75" hidden="1" customHeight="1">
      <c r="A315" s="46"/>
      <c r="B315" s="47"/>
      <c r="C315" s="36"/>
      <c r="D315" s="34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148"/>
      <c r="R315" s="310"/>
      <c r="S315" s="125"/>
      <c r="T315" s="125"/>
      <c r="U315" s="125"/>
      <c r="V315" s="125"/>
      <c r="W315" s="125"/>
      <c r="X315" s="125"/>
      <c r="Y315" s="125"/>
      <c r="Z315" s="125"/>
      <c r="AA315" s="125"/>
      <c r="AB315" s="125"/>
      <c r="AC315" s="125"/>
      <c r="AD315" s="125"/>
      <c r="AE315" s="125"/>
      <c r="AF315" s="125"/>
      <c r="AG315" s="125"/>
      <c r="AH315" s="125"/>
      <c r="AI315" s="126"/>
    </row>
    <row r="316" spans="1:35" ht="12.75" hidden="1" customHeight="1">
      <c r="A316" s="46"/>
      <c r="B316" s="47"/>
      <c r="C316" s="36"/>
      <c r="D316" s="40"/>
      <c r="E316" s="287"/>
      <c r="F316" s="287"/>
      <c r="G316" s="287"/>
      <c r="H316" s="287"/>
      <c r="I316" s="287"/>
      <c r="J316" s="287"/>
      <c r="K316" s="41"/>
      <c r="L316" s="287"/>
      <c r="M316" s="287"/>
      <c r="N316" s="287"/>
      <c r="O316" s="287"/>
      <c r="P316" s="287"/>
      <c r="Q316" s="305"/>
      <c r="R316" s="311"/>
      <c r="S316" s="125"/>
      <c r="T316" s="125"/>
      <c r="U316" s="125"/>
      <c r="V316" s="125"/>
      <c r="W316" s="125"/>
      <c r="X316" s="125"/>
      <c r="Y316" s="125"/>
      <c r="Z316" s="125"/>
      <c r="AA316" s="125"/>
      <c r="AB316" s="125"/>
      <c r="AC316" s="125"/>
      <c r="AD316" s="125"/>
      <c r="AE316" s="125"/>
      <c r="AF316" s="125"/>
      <c r="AG316" s="125"/>
      <c r="AH316" s="125"/>
      <c r="AI316" s="126"/>
    </row>
    <row r="317" spans="1:35" ht="12.75" customHeight="1">
      <c r="A317" s="46" t="s">
        <v>410</v>
      </c>
      <c r="B317" s="47">
        <v>829</v>
      </c>
      <c r="C317" s="57" t="s">
        <v>411</v>
      </c>
      <c r="D317" s="29">
        <v>530</v>
      </c>
      <c r="E317" s="35">
        <v>26317.18</v>
      </c>
      <c r="F317" s="144">
        <v>36748.35</v>
      </c>
      <c r="G317" s="35">
        <v>33916</v>
      </c>
      <c r="H317" s="35">
        <v>29310.7</v>
      </c>
      <c r="I317" s="35">
        <v>27568.53</v>
      </c>
      <c r="J317" s="35">
        <v>24578.28</v>
      </c>
      <c r="K317" s="103">
        <v>25500.45</v>
      </c>
      <c r="L317" s="35">
        <v>28069.87</v>
      </c>
      <c r="M317" s="35">
        <v>34993.769999999997</v>
      </c>
      <c r="N317" s="35">
        <v>27715.84</v>
      </c>
      <c r="O317" s="35">
        <v>28489.23</v>
      </c>
      <c r="P317" s="35">
        <v>40071.339999999997</v>
      </c>
      <c r="Q317" s="492">
        <f>SUM(E317:P317)</f>
        <v>363279.54</v>
      </c>
      <c r="R317" s="460">
        <f>AVERAGE(E317:P317)</f>
        <v>30273.294999999998</v>
      </c>
      <c r="S317" s="309">
        <f>+R317</f>
        <v>30273.294999999998</v>
      </c>
      <c r="T317" s="125"/>
      <c r="U317" s="125"/>
      <c r="V317" s="125"/>
      <c r="W317" s="125"/>
      <c r="X317" s="125"/>
      <c r="Y317" s="125"/>
      <c r="Z317" s="125"/>
      <c r="AA317" s="125"/>
      <c r="AB317" s="125"/>
      <c r="AC317" s="125"/>
      <c r="AD317" s="125"/>
      <c r="AE317" s="125"/>
      <c r="AF317" s="125"/>
      <c r="AG317" s="125"/>
      <c r="AH317" s="125"/>
      <c r="AI317" s="475">
        <f>SUM(L317:P317)</f>
        <v>159340.04999999999</v>
      </c>
    </row>
    <row r="318" spans="1:35" ht="12.75" customHeight="1">
      <c r="A318" s="46"/>
      <c r="B318" s="47"/>
      <c r="C318" s="36" t="s">
        <v>1042</v>
      </c>
      <c r="D318" s="34"/>
      <c r="E318" s="35" t="s">
        <v>376</v>
      </c>
      <c r="F318" s="35" t="s">
        <v>376</v>
      </c>
      <c r="G318" s="35" t="s">
        <v>376</v>
      </c>
      <c r="H318" s="35" t="s">
        <v>376</v>
      </c>
      <c r="I318" s="35" t="s">
        <v>376</v>
      </c>
      <c r="J318" s="35" t="s">
        <v>376</v>
      </c>
      <c r="K318" s="104" t="s">
        <v>376</v>
      </c>
      <c r="L318" s="35" t="s">
        <v>376</v>
      </c>
      <c r="M318" s="35" t="s">
        <v>376</v>
      </c>
      <c r="N318" s="35" t="s">
        <v>376</v>
      </c>
      <c r="O318" s="35" t="s">
        <v>376</v>
      </c>
      <c r="P318" s="35">
        <v>180.7</v>
      </c>
      <c r="Q318" s="379">
        <f>SUM(E318:P318)</f>
        <v>180.7</v>
      </c>
      <c r="R318" s="308">
        <f>+Q318/12</f>
        <v>15.0583333333333</v>
      </c>
      <c r="S318" s="125"/>
      <c r="T318" s="309">
        <f>+R318</f>
        <v>15.0583333333333</v>
      </c>
      <c r="U318" s="221">
        <f>+Q318</f>
        <v>180.7</v>
      </c>
      <c r="V318" s="125"/>
      <c r="W318" s="221" t="s">
        <v>376</v>
      </c>
      <c r="X318" s="125" t="s">
        <v>376</v>
      </c>
      <c r="Y318" s="125" t="s">
        <v>376</v>
      </c>
      <c r="Z318" s="125" t="s">
        <v>376</v>
      </c>
      <c r="AA318" s="125" t="s">
        <v>376</v>
      </c>
      <c r="AB318" s="125" t="s">
        <v>376</v>
      </c>
      <c r="AC318" s="125" t="s">
        <v>376</v>
      </c>
      <c r="AD318" s="125" t="s">
        <v>376</v>
      </c>
      <c r="AE318" s="125" t="s">
        <v>376</v>
      </c>
      <c r="AF318" s="125" t="s">
        <v>376</v>
      </c>
      <c r="AG318" s="221">
        <f>P318</f>
        <v>180.7</v>
      </c>
      <c r="AH318" s="125"/>
      <c r="AI318" s="475">
        <f>SUM(L318:P318)</f>
        <v>180.7</v>
      </c>
    </row>
    <row r="319" spans="1:35" ht="12.75" customHeight="1">
      <c r="A319" s="46"/>
      <c r="B319" s="47"/>
      <c r="C319" s="36" t="s">
        <v>1043</v>
      </c>
      <c r="D319" s="34"/>
      <c r="E319" s="224">
        <f t="shared" ref="E319:Q319" si="31">E317/$D$317</f>
        <v>49.655056603773602</v>
      </c>
      <c r="F319" s="224">
        <f t="shared" si="31"/>
        <v>69.336509433962306</v>
      </c>
      <c r="G319" s="224">
        <f t="shared" si="31"/>
        <v>63.992452830188697</v>
      </c>
      <c r="H319" s="224">
        <f t="shared" si="31"/>
        <v>55.303207547169798</v>
      </c>
      <c r="I319" s="224">
        <f t="shared" si="31"/>
        <v>52.016094339622597</v>
      </c>
      <c r="J319" s="224">
        <f t="shared" si="31"/>
        <v>46.374113207547197</v>
      </c>
      <c r="K319" s="301">
        <f t="shared" si="31"/>
        <v>48.114056603773598</v>
      </c>
      <c r="L319" s="301">
        <f t="shared" si="31"/>
        <v>52.962018867924499</v>
      </c>
      <c r="M319" s="301">
        <f t="shared" si="31"/>
        <v>66.025981132075501</v>
      </c>
      <c r="N319" s="301">
        <f t="shared" si="31"/>
        <v>52.294037735849102</v>
      </c>
      <c r="O319" s="301">
        <f t="shared" si="31"/>
        <v>53.753264150943401</v>
      </c>
      <c r="P319" s="118">
        <f t="shared" si="31"/>
        <v>75.606301886792494</v>
      </c>
      <c r="Q319" s="198">
        <f t="shared" si="31"/>
        <v>685.43309433962304</v>
      </c>
      <c r="R319" s="308">
        <f>+R317/D317</f>
        <v>57.119424528301899</v>
      </c>
      <c r="S319" s="125"/>
      <c r="T319" s="125"/>
      <c r="U319" s="125"/>
      <c r="V319" s="125"/>
      <c r="W319" s="125"/>
      <c r="X319" s="125"/>
      <c r="Y319" s="125"/>
      <c r="Z319" s="125"/>
      <c r="AA319" s="125"/>
      <c r="AB319" s="125"/>
      <c r="AC319" s="125"/>
      <c r="AD319" s="125"/>
      <c r="AE319" s="125"/>
      <c r="AF319" s="125"/>
      <c r="AG319" s="125"/>
      <c r="AH319" s="125"/>
      <c r="AI319" s="475">
        <f>SUM(L319:P319)</f>
        <v>300.64160377358502</v>
      </c>
    </row>
    <row r="320" spans="1:35" ht="12.75" customHeight="1">
      <c r="A320" s="46"/>
      <c r="B320" s="47"/>
      <c r="C320" s="36" t="s">
        <v>1044</v>
      </c>
      <c r="D320" s="34"/>
      <c r="E320" s="35"/>
      <c r="F320" s="35"/>
      <c r="G320" s="35"/>
      <c r="H320" s="35"/>
      <c r="I320" s="35"/>
      <c r="J320" s="35"/>
      <c r="K320" s="35"/>
      <c r="L320" s="45"/>
      <c r="M320" s="45"/>
      <c r="N320" s="45"/>
      <c r="O320" s="45"/>
      <c r="P320" s="45" t="s">
        <v>1045</v>
      </c>
      <c r="Q320" s="148"/>
      <c r="R320" s="310"/>
      <c r="S320" s="125"/>
      <c r="T320" s="125"/>
      <c r="U320" s="125"/>
      <c r="V320" s="125"/>
      <c r="W320" s="125"/>
      <c r="X320" s="125"/>
      <c r="Y320" s="125"/>
      <c r="Z320" s="125"/>
      <c r="AA320" s="125"/>
      <c r="AB320" s="125"/>
      <c r="AC320" s="125"/>
      <c r="AD320" s="125"/>
      <c r="AE320" s="125"/>
      <c r="AF320" s="125"/>
      <c r="AG320" s="125"/>
      <c r="AH320" s="125"/>
      <c r="AI320" s="126"/>
    </row>
    <row r="321" spans="1:35" ht="12.75" customHeight="1">
      <c r="A321" s="46"/>
      <c r="B321" s="47"/>
      <c r="C321" s="36" t="s">
        <v>1046</v>
      </c>
      <c r="D321" s="34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148"/>
      <c r="R321" s="310"/>
      <c r="S321" s="125"/>
      <c r="T321" s="125"/>
      <c r="U321" s="125"/>
      <c r="V321" s="125"/>
      <c r="W321" s="125"/>
      <c r="X321" s="125"/>
      <c r="Y321" s="125"/>
      <c r="Z321" s="125"/>
      <c r="AA321" s="125"/>
      <c r="AB321" s="125"/>
      <c r="AC321" s="125"/>
      <c r="AD321" s="125"/>
      <c r="AE321" s="125"/>
      <c r="AF321" s="125"/>
      <c r="AG321" s="125"/>
      <c r="AH321" s="125"/>
      <c r="AI321" s="126"/>
    </row>
    <row r="322" spans="1:35" ht="12.75" customHeight="1">
      <c r="A322" s="46"/>
      <c r="B322" s="47"/>
      <c r="C322" s="36" t="s">
        <v>1047</v>
      </c>
      <c r="D322" s="34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148"/>
      <c r="R322" s="310"/>
      <c r="S322" s="125"/>
      <c r="T322" s="125"/>
      <c r="U322" s="125"/>
      <c r="V322" s="125"/>
      <c r="W322" s="125"/>
      <c r="X322" s="125"/>
      <c r="Y322" s="125"/>
      <c r="Z322" s="125"/>
      <c r="AA322" s="125"/>
      <c r="AB322" s="125"/>
      <c r="AC322" s="125"/>
      <c r="AD322" s="125"/>
      <c r="AE322" s="125"/>
      <c r="AF322" s="125"/>
      <c r="AG322" s="125"/>
      <c r="AH322" s="125"/>
      <c r="AI322" s="126"/>
    </row>
    <row r="323" spans="1:35" ht="51.75" customHeight="1">
      <c r="A323" s="52"/>
      <c r="B323" s="53"/>
      <c r="C323" s="67" t="s">
        <v>1048</v>
      </c>
      <c r="D323" s="40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305"/>
      <c r="R323" s="306"/>
      <c r="S323" s="125"/>
      <c r="T323" s="125"/>
      <c r="U323" s="125"/>
      <c r="V323" s="125"/>
      <c r="W323" s="125"/>
      <c r="X323" s="125"/>
      <c r="Y323" s="125"/>
      <c r="Z323" s="125"/>
      <c r="AA323" s="125"/>
      <c r="AB323" s="125"/>
      <c r="AC323" s="125"/>
      <c r="AD323" s="125"/>
      <c r="AE323" s="125"/>
      <c r="AF323" s="125"/>
      <c r="AG323" s="125"/>
      <c r="AH323" s="125"/>
      <c r="AI323" s="126"/>
    </row>
    <row r="324" spans="1:35" ht="12.75" customHeight="1">
      <c r="A324" s="46" t="s">
        <v>400</v>
      </c>
      <c r="B324" s="47">
        <v>931</v>
      </c>
      <c r="C324" s="57" t="s">
        <v>1049</v>
      </c>
      <c r="D324" s="58">
        <v>528</v>
      </c>
      <c r="E324" s="45">
        <v>18060</v>
      </c>
      <c r="F324" s="45">
        <v>12654.1</v>
      </c>
      <c r="G324" s="45">
        <v>17082.16</v>
      </c>
      <c r="H324" s="45">
        <v>19011.21</v>
      </c>
      <c r="I324" s="197">
        <v>14669.8</v>
      </c>
      <c r="J324" s="197">
        <v>12784.55</v>
      </c>
      <c r="K324" s="197">
        <v>15282.5</v>
      </c>
      <c r="L324" s="197">
        <v>18123.650000000001</v>
      </c>
      <c r="M324" s="197">
        <v>18458.3</v>
      </c>
      <c r="N324" s="197">
        <v>16992.599999999999</v>
      </c>
      <c r="O324" s="197">
        <v>40444.699999999997</v>
      </c>
      <c r="P324" s="197">
        <v>26511.15</v>
      </c>
      <c r="Q324" s="280">
        <f>SUM(E324:P324)</f>
        <v>230074.72</v>
      </c>
      <c r="R324" s="460">
        <v>0</v>
      </c>
      <c r="S324" s="309">
        <f>+R324</f>
        <v>0</v>
      </c>
      <c r="T324" s="125"/>
      <c r="U324" s="125"/>
      <c r="V324" s="125"/>
      <c r="W324" s="125"/>
      <c r="X324" s="125"/>
      <c r="Y324" s="125"/>
      <c r="Z324" s="125"/>
      <c r="AA324" s="125"/>
      <c r="AB324" s="125"/>
      <c r="AC324" s="125"/>
      <c r="AD324" s="125"/>
      <c r="AE324" s="125"/>
      <c r="AF324" s="125"/>
      <c r="AG324" s="125"/>
      <c r="AH324" s="125"/>
      <c r="AI324" s="475">
        <f>SUM(L324:P324)</f>
        <v>120530.4</v>
      </c>
    </row>
    <row r="325" spans="1:35" ht="12.75" customHeight="1">
      <c r="A325" s="46"/>
      <c r="B325" s="47"/>
      <c r="C325" s="36" t="s">
        <v>1050</v>
      </c>
      <c r="D325" s="34"/>
      <c r="E325" s="35" t="s">
        <v>376</v>
      </c>
      <c r="F325" s="35" t="s">
        <v>376</v>
      </c>
      <c r="G325" s="35" t="s">
        <v>376</v>
      </c>
      <c r="H325" s="35" t="s">
        <v>376</v>
      </c>
      <c r="I325" s="35" t="s">
        <v>376</v>
      </c>
      <c r="J325" s="35" t="s">
        <v>376</v>
      </c>
      <c r="K325" s="35" t="s">
        <v>376</v>
      </c>
      <c r="L325" s="35" t="s">
        <v>376</v>
      </c>
      <c r="M325" s="35" t="s">
        <v>376</v>
      </c>
      <c r="N325" s="35" t="s">
        <v>376</v>
      </c>
      <c r="O325" s="35">
        <v>2000.45</v>
      </c>
      <c r="P325" s="35" t="s">
        <v>376</v>
      </c>
      <c r="Q325" s="148">
        <f>SUM(E325:P325)</f>
        <v>2000.45</v>
      </c>
      <c r="R325" s="308">
        <f>+Q325/12</f>
        <v>166.70416666666699</v>
      </c>
      <c r="S325" s="125"/>
      <c r="T325" s="309">
        <f>+R325</f>
        <v>166.70416666666699</v>
      </c>
      <c r="U325" s="221">
        <f>+Q325</f>
        <v>2000.45</v>
      </c>
      <c r="V325" s="125"/>
      <c r="W325" s="221" t="s">
        <v>376</v>
      </c>
      <c r="X325" s="125" t="s">
        <v>376</v>
      </c>
      <c r="Y325" s="125" t="s">
        <v>376</v>
      </c>
      <c r="Z325" s="125" t="s">
        <v>376</v>
      </c>
      <c r="AA325" s="125" t="s">
        <v>376</v>
      </c>
      <c r="AB325" s="125" t="s">
        <v>376</v>
      </c>
      <c r="AC325" s="125" t="s">
        <v>376</v>
      </c>
      <c r="AD325" s="125" t="s">
        <v>376</v>
      </c>
      <c r="AE325" s="125" t="s">
        <v>376</v>
      </c>
      <c r="AF325" s="125" t="s">
        <v>376</v>
      </c>
      <c r="AG325" s="125" t="s">
        <v>376</v>
      </c>
      <c r="AH325" s="125"/>
      <c r="AI325" s="475">
        <f>SUM(L325:P325)</f>
        <v>2000.45</v>
      </c>
    </row>
    <row r="326" spans="1:35" ht="12.75" customHeight="1">
      <c r="A326" s="46"/>
      <c r="B326" s="47"/>
      <c r="C326" s="36" t="s">
        <v>1051</v>
      </c>
      <c r="D326" s="34"/>
      <c r="E326" s="118">
        <f t="shared" ref="E326:Q326" si="32">E324/$D$324</f>
        <v>34.204545454545503</v>
      </c>
      <c r="F326" s="118">
        <f t="shared" si="32"/>
        <v>23.966098484848501</v>
      </c>
      <c r="G326" s="118">
        <f t="shared" si="32"/>
        <v>32.352575757575799</v>
      </c>
      <c r="H326" s="118">
        <f t="shared" si="32"/>
        <v>36.006079545454497</v>
      </c>
      <c r="I326" s="118">
        <f t="shared" si="32"/>
        <v>27.783712121212101</v>
      </c>
      <c r="J326" s="118">
        <f t="shared" si="32"/>
        <v>24.213162878787902</v>
      </c>
      <c r="K326" s="118">
        <f t="shared" si="32"/>
        <v>28.9441287878788</v>
      </c>
      <c r="L326" s="118">
        <f t="shared" si="32"/>
        <v>34.3250946969697</v>
      </c>
      <c r="M326" s="118">
        <f t="shared" si="32"/>
        <v>34.958901515151503</v>
      </c>
      <c r="N326" s="118">
        <f t="shared" si="32"/>
        <v>32.1829545454545</v>
      </c>
      <c r="O326" s="118">
        <f t="shared" si="32"/>
        <v>76.599810606060601</v>
      </c>
      <c r="P326" s="118">
        <f t="shared" si="32"/>
        <v>50.2105113636364</v>
      </c>
      <c r="Q326" s="198">
        <f t="shared" si="32"/>
        <v>435.74757575757599</v>
      </c>
      <c r="R326" s="308">
        <f>+R324/D324</f>
        <v>0</v>
      </c>
      <c r="S326" s="125"/>
      <c r="T326" s="125"/>
      <c r="U326" s="125"/>
      <c r="V326" s="125"/>
      <c r="W326" s="125"/>
      <c r="X326" s="125"/>
      <c r="Y326" s="125"/>
      <c r="Z326" s="125"/>
      <c r="AA326" s="125"/>
      <c r="AB326" s="125"/>
      <c r="AC326" s="125"/>
      <c r="AD326" s="125"/>
      <c r="AE326" s="125"/>
      <c r="AF326" s="125"/>
      <c r="AG326" s="125"/>
      <c r="AH326" s="125"/>
      <c r="AI326" s="475">
        <f>SUM(L326:P326)</f>
        <v>228.27727272727299</v>
      </c>
    </row>
    <row r="327" spans="1:35" ht="12.75" customHeight="1">
      <c r="A327" s="46"/>
      <c r="B327" s="47"/>
      <c r="C327" s="36" t="s">
        <v>1052</v>
      </c>
      <c r="D327" s="34"/>
      <c r="E327" s="35"/>
      <c r="F327" s="35"/>
      <c r="G327" s="35"/>
      <c r="H327" s="45"/>
      <c r="I327" s="35"/>
      <c r="J327" s="35"/>
      <c r="K327" s="35"/>
      <c r="L327" s="35"/>
      <c r="M327" s="35"/>
      <c r="N327" s="35"/>
      <c r="O327" s="35" t="s">
        <v>1053</v>
      </c>
      <c r="P327" s="35"/>
      <c r="Q327" s="148"/>
      <c r="R327" s="310"/>
      <c r="S327" s="125"/>
      <c r="T327" s="125"/>
      <c r="U327" s="125"/>
      <c r="V327" s="125"/>
      <c r="W327" s="125"/>
      <c r="X327" s="125"/>
      <c r="Y327" s="125"/>
      <c r="Z327" s="125"/>
      <c r="AA327" s="125"/>
      <c r="AB327" s="125"/>
      <c r="AC327" s="125"/>
      <c r="AD327" s="125"/>
      <c r="AE327" s="125"/>
      <c r="AF327" s="125"/>
      <c r="AG327" s="125"/>
      <c r="AH327" s="125"/>
      <c r="AI327" s="126"/>
    </row>
    <row r="328" spans="1:35" ht="12.75" customHeight="1">
      <c r="A328" s="46"/>
      <c r="B328" s="47"/>
      <c r="C328" s="36" t="s">
        <v>1054</v>
      </c>
      <c r="D328" s="34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148"/>
      <c r="R328" s="310"/>
      <c r="S328" s="125"/>
      <c r="T328" s="125"/>
      <c r="U328" s="125"/>
      <c r="V328" s="125"/>
      <c r="W328" s="125"/>
      <c r="X328" s="125"/>
      <c r="Y328" s="125"/>
      <c r="Z328" s="125"/>
      <c r="AA328" s="125"/>
      <c r="AB328" s="125"/>
      <c r="AC328" s="125"/>
      <c r="AD328" s="125"/>
      <c r="AE328" s="125"/>
      <c r="AF328" s="125"/>
      <c r="AG328" s="125"/>
      <c r="AH328" s="125"/>
      <c r="AI328" s="126"/>
    </row>
    <row r="329" spans="1:35" ht="12.75" customHeight="1">
      <c r="A329" s="46"/>
      <c r="B329" s="47"/>
      <c r="C329" s="36"/>
      <c r="D329" s="34"/>
      <c r="E329" s="197"/>
      <c r="F329" s="197"/>
      <c r="G329" s="197"/>
      <c r="H329" s="197"/>
      <c r="I329" s="197"/>
      <c r="J329" s="197"/>
      <c r="K329" s="197"/>
      <c r="L329" s="197"/>
      <c r="M329" s="41"/>
      <c r="N329" s="41"/>
      <c r="O329" s="41"/>
      <c r="P329" s="41"/>
      <c r="Q329" s="375"/>
      <c r="R329" s="306"/>
      <c r="S329" s="125"/>
      <c r="T329" s="125"/>
      <c r="U329" s="125"/>
      <c r="V329" s="125"/>
      <c r="W329" s="125"/>
      <c r="X329" s="125"/>
      <c r="Y329" s="125"/>
      <c r="Z329" s="125"/>
      <c r="AA329" s="125"/>
      <c r="AB329" s="125"/>
      <c r="AC329" s="125"/>
      <c r="AD329" s="125"/>
      <c r="AE329" s="125"/>
      <c r="AF329" s="125"/>
      <c r="AG329" s="125"/>
      <c r="AH329" s="125"/>
      <c r="AI329" s="126"/>
    </row>
    <row r="330" spans="1:35" ht="12.75" customHeight="1">
      <c r="A330" s="42" t="s">
        <v>625</v>
      </c>
      <c r="B330" s="43">
        <v>233</v>
      </c>
      <c r="C330" s="199" t="s">
        <v>1055</v>
      </c>
      <c r="D330" s="29">
        <v>803</v>
      </c>
      <c r="E330" s="288">
        <v>34998.959999999999</v>
      </c>
      <c r="F330" s="288">
        <v>31209.19</v>
      </c>
      <c r="G330" s="288">
        <v>45438.98</v>
      </c>
      <c r="H330" s="288">
        <v>42212.14</v>
      </c>
      <c r="I330" s="288">
        <v>42908.38</v>
      </c>
      <c r="J330" s="288">
        <v>42909.42</v>
      </c>
      <c r="K330" s="288">
        <v>44761.71</v>
      </c>
      <c r="L330" s="117">
        <v>44466.67</v>
      </c>
      <c r="M330" s="216">
        <v>39394.480000000003</v>
      </c>
      <c r="N330" s="216">
        <v>39732.51</v>
      </c>
      <c r="O330" s="216">
        <v>36902.47</v>
      </c>
      <c r="P330" s="216">
        <v>31991.91</v>
      </c>
      <c r="Q330" s="492">
        <f>SUM(E330:P330)</f>
        <v>476926.82</v>
      </c>
      <c r="R330" s="460">
        <f>AVERAGE(E330:P330)</f>
        <v>39743.901666666701</v>
      </c>
      <c r="S330" s="309">
        <f>+R330</f>
        <v>39743.901666666701</v>
      </c>
      <c r="T330" s="125"/>
      <c r="U330" s="125"/>
      <c r="V330" s="125"/>
      <c r="W330" s="125"/>
      <c r="X330" s="125"/>
      <c r="Y330" s="125"/>
      <c r="Z330" s="125"/>
      <c r="AA330" s="125"/>
      <c r="AB330" s="125"/>
      <c r="AC330" s="125"/>
      <c r="AD330" s="125"/>
      <c r="AE330" s="125"/>
      <c r="AF330" s="125"/>
      <c r="AG330" s="125"/>
      <c r="AH330" s="125"/>
      <c r="AI330" s="126"/>
    </row>
    <row r="331" spans="1:35" ht="12.75" customHeight="1">
      <c r="A331" s="46"/>
      <c r="B331" s="47"/>
      <c r="C331" s="73" t="s">
        <v>1056</v>
      </c>
      <c r="D331" s="32" t="s">
        <v>660</v>
      </c>
      <c r="E331" s="60" t="s">
        <v>376</v>
      </c>
      <c r="F331" s="60" t="s">
        <v>376</v>
      </c>
      <c r="G331" s="60" t="s">
        <v>376</v>
      </c>
      <c r="H331" s="60" t="s">
        <v>376</v>
      </c>
      <c r="I331" s="60" t="s">
        <v>376</v>
      </c>
      <c r="J331" s="60" t="s">
        <v>376</v>
      </c>
      <c r="K331" s="60" t="s">
        <v>376</v>
      </c>
      <c r="L331" s="113" t="s">
        <v>376</v>
      </c>
      <c r="M331" s="127" t="s">
        <v>376</v>
      </c>
      <c r="N331" s="127" t="s">
        <v>376</v>
      </c>
      <c r="O331" s="127" t="s">
        <v>376</v>
      </c>
      <c r="P331" s="127" t="s">
        <v>376</v>
      </c>
      <c r="Q331" s="379">
        <f>SUM(E331:P331)</f>
        <v>0</v>
      </c>
      <c r="R331" s="283">
        <f>Q331/12</f>
        <v>0</v>
      </c>
      <c r="S331" s="125"/>
      <c r="T331" s="309">
        <f>+R331</f>
        <v>0</v>
      </c>
      <c r="U331" s="221">
        <f>+Q331</f>
        <v>0</v>
      </c>
      <c r="V331" s="125"/>
      <c r="W331" s="221" t="s">
        <v>376</v>
      </c>
      <c r="X331" s="125" t="s">
        <v>376</v>
      </c>
      <c r="Y331" s="125" t="s">
        <v>376</v>
      </c>
      <c r="Z331" s="125" t="s">
        <v>376</v>
      </c>
      <c r="AA331" s="125" t="s">
        <v>376</v>
      </c>
      <c r="AB331" s="125" t="s">
        <v>376</v>
      </c>
      <c r="AC331" s="125" t="s">
        <v>376</v>
      </c>
      <c r="AD331" s="125" t="s">
        <v>376</v>
      </c>
      <c r="AE331" s="125" t="s">
        <v>376</v>
      </c>
      <c r="AF331" s="125" t="s">
        <v>376</v>
      </c>
      <c r="AG331" s="125" t="s">
        <v>376</v>
      </c>
      <c r="AH331" s="125"/>
      <c r="AI331" s="126"/>
    </row>
    <row r="332" spans="1:35" ht="12.75" customHeight="1">
      <c r="A332" s="46"/>
      <c r="B332" s="47"/>
      <c r="C332" s="36" t="s">
        <v>1057</v>
      </c>
      <c r="D332" s="32"/>
      <c r="E332" s="224">
        <f t="shared" ref="E332:Q332" si="33">E330/$D$330</f>
        <v>43.585255292652597</v>
      </c>
      <c r="F332" s="224">
        <f t="shared" si="33"/>
        <v>38.865740971357397</v>
      </c>
      <c r="G332" s="224">
        <f t="shared" si="33"/>
        <v>56.586525529265302</v>
      </c>
      <c r="H332" s="224">
        <f t="shared" si="33"/>
        <v>52.5680448318804</v>
      </c>
      <c r="I332" s="224">
        <f t="shared" si="33"/>
        <v>53.435093399750897</v>
      </c>
      <c r="J332" s="224">
        <f t="shared" si="33"/>
        <v>53.436388542963897</v>
      </c>
      <c r="K332" s="224">
        <f t="shared" si="33"/>
        <v>55.743100871731002</v>
      </c>
      <c r="L332" s="301">
        <f t="shared" si="33"/>
        <v>55.375678704856803</v>
      </c>
      <c r="M332" s="301">
        <f t="shared" si="33"/>
        <v>49.059128268991302</v>
      </c>
      <c r="N332" s="301">
        <f t="shared" si="33"/>
        <v>49.480087173100898</v>
      </c>
      <c r="O332" s="301">
        <f t="shared" si="33"/>
        <v>45.955753424657502</v>
      </c>
      <c r="P332" s="118">
        <f t="shared" si="33"/>
        <v>39.840485678704901</v>
      </c>
      <c r="Q332" s="179">
        <f t="shared" si="33"/>
        <v>593.93128268991302</v>
      </c>
      <c r="R332" s="308">
        <f>+R330/D330</f>
        <v>49.494273557492697</v>
      </c>
      <c r="S332" s="125"/>
      <c r="T332" s="125"/>
      <c r="U332" s="125"/>
      <c r="V332" s="125"/>
      <c r="W332" s="125"/>
      <c r="X332" s="125"/>
      <c r="Y332" s="125"/>
      <c r="Z332" s="125"/>
      <c r="AA332" s="125"/>
      <c r="AB332" s="125"/>
      <c r="AC332" s="125"/>
      <c r="AD332" s="125"/>
      <c r="AE332" s="125"/>
      <c r="AF332" s="125"/>
      <c r="AG332" s="125"/>
      <c r="AH332" s="125"/>
      <c r="AI332" s="126"/>
    </row>
    <row r="333" spans="1:35" ht="12.75" customHeight="1">
      <c r="A333" s="46"/>
      <c r="B333" s="47"/>
      <c r="C333" s="36" t="s">
        <v>1058</v>
      </c>
      <c r="D333" s="32"/>
      <c r="E333" s="144"/>
      <c r="F333" s="144"/>
      <c r="G333" s="144"/>
      <c r="H333" s="144"/>
      <c r="I333" s="144"/>
      <c r="J333" s="144"/>
      <c r="K333" s="144"/>
      <c r="L333" s="144"/>
      <c r="M333" s="240"/>
      <c r="N333" s="240"/>
      <c r="O333" s="240"/>
      <c r="P333" s="240"/>
      <c r="Q333" s="198"/>
      <c r="R333" s="466"/>
      <c r="S333" s="125"/>
      <c r="T333" s="125"/>
      <c r="U333" s="125"/>
      <c r="V333" s="125"/>
      <c r="W333" s="125"/>
      <c r="X333" s="125"/>
      <c r="Y333" s="125"/>
      <c r="Z333" s="125"/>
      <c r="AA333" s="125"/>
      <c r="AB333" s="125"/>
      <c r="AC333" s="125"/>
      <c r="AD333" s="125"/>
      <c r="AE333" s="125"/>
      <c r="AF333" s="125"/>
      <c r="AG333" s="125"/>
      <c r="AH333" s="125"/>
      <c r="AI333" s="126"/>
    </row>
    <row r="334" spans="1:35" ht="12.75" customHeight="1">
      <c r="A334" s="46"/>
      <c r="B334" s="47"/>
      <c r="C334" s="151" t="s">
        <v>1059</v>
      </c>
      <c r="D334" s="32"/>
      <c r="E334" s="62"/>
      <c r="F334" s="62" t="s">
        <v>660</v>
      </c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148"/>
      <c r="R334" s="310"/>
      <c r="S334" s="125"/>
      <c r="T334" s="125"/>
      <c r="U334" s="125"/>
      <c r="V334" s="125"/>
      <c r="W334" s="125"/>
      <c r="X334" s="125"/>
      <c r="Y334" s="125"/>
      <c r="Z334" s="125"/>
      <c r="AA334" s="125"/>
      <c r="AB334" s="125"/>
      <c r="AC334" s="125"/>
      <c r="AD334" s="125"/>
      <c r="AE334" s="125"/>
      <c r="AF334" s="125"/>
      <c r="AG334" s="125"/>
      <c r="AH334" s="125"/>
      <c r="AI334" s="126"/>
    </row>
    <row r="335" spans="1:35" ht="12.75" customHeight="1">
      <c r="A335" s="46"/>
      <c r="B335" s="47"/>
      <c r="C335" s="36" t="s">
        <v>1060</v>
      </c>
      <c r="D335" s="3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148"/>
      <c r="R335" s="310"/>
      <c r="S335" s="125"/>
      <c r="T335" s="125"/>
      <c r="U335" s="125"/>
      <c r="V335" s="125"/>
      <c r="W335" s="125"/>
      <c r="X335" s="125"/>
      <c r="Y335" s="125"/>
      <c r="Z335" s="125"/>
      <c r="AA335" s="125"/>
      <c r="AB335" s="125"/>
      <c r="AC335" s="125"/>
      <c r="AD335" s="125"/>
      <c r="AE335" s="125"/>
      <c r="AF335" s="125"/>
      <c r="AG335" s="125"/>
      <c r="AH335" s="125"/>
      <c r="AI335" s="126"/>
    </row>
    <row r="336" spans="1:35" ht="12.75" customHeight="1">
      <c r="A336" s="46"/>
      <c r="B336" s="47"/>
      <c r="C336" s="36" t="s">
        <v>1061</v>
      </c>
      <c r="D336" s="3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148"/>
      <c r="R336" s="310"/>
      <c r="S336" s="125"/>
      <c r="T336" s="125"/>
      <c r="U336" s="125"/>
      <c r="V336" s="125"/>
      <c r="W336" s="125"/>
      <c r="X336" s="125"/>
      <c r="Y336" s="125"/>
      <c r="Z336" s="125"/>
      <c r="AA336" s="125"/>
      <c r="AB336" s="125"/>
      <c r="AC336" s="125"/>
      <c r="AD336" s="125"/>
      <c r="AE336" s="125"/>
      <c r="AF336" s="125"/>
      <c r="AG336" s="125"/>
      <c r="AH336" s="125"/>
      <c r="AI336" s="126"/>
    </row>
    <row r="337" spans="1:35" ht="12.75" customHeight="1">
      <c r="A337" s="46"/>
      <c r="B337" s="47"/>
      <c r="C337" s="36" t="s">
        <v>682</v>
      </c>
      <c r="D337" s="3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148"/>
      <c r="R337" s="310"/>
      <c r="S337" s="125"/>
      <c r="T337" s="125"/>
      <c r="U337" s="125"/>
      <c r="V337" s="125"/>
      <c r="W337" s="125"/>
      <c r="X337" s="125"/>
      <c r="Y337" s="125"/>
      <c r="Z337" s="125"/>
      <c r="AA337" s="125"/>
      <c r="AB337" s="125"/>
      <c r="AC337" s="125"/>
      <c r="AD337" s="125"/>
      <c r="AE337" s="125"/>
      <c r="AF337" s="125"/>
      <c r="AG337" s="125"/>
      <c r="AH337" s="125"/>
      <c r="AI337" s="126"/>
    </row>
    <row r="338" spans="1:35" ht="12.75" customHeight="1">
      <c r="A338" s="46"/>
      <c r="B338" s="47"/>
      <c r="C338" s="36" t="s">
        <v>1062</v>
      </c>
      <c r="D338" s="3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148"/>
      <c r="R338" s="310"/>
      <c r="S338" s="125"/>
      <c r="T338" s="125"/>
      <c r="U338" s="125"/>
      <c r="V338" s="125"/>
      <c r="W338" s="125"/>
      <c r="X338" s="125"/>
      <c r="Y338" s="125"/>
      <c r="Z338" s="125"/>
      <c r="AA338" s="125"/>
      <c r="AB338" s="125"/>
      <c r="AC338" s="125"/>
      <c r="AD338" s="125"/>
      <c r="AE338" s="125"/>
      <c r="AF338" s="125"/>
      <c r="AG338" s="125"/>
      <c r="AH338" s="125"/>
      <c r="AI338" s="126"/>
    </row>
    <row r="339" spans="1:35" ht="12.75" customHeight="1">
      <c r="A339" s="46"/>
      <c r="B339" s="89"/>
      <c r="C339" s="3" t="s">
        <v>1063</v>
      </c>
      <c r="D339" s="3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148"/>
      <c r="R339" s="310"/>
      <c r="S339" s="125"/>
      <c r="T339" s="125"/>
      <c r="U339" s="125"/>
      <c r="V339" s="125"/>
      <c r="W339" s="125"/>
      <c r="X339" s="125"/>
      <c r="Y339" s="125"/>
      <c r="Z339" s="125"/>
      <c r="AA339" s="125"/>
      <c r="AB339" s="125"/>
      <c r="AC339" s="125"/>
      <c r="AD339" s="125"/>
      <c r="AE339" s="125"/>
      <c r="AF339" s="125"/>
      <c r="AG339" s="125"/>
      <c r="AH339" s="125"/>
      <c r="AI339" s="126"/>
    </row>
    <row r="340" spans="1:35" ht="53.25" customHeight="1">
      <c r="A340" s="52"/>
      <c r="B340" s="53"/>
      <c r="C340" s="54" t="s">
        <v>1064</v>
      </c>
      <c r="D340" s="66"/>
      <c r="E340" s="289"/>
      <c r="F340" s="289"/>
      <c r="G340" s="289"/>
      <c r="H340" s="289"/>
      <c r="I340" s="289"/>
      <c r="J340" s="289"/>
      <c r="K340" s="289"/>
      <c r="L340" s="289"/>
      <c r="M340" s="289"/>
      <c r="N340" s="289"/>
      <c r="O340" s="289"/>
      <c r="P340" s="302"/>
      <c r="Q340" s="374"/>
      <c r="R340" s="493"/>
      <c r="S340" s="125"/>
      <c r="T340" s="125"/>
      <c r="U340" s="125"/>
      <c r="V340" s="125"/>
      <c r="W340" s="125"/>
      <c r="X340" s="125"/>
      <c r="Y340" s="125"/>
      <c r="Z340" s="125"/>
      <c r="AA340" s="125"/>
      <c r="AB340" s="125"/>
      <c r="AC340" s="125"/>
      <c r="AD340" s="125"/>
      <c r="AE340" s="125"/>
      <c r="AF340" s="125"/>
      <c r="AG340" s="125"/>
      <c r="AH340" s="125"/>
      <c r="AI340" s="126"/>
    </row>
    <row r="341" spans="1:35" ht="12.75" customHeight="1">
      <c r="A341" s="46" t="s">
        <v>1065</v>
      </c>
      <c r="B341" s="47">
        <v>462</v>
      </c>
      <c r="C341" s="290" t="s">
        <v>1066</v>
      </c>
      <c r="D341" s="58">
        <v>5939</v>
      </c>
      <c r="E341" s="252">
        <v>191262.94</v>
      </c>
      <c r="F341" s="252">
        <v>209444.62</v>
      </c>
      <c r="G341" s="252">
        <v>220754.57</v>
      </c>
      <c r="H341" s="252">
        <v>187567.95</v>
      </c>
      <c r="I341" s="252">
        <v>197558.93</v>
      </c>
      <c r="J341" s="252">
        <v>213583.68</v>
      </c>
      <c r="K341" s="252">
        <v>211699.96</v>
      </c>
      <c r="L341" s="252">
        <v>199138.98</v>
      </c>
      <c r="M341" s="252">
        <v>202916.53</v>
      </c>
      <c r="N341" s="252">
        <v>243460.94</v>
      </c>
      <c r="O341" s="252">
        <v>232351.55</v>
      </c>
      <c r="P341" s="252">
        <v>262137.34</v>
      </c>
      <c r="Q341" s="280">
        <f>SUM(E341:P341)</f>
        <v>2571877.9900000002</v>
      </c>
      <c r="R341" s="460">
        <f>AVERAGE(E341:P341)</f>
        <v>214323.16583333301</v>
      </c>
      <c r="S341" s="309">
        <f>+R341</f>
        <v>214323.16583333301</v>
      </c>
      <c r="T341" s="125"/>
      <c r="U341" s="125"/>
      <c r="V341" s="125"/>
      <c r="W341" s="125"/>
      <c r="X341" s="125"/>
      <c r="Y341" s="125"/>
      <c r="Z341" s="125"/>
      <c r="AA341" s="125"/>
      <c r="AB341" s="125"/>
      <c r="AC341" s="125"/>
      <c r="AD341" s="125"/>
      <c r="AE341" s="125"/>
      <c r="AF341" s="125"/>
      <c r="AG341" s="125"/>
      <c r="AH341" s="125"/>
      <c r="AI341" s="475">
        <f>SUM(L341:P341)</f>
        <v>1140005.3400000001</v>
      </c>
    </row>
    <row r="342" spans="1:35" ht="12.75" customHeight="1">
      <c r="A342" s="46" t="s">
        <v>1067</v>
      </c>
      <c r="B342" s="47"/>
      <c r="C342" s="33" t="s">
        <v>1068</v>
      </c>
      <c r="D342" s="32"/>
      <c r="E342" s="60" t="s">
        <v>376</v>
      </c>
      <c r="F342" s="60" t="s">
        <v>376</v>
      </c>
      <c r="G342" s="60" t="s">
        <v>376</v>
      </c>
      <c r="H342" s="60" t="s">
        <v>376</v>
      </c>
      <c r="I342" s="60" t="s">
        <v>376</v>
      </c>
      <c r="J342" s="60" t="s">
        <v>376</v>
      </c>
      <c r="K342" s="60" t="s">
        <v>376</v>
      </c>
      <c r="L342" s="60" t="s">
        <v>376</v>
      </c>
      <c r="M342" s="60" t="s">
        <v>376</v>
      </c>
      <c r="N342" s="60" t="s">
        <v>376</v>
      </c>
      <c r="O342" s="60" t="s">
        <v>376</v>
      </c>
      <c r="P342" s="60" t="s">
        <v>376</v>
      </c>
      <c r="Q342" s="280">
        <f>SUM(E342:P342)</f>
        <v>0</v>
      </c>
      <c r="R342" s="283">
        <f>Q342/12</f>
        <v>0</v>
      </c>
      <c r="S342" s="125"/>
      <c r="T342" s="309">
        <f>+R342</f>
        <v>0</v>
      </c>
      <c r="U342" s="221">
        <f>+Q342</f>
        <v>0</v>
      </c>
      <c r="V342" s="125"/>
      <c r="W342" s="221" t="s">
        <v>376</v>
      </c>
      <c r="X342" s="125" t="s">
        <v>376</v>
      </c>
      <c r="Y342" s="125" t="s">
        <v>376</v>
      </c>
      <c r="Z342" s="125" t="s">
        <v>376</v>
      </c>
      <c r="AA342" s="125" t="s">
        <v>376</v>
      </c>
      <c r="AB342" s="125" t="s">
        <v>376</v>
      </c>
      <c r="AC342" s="125" t="s">
        <v>376</v>
      </c>
      <c r="AD342" s="125" t="s">
        <v>376</v>
      </c>
      <c r="AE342" s="125" t="s">
        <v>376</v>
      </c>
      <c r="AF342" s="125" t="s">
        <v>376</v>
      </c>
      <c r="AG342" s="125" t="s">
        <v>376</v>
      </c>
      <c r="AH342" s="125"/>
      <c r="AI342" s="475">
        <f>SUM(L342:P342)</f>
        <v>0</v>
      </c>
    </row>
    <row r="343" spans="1:35" ht="12.75" customHeight="1">
      <c r="A343" s="46"/>
      <c r="B343" s="47"/>
      <c r="C343" s="36" t="s">
        <v>1069</v>
      </c>
      <c r="D343" s="32"/>
      <c r="E343" s="224">
        <f t="shared" ref="E343:Q343" si="34">E341/$D$341</f>
        <v>32.204569792894397</v>
      </c>
      <c r="F343" s="224">
        <f t="shared" si="34"/>
        <v>35.265974069708697</v>
      </c>
      <c r="G343" s="224">
        <f t="shared" si="34"/>
        <v>37.170326654318899</v>
      </c>
      <c r="H343" s="224">
        <f t="shared" si="34"/>
        <v>31.582412864118499</v>
      </c>
      <c r="I343" s="224">
        <f t="shared" si="34"/>
        <v>33.264679238929098</v>
      </c>
      <c r="J343" s="224">
        <f t="shared" si="34"/>
        <v>35.962902845596901</v>
      </c>
      <c r="K343" s="224">
        <f t="shared" si="34"/>
        <v>35.645724869506701</v>
      </c>
      <c r="L343" s="224">
        <f t="shared" si="34"/>
        <v>33.530725711399199</v>
      </c>
      <c r="M343" s="224">
        <f t="shared" si="34"/>
        <v>34.166783970365401</v>
      </c>
      <c r="N343" s="224">
        <f t="shared" si="34"/>
        <v>40.993591513722798</v>
      </c>
      <c r="O343" s="224">
        <f t="shared" si="34"/>
        <v>39.123008924061303</v>
      </c>
      <c r="P343" s="224">
        <f t="shared" si="34"/>
        <v>44.138296009429197</v>
      </c>
      <c r="Q343" s="179">
        <f t="shared" si="34"/>
        <v>433.04899646405102</v>
      </c>
      <c r="R343" s="606">
        <f>+R341/D341</f>
        <v>36.087416372004299</v>
      </c>
      <c r="S343" s="125"/>
      <c r="T343" s="125"/>
      <c r="U343" s="125"/>
      <c r="V343" s="125"/>
      <c r="W343" s="125"/>
      <c r="X343" s="125"/>
      <c r="Y343" s="125"/>
      <c r="Z343" s="125"/>
      <c r="AA343" s="125"/>
      <c r="AB343" s="125"/>
      <c r="AC343" s="125"/>
      <c r="AD343" s="125"/>
      <c r="AE343" s="125"/>
      <c r="AF343" s="125"/>
      <c r="AG343" s="125"/>
      <c r="AH343" s="125"/>
      <c r="AI343" s="475">
        <f>SUM(L343:P343)</f>
        <v>191.952406128978</v>
      </c>
    </row>
    <row r="344" spans="1:35" ht="12.75" customHeight="1">
      <c r="A344" s="46"/>
      <c r="B344" s="47"/>
      <c r="C344" s="36" t="s">
        <v>1070</v>
      </c>
      <c r="D344" s="3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148"/>
      <c r="R344" s="310"/>
      <c r="S344" s="125"/>
      <c r="T344" s="125"/>
      <c r="U344" s="125"/>
      <c r="V344" s="125"/>
      <c r="W344" s="125"/>
      <c r="X344" s="125"/>
      <c r="Y344" s="125"/>
      <c r="Z344" s="125"/>
      <c r="AA344" s="125"/>
      <c r="AB344" s="125"/>
      <c r="AC344" s="125"/>
      <c r="AD344" s="125"/>
      <c r="AE344" s="125"/>
      <c r="AF344" s="125"/>
      <c r="AG344" s="125"/>
      <c r="AH344" s="125"/>
      <c r="AI344" s="126"/>
    </row>
    <row r="345" spans="1:35" ht="12.75" customHeight="1">
      <c r="A345" s="46"/>
      <c r="B345" s="47"/>
      <c r="C345" s="151" t="s">
        <v>1071</v>
      </c>
      <c r="D345" s="3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148"/>
      <c r="R345" s="310"/>
      <c r="S345" s="125"/>
      <c r="T345" s="125"/>
      <c r="U345" s="125"/>
      <c r="V345" s="125"/>
      <c r="W345" s="125"/>
      <c r="X345" s="125"/>
      <c r="Y345" s="125"/>
      <c r="Z345" s="125"/>
      <c r="AA345" s="125"/>
      <c r="AB345" s="125"/>
      <c r="AC345" s="125"/>
      <c r="AD345" s="125"/>
      <c r="AE345" s="125"/>
      <c r="AF345" s="125"/>
      <c r="AG345" s="125"/>
      <c r="AH345" s="125"/>
      <c r="AI345" s="126"/>
    </row>
    <row r="346" spans="1:35" ht="12.75" customHeight="1">
      <c r="A346" s="46"/>
      <c r="B346" s="47"/>
      <c r="C346" s="151" t="s">
        <v>1072</v>
      </c>
      <c r="D346" s="3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148"/>
      <c r="R346" s="310"/>
      <c r="S346" s="125"/>
      <c r="T346" s="125"/>
      <c r="U346" s="125"/>
      <c r="V346" s="125"/>
      <c r="W346" s="125"/>
      <c r="X346" s="125"/>
      <c r="Y346" s="125"/>
      <c r="Z346" s="125"/>
      <c r="AA346" s="125"/>
      <c r="AB346" s="125"/>
      <c r="AC346" s="125"/>
      <c r="AD346" s="125"/>
      <c r="AE346" s="125"/>
      <c r="AF346" s="125"/>
      <c r="AG346" s="125"/>
      <c r="AH346" s="125"/>
      <c r="AI346" s="126"/>
    </row>
    <row r="347" spans="1:35" ht="12.75" customHeight="1">
      <c r="A347" s="46"/>
      <c r="B347" s="47"/>
      <c r="C347" s="151" t="s">
        <v>1073</v>
      </c>
      <c r="D347" s="3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148"/>
      <c r="R347" s="310"/>
      <c r="S347" s="125"/>
      <c r="T347" s="125"/>
      <c r="U347" s="125"/>
      <c r="V347" s="125"/>
      <c r="W347" s="125"/>
      <c r="X347" s="125"/>
      <c r="Y347" s="125"/>
      <c r="Z347" s="125"/>
      <c r="AA347" s="125"/>
      <c r="AB347" s="125"/>
      <c r="AC347" s="125"/>
      <c r="AD347" s="125"/>
      <c r="AE347" s="125"/>
      <c r="AF347" s="125"/>
      <c r="AG347" s="125"/>
      <c r="AH347" s="125"/>
      <c r="AI347" s="126"/>
    </row>
    <row r="348" spans="1:35" ht="12.75" customHeight="1">
      <c r="A348" s="46"/>
      <c r="B348" s="47"/>
      <c r="C348" s="151" t="s">
        <v>1074</v>
      </c>
      <c r="D348" s="3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148"/>
      <c r="R348" s="310"/>
      <c r="S348" s="125"/>
      <c r="T348" s="125"/>
      <c r="U348" s="125"/>
      <c r="V348" s="125"/>
      <c r="W348" s="125"/>
      <c r="X348" s="125"/>
      <c r="Y348" s="125"/>
      <c r="Z348" s="125"/>
      <c r="AA348" s="125"/>
      <c r="AB348" s="125"/>
      <c r="AC348" s="125"/>
      <c r="AD348" s="125"/>
      <c r="AE348" s="125"/>
      <c r="AF348" s="125"/>
      <c r="AG348" s="125"/>
      <c r="AH348" s="125"/>
      <c r="AI348" s="126"/>
    </row>
    <row r="349" spans="1:35" ht="12.75" customHeight="1">
      <c r="A349" s="46"/>
      <c r="B349" s="47"/>
      <c r="C349" s="151" t="s">
        <v>1075</v>
      </c>
      <c r="D349" s="3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148"/>
      <c r="R349" s="310"/>
      <c r="S349" s="125"/>
      <c r="T349" s="125"/>
      <c r="U349" s="125"/>
      <c r="V349" s="125"/>
      <c r="W349" s="125"/>
      <c r="X349" s="125"/>
      <c r="Y349" s="125"/>
      <c r="Z349" s="125"/>
      <c r="AA349" s="125"/>
      <c r="AB349" s="125"/>
      <c r="AC349" s="125"/>
      <c r="AD349" s="125"/>
      <c r="AE349" s="125"/>
      <c r="AF349" s="125"/>
      <c r="AG349" s="125"/>
      <c r="AH349" s="125"/>
      <c r="AI349" s="126"/>
    </row>
    <row r="350" spans="1:35" ht="12.75" customHeight="1">
      <c r="A350" s="46"/>
      <c r="B350" s="47"/>
      <c r="C350" s="151" t="s">
        <v>1076</v>
      </c>
      <c r="D350" s="32"/>
      <c r="E350" s="252"/>
      <c r="F350" s="252"/>
      <c r="G350" s="252"/>
      <c r="H350" s="252"/>
      <c r="I350" s="252"/>
      <c r="J350" s="252"/>
      <c r="K350" s="252"/>
      <c r="L350" s="252"/>
      <c r="M350" s="252"/>
      <c r="N350" s="252"/>
      <c r="O350" s="252"/>
      <c r="P350" s="274"/>
      <c r="Q350" s="280"/>
      <c r="R350" s="477"/>
      <c r="S350" s="125"/>
      <c r="T350" s="125"/>
      <c r="U350" s="125"/>
      <c r="V350" s="125"/>
      <c r="W350" s="125"/>
      <c r="X350" s="125"/>
      <c r="Y350" s="125"/>
      <c r="Z350" s="125"/>
      <c r="AA350" s="125"/>
      <c r="AB350" s="125"/>
      <c r="AC350" s="125"/>
      <c r="AD350" s="125"/>
      <c r="AE350" s="125"/>
      <c r="AF350" s="125"/>
      <c r="AG350" s="125"/>
      <c r="AH350" s="125"/>
      <c r="AI350" s="126"/>
    </row>
    <row r="351" spans="1:35" ht="12.75" customHeight="1">
      <c r="A351" s="46"/>
      <c r="B351" s="47"/>
      <c r="C351" s="151"/>
      <c r="D351" s="32"/>
      <c r="E351" s="68"/>
      <c r="F351" s="68"/>
      <c r="G351" s="254"/>
      <c r="H351" s="254"/>
      <c r="I351" s="254"/>
      <c r="J351" s="254"/>
      <c r="K351" s="254"/>
      <c r="L351" s="254"/>
      <c r="M351" s="254"/>
      <c r="N351" s="254"/>
      <c r="O351" s="254"/>
      <c r="P351" s="284"/>
      <c r="Q351" s="305"/>
      <c r="R351" s="306"/>
      <c r="S351" s="125"/>
      <c r="T351" s="125"/>
      <c r="U351" s="125"/>
      <c r="V351" s="125"/>
      <c r="W351" s="125"/>
      <c r="X351" s="125"/>
      <c r="Y351" s="125"/>
      <c r="Z351" s="125"/>
      <c r="AA351" s="125"/>
      <c r="AB351" s="125"/>
      <c r="AC351" s="125"/>
      <c r="AD351" s="125"/>
      <c r="AE351" s="125"/>
      <c r="AF351" s="125"/>
      <c r="AG351" s="125"/>
      <c r="AH351" s="125"/>
      <c r="AI351" s="126"/>
    </row>
    <row r="352" spans="1:35" ht="12.75" customHeight="1">
      <c r="A352" s="42" t="s">
        <v>381</v>
      </c>
      <c r="B352" s="43">
        <v>915</v>
      </c>
      <c r="C352" s="291" t="s">
        <v>1077</v>
      </c>
      <c r="D352" s="223">
        <v>1053</v>
      </c>
      <c r="E352" s="216">
        <v>59284.58</v>
      </c>
      <c r="F352" s="216">
        <v>89227.04</v>
      </c>
      <c r="G352" s="292">
        <v>69196.98</v>
      </c>
      <c r="H352" s="293">
        <v>75725.27</v>
      </c>
      <c r="I352" s="293">
        <v>52691.43</v>
      </c>
      <c r="J352" s="293">
        <v>46174.64</v>
      </c>
      <c r="K352" s="293">
        <v>46153.02</v>
      </c>
      <c r="L352" s="293">
        <v>109516.26</v>
      </c>
      <c r="M352" s="293">
        <v>50649.38</v>
      </c>
      <c r="N352" s="293">
        <v>78722.42</v>
      </c>
      <c r="O352" s="293">
        <v>61488.04</v>
      </c>
      <c r="P352" s="303">
        <v>102893.44</v>
      </c>
      <c r="Q352" s="280">
        <f>SUM(E352:P352)</f>
        <v>841722.5</v>
      </c>
      <c r="R352" s="460">
        <f>AVERAGE(E352:P352)</f>
        <v>70143.541666666701</v>
      </c>
      <c r="S352" s="309">
        <f>+R352</f>
        <v>70143.541666666701</v>
      </c>
      <c r="T352" s="125"/>
      <c r="U352" s="125"/>
      <c r="V352" s="125"/>
      <c r="W352" s="125"/>
      <c r="X352" s="125"/>
      <c r="Y352" s="125"/>
      <c r="Z352" s="125"/>
      <c r="AA352" s="125"/>
      <c r="AB352" s="125"/>
      <c r="AC352" s="125"/>
      <c r="AD352" s="125"/>
      <c r="AE352" s="125"/>
      <c r="AF352" s="125"/>
      <c r="AG352" s="125"/>
      <c r="AH352" s="125"/>
      <c r="AI352" s="475">
        <f>SUM(L352:P352)</f>
        <v>403269.54</v>
      </c>
    </row>
    <row r="353" spans="1:35" ht="12.75" customHeight="1">
      <c r="A353" s="46"/>
      <c r="B353" s="47"/>
      <c r="C353" s="151" t="s">
        <v>1078</v>
      </c>
      <c r="D353" s="32"/>
      <c r="E353" s="127" t="s">
        <v>376</v>
      </c>
      <c r="F353" s="277">
        <v>1230.24</v>
      </c>
      <c r="G353" s="75" t="s">
        <v>376</v>
      </c>
      <c r="H353" s="60" t="s">
        <v>376</v>
      </c>
      <c r="I353" s="60" t="s">
        <v>376</v>
      </c>
      <c r="J353" s="60" t="s">
        <v>376</v>
      </c>
      <c r="K353" s="60" t="s">
        <v>376</v>
      </c>
      <c r="L353" s="62">
        <v>3664.95</v>
      </c>
      <c r="M353" s="60" t="s">
        <v>376</v>
      </c>
      <c r="N353" s="60" t="s">
        <v>376</v>
      </c>
      <c r="O353" s="60" t="s">
        <v>376</v>
      </c>
      <c r="P353" s="62">
        <v>2870.21</v>
      </c>
      <c r="Q353" s="280">
        <f>SUM(E353:P353)</f>
        <v>7765.4</v>
      </c>
      <c r="R353" s="283">
        <f>Q353/12</f>
        <v>647.11666666666702</v>
      </c>
      <c r="S353" s="125"/>
      <c r="T353" s="309">
        <f>+R353</f>
        <v>647.11666666666702</v>
      </c>
      <c r="U353" s="221">
        <f>+Q353</f>
        <v>7765.4</v>
      </c>
      <c r="V353" s="125"/>
      <c r="W353" s="221">
        <f>F353</f>
        <v>1230.24</v>
      </c>
      <c r="X353" s="125" t="s">
        <v>376</v>
      </c>
      <c r="Y353" s="125" t="s">
        <v>376</v>
      </c>
      <c r="Z353" s="125" t="s">
        <v>376</v>
      </c>
      <c r="AA353" s="125" t="s">
        <v>376</v>
      </c>
      <c r="AB353" s="125" t="s">
        <v>376</v>
      </c>
      <c r="AC353" s="112">
        <f>L353</f>
        <v>3664.95</v>
      </c>
      <c r="AD353" s="125" t="s">
        <v>376</v>
      </c>
      <c r="AE353" s="125" t="s">
        <v>376</v>
      </c>
      <c r="AF353" s="125" t="s">
        <v>376</v>
      </c>
      <c r="AG353" s="112">
        <f>P353</f>
        <v>2870.21</v>
      </c>
      <c r="AH353" s="125"/>
      <c r="AI353" s="475">
        <f>SUM(L353:P353)</f>
        <v>6535.16</v>
      </c>
    </row>
    <row r="354" spans="1:35" ht="12.75" customHeight="1">
      <c r="A354" s="46"/>
      <c r="B354" s="47"/>
      <c r="C354" s="151" t="s">
        <v>724</v>
      </c>
      <c r="D354" s="32"/>
      <c r="E354" s="224">
        <f t="shared" ref="E354:P354" si="35">E352/$D$352</f>
        <v>56.300645773979099</v>
      </c>
      <c r="F354" s="224">
        <f t="shared" si="35"/>
        <v>84.736030389363705</v>
      </c>
      <c r="G354" s="224">
        <f t="shared" si="35"/>
        <v>65.714131054131002</v>
      </c>
      <c r="H354" s="224">
        <f t="shared" si="35"/>
        <v>71.913836657169995</v>
      </c>
      <c r="I354" s="224">
        <f t="shared" si="35"/>
        <v>50.039344729344698</v>
      </c>
      <c r="J354" s="224">
        <f t="shared" si="35"/>
        <v>43.850560303893602</v>
      </c>
      <c r="K354" s="224">
        <f t="shared" si="35"/>
        <v>43.830028490028504</v>
      </c>
      <c r="L354" s="224">
        <f t="shared" si="35"/>
        <v>104.004045584046</v>
      </c>
      <c r="M354" s="224">
        <f t="shared" si="35"/>
        <v>48.100075973409297</v>
      </c>
      <c r="N354" s="224">
        <f t="shared" si="35"/>
        <v>74.760132953466297</v>
      </c>
      <c r="O354" s="224">
        <f t="shared" si="35"/>
        <v>58.393200379866997</v>
      </c>
      <c r="P354" s="224">
        <f t="shared" si="35"/>
        <v>97.714567901234602</v>
      </c>
      <c r="Q354" s="179">
        <f>Q352/$D$341</f>
        <v>141.72798450917699</v>
      </c>
      <c r="R354" s="606">
        <f>+R352/D352</f>
        <v>66.613050015827795</v>
      </c>
      <c r="S354" s="125"/>
      <c r="T354" s="125"/>
      <c r="U354" s="125"/>
      <c r="V354" s="125"/>
      <c r="W354" s="125"/>
      <c r="X354" s="125"/>
      <c r="Y354" s="125"/>
      <c r="Z354" s="125"/>
      <c r="AA354" s="125"/>
      <c r="AB354" s="125"/>
      <c r="AC354" s="125"/>
      <c r="AD354" s="125"/>
      <c r="AE354" s="125"/>
      <c r="AF354" s="125"/>
      <c r="AG354" s="125"/>
      <c r="AH354" s="125"/>
      <c r="AI354" s="475">
        <f>SUM(L354:P354)</f>
        <v>382.97202279202298</v>
      </c>
    </row>
    <row r="355" spans="1:35" ht="12.75" customHeight="1">
      <c r="A355" s="46"/>
      <c r="B355" s="47"/>
      <c r="C355" s="151" t="s">
        <v>1079</v>
      </c>
      <c r="D355" s="32"/>
      <c r="E355" s="252"/>
      <c r="F355" s="294" t="s">
        <v>1080</v>
      </c>
      <c r="G355" s="62"/>
      <c r="H355" s="62"/>
      <c r="I355" s="62"/>
      <c r="J355" s="62"/>
      <c r="K355" s="62"/>
      <c r="L355" s="60" t="s">
        <v>1081</v>
      </c>
      <c r="M355" s="62"/>
      <c r="N355" s="62"/>
      <c r="O355" s="62"/>
      <c r="P355" s="60" t="s">
        <v>1082</v>
      </c>
      <c r="Q355" s="148"/>
      <c r="R355" s="310"/>
      <c r="S355" s="125"/>
      <c r="T355" s="125"/>
      <c r="U355" s="125"/>
      <c r="V355" s="125"/>
      <c r="W355" s="125"/>
      <c r="X355" s="125"/>
      <c r="Y355" s="125"/>
      <c r="Z355" s="125"/>
      <c r="AA355" s="125"/>
      <c r="AB355" s="125"/>
      <c r="AC355" s="125"/>
      <c r="AD355" s="125"/>
      <c r="AE355" s="125"/>
      <c r="AF355" s="125"/>
      <c r="AG355" s="125"/>
      <c r="AH355" s="125"/>
      <c r="AI355" s="126"/>
    </row>
    <row r="356" spans="1:35" ht="12.75" customHeight="1">
      <c r="A356" s="46"/>
      <c r="B356" s="47"/>
      <c r="C356" s="151" t="s">
        <v>1083</v>
      </c>
      <c r="D356" s="3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148"/>
      <c r="R356" s="310"/>
      <c r="S356" s="125"/>
      <c r="T356" s="125"/>
      <c r="U356" s="125"/>
      <c r="V356" s="125"/>
      <c r="W356" s="125"/>
      <c r="X356" s="125"/>
      <c r="Y356" s="125"/>
      <c r="Z356" s="125"/>
      <c r="AA356" s="125"/>
      <c r="AB356" s="125"/>
      <c r="AC356" s="125"/>
      <c r="AD356" s="125"/>
      <c r="AE356" s="125"/>
      <c r="AF356" s="125"/>
      <c r="AG356" s="125"/>
      <c r="AH356" s="125"/>
      <c r="AI356" s="126"/>
    </row>
    <row r="357" spans="1:35" ht="12.75" customHeight="1">
      <c r="A357" s="52"/>
      <c r="B357" s="53"/>
      <c r="C357" s="295"/>
      <c r="D357" s="296"/>
      <c r="E357" s="68"/>
      <c r="F357" s="68"/>
      <c r="G357" s="68"/>
      <c r="H357" s="68"/>
      <c r="I357" s="68"/>
      <c r="J357" s="68"/>
      <c r="K357" s="68"/>
      <c r="L357" s="68"/>
      <c r="M357" s="289"/>
      <c r="N357" s="289"/>
      <c r="O357" s="289"/>
      <c r="P357" s="302"/>
      <c r="Q357" s="305"/>
      <c r="R357" s="311"/>
      <c r="S357" s="125"/>
      <c r="T357" s="125"/>
      <c r="U357" s="125"/>
      <c r="V357" s="125"/>
      <c r="W357" s="125"/>
      <c r="X357" s="125"/>
      <c r="Y357" s="125"/>
      <c r="Z357" s="125"/>
      <c r="AA357" s="125"/>
      <c r="AB357" s="125"/>
      <c r="AC357" s="125"/>
      <c r="AD357" s="125"/>
      <c r="AE357" s="125"/>
      <c r="AF357" s="125"/>
      <c r="AG357" s="125"/>
      <c r="AH357" s="125"/>
      <c r="AI357" s="126"/>
    </row>
    <row r="358" spans="1:35" ht="12.75" customHeight="1">
      <c r="A358" s="46" t="s">
        <v>1084</v>
      </c>
      <c r="B358" s="47">
        <v>943</v>
      </c>
      <c r="C358" s="297" t="s">
        <v>414</v>
      </c>
      <c r="D358" s="298">
        <v>883</v>
      </c>
      <c r="E358" s="216">
        <v>27173</v>
      </c>
      <c r="F358" s="216">
        <v>19352</v>
      </c>
      <c r="G358" s="216">
        <v>43340</v>
      </c>
      <c r="H358" s="216">
        <v>43156</v>
      </c>
      <c r="I358" s="216">
        <v>38144</v>
      </c>
      <c r="J358" s="216">
        <v>50529</v>
      </c>
      <c r="K358" s="216">
        <v>81486</v>
      </c>
      <c r="L358" s="254">
        <v>39835</v>
      </c>
      <c r="M358" s="254">
        <v>33534</v>
      </c>
      <c r="N358" s="254">
        <v>35430</v>
      </c>
      <c r="O358" s="254">
        <v>27425</v>
      </c>
      <c r="P358" s="284">
        <v>36950</v>
      </c>
      <c r="Q358" s="307">
        <f>SUM(E358:P358)</f>
        <v>476354</v>
      </c>
      <c r="R358" s="460">
        <v>0</v>
      </c>
      <c r="S358" s="309">
        <f>+R358</f>
        <v>0</v>
      </c>
      <c r="T358" s="125"/>
      <c r="U358" s="125"/>
      <c r="V358" s="125"/>
      <c r="W358" s="125"/>
      <c r="X358" s="125"/>
      <c r="Y358" s="125"/>
      <c r="Z358" s="125"/>
      <c r="AA358" s="125"/>
      <c r="AB358" s="125"/>
      <c r="AC358" s="125"/>
      <c r="AD358" s="125"/>
      <c r="AE358" s="125"/>
      <c r="AF358" s="125"/>
      <c r="AG358" s="125"/>
      <c r="AH358" s="125"/>
      <c r="AI358" s="475">
        <f>SUM(L358:P358)</f>
        <v>173174</v>
      </c>
    </row>
    <row r="359" spans="1:35" ht="12.75" customHeight="1">
      <c r="A359" s="46"/>
      <c r="B359" s="47"/>
      <c r="C359" s="151" t="s">
        <v>1085</v>
      </c>
      <c r="D359" s="299"/>
      <c r="E359" s="127" t="s">
        <v>376</v>
      </c>
      <c r="F359" s="127" t="s">
        <v>376</v>
      </c>
      <c r="G359" s="127" t="s">
        <v>376</v>
      </c>
      <c r="H359" s="127" t="s">
        <v>376</v>
      </c>
      <c r="I359" s="127" t="s">
        <v>376</v>
      </c>
      <c r="J359" s="127" t="s">
        <v>376</v>
      </c>
      <c r="K359" s="127" t="s">
        <v>376</v>
      </c>
      <c r="L359" s="60" t="s">
        <v>376</v>
      </c>
      <c r="M359" s="60" t="s">
        <v>376</v>
      </c>
      <c r="N359" s="60" t="s">
        <v>376</v>
      </c>
      <c r="O359" s="60" t="s">
        <v>376</v>
      </c>
      <c r="P359" s="60" t="s">
        <v>376</v>
      </c>
      <c r="Q359" s="35">
        <f>SUM(E359:P359)</f>
        <v>0</v>
      </c>
      <c r="R359" s="283">
        <f>+Q359/12</f>
        <v>0</v>
      </c>
      <c r="S359" s="125"/>
      <c r="T359" s="309">
        <f>+R359</f>
        <v>0</v>
      </c>
      <c r="U359" s="221">
        <f>+Q359</f>
        <v>0</v>
      </c>
      <c r="V359" s="125"/>
      <c r="W359" s="221" t="s">
        <v>376</v>
      </c>
      <c r="X359" s="125" t="s">
        <v>376</v>
      </c>
      <c r="Y359" s="125" t="s">
        <v>376</v>
      </c>
      <c r="Z359" s="125" t="s">
        <v>376</v>
      </c>
      <c r="AA359" s="125" t="s">
        <v>376</v>
      </c>
      <c r="AB359" s="125" t="s">
        <v>376</v>
      </c>
      <c r="AC359" s="125" t="s">
        <v>376</v>
      </c>
      <c r="AD359" s="125" t="s">
        <v>376</v>
      </c>
      <c r="AE359" s="125" t="s">
        <v>376</v>
      </c>
      <c r="AF359" s="125" t="s">
        <v>376</v>
      </c>
      <c r="AG359" s="125" t="s">
        <v>376</v>
      </c>
      <c r="AH359" s="125"/>
      <c r="AI359" s="475">
        <f>SUM(L359:P359)</f>
        <v>0</v>
      </c>
    </row>
    <row r="360" spans="1:35" ht="12.75" customHeight="1">
      <c r="A360" s="46"/>
      <c r="B360" s="47"/>
      <c r="C360" s="151" t="s">
        <v>1086</v>
      </c>
      <c r="D360" s="299"/>
      <c r="E360" s="118">
        <f t="shared" ref="E360:Q360" si="36">E358/$D$358</f>
        <v>30.773499433748601</v>
      </c>
      <c r="F360" s="118">
        <f t="shared" si="36"/>
        <v>21.916194790487001</v>
      </c>
      <c r="G360" s="118">
        <f t="shared" si="36"/>
        <v>49.082672706681798</v>
      </c>
      <c r="H360" s="118">
        <f t="shared" si="36"/>
        <v>48.874292185730503</v>
      </c>
      <c r="I360" s="118">
        <f t="shared" si="36"/>
        <v>43.198187995470001</v>
      </c>
      <c r="J360" s="118">
        <f t="shared" si="36"/>
        <v>57.224235560588902</v>
      </c>
      <c r="K360" s="118">
        <f t="shared" si="36"/>
        <v>92.283125707814307</v>
      </c>
      <c r="L360" s="118">
        <f t="shared" si="36"/>
        <v>45.113250283125701</v>
      </c>
      <c r="M360" s="118">
        <f t="shared" si="36"/>
        <v>37.977349943374897</v>
      </c>
      <c r="N360" s="118">
        <f t="shared" si="36"/>
        <v>40.124575311438299</v>
      </c>
      <c r="O360" s="118">
        <f t="shared" si="36"/>
        <v>31.058890147225402</v>
      </c>
      <c r="P360" s="118">
        <f t="shared" si="36"/>
        <v>41.845979614949002</v>
      </c>
      <c r="Q360" s="35">
        <f t="shared" si="36"/>
        <v>539.47225368063403</v>
      </c>
      <c r="R360" s="308">
        <f>+R358/D358</f>
        <v>0</v>
      </c>
      <c r="S360" s="125"/>
      <c r="T360" s="125"/>
      <c r="U360" s="125"/>
      <c r="V360" s="125"/>
      <c r="W360" s="125"/>
      <c r="X360" s="125"/>
      <c r="Y360" s="125"/>
      <c r="Z360" s="125"/>
      <c r="AA360" s="125"/>
      <c r="AB360" s="125"/>
      <c r="AC360" s="125"/>
      <c r="AD360" s="125"/>
      <c r="AE360" s="125"/>
      <c r="AF360" s="125"/>
      <c r="AG360" s="125"/>
      <c r="AH360" s="125"/>
      <c r="AI360" s="475">
        <f>SUM(L360:P360)</f>
        <v>196.12004530011299</v>
      </c>
    </row>
    <row r="361" spans="1:35" ht="12.75" customHeight="1">
      <c r="A361" s="46"/>
      <c r="B361" s="47"/>
      <c r="C361" s="151" t="s">
        <v>1087</v>
      </c>
      <c r="D361" s="299"/>
      <c r="E361" s="62"/>
      <c r="F361" s="62"/>
      <c r="G361" s="62"/>
      <c r="H361" s="252"/>
      <c r="I361" s="252"/>
      <c r="J361" s="252"/>
      <c r="K361" s="62"/>
      <c r="L361" s="62"/>
      <c r="M361" s="62"/>
      <c r="N361" s="62"/>
      <c r="O361" s="62"/>
      <c r="P361" s="62"/>
      <c r="Q361" s="148"/>
      <c r="R361" s="310"/>
      <c r="S361" s="125"/>
      <c r="T361" s="125"/>
      <c r="U361" s="125"/>
      <c r="V361" s="125"/>
      <c r="W361" s="125"/>
      <c r="X361" s="125"/>
      <c r="Y361" s="125"/>
      <c r="Z361" s="125"/>
      <c r="AA361" s="125"/>
      <c r="AB361" s="125"/>
      <c r="AC361" s="125"/>
      <c r="AD361" s="125"/>
      <c r="AE361" s="125"/>
      <c r="AF361" s="125"/>
      <c r="AG361" s="125"/>
      <c r="AH361" s="125"/>
      <c r="AI361" s="126"/>
    </row>
    <row r="362" spans="1:35" ht="12.75" customHeight="1">
      <c r="A362" s="46"/>
      <c r="B362" s="47"/>
      <c r="C362" s="151" t="s">
        <v>1088</v>
      </c>
      <c r="D362" s="299"/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148"/>
      <c r="R362" s="310"/>
      <c r="S362" s="125"/>
      <c r="T362" s="125"/>
      <c r="U362" s="125"/>
      <c r="V362" s="125"/>
      <c r="W362" s="125"/>
      <c r="X362" s="125"/>
      <c r="Y362" s="125"/>
      <c r="Z362" s="125"/>
      <c r="AA362" s="125"/>
      <c r="AB362" s="125"/>
      <c r="AC362" s="125"/>
      <c r="AD362" s="125"/>
      <c r="AE362" s="125"/>
      <c r="AF362" s="125"/>
      <c r="AG362" s="125"/>
      <c r="AH362" s="125"/>
      <c r="AI362" s="126"/>
    </row>
    <row r="363" spans="1:35" ht="27.75" customHeight="1">
      <c r="A363" s="46"/>
      <c r="B363" s="47"/>
      <c r="C363" s="314" t="s">
        <v>1089</v>
      </c>
      <c r="D363" s="299"/>
      <c r="E363" s="289"/>
      <c r="F363" s="254"/>
      <c r="G363" s="254"/>
      <c r="H363" s="254"/>
      <c r="I363" s="254"/>
      <c r="J363" s="254"/>
      <c r="K363" s="254"/>
      <c r="L363" s="254"/>
      <c r="M363" s="254"/>
      <c r="N363" s="254"/>
      <c r="O363" s="254"/>
      <c r="P363" s="284"/>
      <c r="Q363" s="305"/>
      <c r="R363" s="306"/>
      <c r="S363" s="125"/>
      <c r="T363" s="125"/>
      <c r="U363" s="125"/>
      <c r="V363" s="125"/>
      <c r="W363" s="125"/>
      <c r="X363" s="125"/>
      <c r="Y363" s="125"/>
      <c r="Z363" s="125"/>
      <c r="AA363" s="125"/>
      <c r="AB363" s="125"/>
      <c r="AC363" s="125"/>
      <c r="AD363" s="125"/>
      <c r="AE363" s="125"/>
      <c r="AF363" s="125"/>
      <c r="AG363" s="125"/>
      <c r="AH363" s="125"/>
      <c r="AI363" s="126"/>
    </row>
    <row r="364" spans="1:35" ht="12.75" customHeight="1">
      <c r="A364" s="42" t="s">
        <v>1090</v>
      </c>
      <c r="B364" s="43">
        <v>425</v>
      </c>
      <c r="C364" s="196" t="s">
        <v>1091</v>
      </c>
      <c r="D364" s="29">
        <v>930</v>
      </c>
      <c r="E364" s="200">
        <v>20974.43</v>
      </c>
      <c r="F364" s="260">
        <v>20197.490000000002</v>
      </c>
      <c r="G364" s="288">
        <v>27219.119999999999</v>
      </c>
      <c r="H364" s="288">
        <v>22297.98</v>
      </c>
      <c r="I364" s="288">
        <v>21890.75</v>
      </c>
      <c r="J364" s="288">
        <v>20541.57</v>
      </c>
      <c r="K364" s="288">
        <v>22481.17</v>
      </c>
      <c r="L364" s="288">
        <v>22375.32</v>
      </c>
      <c r="M364" s="288">
        <v>21239.03</v>
      </c>
      <c r="N364" s="288">
        <v>19776.95</v>
      </c>
      <c r="O364" s="288">
        <v>22760.04</v>
      </c>
      <c r="P364" s="288">
        <v>18708.22</v>
      </c>
      <c r="Q364" s="492">
        <f>SUM(E364:P364)</f>
        <v>260462.07</v>
      </c>
      <c r="R364" s="460">
        <f>AVERAGE(E364:P364)</f>
        <v>21705.172500000001</v>
      </c>
      <c r="S364" s="309">
        <f>+R364</f>
        <v>21705.172500000001</v>
      </c>
      <c r="T364" s="125"/>
      <c r="U364" s="125"/>
      <c r="V364" s="125"/>
      <c r="W364" s="125"/>
      <c r="X364" s="125"/>
      <c r="Y364" s="125"/>
      <c r="Z364" s="125"/>
      <c r="AA364" s="125"/>
      <c r="AB364" s="125"/>
      <c r="AC364" s="125"/>
      <c r="AD364" s="125"/>
      <c r="AE364" s="125"/>
      <c r="AF364" s="125"/>
      <c r="AG364" s="125"/>
      <c r="AH364" s="125"/>
      <c r="AI364" s="475">
        <f>SUM(L364:P364)</f>
        <v>104859.56</v>
      </c>
    </row>
    <row r="365" spans="1:35" ht="12.75" customHeight="1">
      <c r="A365" s="46"/>
      <c r="B365" s="47"/>
      <c r="C365" s="33" t="s">
        <v>1092</v>
      </c>
      <c r="D365" s="34"/>
      <c r="E365" s="90" t="s">
        <v>376</v>
      </c>
      <c r="F365" s="60" t="s">
        <v>376</v>
      </c>
      <c r="G365" s="90" t="s">
        <v>376</v>
      </c>
      <c r="H365" s="113" t="s">
        <v>376</v>
      </c>
      <c r="I365" s="113" t="s">
        <v>376</v>
      </c>
      <c r="J365" s="113" t="s">
        <v>376</v>
      </c>
      <c r="K365" s="113" t="s">
        <v>376</v>
      </c>
      <c r="L365" s="113" t="s">
        <v>376</v>
      </c>
      <c r="M365" s="113" t="s">
        <v>376</v>
      </c>
      <c r="N365" s="113" t="s">
        <v>376</v>
      </c>
      <c r="O365" s="113" t="s">
        <v>376</v>
      </c>
      <c r="P365" s="113" t="s">
        <v>376</v>
      </c>
      <c r="Q365" s="35">
        <f>SUM(E365:P365)</f>
        <v>0</v>
      </c>
      <c r="R365" s="283">
        <f>+Q365/12</f>
        <v>0</v>
      </c>
      <c r="S365" s="125"/>
      <c r="T365" s="309">
        <f>+R365</f>
        <v>0</v>
      </c>
      <c r="U365" s="221">
        <f>+Q365</f>
        <v>0</v>
      </c>
      <c r="V365" s="125"/>
      <c r="W365" s="221" t="s">
        <v>376</v>
      </c>
      <c r="X365" s="125" t="s">
        <v>376</v>
      </c>
      <c r="Y365" s="125" t="s">
        <v>376</v>
      </c>
      <c r="Z365" s="125" t="s">
        <v>376</v>
      </c>
      <c r="AA365" s="125" t="s">
        <v>376</v>
      </c>
      <c r="AB365" s="125" t="s">
        <v>376</v>
      </c>
      <c r="AC365" s="125" t="s">
        <v>376</v>
      </c>
      <c r="AD365" s="125" t="s">
        <v>376</v>
      </c>
      <c r="AE365" s="125" t="s">
        <v>376</v>
      </c>
      <c r="AF365" s="125" t="s">
        <v>376</v>
      </c>
      <c r="AG365" s="125" t="s">
        <v>376</v>
      </c>
      <c r="AH365" s="125"/>
      <c r="AI365" s="475">
        <f>SUM(L365:P365)</f>
        <v>0</v>
      </c>
    </row>
    <row r="366" spans="1:35" ht="12.75" customHeight="1">
      <c r="A366" s="46"/>
      <c r="B366" s="47"/>
      <c r="C366" s="36" t="s">
        <v>1072</v>
      </c>
      <c r="D366" s="34"/>
      <c r="E366" s="214">
        <f t="shared" ref="E366:Q366" si="37">E364/$D$364</f>
        <v>22.553150537634401</v>
      </c>
      <c r="F366" s="224">
        <f t="shared" si="37"/>
        <v>21.717731182795699</v>
      </c>
      <c r="G366" s="118">
        <f t="shared" si="37"/>
        <v>29.267870967741899</v>
      </c>
      <c r="H366" s="118">
        <f t="shared" si="37"/>
        <v>23.976322580645199</v>
      </c>
      <c r="I366" s="118">
        <f t="shared" si="37"/>
        <v>23.538440860215101</v>
      </c>
      <c r="J366" s="118">
        <f t="shared" si="37"/>
        <v>22.087709677419401</v>
      </c>
      <c r="K366" s="118">
        <f t="shared" si="37"/>
        <v>24.1733010752688</v>
      </c>
      <c r="L366" s="118">
        <f t="shared" si="37"/>
        <v>24.0594838709677</v>
      </c>
      <c r="M366" s="110">
        <f t="shared" si="37"/>
        <v>22.837666666666699</v>
      </c>
      <c r="N366" s="110">
        <f t="shared" si="37"/>
        <v>21.265537634408599</v>
      </c>
      <c r="O366" s="110">
        <f t="shared" si="37"/>
        <v>24.473161290322601</v>
      </c>
      <c r="P366" s="110">
        <f t="shared" si="37"/>
        <v>20.116365591397901</v>
      </c>
      <c r="Q366" s="35">
        <f t="shared" si="37"/>
        <v>280.066741935484</v>
      </c>
      <c r="R366" s="308">
        <f>+R364/D364</f>
        <v>23.338895161290299</v>
      </c>
      <c r="S366" s="125"/>
      <c r="T366" s="125"/>
      <c r="U366" s="125"/>
      <c r="V366" s="125"/>
      <c r="W366" s="125"/>
      <c r="X366" s="125"/>
      <c r="Y366" s="125"/>
      <c r="Z366" s="125"/>
      <c r="AA366" s="125"/>
      <c r="AB366" s="125"/>
      <c r="AC366" s="125"/>
      <c r="AD366" s="125"/>
      <c r="AE366" s="125"/>
      <c r="AF366" s="125"/>
      <c r="AG366" s="125"/>
      <c r="AH366" s="125"/>
      <c r="AI366" s="475">
        <f>SUM(L366:P366)</f>
        <v>112.752215053763</v>
      </c>
    </row>
    <row r="367" spans="1:35" ht="12.75" customHeight="1">
      <c r="A367" s="315"/>
      <c r="B367" s="47"/>
      <c r="C367" s="36" t="s">
        <v>1093</v>
      </c>
      <c r="D367" s="34"/>
      <c r="E367" s="65"/>
      <c r="F367" s="63"/>
      <c r="G367" s="62"/>
      <c r="H367" s="62"/>
      <c r="I367" s="62"/>
      <c r="J367" s="63"/>
      <c r="K367" s="63"/>
      <c r="L367" s="63"/>
      <c r="M367" s="63"/>
      <c r="N367" s="254"/>
      <c r="O367" s="254"/>
      <c r="P367" s="254"/>
      <c r="Q367" s="326"/>
      <c r="R367" s="466"/>
      <c r="S367" s="125"/>
      <c r="T367" s="125"/>
      <c r="U367" s="125"/>
      <c r="V367" s="125"/>
      <c r="W367" s="125"/>
      <c r="X367" s="125"/>
      <c r="Y367" s="125"/>
      <c r="Z367" s="125"/>
      <c r="AA367" s="125"/>
      <c r="AB367" s="125"/>
      <c r="AC367" s="125"/>
      <c r="AD367" s="125"/>
      <c r="AE367" s="125"/>
      <c r="AF367" s="125"/>
      <c r="AG367" s="125"/>
      <c r="AH367" s="125"/>
      <c r="AI367" s="126"/>
    </row>
    <row r="368" spans="1:35" ht="12.75" hidden="1" customHeight="1">
      <c r="A368" s="31" t="s">
        <v>899</v>
      </c>
      <c r="B368" s="32">
        <v>657</v>
      </c>
      <c r="C368" s="408" t="s">
        <v>1094</v>
      </c>
      <c r="D368" s="495">
        <v>1245</v>
      </c>
      <c r="E368" s="277"/>
      <c r="F368" s="277"/>
      <c r="G368" s="95"/>
      <c r="H368" s="95"/>
      <c r="I368" s="95"/>
      <c r="J368" s="95"/>
      <c r="K368" s="95"/>
      <c r="L368" s="95"/>
      <c r="M368" s="95"/>
      <c r="N368" s="95"/>
      <c r="O368" s="95"/>
      <c r="P368" s="95"/>
      <c r="Q368" s="148">
        <f>SUM(E368:P368)</f>
        <v>0</v>
      </c>
      <c r="R368" s="308">
        <v>0</v>
      </c>
      <c r="S368" s="309">
        <f>+R368</f>
        <v>0</v>
      </c>
      <c r="T368" s="125"/>
      <c r="U368" s="125"/>
      <c r="V368" s="125"/>
      <c r="W368" s="125"/>
      <c r="X368" s="125"/>
      <c r="Y368" s="125"/>
      <c r="Z368" s="125"/>
      <c r="AA368" s="125"/>
      <c r="AB368" s="125"/>
      <c r="AC368" s="125"/>
      <c r="AD368" s="125"/>
      <c r="AE368" s="125"/>
      <c r="AF368" s="125"/>
      <c r="AG368" s="125"/>
      <c r="AH368" s="125"/>
      <c r="AI368" s="126"/>
    </row>
    <row r="369" spans="1:35" ht="12.75" hidden="1" customHeight="1">
      <c r="A369" s="31"/>
      <c r="B369" s="32"/>
      <c r="C369" s="36" t="s">
        <v>1095</v>
      </c>
      <c r="D369" s="34"/>
      <c r="E369" s="277"/>
      <c r="F369" s="277"/>
      <c r="G369" s="95"/>
      <c r="H369" s="95"/>
      <c r="I369" s="95"/>
      <c r="J369" s="95"/>
      <c r="K369" s="95"/>
      <c r="L369" s="95"/>
      <c r="M369" s="95"/>
      <c r="N369" s="95"/>
      <c r="O369" s="95"/>
      <c r="P369" s="95"/>
      <c r="Q369" s="148">
        <f>SUM(E369:P369)</f>
        <v>0</v>
      </c>
      <c r="R369" s="310">
        <f>Q3174</f>
        <v>0</v>
      </c>
      <c r="S369" s="125"/>
      <c r="T369" s="309">
        <f>+R369</f>
        <v>0</v>
      </c>
      <c r="U369" s="125"/>
      <c r="V369" s="125"/>
      <c r="W369" s="125"/>
      <c r="X369" s="125"/>
      <c r="Y369" s="125"/>
      <c r="Z369" s="125"/>
      <c r="AA369" s="125"/>
      <c r="AB369" s="125"/>
      <c r="AC369" s="125"/>
      <c r="AD369" s="125"/>
      <c r="AE369" s="125"/>
      <c r="AF369" s="125"/>
      <c r="AG369" s="125"/>
      <c r="AH369" s="125"/>
      <c r="AI369" s="126"/>
    </row>
    <row r="370" spans="1:35" ht="12.75" hidden="1" customHeight="1">
      <c r="A370" s="31"/>
      <c r="B370" s="32"/>
      <c r="C370" s="36" t="s">
        <v>1096</v>
      </c>
      <c r="D370" s="34"/>
      <c r="E370" s="118">
        <f>E368/$D$368</f>
        <v>0</v>
      </c>
      <c r="F370" s="118">
        <f>F368/$D$368</f>
        <v>0</v>
      </c>
      <c r="G370" s="95"/>
      <c r="H370" s="95"/>
      <c r="I370" s="95"/>
      <c r="J370" s="95"/>
      <c r="K370" s="95"/>
      <c r="L370" s="95"/>
      <c r="M370" s="95"/>
      <c r="N370" s="95"/>
      <c r="O370" s="95"/>
      <c r="P370" s="95"/>
      <c r="Q370" s="35">
        <f>Q368/$D$368</f>
        <v>0</v>
      </c>
      <c r="R370" s="308">
        <f>+R368/D368</f>
        <v>0</v>
      </c>
      <c r="S370" s="125"/>
      <c r="T370" s="125"/>
      <c r="U370" s="125"/>
      <c r="V370" s="125"/>
      <c r="W370" s="125"/>
      <c r="X370" s="125"/>
      <c r="Y370" s="125"/>
      <c r="Z370" s="125"/>
      <c r="AA370" s="125"/>
      <c r="AB370" s="125"/>
      <c r="AC370" s="125"/>
      <c r="AD370" s="125"/>
      <c r="AE370" s="125"/>
      <c r="AF370" s="125"/>
      <c r="AG370" s="125"/>
      <c r="AH370" s="125"/>
      <c r="AI370" s="126"/>
    </row>
    <row r="371" spans="1:35" ht="12.75" hidden="1" customHeight="1">
      <c r="A371" s="31"/>
      <c r="B371" s="32"/>
      <c r="C371" s="36" t="s">
        <v>1097</v>
      </c>
      <c r="D371" s="34"/>
      <c r="E371" s="277"/>
      <c r="F371" s="277"/>
      <c r="G371" s="277"/>
      <c r="H371" s="277"/>
      <c r="I371" s="277"/>
      <c r="J371" s="277"/>
      <c r="K371" s="277"/>
      <c r="L371" s="277"/>
      <c r="M371" s="277"/>
      <c r="N371" s="277"/>
      <c r="O371" s="277"/>
      <c r="P371" s="277"/>
      <c r="Q371" s="148"/>
      <c r="R371" s="310"/>
      <c r="S371" s="125"/>
      <c r="T371" s="125"/>
      <c r="U371" s="125"/>
      <c r="V371" s="125"/>
      <c r="W371" s="125"/>
      <c r="X371" s="125"/>
      <c r="Y371" s="125"/>
      <c r="Z371" s="125"/>
      <c r="AA371" s="125"/>
      <c r="AB371" s="125"/>
      <c r="AC371" s="125"/>
      <c r="AD371" s="125"/>
      <c r="AE371" s="125"/>
      <c r="AF371" s="125"/>
      <c r="AG371" s="125"/>
      <c r="AH371" s="125"/>
      <c r="AI371" s="126"/>
    </row>
    <row r="372" spans="1:35" ht="12.75" hidden="1" customHeight="1">
      <c r="A372" s="31"/>
      <c r="B372" s="32"/>
      <c r="C372" s="36" t="s">
        <v>1098</v>
      </c>
      <c r="D372" s="34"/>
      <c r="E372" s="277"/>
      <c r="F372" s="277"/>
      <c r="G372" s="277"/>
      <c r="H372" s="277"/>
      <c r="I372" s="277"/>
      <c r="J372" s="277"/>
      <c r="K372" s="277"/>
      <c r="L372" s="277"/>
      <c r="M372" s="277"/>
      <c r="N372" s="277"/>
      <c r="O372" s="277"/>
      <c r="P372" s="277"/>
      <c r="Q372" s="506"/>
      <c r="R372" s="507"/>
      <c r="S372" s="125"/>
      <c r="T372" s="125"/>
      <c r="U372" s="125"/>
      <c r="V372" s="125"/>
      <c r="W372" s="125"/>
      <c r="X372" s="125"/>
      <c r="Y372" s="125"/>
      <c r="Z372" s="125"/>
      <c r="AA372" s="125"/>
      <c r="AB372" s="125"/>
      <c r="AC372" s="125"/>
      <c r="AD372" s="125"/>
      <c r="AE372" s="125"/>
      <c r="AF372" s="125"/>
      <c r="AG372" s="125"/>
      <c r="AH372" s="125"/>
      <c r="AI372" s="126"/>
    </row>
    <row r="373" spans="1:35" ht="12.75" hidden="1" customHeight="1">
      <c r="A373" s="31"/>
      <c r="B373" s="32"/>
      <c r="C373" s="33" t="s">
        <v>1099</v>
      </c>
      <c r="D373" s="34"/>
      <c r="E373" s="277"/>
      <c r="F373" s="277"/>
      <c r="G373" s="277"/>
      <c r="H373" s="277"/>
      <c r="I373" s="277"/>
      <c r="J373" s="277"/>
      <c r="K373" s="277"/>
      <c r="L373" s="277"/>
      <c r="M373" s="277"/>
      <c r="N373" s="277"/>
      <c r="O373" s="277"/>
      <c r="P373" s="277"/>
      <c r="Q373" s="506"/>
      <c r="R373" s="507"/>
      <c r="S373" s="125"/>
      <c r="T373" s="125"/>
      <c r="U373" s="125"/>
      <c r="V373" s="125"/>
      <c r="W373" s="125"/>
      <c r="X373" s="125"/>
      <c r="Y373" s="125"/>
      <c r="Z373" s="125"/>
      <c r="AA373" s="125"/>
      <c r="AB373" s="125"/>
      <c r="AC373" s="125"/>
      <c r="AD373" s="125"/>
      <c r="AE373" s="125"/>
      <c r="AF373" s="125"/>
      <c r="AG373" s="125"/>
      <c r="AH373" s="125"/>
      <c r="AI373" s="126"/>
    </row>
    <row r="374" spans="1:35" ht="12.75" customHeight="1">
      <c r="A374" s="31"/>
      <c r="B374" s="32"/>
      <c r="C374" s="36" t="s">
        <v>1100</v>
      </c>
      <c r="D374" s="34"/>
      <c r="E374" s="277"/>
      <c r="F374" s="277"/>
      <c r="G374" s="277"/>
      <c r="H374" s="277"/>
      <c r="I374" s="277"/>
      <c r="J374" s="277"/>
      <c r="K374" s="277"/>
      <c r="L374" s="277"/>
      <c r="M374" s="277"/>
      <c r="N374" s="277"/>
      <c r="O374" s="277"/>
      <c r="P374" s="277"/>
      <c r="Q374" s="506"/>
      <c r="R374" s="507"/>
      <c r="S374" s="125"/>
      <c r="T374" s="125"/>
      <c r="U374" s="125"/>
      <c r="V374" s="125"/>
      <c r="W374" s="125"/>
      <c r="X374" s="125"/>
      <c r="Y374" s="125"/>
      <c r="Z374" s="125"/>
      <c r="AA374" s="125"/>
      <c r="AB374" s="125"/>
      <c r="AC374" s="125"/>
      <c r="AD374" s="125"/>
      <c r="AE374" s="125"/>
      <c r="AF374" s="125"/>
      <c r="AG374" s="125"/>
      <c r="AH374" s="125"/>
      <c r="AI374" s="126"/>
    </row>
    <row r="375" spans="1:35" ht="12.75" customHeight="1">
      <c r="A375" s="46"/>
      <c r="B375" s="47"/>
      <c r="C375" s="36" t="s">
        <v>1101</v>
      </c>
      <c r="D375" s="34"/>
      <c r="E375" s="277"/>
      <c r="F375" s="277"/>
      <c r="G375" s="277"/>
      <c r="H375" s="277"/>
      <c r="I375" s="277"/>
      <c r="J375" s="277"/>
      <c r="K375" s="277"/>
      <c r="L375" s="277"/>
      <c r="M375" s="277"/>
      <c r="N375" s="277"/>
      <c r="O375" s="277"/>
      <c r="P375" s="277"/>
      <c r="Q375" s="506"/>
      <c r="R375" s="507"/>
      <c r="S375" s="125"/>
      <c r="T375" s="125"/>
      <c r="U375" s="125"/>
      <c r="V375" s="125"/>
      <c r="W375" s="125"/>
      <c r="X375" s="125"/>
      <c r="Y375" s="125"/>
      <c r="Z375" s="125"/>
      <c r="AA375" s="125"/>
      <c r="AB375" s="125"/>
      <c r="AC375" s="125"/>
      <c r="AD375" s="125"/>
      <c r="AE375" s="125"/>
      <c r="AF375" s="125"/>
      <c r="AG375" s="125"/>
      <c r="AH375" s="125"/>
      <c r="AI375" s="126"/>
    </row>
    <row r="376" spans="1:35" ht="12.75" customHeight="1">
      <c r="A376" s="46"/>
      <c r="B376" s="47"/>
      <c r="C376" s="36" t="s">
        <v>1102</v>
      </c>
      <c r="D376" s="34"/>
      <c r="E376" s="277"/>
      <c r="F376" s="277"/>
      <c r="G376" s="277"/>
      <c r="H376" s="277"/>
      <c r="I376" s="277"/>
      <c r="J376" s="277"/>
      <c r="K376" s="277"/>
      <c r="L376" s="277"/>
      <c r="M376" s="277"/>
      <c r="N376" s="277"/>
      <c r="O376" s="277"/>
      <c r="P376" s="277"/>
      <c r="Q376" s="506"/>
      <c r="R376" s="507"/>
      <c r="S376" s="125"/>
      <c r="T376" s="125"/>
      <c r="U376" s="125"/>
      <c r="V376" s="125"/>
      <c r="W376" s="125"/>
      <c r="X376" s="125"/>
      <c r="Y376" s="125"/>
      <c r="Z376" s="125"/>
      <c r="AA376" s="125"/>
      <c r="AB376" s="125"/>
      <c r="AC376" s="125"/>
      <c r="AD376" s="125"/>
      <c r="AE376" s="125"/>
      <c r="AF376" s="125"/>
      <c r="AG376" s="125"/>
      <c r="AH376" s="125"/>
      <c r="AI376" s="126"/>
    </row>
    <row r="377" spans="1:35" ht="12.75" customHeight="1">
      <c r="A377" s="46"/>
      <c r="B377" s="47"/>
      <c r="C377" s="36" t="s">
        <v>1103</v>
      </c>
      <c r="D377" s="34"/>
      <c r="E377" s="277"/>
      <c r="F377" s="277"/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506"/>
      <c r="R377" s="507"/>
      <c r="S377" s="125"/>
      <c r="T377" s="125"/>
      <c r="U377" s="125"/>
      <c r="V377" s="125"/>
      <c r="W377" s="125"/>
      <c r="X377" s="125"/>
      <c r="Y377" s="125"/>
      <c r="Z377" s="125"/>
      <c r="AA377" s="125"/>
      <c r="AB377" s="125"/>
      <c r="AC377" s="125"/>
      <c r="AD377" s="125"/>
      <c r="AE377" s="125"/>
      <c r="AF377" s="125"/>
      <c r="AG377" s="125"/>
      <c r="AH377" s="125"/>
      <c r="AI377" s="126"/>
    </row>
    <row r="378" spans="1:35" ht="12.75" customHeight="1">
      <c r="A378" s="46"/>
      <c r="B378" s="47"/>
      <c r="C378" s="36" t="s">
        <v>1104</v>
      </c>
      <c r="D378" s="34"/>
      <c r="E378" s="277"/>
      <c r="F378" s="277"/>
      <c r="G378" s="277"/>
      <c r="H378" s="277"/>
      <c r="I378" s="277"/>
      <c r="J378" s="277"/>
      <c r="K378" s="277"/>
      <c r="L378" s="277"/>
      <c r="M378" s="277"/>
      <c r="N378" s="277"/>
      <c r="O378" s="277"/>
      <c r="P378" s="277"/>
      <c r="Q378" s="506"/>
      <c r="R378" s="507"/>
      <c r="S378" s="125"/>
      <c r="T378" s="125"/>
      <c r="U378" s="125"/>
      <c r="V378" s="125"/>
      <c r="W378" s="125"/>
      <c r="X378" s="125"/>
      <c r="Y378" s="125"/>
      <c r="Z378" s="125"/>
      <c r="AA378" s="125"/>
      <c r="AB378" s="125"/>
      <c r="AC378" s="125"/>
      <c r="AD378" s="125"/>
      <c r="AE378" s="125"/>
      <c r="AF378" s="125"/>
      <c r="AG378" s="125"/>
      <c r="AH378" s="125"/>
      <c r="AI378" s="126"/>
    </row>
    <row r="379" spans="1:35" ht="12.75" customHeight="1">
      <c r="A379" s="46"/>
      <c r="B379" s="47"/>
      <c r="C379" s="36" t="s">
        <v>1105</v>
      </c>
      <c r="D379" s="34"/>
      <c r="E379" s="277"/>
      <c r="F379" s="277"/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506"/>
      <c r="R379" s="507"/>
      <c r="S379" s="125"/>
      <c r="T379" s="125"/>
      <c r="U379" s="125"/>
      <c r="V379" s="125"/>
      <c r="W379" s="125"/>
      <c r="X379" s="125"/>
      <c r="Y379" s="125"/>
      <c r="Z379" s="125"/>
      <c r="AA379" s="125"/>
      <c r="AB379" s="125"/>
      <c r="AC379" s="125"/>
      <c r="AD379" s="125"/>
      <c r="AE379" s="125"/>
      <c r="AF379" s="125"/>
      <c r="AG379" s="125"/>
      <c r="AH379" s="125"/>
      <c r="AI379" s="126"/>
    </row>
    <row r="380" spans="1:35" ht="12.75" customHeight="1">
      <c r="A380" s="46"/>
      <c r="B380" s="47"/>
      <c r="C380" s="36"/>
      <c r="D380" s="34"/>
      <c r="E380" s="605"/>
      <c r="F380" s="605"/>
      <c r="G380" s="605"/>
      <c r="H380" s="605"/>
      <c r="I380" s="605"/>
      <c r="J380" s="605"/>
      <c r="K380" s="605"/>
      <c r="L380" s="605"/>
      <c r="M380" s="605"/>
      <c r="N380" s="605"/>
      <c r="O380" s="605"/>
      <c r="P380" s="605"/>
      <c r="Q380" s="607"/>
      <c r="R380" s="509"/>
      <c r="S380" s="125"/>
      <c r="T380" s="125"/>
      <c r="U380" s="125"/>
      <c r="V380" s="125"/>
      <c r="W380" s="125"/>
      <c r="X380" s="125"/>
      <c r="Y380" s="125"/>
      <c r="Z380" s="125"/>
      <c r="AA380" s="125"/>
      <c r="AB380" s="125"/>
      <c r="AC380" s="125"/>
      <c r="AD380" s="125"/>
      <c r="AE380" s="125"/>
      <c r="AF380" s="125"/>
      <c r="AG380" s="125"/>
      <c r="AH380" s="125"/>
      <c r="AI380" s="126"/>
    </row>
    <row r="381" spans="1:35" ht="12.75" customHeight="1">
      <c r="A381" s="42" t="s">
        <v>1106</v>
      </c>
      <c r="B381" s="85">
        <v>113</v>
      </c>
      <c r="C381" s="86" t="s">
        <v>1107</v>
      </c>
      <c r="D381" s="29">
        <v>1076</v>
      </c>
      <c r="E381" s="173">
        <v>49822.879999999997</v>
      </c>
      <c r="F381" s="173">
        <v>48669.66</v>
      </c>
      <c r="G381" s="173">
        <v>66501.61</v>
      </c>
      <c r="H381" s="173">
        <v>66477.91</v>
      </c>
      <c r="I381" s="173">
        <v>62327.15</v>
      </c>
      <c r="J381" s="173">
        <v>62122.79</v>
      </c>
      <c r="K381" s="173">
        <v>56581.7</v>
      </c>
      <c r="L381" s="173">
        <v>56890.73</v>
      </c>
      <c r="M381" s="173">
        <v>57481.66</v>
      </c>
      <c r="N381" s="173">
        <v>57259.81</v>
      </c>
      <c r="O381" s="173">
        <v>51223.77</v>
      </c>
      <c r="P381" s="173">
        <v>43018.27</v>
      </c>
      <c r="Q381" s="307">
        <f>SUM(E381:P381)</f>
        <v>678377.94</v>
      </c>
      <c r="R381" s="460">
        <v>0</v>
      </c>
      <c r="S381" s="309">
        <f>+R381</f>
        <v>0</v>
      </c>
      <c r="T381" s="125"/>
      <c r="U381" s="125"/>
      <c r="V381" s="125"/>
      <c r="W381" s="125"/>
      <c r="X381" s="125"/>
      <c r="Y381" s="125"/>
      <c r="Z381" s="125"/>
      <c r="AA381" s="125"/>
      <c r="AB381" s="125"/>
      <c r="AC381" s="125"/>
      <c r="AD381" s="125"/>
      <c r="AE381" s="125"/>
      <c r="AF381" s="125"/>
      <c r="AG381" s="125"/>
      <c r="AH381" s="125"/>
      <c r="AI381" s="126"/>
    </row>
    <row r="382" spans="1:35" ht="12.75" customHeight="1">
      <c r="A382" s="46"/>
      <c r="B382" s="89"/>
      <c r="C382" s="192" t="s">
        <v>1108</v>
      </c>
      <c r="D382" s="32"/>
      <c r="E382" s="35" t="s">
        <v>376</v>
      </c>
      <c r="F382" s="35" t="s">
        <v>376</v>
      </c>
      <c r="G382" s="45" t="s">
        <v>376</v>
      </c>
      <c r="H382" s="45" t="s">
        <v>376</v>
      </c>
      <c r="I382" s="45" t="s">
        <v>376</v>
      </c>
      <c r="J382" s="45" t="s">
        <v>376</v>
      </c>
      <c r="K382" s="45" t="s">
        <v>376</v>
      </c>
      <c r="L382" s="45" t="s">
        <v>376</v>
      </c>
      <c r="M382" s="45" t="s">
        <v>376</v>
      </c>
      <c r="N382" s="45" t="s">
        <v>376</v>
      </c>
      <c r="O382" s="45" t="s">
        <v>376</v>
      </c>
      <c r="P382" s="45" t="s">
        <v>376</v>
      </c>
      <c r="Q382" s="280">
        <f>SUM(E382:P382)</f>
        <v>0</v>
      </c>
      <c r="R382" s="308">
        <f>+Q382/12</f>
        <v>0</v>
      </c>
      <c r="S382" s="309"/>
      <c r="T382" s="309">
        <f>+R382</f>
        <v>0</v>
      </c>
      <c r="U382" s="221">
        <f>+Q382</f>
        <v>0</v>
      </c>
      <c r="V382" s="125"/>
      <c r="W382" s="221" t="s">
        <v>376</v>
      </c>
      <c r="X382" s="125" t="s">
        <v>376</v>
      </c>
      <c r="Y382" s="125" t="s">
        <v>376</v>
      </c>
      <c r="Z382" s="125" t="s">
        <v>376</v>
      </c>
      <c r="AA382" s="125" t="s">
        <v>376</v>
      </c>
      <c r="AB382" s="125" t="s">
        <v>376</v>
      </c>
      <c r="AC382" s="125" t="s">
        <v>376</v>
      </c>
      <c r="AD382" s="125" t="s">
        <v>376</v>
      </c>
      <c r="AE382" s="125" t="s">
        <v>376</v>
      </c>
      <c r="AF382" s="125" t="s">
        <v>376</v>
      </c>
      <c r="AG382" s="125" t="s">
        <v>376</v>
      </c>
      <c r="AH382" s="125"/>
      <c r="AI382" s="126"/>
    </row>
    <row r="383" spans="1:35" ht="12.75" customHeight="1">
      <c r="A383" s="46"/>
      <c r="B383" s="89"/>
      <c r="C383" s="36" t="s">
        <v>1011</v>
      </c>
      <c r="D383" s="34"/>
      <c r="E383" s="118">
        <f t="shared" ref="E383:Q383" si="38">E381/$D$381</f>
        <v>46.303791821561298</v>
      </c>
      <c r="F383" s="214">
        <f t="shared" si="38"/>
        <v>45.232026022304801</v>
      </c>
      <c r="G383" s="118">
        <f t="shared" si="38"/>
        <v>61.804470260222999</v>
      </c>
      <c r="H383" s="214">
        <f t="shared" si="38"/>
        <v>61.782444237918199</v>
      </c>
      <c r="I383" s="214">
        <f t="shared" si="38"/>
        <v>57.924860594795497</v>
      </c>
      <c r="J383" s="214">
        <f t="shared" si="38"/>
        <v>57.734934944237899</v>
      </c>
      <c r="K383" s="214">
        <f t="shared" si="38"/>
        <v>52.585223048327101</v>
      </c>
      <c r="L383" s="214">
        <f t="shared" si="38"/>
        <v>52.872425650557602</v>
      </c>
      <c r="M383" s="214">
        <f t="shared" si="38"/>
        <v>53.421617100371698</v>
      </c>
      <c r="N383" s="214">
        <f t="shared" si="38"/>
        <v>53.215436802973997</v>
      </c>
      <c r="O383" s="214">
        <f t="shared" si="38"/>
        <v>47.605734200743498</v>
      </c>
      <c r="P383" s="214">
        <f t="shared" si="38"/>
        <v>39.979804832713803</v>
      </c>
      <c r="Q383" s="180">
        <f t="shared" si="38"/>
        <v>630.46276951672905</v>
      </c>
      <c r="R383" s="308">
        <f>+R381/D381</f>
        <v>0</v>
      </c>
      <c r="S383" s="125"/>
      <c r="T383" s="309"/>
      <c r="U383" s="125"/>
      <c r="V383" s="125"/>
      <c r="W383" s="125"/>
      <c r="X383" s="125"/>
      <c r="Y383" s="125"/>
      <c r="Z383" s="125"/>
      <c r="AA383" s="125"/>
      <c r="AB383" s="125"/>
      <c r="AC383" s="125"/>
      <c r="AD383" s="125"/>
      <c r="AE383" s="125"/>
      <c r="AF383" s="125"/>
      <c r="AG383" s="125"/>
      <c r="AH383" s="125"/>
      <c r="AI383" s="126"/>
    </row>
    <row r="384" spans="1:35" ht="12.75" customHeight="1">
      <c r="A384" s="46"/>
      <c r="B384" s="89"/>
      <c r="C384" s="36" t="s">
        <v>1109</v>
      </c>
      <c r="D384" s="34"/>
      <c r="E384" s="95"/>
      <c r="F384" s="95"/>
      <c r="G384" s="94"/>
      <c r="H384" s="95"/>
      <c r="I384" s="95"/>
      <c r="J384" s="95"/>
      <c r="K384" s="94"/>
      <c r="L384" s="94"/>
      <c r="M384" s="94"/>
      <c r="N384" s="95"/>
      <c r="O384" s="95"/>
      <c r="P384" s="95"/>
      <c r="Q384" s="95"/>
      <c r="R384" s="165"/>
      <c r="S384" s="125"/>
      <c r="T384" s="309"/>
      <c r="U384" s="125"/>
      <c r="V384" s="125"/>
      <c r="W384" s="125"/>
      <c r="X384" s="125"/>
      <c r="Y384" s="125"/>
      <c r="Z384" s="125"/>
      <c r="AA384" s="125"/>
      <c r="AB384" s="125"/>
      <c r="AC384" s="125"/>
      <c r="AD384" s="125"/>
      <c r="AE384" s="125"/>
      <c r="AF384" s="125"/>
      <c r="AG384" s="125"/>
      <c r="AH384" s="125"/>
      <c r="AI384" s="126"/>
    </row>
    <row r="385" spans="1:35" ht="12.75" customHeight="1">
      <c r="A385" s="46"/>
      <c r="B385" s="89"/>
      <c r="C385" s="36" t="s">
        <v>1110</v>
      </c>
      <c r="D385" s="34"/>
      <c r="E385" s="300"/>
      <c r="F385" s="300"/>
      <c r="G385" s="498"/>
      <c r="H385" s="300"/>
      <c r="I385" s="300"/>
      <c r="J385" s="300"/>
      <c r="K385" s="300"/>
      <c r="L385" s="300"/>
      <c r="M385" s="300"/>
      <c r="N385" s="300"/>
      <c r="O385" s="300"/>
      <c r="P385" s="300"/>
      <c r="Q385" s="300"/>
      <c r="R385" s="510"/>
      <c r="S385" s="125"/>
      <c r="T385" s="309"/>
      <c r="U385" s="125"/>
      <c r="V385" s="125"/>
      <c r="W385" s="125"/>
      <c r="X385" s="125"/>
      <c r="Y385" s="125"/>
      <c r="Z385" s="125"/>
      <c r="AA385" s="125"/>
      <c r="AB385" s="125"/>
      <c r="AC385" s="125"/>
      <c r="AD385" s="125"/>
      <c r="AE385" s="125"/>
      <c r="AF385" s="125"/>
      <c r="AG385" s="125"/>
      <c r="AH385" s="125"/>
      <c r="AI385" s="126"/>
    </row>
    <row r="386" spans="1:35" ht="12.75" customHeight="1">
      <c r="A386" s="46"/>
      <c r="B386" s="89"/>
      <c r="C386" s="36" t="s">
        <v>1011</v>
      </c>
      <c r="D386" s="34"/>
      <c r="E386" s="300"/>
      <c r="F386" s="300"/>
      <c r="G386" s="498"/>
      <c r="H386" s="300"/>
      <c r="I386" s="300"/>
      <c r="J386" s="300"/>
      <c r="K386" s="300"/>
      <c r="L386" s="300"/>
      <c r="M386" s="300"/>
      <c r="N386" s="300"/>
      <c r="O386" s="300"/>
      <c r="P386" s="300"/>
      <c r="Q386" s="300"/>
      <c r="R386" s="510"/>
      <c r="S386" s="125"/>
      <c r="T386" s="309"/>
      <c r="U386" s="125"/>
      <c r="V386" s="125"/>
      <c r="W386" s="125"/>
      <c r="X386" s="125"/>
      <c r="Y386" s="125"/>
      <c r="Z386" s="125"/>
      <c r="AA386" s="125"/>
      <c r="AB386" s="125"/>
      <c r="AC386" s="125"/>
      <c r="AD386" s="125"/>
      <c r="AE386" s="125"/>
      <c r="AF386" s="125"/>
      <c r="AG386" s="125"/>
      <c r="AH386" s="125"/>
      <c r="AI386" s="126"/>
    </row>
    <row r="387" spans="1:35" ht="12.75" customHeight="1">
      <c r="A387" s="46"/>
      <c r="B387" s="89"/>
      <c r="C387" s="36" t="s">
        <v>1111</v>
      </c>
      <c r="D387" s="34"/>
      <c r="E387" s="300"/>
      <c r="F387" s="300"/>
      <c r="G387" s="498"/>
      <c r="H387" s="300"/>
      <c r="I387" s="300"/>
      <c r="J387" s="300"/>
      <c r="K387" s="300"/>
      <c r="L387" s="300"/>
      <c r="M387" s="300"/>
      <c r="N387" s="300"/>
      <c r="O387" s="300"/>
      <c r="P387" s="300"/>
      <c r="Q387" s="300"/>
      <c r="R387" s="510"/>
      <c r="S387" s="125"/>
      <c r="T387" s="309"/>
      <c r="U387" s="125"/>
      <c r="V387" s="125"/>
      <c r="W387" s="125"/>
      <c r="X387" s="125"/>
      <c r="Y387" s="125"/>
      <c r="Z387" s="125"/>
      <c r="AA387" s="125"/>
      <c r="AB387" s="125"/>
      <c r="AC387" s="125"/>
      <c r="AD387" s="125"/>
      <c r="AE387" s="125"/>
      <c r="AF387" s="125"/>
      <c r="AG387" s="125"/>
      <c r="AH387" s="125"/>
      <c r="AI387" s="126"/>
    </row>
    <row r="388" spans="1:35" ht="12.75" customHeight="1">
      <c r="A388" s="46"/>
      <c r="B388" s="89"/>
      <c r="C388" s="36" t="s">
        <v>1112</v>
      </c>
      <c r="D388" s="34"/>
      <c r="E388" s="300"/>
      <c r="F388" s="300"/>
      <c r="G388" s="498"/>
      <c r="H388" s="300"/>
      <c r="I388" s="300"/>
      <c r="J388" s="300"/>
      <c r="K388" s="300"/>
      <c r="L388" s="300"/>
      <c r="M388" s="300"/>
      <c r="N388" s="300"/>
      <c r="O388" s="300"/>
      <c r="P388" s="95"/>
      <c r="Q388" s="201"/>
      <c r="R388" s="510"/>
      <c r="S388" s="125"/>
      <c r="T388" s="309"/>
      <c r="U388" s="125"/>
      <c r="V388" s="125"/>
      <c r="W388" s="125"/>
      <c r="X388" s="125"/>
      <c r="Y388" s="125"/>
      <c r="Z388" s="125"/>
      <c r="AA388" s="125"/>
      <c r="AB388" s="125"/>
      <c r="AC388" s="125"/>
      <c r="AD388" s="125"/>
      <c r="AE388" s="125"/>
      <c r="AF388" s="125"/>
      <c r="AG388" s="125"/>
      <c r="AH388" s="125"/>
      <c r="AI388" s="126"/>
    </row>
    <row r="389" spans="1:35" ht="12.75" customHeight="1">
      <c r="A389" s="46"/>
      <c r="B389" s="89"/>
      <c r="C389" s="36" t="s">
        <v>1113</v>
      </c>
      <c r="D389" s="34"/>
      <c r="E389" s="300"/>
      <c r="F389" s="300"/>
      <c r="G389" s="498"/>
      <c r="H389" s="300"/>
      <c r="I389" s="300"/>
      <c r="J389" s="300"/>
      <c r="K389" s="300"/>
      <c r="L389" s="300"/>
      <c r="M389" s="300"/>
      <c r="N389" s="300"/>
      <c r="O389" s="300"/>
      <c r="P389" s="146"/>
      <c r="Q389" s="201"/>
      <c r="R389" s="510"/>
      <c r="S389" s="125"/>
      <c r="T389" s="309"/>
      <c r="U389" s="125"/>
      <c r="V389" s="125"/>
      <c r="W389" s="125"/>
      <c r="X389" s="125"/>
      <c r="Y389" s="125"/>
      <c r="Z389" s="125"/>
      <c r="AA389" s="125"/>
      <c r="AB389" s="125"/>
      <c r="AC389" s="125"/>
      <c r="AD389" s="125"/>
      <c r="AE389" s="125"/>
      <c r="AF389" s="125"/>
      <c r="AG389" s="125"/>
      <c r="AH389" s="125"/>
      <c r="AI389" s="126"/>
    </row>
    <row r="390" spans="1:35" ht="12.75" customHeight="1">
      <c r="A390" s="46"/>
      <c r="B390" s="89"/>
      <c r="C390" s="36" t="s">
        <v>1114</v>
      </c>
      <c r="D390" s="34"/>
      <c r="E390" s="95"/>
      <c r="F390" s="95"/>
      <c r="G390" s="94"/>
      <c r="H390" s="95"/>
      <c r="I390" s="95"/>
      <c r="J390" s="95"/>
      <c r="K390" s="95"/>
      <c r="L390" s="95"/>
      <c r="M390" s="95"/>
      <c r="N390" s="95"/>
      <c r="O390" s="95"/>
      <c r="P390" s="95"/>
      <c r="Q390" s="95"/>
      <c r="R390" s="165"/>
      <c r="S390" s="125"/>
      <c r="T390" s="309"/>
      <c r="U390" s="125"/>
      <c r="V390" s="125"/>
      <c r="W390" s="125"/>
      <c r="X390" s="125"/>
      <c r="Y390" s="125"/>
      <c r="Z390" s="125"/>
      <c r="AA390" s="125"/>
      <c r="AB390" s="125"/>
      <c r="AC390" s="125"/>
      <c r="AD390" s="125"/>
      <c r="AE390" s="125"/>
      <c r="AF390" s="125"/>
      <c r="AG390" s="125"/>
      <c r="AH390" s="125"/>
      <c r="AI390" s="126"/>
    </row>
    <row r="391" spans="1:35" ht="12.75" customHeight="1">
      <c r="A391" s="46"/>
      <c r="B391" s="47"/>
      <c r="C391" s="36"/>
      <c r="D391" s="34"/>
      <c r="E391" s="152"/>
      <c r="F391" s="152"/>
      <c r="G391" s="608"/>
      <c r="H391" s="152"/>
      <c r="I391" s="152"/>
      <c r="J391" s="152"/>
      <c r="K391" s="152"/>
      <c r="L391" s="152"/>
      <c r="M391" s="152"/>
      <c r="N391" s="152"/>
      <c r="O391" s="152"/>
      <c r="P391" s="152"/>
      <c r="Q391" s="126"/>
      <c r="R391" s="424"/>
      <c r="S391" s="125"/>
      <c r="T391" s="309"/>
      <c r="U391" s="125"/>
      <c r="V391" s="125"/>
      <c r="W391" s="125"/>
      <c r="X391" s="125"/>
      <c r="Y391" s="125"/>
      <c r="Z391" s="125"/>
      <c r="AA391" s="125"/>
      <c r="AB391" s="125"/>
      <c r="AC391" s="125"/>
      <c r="AD391" s="125"/>
      <c r="AE391" s="125"/>
      <c r="AF391" s="125"/>
      <c r="AG391" s="125"/>
      <c r="AH391" s="125"/>
      <c r="AI391" s="126"/>
    </row>
    <row r="392" spans="1:35" ht="12.75" customHeight="1">
      <c r="A392" s="42" t="s">
        <v>570</v>
      </c>
      <c r="B392" s="43">
        <v>546</v>
      </c>
      <c r="C392" s="196" t="s">
        <v>1115</v>
      </c>
      <c r="D392" s="226">
        <v>77586.91</v>
      </c>
      <c r="E392" s="174">
        <v>646821.31000000006</v>
      </c>
      <c r="F392" s="174">
        <v>466484.88</v>
      </c>
      <c r="G392" s="174">
        <v>670271.77</v>
      </c>
      <c r="H392" s="174">
        <v>557668.87</v>
      </c>
      <c r="I392" s="174">
        <v>817431.81</v>
      </c>
      <c r="J392" s="174">
        <v>810631.34</v>
      </c>
      <c r="K392" s="174">
        <v>686223.43</v>
      </c>
      <c r="L392" s="174">
        <v>381782.08</v>
      </c>
      <c r="M392" s="174">
        <v>549412.98</v>
      </c>
      <c r="N392" s="174">
        <v>860499.23</v>
      </c>
      <c r="O392" s="174">
        <v>845680.9</v>
      </c>
      <c r="P392" s="174">
        <v>950692.12</v>
      </c>
      <c r="Q392" s="307">
        <f>SUM(E392:P392)</f>
        <v>8243600.7199999997</v>
      </c>
      <c r="R392" s="460">
        <f>AVERAGE(E392:P392)</f>
        <v>686966.72666666703</v>
      </c>
      <c r="S392" s="309">
        <f>+R392</f>
        <v>686966.72666666703</v>
      </c>
      <c r="T392" s="125"/>
      <c r="U392" s="125"/>
      <c r="V392" s="125"/>
      <c r="W392" s="125"/>
      <c r="X392" s="125"/>
      <c r="Y392" s="125"/>
      <c r="Z392" s="125"/>
      <c r="AA392" s="125"/>
      <c r="AB392" s="125"/>
      <c r="AC392" s="125"/>
      <c r="AD392" s="125"/>
      <c r="AE392" s="125"/>
      <c r="AF392" s="125"/>
      <c r="AG392" s="125"/>
      <c r="AH392" s="125"/>
      <c r="AI392" s="126"/>
    </row>
    <row r="393" spans="1:35" ht="12.75" customHeight="1">
      <c r="A393" s="46"/>
      <c r="B393" s="47"/>
      <c r="C393" s="227" t="s">
        <v>1116</v>
      </c>
      <c r="D393" s="34"/>
      <c r="E393" s="180" t="s">
        <v>376</v>
      </c>
      <c r="F393" s="180" t="s">
        <v>376</v>
      </c>
      <c r="G393" s="180" t="s">
        <v>376</v>
      </c>
      <c r="H393" s="180" t="s">
        <v>376</v>
      </c>
      <c r="I393" s="180" t="s">
        <v>376</v>
      </c>
      <c r="J393" s="180" t="s">
        <v>376</v>
      </c>
      <c r="K393" s="35" t="s">
        <v>376</v>
      </c>
      <c r="L393" s="35" t="s">
        <v>376</v>
      </c>
      <c r="M393" s="35" t="s">
        <v>376</v>
      </c>
      <c r="N393" s="35" t="s">
        <v>376</v>
      </c>
      <c r="O393" s="35" t="s">
        <v>376</v>
      </c>
      <c r="P393" s="35" t="s">
        <v>376</v>
      </c>
      <c r="Q393" s="379">
        <f>SUM(E393:P393)</f>
        <v>0</v>
      </c>
      <c r="R393" s="308">
        <f>+Q393/12</f>
        <v>0</v>
      </c>
      <c r="S393" s="125"/>
      <c r="T393" s="309">
        <f>+R393</f>
        <v>0</v>
      </c>
      <c r="U393" s="221">
        <f>+Q393</f>
        <v>0</v>
      </c>
      <c r="V393" s="125"/>
      <c r="W393" s="221" t="s">
        <v>376</v>
      </c>
      <c r="X393" s="125" t="s">
        <v>376</v>
      </c>
      <c r="Y393" s="125" t="s">
        <v>376</v>
      </c>
      <c r="Z393" s="125" t="s">
        <v>376</v>
      </c>
      <c r="AA393" s="125" t="s">
        <v>376</v>
      </c>
      <c r="AB393" s="125" t="s">
        <v>376</v>
      </c>
      <c r="AC393" s="125" t="s">
        <v>376</v>
      </c>
      <c r="AD393" s="125" t="s">
        <v>376</v>
      </c>
      <c r="AE393" s="125" t="s">
        <v>376</v>
      </c>
      <c r="AF393" s="125" t="s">
        <v>376</v>
      </c>
      <c r="AG393" s="125" t="s">
        <v>376</v>
      </c>
      <c r="AH393" s="125"/>
      <c r="AI393" s="126"/>
    </row>
    <row r="394" spans="1:35" ht="12.75" customHeight="1">
      <c r="A394" s="46"/>
      <c r="B394" s="47"/>
      <c r="C394" s="241" t="s">
        <v>1117</v>
      </c>
      <c r="D394" s="34"/>
      <c r="E394" s="256">
        <f t="shared" ref="E394:Q394" si="39">E392/$D$392</f>
        <v>8.3367324462335208</v>
      </c>
      <c r="F394" s="256">
        <f t="shared" si="39"/>
        <v>6.0124173008049899</v>
      </c>
      <c r="G394" s="256">
        <f t="shared" si="39"/>
        <v>8.6389800805316295</v>
      </c>
      <c r="H394" s="256">
        <f t="shared" si="39"/>
        <v>7.1876669659869199</v>
      </c>
      <c r="I394" s="256">
        <f t="shared" si="39"/>
        <v>10.5356922965485</v>
      </c>
      <c r="J394" s="256">
        <f t="shared" si="39"/>
        <v>10.4480425886274</v>
      </c>
      <c r="K394" s="256">
        <f t="shared" si="39"/>
        <v>8.8445773906964504</v>
      </c>
      <c r="L394" s="256">
        <f t="shared" si="39"/>
        <v>4.9207022163919101</v>
      </c>
      <c r="M394" s="256">
        <f t="shared" si="39"/>
        <v>7.0812586813935496</v>
      </c>
      <c r="N394" s="256">
        <f t="shared" si="39"/>
        <v>11.090778457345399</v>
      </c>
      <c r="O394" s="256">
        <f t="shared" si="39"/>
        <v>10.899788379251101</v>
      </c>
      <c r="P394" s="256">
        <f t="shared" si="39"/>
        <v>12.253254060511001</v>
      </c>
      <c r="Q394" s="198">
        <f t="shared" si="39"/>
        <v>106.249890864322</v>
      </c>
      <c r="R394" s="308">
        <f>+R392/D392</f>
        <v>8.8541575720268604</v>
      </c>
      <c r="S394" s="125"/>
      <c r="T394" s="125"/>
      <c r="U394" s="125"/>
      <c r="V394" s="125"/>
      <c r="W394" s="125"/>
      <c r="X394" s="125"/>
      <c r="Y394" s="125"/>
      <c r="Z394" s="125"/>
      <c r="AA394" s="125"/>
      <c r="AB394" s="125"/>
      <c r="AC394" s="125"/>
      <c r="AD394" s="125"/>
      <c r="AE394" s="125"/>
      <c r="AF394" s="125"/>
      <c r="AG394" s="125"/>
      <c r="AH394" s="125"/>
      <c r="AI394" s="126"/>
    </row>
    <row r="395" spans="1:35" ht="12.75" customHeight="1">
      <c r="A395" s="46"/>
      <c r="B395" s="47"/>
      <c r="C395" s="241" t="s">
        <v>1118</v>
      </c>
      <c r="D395" s="34"/>
      <c r="E395" s="144"/>
      <c r="F395" s="245"/>
      <c r="G395" s="245"/>
      <c r="H395" s="245"/>
      <c r="I395" s="245"/>
      <c r="J395" s="245"/>
      <c r="K395" s="245"/>
      <c r="L395" s="245"/>
      <c r="M395" s="245"/>
      <c r="N395" s="245"/>
      <c r="O395" s="245"/>
      <c r="P395" s="245"/>
      <c r="Q395" s="180"/>
      <c r="R395" s="310"/>
      <c r="S395" s="125"/>
      <c r="T395" s="125"/>
      <c r="U395" s="125"/>
      <c r="V395" s="125"/>
      <c r="W395" s="125"/>
      <c r="X395" s="125"/>
      <c r="Y395" s="125"/>
      <c r="Z395" s="125"/>
      <c r="AA395" s="125"/>
      <c r="AB395" s="125"/>
      <c r="AC395" s="125"/>
      <c r="AD395" s="125"/>
      <c r="AE395" s="125"/>
      <c r="AF395" s="125"/>
      <c r="AG395" s="125"/>
      <c r="AH395" s="125"/>
      <c r="AI395" s="126"/>
    </row>
    <row r="396" spans="1:35" ht="12.75" customHeight="1">
      <c r="A396" s="46"/>
      <c r="B396" s="47"/>
      <c r="C396" s="241"/>
      <c r="D396" s="34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5"/>
      <c r="R396" s="477"/>
      <c r="S396" s="125"/>
      <c r="T396" s="125"/>
      <c r="U396" s="125"/>
      <c r="V396" s="125"/>
      <c r="W396" s="125"/>
      <c r="X396" s="125"/>
      <c r="Y396" s="125"/>
      <c r="Z396" s="125"/>
      <c r="AA396" s="125"/>
      <c r="AB396" s="125"/>
      <c r="AC396" s="125"/>
      <c r="AD396" s="125"/>
      <c r="AE396" s="125"/>
      <c r="AF396" s="125"/>
      <c r="AG396" s="125"/>
      <c r="AH396" s="125"/>
      <c r="AI396" s="126"/>
    </row>
    <row r="397" spans="1:35" ht="12.75" customHeight="1">
      <c r="A397" s="46"/>
      <c r="B397" s="47"/>
      <c r="C397" s="241" t="s">
        <v>1119</v>
      </c>
      <c r="D397" s="34"/>
      <c r="E397" s="38">
        <v>2969594.83</v>
      </c>
      <c r="F397" s="38">
        <v>2318466.87</v>
      </c>
      <c r="G397" s="38">
        <v>3017957.96</v>
      </c>
      <c r="H397" s="38">
        <v>2710533.81</v>
      </c>
      <c r="I397" s="38">
        <v>2919664.61</v>
      </c>
      <c r="J397" s="38">
        <v>3244061.9</v>
      </c>
      <c r="K397" s="38">
        <v>2533090.61</v>
      </c>
      <c r="L397" s="38">
        <v>2445173.04</v>
      </c>
      <c r="M397" s="38">
        <v>2118892.16</v>
      </c>
      <c r="N397" s="38">
        <v>2435996.7000000002</v>
      </c>
      <c r="O397" s="38">
        <v>3422735.39</v>
      </c>
      <c r="P397" s="38">
        <v>3148023.11</v>
      </c>
      <c r="Q397" s="280">
        <f>SUM(E397:P397)</f>
        <v>33284190.989999998</v>
      </c>
      <c r="R397" s="460">
        <f>AVERAGE(E397:P397)</f>
        <v>2773682.5825</v>
      </c>
      <c r="S397" s="309">
        <f>+R397</f>
        <v>2773682.5825</v>
      </c>
      <c r="T397" s="125"/>
      <c r="U397" s="125"/>
      <c r="V397" s="125"/>
      <c r="W397" s="125"/>
      <c r="X397" s="125"/>
      <c r="Y397" s="125"/>
      <c r="Z397" s="125"/>
      <c r="AA397" s="125"/>
      <c r="AB397" s="125"/>
      <c r="AC397" s="125"/>
      <c r="AD397" s="125"/>
      <c r="AE397" s="125"/>
      <c r="AF397" s="125"/>
      <c r="AG397" s="125"/>
      <c r="AH397" s="125"/>
      <c r="AI397" s="126"/>
    </row>
    <row r="398" spans="1:35" ht="12.75" customHeight="1">
      <c r="A398" s="46"/>
      <c r="B398" s="47"/>
      <c r="C398" s="36" t="s">
        <v>1120</v>
      </c>
      <c r="D398" s="34"/>
      <c r="E398" s="38" t="s">
        <v>376</v>
      </c>
      <c r="F398" s="38" t="s">
        <v>376</v>
      </c>
      <c r="G398" s="38" t="s">
        <v>376</v>
      </c>
      <c r="H398" s="38" t="s">
        <v>376</v>
      </c>
      <c r="I398" s="38" t="s">
        <v>376</v>
      </c>
      <c r="J398" s="38" t="s">
        <v>376</v>
      </c>
      <c r="K398" s="38" t="s">
        <v>376</v>
      </c>
      <c r="L398" s="38" t="s">
        <v>376</v>
      </c>
      <c r="M398" s="38" t="s">
        <v>376</v>
      </c>
      <c r="N398" s="38" t="s">
        <v>376</v>
      </c>
      <c r="O398" s="38" t="s">
        <v>376</v>
      </c>
      <c r="P398" s="38" t="s">
        <v>376</v>
      </c>
      <c r="Q398" s="379">
        <f>SUM(E398:P398)</f>
        <v>0</v>
      </c>
      <c r="R398" s="308">
        <f>+Q398/12</f>
        <v>0</v>
      </c>
      <c r="S398" s="125"/>
      <c r="T398" s="309">
        <f>+R398</f>
        <v>0</v>
      </c>
      <c r="U398" s="221">
        <f>+Q398</f>
        <v>0</v>
      </c>
      <c r="V398" s="125"/>
      <c r="W398" s="221" t="s">
        <v>376</v>
      </c>
      <c r="X398" s="125" t="s">
        <v>376</v>
      </c>
      <c r="Y398" s="125" t="s">
        <v>376</v>
      </c>
      <c r="Z398" s="125" t="s">
        <v>376</v>
      </c>
      <c r="AA398" s="125" t="s">
        <v>376</v>
      </c>
      <c r="AB398" s="125" t="s">
        <v>376</v>
      </c>
      <c r="AC398" s="125" t="s">
        <v>376</v>
      </c>
      <c r="AD398" s="125" t="s">
        <v>376</v>
      </c>
      <c r="AE398" s="125" t="s">
        <v>376</v>
      </c>
      <c r="AF398" s="125" t="s">
        <v>376</v>
      </c>
      <c r="AG398" s="125" t="s">
        <v>376</v>
      </c>
      <c r="AH398" s="125"/>
      <c r="AI398" s="126"/>
    </row>
    <row r="399" spans="1:35" ht="12.75" customHeight="1">
      <c r="A399" s="46"/>
      <c r="B399" s="47"/>
      <c r="C399" s="36" t="s">
        <v>1121</v>
      </c>
      <c r="D399" s="34"/>
      <c r="E399" s="118">
        <f t="shared" ref="E399:Q399" si="40">E397/$D$392</f>
        <v>38.274430957490097</v>
      </c>
      <c r="F399" s="118">
        <f t="shared" si="40"/>
        <v>29.882191080943901</v>
      </c>
      <c r="G399" s="118">
        <f t="shared" si="40"/>
        <v>38.897772317521103</v>
      </c>
      <c r="H399" s="118">
        <f t="shared" si="40"/>
        <v>34.935452513832601</v>
      </c>
      <c r="I399" s="118">
        <f t="shared" si="40"/>
        <v>37.630891731607797</v>
      </c>
      <c r="J399" s="118">
        <f t="shared" si="40"/>
        <v>41.811974468373599</v>
      </c>
      <c r="K399" s="118">
        <f t="shared" si="40"/>
        <v>32.6484275504721</v>
      </c>
      <c r="L399" s="118">
        <f t="shared" si="40"/>
        <v>31.5152780282138</v>
      </c>
      <c r="M399" s="118">
        <f t="shared" si="40"/>
        <v>27.309918129230802</v>
      </c>
      <c r="N399" s="118">
        <f t="shared" si="40"/>
        <v>31.397006273352002</v>
      </c>
      <c r="O399" s="118">
        <f t="shared" si="40"/>
        <v>44.114856359146202</v>
      </c>
      <c r="P399" s="118">
        <f t="shared" si="40"/>
        <v>40.574152392458998</v>
      </c>
      <c r="Q399" s="35">
        <f t="shared" si="40"/>
        <v>428.99235180264299</v>
      </c>
      <c r="R399" s="308">
        <f>+R397/D392</f>
        <v>35.749362650220199</v>
      </c>
      <c r="S399" s="125"/>
      <c r="T399" s="125"/>
      <c r="U399" s="125"/>
      <c r="V399" s="125"/>
      <c r="W399" s="125"/>
      <c r="X399" s="125"/>
      <c r="Y399" s="125"/>
      <c r="Z399" s="125"/>
      <c r="AA399" s="125"/>
      <c r="AB399" s="125"/>
      <c r="AC399" s="125"/>
      <c r="AD399" s="125"/>
      <c r="AE399" s="125"/>
      <c r="AF399" s="125"/>
      <c r="AG399" s="125"/>
      <c r="AH399" s="125"/>
      <c r="AI399" s="126"/>
    </row>
    <row r="400" spans="1:35" ht="12.75" customHeight="1">
      <c r="A400" s="46"/>
      <c r="B400" s="47"/>
      <c r="C400" s="36" t="s">
        <v>1122</v>
      </c>
      <c r="D400" s="34"/>
      <c r="E400" s="179"/>
      <c r="F400" s="235"/>
      <c r="G400" s="179"/>
      <c r="H400" s="179"/>
      <c r="I400" s="179"/>
      <c r="J400" s="179"/>
      <c r="K400" s="179"/>
      <c r="L400" s="179"/>
      <c r="M400" s="179"/>
      <c r="N400" s="179"/>
      <c r="O400" s="179"/>
      <c r="P400" s="179"/>
      <c r="Q400" s="472"/>
      <c r="R400" s="477"/>
      <c r="S400" s="125"/>
      <c r="T400" s="125"/>
      <c r="U400" s="125"/>
      <c r="V400" s="125"/>
      <c r="W400" s="125"/>
      <c r="X400" s="125"/>
      <c r="Y400" s="125"/>
      <c r="Z400" s="125"/>
      <c r="AA400" s="125"/>
      <c r="AB400" s="125"/>
      <c r="AC400" s="125"/>
      <c r="AD400" s="125"/>
      <c r="AE400" s="125"/>
      <c r="AF400" s="125"/>
      <c r="AG400" s="125"/>
      <c r="AH400" s="125"/>
      <c r="AI400" s="126"/>
    </row>
    <row r="401" spans="1:35" ht="12.75" customHeight="1">
      <c r="A401" s="315"/>
      <c r="B401" s="32"/>
      <c r="C401" s="36" t="s">
        <v>927</v>
      </c>
      <c r="D401" s="34"/>
      <c r="E401" s="179"/>
      <c r="F401" s="235"/>
      <c r="G401" s="179"/>
      <c r="H401" s="179"/>
      <c r="I401" s="179"/>
      <c r="J401" s="179"/>
      <c r="K401" s="179"/>
      <c r="L401" s="179"/>
      <c r="M401" s="179"/>
      <c r="N401" s="179"/>
      <c r="O401" s="179"/>
      <c r="P401" s="179"/>
      <c r="Q401" s="472"/>
      <c r="R401" s="477"/>
      <c r="S401" s="125"/>
      <c r="T401" s="125"/>
      <c r="U401" s="125"/>
      <c r="V401" s="125"/>
      <c r="W401" s="125"/>
      <c r="X401" s="125"/>
      <c r="Y401" s="125"/>
      <c r="Z401" s="125"/>
      <c r="AA401" s="125"/>
      <c r="AB401" s="125"/>
      <c r="AC401" s="125"/>
      <c r="AD401" s="125"/>
      <c r="AE401" s="125"/>
      <c r="AF401" s="125"/>
      <c r="AG401" s="125"/>
      <c r="AH401" s="125"/>
      <c r="AI401" s="126"/>
    </row>
    <row r="402" spans="1:35" ht="13.5" customHeight="1">
      <c r="A402" s="52"/>
      <c r="B402" s="53"/>
      <c r="C402" s="251"/>
      <c r="D402" s="66"/>
      <c r="E402" s="41"/>
      <c r="F402" s="316"/>
      <c r="G402" s="181"/>
      <c r="H402" s="181"/>
      <c r="I402" s="181"/>
      <c r="J402" s="181"/>
      <c r="K402" s="181"/>
      <c r="L402" s="181"/>
      <c r="M402" s="181"/>
      <c r="N402" s="181"/>
      <c r="O402" s="181"/>
      <c r="P402" s="181"/>
      <c r="Q402" s="323"/>
      <c r="R402" s="306"/>
      <c r="S402" s="125"/>
      <c r="T402" s="125"/>
      <c r="U402" s="125"/>
      <c r="V402" s="125"/>
      <c r="W402" s="125"/>
      <c r="X402" s="125"/>
      <c r="Y402" s="125"/>
      <c r="Z402" s="125"/>
      <c r="AA402" s="125"/>
      <c r="AB402" s="125"/>
      <c r="AC402" s="125"/>
      <c r="AD402" s="125"/>
      <c r="AE402" s="125"/>
      <c r="AF402" s="125"/>
      <c r="AG402" s="125"/>
      <c r="AH402" s="125"/>
      <c r="AI402" s="126"/>
    </row>
    <row r="403" spans="1:35" ht="13.5" customHeight="1">
      <c r="A403" s="46" t="s">
        <v>1123</v>
      </c>
      <c r="B403" s="47">
        <v>833</v>
      </c>
      <c r="C403" s="609" t="s">
        <v>1124</v>
      </c>
      <c r="D403" s="321">
        <v>566</v>
      </c>
      <c r="E403" s="45">
        <v>21217.78</v>
      </c>
      <c r="F403" s="502">
        <v>19502</v>
      </c>
      <c r="G403" s="45">
        <v>27016</v>
      </c>
      <c r="H403" s="45">
        <v>20960</v>
      </c>
      <c r="I403" s="45">
        <v>27259</v>
      </c>
      <c r="J403" s="45">
        <v>20562</v>
      </c>
      <c r="K403" s="45">
        <v>23203</v>
      </c>
      <c r="L403" s="198">
        <v>25788</v>
      </c>
      <c r="M403" s="198">
        <v>21927</v>
      </c>
      <c r="N403" s="198">
        <v>32643</v>
      </c>
      <c r="O403" s="198">
        <v>26730</v>
      </c>
      <c r="P403" s="198">
        <v>17871</v>
      </c>
      <c r="Q403" s="280">
        <f>SUM(E403:P403)</f>
        <v>284678.78000000003</v>
      </c>
      <c r="R403" s="460">
        <f>AVERAGE(E403:P403)</f>
        <v>23723.231666666699</v>
      </c>
      <c r="S403" s="309">
        <f>+R403</f>
        <v>23723.231666666699</v>
      </c>
      <c r="T403" s="125"/>
      <c r="U403" s="125"/>
      <c r="V403" s="125"/>
      <c r="W403" s="125"/>
      <c r="X403" s="125"/>
      <c r="Y403" s="125"/>
      <c r="Z403" s="125"/>
      <c r="AA403" s="125"/>
      <c r="AB403" s="125"/>
      <c r="AC403" s="125"/>
      <c r="AD403" s="125"/>
      <c r="AE403" s="125"/>
      <c r="AF403" s="125"/>
      <c r="AG403" s="125"/>
      <c r="AH403" s="125"/>
      <c r="AI403" s="126"/>
    </row>
    <row r="404" spans="1:35" ht="13.5" customHeight="1">
      <c r="A404" s="46"/>
      <c r="B404" s="47"/>
      <c r="C404" s="48" t="s">
        <v>1125</v>
      </c>
      <c r="D404" s="32"/>
      <c r="E404" s="35" t="s">
        <v>376</v>
      </c>
      <c r="F404" s="51" t="s">
        <v>376</v>
      </c>
      <c r="G404" s="35" t="s">
        <v>376</v>
      </c>
      <c r="H404" s="35" t="s">
        <v>376</v>
      </c>
      <c r="I404" s="35" t="s">
        <v>376</v>
      </c>
      <c r="J404" s="35" t="s">
        <v>376</v>
      </c>
      <c r="K404" s="35" t="s">
        <v>376</v>
      </c>
      <c r="L404" s="180" t="s">
        <v>376</v>
      </c>
      <c r="M404" s="35" t="s">
        <v>376</v>
      </c>
      <c r="N404" s="35" t="s">
        <v>376</v>
      </c>
      <c r="O404" s="35" t="s">
        <v>376</v>
      </c>
      <c r="P404" s="35" t="s">
        <v>376</v>
      </c>
      <c r="Q404" s="379">
        <f>SUM(E404:P404)</f>
        <v>0</v>
      </c>
      <c r="R404" s="308">
        <f>+Q404/12</f>
        <v>0</v>
      </c>
      <c r="S404" s="125"/>
      <c r="T404" s="309">
        <f>+R404</f>
        <v>0</v>
      </c>
      <c r="U404" s="221">
        <f>+Q404</f>
        <v>0</v>
      </c>
      <c r="V404" s="125"/>
      <c r="W404" s="221" t="s">
        <v>376</v>
      </c>
      <c r="X404" s="125" t="s">
        <v>376</v>
      </c>
      <c r="Y404" s="125" t="s">
        <v>376</v>
      </c>
      <c r="Z404" s="125" t="s">
        <v>376</v>
      </c>
      <c r="AA404" s="125" t="s">
        <v>376</v>
      </c>
      <c r="AB404" s="125" t="s">
        <v>376</v>
      </c>
      <c r="AC404" s="125" t="s">
        <v>376</v>
      </c>
      <c r="AD404" s="125" t="s">
        <v>376</v>
      </c>
      <c r="AE404" s="125" t="s">
        <v>376</v>
      </c>
      <c r="AF404" s="125" t="s">
        <v>376</v>
      </c>
      <c r="AG404" s="125" t="s">
        <v>376</v>
      </c>
      <c r="AH404" s="125"/>
      <c r="AI404" s="126"/>
    </row>
    <row r="405" spans="1:35" ht="13.5" customHeight="1">
      <c r="A405" s="46"/>
      <c r="B405" s="47"/>
      <c r="C405" s="48" t="s">
        <v>1126</v>
      </c>
      <c r="D405" s="32"/>
      <c r="E405" s="118">
        <f t="shared" ref="E405:Q405" si="41">E403/$D$403</f>
        <v>37.487243816254399</v>
      </c>
      <c r="F405" s="214">
        <f t="shared" si="41"/>
        <v>34.455830388692597</v>
      </c>
      <c r="G405" s="214">
        <f t="shared" si="41"/>
        <v>47.731448763250903</v>
      </c>
      <c r="H405" s="214">
        <f t="shared" si="41"/>
        <v>37.0318021201413</v>
      </c>
      <c r="I405" s="214">
        <f t="shared" si="41"/>
        <v>48.160777385159001</v>
      </c>
      <c r="J405" s="214">
        <f t="shared" si="41"/>
        <v>36.328621908127197</v>
      </c>
      <c r="K405" s="214">
        <f t="shared" si="41"/>
        <v>40.994699646643099</v>
      </c>
      <c r="L405" s="214">
        <f t="shared" si="41"/>
        <v>45.5618374558304</v>
      </c>
      <c r="M405" s="214">
        <f t="shared" si="41"/>
        <v>38.740282685512398</v>
      </c>
      <c r="N405" s="214">
        <f t="shared" si="41"/>
        <v>57.673144876325097</v>
      </c>
      <c r="O405" s="214">
        <f t="shared" si="41"/>
        <v>47.226148409894002</v>
      </c>
      <c r="P405" s="214">
        <f t="shared" si="41"/>
        <v>31.574204946996499</v>
      </c>
      <c r="Q405" s="198">
        <f t="shared" si="41"/>
        <v>502.96604240282699</v>
      </c>
      <c r="R405" s="308">
        <f>+R403/D403</f>
        <v>41.913836866902201</v>
      </c>
      <c r="S405" s="125"/>
      <c r="T405" s="125"/>
      <c r="U405" s="125"/>
      <c r="V405" s="125"/>
      <c r="W405" s="125"/>
      <c r="X405" s="125"/>
      <c r="Y405" s="125"/>
      <c r="Z405" s="125"/>
      <c r="AA405" s="125"/>
      <c r="AB405" s="125"/>
      <c r="AC405" s="125"/>
      <c r="AD405" s="125"/>
      <c r="AE405" s="125"/>
      <c r="AF405" s="125"/>
      <c r="AG405" s="125"/>
      <c r="AH405" s="125"/>
      <c r="AI405" s="126"/>
    </row>
    <row r="406" spans="1:35" ht="13.5" customHeight="1">
      <c r="A406" s="46"/>
      <c r="B406" s="47"/>
      <c r="C406" s="48" t="s">
        <v>1127</v>
      </c>
      <c r="D406" s="34"/>
      <c r="E406" s="45"/>
      <c r="F406" s="502"/>
      <c r="G406" s="45"/>
      <c r="H406" s="45"/>
      <c r="I406" s="45"/>
      <c r="J406" s="45"/>
      <c r="K406" s="45"/>
      <c r="L406" s="35"/>
      <c r="M406" s="35"/>
      <c r="N406" s="35"/>
      <c r="O406" s="35"/>
      <c r="P406" s="35"/>
      <c r="Q406" s="148"/>
      <c r="R406" s="310"/>
      <c r="S406" s="125"/>
      <c r="T406" s="125"/>
      <c r="U406" s="125"/>
      <c r="V406" s="125"/>
      <c r="W406" s="125"/>
      <c r="X406" s="125"/>
      <c r="Y406" s="125"/>
      <c r="Z406" s="125"/>
      <c r="AA406" s="125"/>
      <c r="AB406" s="125"/>
      <c r="AC406" s="125"/>
      <c r="AD406" s="125"/>
      <c r="AE406" s="125"/>
      <c r="AF406" s="125"/>
      <c r="AG406" s="125"/>
      <c r="AH406" s="125"/>
      <c r="AI406" s="126"/>
    </row>
    <row r="407" spans="1:35" ht="13.5" customHeight="1">
      <c r="A407" s="46"/>
      <c r="B407" s="47"/>
      <c r="C407" s="48" t="s">
        <v>1128</v>
      </c>
      <c r="D407" s="34"/>
      <c r="E407" s="35"/>
      <c r="F407" s="51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148"/>
      <c r="R407" s="310"/>
      <c r="S407" s="125"/>
      <c r="T407" s="125"/>
      <c r="U407" s="125"/>
      <c r="V407" s="125"/>
      <c r="W407" s="125"/>
      <c r="X407" s="125"/>
      <c r="Y407" s="125"/>
      <c r="Z407" s="125"/>
      <c r="AA407" s="125"/>
      <c r="AB407" s="125"/>
      <c r="AC407" s="125"/>
      <c r="AD407" s="125"/>
      <c r="AE407" s="125"/>
      <c r="AF407" s="125"/>
      <c r="AG407" s="125"/>
      <c r="AH407" s="125"/>
      <c r="AI407" s="126"/>
    </row>
    <row r="408" spans="1:35" ht="13.5" customHeight="1">
      <c r="A408" s="46"/>
      <c r="B408" s="47"/>
      <c r="C408" s="48" t="s">
        <v>1129</v>
      </c>
      <c r="D408" s="34"/>
      <c r="E408" s="35"/>
      <c r="F408" s="51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148"/>
      <c r="R408" s="310"/>
      <c r="S408" s="125"/>
      <c r="T408" s="125"/>
      <c r="U408" s="125"/>
      <c r="V408" s="125"/>
      <c r="W408" s="125"/>
      <c r="X408" s="125"/>
      <c r="Y408" s="125"/>
      <c r="Z408" s="125"/>
      <c r="AA408" s="125"/>
      <c r="AB408" s="125"/>
      <c r="AC408" s="125"/>
      <c r="AD408" s="125"/>
      <c r="AE408" s="125"/>
      <c r="AF408" s="125"/>
      <c r="AG408" s="125"/>
      <c r="AH408" s="125"/>
      <c r="AI408" s="126"/>
    </row>
    <row r="409" spans="1:35" ht="13.5" customHeight="1">
      <c r="A409" s="315"/>
      <c r="B409" s="32"/>
      <c r="C409" s="48" t="s">
        <v>1130</v>
      </c>
      <c r="D409" s="34"/>
      <c r="E409" s="35"/>
      <c r="F409" s="234"/>
      <c r="G409" s="180"/>
      <c r="H409" s="180"/>
      <c r="I409" s="180"/>
      <c r="J409" s="180"/>
      <c r="K409" s="180"/>
      <c r="L409" s="180"/>
      <c r="M409" s="180"/>
      <c r="N409" s="180"/>
      <c r="O409" s="180"/>
      <c r="P409" s="180"/>
      <c r="Q409" s="148"/>
      <c r="R409" s="310"/>
      <c r="S409" s="125"/>
      <c r="T409" s="125"/>
      <c r="U409" s="125"/>
      <c r="V409" s="125"/>
      <c r="W409" s="125"/>
      <c r="X409" s="125"/>
      <c r="Y409" s="125"/>
      <c r="Z409" s="125"/>
      <c r="AA409" s="125"/>
      <c r="AB409" s="125"/>
      <c r="AC409" s="125"/>
      <c r="AD409" s="125"/>
      <c r="AE409" s="125"/>
      <c r="AF409" s="125"/>
      <c r="AG409" s="125"/>
      <c r="AH409" s="125"/>
      <c r="AI409" s="126"/>
    </row>
    <row r="410" spans="1:35" ht="13.5" customHeight="1">
      <c r="A410" s="52"/>
      <c r="B410" s="170"/>
      <c r="C410" s="48"/>
      <c r="D410" s="32"/>
      <c r="E410" s="41"/>
      <c r="F410" s="316"/>
      <c r="G410" s="181"/>
      <c r="H410" s="41"/>
      <c r="I410" s="181"/>
      <c r="J410" s="181"/>
      <c r="K410" s="181"/>
      <c r="L410" s="181"/>
      <c r="M410" s="181"/>
      <c r="N410" s="41"/>
      <c r="O410" s="181"/>
      <c r="P410" s="181"/>
      <c r="Q410" s="305"/>
      <c r="R410" s="306"/>
      <c r="S410" s="125"/>
      <c r="T410" s="125"/>
      <c r="U410" s="125"/>
      <c r="V410" s="125"/>
      <c r="W410" s="125"/>
      <c r="X410" s="125"/>
      <c r="Y410" s="125"/>
      <c r="Z410" s="125"/>
      <c r="AA410" s="125"/>
      <c r="AB410" s="125"/>
      <c r="AC410" s="125"/>
      <c r="AD410" s="125"/>
      <c r="AE410" s="125"/>
      <c r="AF410" s="125"/>
      <c r="AG410" s="125"/>
      <c r="AH410" s="125"/>
      <c r="AI410" s="126"/>
    </row>
    <row r="411" spans="1:35" ht="13.5" customHeight="1">
      <c r="A411" s="46" t="s">
        <v>418</v>
      </c>
      <c r="B411" s="47">
        <v>856</v>
      </c>
      <c r="C411" s="44" t="s">
        <v>1131</v>
      </c>
      <c r="D411" s="223">
        <v>120</v>
      </c>
      <c r="E411" s="45"/>
      <c r="F411" s="502"/>
      <c r="G411" s="108"/>
      <c r="H411" s="584"/>
      <c r="I411" s="120"/>
      <c r="J411" s="120"/>
      <c r="K411" s="120"/>
      <c r="L411" s="120"/>
      <c r="M411" s="120"/>
      <c r="N411" s="120"/>
      <c r="O411" s="120"/>
      <c r="P411" s="273"/>
      <c r="Q411" s="377">
        <f>SUM(E411:P411)</f>
        <v>0</v>
      </c>
      <c r="R411" s="460">
        <v>0</v>
      </c>
      <c r="S411" s="309">
        <f>+R411</f>
        <v>0</v>
      </c>
      <c r="T411" s="125"/>
      <c r="U411" s="125"/>
      <c r="V411" s="125"/>
      <c r="W411" s="125"/>
      <c r="X411" s="125"/>
      <c r="Y411" s="125"/>
      <c r="Z411" s="125"/>
      <c r="AA411" s="125"/>
      <c r="AB411" s="125"/>
      <c r="AC411" s="125"/>
      <c r="AD411" s="125"/>
      <c r="AE411" s="125"/>
      <c r="AF411" s="125"/>
      <c r="AG411" s="125"/>
      <c r="AH411" s="125"/>
      <c r="AI411" s="126"/>
    </row>
    <row r="412" spans="1:35" ht="13.5" customHeight="1">
      <c r="A412" s="46"/>
      <c r="B412" s="47"/>
      <c r="C412" s="48" t="s">
        <v>1132</v>
      </c>
      <c r="D412" s="32"/>
      <c r="E412" s="35"/>
      <c r="F412" s="51"/>
      <c r="G412" s="104"/>
      <c r="H412" s="210"/>
      <c r="I412" s="120"/>
      <c r="J412" s="120"/>
      <c r="K412" s="120"/>
      <c r="L412" s="120"/>
      <c r="M412" s="120"/>
      <c r="N412" s="120"/>
      <c r="O412" s="120"/>
      <c r="P412" s="76"/>
      <c r="Q412" s="379">
        <f>SUM(E412:P412)</f>
        <v>0</v>
      </c>
      <c r="R412" s="308">
        <f>+Q412/9</f>
        <v>0</v>
      </c>
      <c r="S412" s="125"/>
      <c r="T412" s="309">
        <f>+R412</f>
        <v>0</v>
      </c>
      <c r="U412" s="221">
        <f>+Q412</f>
        <v>0</v>
      </c>
      <c r="V412" s="125"/>
      <c r="W412" s="221" t="s">
        <v>376</v>
      </c>
      <c r="X412" s="125" t="s">
        <v>376</v>
      </c>
      <c r="Y412" s="125" t="s">
        <v>376</v>
      </c>
      <c r="Z412" s="125" t="s">
        <v>376</v>
      </c>
      <c r="AA412" s="125"/>
      <c r="AB412" s="125"/>
      <c r="AC412" s="125"/>
      <c r="AD412" s="125" t="s">
        <v>376</v>
      </c>
      <c r="AE412" s="125" t="s">
        <v>376</v>
      </c>
      <c r="AF412" s="125" t="s">
        <v>376</v>
      </c>
      <c r="AG412" s="125" t="s">
        <v>376</v>
      </c>
      <c r="AH412" s="125"/>
      <c r="AI412" s="126"/>
    </row>
    <row r="413" spans="1:35" ht="13.5" customHeight="1">
      <c r="A413" s="46"/>
      <c r="B413" s="47"/>
      <c r="C413" s="48" t="s">
        <v>1133</v>
      </c>
      <c r="D413" s="32"/>
      <c r="E413" s="118">
        <f>E411/$D$411</f>
        <v>0</v>
      </c>
      <c r="F413" s="214">
        <f>F411/$D$411</f>
        <v>0</v>
      </c>
      <c r="G413" s="119">
        <f>G411/$D$411</f>
        <v>0</v>
      </c>
      <c r="H413" s="271"/>
      <c r="I413" s="272"/>
      <c r="J413" s="272"/>
      <c r="K413" s="272"/>
      <c r="L413" s="272"/>
      <c r="M413" s="272"/>
      <c r="N413" s="272"/>
      <c r="O413" s="272"/>
      <c r="P413" s="250"/>
      <c r="Q413" s="198">
        <f>Q411/$D$411</f>
        <v>0</v>
      </c>
      <c r="R413" s="308">
        <f>+R411/D411</f>
        <v>0</v>
      </c>
      <c r="S413" s="125"/>
      <c r="T413" s="125"/>
      <c r="U413" s="125"/>
      <c r="V413" s="125"/>
      <c r="W413" s="125"/>
      <c r="X413" s="125"/>
      <c r="Y413" s="125"/>
      <c r="Z413" s="125"/>
      <c r="AA413" s="125"/>
      <c r="AB413" s="125"/>
      <c r="AC413" s="125"/>
      <c r="AD413" s="125"/>
      <c r="AE413" s="125"/>
      <c r="AF413" s="125"/>
      <c r="AG413" s="125"/>
      <c r="AH413" s="125"/>
      <c r="AI413" s="126"/>
    </row>
    <row r="414" spans="1:35" ht="13.5" customHeight="1">
      <c r="A414" s="46"/>
      <c r="B414" s="47"/>
      <c r="C414" s="48" t="s">
        <v>1134</v>
      </c>
      <c r="D414" s="34"/>
      <c r="E414" s="45"/>
      <c r="F414" s="502"/>
      <c r="G414" s="45"/>
      <c r="H414" s="45"/>
      <c r="I414" s="45"/>
      <c r="J414" s="45"/>
      <c r="K414" s="45"/>
      <c r="L414" s="45"/>
      <c r="M414" s="45"/>
      <c r="N414" s="240"/>
      <c r="O414" s="240"/>
      <c r="P414" s="240"/>
      <c r="Q414" s="148"/>
      <c r="R414" s="310"/>
      <c r="S414" s="125"/>
      <c r="T414" s="125"/>
      <c r="U414" s="125"/>
      <c r="V414" s="125"/>
      <c r="W414" s="125"/>
      <c r="X414" s="125"/>
      <c r="Y414" s="125"/>
      <c r="Z414" s="125"/>
      <c r="AA414" s="125"/>
      <c r="AB414" s="125"/>
      <c r="AC414" s="125"/>
      <c r="AD414" s="125"/>
      <c r="AE414" s="125"/>
      <c r="AF414" s="125"/>
      <c r="AG414" s="125"/>
      <c r="AH414" s="125"/>
      <c r="AI414" s="126"/>
    </row>
    <row r="415" spans="1:35" ht="13.5" customHeight="1">
      <c r="A415" s="46"/>
      <c r="B415" s="47"/>
      <c r="C415" s="48" t="s">
        <v>1135</v>
      </c>
      <c r="D415" s="34"/>
      <c r="E415" s="35"/>
      <c r="F415" s="234"/>
      <c r="G415" s="180"/>
      <c r="H415" s="180"/>
      <c r="I415" s="180"/>
      <c r="J415" s="180"/>
      <c r="K415" s="180"/>
      <c r="L415" s="180"/>
      <c r="M415" s="180"/>
      <c r="N415" s="180"/>
      <c r="O415" s="180"/>
      <c r="P415" s="180"/>
      <c r="Q415" s="462"/>
      <c r="R415" s="310"/>
      <c r="S415" s="125"/>
      <c r="T415" s="125"/>
      <c r="U415" s="125"/>
      <c r="V415" s="125"/>
      <c r="W415" s="125"/>
      <c r="X415" s="125"/>
      <c r="Y415" s="125"/>
      <c r="Z415" s="125"/>
      <c r="AA415" s="125"/>
      <c r="AB415" s="125"/>
      <c r="AC415" s="125"/>
      <c r="AD415" s="125"/>
      <c r="AE415" s="125"/>
      <c r="AF415" s="125"/>
      <c r="AG415" s="125"/>
      <c r="AH415" s="125"/>
      <c r="AI415" s="126"/>
    </row>
    <row r="416" spans="1:35" ht="53.25" customHeight="1">
      <c r="A416" s="52"/>
      <c r="B416" s="53"/>
      <c r="C416" s="54" t="s">
        <v>1136</v>
      </c>
      <c r="D416" s="40"/>
      <c r="E416" s="55"/>
      <c r="F416" s="56"/>
      <c r="G416" s="55"/>
      <c r="H416" s="55"/>
      <c r="I416" s="55"/>
      <c r="J416" s="41"/>
      <c r="K416" s="181"/>
      <c r="L416" s="181"/>
      <c r="M416" s="181"/>
      <c r="N416" s="181"/>
      <c r="O416" s="181"/>
      <c r="P416" s="181"/>
      <c r="Q416" s="305"/>
      <c r="R416" s="306"/>
      <c r="S416" s="125"/>
      <c r="T416" s="125"/>
      <c r="U416" s="125"/>
      <c r="V416" s="125"/>
      <c r="W416" s="125"/>
      <c r="X416" s="125"/>
      <c r="Y416" s="125"/>
      <c r="Z416" s="125"/>
      <c r="AA416" s="125"/>
      <c r="AB416" s="125"/>
      <c r="AC416" s="125"/>
      <c r="AD416" s="125"/>
      <c r="AE416" s="125"/>
      <c r="AF416" s="125"/>
      <c r="AG416" s="125"/>
      <c r="AH416" s="125"/>
      <c r="AI416" s="126"/>
    </row>
    <row r="417" spans="1:35" ht="12.75" customHeight="1">
      <c r="A417" s="46" t="s">
        <v>1137</v>
      </c>
      <c r="B417" s="47">
        <v>399</v>
      </c>
      <c r="C417" s="71" t="s">
        <v>1138</v>
      </c>
      <c r="D417" s="89">
        <v>1769</v>
      </c>
      <c r="E417" s="252">
        <v>38561.339999999997</v>
      </c>
      <c r="F417" s="294">
        <v>39183.4</v>
      </c>
      <c r="G417" s="252">
        <v>38195.839999999997</v>
      </c>
      <c r="H417" s="252">
        <v>44239.86</v>
      </c>
      <c r="I417" s="252">
        <v>61689.56</v>
      </c>
      <c r="J417" s="274">
        <v>55019.55</v>
      </c>
      <c r="K417" s="252">
        <v>47825.86</v>
      </c>
      <c r="L417" s="252"/>
      <c r="M417" s="252"/>
      <c r="N417" s="252"/>
      <c r="O417" s="252"/>
      <c r="P417" s="252"/>
      <c r="Q417" s="377">
        <f>SUM(E417:P417)</f>
        <v>324715.40999999997</v>
      </c>
      <c r="R417" s="460">
        <f>AVERAGE(E417:P417)</f>
        <v>46387.9157142857</v>
      </c>
      <c r="S417" s="309">
        <f>+R417</f>
        <v>46387.9157142857</v>
      </c>
      <c r="T417" s="125"/>
      <c r="U417" s="125"/>
      <c r="V417" s="125"/>
      <c r="W417" s="125"/>
      <c r="X417" s="125"/>
      <c r="Y417" s="125"/>
      <c r="Z417" s="125"/>
      <c r="AA417" s="125"/>
      <c r="AB417" s="125"/>
      <c r="AC417" s="125"/>
      <c r="AD417" s="125"/>
      <c r="AE417" s="125"/>
      <c r="AF417" s="125"/>
      <c r="AG417" s="125"/>
      <c r="AH417" s="125"/>
      <c r="AI417" s="126"/>
    </row>
    <row r="418" spans="1:35" ht="12.75" customHeight="1">
      <c r="A418" s="46"/>
      <c r="B418" s="47"/>
      <c r="C418" s="73" t="s">
        <v>1139</v>
      </c>
      <c r="D418" s="74"/>
      <c r="E418" s="60" t="s">
        <v>376</v>
      </c>
      <c r="F418" s="60" t="s">
        <v>376</v>
      </c>
      <c r="G418" s="60" t="s">
        <v>376</v>
      </c>
      <c r="H418" s="60" t="s">
        <v>376</v>
      </c>
      <c r="I418" s="60" t="s">
        <v>376</v>
      </c>
      <c r="J418" s="113" t="s">
        <v>376</v>
      </c>
      <c r="K418" s="60" t="s">
        <v>376</v>
      </c>
      <c r="L418" s="60"/>
      <c r="M418" s="60"/>
      <c r="N418" s="60"/>
      <c r="O418" s="60"/>
      <c r="P418" s="60"/>
      <c r="Q418" s="379">
        <f>SUM(E418:P418)</f>
        <v>0</v>
      </c>
      <c r="R418" s="310">
        <f>Q418/12</f>
        <v>0</v>
      </c>
      <c r="S418" s="125"/>
      <c r="T418" s="309">
        <f>+R418</f>
        <v>0</v>
      </c>
      <c r="U418" s="221">
        <f>+Q418</f>
        <v>0</v>
      </c>
      <c r="V418" s="125"/>
      <c r="W418" s="221" t="s">
        <v>376</v>
      </c>
      <c r="X418" s="125" t="s">
        <v>376</v>
      </c>
      <c r="Y418" s="125" t="s">
        <v>376</v>
      </c>
      <c r="Z418" s="125" t="s">
        <v>376</v>
      </c>
      <c r="AA418" s="125" t="s">
        <v>376</v>
      </c>
      <c r="AB418" s="125" t="s">
        <v>376</v>
      </c>
      <c r="AC418" s="125" t="s">
        <v>376</v>
      </c>
      <c r="AD418" s="125" t="s">
        <v>376</v>
      </c>
      <c r="AE418" s="125" t="s">
        <v>376</v>
      </c>
      <c r="AF418" s="125" t="s">
        <v>376</v>
      </c>
      <c r="AG418" s="125" t="s">
        <v>376</v>
      </c>
      <c r="AH418" s="125"/>
      <c r="AI418" s="126"/>
    </row>
    <row r="419" spans="1:35" ht="12.75" customHeight="1">
      <c r="A419" s="46"/>
      <c r="B419" s="47"/>
      <c r="C419" s="36" t="s">
        <v>1140</v>
      </c>
      <c r="D419" s="34"/>
      <c r="E419" s="37">
        <f t="shared" ref="E419:Q419" si="42">E417/$D$417</f>
        <v>21.7983832673827</v>
      </c>
      <c r="F419" s="118">
        <f t="shared" si="42"/>
        <v>22.150028264556202</v>
      </c>
      <c r="G419" s="37">
        <f t="shared" si="42"/>
        <v>21.591769361221001</v>
      </c>
      <c r="H419" s="37">
        <f t="shared" si="42"/>
        <v>25.0084002261164</v>
      </c>
      <c r="I419" s="37">
        <f t="shared" si="42"/>
        <v>34.8725607687959</v>
      </c>
      <c r="J419" s="118">
        <f t="shared" si="42"/>
        <v>31.102063312605999</v>
      </c>
      <c r="K419" s="118">
        <f t="shared" si="42"/>
        <v>27.035534200113101</v>
      </c>
      <c r="L419" s="118">
        <f t="shared" si="42"/>
        <v>0</v>
      </c>
      <c r="M419" s="105">
        <f t="shared" si="42"/>
        <v>0</v>
      </c>
      <c r="N419" s="118">
        <f t="shared" si="42"/>
        <v>0</v>
      </c>
      <c r="O419" s="118">
        <f t="shared" si="42"/>
        <v>0</v>
      </c>
      <c r="P419" s="214">
        <f t="shared" si="42"/>
        <v>0</v>
      </c>
      <c r="Q419" s="179">
        <f t="shared" si="42"/>
        <v>183.55873940079101</v>
      </c>
      <c r="R419" s="308">
        <f>+R417/D417</f>
        <v>26.2226770572559</v>
      </c>
      <c r="S419" s="125"/>
      <c r="T419" s="125"/>
      <c r="U419" s="125"/>
      <c r="V419" s="125"/>
      <c r="W419" s="125"/>
      <c r="X419" s="125"/>
      <c r="Y419" s="125"/>
      <c r="Z419" s="125"/>
      <c r="AA419" s="125"/>
      <c r="AB419" s="125"/>
      <c r="AC419" s="125"/>
      <c r="AD419" s="125"/>
      <c r="AE419" s="125"/>
      <c r="AF419" s="125"/>
      <c r="AG419" s="125"/>
      <c r="AH419" s="125"/>
      <c r="AI419" s="126"/>
    </row>
    <row r="420" spans="1:35" ht="12.75" customHeight="1">
      <c r="A420" s="46"/>
      <c r="B420" s="47"/>
      <c r="C420" s="36" t="s">
        <v>1141</v>
      </c>
      <c r="D420" s="34"/>
      <c r="E420" s="76"/>
      <c r="F420" s="144"/>
      <c r="G420" s="76"/>
      <c r="H420" s="76"/>
      <c r="I420" s="76"/>
      <c r="J420" s="76"/>
      <c r="K420" s="76"/>
      <c r="L420" s="76"/>
      <c r="M420" s="76"/>
      <c r="N420" s="76"/>
      <c r="O420" s="76"/>
      <c r="P420" s="76"/>
      <c r="Q420" s="198"/>
      <c r="R420" s="466"/>
      <c r="S420" s="125"/>
      <c r="T420" s="125"/>
      <c r="U420" s="125"/>
      <c r="V420" s="125"/>
      <c r="W420" s="125"/>
      <c r="X420" s="125"/>
      <c r="Y420" s="125"/>
      <c r="Z420" s="125"/>
      <c r="AA420" s="125"/>
      <c r="AB420" s="125"/>
      <c r="AC420" s="125"/>
      <c r="AD420" s="125"/>
      <c r="AE420" s="125"/>
      <c r="AF420" s="125"/>
      <c r="AG420" s="125"/>
      <c r="AH420" s="125"/>
      <c r="AI420" s="126"/>
    </row>
    <row r="421" spans="1:35" ht="12.75" customHeight="1">
      <c r="A421" s="31"/>
      <c r="B421" s="32"/>
      <c r="C421" s="36" t="s">
        <v>1142</v>
      </c>
      <c r="D421" s="32"/>
      <c r="E421" s="62"/>
      <c r="F421" s="35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148"/>
      <c r="R421" s="310"/>
      <c r="S421" s="125"/>
      <c r="T421" s="125"/>
      <c r="U421" s="125"/>
      <c r="V421" s="125"/>
      <c r="W421" s="125"/>
      <c r="X421" s="125"/>
      <c r="Y421" s="125"/>
      <c r="Z421" s="125"/>
      <c r="AA421" s="125"/>
      <c r="AB421" s="125"/>
      <c r="AC421" s="125"/>
      <c r="AD421" s="125"/>
      <c r="AE421" s="125"/>
      <c r="AF421" s="125"/>
      <c r="AG421" s="125"/>
      <c r="AH421" s="125"/>
      <c r="AI421" s="126"/>
    </row>
    <row r="422" spans="1:35" ht="12.75" customHeight="1">
      <c r="A422" s="31"/>
      <c r="B422" s="32"/>
      <c r="C422" s="36" t="s">
        <v>1143</v>
      </c>
      <c r="D422" s="32"/>
      <c r="E422" s="62"/>
      <c r="F422" s="35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148"/>
      <c r="R422" s="310"/>
      <c r="S422" s="125"/>
      <c r="T422" s="125"/>
      <c r="U422" s="125"/>
      <c r="V422" s="125"/>
      <c r="W422" s="125"/>
      <c r="X422" s="125"/>
      <c r="Y422" s="125"/>
      <c r="Z422" s="125"/>
      <c r="AA422" s="125"/>
      <c r="AB422" s="125"/>
      <c r="AC422" s="125"/>
      <c r="AD422" s="125"/>
      <c r="AE422" s="125"/>
      <c r="AF422" s="125"/>
      <c r="AG422" s="125"/>
      <c r="AH422" s="125"/>
      <c r="AI422" s="126"/>
    </row>
    <row r="423" spans="1:35" ht="12.75" customHeight="1">
      <c r="A423" s="31"/>
      <c r="B423" s="32"/>
      <c r="C423" s="36" t="s">
        <v>1144</v>
      </c>
      <c r="D423" s="32"/>
      <c r="E423" s="62"/>
      <c r="F423" s="35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148"/>
      <c r="R423" s="310"/>
      <c r="S423" s="125"/>
      <c r="T423" s="125"/>
      <c r="U423" s="125"/>
      <c r="V423" s="125"/>
      <c r="W423" s="125"/>
      <c r="X423" s="125"/>
      <c r="Y423" s="125"/>
      <c r="Z423" s="125"/>
      <c r="AA423" s="125"/>
      <c r="AB423" s="125"/>
      <c r="AC423" s="125"/>
      <c r="AD423" s="125"/>
      <c r="AE423" s="125"/>
      <c r="AF423" s="125"/>
      <c r="AG423" s="125"/>
      <c r="AH423" s="125"/>
      <c r="AI423" s="126"/>
    </row>
    <row r="424" spans="1:35" ht="12.75" customHeight="1">
      <c r="A424" s="31"/>
      <c r="B424" s="47"/>
      <c r="C424" s="36" t="s">
        <v>1145</v>
      </c>
      <c r="D424" s="32"/>
      <c r="E424" s="62"/>
      <c r="F424" s="35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148"/>
      <c r="R424" s="310"/>
      <c r="S424" s="125"/>
      <c r="T424" s="125"/>
      <c r="U424" s="125"/>
      <c r="V424" s="125"/>
      <c r="W424" s="125"/>
      <c r="X424" s="125"/>
      <c r="Y424" s="125"/>
      <c r="Z424" s="125"/>
      <c r="AA424" s="125"/>
      <c r="AB424" s="125"/>
      <c r="AC424" s="125"/>
      <c r="AD424" s="125"/>
      <c r="AE424" s="125"/>
      <c r="AF424" s="125"/>
      <c r="AG424" s="125"/>
      <c r="AH424" s="125"/>
      <c r="AI424" s="126"/>
    </row>
    <row r="425" spans="1:35" ht="12.75" customHeight="1">
      <c r="A425" s="315"/>
      <c r="B425" s="32"/>
      <c r="C425" s="33" t="s">
        <v>1146</v>
      </c>
      <c r="D425" s="34"/>
      <c r="E425" s="62"/>
      <c r="F425" s="35"/>
      <c r="G425" s="62"/>
      <c r="H425" s="62"/>
      <c r="I425" s="62"/>
      <c r="J425" s="114"/>
      <c r="K425" s="114"/>
      <c r="L425" s="62"/>
      <c r="M425" s="123"/>
      <c r="N425" s="62"/>
      <c r="O425" s="123"/>
      <c r="P425" s="62"/>
      <c r="Q425" s="379"/>
      <c r="R425" s="310"/>
      <c r="S425" s="125"/>
      <c r="T425" s="125"/>
      <c r="U425" s="125"/>
      <c r="V425" s="125"/>
      <c r="W425" s="125"/>
      <c r="X425" s="125"/>
      <c r="Y425" s="125"/>
      <c r="Z425" s="125"/>
      <c r="AA425" s="125"/>
      <c r="AB425" s="125"/>
      <c r="AC425" s="125"/>
      <c r="AD425" s="125"/>
      <c r="AE425" s="125"/>
      <c r="AF425" s="125"/>
      <c r="AG425" s="125"/>
      <c r="AH425" s="125"/>
      <c r="AI425" s="126"/>
    </row>
    <row r="426" spans="1:35" ht="12.75" customHeight="1">
      <c r="A426" s="52"/>
      <c r="B426" s="53"/>
      <c r="C426" s="222"/>
      <c r="D426" s="40"/>
      <c r="E426" s="289"/>
      <c r="F426" s="229"/>
      <c r="G426" s="289"/>
      <c r="H426" s="289"/>
      <c r="I426" s="289"/>
      <c r="J426" s="302"/>
      <c r="K426" s="302"/>
      <c r="L426" s="289"/>
      <c r="M426" s="259"/>
      <c r="N426" s="289"/>
      <c r="O426" s="259"/>
      <c r="P426" s="289"/>
      <c r="Q426" s="611"/>
      <c r="R426" s="311"/>
      <c r="S426" s="125"/>
      <c r="T426" s="125"/>
      <c r="U426" s="125"/>
      <c r="V426" s="125"/>
      <c r="W426" s="125"/>
      <c r="X426" s="125"/>
      <c r="Y426" s="125"/>
      <c r="Z426" s="125"/>
      <c r="AA426" s="125"/>
      <c r="AB426" s="125"/>
      <c r="AC426" s="125"/>
      <c r="AD426" s="125"/>
      <c r="AE426" s="125"/>
      <c r="AF426" s="125"/>
      <c r="AG426" s="125"/>
      <c r="AH426" s="125"/>
      <c r="AI426" s="126"/>
    </row>
    <row r="427" spans="1:35" ht="12.75" customHeight="1">
      <c r="A427" s="46" t="s">
        <v>1147</v>
      </c>
      <c r="B427" s="47">
        <v>337</v>
      </c>
      <c r="C427" s="71" t="s">
        <v>1148</v>
      </c>
      <c r="D427" s="89">
        <v>4143</v>
      </c>
      <c r="E427" s="294">
        <v>156093</v>
      </c>
      <c r="F427" s="294">
        <v>143636</v>
      </c>
      <c r="G427" s="294">
        <v>163277.84</v>
      </c>
      <c r="H427" s="294">
        <v>144045.47</v>
      </c>
      <c r="I427" s="294">
        <v>152541.98000000001</v>
      </c>
      <c r="J427" s="373">
        <v>145339</v>
      </c>
      <c r="K427" s="216">
        <v>144257</v>
      </c>
      <c r="L427" s="216">
        <v>115850</v>
      </c>
      <c r="M427" s="216">
        <v>135483</v>
      </c>
      <c r="N427" s="216">
        <v>129564</v>
      </c>
      <c r="O427" s="216">
        <v>121001</v>
      </c>
      <c r="P427" s="216">
        <v>151715</v>
      </c>
      <c r="Q427" s="377">
        <f>SUM(E427:P427)</f>
        <v>1702803.29</v>
      </c>
      <c r="R427" s="460">
        <f>AVERAGE(E427:P427)</f>
        <v>141900.27416666699</v>
      </c>
      <c r="S427" s="309">
        <f>+R427</f>
        <v>141900.27416666699</v>
      </c>
      <c r="T427" s="125"/>
      <c r="U427" s="125"/>
      <c r="V427" s="125"/>
      <c r="W427" s="125"/>
      <c r="X427" s="125"/>
      <c r="Y427" s="125"/>
      <c r="Z427" s="125"/>
      <c r="AA427" s="125"/>
      <c r="AB427" s="125"/>
      <c r="AC427" s="125"/>
      <c r="AD427" s="125"/>
      <c r="AE427" s="125"/>
      <c r="AF427" s="125"/>
      <c r="AG427" s="125"/>
      <c r="AH427" s="125"/>
      <c r="AI427" s="126"/>
    </row>
    <row r="428" spans="1:35" ht="12.75" customHeight="1">
      <c r="A428" s="503" t="s">
        <v>1149</v>
      </c>
      <c r="B428" s="47"/>
      <c r="C428" s="73" t="s">
        <v>1150</v>
      </c>
      <c r="D428" s="74"/>
      <c r="E428" s="60" t="s">
        <v>376</v>
      </c>
      <c r="F428" s="60" t="s">
        <v>376</v>
      </c>
      <c r="G428" s="60" t="s">
        <v>376</v>
      </c>
      <c r="H428" s="60" t="s">
        <v>376</v>
      </c>
      <c r="I428" s="60" t="s">
        <v>376</v>
      </c>
      <c r="J428" s="113" t="s">
        <v>376</v>
      </c>
      <c r="K428" s="127" t="s">
        <v>376</v>
      </c>
      <c r="L428" s="127" t="s">
        <v>376</v>
      </c>
      <c r="M428" s="127" t="s">
        <v>376</v>
      </c>
      <c r="N428" s="127" t="s">
        <v>376</v>
      </c>
      <c r="O428" s="127" t="s">
        <v>376</v>
      </c>
      <c r="P428" s="127" t="s">
        <v>376</v>
      </c>
      <c r="Q428" s="379">
        <f>SUM(E428:P428)</f>
        <v>0</v>
      </c>
      <c r="R428" s="310">
        <f>Q428/12</f>
        <v>0</v>
      </c>
      <c r="S428" s="125"/>
      <c r="T428" s="309">
        <f>+R428</f>
        <v>0</v>
      </c>
      <c r="U428" s="221">
        <f>+Q428</f>
        <v>0</v>
      </c>
      <c r="V428" s="125"/>
      <c r="W428" s="221" t="s">
        <v>376</v>
      </c>
      <c r="X428" s="125" t="s">
        <v>376</v>
      </c>
      <c r="Y428" s="125" t="s">
        <v>376</v>
      </c>
      <c r="Z428" s="125" t="s">
        <v>376</v>
      </c>
      <c r="AA428" s="125" t="s">
        <v>376</v>
      </c>
      <c r="AB428" s="125" t="s">
        <v>376</v>
      </c>
      <c r="AC428" s="125" t="s">
        <v>376</v>
      </c>
      <c r="AD428" s="125" t="s">
        <v>376</v>
      </c>
      <c r="AE428" s="125" t="s">
        <v>376</v>
      </c>
      <c r="AF428" s="125" t="s">
        <v>376</v>
      </c>
      <c r="AG428" s="125" t="s">
        <v>376</v>
      </c>
      <c r="AH428" s="125"/>
      <c r="AI428" s="126"/>
    </row>
    <row r="429" spans="1:35" ht="12.75" customHeight="1">
      <c r="A429" s="46"/>
      <c r="B429" s="47"/>
      <c r="C429" s="36" t="s">
        <v>696</v>
      </c>
      <c r="D429" s="34"/>
      <c r="E429" s="37">
        <f t="shared" ref="E429:Q429" si="43">E427/$D$427</f>
        <v>37.676321506154999</v>
      </c>
      <c r="F429" s="118">
        <f t="shared" si="43"/>
        <v>34.669563118513203</v>
      </c>
      <c r="G429" s="37">
        <f t="shared" si="43"/>
        <v>39.410533429881703</v>
      </c>
      <c r="H429" s="37">
        <f t="shared" si="43"/>
        <v>34.768397296644899</v>
      </c>
      <c r="I429" s="37">
        <f t="shared" si="43"/>
        <v>36.819208303162</v>
      </c>
      <c r="J429" s="105">
        <f t="shared" si="43"/>
        <v>35.080617909727302</v>
      </c>
      <c r="K429" s="118">
        <f t="shared" si="43"/>
        <v>34.819454501568899</v>
      </c>
      <c r="L429" s="118">
        <f t="shared" si="43"/>
        <v>27.962828867970099</v>
      </c>
      <c r="M429" s="118">
        <f t="shared" si="43"/>
        <v>32.7016654598117</v>
      </c>
      <c r="N429" s="118">
        <f t="shared" si="43"/>
        <v>31.272990586531499</v>
      </c>
      <c r="O429" s="118">
        <f t="shared" si="43"/>
        <v>29.2061308230751</v>
      </c>
      <c r="P429" s="105">
        <f t="shared" si="43"/>
        <v>36.6195993241612</v>
      </c>
      <c r="Q429" s="35">
        <f t="shared" si="43"/>
        <v>411.00731112720302</v>
      </c>
      <c r="R429" s="308">
        <f>+R427/D427</f>
        <v>34.2506092606002</v>
      </c>
      <c r="S429" s="125"/>
      <c r="T429" s="125"/>
      <c r="U429" s="125"/>
      <c r="V429" s="125"/>
      <c r="W429" s="125"/>
      <c r="X429" s="125"/>
      <c r="Y429" s="125"/>
      <c r="Z429" s="125"/>
      <c r="AA429" s="125"/>
      <c r="AB429" s="125"/>
      <c r="AC429" s="125"/>
      <c r="AD429" s="125"/>
      <c r="AE429" s="125"/>
      <c r="AF429" s="125"/>
      <c r="AG429" s="125"/>
      <c r="AH429" s="125"/>
      <c r="AI429" s="126"/>
    </row>
    <row r="430" spans="1:35" ht="12.75" customHeight="1">
      <c r="A430" s="46"/>
      <c r="B430" s="47"/>
      <c r="C430" s="36" t="s">
        <v>1151</v>
      </c>
      <c r="D430" s="34"/>
      <c r="E430" s="76"/>
      <c r="F430" s="186"/>
      <c r="G430" s="76"/>
      <c r="H430" s="76"/>
      <c r="I430" s="76"/>
      <c r="J430" s="76"/>
      <c r="K430" s="76"/>
      <c r="L430" s="76"/>
      <c r="M430" s="76"/>
      <c r="N430" s="76"/>
      <c r="O430" s="76"/>
      <c r="P430" s="76"/>
      <c r="Q430" s="198"/>
      <c r="R430" s="466"/>
      <c r="S430" s="125"/>
      <c r="T430" s="125"/>
      <c r="U430" s="125"/>
      <c r="V430" s="125"/>
      <c r="W430" s="125"/>
      <c r="X430" s="125"/>
      <c r="Y430" s="125"/>
      <c r="Z430" s="125"/>
      <c r="AA430" s="125"/>
      <c r="AB430" s="125"/>
      <c r="AC430" s="125"/>
      <c r="AD430" s="125"/>
      <c r="AE430" s="125"/>
      <c r="AF430" s="125"/>
      <c r="AG430" s="125"/>
      <c r="AH430" s="125"/>
      <c r="AI430" s="126"/>
    </row>
    <row r="431" spans="1:35" ht="12.75" customHeight="1">
      <c r="A431" s="46"/>
      <c r="B431" s="47"/>
      <c r="C431" s="504" t="s">
        <v>1152</v>
      </c>
      <c r="D431" s="34"/>
      <c r="E431" s="78"/>
      <c r="F431" s="35"/>
      <c r="G431" s="78"/>
      <c r="H431" s="78"/>
      <c r="I431" s="78"/>
      <c r="J431" s="78"/>
      <c r="K431" s="62"/>
      <c r="L431" s="62"/>
      <c r="M431" s="62"/>
      <c r="N431" s="62"/>
      <c r="O431" s="62"/>
      <c r="P431" s="62"/>
      <c r="Q431" s="148"/>
      <c r="R431" s="310"/>
      <c r="S431" s="125"/>
      <c r="T431" s="125"/>
      <c r="U431" s="125"/>
      <c r="V431" s="125"/>
      <c r="W431" s="125"/>
      <c r="X431" s="125"/>
      <c r="Y431" s="125"/>
      <c r="Z431" s="125"/>
      <c r="AA431" s="125"/>
      <c r="AB431" s="125"/>
      <c r="AC431" s="125"/>
      <c r="AD431" s="125"/>
      <c r="AE431" s="125"/>
      <c r="AF431" s="125"/>
      <c r="AG431" s="125"/>
      <c r="AH431" s="125"/>
      <c r="AI431" s="126"/>
    </row>
    <row r="432" spans="1:35" ht="12.75" customHeight="1">
      <c r="A432" s="46"/>
      <c r="B432" s="47"/>
      <c r="C432" s="36" t="s">
        <v>1011</v>
      </c>
      <c r="D432" s="34"/>
      <c r="E432" s="78"/>
      <c r="F432" s="35"/>
      <c r="G432" s="78"/>
      <c r="H432" s="78"/>
      <c r="I432" s="78"/>
      <c r="J432" s="78"/>
      <c r="K432" s="62"/>
      <c r="L432" s="62"/>
      <c r="M432" s="62"/>
      <c r="N432" s="62"/>
      <c r="O432" s="62"/>
      <c r="P432" s="62"/>
      <c r="Q432" s="148"/>
      <c r="R432" s="310"/>
      <c r="S432" s="125"/>
      <c r="T432" s="125"/>
      <c r="U432" s="125"/>
      <c r="V432" s="125"/>
      <c r="W432" s="125"/>
      <c r="X432" s="125"/>
      <c r="Y432" s="125"/>
      <c r="Z432" s="125"/>
      <c r="AA432" s="125"/>
      <c r="AB432" s="125"/>
      <c r="AC432" s="125"/>
      <c r="AD432" s="125"/>
      <c r="AE432" s="125"/>
      <c r="AF432" s="125"/>
      <c r="AG432" s="125"/>
      <c r="AH432" s="125"/>
      <c r="AI432" s="126"/>
    </row>
    <row r="433" spans="1:35" ht="12.75" customHeight="1">
      <c r="A433" s="46"/>
      <c r="B433" s="47"/>
      <c r="C433" s="36" t="s">
        <v>1153</v>
      </c>
      <c r="D433" s="34"/>
      <c r="E433" s="78"/>
      <c r="F433" s="35"/>
      <c r="G433" s="78"/>
      <c r="H433" s="78"/>
      <c r="I433" s="78"/>
      <c r="J433" s="78"/>
      <c r="K433" s="62"/>
      <c r="L433" s="62"/>
      <c r="M433" s="62"/>
      <c r="N433" s="62"/>
      <c r="O433" s="62"/>
      <c r="P433" s="62"/>
      <c r="Q433" s="148"/>
      <c r="R433" s="310"/>
      <c r="S433" s="125"/>
      <c r="T433" s="125"/>
      <c r="U433" s="125"/>
      <c r="V433" s="125"/>
      <c r="W433" s="125"/>
      <c r="X433" s="125"/>
      <c r="Y433" s="125"/>
      <c r="Z433" s="125"/>
      <c r="AA433" s="125"/>
      <c r="AB433" s="125"/>
      <c r="AC433" s="125"/>
      <c r="AD433" s="125"/>
      <c r="AE433" s="125"/>
      <c r="AF433" s="125"/>
      <c r="AG433" s="125"/>
      <c r="AH433" s="125"/>
      <c r="AI433" s="126"/>
    </row>
    <row r="434" spans="1:35" ht="12.75" customHeight="1">
      <c r="A434" s="46"/>
      <c r="B434" s="47"/>
      <c r="C434" s="36" t="s">
        <v>1154</v>
      </c>
      <c r="D434" s="34"/>
      <c r="E434" s="78"/>
      <c r="F434" s="35"/>
      <c r="G434" s="78"/>
      <c r="H434" s="78"/>
      <c r="I434" s="78"/>
      <c r="J434" s="78"/>
      <c r="K434" s="62"/>
      <c r="L434" s="62"/>
      <c r="M434" s="62"/>
      <c r="N434" s="62"/>
      <c r="O434" s="62"/>
      <c r="P434" s="62"/>
      <c r="Q434" s="148"/>
      <c r="R434" s="310"/>
      <c r="S434" s="125"/>
      <c r="T434" s="125"/>
      <c r="U434" s="125"/>
      <c r="V434" s="125"/>
      <c r="W434" s="125"/>
      <c r="X434" s="125"/>
      <c r="Y434" s="125"/>
      <c r="Z434" s="125"/>
      <c r="AA434" s="125"/>
      <c r="AB434" s="125"/>
      <c r="AC434" s="125"/>
      <c r="AD434" s="125"/>
      <c r="AE434" s="125"/>
      <c r="AF434" s="125"/>
      <c r="AG434" s="125"/>
      <c r="AH434" s="125"/>
      <c r="AI434" s="126"/>
    </row>
    <row r="435" spans="1:35" ht="12.75" customHeight="1">
      <c r="A435" s="46"/>
      <c r="B435" s="47"/>
      <c r="C435" s="36" t="s">
        <v>1155</v>
      </c>
      <c r="D435" s="34"/>
      <c r="E435" s="78"/>
      <c r="F435" s="35"/>
      <c r="G435" s="78"/>
      <c r="H435" s="78"/>
      <c r="I435" s="78"/>
      <c r="J435" s="78"/>
      <c r="K435" s="62"/>
      <c r="L435" s="62"/>
      <c r="M435" s="62"/>
      <c r="N435" s="62"/>
      <c r="O435" s="62"/>
      <c r="P435" s="62"/>
      <c r="Q435" s="148"/>
      <c r="R435" s="310"/>
      <c r="S435" s="125"/>
      <c r="T435" s="125"/>
      <c r="U435" s="125"/>
      <c r="V435" s="125"/>
      <c r="W435" s="125"/>
      <c r="X435" s="125"/>
      <c r="Y435" s="125"/>
      <c r="Z435" s="125"/>
      <c r="AA435" s="125"/>
      <c r="AB435" s="125"/>
      <c r="AC435" s="125"/>
      <c r="AD435" s="125"/>
      <c r="AE435" s="125"/>
      <c r="AF435" s="125"/>
      <c r="AG435" s="125"/>
      <c r="AH435" s="125"/>
      <c r="AI435" s="126"/>
    </row>
    <row r="436" spans="1:35" ht="12.75" customHeight="1">
      <c r="A436" s="46"/>
      <c r="B436" s="47"/>
      <c r="C436" s="36"/>
      <c r="D436" s="34"/>
      <c r="E436" s="80"/>
      <c r="F436" s="41"/>
      <c r="G436" s="80"/>
      <c r="H436" s="80"/>
      <c r="I436" s="80"/>
      <c r="J436" s="80"/>
      <c r="K436" s="254"/>
      <c r="L436" s="254"/>
      <c r="M436" s="254"/>
      <c r="N436" s="254"/>
      <c r="O436" s="68"/>
      <c r="P436" s="68"/>
      <c r="Q436" s="511"/>
      <c r="R436" s="306"/>
      <c r="S436" s="125"/>
      <c r="T436" s="125"/>
      <c r="U436" s="125"/>
      <c r="V436" s="125"/>
      <c r="W436" s="125"/>
      <c r="X436" s="125"/>
      <c r="Y436" s="125"/>
      <c r="Z436" s="125"/>
      <c r="AA436" s="125"/>
      <c r="AB436" s="125"/>
      <c r="AC436" s="125"/>
      <c r="AD436" s="125"/>
      <c r="AE436" s="125"/>
      <c r="AF436" s="125"/>
      <c r="AG436" s="125"/>
      <c r="AH436" s="125"/>
      <c r="AI436" s="126"/>
    </row>
    <row r="437" spans="1:35" ht="12.75" customHeight="1">
      <c r="A437" s="42" t="s">
        <v>446</v>
      </c>
      <c r="B437" s="43">
        <v>517</v>
      </c>
      <c r="C437" s="196" t="s">
        <v>1156</v>
      </c>
      <c r="D437" s="29">
        <v>344</v>
      </c>
      <c r="E437" s="30">
        <v>8990.84</v>
      </c>
      <c r="F437" s="45">
        <v>8629.34</v>
      </c>
      <c r="G437" s="30">
        <v>9029.9</v>
      </c>
      <c r="H437" s="30">
        <v>9606.33</v>
      </c>
      <c r="I437" s="30">
        <v>8071.87</v>
      </c>
      <c r="J437" s="30">
        <v>10574.42</v>
      </c>
      <c r="K437" s="30">
        <v>9491.35</v>
      </c>
      <c r="L437" s="30">
        <v>7372.32</v>
      </c>
      <c r="M437" s="30">
        <v>7852.76</v>
      </c>
      <c r="N437" s="103">
        <v>5915.38</v>
      </c>
      <c r="O437" s="197"/>
      <c r="P437" s="273"/>
      <c r="Q437" s="492">
        <f>SUM(E437:P437)</f>
        <v>85534.51</v>
      </c>
      <c r="R437" s="460">
        <f>AVERAGE(E437:P437)</f>
        <v>8553.4509999999991</v>
      </c>
      <c r="S437" s="309">
        <f>+R437</f>
        <v>8553.4509999999991</v>
      </c>
      <c r="T437" s="125"/>
      <c r="U437" s="125"/>
      <c r="V437" s="125"/>
      <c r="W437" s="125"/>
      <c r="X437" s="125"/>
      <c r="Y437" s="125"/>
      <c r="Z437" s="125"/>
      <c r="AA437" s="125"/>
      <c r="AB437" s="125"/>
      <c r="AC437" s="125"/>
      <c r="AD437" s="125"/>
      <c r="AE437" s="125"/>
      <c r="AF437" s="125"/>
      <c r="AG437" s="125"/>
      <c r="AH437" s="125"/>
      <c r="AI437" s="126"/>
    </row>
    <row r="438" spans="1:35" ht="12.75" customHeight="1">
      <c r="A438" s="46"/>
      <c r="B438" s="47"/>
      <c r="C438" s="33" t="s">
        <v>1157</v>
      </c>
      <c r="D438" s="34"/>
      <c r="E438" s="35" t="s">
        <v>376</v>
      </c>
      <c r="F438" s="35" t="s">
        <v>376</v>
      </c>
      <c r="G438" s="35" t="s">
        <v>376</v>
      </c>
      <c r="H438" s="35" t="s">
        <v>376</v>
      </c>
      <c r="I438" s="35" t="s">
        <v>376</v>
      </c>
      <c r="J438" s="35" t="s">
        <v>376</v>
      </c>
      <c r="K438" s="35" t="s">
        <v>376</v>
      </c>
      <c r="L438" s="35" t="s">
        <v>376</v>
      </c>
      <c r="M438" s="35" t="s">
        <v>376</v>
      </c>
      <c r="N438" s="104" t="s">
        <v>376</v>
      </c>
      <c r="O438" s="197"/>
      <c r="P438" s="76"/>
      <c r="Q438" s="379">
        <f>SUM(E438:P438)</f>
        <v>0</v>
      </c>
      <c r="R438" s="310">
        <f>Q438/10</f>
        <v>0</v>
      </c>
      <c r="S438" s="125"/>
      <c r="T438" s="309">
        <f>+R438</f>
        <v>0</v>
      </c>
      <c r="U438" s="221">
        <f>+Q438</f>
        <v>0</v>
      </c>
      <c r="V438" s="125"/>
      <c r="W438" s="221" t="s">
        <v>376</v>
      </c>
      <c r="X438" s="125" t="s">
        <v>376</v>
      </c>
      <c r="Y438" s="125" t="s">
        <v>376</v>
      </c>
      <c r="Z438" s="125" t="s">
        <v>376</v>
      </c>
      <c r="AA438" s="125" t="s">
        <v>376</v>
      </c>
      <c r="AB438" s="125" t="s">
        <v>376</v>
      </c>
      <c r="AC438" s="125" t="s">
        <v>376</v>
      </c>
      <c r="AD438" s="125" t="s">
        <v>376</v>
      </c>
      <c r="AE438" s="125" t="s">
        <v>376</v>
      </c>
      <c r="AF438" s="125" t="s">
        <v>376</v>
      </c>
      <c r="AG438" s="125" t="s">
        <v>376</v>
      </c>
      <c r="AH438" s="125"/>
      <c r="AI438" s="126"/>
    </row>
    <row r="439" spans="1:35" ht="12.75" customHeight="1">
      <c r="A439" s="46"/>
      <c r="B439" s="47"/>
      <c r="C439" s="36" t="s">
        <v>1158</v>
      </c>
      <c r="D439" s="34"/>
      <c r="E439" s="37">
        <f t="shared" ref="E439:N439" si="44">E437/$D$437</f>
        <v>26.1361627906977</v>
      </c>
      <c r="F439" s="37">
        <f t="shared" si="44"/>
        <v>25.085290697674399</v>
      </c>
      <c r="G439" s="37">
        <f t="shared" si="44"/>
        <v>26.249709302325599</v>
      </c>
      <c r="H439" s="37">
        <f t="shared" si="44"/>
        <v>27.925377906976699</v>
      </c>
      <c r="I439" s="37">
        <f t="shared" si="44"/>
        <v>23.464738372092999</v>
      </c>
      <c r="J439" s="37">
        <f t="shared" si="44"/>
        <v>30.7395930232558</v>
      </c>
      <c r="K439" s="37">
        <f t="shared" si="44"/>
        <v>27.591133720930198</v>
      </c>
      <c r="L439" s="37">
        <f t="shared" si="44"/>
        <v>21.431162790697702</v>
      </c>
      <c r="M439" s="37">
        <f t="shared" si="44"/>
        <v>22.827790697674399</v>
      </c>
      <c r="N439" s="105">
        <f t="shared" si="44"/>
        <v>17.195872093023301</v>
      </c>
      <c r="O439" s="240"/>
      <c r="P439" s="38"/>
      <c r="Q439" s="180">
        <f>Q437/$D$437</f>
        <v>248.64683139534901</v>
      </c>
      <c r="R439" s="308">
        <f>+R437/D437</f>
        <v>24.8646831395349</v>
      </c>
      <c r="S439" s="125"/>
      <c r="T439" s="125"/>
      <c r="U439" s="125"/>
      <c r="V439" s="125"/>
      <c r="W439" s="125"/>
      <c r="X439" s="125"/>
      <c r="Y439" s="125"/>
      <c r="Z439" s="125"/>
      <c r="AA439" s="125"/>
      <c r="AB439" s="125"/>
      <c r="AC439" s="125"/>
      <c r="AD439" s="125"/>
      <c r="AE439" s="125"/>
      <c r="AF439" s="125"/>
      <c r="AG439" s="125"/>
      <c r="AH439" s="125"/>
      <c r="AI439" s="126"/>
    </row>
    <row r="440" spans="1:35" ht="12.75" customHeight="1">
      <c r="A440" s="46"/>
      <c r="B440" s="47"/>
      <c r="C440" s="36" t="s">
        <v>1159</v>
      </c>
      <c r="D440" s="34"/>
      <c r="E440" s="35"/>
      <c r="F440" s="144"/>
      <c r="G440" s="35"/>
      <c r="H440" s="35"/>
      <c r="I440" s="35"/>
      <c r="J440" s="35"/>
      <c r="K440" s="35"/>
      <c r="L440" s="35"/>
      <c r="M440" s="35"/>
      <c r="N440" s="35"/>
      <c r="O440" s="45"/>
      <c r="P440" s="45"/>
      <c r="Q440" s="148"/>
      <c r="R440" s="310"/>
      <c r="S440" s="125"/>
      <c r="T440" s="125"/>
      <c r="U440" s="125"/>
      <c r="V440" s="125"/>
      <c r="W440" s="125"/>
      <c r="X440" s="125"/>
      <c r="Y440" s="125"/>
      <c r="Z440" s="125"/>
      <c r="AA440" s="125"/>
      <c r="AB440" s="125"/>
      <c r="AC440" s="125"/>
      <c r="AD440" s="125"/>
      <c r="AE440" s="125"/>
      <c r="AF440" s="125"/>
      <c r="AG440" s="125"/>
      <c r="AH440" s="125"/>
      <c r="AI440" s="126"/>
    </row>
    <row r="441" spans="1:35" ht="12.75" customHeight="1">
      <c r="A441" s="46"/>
      <c r="B441" s="47"/>
      <c r="C441" s="36" t="s">
        <v>1160</v>
      </c>
      <c r="D441" s="34"/>
      <c r="E441" s="35"/>
      <c r="F441" s="186"/>
      <c r="G441" s="35"/>
      <c r="H441" s="180"/>
      <c r="I441" s="180"/>
      <c r="J441" s="180"/>
      <c r="K441" s="180"/>
      <c r="L441" s="180"/>
      <c r="M441" s="180"/>
      <c r="N441" s="180"/>
      <c r="O441" s="180"/>
      <c r="P441" s="180"/>
      <c r="Q441" s="148"/>
      <c r="R441" s="310"/>
      <c r="S441" s="125"/>
      <c r="T441" s="125"/>
      <c r="U441" s="125"/>
      <c r="V441" s="125"/>
      <c r="W441" s="125"/>
      <c r="X441" s="125"/>
      <c r="Y441" s="125"/>
      <c r="Z441" s="125"/>
      <c r="AA441" s="125"/>
      <c r="AB441" s="125"/>
      <c r="AC441" s="125"/>
      <c r="AD441" s="125"/>
      <c r="AE441" s="125"/>
      <c r="AF441" s="125"/>
      <c r="AG441" s="125"/>
      <c r="AH441" s="125"/>
      <c r="AI441" s="126"/>
    </row>
    <row r="442" spans="1:35" ht="12.75" customHeight="1">
      <c r="A442" s="46"/>
      <c r="B442" s="47"/>
      <c r="C442" s="36" t="s">
        <v>954</v>
      </c>
      <c r="D442" s="34"/>
      <c r="E442" s="198"/>
      <c r="F442" s="186"/>
      <c r="G442" s="198"/>
      <c r="H442" s="198"/>
      <c r="I442" s="198"/>
      <c r="J442" s="198"/>
      <c r="K442" s="198"/>
      <c r="L442" s="198"/>
      <c r="M442" s="198"/>
      <c r="N442" s="198"/>
      <c r="O442" s="198"/>
      <c r="P442" s="198"/>
      <c r="Q442" s="375"/>
      <c r="R442" s="476"/>
      <c r="S442" s="125"/>
      <c r="T442" s="125"/>
      <c r="U442" s="125"/>
      <c r="V442" s="125"/>
      <c r="W442" s="125"/>
      <c r="X442" s="125"/>
      <c r="Y442" s="125"/>
      <c r="Z442" s="125"/>
      <c r="AA442" s="125"/>
      <c r="AB442" s="125"/>
      <c r="AC442" s="125"/>
      <c r="AD442" s="125"/>
      <c r="AE442" s="125"/>
      <c r="AF442" s="125"/>
      <c r="AG442" s="125"/>
      <c r="AH442" s="125"/>
      <c r="AI442" s="126"/>
    </row>
    <row r="443" spans="1:35" ht="12.75" customHeight="1">
      <c r="A443" s="46"/>
      <c r="B443" s="47"/>
      <c r="C443" s="36" t="s">
        <v>1158</v>
      </c>
      <c r="D443" s="34"/>
      <c r="E443" s="35"/>
      <c r="F443" s="144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148"/>
      <c r="R443" s="310"/>
      <c r="S443" s="125"/>
      <c r="T443" s="125"/>
      <c r="U443" s="125"/>
      <c r="V443" s="125"/>
      <c r="W443" s="125"/>
      <c r="X443" s="125"/>
      <c r="Y443" s="125"/>
      <c r="Z443" s="125"/>
      <c r="AA443" s="125"/>
      <c r="AB443" s="125"/>
      <c r="AC443" s="125"/>
      <c r="AD443" s="125"/>
      <c r="AE443" s="125"/>
      <c r="AF443" s="125"/>
      <c r="AG443" s="125"/>
      <c r="AH443" s="125"/>
      <c r="AI443" s="126"/>
    </row>
    <row r="444" spans="1:35" ht="12.75" customHeight="1">
      <c r="A444" s="46"/>
      <c r="B444" s="47"/>
      <c r="C444" s="36" t="s">
        <v>1161</v>
      </c>
      <c r="D444" s="34"/>
      <c r="E444" s="35"/>
      <c r="F444" s="144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148"/>
      <c r="R444" s="310"/>
      <c r="S444" s="125"/>
      <c r="T444" s="125"/>
      <c r="U444" s="125"/>
      <c r="V444" s="125"/>
      <c r="W444" s="125"/>
      <c r="X444" s="125"/>
      <c r="Y444" s="125"/>
      <c r="Z444" s="125"/>
      <c r="AA444" s="125"/>
      <c r="AB444" s="125"/>
      <c r="AC444" s="125"/>
      <c r="AD444" s="125"/>
      <c r="AE444" s="125"/>
      <c r="AF444" s="125"/>
      <c r="AG444" s="125"/>
      <c r="AH444" s="125"/>
      <c r="AI444" s="126"/>
    </row>
    <row r="445" spans="1:35" ht="12.75" customHeight="1">
      <c r="A445" s="46"/>
      <c r="B445" s="47"/>
      <c r="C445" s="33" t="s">
        <v>1162</v>
      </c>
      <c r="D445" s="34"/>
      <c r="E445" s="35"/>
      <c r="F445" s="144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148"/>
      <c r="R445" s="310"/>
      <c r="S445" s="125"/>
      <c r="T445" s="125"/>
      <c r="U445" s="125"/>
      <c r="V445" s="125"/>
      <c r="W445" s="125"/>
      <c r="X445" s="125"/>
      <c r="Y445" s="125"/>
      <c r="Z445" s="125"/>
      <c r="AA445" s="125"/>
      <c r="AB445" s="125"/>
      <c r="AC445" s="125"/>
      <c r="AD445" s="125"/>
      <c r="AE445" s="125"/>
      <c r="AF445" s="125"/>
      <c r="AG445" s="125"/>
      <c r="AH445" s="125"/>
      <c r="AI445" s="126"/>
    </row>
    <row r="446" spans="1:35" ht="12.75" customHeight="1">
      <c r="A446" s="52"/>
      <c r="B446" s="53"/>
      <c r="C446" s="222"/>
      <c r="D446" s="40"/>
      <c r="E446" s="250"/>
      <c r="F446" s="229" t="s">
        <v>660</v>
      </c>
      <c r="G446" s="250"/>
      <c r="H446" s="250"/>
      <c r="I446" s="250"/>
      <c r="J446" s="250"/>
      <c r="K446" s="250"/>
      <c r="L446" s="250"/>
      <c r="M446" s="189"/>
      <c r="N446" s="189"/>
      <c r="O446" s="195"/>
      <c r="P446" s="195"/>
      <c r="Q446" s="374"/>
      <c r="R446" s="311"/>
      <c r="S446" s="125"/>
      <c r="T446" s="125"/>
      <c r="U446" s="125"/>
      <c r="V446" s="125"/>
      <c r="W446" s="125"/>
      <c r="X446" s="125"/>
      <c r="Y446" s="125"/>
      <c r="Z446" s="125"/>
      <c r="AA446" s="125"/>
      <c r="AB446" s="125"/>
      <c r="AC446" s="125"/>
      <c r="AD446" s="125"/>
      <c r="AE446" s="125"/>
      <c r="AF446" s="125"/>
      <c r="AG446" s="125"/>
      <c r="AH446" s="125"/>
      <c r="AI446" s="126"/>
    </row>
    <row r="447" spans="1:35" ht="12.75" customHeight="1">
      <c r="A447" s="46" t="s">
        <v>431</v>
      </c>
      <c r="B447" s="47">
        <v>745</v>
      </c>
      <c r="C447" s="190" t="s">
        <v>1163</v>
      </c>
      <c r="D447" s="317">
        <v>323</v>
      </c>
      <c r="E447" s="30">
        <v>12800.93</v>
      </c>
      <c r="F447" s="30">
        <v>9571.07</v>
      </c>
      <c r="G447" s="30">
        <v>6777.11</v>
      </c>
      <c r="H447" s="30">
        <v>12431.13</v>
      </c>
      <c r="I447" s="30">
        <v>8318.06</v>
      </c>
      <c r="J447" s="30">
        <v>5618.7</v>
      </c>
      <c r="K447" s="30">
        <v>6698.78</v>
      </c>
      <c r="L447" s="103">
        <v>8144.56</v>
      </c>
      <c r="M447" s="103"/>
      <c r="N447" s="610"/>
      <c r="O447" s="610"/>
      <c r="P447" s="273"/>
      <c r="Q447" s="492">
        <f>SUM(E447:P447)</f>
        <v>70360.34</v>
      </c>
      <c r="R447" s="460">
        <f>AVERAGE(E447:P447)</f>
        <v>8795.0424999999996</v>
      </c>
      <c r="S447" s="309">
        <f>+R447</f>
        <v>8795.0424999999996</v>
      </c>
      <c r="T447" s="125"/>
      <c r="U447" s="125"/>
      <c r="V447" s="125"/>
      <c r="W447" s="125"/>
      <c r="X447" s="125"/>
      <c r="Y447" s="125"/>
      <c r="Z447" s="125"/>
      <c r="AA447" s="125"/>
      <c r="AB447" s="125"/>
      <c r="AC447" s="125"/>
      <c r="AD447" s="125"/>
      <c r="AE447" s="125"/>
      <c r="AF447" s="125"/>
      <c r="AG447" s="125"/>
      <c r="AH447" s="125"/>
      <c r="AI447" s="126"/>
    </row>
    <row r="448" spans="1:35" ht="12.75" customHeight="1">
      <c r="A448" s="46"/>
      <c r="B448" s="47"/>
      <c r="C448" s="36" t="s">
        <v>1164</v>
      </c>
      <c r="D448" s="34"/>
      <c r="E448" s="35" t="s">
        <v>376</v>
      </c>
      <c r="F448" s="35" t="s">
        <v>376</v>
      </c>
      <c r="G448" s="35" t="s">
        <v>376</v>
      </c>
      <c r="H448" s="35" t="s">
        <v>376</v>
      </c>
      <c r="I448" s="35" t="s">
        <v>376</v>
      </c>
      <c r="J448" s="35" t="s">
        <v>376</v>
      </c>
      <c r="K448" s="35" t="s">
        <v>376</v>
      </c>
      <c r="L448" s="104" t="s">
        <v>376</v>
      </c>
      <c r="M448" s="518"/>
      <c r="N448" s="120"/>
      <c r="O448" s="120"/>
      <c r="P448" s="76"/>
      <c r="Q448" s="379">
        <f>SUM(E448:P448)</f>
        <v>0</v>
      </c>
      <c r="R448" s="310">
        <f>Q448/9</f>
        <v>0</v>
      </c>
      <c r="S448" s="125"/>
      <c r="T448" s="309">
        <f>+R448</f>
        <v>0</v>
      </c>
      <c r="U448" s="221">
        <f>+Q448</f>
        <v>0</v>
      </c>
      <c r="V448" s="125"/>
      <c r="W448" s="221" t="s">
        <v>376</v>
      </c>
      <c r="X448" s="125" t="s">
        <v>376</v>
      </c>
      <c r="Y448" s="125" t="s">
        <v>376</v>
      </c>
      <c r="Z448" s="125" t="s">
        <v>376</v>
      </c>
      <c r="AA448" s="125" t="s">
        <v>376</v>
      </c>
      <c r="AB448" s="125" t="s">
        <v>376</v>
      </c>
      <c r="AC448" s="125" t="s">
        <v>376</v>
      </c>
      <c r="AD448" s="125" t="s">
        <v>376</v>
      </c>
      <c r="AE448" s="125" t="s">
        <v>376</v>
      </c>
      <c r="AF448" s="125" t="s">
        <v>376</v>
      </c>
      <c r="AG448" s="125" t="s">
        <v>376</v>
      </c>
      <c r="AH448" s="125"/>
      <c r="AI448" s="126"/>
    </row>
    <row r="449" spans="1:35" ht="12.75" customHeight="1">
      <c r="A449" s="46"/>
      <c r="B449" s="47"/>
      <c r="C449" s="36" t="s">
        <v>682</v>
      </c>
      <c r="D449" s="34"/>
      <c r="E449" s="37">
        <f t="shared" ref="E449:L449" si="45">E447/$D$447</f>
        <v>39.631362229102201</v>
      </c>
      <c r="F449" s="37">
        <f t="shared" si="45"/>
        <v>29.631795665634701</v>
      </c>
      <c r="G449" s="37">
        <f t="shared" si="45"/>
        <v>20.981764705882402</v>
      </c>
      <c r="H449" s="37">
        <f t="shared" si="45"/>
        <v>38.486470588235299</v>
      </c>
      <c r="I449" s="37">
        <f t="shared" si="45"/>
        <v>25.7525077399381</v>
      </c>
      <c r="J449" s="37">
        <f t="shared" si="45"/>
        <v>17.3953560371517</v>
      </c>
      <c r="K449" s="37">
        <f t="shared" si="45"/>
        <v>20.7392569659443</v>
      </c>
      <c r="L449" s="105">
        <f t="shared" si="45"/>
        <v>25.2153560371517</v>
      </c>
      <c r="M449" s="265"/>
      <c r="N449" s="106"/>
      <c r="O449" s="106"/>
      <c r="P449" s="38"/>
      <c r="Q449" s="179">
        <f>Q447/$D$447</f>
        <v>217.83386996903999</v>
      </c>
      <c r="R449" s="308">
        <f>+R447/D447</f>
        <v>27.229233746129999</v>
      </c>
      <c r="S449" s="125"/>
      <c r="T449" s="125"/>
      <c r="U449" s="125"/>
      <c r="V449" s="125"/>
      <c r="W449" s="125"/>
      <c r="X449" s="125"/>
      <c r="Y449" s="125"/>
      <c r="Z449" s="125"/>
      <c r="AA449" s="125"/>
      <c r="AB449" s="125"/>
      <c r="AC449" s="125"/>
      <c r="AD449" s="125"/>
      <c r="AE449" s="125"/>
      <c r="AF449" s="125"/>
      <c r="AG449" s="125"/>
      <c r="AH449" s="125"/>
      <c r="AI449" s="126"/>
    </row>
    <row r="450" spans="1:35" ht="12.75" customHeight="1">
      <c r="A450" s="46"/>
      <c r="B450" s="47"/>
      <c r="C450" s="36" t="s">
        <v>1165</v>
      </c>
      <c r="D450" s="34"/>
      <c r="E450" s="240"/>
      <c r="F450" s="240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280"/>
      <c r="R450" s="477"/>
      <c r="S450" s="125"/>
      <c r="T450" s="125"/>
      <c r="U450" s="125"/>
      <c r="V450" s="125"/>
      <c r="W450" s="125"/>
      <c r="X450" s="125"/>
      <c r="Y450" s="125"/>
      <c r="Z450" s="125"/>
      <c r="AA450" s="125"/>
      <c r="AB450" s="125"/>
      <c r="AC450" s="125"/>
      <c r="AD450" s="125"/>
      <c r="AE450" s="125"/>
      <c r="AF450" s="125"/>
      <c r="AG450" s="125"/>
      <c r="AH450" s="125"/>
      <c r="AI450" s="126"/>
    </row>
    <row r="451" spans="1:35" ht="12.75" customHeight="1">
      <c r="A451" s="46"/>
      <c r="B451" s="47"/>
      <c r="C451" s="33" t="s">
        <v>1166</v>
      </c>
      <c r="D451" s="34"/>
      <c r="E451" s="240"/>
      <c r="F451" s="240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280"/>
      <c r="R451" s="477"/>
      <c r="S451" s="125"/>
      <c r="T451" s="125"/>
      <c r="U451" s="125"/>
      <c r="V451" s="125"/>
      <c r="W451" s="125"/>
      <c r="X451" s="125"/>
      <c r="Y451" s="125"/>
      <c r="Z451" s="125"/>
      <c r="AA451" s="125"/>
      <c r="AB451" s="125"/>
      <c r="AC451" s="125"/>
      <c r="AD451" s="125"/>
      <c r="AE451" s="125"/>
      <c r="AF451" s="125"/>
      <c r="AG451" s="125"/>
      <c r="AH451" s="125"/>
      <c r="AI451" s="126"/>
    </row>
    <row r="452" spans="1:35" ht="12.75" customHeight="1">
      <c r="A452" s="46"/>
      <c r="B452" s="47"/>
      <c r="C452" s="36"/>
      <c r="D452" s="34"/>
      <c r="E452" s="76"/>
      <c r="F452" s="197"/>
      <c r="G452" s="76"/>
      <c r="H452" s="76"/>
      <c r="I452" s="76"/>
      <c r="J452" s="76"/>
      <c r="K452" s="76"/>
      <c r="L452" s="76"/>
      <c r="M452" s="76"/>
      <c r="N452" s="76"/>
      <c r="O452" s="76"/>
      <c r="P452" s="76"/>
      <c r="Q452" s="375"/>
      <c r="R452" s="306"/>
      <c r="S452" s="125"/>
      <c r="T452" s="125"/>
      <c r="U452" s="125"/>
      <c r="V452" s="125"/>
      <c r="W452" s="125"/>
      <c r="X452" s="125"/>
      <c r="Y452" s="125"/>
      <c r="Z452" s="125"/>
      <c r="AA452" s="125"/>
      <c r="AB452" s="125"/>
      <c r="AC452" s="125"/>
      <c r="AD452" s="125"/>
      <c r="AE452" s="125"/>
      <c r="AF452" s="125"/>
      <c r="AG452" s="125"/>
      <c r="AH452" s="125"/>
      <c r="AI452" s="126"/>
    </row>
    <row r="453" spans="1:35" ht="12.75" customHeight="1">
      <c r="A453" s="42" t="s">
        <v>427</v>
      </c>
      <c r="B453" s="43">
        <v>650</v>
      </c>
      <c r="C453" s="86" t="s">
        <v>1167</v>
      </c>
      <c r="D453" s="317">
        <v>210</v>
      </c>
      <c r="E453" s="288">
        <v>31583.68</v>
      </c>
      <c r="F453" s="288">
        <v>18955.650000000001</v>
      </c>
      <c r="G453" s="288">
        <v>25640.39</v>
      </c>
      <c r="H453" s="288">
        <v>21488.75</v>
      </c>
      <c r="I453" s="288">
        <v>24914.71</v>
      </c>
      <c r="J453" s="288">
        <v>27090.98</v>
      </c>
      <c r="K453" s="288">
        <v>24863</v>
      </c>
      <c r="L453" s="288">
        <v>20058.03</v>
      </c>
      <c r="M453" s="288">
        <v>20335.419999999998</v>
      </c>
      <c r="N453" s="288">
        <v>23197.78</v>
      </c>
      <c r="O453" s="288">
        <v>20503.939999999999</v>
      </c>
      <c r="P453" s="288">
        <v>30551.58</v>
      </c>
      <c r="Q453" s="307">
        <f>SUM(E453:P453)</f>
        <v>289183.90999999997</v>
      </c>
      <c r="R453" s="460">
        <f>AVERAGE(E453:P453)</f>
        <v>24098.659166666701</v>
      </c>
      <c r="S453" s="309">
        <f>+R453</f>
        <v>24098.659166666701</v>
      </c>
      <c r="T453" s="125"/>
      <c r="U453" s="125"/>
      <c r="V453" s="125"/>
      <c r="W453" s="125"/>
      <c r="X453" s="125"/>
      <c r="Y453" s="125"/>
      <c r="Z453" s="125"/>
      <c r="AA453" s="125"/>
      <c r="AB453" s="125"/>
      <c r="AC453" s="125"/>
      <c r="AD453" s="125"/>
      <c r="AE453" s="125"/>
      <c r="AF453" s="125"/>
      <c r="AG453" s="125"/>
      <c r="AH453" s="125"/>
      <c r="AI453" s="475">
        <f>SUM(L453:P453)</f>
        <v>114646.75</v>
      </c>
    </row>
    <row r="454" spans="1:35" ht="12.75" customHeight="1">
      <c r="A454" s="46"/>
      <c r="B454" s="47"/>
      <c r="C454" s="36" t="s">
        <v>1168</v>
      </c>
      <c r="D454" s="34"/>
      <c r="E454" s="60">
        <v>1595.06</v>
      </c>
      <c r="F454" s="60" t="s">
        <v>376</v>
      </c>
      <c r="G454" s="60">
        <v>522.07000000000005</v>
      </c>
      <c r="H454" s="60" t="s">
        <v>376</v>
      </c>
      <c r="I454" s="60">
        <v>394.65</v>
      </c>
      <c r="J454" s="60">
        <v>786.38</v>
      </c>
      <c r="K454" s="60">
        <v>387.06</v>
      </c>
      <c r="L454" s="60" t="s">
        <v>376</v>
      </c>
      <c r="M454" s="60" t="s">
        <v>376</v>
      </c>
      <c r="N454" s="60">
        <v>85.61</v>
      </c>
      <c r="O454" s="60" t="s">
        <v>376</v>
      </c>
      <c r="P454" s="62">
        <v>1409.28</v>
      </c>
      <c r="Q454" s="148">
        <f>SUM(E454:P454)</f>
        <v>5180.1099999999997</v>
      </c>
      <c r="R454" s="310">
        <f>+Q454/12</f>
        <v>431.675833333333</v>
      </c>
      <c r="S454" s="125"/>
      <c r="T454" s="309">
        <f>+R454</f>
        <v>431.675833333333</v>
      </c>
      <c r="U454" s="221">
        <f>+Q454</f>
        <v>5180.1099999999997</v>
      </c>
      <c r="V454" s="125"/>
      <c r="W454" s="221" t="s">
        <v>376</v>
      </c>
      <c r="X454" s="112">
        <f>G454</f>
        <v>522.07000000000005</v>
      </c>
      <c r="Y454" s="125" t="s">
        <v>376</v>
      </c>
      <c r="Z454" s="112">
        <f>I454</f>
        <v>394.65</v>
      </c>
      <c r="AA454" s="112">
        <f>J454</f>
        <v>786.38</v>
      </c>
      <c r="AB454" s="112">
        <f>K454</f>
        <v>387.06</v>
      </c>
      <c r="AC454" s="125" t="s">
        <v>376</v>
      </c>
      <c r="AD454" s="125" t="s">
        <v>376</v>
      </c>
      <c r="AE454" s="112">
        <f>N454</f>
        <v>85.61</v>
      </c>
      <c r="AF454" s="125" t="s">
        <v>376</v>
      </c>
      <c r="AG454" s="112">
        <f>P454</f>
        <v>1409.28</v>
      </c>
      <c r="AH454" s="125"/>
      <c r="AI454" s="475">
        <f>SUM(L454:P454)</f>
        <v>1494.89</v>
      </c>
    </row>
    <row r="455" spans="1:35" ht="12.75" customHeight="1">
      <c r="A455" s="46"/>
      <c r="B455" s="47"/>
      <c r="C455" s="36" t="s">
        <v>1169</v>
      </c>
      <c r="D455" s="34"/>
      <c r="E455" s="37">
        <f t="shared" ref="E455:Q455" si="46">E453/$D$453</f>
        <v>150.398476190476</v>
      </c>
      <c r="F455" s="37">
        <f t="shared" si="46"/>
        <v>90.265000000000001</v>
      </c>
      <c r="G455" s="37">
        <f t="shared" si="46"/>
        <v>122.09709523809499</v>
      </c>
      <c r="H455" s="37">
        <f t="shared" si="46"/>
        <v>102.32738095238101</v>
      </c>
      <c r="I455" s="37">
        <f t="shared" si="46"/>
        <v>118.641476190476</v>
      </c>
      <c r="J455" s="37">
        <f t="shared" si="46"/>
        <v>129.00466666666699</v>
      </c>
      <c r="K455" s="37">
        <f t="shared" si="46"/>
        <v>118.395238095238</v>
      </c>
      <c r="L455" s="37">
        <f t="shared" si="46"/>
        <v>95.514428571428596</v>
      </c>
      <c r="M455" s="37">
        <f t="shared" si="46"/>
        <v>96.835333333333296</v>
      </c>
      <c r="N455" s="37">
        <f t="shared" si="46"/>
        <v>110.465619047619</v>
      </c>
      <c r="O455" s="37">
        <f t="shared" si="46"/>
        <v>97.637809523809494</v>
      </c>
      <c r="P455" s="37">
        <f t="shared" si="46"/>
        <v>145.483714285714</v>
      </c>
      <c r="Q455" s="35">
        <f t="shared" si="46"/>
        <v>1377.0662380952399</v>
      </c>
      <c r="R455" s="308">
        <f>+R453/D453</f>
        <v>114.75551984127</v>
      </c>
      <c r="S455" s="125"/>
      <c r="T455" s="125"/>
      <c r="U455" s="125"/>
      <c r="V455" s="125"/>
      <c r="W455" s="125"/>
      <c r="X455" s="125"/>
      <c r="Y455" s="125"/>
      <c r="Z455" s="125"/>
      <c r="AA455" s="125"/>
      <c r="AB455" s="125"/>
      <c r="AC455" s="125"/>
      <c r="AD455" s="125"/>
      <c r="AE455" s="125"/>
      <c r="AF455" s="125"/>
      <c r="AG455" s="125"/>
      <c r="AH455" s="125"/>
      <c r="AI455" s="475">
        <f>SUM(L455:P455)</f>
        <v>545.936904761905</v>
      </c>
    </row>
    <row r="456" spans="1:35" ht="12.75" customHeight="1">
      <c r="A456" s="46"/>
      <c r="B456" s="47"/>
      <c r="C456" s="193" t="s">
        <v>1170</v>
      </c>
      <c r="D456" s="34"/>
      <c r="E456" s="240" t="s">
        <v>1171</v>
      </c>
      <c r="F456" s="240"/>
      <c r="G456" s="240" t="s">
        <v>1172</v>
      </c>
      <c r="H456" s="240"/>
      <c r="I456" s="240" t="s">
        <v>1173</v>
      </c>
      <c r="J456" s="240" t="s">
        <v>1174</v>
      </c>
      <c r="K456" s="240" t="s">
        <v>1175</v>
      </c>
      <c r="L456" s="240"/>
      <c r="M456" s="240"/>
      <c r="N456" s="240" t="s">
        <v>1176</v>
      </c>
      <c r="O456" s="240"/>
      <c r="P456" s="240" t="s">
        <v>1177</v>
      </c>
      <c r="Q456" s="35"/>
      <c r="R456" s="310"/>
      <c r="S456" s="125"/>
      <c r="T456" s="125"/>
      <c r="U456" s="125"/>
      <c r="V456" s="125"/>
      <c r="W456" s="125"/>
      <c r="X456" s="125"/>
      <c r="Y456" s="125"/>
      <c r="Z456" s="125"/>
      <c r="AA456" s="125"/>
      <c r="AB456" s="125"/>
      <c r="AC456" s="125"/>
      <c r="AD456" s="125"/>
      <c r="AE456" s="125"/>
      <c r="AF456" s="125"/>
      <c r="AG456" s="125"/>
      <c r="AH456" s="125"/>
      <c r="AI456" s="126"/>
    </row>
    <row r="457" spans="1:35" ht="12.75" customHeight="1">
      <c r="A457" s="46"/>
      <c r="B457" s="47"/>
      <c r="C457" s="1527" t="s">
        <v>1178</v>
      </c>
      <c r="D457" s="1485"/>
      <c r="E457" s="144"/>
      <c r="F457" s="144"/>
      <c r="G457" s="144"/>
      <c r="H457" s="144"/>
      <c r="I457" s="144"/>
      <c r="J457" s="144"/>
      <c r="K457" s="144"/>
      <c r="L457" s="144"/>
      <c r="M457" s="144"/>
      <c r="N457" s="144"/>
      <c r="O457" s="144"/>
      <c r="P457" s="144"/>
      <c r="Q457" s="35"/>
      <c r="R457" s="310"/>
      <c r="S457" s="125"/>
      <c r="T457" s="125"/>
      <c r="U457" s="125"/>
      <c r="V457" s="125"/>
      <c r="W457" s="125"/>
      <c r="X457" s="125"/>
      <c r="Y457" s="125"/>
      <c r="Z457" s="125"/>
      <c r="AA457" s="125"/>
      <c r="AB457" s="125"/>
      <c r="AC457" s="125"/>
      <c r="AD457" s="125"/>
      <c r="AE457" s="125"/>
      <c r="AF457" s="125"/>
      <c r="AG457" s="125"/>
      <c r="AH457" s="125"/>
      <c r="AI457" s="126"/>
    </row>
    <row r="458" spans="1:35" ht="12.75" customHeight="1">
      <c r="A458" s="46"/>
      <c r="B458" s="47"/>
      <c r="C458" s="1527" t="s">
        <v>1179</v>
      </c>
      <c r="D458" s="1485"/>
      <c r="E458" s="144"/>
      <c r="F458" s="144"/>
      <c r="G458" s="144"/>
      <c r="H458" s="144"/>
      <c r="I458" s="144"/>
      <c r="J458" s="144"/>
      <c r="K458" s="144"/>
      <c r="L458" s="144"/>
      <c r="M458" s="144"/>
      <c r="N458" s="144"/>
      <c r="O458" s="144"/>
      <c r="P458" s="144"/>
      <c r="Q458" s="35"/>
      <c r="R458" s="310"/>
      <c r="S458" s="125"/>
      <c r="T458" s="125"/>
      <c r="U458" s="125"/>
      <c r="V458" s="125"/>
      <c r="W458" s="125"/>
      <c r="X458" s="125"/>
      <c r="Y458" s="125"/>
      <c r="Z458" s="125"/>
      <c r="AA458" s="125"/>
      <c r="AB458" s="125"/>
      <c r="AC458" s="125"/>
      <c r="AD458" s="125"/>
      <c r="AE458" s="125"/>
      <c r="AF458" s="125"/>
      <c r="AG458" s="125"/>
      <c r="AH458" s="125"/>
      <c r="AI458" s="126"/>
    </row>
    <row r="459" spans="1:35" ht="12.75" customHeight="1">
      <c r="A459" s="46"/>
      <c r="B459" s="47"/>
      <c r="C459" s="36" t="s">
        <v>1180</v>
      </c>
      <c r="D459" s="34"/>
      <c r="E459" s="144"/>
      <c r="F459" s="144"/>
      <c r="G459" s="144"/>
      <c r="H459" s="144"/>
      <c r="I459" s="144"/>
      <c r="J459" s="144"/>
      <c r="K459" s="144"/>
      <c r="L459" s="144"/>
      <c r="M459" s="144"/>
      <c r="N459" s="144"/>
      <c r="O459" s="144"/>
      <c r="P459" s="144"/>
      <c r="Q459" s="35"/>
      <c r="R459" s="310"/>
      <c r="S459" s="125"/>
      <c r="T459" s="125"/>
      <c r="U459" s="125"/>
      <c r="V459" s="125"/>
      <c r="W459" s="125"/>
      <c r="X459" s="125"/>
      <c r="Y459" s="125"/>
      <c r="Z459" s="125"/>
      <c r="AA459" s="125"/>
      <c r="AB459" s="125"/>
      <c r="AC459" s="125"/>
      <c r="AD459" s="125"/>
      <c r="AE459" s="125"/>
      <c r="AF459" s="125"/>
      <c r="AG459" s="125"/>
      <c r="AH459" s="125"/>
      <c r="AI459" s="126"/>
    </row>
    <row r="460" spans="1:35" ht="65.25" customHeight="1">
      <c r="A460" s="52"/>
      <c r="B460" s="53"/>
      <c r="C460" s="194" t="s">
        <v>1181</v>
      </c>
      <c r="D460" s="40"/>
      <c r="E460" s="250"/>
      <c r="F460" s="249"/>
      <c r="G460" s="250"/>
      <c r="H460" s="189"/>
      <c r="I460" s="195"/>
      <c r="J460" s="195"/>
      <c r="K460" s="195"/>
      <c r="L460" s="195"/>
      <c r="M460" s="195"/>
      <c r="N460" s="195"/>
      <c r="O460" s="195"/>
      <c r="P460" s="195"/>
      <c r="Q460" s="41"/>
      <c r="R460" s="306"/>
      <c r="S460" s="125"/>
      <c r="T460" s="125"/>
      <c r="U460" s="125"/>
      <c r="V460" s="125"/>
      <c r="W460" s="125"/>
      <c r="X460" s="125"/>
      <c r="Y460" s="125"/>
      <c r="Z460" s="125"/>
      <c r="AA460" s="125"/>
      <c r="AB460" s="125"/>
      <c r="AC460" s="125"/>
      <c r="AD460" s="125"/>
      <c r="AE460" s="125"/>
      <c r="AF460" s="125"/>
      <c r="AG460" s="125"/>
      <c r="AH460" s="125"/>
      <c r="AI460" s="126"/>
    </row>
    <row r="461" spans="1:35" ht="12.75" customHeight="1">
      <c r="A461" s="42" t="s">
        <v>1182</v>
      </c>
      <c r="B461" s="43">
        <v>363</v>
      </c>
      <c r="C461" s="199" t="s">
        <v>1183</v>
      </c>
      <c r="D461" s="85">
        <v>2724</v>
      </c>
      <c r="E461" s="288">
        <v>159589.19</v>
      </c>
      <c r="F461" s="288">
        <v>151285.07999999999</v>
      </c>
      <c r="G461" s="117">
        <v>188417.43</v>
      </c>
      <c r="H461" s="303">
        <v>165804.42000000001</v>
      </c>
      <c r="I461" s="288">
        <v>177810.21</v>
      </c>
      <c r="J461" s="112">
        <v>153991.84</v>
      </c>
      <c r="K461" s="288">
        <v>156664.35</v>
      </c>
      <c r="L461" s="112">
        <v>166599.89000000001</v>
      </c>
      <c r="M461" s="288">
        <v>155138.07</v>
      </c>
      <c r="N461" s="112">
        <v>163563.97</v>
      </c>
      <c r="O461" s="288">
        <v>176233.38</v>
      </c>
      <c r="P461" s="292">
        <v>190155.45</v>
      </c>
      <c r="Q461" s="377">
        <f>SUM(E461:P461)</f>
        <v>2005253.28</v>
      </c>
      <c r="R461" s="460">
        <f>AVERAGE(E461:P461)</f>
        <v>167104.44</v>
      </c>
      <c r="S461" s="309">
        <f>+R461</f>
        <v>167104.44</v>
      </c>
      <c r="T461" s="125"/>
      <c r="U461" s="125"/>
      <c r="V461" s="125"/>
      <c r="W461" s="125"/>
      <c r="X461" s="125"/>
      <c r="Y461" s="125"/>
      <c r="Z461" s="125"/>
      <c r="AA461" s="125"/>
      <c r="AB461" s="125"/>
      <c r="AC461" s="125"/>
      <c r="AD461" s="125"/>
      <c r="AE461" s="125"/>
      <c r="AF461" s="125"/>
      <c r="AG461" s="125"/>
      <c r="AH461" s="125"/>
      <c r="AI461" s="126"/>
    </row>
    <row r="462" spans="1:35" ht="12.75" customHeight="1">
      <c r="A462" s="46"/>
      <c r="B462" s="47"/>
      <c r="C462" s="73" t="s">
        <v>1184</v>
      </c>
      <c r="D462" s="74"/>
      <c r="E462" s="60" t="s">
        <v>376</v>
      </c>
      <c r="F462" s="60" t="s">
        <v>376</v>
      </c>
      <c r="G462" s="113" t="s">
        <v>376</v>
      </c>
      <c r="H462" s="60" t="s">
        <v>376</v>
      </c>
      <c r="I462" s="60" t="s">
        <v>376</v>
      </c>
      <c r="J462" s="60" t="s">
        <v>376</v>
      </c>
      <c r="K462" s="60" t="s">
        <v>376</v>
      </c>
      <c r="L462" s="60" t="s">
        <v>376</v>
      </c>
      <c r="M462" s="60" t="s">
        <v>376</v>
      </c>
      <c r="N462" s="60" t="s">
        <v>376</v>
      </c>
      <c r="O462" s="60" t="s">
        <v>376</v>
      </c>
      <c r="P462" s="60" t="s">
        <v>376</v>
      </c>
      <c r="Q462" s="379">
        <f>SUM(E462:P462)</f>
        <v>0</v>
      </c>
      <c r="R462" s="308">
        <f>+Q462/12</f>
        <v>0</v>
      </c>
      <c r="S462" s="125"/>
      <c r="T462" s="309">
        <f>+R462</f>
        <v>0</v>
      </c>
      <c r="U462" s="221">
        <f>+Q462</f>
        <v>0</v>
      </c>
      <c r="V462" s="125"/>
      <c r="W462" s="221" t="s">
        <v>376</v>
      </c>
      <c r="X462" s="125" t="s">
        <v>376</v>
      </c>
      <c r="Y462" s="125" t="s">
        <v>376</v>
      </c>
      <c r="Z462" s="125" t="s">
        <v>376</v>
      </c>
      <c r="AA462" s="125" t="s">
        <v>376</v>
      </c>
      <c r="AB462" s="125" t="s">
        <v>376</v>
      </c>
      <c r="AC462" s="125" t="s">
        <v>376</v>
      </c>
      <c r="AD462" s="125" t="s">
        <v>376</v>
      </c>
      <c r="AE462" s="125" t="s">
        <v>376</v>
      </c>
      <c r="AF462" s="125" t="s">
        <v>376</v>
      </c>
      <c r="AG462" s="125" t="s">
        <v>376</v>
      </c>
      <c r="AH462" s="125"/>
      <c r="AI462" s="126"/>
    </row>
    <row r="463" spans="1:35" ht="12.75" customHeight="1">
      <c r="A463" s="46"/>
      <c r="B463" s="47"/>
      <c r="C463" s="36" t="s">
        <v>1185</v>
      </c>
      <c r="D463" s="34"/>
      <c r="E463" s="37">
        <f t="shared" ref="E463:Q463" si="47">E461/$D$461</f>
        <v>58.5863399412628</v>
      </c>
      <c r="F463" s="37">
        <f t="shared" si="47"/>
        <v>55.537841409691602</v>
      </c>
      <c r="G463" s="105">
        <f t="shared" si="47"/>
        <v>69.169394273127807</v>
      </c>
      <c r="H463" s="118">
        <f t="shared" si="47"/>
        <v>60.867995594713697</v>
      </c>
      <c r="I463" s="118">
        <f t="shared" si="47"/>
        <v>65.275407488986801</v>
      </c>
      <c r="J463" s="118">
        <f t="shared" si="47"/>
        <v>56.531512481644597</v>
      </c>
      <c r="K463" s="118">
        <f t="shared" si="47"/>
        <v>57.512610132158599</v>
      </c>
      <c r="L463" s="118">
        <f t="shared" si="47"/>
        <v>61.160018355359803</v>
      </c>
      <c r="M463" s="118">
        <f t="shared" si="47"/>
        <v>56.952301762114502</v>
      </c>
      <c r="N463" s="118">
        <f t="shared" si="47"/>
        <v>60.045510279001498</v>
      </c>
      <c r="O463" s="118">
        <f t="shared" si="47"/>
        <v>64.696541850220299</v>
      </c>
      <c r="P463" s="118">
        <f t="shared" si="47"/>
        <v>69.807433920704895</v>
      </c>
      <c r="Q463" s="179">
        <f t="shared" si="47"/>
        <v>736.14290748898702</v>
      </c>
      <c r="R463" s="308">
        <f>+R461/D461</f>
        <v>61.345242290748899</v>
      </c>
      <c r="S463" s="125"/>
      <c r="T463" s="125"/>
      <c r="U463" s="125"/>
      <c r="V463" s="125"/>
      <c r="W463" s="125"/>
      <c r="X463" s="125"/>
      <c r="Y463" s="125"/>
      <c r="Z463" s="125"/>
      <c r="AA463" s="125"/>
      <c r="AB463" s="125"/>
      <c r="AC463" s="125"/>
      <c r="AD463" s="125"/>
      <c r="AE463" s="125"/>
      <c r="AF463" s="125"/>
      <c r="AG463" s="125"/>
      <c r="AH463" s="125"/>
      <c r="AI463" s="126"/>
    </row>
    <row r="464" spans="1:35" ht="12.75" customHeight="1">
      <c r="A464" s="46"/>
      <c r="B464" s="47"/>
      <c r="C464" s="36" t="s">
        <v>1186</v>
      </c>
      <c r="D464" s="34"/>
      <c r="E464" s="76"/>
      <c r="F464" s="76"/>
      <c r="G464" s="76"/>
      <c r="H464" s="76"/>
      <c r="I464" s="76"/>
      <c r="J464" s="76"/>
      <c r="K464" s="76"/>
      <c r="L464" s="76"/>
      <c r="M464" s="76"/>
      <c r="N464" s="76"/>
      <c r="O464" s="76"/>
      <c r="P464" s="76"/>
      <c r="Q464" s="198"/>
      <c r="R464" s="466"/>
      <c r="S464" s="125"/>
      <c r="T464" s="125"/>
      <c r="U464" s="125"/>
      <c r="V464" s="125"/>
      <c r="W464" s="125"/>
      <c r="X464" s="125"/>
      <c r="Y464" s="125"/>
      <c r="Z464" s="125"/>
      <c r="AA464" s="125"/>
      <c r="AB464" s="125"/>
      <c r="AC464" s="125"/>
      <c r="AD464" s="125"/>
      <c r="AE464" s="125"/>
      <c r="AF464" s="125"/>
      <c r="AG464" s="125"/>
      <c r="AH464" s="125"/>
      <c r="AI464" s="126"/>
    </row>
    <row r="465" spans="1:35" ht="12.75" customHeight="1">
      <c r="A465" s="46"/>
      <c r="B465" s="47"/>
      <c r="C465" s="36" t="s">
        <v>1187</v>
      </c>
      <c r="D465" s="34"/>
      <c r="E465" s="144"/>
      <c r="F465" s="144"/>
      <c r="G465" s="144"/>
      <c r="H465" s="144"/>
      <c r="I465" s="144"/>
      <c r="J465" s="144"/>
      <c r="K465" s="144"/>
      <c r="L465" s="144"/>
      <c r="M465" s="144"/>
      <c r="N465" s="144"/>
      <c r="O465" s="144"/>
      <c r="P465" s="144"/>
      <c r="Q465" s="35"/>
      <c r="R465" s="466"/>
      <c r="S465" s="125"/>
      <c r="T465" s="125"/>
      <c r="U465" s="125"/>
      <c r="V465" s="125"/>
      <c r="W465" s="125"/>
      <c r="X465" s="125"/>
      <c r="Y465" s="125"/>
      <c r="Z465" s="125"/>
      <c r="AA465" s="125"/>
      <c r="AB465" s="125"/>
      <c r="AC465" s="125"/>
      <c r="AD465" s="125"/>
      <c r="AE465" s="125"/>
      <c r="AF465" s="125"/>
      <c r="AG465" s="125"/>
      <c r="AH465" s="125"/>
      <c r="AI465" s="126"/>
    </row>
    <row r="466" spans="1:35" ht="12.75" customHeight="1">
      <c r="A466" s="46"/>
      <c r="B466" s="47"/>
      <c r="C466" s="36" t="s">
        <v>1188</v>
      </c>
      <c r="D466" s="34"/>
      <c r="E466" s="144"/>
      <c r="F466" s="245"/>
      <c r="G466" s="245"/>
      <c r="H466" s="245"/>
      <c r="I466" s="245"/>
      <c r="J466" s="245"/>
      <c r="K466" s="245"/>
      <c r="L466" s="245"/>
      <c r="M466" s="245"/>
      <c r="N466" s="245"/>
      <c r="O466" s="245"/>
      <c r="P466" s="245"/>
      <c r="Q466" s="180"/>
      <c r="R466" s="466"/>
      <c r="S466" s="125"/>
      <c r="T466" s="125"/>
      <c r="U466" s="125"/>
      <c r="V466" s="125"/>
      <c r="W466" s="125"/>
      <c r="X466" s="125"/>
      <c r="Y466" s="125"/>
      <c r="Z466" s="125"/>
      <c r="AA466" s="125"/>
      <c r="AB466" s="125"/>
      <c r="AC466" s="125"/>
      <c r="AD466" s="125"/>
      <c r="AE466" s="125"/>
      <c r="AF466" s="125"/>
      <c r="AG466" s="125"/>
      <c r="AH466" s="125"/>
      <c r="AI466" s="126"/>
    </row>
    <row r="467" spans="1:35" ht="12.75" customHeight="1">
      <c r="A467" s="46"/>
      <c r="B467" s="47"/>
      <c r="C467" s="36" t="s">
        <v>1189</v>
      </c>
      <c r="D467" s="34"/>
      <c r="E467" s="144"/>
      <c r="F467" s="245"/>
      <c r="G467" s="245"/>
      <c r="H467" s="245"/>
      <c r="I467" s="245"/>
      <c r="J467" s="245"/>
      <c r="K467" s="245"/>
      <c r="L467" s="245"/>
      <c r="M467" s="245"/>
      <c r="N467" s="245"/>
      <c r="O467" s="245"/>
      <c r="P467" s="245"/>
      <c r="Q467" s="180"/>
      <c r="R467" s="466"/>
      <c r="S467" s="125"/>
      <c r="T467" s="125"/>
      <c r="U467" s="125"/>
      <c r="V467" s="125"/>
      <c r="W467" s="125"/>
      <c r="X467" s="125"/>
      <c r="Y467" s="125"/>
      <c r="Z467" s="125"/>
      <c r="AA467" s="125"/>
      <c r="AB467" s="125"/>
      <c r="AC467" s="125"/>
      <c r="AD467" s="125"/>
      <c r="AE467" s="125"/>
      <c r="AF467" s="125"/>
      <c r="AG467" s="125"/>
      <c r="AH467" s="125"/>
      <c r="AI467" s="126"/>
    </row>
    <row r="468" spans="1:35" ht="12.75" customHeight="1">
      <c r="A468" s="46"/>
      <c r="B468" s="47"/>
      <c r="C468" s="193" t="s">
        <v>1190</v>
      </c>
      <c r="D468" s="34"/>
      <c r="E468" s="76"/>
      <c r="F468" s="76"/>
      <c r="G468" s="76"/>
      <c r="H468" s="76"/>
      <c r="I468" s="76"/>
      <c r="J468" s="76"/>
      <c r="K468" s="76"/>
      <c r="L468" s="76"/>
      <c r="M468" s="76"/>
      <c r="N468" s="76"/>
      <c r="O468" s="76"/>
      <c r="P468" s="76"/>
      <c r="Q468" s="198"/>
      <c r="R468" s="466"/>
      <c r="S468" s="125"/>
      <c r="T468" s="125"/>
      <c r="U468" s="125"/>
      <c r="V468" s="125"/>
      <c r="W468" s="125"/>
      <c r="X468" s="125"/>
      <c r="Y468" s="125"/>
      <c r="Z468" s="125"/>
      <c r="AA468" s="125"/>
      <c r="AB468" s="125"/>
      <c r="AC468" s="125"/>
      <c r="AD468" s="125"/>
      <c r="AE468" s="125"/>
      <c r="AF468" s="125"/>
      <c r="AG468" s="125"/>
      <c r="AH468" s="125"/>
      <c r="AI468" s="126"/>
    </row>
    <row r="469" spans="1:35" ht="12.75" customHeight="1">
      <c r="A469" s="52"/>
      <c r="B469" s="53"/>
      <c r="C469" s="194"/>
      <c r="D469" s="40"/>
      <c r="E469" s="68"/>
      <c r="F469" s="41"/>
      <c r="G469" s="68"/>
      <c r="H469" s="68"/>
      <c r="I469" s="68"/>
      <c r="J469" s="68"/>
      <c r="K469" s="68"/>
      <c r="L469" s="68"/>
      <c r="M469" s="68"/>
      <c r="N469" s="68"/>
      <c r="O469" s="68"/>
      <c r="P469" s="68"/>
      <c r="Q469" s="305"/>
      <c r="R469" s="306"/>
      <c r="S469" s="125"/>
      <c r="T469" s="125"/>
      <c r="U469" s="125"/>
      <c r="V469" s="125"/>
      <c r="W469" s="125"/>
      <c r="X469" s="125"/>
      <c r="Y469" s="125"/>
      <c r="Z469" s="125"/>
      <c r="AA469" s="125"/>
      <c r="AB469" s="125"/>
      <c r="AC469" s="125"/>
      <c r="AD469" s="125"/>
      <c r="AE469" s="125"/>
      <c r="AF469" s="125"/>
      <c r="AG469" s="125"/>
      <c r="AH469" s="125"/>
      <c r="AI469" s="126"/>
    </row>
    <row r="470" spans="1:35" ht="12.75" customHeight="1">
      <c r="A470" s="46" t="s">
        <v>563</v>
      </c>
      <c r="B470" s="47">
        <v>750</v>
      </c>
      <c r="C470" s="28" t="s">
        <v>1191</v>
      </c>
      <c r="D470" s="29">
        <v>281</v>
      </c>
      <c r="E470" s="254">
        <v>10471.299999999999</v>
      </c>
      <c r="F470" s="197">
        <v>20508.2</v>
      </c>
      <c r="G470" s="284">
        <v>14049.45</v>
      </c>
      <c r="H470" s="216">
        <v>13377.65</v>
      </c>
      <c r="I470" s="216">
        <v>15482.35</v>
      </c>
      <c r="J470" s="216">
        <v>10087.9</v>
      </c>
      <c r="K470" s="216">
        <v>11759.1</v>
      </c>
      <c r="L470" s="216">
        <v>11112.76</v>
      </c>
      <c r="M470" s="216">
        <v>9588.7999999999993</v>
      </c>
      <c r="N470" s="216">
        <v>10244.549999999999</v>
      </c>
      <c r="O470" s="216">
        <v>9866.2900000000009</v>
      </c>
      <c r="P470" s="216">
        <v>37866.81</v>
      </c>
      <c r="Q470" s="377">
        <f>SUM(E470:P470)</f>
        <v>174415.16</v>
      </c>
      <c r="R470" s="460">
        <v>0</v>
      </c>
      <c r="S470" s="309">
        <f>+R470</f>
        <v>0</v>
      </c>
      <c r="T470" s="125"/>
      <c r="U470" s="125"/>
      <c r="V470" s="125"/>
      <c r="W470" s="125"/>
      <c r="X470" s="125"/>
      <c r="Y470" s="125"/>
      <c r="Z470" s="125"/>
      <c r="AA470" s="125"/>
      <c r="AB470" s="125"/>
      <c r="AC470" s="125"/>
      <c r="AD470" s="125"/>
      <c r="AE470" s="125"/>
      <c r="AF470" s="125"/>
      <c r="AG470" s="125"/>
      <c r="AH470" s="125"/>
      <c r="AI470" s="126"/>
    </row>
    <row r="471" spans="1:35" ht="12.75" customHeight="1">
      <c r="A471" s="46"/>
      <c r="B471" s="47"/>
      <c r="C471" s="193" t="s">
        <v>1192</v>
      </c>
      <c r="D471" s="34"/>
      <c r="E471" s="60" t="s">
        <v>376</v>
      </c>
      <c r="F471" s="35" t="s">
        <v>376</v>
      </c>
      <c r="G471" s="113" t="s">
        <v>376</v>
      </c>
      <c r="H471" s="127" t="s">
        <v>376</v>
      </c>
      <c r="I471" s="127" t="s">
        <v>376</v>
      </c>
      <c r="J471" s="127" t="s">
        <v>376</v>
      </c>
      <c r="K471" s="127" t="s">
        <v>376</v>
      </c>
      <c r="L471" s="127" t="s">
        <v>376</v>
      </c>
      <c r="M471" s="127" t="s">
        <v>376</v>
      </c>
      <c r="N471" s="127" t="s">
        <v>376</v>
      </c>
      <c r="O471" s="127" t="s">
        <v>376</v>
      </c>
      <c r="P471" s="127" t="s">
        <v>376</v>
      </c>
      <c r="Q471" s="379">
        <f>SUM(E471:P471)</f>
        <v>0</v>
      </c>
      <c r="R471" s="308">
        <f>+Q471/12</f>
        <v>0</v>
      </c>
      <c r="S471" s="125"/>
      <c r="T471" s="309">
        <f>+R471</f>
        <v>0</v>
      </c>
      <c r="U471" s="221">
        <f>+Q471</f>
        <v>0</v>
      </c>
      <c r="V471" s="125"/>
      <c r="W471" s="221" t="s">
        <v>376</v>
      </c>
      <c r="X471" s="125" t="s">
        <v>376</v>
      </c>
      <c r="Y471" s="125" t="s">
        <v>376</v>
      </c>
      <c r="Z471" s="125" t="s">
        <v>376</v>
      </c>
      <c r="AA471" s="125" t="s">
        <v>376</v>
      </c>
      <c r="AB471" s="125" t="s">
        <v>376</v>
      </c>
      <c r="AC471" s="125" t="s">
        <v>376</v>
      </c>
      <c r="AD471" s="125" t="s">
        <v>376</v>
      </c>
      <c r="AE471" s="125" t="s">
        <v>376</v>
      </c>
      <c r="AF471" s="125" t="s">
        <v>376</v>
      </c>
      <c r="AG471" s="125" t="s">
        <v>376</v>
      </c>
      <c r="AH471" s="125"/>
      <c r="AI471" s="126"/>
    </row>
    <row r="472" spans="1:35" ht="12.75" customHeight="1">
      <c r="A472" s="46"/>
      <c r="B472" s="47"/>
      <c r="C472" s="193" t="s">
        <v>1193</v>
      </c>
      <c r="D472" s="34"/>
      <c r="E472" s="37">
        <f t="shared" ref="E472:Q472" si="48">E470/$D$470</f>
        <v>37.264412811387899</v>
      </c>
      <c r="F472" s="37">
        <f t="shared" si="48"/>
        <v>72.982918149466201</v>
      </c>
      <c r="G472" s="105">
        <f t="shared" si="48"/>
        <v>49.9980427046263</v>
      </c>
      <c r="H472" s="118">
        <f t="shared" si="48"/>
        <v>47.607295373665501</v>
      </c>
      <c r="I472" s="105">
        <f t="shared" si="48"/>
        <v>55.097330960854102</v>
      </c>
      <c r="J472" s="118">
        <f t="shared" si="48"/>
        <v>35.9</v>
      </c>
      <c r="K472" s="105">
        <f t="shared" si="48"/>
        <v>41.847330960854102</v>
      </c>
      <c r="L472" s="118">
        <f t="shared" si="48"/>
        <v>39.547188612099603</v>
      </c>
      <c r="M472" s="105">
        <f t="shared" si="48"/>
        <v>34.1238434163701</v>
      </c>
      <c r="N472" s="118">
        <f t="shared" si="48"/>
        <v>36.457473309608503</v>
      </c>
      <c r="O472" s="105">
        <f t="shared" si="48"/>
        <v>35.111352313167302</v>
      </c>
      <c r="P472" s="118">
        <f t="shared" si="48"/>
        <v>134.75733096085401</v>
      </c>
      <c r="Q472" s="179">
        <f t="shared" si="48"/>
        <v>620.69451957295405</v>
      </c>
      <c r="R472" s="308">
        <f>+R470/D470</f>
        <v>0</v>
      </c>
      <c r="S472" s="125"/>
      <c r="T472" s="125"/>
      <c r="U472" s="125"/>
      <c r="V472" s="125"/>
      <c r="W472" s="125"/>
      <c r="X472" s="125"/>
      <c r="Y472" s="125"/>
      <c r="Z472" s="125"/>
      <c r="AA472" s="125"/>
      <c r="AB472" s="125"/>
      <c r="AC472" s="125"/>
      <c r="AD472" s="125"/>
      <c r="AE472" s="125"/>
      <c r="AF472" s="125"/>
      <c r="AG472" s="125"/>
      <c r="AH472" s="125"/>
      <c r="AI472" s="126"/>
    </row>
    <row r="473" spans="1:35" ht="12.75" customHeight="1">
      <c r="A473" s="46"/>
      <c r="B473" s="47"/>
      <c r="C473" s="193" t="s">
        <v>1194</v>
      </c>
      <c r="D473" s="34"/>
      <c r="E473" s="62"/>
      <c r="F473" s="35"/>
      <c r="G473" s="62"/>
      <c r="H473" s="252"/>
      <c r="I473" s="252"/>
      <c r="J473" s="252"/>
      <c r="K473" s="252"/>
      <c r="L473" s="252"/>
      <c r="M473" s="252"/>
      <c r="N473" s="252"/>
      <c r="O473" s="252"/>
      <c r="P473" s="252"/>
      <c r="Q473" s="148"/>
      <c r="R473" s="310"/>
      <c r="S473" s="125"/>
      <c r="T473" s="125"/>
      <c r="U473" s="125"/>
      <c r="V473" s="125"/>
      <c r="W473" s="125"/>
      <c r="X473" s="125"/>
      <c r="Y473" s="125"/>
      <c r="Z473" s="125"/>
      <c r="AA473" s="125"/>
      <c r="AB473" s="125"/>
      <c r="AC473" s="125"/>
      <c r="AD473" s="125"/>
      <c r="AE473" s="125"/>
      <c r="AF473" s="125"/>
      <c r="AG473" s="125"/>
      <c r="AH473" s="125"/>
      <c r="AI473" s="126"/>
    </row>
    <row r="474" spans="1:35" ht="12.75" customHeight="1">
      <c r="A474" s="46"/>
      <c r="B474" s="47"/>
      <c r="C474" s="193" t="s">
        <v>1195</v>
      </c>
      <c r="D474" s="34"/>
      <c r="E474" s="62"/>
      <c r="F474" s="35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148"/>
      <c r="R474" s="310"/>
      <c r="S474" s="125"/>
      <c r="T474" s="125"/>
      <c r="U474" s="125"/>
      <c r="V474" s="125"/>
      <c r="W474" s="125"/>
      <c r="X474" s="125"/>
      <c r="Y474" s="125"/>
      <c r="Z474" s="125"/>
      <c r="AA474" s="125"/>
      <c r="AB474" s="125"/>
      <c r="AC474" s="125"/>
      <c r="AD474" s="125"/>
      <c r="AE474" s="125"/>
      <c r="AF474" s="125"/>
      <c r="AG474" s="125"/>
      <c r="AH474" s="125"/>
      <c r="AI474" s="126"/>
    </row>
    <row r="475" spans="1:35" ht="12.75" customHeight="1">
      <c r="A475" s="46"/>
      <c r="B475" s="47"/>
      <c r="C475" s="192" t="s">
        <v>1196</v>
      </c>
      <c r="D475" s="34"/>
      <c r="E475" s="62"/>
      <c r="F475" s="35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148"/>
      <c r="R475" s="310"/>
      <c r="S475" s="125"/>
      <c r="T475" s="125"/>
      <c r="U475" s="125"/>
      <c r="V475" s="125"/>
      <c r="W475" s="125"/>
      <c r="X475" s="125"/>
      <c r="Y475" s="125"/>
      <c r="Z475" s="125"/>
      <c r="AA475" s="125"/>
      <c r="AB475" s="125"/>
      <c r="AC475" s="125"/>
      <c r="AD475" s="125"/>
      <c r="AE475" s="125"/>
      <c r="AF475" s="125"/>
      <c r="AG475" s="125"/>
      <c r="AH475" s="125"/>
      <c r="AI475" s="126"/>
    </row>
    <row r="476" spans="1:35" ht="40.5" customHeight="1">
      <c r="A476" s="52"/>
      <c r="B476" s="53"/>
      <c r="C476" s="194" t="s">
        <v>1197</v>
      </c>
      <c r="D476" s="40"/>
      <c r="E476" s="68"/>
      <c r="F476" s="41"/>
      <c r="G476" s="68"/>
      <c r="H476" s="68"/>
      <c r="I476" s="68"/>
      <c r="J476" s="68"/>
      <c r="K476" s="289"/>
      <c r="L476" s="289"/>
      <c r="M476" s="289"/>
      <c r="N476" s="289"/>
      <c r="O476" s="289"/>
      <c r="P476" s="289"/>
      <c r="Q476" s="305"/>
      <c r="R476" s="306"/>
      <c r="S476" s="309"/>
      <c r="T476" s="125"/>
      <c r="U476" s="125"/>
      <c r="V476" s="125"/>
      <c r="W476" s="125"/>
      <c r="X476" s="125"/>
      <c r="Y476" s="125"/>
      <c r="Z476" s="125"/>
      <c r="AA476" s="125"/>
      <c r="AB476" s="125"/>
      <c r="AC476" s="125"/>
      <c r="AD476" s="125"/>
      <c r="AE476" s="125"/>
      <c r="AF476" s="125"/>
      <c r="AG476" s="125"/>
      <c r="AH476" s="125"/>
      <c r="AI476" s="126"/>
    </row>
    <row r="477" spans="1:35" ht="12.75" customHeight="1">
      <c r="A477" s="46" t="s">
        <v>1198</v>
      </c>
      <c r="B477" s="47">
        <v>849</v>
      </c>
      <c r="C477" s="28" t="s">
        <v>1199</v>
      </c>
      <c r="D477" s="223">
        <v>452</v>
      </c>
      <c r="E477" s="216">
        <v>39982.199999999997</v>
      </c>
      <c r="F477" s="45">
        <v>35644.15</v>
      </c>
      <c r="G477" s="216">
        <v>46076</v>
      </c>
      <c r="H477" s="216">
        <v>47406</v>
      </c>
      <c r="I477" s="216">
        <v>44210.75</v>
      </c>
      <c r="J477" s="216">
        <v>47653.3</v>
      </c>
      <c r="K477" s="293">
        <v>44227.75</v>
      </c>
      <c r="L477" s="254">
        <v>48876.75</v>
      </c>
      <c r="M477" s="254">
        <v>49476.05</v>
      </c>
      <c r="N477" s="254">
        <v>46696.55</v>
      </c>
      <c r="O477" s="254">
        <v>45984.75</v>
      </c>
      <c r="P477" s="254">
        <v>42890.6</v>
      </c>
      <c r="Q477" s="377">
        <f>SUM(E477:P477)</f>
        <v>539124.85</v>
      </c>
      <c r="R477" s="460">
        <f>AVERAGE(E477:P477)</f>
        <v>44927.070833333302</v>
      </c>
      <c r="S477" s="309">
        <f>+R477</f>
        <v>44927.070833333302</v>
      </c>
      <c r="T477" s="125"/>
      <c r="U477" s="125"/>
      <c r="V477" s="125"/>
      <c r="W477" s="125"/>
      <c r="X477" s="125"/>
      <c r="Y477" s="125"/>
      <c r="Z477" s="125"/>
      <c r="AA477" s="125"/>
      <c r="AB477" s="125"/>
      <c r="AC477" s="125"/>
      <c r="AD477" s="125"/>
      <c r="AE477" s="125"/>
      <c r="AF477" s="125"/>
      <c r="AG477" s="125"/>
      <c r="AH477" s="125"/>
      <c r="AI477" s="126"/>
    </row>
    <row r="478" spans="1:35" ht="12.75" customHeight="1">
      <c r="A478" s="46"/>
      <c r="B478" s="47"/>
      <c r="C478" s="193" t="s">
        <v>1200</v>
      </c>
      <c r="D478" s="32"/>
      <c r="E478" s="127">
        <v>747.33</v>
      </c>
      <c r="F478" s="35">
        <v>96.62</v>
      </c>
      <c r="G478" s="277">
        <v>1661.4</v>
      </c>
      <c r="H478" s="277">
        <v>1860.9</v>
      </c>
      <c r="I478" s="277">
        <v>1381.61</v>
      </c>
      <c r="J478" s="277">
        <v>1898</v>
      </c>
      <c r="K478" s="60">
        <v>1384.16</v>
      </c>
      <c r="L478" s="60">
        <v>2081.5100000000002</v>
      </c>
      <c r="M478" s="60">
        <v>2171.41</v>
      </c>
      <c r="N478" s="60">
        <v>1754.48</v>
      </c>
      <c r="O478" s="60">
        <v>1647.71</v>
      </c>
      <c r="P478" s="62">
        <v>1183.5899999999999</v>
      </c>
      <c r="Q478" s="379">
        <f>SUM(E478:P478)</f>
        <v>17868.72</v>
      </c>
      <c r="R478" s="308">
        <f>+Q478/12</f>
        <v>1489.06</v>
      </c>
      <c r="S478" s="125"/>
      <c r="T478" s="309">
        <f>+R478</f>
        <v>1489.06</v>
      </c>
      <c r="U478" s="221">
        <f>+Q478</f>
        <v>17868.72</v>
      </c>
      <c r="V478" s="125"/>
      <c r="W478" s="221">
        <f>F478</f>
        <v>96.62</v>
      </c>
      <c r="X478" s="112">
        <f>G478</f>
        <v>1661.4</v>
      </c>
      <c r="Y478" s="112" t="s">
        <v>376</v>
      </c>
      <c r="Z478" s="112">
        <f>I478</f>
        <v>1381.61</v>
      </c>
      <c r="AA478" s="112">
        <f>J478</f>
        <v>1898</v>
      </c>
      <c r="AB478" s="112">
        <f>K478</f>
        <v>1384.16</v>
      </c>
      <c r="AC478" s="125" t="s">
        <v>376</v>
      </c>
      <c r="AD478" s="125" t="s">
        <v>376</v>
      </c>
      <c r="AE478" s="125" t="s">
        <v>376</v>
      </c>
      <c r="AF478" s="112">
        <f>O478</f>
        <v>1647.71</v>
      </c>
      <c r="AG478" s="125" t="s">
        <v>376</v>
      </c>
      <c r="AH478" s="125"/>
      <c r="AI478" s="126"/>
    </row>
    <row r="479" spans="1:35" ht="12.75" customHeight="1">
      <c r="A479" s="46"/>
      <c r="B479" s="47"/>
      <c r="C479" s="193" t="s">
        <v>1201</v>
      </c>
      <c r="D479" s="32"/>
      <c r="E479" s="118">
        <f t="shared" ref="E479:Q479" si="49">E477/$D$477</f>
        <v>88.456194690265505</v>
      </c>
      <c r="F479" s="118">
        <f t="shared" si="49"/>
        <v>78.858738938053094</v>
      </c>
      <c r="G479" s="118">
        <f t="shared" si="49"/>
        <v>101.938053097345</v>
      </c>
      <c r="H479" s="118">
        <f t="shared" si="49"/>
        <v>104.880530973451</v>
      </c>
      <c r="I479" s="118">
        <f t="shared" si="49"/>
        <v>97.811393805309706</v>
      </c>
      <c r="J479" s="118">
        <f t="shared" si="49"/>
        <v>105.427654867257</v>
      </c>
      <c r="K479" s="118">
        <f t="shared" si="49"/>
        <v>97.849004424778798</v>
      </c>
      <c r="L479" s="118">
        <f t="shared" si="49"/>
        <v>108.134402654867</v>
      </c>
      <c r="M479" s="118">
        <f t="shared" si="49"/>
        <v>109.46028761061901</v>
      </c>
      <c r="N479" s="118">
        <f t="shared" si="49"/>
        <v>103.310951327434</v>
      </c>
      <c r="O479" s="118">
        <f t="shared" si="49"/>
        <v>101.73617256637201</v>
      </c>
      <c r="P479" s="118">
        <f t="shared" si="49"/>
        <v>94.890707964601802</v>
      </c>
      <c r="Q479" s="179">
        <f t="shared" si="49"/>
        <v>1192.7540929203501</v>
      </c>
      <c r="R479" s="308">
        <f>+R477/D477</f>
        <v>99.396174410029502</v>
      </c>
      <c r="S479" s="125"/>
      <c r="T479" s="125"/>
      <c r="U479" s="125"/>
      <c r="V479" s="125"/>
      <c r="W479" s="125"/>
      <c r="X479" s="125"/>
      <c r="Y479" s="125"/>
      <c r="Z479" s="125"/>
      <c r="AA479" s="125"/>
      <c r="AB479" s="125"/>
      <c r="AC479" s="125"/>
      <c r="AD479" s="125"/>
      <c r="AE479" s="125"/>
      <c r="AF479" s="125"/>
      <c r="AG479" s="125"/>
      <c r="AH479" s="125"/>
      <c r="AI479" s="126"/>
    </row>
    <row r="480" spans="1:35" ht="12.75" customHeight="1">
      <c r="A480" s="46"/>
      <c r="B480" s="47"/>
      <c r="C480" s="193" t="s">
        <v>1202</v>
      </c>
      <c r="D480" s="32"/>
      <c r="E480" s="186" t="s">
        <v>1203</v>
      </c>
      <c r="F480" s="186" t="s">
        <v>1204</v>
      </c>
      <c r="G480" s="186" t="s">
        <v>1204</v>
      </c>
      <c r="H480" s="186" t="s">
        <v>1205</v>
      </c>
      <c r="I480" s="186" t="s">
        <v>1205</v>
      </c>
      <c r="J480" s="186" t="s">
        <v>1205</v>
      </c>
      <c r="K480" s="186" t="s">
        <v>1206</v>
      </c>
      <c r="L480" s="186" t="s">
        <v>1207</v>
      </c>
      <c r="M480" s="186" t="s">
        <v>1207</v>
      </c>
      <c r="N480" s="144" t="s">
        <v>1207</v>
      </c>
      <c r="O480" s="144" t="s">
        <v>1207</v>
      </c>
      <c r="P480" s="144" t="s">
        <v>1208</v>
      </c>
      <c r="Q480" s="180"/>
      <c r="R480" s="308"/>
      <c r="S480" s="125"/>
      <c r="T480" s="125"/>
      <c r="U480" s="125"/>
      <c r="V480" s="125"/>
      <c r="W480" s="125"/>
      <c r="X480" s="125"/>
      <c r="Y480" s="125"/>
      <c r="Z480" s="125"/>
      <c r="AA480" s="125"/>
      <c r="AB480" s="125"/>
      <c r="AC480" s="125"/>
      <c r="AD480" s="125"/>
      <c r="AE480" s="125"/>
      <c r="AF480" s="125"/>
      <c r="AG480" s="125"/>
      <c r="AH480" s="125"/>
      <c r="AI480" s="126"/>
    </row>
    <row r="481" spans="1:35" ht="12.75" customHeight="1">
      <c r="A481" s="52"/>
      <c r="B481" s="53"/>
      <c r="C481" s="194"/>
      <c r="D481" s="66"/>
      <c r="E481" s="318"/>
      <c r="F481" s="41"/>
      <c r="G481" s="318"/>
      <c r="H481" s="319" t="s">
        <v>1209</v>
      </c>
      <c r="I481" s="319" t="s">
        <v>1209</v>
      </c>
      <c r="J481" s="319" t="s">
        <v>1209</v>
      </c>
      <c r="K481" s="182"/>
      <c r="L481" s="68"/>
      <c r="M481" s="68"/>
      <c r="N481" s="289"/>
      <c r="O481" s="289"/>
      <c r="P481" s="289"/>
      <c r="Q481" s="374"/>
      <c r="R481" s="311"/>
      <c r="S481" s="125"/>
      <c r="T481" s="125"/>
      <c r="U481" s="125"/>
      <c r="V481" s="125"/>
      <c r="W481" s="125"/>
      <c r="X481" s="125"/>
      <c r="Y481" s="125"/>
      <c r="Z481" s="125"/>
      <c r="AA481" s="125"/>
      <c r="AB481" s="125"/>
      <c r="AC481" s="125"/>
      <c r="AD481" s="125"/>
      <c r="AE481" s="125"/>
      <c r="AF481" s="125"/>
      <c r="AG481" s="125"/>
      <c r="AH481" s="125"/>
      <c r="AI481" s="126"/>
    </row>
    <row r="482" spans="1:35" ht="12.75" customHeight="1">
      <c r="A482" s="46" t="s">
        <v>1210</v>
      </c>
      <c r="B482" s="47">
        <v>853</v>
      </c>
      <c r="C482" s="28" t="s">
        <v>1211</v>
      </c>
      <c r="D482" s="29">
        <v>1165</v>
      </c>
      <c r="E482" s="252">
        <v>34930.300000000003</v>
      </c>
      <c r="F482" s="45">
        <v>36597.82</v>
      </c>
      <c r="G482" s="216">
        <v>42231.89</v>
      </c>
      <c r="H482" s="216">
        <v>34985.593000000001</v>
      </c>
      <c r="I482" s="216">
        <v>34297.370000000003</v>
      </c>
      <c r="J482" s="216">
        <v>30212.29</v>
      </c>
      <c r="K482" s="202">
        <v>28868.68</v>
      </c>
      <c r="L482" s="216">
        <v>31208.32</v>
      </c>
      <c r="M482" s="216">
        <v>31012.67</v>
      </c>
      <c r="N482" s="254">
        <v>30761.119999999999</v>
      </c>
      <c r="O482" s="254">
        <v>35609.949999999997</v>
      </c>
      <c r="P482" s="254">
        <v>31007.96</v>
      </c>
      <c r="Q482" s="377">
        <f>SUM(E482:P482)</f>
        <v>401723.96299999999</v>
      </c>
      <c r="R482" s="460">
        <f>AVERAGE(E482:P482)</f>
        <v>33476.9969166667</v>
      </c>
      <c r="S482" s="309">
        <f>+R482</f>
        <v>33476.9969166667</v>
      </c>
      <c r="T482" s="125"/>
      <c r="U482" s="125"/>
      <c r="V482" s="125"/>
      <c r="W482" s="125"/>
      <c r="X482" s="125"/>
      <c r="Y482" s="125"/>
      <c r="Z482" s="125"/>
      <c r="AA482" s="125"/>
      <c r="AB482" s="125"/>
      <c r="AC482" s="125"/>
      <c r="AD482" s="125"/>
      <c r="AE482" s="125"/>
      <c r="AF482" s="125"/>
      <c r="AG482" s="125"/>
      <c r="AH482" s="125"/>
      <c r="AI482" s="126"/>
    </row>
    <row r="483" spans="1:35" ht="12.75" customHeight="1">
      <c r="A483" s="46"/>
      <c r="B483" s="47"/>
      <c r="C483" s="193" t="s">
        <v>1212</v>
      </c>
      <c r="D483" s="32"/>
      <c r="E483" s="127" t="s">
        <v>376</v>
      </c>
      <c r="F483" s="35" t="s">
        <v>376</v>
      </c>
      <c r="G483" s="127" t="s">
        <v>376</v>
      </c>
      <c r="H483" s="127" t="s">
        <v>376</v>
      </c>
      <c r="I483" s="127" t="s">
        <v>376</v>
      </c>
      <c r="J483" s="127" t="s">
        <v>376</v>
      </c>
      <c r="K483" s="127" t="s">
        <v>376</v>
      </c>
      <c r="L483" s="127" t="s">
        <v>376</v>
      </c>
      <c r="M483" s="127" t="s">
        <v>376</v>
      </c>
      <c r="N483" s="60" t="s">
        <v>376</v>
      </c>
      <c r="O483" s="60" t="s">
        <v>376</v>
      </c>
      <c r="P483" s="60" t="s">
        <v>376</v>
      </c>
      <c r="Q483" s="379">
        <f>SUM(E483:P483)</f>
        <v>0</v>
      </c>
      <c r="R483" s="308">
        <f>+Q483/12</f>
        <v>0</v>
      </c>
      <c r="S483" s="125"/>
      <c r="T483" s="309">
        <f>+R483</f>
        <v>0</v>
      </c>
      <c r="U483" s="221">
        <f>+Q483</f>
        <v>0</v>
      </c>
      <c r="V483" s="125"/>
      <c r="W483" s="221" t="s">
        <v>376</v>
      </c>
      <c r="X483" s="125" t="s">
        <v>376</v>
      </c>
      <c r="Y483" s="125" t="s">
        <v>376</v>
      </c>
      <c r="Z483" s="125" t="s">
        <v>376</v>
      </c>
      <c r="AA483" s="125" t="s">
        <v>376</v>
      </c>
      <c r="AB483" s="125" t="s">
        <v>376</v>
      </c>
      <c r="AC483" s="125" t="s">
        <v>376</v>
      </c>
      <c r="AD483" s="125" t="s">
        <v>376</v>
      </c>
      <c r="AE483" s="125" t="s">
        <v>376</v>
      </c>
      <c r="AF483" s="125" t="s">
        <v>376</v>
      </c>
      <c r="AG483" s="125" t="s">
        <v>376</v>
      </c>
      <c r="AH483" s="125"/>
      <c r="AI483" s="126"/>
    </row>
    <row r="484" spans="1:35" ht="12.75" customHeight="1">
      <c r="A484" s="46"/>
      <c r="B484" s="514"/>
      <c r="C484" s="193" t="s">
        <v>1213</v>
      </c>
      <c r="D484" s="32"/>
      <c r="E484" s="118">
        <f t="shared" ref="E484:P484" si="50">E482/$D$477</f>
        <v>77.279424778761097</v>
      </c>
      <c r="F484" s="118">
        <f t="shared" si="50"/>
        <v>80.968628318584095</v>
      </c>
      <c r="G484" s="118">
        <f t="shared" si="50"/>
        <v>93.433384955752203</v>
      </c>
      <c r="H484" s="118">
        <f t="shared" si="50"/>
        <v>77.401754424778801</v>
      </c>
      <c r="I484" s="118">
        <f t="shared" si="50"/>
        <v>75.879137168141597</v>
      </c>
      <c r="J484" s="118">
        <f t="shared" si="50"/>
        <v>66.841349557522094</v>
      </c>
      <c r="K484" s="118">
        <f t="shared" si="50"/>
        <v>63.868761061946898</v>
      </c>
      <c r="L484" s="118">
        <f t="shared" si="50"/>
        <v>69.044955752212402</v>
      </c>
      <c r="M484" s="118">
        <f t="shared" si="50"/>
        <v>68.612101769911504</v>
      </c>
      <c r="N484" s="118">
        <f t="shared" si="50"/>
        <v>68.055575221238897</v>
      </c>
      <c r="O484" s="118">
        <f t="shared" si="50"/>
        <v>78.783075221238903</v>
      </c>
      <c r="P484" s="118">
        <f t="shared" si="50"/>
        <v>68.601681415929207</v>
      </c>
      <c r="Q484" s="179">
        <f>Q482/$D$482</f>
        <v>344.82743605150199</v>
      </c>
      <c r="R484" s="308">
        <f>+R482/D482</f>
        <v>28.735619670958499</v>
      </c>
      <c r="S484" s="125"/>
      <c r="T484" s="125"/>
      <c r="U484" s="125"/>
      <c r="V484" s="125"/>
      <c r="W484" s="125"/>
      <c r="X484" s="125"/>
      <c r="Y484" s="125"/>
      <c r="Z484" s="125"/>
      <c r="AA484" s="125"/>
      <c r="AB484" s="125"/>
      <c r="AC484" s="125"/>
      <c r="AD484" s="125"/>
      <c r="AE484" s="125"/>
      <c r="AF484" s="125"/>
      <c r="AG484" s="125"/>
      <c r="AH484" s="125"/>
      <c r="AI484" s="126"/>
    </row>
    <row r="485" spans="1:35" ht="12.75" customHeight="1">
      <c r="A485" s="46"/>
      <c r="B485" s="47"/>
      <c r="C485" s="193" t="s">
        <v>1214</v>
      </c>
      <c r="D485" s="32"/>
      <c r="E485" s="277"/>
      <c r="F485" s="35"/>
      <c r="G485" s="277"/>
      <c r="H485" s="277"/>
      <c r="I485" s="277"/>
      <c r="J485" s="277"/>
      <c r="K485" s="127"/>
      <c r="L485" s="127"/>
      <c r="M485" s="277"/>
      <c r="N485" s="62"/>
      <c r="O485" s="62"/>
      <c r="P485" s="62"/>
      <c r="Q485" s="148"/>
      <c r="R485" s="310"/>
      <c r="S485" s="125"/>
      <c r="T485" s="125"/>
      <c r="U485" s="125"/>
      <c r="V485" s="125"/>
      <c r="W485" s="125"/>
      <c r="X485" s="125"/>
      <c r="Y485" s="125"/>
      <c r="Z485" s="125"/>
      <c r="AA485" s="125"/>
      <c r="AB485" s="125"/>
      <c r="AC485" s="125"/>
      <c r="AD485" s="125"/>
      <c r="AE485" s="125"/>
      <c r="AF485" s="125"/>
      <c r="AG485" s="125"/>
      <c r="AH485" s="125"/>
      <c r="AI485" s="126"/>
    </row>
    <row r="486" spans="1:35" ht="12.75" customHeight="1">
      <c r="A486" s="46"/>
      <c r="B486" s="47"/>
      <c r="C486" s="193" t="s">
        <v>1215</v>
      </c>
      <c r="D486" s="32"/>
      <c r="E486" s="277"/>
      <c r="F486" s="35"/>
      <c r="G486" s="277"/>
      <c r="H486" s="277"/>
      <c r="I486" s="277"/>
      <c r="J486" s="277"/>
      <c r="K486" s="127"/>
      <c r="L486" s="277"/>
      <c r="M486" s="277"/>
      <c r="N486" s="62"/>
      <c r="O486" s="62"/>
      <c r="P486" s="62"/>
      <c r="Q486" s="148"/>
      <c r="R486" s="310"/>
      <c r="S486" s="125"/>
      <c r="T486" s="125"/>
      <c r="U486" s="125"/>
      <c r="V486" s="125"/>
      <c r="W486" s="125"/>
      <c r="X486" s="125"/>
      <c r="Y486" s="125"/>
      <c r="Z486" s="125"/>
      <c r="AA486" s="125"/>
      <c r="AB486" s="125"/>
      <c r="AC486" s="125"/>
      <c r="AD486" s="125"/>
      <c r="AE486" s="125"/>
      <c r="AF486" s="125"/>
      <c r="AG486" s="125"/>
      <c r="AH486" s="125"/>
      <c r="AI486" s="126"/>
    </row>
    <row r="487" spans="1:35" ht="12.75" customHeight="1">
      <c r="A487" s="46"/>
      <c r="B487" s="47"/>
      <c r="C487" s="193" t="s">
        <v>1216</v>
      </c>
      <c r="D487" s="32"/>
      <c r="E487" s="277"/>
      <c r="F487" s="35"/>
      <c r="G487" s="277"/>
      <c r="H487" s="277"/>
      <c r="I487" s="277"/>
      <c r="J487" s="277"/>
      <c r="K487" s="127"/>
      <c r="L487" s="277"/>
      <c r="M487" s="277"/>
      <c r="N487" s="62"/>
      <c r="O487" s="62"/>
      <c r="P487" s="62"/>
      <c r="Q487" s="148"/>
      <c r="R487" s="310"/>
      <c r="S487" s="125"/>
      <c r="T487" s="125"/>
      <c r="U487" s="125"/>
      <c r="V487" s="125"/>
      <c r="W487" s="125"/>
      <c r="X487" s="125"/>
      <c r="Y487" s="125"/>
      <c r="Z487" s="125"/>
      <c r="AA487" s="125"/>
      <c r="AB487" s="125"/>
      <c r="AC487" s="125"/>
      <c r="AD487" s="125"/>
      <c r="AE487" s="125"/>
      <c r="AF487" s="125"/>
      <c r="AG487" s="125"/>
      <c r="AH487" s="125"/>
      <c r="AI487" s="126"/>
    </row>
    <row r="488" spans="1:35" ht="12.75" customHeight="1">
      <c r="A488" s="315"/>
      <c r="B488" s="32"/>
      <c r="C488" s="193" t="s">
        <v>1217</v>
      </c>
      <c r="D488" s="34"/>
      <c r="E488" s="277"/>
      <c r="F488" s="35"/>
      <c r="G488" s="277"/>
      <c r="H488" s="277"/>
      <c r="I488" s="277"/>
      <c r="J488" s="277"/>
      <c r="K488" s="127"/>
      <c r="L488" s="277"/>
      <c r="M488" s="277"/>
      <c r="N488" s="62"/>
      <c r="O488" s="62"/>
      <c r="P488" s="62"/>
      <c r="Q488" s="148"/>
      <c r="R488" s="310"/>
      <c r="S488" s="125"/>
      <c r="T488" s="125"/>
      <c r="U488" s="125"/>
      <c r="V488" s="125"/>
      <c r="W488" s="125"/>
      <c r="X488" s="125"/>
      <c r="Y488" s="125"/>
      <c r="Z488" s="125"/>
      <c r="AA488" s="125"/>
      <c r="AB488" s="125"/>
      <c r="AC488" s="125"/>
      <c r="AD488" s="125"/>
      <c r="AE488" s="125"/>
      <c r="AF488" s="125"/>
      <c r="AG488" s="125"/>
      <c r="AH488" s="125"/>
      <c r="AI488" s="126"/>
    </row>
    <row r="489" spans="1:35" ht="180" customHeight="1">
      <c r="A489" s="52"/>
      <c r="B489" s="515" t="s">
        <v>1218</v>
      </c>
      <c r="C489" s="194" t="s">
        <v>1219</v>
      </c>
      <c r="D489" s="66"/>
      <c r="E489" s="496"/>
      <c r="F489" s="229"/>
      <c r="G489" s="496"/>
      <c r="H489" s="496"/>
      <c r="I489" s="496"/>
      <c r="J489" s="496"/>
      <c r="K489" s="519"/>
      <c r="L489" s="496"/>
      <c r="M489" s="496"/>
      <c r="N489" s="289"/>
      <c r="O489" s="254"/>
      <c r="P489" s="68"/>
      <c r="Q489" s="374"/>
      <c r="R489" s="311"/>
      <c r="S489" s="125"/>
      <c r="T489" s="125"/>
      <c r="U489" s="125"/>
      <c r="V489" s="125"/>
      <c r="W489" s="125"/>
      <c r="X489" s="125"/>
      <c r="Y489" s="125"/>
      <c r="Z489" s="125"/>
      <c r="AA489" s="125"/>
      <c r="AB489" s="125"/>
      <c r="AC489" s="125"/>
      <c r="AD489" s="125"/>
      <c r="AE489" s="125"/>
      <c r="AF489" s="125"/>
      <c r="AG489" s="125"/>
      <c r="AH489" s="125"/>
      <c r="AI489" s="126"/>
    </row>
    <row r="490" spans="1:35" ht="14.25" customHeight="1">
      <c r="A490" s="46" t="s">
        <v>1220</v>
      </c>
      <c r="B490" s="47">
        <v>765</v>
      </c>
      <c r="C490" s="612" t="s">
        <v>1221</v>
      </c>
      <c r="D490" s="495">
        <v>1981</v>
      </c>
      <c r="E490" s="240">
        <v>60847.6</v>
      </c>
      <c r="F490" s="240">
        <v>53128.1</v>
      </c>
      <c r="G490" s="240">
        <v>56128.54</v>
      </c>
      <c r="H490" s="240">
        <v>58347.01</v>
      </c>
      <c r="I490" s="240">
        <v>82047.5</v>
      </c>
      <c r="J490" s="240">
        <v>56581.07</v>
      </c>
      <c r="K490" s="240">
        <v>45187.63</v>
      </c>
      <c r="L490" s="240">
        <v>41311.410000000003</v>
      </c>
      <c r="M490" s="240">
        <v>41489.29</v>
      </c>
      <c r="N490" s="265">
        <v>42852.87</v>
      </c>
      <c r="O490" s="210"/>
      <c r="P490" s="273"/>
      <c r="Q490" s="377">
        <f>SUM(E490:P490)</f>
        <v>537921.02</v>
      </c>
      <c r="R490" s="460">
        <f>AVERAGE(E490:P490)</f>
        <v>53792.101999999999</v>
      </c>
      <c r="S490" s="309">
        <f>+R490</f>
        <v>53792.101999999999</v>
      </c>
      <c r="T490" s="125"/>
      <c r="U490" s="125"/>
      <c r="V490" s="125"/>
      <c r="W490" s="125"/>
      <c r="X490" s="125"/>
      <c r="Y490" s="125"/>
      <c r="Z490" s="125"/>
      <c r="AA490" s="125"/>
      <c r="AB490" s="125"/>
      <c r="AC490" s="125"/>
      <c r="AD490" s="125"/>
      <c r="AE490" s="125"/>
      <c r="AF490" s="125"/>
      <c r="AG490" s="125"/>
      <c r="AH490" s="125"/>
      <c r="AI490" s="126"/>
    </row>
    <row r="491" spans="1:35" ht="14.25" customHeight="1">
      <c r="A491" s="46"/>
      <c r="B491" s="47"/>
      <c r="C491" s="227" t="s">
        <v>1222</v>
      </c>
      <c r="D491" s="34"/>
      <c r="E491" s="240">
        <v>3017.14</v>
      </c>
      <c r="F491" s="240">
        <v>45.22</v>
      </c>
      <c r="G491" s="240">
        <v>494.41</v>
      </c>
      <c r="H491" s="240">
        <v>828.05</v>
      </c>
      <c r="I491" s="240">
        <v>6844.55</v>
      </c>
      <c r="J491" s="240">
        <v>563.16</v>
      </c>
      <c r="K491" s="144" t="s">
        <v>376</v>
      </c>
      <c r="L491" s="144" t="s">
        <v>376</v>
      </c>
      <c r="M491" s="144" t="s">
        <v>376</v>
      </c>
      <c r="N491" s="145" t="s">
        <v>376</v>
      </c>
      <c r="O491" s="210"/>
      <c r="P491" s="76"/>
      <c r="Q491" s="461">
        <f>SUM(E491:P491)</f>
        <v>11792.53</v>
      </c>
      <c r="R491" s="308">
        <f>Q491/11</f>
        <v>1072.04818181818</v>
      </c>
      <c r="S491" s="125"/>
      <c r="T491" s="309">
        <f>+R491</f>
        <v>1072.04818181818</v>
      </c>
      <c r="U491" s="221">
        <f>+Q491</f>
        <v>11792.53</v>
      </c>
      <c r="V491" s="125"/>
      <c r="W491" s="221">
        <f>F491</f>
        <v>45.22</v>
      </c>
      <c r="X491" s="221">
        <f>G491</f>
        <v>494.41</v>
      </c>
      <c r="Y491" s="221">
        <f>H491</f>
        <v>828.05</v>
      </c>
      <c r="Z491" s="221">
        <f>I491</f>
        <v>6844.55</v>
      </c>
      <c r="AA491" s="221">
        <f>J491</f>
        <v>563.16</v>
      </c>
      <c r="AB491" s="125" t="s">
        <v>376</v>
      </c>
      <c r="AC491" s="125" t="s">
        <v>376</v>
      </c>
      <c r="AD491" s="125" t="s">
        <v>376</v>
      </c>
      <c r="AE491" s="125" t="s">
        <v>376</v>
      </c>
      <c r="AF491" s="125" t="s">
        <v>376</v>
      </c>
      <c r="AG491" s="125" t="s">
        <v>376</v>
      </c>
      <c r="AH491" s="125"/>
      <c r="AI491" s="126"/>
    </row>
    <row r="492" spans="1:35" ht="14.25" customHeight="1">
      <c r="A492" s="46"/>
      <c r="B492" s="47"/>
      <c r="C492" s="36" t="s">
        <v>936</v>
      </c>
      <c r="D492" s="34"/>
      <c r="E492" s="118">
        <f t="shared" ref="E492:N492" si="51">E490/$D$490</f>
        <v>30.715598182735999</v>
      </c>
      <c r="F492" s="118">
        <f t="shared" si="51"/>
        <v>26.8188288743059</v>
      </c>
      <c r="G492" s="118">
        <f t="shared" si="51"/>
        <v>28.3334376577486</v>
      </c>
      <c r="H492" s="118">
        <f t="shared" si="51"/>
        <v>29.453311458859201</v>
      </c>
      <c r="I492" s="118">
        <f t="shared" si="51"/>
        <v>41.417213528520897</v>
      </c>
      <c r="J492" s="118">
        <f t="shared" si="51"/>
        <v>28.561872791519399</v>
      </c>
      <c r="K492" s="118">
        <f t="shared" si="51"/>
        <v>22.810514891469001</v>
      </c>
      <c r="L492" s="118">
        <f t="shared" si="51"/>
        <v>20.853816254417001</v>
      </c>
      <c r="M492" s="118">
        <f t="shared" si="51"/>
        <v>20.943609288238299</v>
      </c>
      <c r="N492" s="110">
        <f t="shared" si="51"/>
        <v>21.631938414941899</v>
      </c>
      <c r="O492" s="265"/>
      <c r="P492" s="38"/>
      <c r="Q492" s="180">
        <f>Q490/$D$490</f>
        <v>271.54014134275599</v>
      </c>
      <c r="R492" s="308">
        <f>+R490/D490</f>
        <v>27.154014134275599</v>
      </c>
      <c r="S492" s="125"/>
      <c r="T492" s="125"/>
      <c r="U492" s="125"/>
      <c r="V492" s="125"/>
      <c r="W492" s="125"/>
      <c r="X492" s="125"/>
      <c r="Y492" s="125"/>
      <c r="Z492" s="125"/>
      <c r="AA492" s="125"/>
      <c r="AB492" s="125"/>
      <c r="AC492" s="125"/>
      <c r="AD492" s="125"/>
      <c r="AE492" s="125"/>
      <c r="AF492" s="125"/>
      <c r="AG492" s="125"/>
      <c r="AH492" s="125"/>
      <c r="AI492" s="126"/>
    </row>
    <row r="493" spans="1:35" ht="14.25" customHeight="1">
      <c r="A493" s="46"/>
      <c r="B493" s="47"/>
      <c r="C493" s="36" t="s">
        <v>1223</v>
      </c>
      <c r="D493" s="34"/>
      <c r="E493" s="60" t="s">
        <v>1224</v>
      </c>
      <c r="F493" s="35" t="s">
        <v>1225</v>
      </c>
      <c r="G493" s="60" t="s">
        <v>1226</v>
      </c>
      <c r="H493" s="60" t="s">
        <v>1227</v>
      </c>
      <c r="I493" s="60" t="s">
        <v>1228</v>
      </c>
      <c r="J493" s="60" t="s">
        <v>1229</v>
      </c>
      <c r="K493" s="62"/>
      <c r="L493" s="62"/>
      <c r="M493" s="62"/>
      <c r="N493" s="62"/>
      <c r="O493" s="252"/>
      <c r="P493" s="252"/>
      <c r="Q493" s="148"/>
      <c r="R493" s="310"/>
      <c r="S493" s="125"/>
      <c r="T493" s="125"/>
      <c r="U493" s="125"/>
      <c r="V493" s="125"/>
      <c r="W493" s="125"/>
      <c r="X493" s="125"/>
      <c r="Y493" s="125"/>
      <c r="Z493" s="125"/>
      <c r="AA493" s="125"/>
      <c r="AB493" s="125"/>
      <c r="AC493" s="125"/>
      <c r="AD493" s="125"/>
      <c r="AE493" s="125"/>
      <c r="AF493" s="125"/>
      <c r="AG493" s="125"/>
      <c r="AH493" s="125"/>
      <c r="AI493" s="126"/>
    </row>
    <row r="494" spans="1:35" ht="14.25" customHeight="1">
      <c r="A494" s="46"/>
      <c r="B494" s="47"/>
      <c r="C494" s="193" t="s">
        <v>942</v>
      </c>
      <c r="D494" s="34"/>
      <c r="E494" s="62"/>
      <c r="F494" s="35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148"/>
      <c r="R494" s="310"/>
      <c r="S494" s="125"/>
      <c r="T494" s="125"/>
      <c r="U494" s="125"/>
      <c r="V494" s="125"/>
      <c r="W494" s="125"/>
      <c r="X494" s="125"/>
      <c r="Y494" s="125"/>
      <c r="Z494" s="125"/>
      <c r="AA494" s="125"/>
      <c r="AB494" s="125"/>
      <c r="AC494" s="125"/>
      <c r="AD494" s="125"/>
      <c r="AE494" s="125"/>
      <c r="AF494" s="125"/>
      <c r="AG494" s="125"/>
      <c r="AH494" s="125"/>
      <c r="AI494" s="126"/>
    </row>
    <row r="495" spans="1:35" ht="104.25" customHeight="1">
      <c r="A495" s="52"/>
      <c r="B495" s="170"/>
      <c r="C495" s="194" t="s">
        <v>1230</v>
      </c>
      <c r="D495" s="40"/>
      <c r="E495" s="289"/>
      <c r="F495" s="229"/>
      <c r="G495" s="289"/>
      <c r="H495" s="68"/>
      <c r="I495" s="68"/>
      <c r="J495" s="68"/>
      <c r="K495" s="68"/>
      <c r="L495" s="68"/>
      <c r="M495" s="68"/>
      <c r="N495" s="68"/>
      <c r="O495" s="68"/>
      <c r="P495" s="68"/>
      <c r="Q495" s="374"/>
      <c r="R495" s="311"/>
      <c r="S495" s="125"/>
      <c r="T495" s="125"/>
      <c r="U495" s="125"/>
      <c r="V495" s="125"/>
      <c r="W495" s="125"/>
      <c r="X495" s="125"/>
      <c r="Y495" s="125"/>
      <c r="Z495" s="125"/>
      <c r="AA495" s="125"/>
      <c r="AB495" s="125"/>
      <c r="AC495" s="125"/>
      <c r="AD495" s="125"/>
      <c r="AE495" s="125"/>
      <c r="AF495" s="125"/>
      <c r="AG495" s="125"/>
      <c r="AH495" s="125"/>
      <c r="AI495" s="126"/>
    </row>
    <row r="496" spans="1:35" ht="12.75" customHeight="1">
      <c r="A496" s="46" t="s">
        <v>1231</v>
      </c>
      <c r="B496" s="47">
        <v>214</v>
      </c>
      <c r="C496" s="231" t="s">
        <v>1232</v>
      </c>
      <c r="D496" s="58">
        <v>161</v>
      </c>
      <c r="E496" s="252">
        <v>9542.6</v>
      </c>
      <c r="F496" s="252">
        <v>9533.6299999999992</v>
      </c>
      <c r="G496" s="274">
        <v>6601.53</v>
      </c>
      <c r="H496" s="217">
        <v>4999.84</v>
      </c>
      <c r="I496" s="216">
        <v>2284.1799999999998</v>
      </c>
      <c r="J496" s="613"/>
      <c r="K496" s="112"/>
      <c r="L496" s="112"/>
      <c r="M496" s="112"/>
      <c r="N496" s="112"/>
      <c r="O496" s="112"/>
      <c r="P496" s="59"/>
      <c r="Q496" s="377">
        <f>SUM(E496:P496)</f>
        <v>32961.78</v>
      </c>
      <c r="R496" s="460">
        <v>0</v>
      </c>
      <c r="S496" s="309">
        <f>+R496</f>
        <v>0</v>
      </c>
      <c r="T496" s="125"/>
      <c r="U496" s="125"/>
      <c r="V496" s="125"/>
      <c r="W496" s="125"/>
      <c r="X496" s="125"/>
      <c r="Y496" s="125"/>
      <c r="Z496" s="125"/>
      <c r="AA496" s="125"/>
      <c r="AB496" s="125"/>
      <c r="AC496" s="125"/>
      <c r="AD496" s="125"/>
      <c r="AE496" s="125"/>
      <c r="AF496" s="125"/>
      <c r="AG496" s="125"/>
      <c r="AH496" s="125"/>
      <c r="AI496" s="126"/>
    </row>
    <row r="497" spans="1:35" ht="12.75" customHeight="1">
      <c r="A497" s="46"/>
      <c r="B497" s="47"/>
      <c r="C497" s="192" t="s">
        <v>1233</v>
      </c>
      <c r="D497" s="34"/>
      <c r="E497" s="60">
        <v>115.26</v>
      </c>
      <c r="F497" s="60">
        <v>114.36</v>
      </c>
      <c r="G497" s="113" t="s">
        <v>376</v>
      </c>
      <c r="H497" s="128" t="s">
        <v>376</v>
      </c>
      <c r="I497" s="127" t="s">
        <v>376</v>
      </c>
      <c r="J497" s="263"/>
      <c r="K497" s="263"/>
      <c r="L497" s="263"/>
      <c r="M497" s="263"/>
      <c r="N497" s="263"/>
      <c r="O497" s="263"/>
      <c r="P497" s="262"/>
      <c r="Q497" s="379">
        <f>SUM(E497:P497)</f>
        <v>229.62</v>
      </c>
      <c r="R497" s="308">
        <f>+Q497/5</f>
        <v>45.923999999999999</v>
      </c>
      <c r="S497" s="125"/>
      <c r="T497" s="309">
        <f>+R497</f>
        <v>45.923999999999999</v>
      </c>
      <c r="U497" s="221">
        <f>+Q497</f>
        <v>229.62</v>
      </c>
      <c r="V497" s="125"/>
      <c r="W497" s="221" t="s">
        <v>376</v>
      </c>
      <c r="X497" s="125" t="s">
        <v>376</v>
      </c>
      <c r="Y497" s="125" t="s">
        <v>376</v>
      </c>
      <c r="Z497" s="125" t="s">
        <v>376</v>
      </c>
      <c r="AA497" s="125" t="s">
        <v>376</v>
      </c>
      <c r="AB497" s="125" t="s">
        <v>376</v>
      </c>
      <c r="AC497" s="125" t="s">
        <v>376</v>
      </c>
      <c r="AD497" s="125" t="s">
        <v>376</v>
      </c>
      <c r="AE497" s="125" t="s">
        <v>376</v>
      </c>
      <c r="AF497" s="125" t="s">
        <v>376</v>
      </c>
      <c r="AG497" s="125" t="s">
        <v>376</v>
      </c>
      <c r="AH497" s="125"/>
      <c r="AI497" s="126"/>
    </row>
    <row r="498" spans="1:35" ht="12.75" customHeight="1">
      <c r="A498" s="46"/>
      <c r="B498" s="47"/>
      <c r="C498" s="193" t="s">
        <v>689</v>
      </c>
      <c r="D498" s="34"/>
      <c r="E498" s="37">
        <f>E496/$D$496</f>
        <v>59.270807453416197</v>
      </c>
      <c r="F498" s="37">
        <f>F496/$D$496</f>
        <v>59.215093167701902</v>
      </c>
      <c r="G498" s="105">
        <f>G496/$D$496</f>
        <v>41.003291925465803</v>
      </c>
      <c r="H498" s="118">
        <f>H496/$D$496</f>
        <v>31.054906832298101</v>
      </c>
      <c r="I498" s="118">
        <f>I496/$D$496</f>
        <v>14.187453416149101</v>
      </c>
      <c r="J498" s="106"/>
      <c r="K498" s="106"/>
      <c r="L498" s="106"/>
      <c r="M498" s="106"/>
      <c r="N498" s="106"/>
      <c r="O498" s="106"/>
      <c r="P498" s="38"/>
      <c r="Q498" s="179">
        <f>Q496/$D$496</f>
        <v>204.73155279503101</v>
      </c>
      <c r="R498" s="308">
        <f>+R496/D496</f>
        <v>0</v>
      </c>
      <c r="S498" s="125"/>
      <c r="T498" s="125"/>
      <c r="U498" s="125"/>
      <c r="V498" s="125"/>
      <c r="W498" s="125"/>
      <c r="X498" s="125"/>
      <c r="Y498" s="125"/>
      <c r="Z498" s="125"/>
      <c r="AA498" s="125"/>
      <c r="AB498" s="125"/>
      <c r="AC498" s="125"/>
      <c r="AD498" s="125"/>
      <c r="AE498" s="125"/>
      <c r="AF498" s="125"/>
      <c r="AG498" s="125"/>
      <c r="AH498" s="125"/>
      <c r="AI498" s="126"/>
    </row>
    <row r="499" spans="1:35" ht="12.75" customHeight="1">
      <c r="A499" s="46"/>
      <c r="B499" s="47"/>
      <c r="C499" s="193" t="s">
        <v>1234</v>
      </c>
      <c r="D499" s="34"/>
      <c r="E499" s="505" t="s">
        <v>1235</v>
      </c>
      <c r="F499" s="76" t="s">
        <v>1235</v>
      </c>
      <c r="G499" s="60"/>
      <c r="H499" s="254"/>
      <c r="I499" s="254"/>
      <c r="J499" s="505"/>
      <c r="K499" s="254"/>
      <c r="L499" s="254"/>
      <c r="M499" s="254"/>
      <c r="N499" s="254"/>
      <c r="O499" s="254"/>
      <c r="P499" s="254"/>
      <c r="Q499" s="375"/>
      <c r="R499" s="466"/>
      <c r="S499" s="125"/>
      <c r="T499" s="125"/>
      <c r="U499" s="125"/>
      <c r="V499" s="125"/>
      <c r="W499" s="125"/>
      <c r="X499" s="125"/>
      <c r="Y499" s="125"/>
      <c r="Z499" s="125"/>
      <c r="AA499" s="125"/>
      <c r="AB499" s="125"/>
      <c r="AC499" s="125"/>
      <c r="AD499" s="125"/>
      <c r="AE499" s="125"/>
      <c r="AF499" s="125"/>
      <c r="AG499" s="125"/>
      <c r="AH499" s="125"/>
      <c r="AI499" s="126"/>
    </row>
    <row r="500" spans="1:35" ht="12.75" customHeight="1">
      <c r="A500" s="46"/>
      <c r="B500" s="47"/>
      <c r="C500" s="192" t="s">
        <v>1236</v>
      </c>
      <c r="D500" s="34"/>
      <c r="E500" s="62"/>
      <c r="F500" s="144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148"/>
      <c r="R500" s="310"/>
      <c r="S500" s="125"/>
      <c r="T500" s="125"/>
      <c r="U500" s="125"/>
      <c r="V500" s="125"/>
      <c r="W500" s="125"/>
      <c r="X500" s="125"/>
      <c r="Y500" s="125"/>
      <c r="Z500" s="125"/>
      <c r="AA500" s="125"/>
      <c r="AB500" s="125"/>
      <c r="AC500" s="125"/>
      <c r="AD500" s="125"/>
      <c r="AE500" s="125"/>
      <c r="AF500" s="125"/>
      <c r="AG500" s="125"/>
      <c r="AH500" s="125"/>
      <c r="AI500" s="126"/>
    </row>
    <row r="501" spans="1:35" ht="118.5" customHeight="1">
      <c r="A501" s="39"/>
      <c r="B501" s="170"/>
      <c r="C501" s="194" t="s">
        <v>1237</v>
      </c>
      <c r="D501" s="40"/>
      <c r="E501" s="68"/>
      <c r="F501" s="189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305"/>
      <c r="R501" s="306"/>
      <c r="S501" s="125"/>
      <c r="T501" s="125"/>
      <c r="U501" s="125"/>
      <c r="V501" s="125"/>
      <c r="W501" s="125"/>
      <c r="X501" s="125"/>
      <c r="Y501" s="125"/>
      <c r="Z501" s="125"/>
      <c r="AA501" s="125"/>
      <c r="AB501" s="125"/>
      <c r="AC501" s="125"/>
      <c r="AD501" s="125"/>
      <c r="AE501" s="125"/>
      <c r="AF501" s="125"/>
      <c r="AG501" s="125"/>
      <c r="AH501" s="125"/>
      <c r="AI501" s="126"/>
    </row>
    <row r="502" spans="1:35" ht="12.75" customHeight="1">
      <c r="A502" s="46" t="s">
        <v>391</v>
      </c>
      <c r="B502" s="47">
        <v>159</v>
      </c>
      <c r="C502" s="71" t="s">
        <v>392</v>
      </c>
      <c r="D502" s="89">
        <v>1025</v>
      </c>
      <c r="E502" s="45">
        <v>431933.36</v>
      </c>
      <c r="F502" s="179">
        <v>422212.93</v>
      </c>
      <c r="G502" s="45">
        <v>454396.15</v>
      </c>
      <c r="H502" s="45">
        <v>475047.59</v>
      </c>
      <c r="I502" s="45">
        <v>567969.53</v>
      </c>
      <c r="J502" s="45">
        <v>600944.86</v>
      </c>
      <c r="K502" s="45">
        <v>502458.66</v>
      </c>
      <c r="L502" s="45">
        <v>457570.57</v>
      </c>
      <c r="M502" s="45">
        <v>657245.88</v>
      </c>
      <c r="N502" s="45">
        <v>655602.86</v>
      </c>
      <c r="O502" s="45">
        <v>587610.55000000005</v>
      </c>
      <c r="P502" s="45">
        <v>709739.59</v>
      </c>
      <c r="Q502" s="280">
        <f>SUM(E502:P502)</f>
        <v>6522732.5300000003</v>
      </c>
      <c r="R502" s="460">
        <f>AVERAGE(E502:P502)</f>
        <v>543561.04416666704</v>
      </c>
      <c r="S502" s="309">
        <f>+R502</f>
        <v>543561.04416666704</v>
      </c>
      <c r="T502" s="125"/>
      <c r="U502" s="125"/>
      <c r="V502" s="125"/>
      <c r="W502" s="125"/>
      <c r="X502" s="125"/>
      <c r="Y502" s="125"/>
      <c r="Z502" s="125"/>
      <c r="AA502" s="125"/>
      <c r="AB502" s="125"/>
      <c r="AC502" s="125"/>
      <c r="AD502" s="125"/>
      <c r="AE502" s="125"/>
      <c r="AF502" s="125"/>
      <c r="AG502" s="125"/>
      <c r="AH502" s="125"/>
      <c r="AI502" s="475">
        <f>SUM(L502:P502)</f>
        <v>3067769.45</v>
      </c>
    </row>
    <row r="503" spans="1:35" ht="12.75" customHeight="1">
      <c r="A503" s="46"/>
      <c r="B503" s="47"/>
      <c r="C503" s="73" t="s">
        <v>1238</v>
      </c>
      <c r="D503" s="74"/>
      <c r="E503" s="180" t="s">
        <v>376</v>
      </c>
      <c r="F503" s="180" t="s">
        <v>376</v>
      </c>
      <c r="G503" s="180" t="s">
        <v>376</v>
      </c>
      <c r="H503" s="180" t="s">
        <v>376</v>
      </c>
      <c r="I503" s="180" t="s">
        <v>376</v>
      </c>
      <c r="J503" s="180" t="s">
        <v>376</v>
      </c>
      <c r="K503" s="35" t="s">
        <v>376</v>
      </c>
      <c r="L503" s="35" t="s">
        <v>376</v>
      </c>
      <c r="M503" s="35" t="s">
        <v>376</v>
      </c>
      <c r="N503" s="35" t="s">
        <v>376</v>
      </c>
      <c r="O503" s="35" t="s">
        <v>376</v>
      </c>
      <c r="P503" s="35" t="s">
        <v>376</v>
      </c>
      <c r="Q503" s="148">
        <f>SUM(E503:P503)</f>
        <v>0</v>
      </c>
      <c r="R503" s="460">
        <f>+Q503/12</f>
        <v>0</v>
      </c>
      <c r="S503" s="125"/>
      <c r="T503" s="309">
        <f>+R503</f>
        <v>0</v>
      </c>
      <c r="U503" s="221">
        <f>+Q503</f>
        <v>0</v>
      </c>
      <c r="V503" s="125"/>
      <c r="W503" s="221" t="s">
        <v>376</v>
      </c>
      <c r="X503" s="125" t="s">
        <v>376</v>
      </c>
      <c r="Y503" s="125" t="s">
        <v>376</v>
      </c>
      <c r="Z503" s="125" t="s">
        <v>376</v>
      </c>
      <c r="AA503" s="125" t="s">
        <v>376</v>
      </c>
      <c r="AB503" s="125" t="s">
        <v>376</v>
      </c>
      <c r="AC503" s="125" t="s">
        <v>376</v>
      </c>
      <c r="AD503" s="125" t="s">
        <v>376</v>
      </c>
      <c r="AE503" s="125" t="s">
        <v>376</v>
      </c>
      <c r="AF503" s="125" t="s">
        <v>376</v>
      </c>
      <c r="AG503" s="125" t="s">
        <v>376</v>
      </c>
      <c r="AH503" s="125"/>
      <c r="AI503" s="475">
        <f>SUM(L503:P503)</f>
        <v>0</v>
      </c>
    </row>
    <row r="504" spans="1:35" ht="12.75" customHeight="1">
      <c r="A504" s="46"/>
      <c r="B504" s="47"/>
      <c r="C504" s="36" t="s">
        <v>1239</v>
      </c>
      <c r="D504" s="34"/>
      <c r="E504" s="37">
        <f t="shared" ref="E504:Q504" si="52">E502/$D$502</f>
        <v>421.39839999999998</v>
      </c>
      <c r="F504" s="37">
        <f t="shared" si="52"/>
        <v>411.91505365853698</v>
      </c>
      <c r="G504" s="37">
        <f t="shared" si="52"/>
        <v>443.31331707317099</v>
      </c>
      <c r="H504" s="37">
        <f t="shared" si="52"/>
        <v>463.461063414634</v>
      </c>
      <c r="I504" s="37">
        <f t="shared" si="52"/>
        <v>554.116614634146</v>
      </c>
      <c r="J504" s="37">
        <f t="shared" si="52"/>
        <v>586.28766829268295</v>
      </c>
      <c r="K504" s="37">
        <f t="shared" si="52"/>
        <v>490.20357073170698</v>
      </c>
      <c r="L504" s="37">
        <f t="shared" si="52"/>
        <v>446.410312195122</v>
      </c>
      <c r="M504" s="37">
        <f t="shared" si="52"/>
        <v>641.21549268292699</v>
      </c>
      <c r="N504" s="37">
        <f t="shared" si="52"/>
        <v>639.61254634146303</v>
      </c>
      <c r="O504" s="37">
        <f t="shared" si="52"/>
        <v>573.27858536585404</v>
      </c>
      <c r="P504" s="37">
        <f t="shared" si="52"/>
        <v>692.42886829268298</v>
      </c>
      <c r="Q504" s="179">
        <f t="shared" si="52"/>
        <v>6363.6414926829302</v>
      </c>
      <c r="R504" s="308">
        <f>+R502/D502</f>
        <v>530.30345772357703</v>
      </c>
      <c r="S504" s="125"/>
      <c r="T504" s="125"/>
      <c r="U504" s="125"/>
      <c r="V504" s="125"/>
      <c r="W504" s="125"/>
      <c r="X504" s="125"/>
      <c r="Y504" s="125"/>
      <c r="Z504" s="125"/>
      <c r="AA504" s="125"/>
      <c r="AB504" s="125"/>
      <c r="AC504" s="125"/>
      <c r="AD504" s="125"/>
      <c r="AE504" s="125"/>
      <c r="AF504" s="125"/>
      <c r="AG504" s="125"/>
      <c r="AH504" s="125"/>
      <c r="AI504" s="475">
        <f>SUM(L504:P504)</f>
        <v>2992.9458048780498</v>
      </c>
    </row>
    <row r="505" spans="1:35" ht="12.75" customHeight="1">
      <c r="A505" s="46"/>
      <c r="B505" s="47"/>
      <c r="C505" s="36" t="s">
        <v>1240</v>
      </c>
      <c r="D505" s="34"/>
      <c r="E505" s="184"/>
      <c r="F505" s="186"/>
      <c r="G505" s="287"/>
      <c r="H505" s="320"/>
      <c r="I505" s="287"/>
      <c r="J505" s="287"/>
      <c r="K505" s="287"/>
      <c r="L505" s="287"/>
      <c r="M505" s="287"/>
      <c r="N505" s="287"/>
      <c r="O505" s="287"/>
      <c r="P505" s="287"/>
      <c r="Q505" s="326"/>
      <c r="R505" s="466"/>
      <c r="S505" s="125"/>
      <c r="T505" s="125"/>
      <c r="U505" s="125"/>
      <c r="V505" s="125"/>
      <c r="W505" s="125"/>
      <c r="X505" s="125"/>
      <c r="Y505" s="125"/>
      <c r="Z505" s="125"/>
      <c r="AA505" s="125"/>
      <c r="AB505" s="125"/>
      <c r="AC505" s="125"/>
      <c r="AD505" s="125"/>
      <c r="AE505" s="125"/>
      <c r="AF505" s="125"/>
      <c r="AG505" s="125"/>
      <c r="AH505" s="125"/>
      <c r="AI505" s="126"/>
    </row>
    <row r="506" spans="1:35" ht="12.75" customHeight="1">
      <c r="A506" s="46"/>
      <c r="B506" s="47"/>
      <c r="C506" s="36" t="s">
        <v>1241</v>
      </c>
      <c r="D506" s="34"/>
      <c r="E506" s="209"/>
      <c r="F506" s="186"/>
      <c r="G506" s="287"/>
      <c r="H506" s="320"/>
      <c r="I506" s="287"/>
      <c r="J506" s="287"/>
      <c r="K506" s="287"/>
      <c r="L506" s="287"/>
      <c r="M506" s="287"/>
      <c r="N506" s="287"/>
      <c r="O506" s="287"/>
      <c r="P506" s="287"/>
      <c r="Q506" s="326"/>
      <c r="R506" s="466"/>
      <c r="S506" s="125"/>
      <c r="T506" s="125"/>
      <c r="U506" s="125"/>
      <c r="V506" s="125"/>
      <c r="W506" s="125"/>
      <c r="X506" s="125"/>
      <c r="Y506" s="125"/>
      <c r="Z506" s="125"/>
      <c r="AA506" s="125"/>
      <c r="AB506" s="125"/>
      <c r="AC506" s="125"/>
      <c r="AD506" s="125"/>
      <c r="AE506" s="125"/>
      <c r="AF506" s="125"/>
      <c r="AG506" s="125"/>
      <c r="AH506" s="125"/>
      <c r="AI506" s="126"/>
    </row>
    <row r="507" spans="1:35" ht="12.75" customHeight="1">
      <c r="A507" s="46"/>
      <c r="B507" s="47"/>
      <c r="C507" s="36" t="s">
        <v>1242</v>
      </c>
      <c r="D507" s="34"/>
      <c r="E507" s="209"/>
      <c r="F507" s="186"/>
      <c r="G507" s="287"/>
      <c r="H507" s="320"/>
      <c r="I507" s="287"/>
      <c r="J507" s="287"/>
      <c r="K507" s="287"/>
      <c r="L507" s="287"/>
      <c r="M507" s="287"/>
      <c r="N507" s="287"/>
      <c r="O507" s="287"/>
      <c r="P507" s="287"/>
      <c r="Q507" s="326"/>
      <c r="R507" s="466"/>
      <c r="S507" s="125"/>
      <c r="T507" s="125"/>
      <c r="U507" s="125"/>
      <c r="V507" s="125"/>
      <c r="W507" s="125"/>
      <c r="X507" s="125"/>
      <c r="Y507" s="125"/>
      <c r="Z507" s="125"/>
      <c r="AA507" s="125"/>
      <c r="AB507" s="125"/>
      <c r="AC507" s="125"/>
      <c r="AD507" s="125"/>
      <c r="AE507" s="125"/>
      <c r="AF507" s="125"/>
      <c r="AG507" s="125"/>
      <c r="AH507" s="125"/>
      <c r="AI507" s="126"/>
    </row>
    <row r="508" spans="1:35" ht="12.75" customHeight="1">
      <c r="A508" s="46"/>
      <c r="B508" s="47"/>
      <c r="C508" s="36" t="s">
        <v>1243</v>
      </c>
      <c r="D508" s="34"/>
      <c r="E508" s="209"/>
      <c r="F508" s="186"/>
      <c r="G508" s="287"/>
      <c r="H508" s="320"/>
      <c r="I508" s="287"/>
      <c r="J508" s="287"/>
      <c r="K508" s="287"/>
      <c r="L508" s="287"/>
      <c r="M508" s="287"/>
      <c r="N508" s="287"/>
      <c r="O508" s="287"/>
      <c r="P508" s="287"/>
      <c r="Q508" s="326"/>
      <c r="R508" s="466"/>
      <c r="S508" s="125"/>
      <c r="T508" s="125"/>
      <c r="U508" s="125"/>
      <c r="V508" s="125"/>
      <c r="W508" s="125"/>
      <c r="X508" s="125"/>
      <c r="Y508" s="125"/>
      <c r="Z508" s="125"/>
      <c r="AA508" s="125"/>
      <c r="AB508" s="125"/>
      <c r="AC508" s="125"/>
      <c r="AD508" s="125"/>
      <c r="AE508" s="125"/>
      <c r="AF508" s="125"/>
      <c r="AG508" s="125"/>
      <c r="AH508" s="125"/>
      <c r="AI508" s="126"/>
    </row>
    <row r="509" spans="1:35" ht="12.75" customHeight="1">
      <c r="A509" s="46"/>
      <c r="B509" s="47"/>
      <c r="C509" s="36" t="s">
        <v>1244</v>
      </c>
      <c r="D509" s="34"/>
      <c r="E509" s="209"/>
      <c r="F509" s="186"/>
      <c r="G509" s="287"/>
      <c r="H509" s="320"/>
      <c r="I509" s="287"/>
      <c r="J509" s="287"/>
      <c r="K509" s="287"/>
      <c r="L509" s="287"/>
      <c r="M509" s="287"/>
      <c r="N509" s="287"/>
      <c r="O509" s="287"/>
      <c r="P509" s="287"/>
      <c r="Q509" s="326"/>
      <c r="R509" s="466"/>
      <c r="S509" s="125"/>
      <c r="T509" s="125"/>
      <c r="U509" s="125"/>
      <c r="V509" s="125"/>
      <c r="W509" s="125"/>
      <c r="X509" s="125"/>
      <c r="Y509" s="125"/>
      <c r="Z509" s="125"/>
      <c r="AA509" s="125"/>
      <c r="AB509" s="125"/>
      <c r="AC509" s="125"/>
      <c r="AD509" s="125"/>
      <c r="AE509" s="125"/>
      <c r="AF509" s="125"/>
      <c r="AG509" s="125"/>
      <c r="AH509" s="125"/>
      <c r="AI509" s="126"/>
    </row>
    <row r="510" spans="1:35" ht="12.75" customHeight="1">
      <c r="A510" s="46"/>
      <c r="B510" s="47"/>
      <c r="C510" s="36" t="s">
        <v>1245</v>
      </c>
      <c r="D510" s="34"/>
      <c r="E510" s="209"/>
      <c r="F510" s="186"/>
      <c r="G510" s="287"/>
      <c r="H510" s="320"/>
      <c r="I510" s="287"/>
      <c r="J510" s="287"/>
      <c r="K510" s="287"/>
      <c r="L510" s="287"/>
      <c r="M510" s="287"/>
      <c r="N510" s="287"/>
      <c r="O510" s="287"/>
      <c r="P510" s="287"/>
      <c r="Q510" s="326"/>
      <c r="R510" s="466"/>
      <c r="S510" s="125"/>
      <c r="T510" s="125"/>
      <c r="U510" s="125"/>
      <c r="V510" s="125"/>
      <c r="W510" s="125"/>
      <c r="X510" s="125"/>
      <c r="Y510" s="125"/>
      <c r="Z510" s="125"/>
      <c r="AA510" s="125"/>
      <c r="AB510" s="125"/>
      <c r="AC510" s="125"/>
      <c r="AD510" s="125"/>
      <c r="AE510" s="125"/>
      <c r="AF510" s="125"/>
      <c r="AG510" s="125"/>
      <c r="AH510" s="125"/>
      <c r="AI510" s="126"/>
    </row>
    <row r="511" spans="1:35" ht="12.75" customHeight="1">
      <c r="A511" s="52"/>
      <c r="B511" s="53"/>
      <c r="C511" s="222"/>
      <c r="D511" s="40"/>
      <c r="E511" s="107"/>
      <c r="F511" s="189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305"/>
      <c r="R511" s="306"/>
      <c r="S511" s="125"/>
      <c r="T511" s="125"/>
      <c r="U511" s="125"/>
      <c r="V511" s="125"/>
      <c r="W511" s="125"/>
      <c r="X511" s="125"/>
      <c r="Y511" s="125"/>
      <c r="Z511" s="125"/>
      <c r="AA511" s="125"/>
      <c r="AB511" s="125"/>
      <c r="AC511" s="125"/>
      <c r="AD511" s="125"/>
      <c r="AE511" s="125"/>
      <c r="AF511" s="125"/>
      <c r="AG511" s="125"/>
      <c r="AH511" s="125"/>
      <c r="AI511" s="126"/>
    </row>
    <row r="512" spans="1:35" ht="12.75" customHeight="1">
      <c r="A512" s="46" t="s">
        <v>1246</v>
      </c>
      <c r="B512" s="47">
        <v>705</v>
      </c>
      <c r="C512" s="196" t="s">
        <v>1247</v>
      </c>
      <c r="D512" s="29">
        <v>1394</v>
      </c>
      <c r="E512" s="179">
        <v>102273.95</v>
      </c>
      <c r="F512" s="179">
        <v>45550.5</v>
      </c>
      <c r="G512" s="179">
        <v>48648.65</v>
      </c>
      <c r="H512" s="178">
        <v>76055.5</v>
      </c>
      <c r="I512" s="45">
        <v>71408.7</v>
      </c>
      <c r="J512" s="45">
        <v>60066.15</v>
      </c>
      <c r="K512" s="45">
        <v>56100.9</v>
      </c>
      <c r="L512" s="45">
        <v>43474.15</v>
      </c>
      <c r="M512" s="45">
        <v>45211.199999999997</v>
      </c>
      <c r="N512" s="45"/>
      <c r="O512" s="45"/>
      <c r="P512" s="45"/>
      <c r="Q512" s="492">
        <f>SUM(E512:P512)</f>
        <v>548789.69999999995</v>
      </c>
      <c r="R512" s="460">
        <v>0</v>
      </c>
      <c r="S512" s="309">
        <f>+R512</f>
        <v>0</v>
      </c>
      <c r="T512" s="125"/>
      <c r="U512" s="125"/>
      <c r="V512" s="125"/>
      <c r="W512" s="125"/>
      <c r="X512" s="125"/>
      <c r="Y512" s="125"/>
      <c r="Z512" s="125"/>
      <c r="AA512" s="125"/>
      <c r="AB512" s="125"/>
      <c r="AC512" s="125"/>
      <c r="AD512" s="125"/>
      <c r="AE512" s="125"/>
      <c r="AF512" s="125"/>
      <c r="AG512" s="125"/>
      <c r="AH512" s="125"/>
      <c r="AI512" s="126"/>
    </row>
    <row r="513" spans="1:35" ht="12.75" customHeight="1">
      <c r="A513" s="46"/>
      <c r="B513" s="47"/>
      <c r="C513" s="73" t="s">
        <v>1248</v>
      </c>
      <c r="D513" s="34"/>
      <c r="E513" s="516">
        <v>469.4</v>
      </c>
      <c r="F513" s="516" t="s">
        <v>376</v>
      </c>
      <c r="G513" s="516" t="s">
        <v>376</v>
      </c>
      <c r="H513" s="517" t="s">
        <v>376</v>
      </c>
      <c r="I513" s="520" t="s">
        <v>376</v>
      </c>
      <c r="J513" s="520" t="s">
        <v>376</v>
      </c>
      <c r="K513" s="520" t="s">
        <v>376</v>
      </c>
      <c r="L513" s="520" t="s">
        <v>376</v>
      </c>
      <c r="M513" s="520" t="s">
        <v>376</v>
      </c>
      <c r="N513" s="520"/>
      <c r="O513" s="35"/>
      <c r="P513" s="35"/>
      <c r="Q513" s="379">
        <f>SUM(E513:P513)</f>
        <v>469.4</v>
      </c>
      <c r="R513" s="460">
        <f>+Q513/12</f>
        <v>39.116666666666703</v>
      </c>
      <c r="S513" s="125"/>
      <c r="T513" s="309">
        <f>+R513</f>
        <v>39.116666666666703</v>
      </c>
      <c r="U513" s="221">
        <f>+Q513</f>
        <v>469.4</v>
      </c>
      <c r="V513" s="125"/>
      <c r="W513" s="221" t="s">
        <v>376</v>
      </c>
      <c r="X513" s="125" t="s">
        <v>376</v>
      </c>
      <c r="Y513" s="125" t="s">
        <v>376</v>
      </c>
      <c r="Z513" s="125" t="s">
        <v>376</v>
      </c>
      <c r="AA513" s="125" t="s">
        <v>376</v>
      </c>
      <c r="AB513" s="125" t="s">
        <v>376</v>
      </c>
      <c r="AC513" s="125" t="s">
        <v>376</v>
      </c>
      <c r="AD513" s="125" t="s">
        <v>376</v>
      </c>
      <c r="AE513" s="125" t="s">
        <v>376</v>
      </c>
      <c r="AF513" s="125" t="s">
        <v>376</v>
      </c>
      <c r="AG513" s="125" t="s">
        <v>376</v>
      </c>
      <c r="AH513" s="125"/>
      <c r="AI513" s="126"/>
    </row>
    <row r="514" spans="1:35" ht="12.75" customHeight="1">
      <c r="A514" s="46"/>
      <c r="B514" s="47"/>
      <c r="C514" s="36" t="s">
        <v>1140</v>
      </c>
      <c r="D514" s="34"/>
      <c r="E514" s="37">
        <f t="shared" ref="E514:Q514" si="53">E512/$D$512</f>
        <v>73.367252510760395</v>
      </c>
      <c r="F514" s="37">
        <f t="shared" si="53"/>
        <v>32.676111908177901</v>
      </c>
      <c r="G514" s="37">
        <f t="shared" si="53"/>
        <v>34.898601147776198</v>
      </c>
      <c r="H514" s="105">
        <f t="shared" si="53"/>
        <v>54.559182209469199</v>
      </c>
      <c r="I514" s="105">
        <f t="shared" si="53"/>
        <v>51.225753228120503</v>
      </c>
      <c r="J514" s="105">
        <f t="shared" si="53"/>
        <v>43.089060258249603</v>
      </c>
      <c r="K514" s="105">
        <f t="shared" si="53"/>
        <v>40.244548063127702</v>
      </c>
      <c r="L514" s="105">
        <f t="shared" si="53"/>
        <v>31.186621233859402</v>
      </c>
      <c r="M514" s="105">
        <f t="shared" si="53"/>
        <v>32.432711621233899</v>
      </c>
      <c r="N514" s="105">
        <f t="shared" si="53"/>
        <v>0</v>
      </c>
      <c r="O514" s="105">
        <f t="shared" si="53"/>
        <v>0</v>
      </c>
      <c r="P514" s="105">
        <f t="shared" si="53"/>
        <v>0</v>
      </c>
      <c r="Q514" s="35">
        <f t="shared" si="53"/>
        <v>393.67984218077498</v>
      </c>
      <c r="R514" s="308">
        <f>+R512/D512</f>
        <v>0</v>
      </c>
      <c r="S514" s="125"/>
      <c r="T514" s="125"/>
      <c r="U514" s="125"/>
      <c r="V514" s="125"/>
      <c r="W514" s="125"/>
      <c r="X514" s="125"/>
      <c r="Y514" s="125"/>
      <c r="Z514" s="125"/>
      <c r="AA514" s="125"/>
      <c r="AB514" s="125"/>
      <c r="AC514" s="125"/>
      <c r="AD514" s="125"/>
      <c r="AE514" s="125"/>
      <c r="AF514" s="125"/>
      <c r="AG514" s="125"/>
      <c r="AH514" s="125"/>
      <c r="AI514" s="126"/>
    </row>
    <row r="515" spans="1:35" ht="12.75" customHeight="1">
      <c r="A515" s="46"/>
      <c r="B515" s="47"/>
      <c r="C515" s="36" t="s">
        <v>1249</v>
      </c>
      <c r="D515" s="34"/>
      <c r="E515" s="35" t="s">
        <v>1250</v>
      </c>
      <c r="F515" s="144"/>
      <c r="G515" s="35"/>
      <c r="H515" s="35"/>
      <c r="I515" s="45"/>
      <c r="J515" s="45"/>
      <c r="K515" s="45"/>
      <c r="L515" s="45"/>
      <c r="M515" s="45"/>
      <c r="N515" s="45"/>
      <c r="O515" s="45"/>
      <c r="P515" s="45"/>
      <c r="Q515" s="148"/>
      <c r="R515" s="466"/>
      <c r="S515" s="125"/>
      <c r="T515" s="125"/>
      <c r="U515" s="125"/>
      <c r="V515" s="125"/>
      <c r="W515" s="125"/>
      <c r="X515" s="125"/>
      <c r="Y515" s="125"/>
      <c r="Z515" s="125"/>
      <c r="AA515" s="125"/>
      <c r="AB515" s="125"/>
      <c r="AC515" s="125"/>
      <c r="AD515" s="125"/>
      <c r="AE515" s="125"/>
      <c r="AF515" s="125"/>
      <c r="AG515" s="125"/>
      <c r="AH515" s="125"/>
      <c r="AI515" s="126"/>
    </row>
    <row r="516" spans="1:35" ht="12.75" customHeight="1">
      <c r="A516" s="46"/>
      <c r="B516" s="47"/>
      <c r="C516" s="36" t="s">
        <v>1251</v>
      </c>
      <c r="D516" s="34"/>
      <c r="E516" s="35"/>
      <c r="F516" s="144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148"/>
      <c r="R516" s="466"/>
      <c r="S516" s="125"/>
      <c r="T516" s="125"/>
      <c r="U516" s="125"/>
      <c r="V516" s="125"/>
      <c r="W516" s="125"/>
      <c r="X516" s="125"/>
      <c r="Y516" s="125"/>
      <c r="Z516" s="125"/>
      <c r="AA516" s="125"/>
      <c r="AB516" s="125"/>
      <c r="AC516" s="125"/>
      <c r="AD516" s="125"/>
      <c r="AE516" s="125"/>
      <c r="AF516" s="125"/>
      <c r="AG516" s="125"/>
      <c r="AH516" s="125"/>
      <c r="AI516" s="126"/>
    </row>
    <row r="517" spans="1:35" ht="52.5" customHeight="1">
      <c r="A517" s="52"/>
      <c r="B517" s="53"/>
      <c r="C517" s="67" t="s">
        <v>1252</v>
      </c>
      <c r="D517" s="40"/>
      <c r="E517" s="111"/>
      <c r="F517" s="249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374"/>
      <c r="R517" s="306"/>
      <c r="S517" s="125"/>
      <c r="T517" s="125"/>
      <c r="U517" s="125"/>
      <c r="V517" s="125"/>
      <c r="W517" s="125"/>
      <c r="X517" s="125"/>
      <c r="Y517" s="125"/>
      <c r="Z517" s="125"/>
      <c r="AA517" s="125"/>
      <c r="AB517" s="125"/>
      <c r="AC517" s="125"/>
      <c r="AD517" s="125"/>
      <c r="AE517" s="125"/>
      <c r="AF517" s="125"/>
      <c r="AG517" s="125"/>
      <c r="AH517" s="125"/>
      <c r="AI517" s="126"/>
    </row>
    <row r="518" spans="1:35" ht="12.75" customHeight="1">
      <c r="A518" s="46" t="s">
        <v>1253</v>
      </c>
      <c r="B518" s="47">
        <v>448</v>
      </c>
      <c r="C518" s="612" t="s">
        <v>1254</v>
      </c>
      <c r="D518" s="89">
        <v>592</v>
      </c>
      <c r="E518" s="294">
        <v>110662.95</v>
      </c>
      <c r="F518" s="373">
        <v>20521.95</v>
      </c>
      <c r="G518" s="448"/>
      <c r="H518" s="263"/>
      <c r="I518" s="263"/>
      <c r="J518" s="263"/>
      <c r="K518" s="112"/>
      <c r="L518" s="112"/>
      <c r="M518" s="112"/>
      <c r="N518" s="112"/>
      <c r="O518" s="112"/>
      <c r="P518" s="59"/>
      <c r="Q518" s="377">
        <f>SUM(E518:P518)</f>
        <v>131184.9</v>
      </c>
      <c r="R518" s="460">
        <f>AVERAGE(E518:P518)</f>
        <v>65592.45</v>
      </c>
      <c r="S518" s="309">
        <f>+R518</f>
        <v>65592.45</v>
      </c>
      <c r="T518" s="125"/>
      <c r="U518" s="125"/>
      <c r="V518" s="125"/>
      <c r="W518" s="125"/>
      <c r="X518" s="125"/>
      <c r="Y518" s="125"/>
      <c r="Z518" s="125"/>
      <c r="AA518" s="125"/>
      <c r="AB518" s="125"/>
      <c r="AC518" s="125"/>
      <c r="AD518" s="125"/>
      <c r="AE518" s="125"/>
      <c r="AF518" s="125"/>
      <c r="AG518" s="125"/>
      <c r="AH518" s="125"/>
      <c r="AI518" s="126"/>
    </row>
    <row r="519" spans="1:35" ht="12.75" customHeight="1">
      <c r="A519" s="46"/>
      <c r="B519" s="47"/>
      <c r="C519" s="33" t="s">
        <v>1255</v>
      </c>
      <c r="D519" s="74"/>
      <c r="E519" s="60">
        <v>1826.41</v>
      </c>
      <c r="F519" s="106" t="s">
        <v>376</v>
      </c>
      <c r="G519" s="448"/>
      <c r="H519" s="263"/>
      <c r="I519" s="263"/>
      <c r="J519" s="263"/>
      <c r="K519" s="263"/>
      <c r="L519" s="263"/>
      <c r="M519" s="263"/>
      <c r="N519" s="263"/>
      <c r="O519" s="263"/>
      <c r="P519" s="59"/>
      <c r="Q519" s="379">
        <f>SUM(E519:P519)</f>
        <v>1826.41</v>
      </c>
      <c r="R519" s="308">
        <f>+Q519/2</f>
        <v>913.20500000000004</v>
      </c>
      <c r="S519" s="125"/>
      <c r="T519" s="309">
        <f>+R519</f>
        <v>913.20500000000004</v>
      </c>
      <c r="U519" s="221">
        <f>+Q519</f>
        <v>1826.41</v>
      </c>
      <c r="V519" s="125"/>
      <c r="W519" s="221" t="s">
        <v>376</v>
      </c>
      <c r="X519" s="125" t="s">
        <v>376</v>
      </c>
      <c r="Y519" s="125" t="s">
        <v>376</v>
      </c>
      <c r="Z519" s="125" t="s">
        <v>376</v>
      </c>
      <c r="AA519" s="125" t="s">
        <v>376</v>
      </c>
      <c r="AB519" s="125" t="s">
        <v>376</v>
      </c>
      <c r="AC519" s="125" t="s">
        <v>376</v>
      </c>
      <c r="AD519" s="125" t="s">
        <v>376</v>
      </c>
      <c r="AE519" s="125" t="s">
        <v>376</v>
      </c>
      <c r="AF519" s="125" t="s">
        <v>376</v>
      </c>
      <c r="AG519" s="125" t="s">
        <v>376</v>
      </c>
      <c r="AH519" s="125"/>
      <c r="AI519" s="126"/>
    </row>
    <row r="520" spans="1:35" ht="12.75" customHeight="1">
      <c r="A520" s="31"/>
      <c r="B520" s="32"/>
      <c r="C520" s="36" t="s">
        <v>1140</v>
      </c>
      <c r="D520" s="34"/>
      <c r="E520" s="37">
        <f>E518/$D$518</f>
        <v>186.930658783784</v>
      </c>
      <c r="F520" s="110">
        <f>F518/$D$518</f>
        <v>34.665456081081103</v>
      </c>
      <c r="G520" s="265"/>
      <c r="H520" s="106"/>
      <c r="I520" s="106"/>
      <c r="J520" s="106"/>
      <c r="K520" s="106"/>
      <c r="L520" s="106"/>
      <c r="M520" s="106"/>
      <c r="N520" s="106"/>
      <c r="O520" s="106"/>
      <c r="P520" s="38"/>
      <c r="Q520" s="179">
        <f>Q518/$D$518</f>
        <v>221.596114864865</v>
      </c>
      <c r="R520" s="308">
        <f>+R518/D518</f>
        <v>110.798057432432</v>
      </c>
      <c r="S520" s="125"/>
      <c r="T520" s="125"/>
      <c r="U520" s="125"/>
      <c r="V520" s="125"/>
      <c r="W520" s="125"/>
      <c r="X520" s="125"/>
      <c r="Y520" s="125"/>
      <c r="Z520" s="125"/>
      <c r="AA520" s="125"/>
      <c r="AB520" s="125"/>
      <c r="AC520" s="125"/>
      <c r="AD520" s="125"/>
      <c r="AE520" s="125"/>
      <c r="AF520" s="125"/>
      <c r="AG520" s="125"/>
      <c r="AH520" s="125"/>
      <c r="AI520" s="126"/>
    </row>
    <row r="521" spans="1:35" ht="12.75" customHeight="1">
      <c r="A521" s="46"/>
      <c r="B521" s="47"/>
      <c r="C521" s="36" t="s">
        <v>1256</v>
      </c>
      <c r="D521" s="34"/>
      <c r="E521" s="144" t="s">
        <v>1257</v>
      </c>
      <c r="F521" s="144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179"/>
      <c r="R521" s="477"/>
      <c r="S521" s="125"/>
      <c r="T521" s="125"/>
      <c r="U521" s="125"/>
      <c r="V521" s="125"/>
      <c r="W521" s="125"/>
      <c r="X521" s="125"/>
      <c r="Y521" s="125"/>
      <c r="Z521" s="125"/>
      <c r="AA521" s="125"/>
      <c r="AB521" s="125"/>
      <c r="AC521" s="125"/>
      <c r="AD521" s="125"/>
      <c r="AE521" s="125"/>
      <c r="AF521" s="125"/>
      <c r="AG521" s="125"/>
      <c r="AH521" s="125"/>
      <c r="AI521" s="126"/>
    </row>
    <row r="522" spans="1:35" ht="12.75" customHeight="1">
      <c r="A522" s="46"/>
      <c r="B522" s="47"/>
      <c r="C522" s="36" t="s">
        <v>1258</v>
      </c>
      <c r="D522" s="34"/>
      <c r="E522" s="144"/>
      <c r="F522" s="144"/>
      <c r="G522" s="245"/>
      <c r="H522" s="245"/>
      <c r="I522" s="245"/>
      <c r="J522" s="245"/>
      <c r="K522" s="245"/>
      <c r="L522" s="245"/>
      <c r="M522" s="245"/>
      <c r="N522" s="245"/>
      <c r="O522" s="245"/>
      <c r="P522" s="245"/>
      <c r="Q522" s="180"/>
      <c r="R522" s="310"/>
      <c r="S522" s="125"/>
      <c r="T522" s="125"/>
      <c r="U522" s="125"/>
      <c r="V522" s="125"/>
      <c r="W522" s="125"/>
      <c r="X522" s="125"/>
      <c r="Y522" s="125"/>
      <c r="Z522" s="125"/>
      <c r="AA522" s="125"/>
      <c r="AB522" s="125"/>
      <c r="AC522" s="125"/>
      <c r="AD522" s="125"/>
      <c r="AE522" s="125"/>
      <c r="AF522" s="125"/>
      <c r="AG522" s="125"/>
      <c r="AH522" s="125"/>
      <c r="AI522" s="126"/>
    </row>
    <row r="523" spans="1:35" ht="12.75" customHeight="1">
      <c r="A523" s="46"/>
      <c r="B523" s="47"/>
      <c r="C523" s="36" t="s">
        <v>1259</v>
      </c>
      <c r="D523" s="34"/>
      <c r="E523" s="144"/>
      <c r="F523" s="144"/>
      <c r="G523" s="245"/>
      <c r="H523" s="245"/>
      <c r="I523" s="245"/>
      <c r="J523" s="245"/>
      <c r="K523" s="245"/>
      <c r="L523" s="245"/>
      <c r="M523" s="245"/>
      <c r="N523" s="245"/>
      <c r="O523" s="245"/>
      <c r="P523" s="245"/>
      <c r="Q523" s="180"/>
      <c r="R523" s="310"/>
      <c r="S523" s="125"/>
      <c r="T523" s="125"/>
      <c r="U523" s="125"/>
      <c r="V523" s="125"/>
      <c r="W523" s="125"/>
      <c r="X523" s="125"/>
      <c r="Y523" s="125"/>
      <c r="Z523" s="125"/>
      <c r="AA523" s="125"/>
      <c r="AB523" s="125"/>
      <c r="AC523" s="125"/>
      <c r="AD523" s="125"/>
      <c r="AE523" s="125"/>
      <c r="AF523" s="125"/>
      <c r="AG523" s="125"/>
      <c r="AH523" s="125"/>
      <c r="AI523" s="126"/>
    </row>
    <row r="524" spans="1:35" ht="12.75" customHeight="1">
      <c r="A524" s="46"/>
      <c r="B524" s="47"/>
      <c r="C524" s="36" t="s">
        <v>1260</v>
      </c>
      <c r="D524" s="34"/>
      <c r="E524" s="144"/>
      <c r="F524" s="144"/>
      <c r="G524" s="245"/>
      <c r="H524" s="245"/>
      <c r="I524" s="245"/>
      <c r="J524" s="245"/>
      <c r="K524" s="245"/>
      <c r="L524" s="245"/>
      <c r="M524" s="245"/>
      <c r="N524" s="245"/>
      <c r="O524" s="245"/>
      <c r="P524" s="245"/>
      <c r="Q524" s="180"/>
      <c r="R524" s="310"/>
      <c r="S524" s="125"/>
      <c r="T524" s="125"/>
      <c r="U524" s="125"/>
      <c r="V524" s="125"/>
      <c r="W524" s="125"/>
      <c r="X524" s="125"/>
      <c r="Y524" s="125"/>
      <c r="Z524" s="125"/>
      <c r="AA524" s="125"/>
      <c r="AB524" s="125"/>
      <c r="AC524" s="125"/>
      <c r="AD524" s="125"/>
      <c r="AE524" s="125"/>
      <c r="AF524" s="125"/>
      <c r="AG524" s="125"/>
      <c r="AH524" s="125"/>
      <c r="AI524" s="126"/>
    </row>
    <row r="525" spans="1:35" ht="12.75" customHeight="1">
      <c r="A525" s="46"/>
      <c r="B525" s="47"/>
      <c r="C525" s="36" t="s">
        <v>1261</v>
      </c>
      <c r="D525" s="34"/>
      <c r="E525" s="144"/>
      <c r="F525" s="144"/>
      <c r="G525" s="245"/>
      <c r="H525" s="245"/>
      <c r="I525" s="245"/>
      <c r="J525" s="245"/>
      <c r="K525" s="245"/>
      <c r="L525" s="245"/>
      <c r="M525" s="245"/>
      <c r="N525" s="245"/>
      <c r="O525" s="245"/>
      <c r="P525" s="245"/>
      <c r="Q525" s="180"/>
      <c r="R525" s="310"/>
      <c r="S525" s="125"/>
      <c r="T525" s="125"/>
      <c r="U525" s="125"/>
      <c r="V525" s="125"/>
      <c r="W525" s="125"/>
      <c r="X525" s="125"/>
      <c r="Y525" s="125"/>
      <c r="Z525" s="125"/>
      <c r="AA525" s="125"/>
      <c r="AB525" s="125"/>
      <c r="AC525" s="125"/>
      <c r="AD525" s="125"/>
      <c r="AE525" s="125"/>
      <c r="AF525" s="125"/>
      <c r="AG525" s="125"/>
      <c r="AH525" s="125"/>
      <c r="AI525" s="126"/>
    </row>
    <row r="526" spans="1:35" ht="12.75" customHeight="1">
      <c r="A526" s="52"/>
      <c r="B526" s="53"/>
      <c r="C526" s="222"/>
      <c r="D526" s="40"/>
      <c r="E526" s="582"/>
      <c r="F526" s="289"/>
      <c r="G526" s="182"/>
      <c r="H526" s="182"/>
      <c r="I526" s="182"/>
      <c r="J526" s="182"/>
      <c r="K526" s="182"/>
      <c r="L526" s="182"/>
      <c r="M526" s="182"/>
      <c r="N526" s="182"/>
      <c r="O526" s="68"/>
      <c r="P526" s="68"/>
      <c r="Q526" s="374"/>
      <c r="R526" s="311"/>
      <c r="S526" s="125"/>
      <c r="T526" s="309"/>
      <c r="U526" s="125"/>
      <c r="V526" s="125"/>
      <c r="W526" s="125"/>
      <c r="X526" s="125"/>
      <c r="Y526" s="125"/>
      <c r="Z526" s="125"/>
      <c r="AA526" s="125"/>
      <c r="AB526" s="125"/>
      <c r="AC526" s="125"/>
      <c r="AD526" s="125"/>
      <c r="AE526" s="125"/>
      <c r="AF526" s="125"/>
      <c r="AG526" s="125"/>
      <c r="AH526" s="125"/>
      <c r="AI526" s="126"/>
    </row>
    <row r="527" spans="1:35" ht="12.75" customHeight="1">
      <c r="A527" s="42" t="s">
        <v>604</v>
      </c>
      <c r="B527" s="43">
        <v>632</v>
      </c>
      <c r="C527" s="614" t="s">
        <v>1262</v>
      </c>
      <c r="D527" s="29">
        <v>1085</v>
      </c>
      <c r="E527" s="200">
        <v>60957.3</v>
      </c>
      <c r="F527" s="215">
        <v>47800.7</v>
      </c>
      <c r="G527" s="284"/>
      <c r="H527" s="112"/>
      <c r="I527" s="112"/>
      <c r="J527" s="112"/>
      <c r="K527" s="112"/>
      <c r="L527" s="112"/>
      <c r="M527" s="112"/>
      <c r="N527" s="112"/>
      <c r="O527" s="112"/>
      <c r="P527" s="59"/>
      <c r="Q527" s="492">
        <f>SUM(E527:P527)</f>
        <v>108758</v>
      </c>
      <c r="R527" s="460">
        <f>AVERAGE(E527:P527)</f>
        <v>54379</v>
      </c>
      <c r="S527" s="309">
        <f>+R527</f>
        <v>54379</v>
      </c>
      <c r="T527" s="125"/>
      <c r="U527" s="125"/>
      <c r="V527" s="125"/>
      <c r="W527" s="125"/>
      <c r="X527" s="125"/>
      <c r="Y527" s="125"/>
      <c r="Z527" s="125"/>
      <c r="AA527" s="125"/>
      <c r="AB527" s="125"/>
      <c r="AC527" s="125"/>
      <c r="AD527" s="125"/>
      <c r="AE527" s="125"/>
      <c r="AF527" s="125"/>
      <c r="AG527" s="125"/>
      <c r="AH527" s="125"/>
      <c r="AI527" s="126"/>
    </row>
    <row r="528" spans="1:35" ht="12.75" customHeight="1">
      <c r="A528" s="46"/>
      <c r="B528" s="47"/>
      <c r="C528" s="227" t="s">
        <v>1263</v>
      </c>
      <c r="D528" s="34"/>
      <c r="E528" s="75">
        <v>1755.73</v>
      </c>
      <c r="F528" s="90">
        <v>440.08</v>
      </c>
      <c r="G528" s="448"/>
      <c r="H528" s="263"/>
      <c r="I528" s="263"/>
      <c r="J528" s="263"/>
      <c r="K528" s="263"/>
      <c r="L528" s="263"/>
      <c r="M528" s="263"/>
      <c r="N528" s="263"/>
      <c r="O528" s="263"/>
      <c r="P528" s="262"/>
      <c r="Q528" s="379">
        <f>SUM(E528:P528)</f>
        <v>2195.81</v>
      </c>
      <c r="R528" s="521">
        <f>Q528/2</f>
        <v>1097.905</v>
      </c>
      <c r="S528" s="125"/>
      <c r="T528" s="309">
        <f>+R528</f>
        <v>1097.905</v>
      </c>
      <c r="U528" s="221">
        <f>+Q528</f>
        <v>2195.81</v>
      </c>
      <c r="V528" s="125"/>
      <c r="W528" s="221">
        <f>F528</f>
        <v>440.08</v>
      </c>
      <c r="X528" s="125" t="s">
        <v>376</v>
      </c>
      <c r="Y528" s="125" t="s">
        <v>376</v>
      </c>
      <c r="Z528" s="125" t="s">
        <v>376</v>
      </c>
      <c r="AA528" s="125" t="s">
        <v>376</v>
      </c>
      <c r="AB528" s="125" t="s">
        <v>376</v>
      </c>
      <c r="AC528" s="125" t="s">
        <v>376</v>
      </c>
      <c r="AD528" s="125" t="s">
        <v>376</v>
      </c>
      <c r="AE528" s="125" t="s">
        <v>376</v>
      </c>
      <c r="AF528" s="125" t="s">
        <v>376</v>
      </c>
      <c r="AG528" s="125" t="s">
        <v>376</v>
      </c>
      <c r="AH528" s="125"/>
      <c r="AI528" s="126"/>
    </row>
    <row r="529" spans="1:35" ht="12.75" customHeight="1">
      <c r="A529" s="46"/>
      <c r="B529" s="47"/>
      <c r="C529" s="36" t="s">
        <v>682</v>
      </c>
      <c r="D529" s="34"/>
      <c r="E529" s="256">
        <f>E527/$D$527</f>
        <v>56.181843317972401</v>
      </c>
      <c r="F529" s="275">
        <f>F527/$D$527</f>
        <v>44.055944700460799</v>
      </c>
      <c r="G529" s="265"/>
      <c r="H529" s="106"/>
      <c r="I529" s="106"/>
      <c r="J529" s="106"/>
      <c r="K529" s="106"/>
      <c r="L529" s="106"/>
      <c r="M529" s="106"/>
      <c r="N529" s="106"/>
      <c r="O529" s="106"/>
      <c r="P529" s="38"/>
      <c r="Q529" s="198">
        <f>Q527/$D$527</f>
        <v>100.23778801843299</v>
      </c>
      <c r="R529" s="615">
        <f>+R527/D527</f>
        <v>50.118894009216604</v>
      </c>
      <c r="S529" s="125"/>
      <c r="T529" s="125"/>
      <c r="U529" s="125"/>
      <c r="V529" s="125"/>
      <c r="W529" s="125"/>
      <c r="X529" s="125"/>
      <c r="Y529" s="125"/>
      <c r="Z529" s="125"/>
      <c r="AA529" s="125"/>
      <c r="AB529" s="125"/>
      <c r="AC529" s="125"/>
      <c r="AD529" s="125"/>
      <c r="AE529" s="125"/>
      <c r="AF529" s="125"/>
      <c r="AG529" s="125"/>
      <c r="AH529" s="125"/>
      <c r="AI529" s="126"/>
    </row>
    <row r="530" spans="1:35" ht="12.75" customHeight="1">
      <c r="A530" s="46"/>
      <c r="B530" s="47"/>
      <c r="C530" s="36" t="s">
        <v>1264</v>
      </c>
      <c r="D530" s="34"/>
      <c r="E530" s="60" t="s">
        <v>1265</v>
      </c>
      <c r="F530" s="94" t="s">
        <v>1266</v>
      </c>
      <c r="G530" s="252"/>
      <c r="H530" s="252"/>
      <c r="I530" s="252"/>
      <c r="J530" s="294"/>
      <c r="K530" s="252"/>
      <c r="L530" s="252"/>
      <c r="M530" s="252"/>
      <c r="N530" s="252"/>
      <c r="O530" s="252"/>
      <c r="P530" s="252"/>
      <c r="Q530" s="148"/>
      <c r="R530" s="521"/>
      <c r="S530" s="125"/>
      <c r="T530" s="125"/>
      <c r="U530" s="125"/>
      <c r="V530" s="125"/>
      <c r="W530" s="125"/>
      <c r="X530" s="125"/>
      <c r="Y530" s="125"/>
      <c r="Z530" s="125"/>
      <c r="AA530" s="125"/>
      <c r="AB530" s="125"/>
      <c r="AC530" s="125"/>
      <c r="AD530" s="125"/>
      <c r="AE530" s="125"/>
      <c r="AF530" s="125"/>
      <c r="AG530" s="125"/>
      <c r="AH530" s="125"/>
      <c r="AI530" s="126"/>
    </row>
    <row r="531" spans="1:35" ht="12.75" customHeight="1">
      <c r="A531" s="46"/>
      <c r="B531" s="47"/>
      <c r="C531" s="36" t="s">
        <v>1267</v>
      </c>
      <c r="D531" s="34"/>
      <c r="E531" s="62"/>
      <c r="F531" s="95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148"/>
      <c r="R531" s="310"/>
      <c r="S531" s="125"/>
      <c r="T531" s="125"/>
      <c r="U531" s="125"/>
      <c r="V531" s="125"/>
      <c r="W531" s="125"/>
      <c r="X531" s="125"/>
      <c r="Y531" s="125"/>
      <c r="Z531" s="125"/>
      <c r="AA531" s="125"/>
      <c r="AB531" s="125"/>
      <c r="AC531" s="125"/>
      <c r="AD531" s="125"/>
      <c r="AE531" s="125"/>
      <c r="AF531" s="125"/>
      <c r="AG531" s="125"/>
      <c r="AH531" s="125"/>
      <c r="AI531" s="126"/>
    </row>
    <row r="532" spans="1:35" ht="103.5" customHeight="1">
      <c r="A532" s="52"/>
      <c r="B532" s="53"/>
      <c r="C532" s="67" t="s">
        <v>1268</v>
      </c>
      <c r="D532" s="40"/>
      <c r="E532" s="289"/>
      <c r="F532" s="587"/>
      <c r="G532" s="68"/>
      <c r="H532" s="124"/>
      <c r="I532" s="68"/>
      <c r="J532" s="124"/>
      <c r="K532" s="68"/>
      <c r="L532" s="124"/>
      <c r="M532" s="68"/>
      <c r="N532" s="124"/>
      <c r="O532" s="116"/>
      <c r="P532" s="68"/>
      <c r="Q532" s="611"/>
      <c r="R532" s="311"/>
      <c r="S532" s="125"/>
      <c r="T532" s="125"/>
      <c r="U532" s="125"/>
      <c r="V532" s="125"/>
      <c r="W532" s="125"/>
      <c r="X532" s="125"/>
      <c r="Y532" s="125"/>
      <c r="Z532" s="125"/>
      <c r="AA532" s="125"/>
      <c r="AB532" s="125"/>
      <c r="AC532" s="125"/>
      <c r="AD532" s="125"/>
      <c r="AE532" s="125"/>
      <c r="AF532" s="125"/>
      <c r="AG532" s="125"/>
      <c r="AH532" s="125"/>
      <c r="AI532" s="126"/>
    </row>
    <row r="533" spans="1:35" ht="12.75" customHeight="1">
      <c r="A533" s="42" t="s">
        <v>368</v>
      </c>
      <c r="B533" s="43">
        <v>555</v>
      </c>
      <c r="C533" s="86" t="s">
        <v>369</v>
      </c>
      <c r="D533" s="321">
        <v>523</v>
      </c>
      <c r="E533" s="213">
        <v>22992.76</v>
      </c>
      <c r="F533" s="45">
        <v>26926.46</v>
      </c>
      <c r="G533" s="45">
        <v>42756.15</v>
      </c>
      <c r="H533" s="45">
        <v>25437.119999999999</v>
      </c>
      <c r="I533" s="45">
        <v>29804.62</v>
      </c>
      <c r="J533" s="45">
        <v>29817.17</v>
      </c>
      <c r="K533" s="45">
        <v>22132.85</v>
      </c>
      <c r="L533" s="45">
        <v>27236.09</v>
      </c>
      <c r="M533" s="45">
        <v>30197.48</v>
      </c>
      <c r="N533" s="45">
        <v>28875.3</v>
      </c>
      <c r="O533" s="45">
        <v>40644.370000000003</v>
      </c>
      <c r="P533" s="45">
        <v>41914.300000000003</v>
      </c>
      <c r="Q533" s="492">
        <f>SUM(E533:P533)</f>
        <v>368734.67</v>
      </c>
      <c r="R533" s="460">
        <f>AVERAGE(E533:P533)</f>
        <v>30727.8891666667</v>
      </c>
      <c r="S533" s="309">
        <f>+R533</f>
        <v>30727.8891666667</v>
      </c>
      <c r="T533" s="125"/>
      <c r="U533" s="125"/>
      <c r="V533" s="125"/>
      <c r="W533" s="125"/>
      <c r="X533" s="125"/>
      <c r="Y533" s="125"/>
      <c r="Z533" s="125"/>
      <c r="AA533" s="125"/>
      <c r="AB533" s="125"/>
      <c r="AC533" s="125"/>
      <c r="AD533" s="125"/>
      <c r="AE533" s="125"/>
      <c r="AF533" s="125"/>
      <c r="AG533" s="125"/>
      <c r="AH533" s="125"/>
      <c r="AI533" s="475">
        <f>SUM(L533:P533)</f>
        <v>168867.54</v>
      </c>
    </row>
    <row r="534" spans="1:35" ht="12.75" customHeight="1">
      <c r="A534" s="46"/>
      <c r="B534" s="47"/>
      <c r="C534" s="193" t="s">
        <v>1269</v>
      </c>
      <c r="D534" s="32"/>
      <c r="E534" s="145" t="s">
        <v>376</v>
      </c>
      <c r="F534" s="35" t="s">
        <v>376</v>
      </c>
      <c r="G534" s="35" t="s">
        <v>376</v>
      </c>
      <c r="H534" s="35" t="s">
        <v>376</v>
      </c>
      <c r="I534" s="35" t="s">
        <v>376</v>
      </c>
      <c r="J534" s="35" t="s">
        <v>376</v>
      </c>
      <c r="K534" s="35" t="s">
        <v>376</v>
      </c>
      <c r="L534" s="35" t="s">
        <v>376</v>
      </c>
      <c r="M534" s="35" t="s">
        <v>376</v>
      </c>
      <c r="N534" s="35" t="s">
        <v>376</v>
      </c>
      <c r="O534" s="35" t="s">
        <v>376</v>
      </c>
      <c r="P534" s="35" t="s">
        <v>376</v>
      </c>
      <c r="Q534" s="379">
        <f>SUM(E534:P534)</f>
        <v>0</v>
      </c>
      <c r="R534" s="521">
        <f>Q534/12</f>
        <v>0</v>
      </c>
      <c r="S534" s="125"/>
      <c r="T534" s="309">
        <f>+R534</f>
        <v>0</v>
      </c>
      <c r="U534" s="221">
        <f>+Q534</f>
        <v>0</v>
      </c>
      <c r="V534" s="125"/>
      <c r="W534" s="221" t="s">
        <v>376</v>
      </c>
      <c r="X534" s="125" t="s">
        <v>376</v>
      </c>
      <c r="Y534" s="125" t="s">
        <v>376</v>
      </c>
      <c r="Z534" s="125" t="s">
        <v>376</v>
      </c>
      <c r="AA534" s="125" t="s">
        <v>376</v>
      </c>
      <c r="AB534" s="125" t="s">
        <v>376</v>
      </c>
      <c r="AC534" s="125" t="s">
        <v>376</v>
      </c>
      <c r="AD534" s="125" t="s">
        <v>376</v>
      </c>
      <c r="AE534" s="125" t="s">
        <v>376</v>
      </c>
      <c r="AF534" s="125" t="s">
        <v>376</v>
      </c>
      <c r="AG534" s="125" t="s">
        <v>376</v>
      </c>
      <c r="AH534" s="125"/>
      <c r="AI534" s="475">
        <f>SUM(L534:P534)</f>
        <v>0</v>
      </c>
    </row>
    <row r="535" spans="1:35" ht="12.75" customHeight="1">
      <c r="A535" s="46"/>
      <c r="B535" s="47"/>
      <c r="C535" s="193" t="s">
        <v>724</v>
      </c>
      <c r="D535" s="32"/>
      <c r="E535" s="109">
        <f t="shared" ref="E535:Q535" si="54">E533/$D$533</f>
        <v>43.9632122370937</v>
      </c>
      <c r="F535" s="109">
        <f t="shared" si="54"/>
        <v>51.484627151051598</v>
      </c>
      <c r="G535" s="109">
        <f t="shared" si="54"/>
        <v>81.751720841300198</v>
      </c>
      <c r="H535" s="109">
        <f t="shared" si="54"/>
        <v>48.6369407265774</v>
      </c>
      <c r="I535" s="109">
        <f t="shared" si="54"/>
        <v>56.987801147227501</v>
      </c>
      <c r="J535" s="109">
        <f t="shared" si="54"/>
        <v>57.011797323135802</v>
      </c>
      <c r="K535" s="109">
        <f t="shared" si="54"/>
        <v>42.319024856596599</v>
      </c>
      <c r="L535" s="109">
        <f t="shared" si="54"/>
        <v>52.076653919694103</v>
      </c>
      <c r="M535" s="109">
        <f t="shared" si="54"/>
        <v>57.738967495219903</v>
      </c>
      <c r="N535" s="109">
        <f t="shared" si="54"/>
        <v>55.210898661567903</v>
      </c>
      <c r="O535" s="109">
        <f t="shared" si="54"/>
        <v>77.713900573613799</v>
      </c>
      <c r="P535" s="109">
        <f t="shared" si="54"/>
        <v>80.142065009560199</v>
      </c>
      <c r="Q535" s="35">
        <f t="shared" si="54"/>
        <v>705.03760994263905</v>
      </c>
      <c r="R535" s="522">
        <f>+R533/D533</f>
        <v>58.7531341618865</v>
      </c>
      <c r="S535" s="125"/>
      <c r="T535" s="125"/>
      <c r="U535" s="125"/>
      <c r="V535" s="125"/>
      <c r="W535" s="125"/>
      <c r="X535" s="125"/>
      <c r="Y535" s="125"/>
      <c r="Z535" s="125"/>
      <c r="AA535" s="125"/>
      <c r="AB535" s="125"/>
      <c r="AC535" s="125"/>
      <c r="AD535" s="125"/>
      <c r="AE535" s="125"/>
      <c r="AF535" s="125"/>
      <c r="AG535" s="125"/>
      <c r="AH535" s="125"/>
      <c r="AI535" s="475">
        <f>SUM(L535:P535)</f>
        <v>322.88248565965603</v>
      </c>
    </row>
    <row r="536" spans="1:35" ht="12.75" customHeight="1">
      <c r="A536" s="315"/>
      <c r="B536" s="32"/>
      <c r="C536" s="193" t="s">
        <v>1270</v>
      </c>
      <c r="D536" s="34"/>
      <c r="E536" s="270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180"/>
      <c r="R536" s="310"/>
      <c r="S536" s="125"/>
      <c r="T536" s="125"/>
      <c r="U536" s="125"/>
      <c r="V536" s="125"/>
      <c r="W536" s="125"/>
      <c r="X536" s="125"/>
      <c r="Y536" s="125"/>
      <c r="Z536" s="125"/>
      <c r="AA536" s="125"/>
      <c r="AB536" s="125"/>
      <c r="AC536" s="125"/>
      <c r="AD536" s="125"/>
      <c r="AE536" s="125"/>
      <c r="AF536" s="125"/>
      <c r="AG536" s="125"/>
      <c r="AH536" s="125"/>
      <c r="AI536" s="126"/>
    </row>
    <row r="537" spans="1:35" ht="12.75" customHeight="1">
      <c r="A537" s="315"/>
      <c r="B537" s="32"/>
      <c r="C537" s="193" t="s">
        <v>1271</v>
      </c>
      <c r="D537" s="32"/>
      <c r="E537" s="144"/>
      <c r="F537" s="240"/>
      <c r="G537" s="240"/>
      <c r="H537" s="240"/>
      <c r="I537" s="240"/>
      <c r="J537" s="240"/>
      <c r="K537" s="240"/>
      <c r="L537" s="240"/>
      <c r="M537" s="240"/>
      <c r="N537" s="240"/>
      <c r="O537" s="240"/>
      <c r="P537" s="240"/>
      <c r="Q537" s="377"/>
      <c r="R537" s="460"/>
      <c r="S537" s="125"/>
      <c r="T537" s="125"/>
      <c r="U537" s="125"/>
      <c r="V537" s="125"/>
      <c r="W537" s="125"/>
      <c r="X537" s="125"/>
      <c r="Y537" s="125"/>
      <c r="Z537" s="125"/>
      <c r="AA537" s="125"/>
      <c r="AB537" s="125"/>
      <c r="AC537" s="125"/>
      <c r="AD537" s="125"/>
      <c r="AE537" s="125"/>
      <c r="AF537" s="125"/>
      <c r="AG537" s="125"/>
      <c r="AH537" s="125"/>
      <c r="AI537" s="126"/>
    </row>
    <row r="538" spans="1:35" ht="12.75" customHeight="1">
      <c r="A538" s="52"/>
      <c r="B538" s="53"/>
      <c r="C538" s="194"/>
      <c r="D538" s="66"/>
      <c r="E538" s="271"/>
      <c r="F538" s="249"/>
      <c r="G538" s="272"/>
      <c r="H538" s="249"/>
      <c r="I538" s="272"/>
      <c r="J538" s="249"/>
      <c r="K538" s="272"/>
      <c r="L538" s="249"/>
      <c r="M538" s="272"/>
      <c r="N538" s="249"/>
      <c r="O538" s="250"/>
      <c r="P538" s="250"/>
      <c r="Q538" s="55"/>
      <c r="R538" s="311"/>
      <c r="S538" s="125"/>
      <c r="T538" s="125"/>
      <c r="U538" s="125"/>
      <c r="V538" s="125"/>
      <c r="W538" s="125"/>
      <c r="X538" s="125"/>
      <c r="Y538" s="125"/>
      <c r="Z538" s="125"/>
      <c r="AA538" s="125"/>
      <c r="AB538" s="125"/>
      <c r="AC538" s="125"/>
      <c r="AD538" s="125"/>
      <c r="AE538" s="125"/>
      <c r="AF538" s="125"/>
      <c r="AG538" s="125"/>
      <c r="AH538" s="125"/>
      <c r="AI538" s="126"/>
    </row>
    <row r="539" spans="1:35" ht="14.25" customHeight="1">
      <c r="A539" s="46" t="s">
        <v>1272</v>
      </c>
      <c r="B539" s="47">
        <v>886</v>
      </c>
      <c r="C539" s="57" t="s">
        <v>1273</v>
      </c>
      <c r="D539" s="322">
        <v>1335.6</v>
      </c>
      <c r="E539" s="216">
        <v>55110.96</v>
      </c>
      <c r="F539" s="45">
        <v>49304.46</v>
      </c>
      <c r="G539" s="216">
        <v>62745.37</v>
      </c>
      <c r="H539" s="216">
        <v>61286.85</v>
      </c>
      <c r="I539" s="216">
        <v>62215.39</v>
      </c>
      <c r="J539" s="216">
        <v>60548.56</v>
      </c>
      <c r="K539" s="216">
        <v>58834.22</v>
      </c>
      <c r="L539" s="216">
        <v>59564.37</v>
      </c>
      <c r="M539" s="216">
        <v>64008.81</v>
      </c>
      <c r="N539" s="216">
        <v>56889.7</v>
      </c>
      <c r="O539" s="216">
        <v>55672.02</v>
      </c>
      <c r="P539" s="59">
        <v>61719.91</v>
      </c>
      <c r="Q539" s="377">
        <f>SUM(E539:P539)</f>
        <v>707900.62</v>
      </c>
      <c r="R539" s="460">
        <f>AVERAGE(E539:P539)</f>
        <v>58991.718333333301</v>
      </c>
      <c r="S539" s="125"/>
      <c r="T539" s="125"/>
      <c r="U539" s="125"/>
      <c r="V539" s="125"/>
      <c r="W539" s="125"/>
      <c r="X539" s="125"/>
      <c r="Y539" s="125"/>
      <c r="Z539" s="125"/>
      <c r="AA539" s="125"/>
      <c r="AB539" s="125"/>
      <c r="AC539" s="125"/>
      <c r="AD539" s="125"/>
      <c r="AE539" s="125"/>
      <c r="AF539" s="125"/>
      <c r="AG539" s="125"/>
      <c r="AH539" s="125"/>
      <c r="AI539" s="126"/>
    </row>
    <row r="540" spans="1:35" ht="14.25" customHeight="1">
      <c r="A540" s="46"/>
      <c r="B540" s="47"/>
      <c r="C540" s="36" t="s">
        <v>1274</v>
      </c>
      <c r="D540" s="32"/>
      <c r="E540" s="127">
        <v>920.84</v>
      </c>
      <c r="F540" s="35">
        <v>49.87</v>
      </c>
      <c r="G540" s="127">
        <v>2066.0100000000002</v>
      </c>
      <c r="H540" s="127">
        <v>1847.23</v>
      </c>
      <c r="I540" s="277">
        <v>1986.51</v>
      </c>
      <c r="J540" s="277">
        <v>1736.48</v>
      </c>
      <c r="K540" s="277">
        <v>1479.33</v>
      </c>
      <c r="L540" s="277">
        <v>1588.86</v>
      </c>
      <c r="M540" s="277">
        <v>2255.52</v>
      </c>
      <c r="N540" s="277">
        <v>1187.6600000000001</v>
      </c>
      <c r="O540" s="277">
        <v>1005</v>
      </c>
      <c r="P540" s="122">
        <v>1847.55</v>
      </c>
      <c r="Q540" s="379">
        <f>SUM(E540:P540)</f>
        <v>17970.86</v>
      </c>
      <c r="R540" s="521">
        <f>Q540/12</f>
        <v>1497.5716666666699</v>
      </c>
      <c r="S540" s="125"/>
      <c r="T540" s="309">
        <f>+R540</f>
        <v>1497.5716666666699</v>
      </c>
      <c r="U540" s="221">
        <f>+Q540</f>
        <v>17970.86</v>
      </c>
      <c r="V540" s="125"/>
      <c r="W540" s="221" t="s">
        <v>376</v>
      </c>
      <c r="X540" s="125" t="s">
        <v>376</v>
      </c>
      <c r="Y540" s="112">
        <f t="shared" ref="Y540:AG540" si="55">H540</f>
        <v>1847.23</v>
      </c>
      <c r="Z540" s="112">
        <f t="shared" si="55"/>
        <v>1986.51</v>
      </c>
      <c r="AA540" s="112">
        <f t="shared" si="55"/>
        <v>1736.48</v>
      </c>
      <c r="AB540" s="112">
        <f t="shared" si="55"/>
        <v>1479.33</v>
      </c>
      <c r="AC540" s="112">
        <f t="shared" si="55"/>
        <v>1588.86</v>
      </c>
      <c r="AD540" s="112">
        <f t="shared" si="55"/>
        <v>2255.52</v>
      </c>
      <c r="AE540" s="112">
        <f t="shared" si="55"/>
        <v>1187.6600000000001</v>
      </c>
      <c r="AF540" s="112">
        <f t="shared" si="55"/>
        <v>1005</v>
      </c>
      <c r="AG540" s="112">
        <f t="shared" si="55"/>
        <v>1847.55</v>
      </c>
      <c r="AH540" s="125"/>
      <c r="AI540" s="126"/>
    </row>
    <row r="541" spans="1:35" ht="14.25" customHeight="1">
      <c r="A541" s="46"/>
      <c r="B541" s="47"/>
      <c r="C541" s="36" t="s">
        <v>682</v>
      </c>
      <c r="D541" s="32"/>
      <c r="E541" s="118">
        <f t="shared" ref="E541:Q541" si="56">E539/$D$539</f>
        <v>41.263072776280303</v>
      </c>
      <c r="F541" s="214">
        <f t="shared" si="56"/>
        <v>36.9155884995508</v>
      </c>
      <c r="G541" s="214">
        <f t="shared" si="56"/>
        <v>46.979162923030898</v>
      </c>
      <c r="H541" s="214">
        <f t="shared" si="56"/>
        <v>45.887129380053899</v>
      </c>
      <c r="I541" s="214">
        <f t="shared" si="56"/>
        <v>46.582352500748698</v>
      </c>
      <c r="J541" s="214">
        <f t="shared" si="56"/>
        <v>45.334351602276101</v>
      </c>
      <c r="K541" s="214">
        <f t="shared" si="56"/>
        <v>44.050778676250403</v>
      </c>
      <c r="L541" s="214">
        <f t="shared" si="56"/>
        <v>44.597461814914702</v>
      </c>
      <c r="M541" s="214">
        <f t="shared" si="56"/>
        <v>47.9251347708895</v>
      </c>
      <c r="N541" s="214">
        <f t="shared" si="56"/>
        <v>42.594863731656197</v>
      </c>
      <c r="O541" s="214">
        <f t="shared" si="56"/>
        <v>41.683153638813998</v>
      </c>
      <c r="P541" s="214">
        <f t="shared" si="56"/>
        <v>46.211373165618497</v>
      </c>
      <c r="Q541" s="198">
        <f t="shared" si="56"/>
        <v>530.02442348008401</v>
      </c>
      <c r="R541" s="308">
        <f>+R539/D539</f>
        <v>44.168701956673701</v>
      </c>
      <c r="S541" s="125"/>
      <c r="T541" s="125"/>
      <c r="U541" s="125"/>
      <c r="V541" s="125"/>
      <c r="W541" s="125"/>
      <c r="X541" s="125"/>
      <c r="Y541" s="125"/>
      <c r="Z541" s="125"/>
      <c r="AA541" s="125"/>
      <c r="AB541" s="125"/>
      <c r="AC541" s="125"/>
      <c r="AD541" s="125"/>
      <c r="AE541" s="125"/>
      <c r="AF541" s="125"/>
      <c r="AG541" s="125"/>
      <c r="AH541" s="125"/>
      <c r="AI541" s="126"/>
    </row>
    <row r="542" spans="1:35" ht="14.25" customHeight="1">
      <c r="A542" s="46"/>
      <c r="B542" s="47"/>
      <c r="C542" s="36" t="s">
        <v>1275</v>
      </c>
      <c r="D542" s="34"/>
      <c r="E542" s="294" t="s">
        <v>1276</v>
      </c>
      <c r="F542" s="45"/>
      <c r="G542" s="294"/>
      <c r="H542" s="294" t="s">
        <v>1277</v>
      </c>
      <c r="I542" s="294" t="s">
        <v>1278</v>
      </c>
      <c r="J542" s="294" t="s">
        <v>1279</v>
      </c>
      <c r="K542" s="294" t="s">
        <v>1279</v>
      </c>
      <c r="L542" s="294" t="s">
        <v>1280</v>
      </c>
      <c r="M542" s="294" t="s">
        <v>1281</v>
      </c>
      <c r="N542" s="294" t="s">
        <v>1282</v>
      </c>
      <c r="O542" s="294" t="s">
        <v>1283</v>
      </c>
      <c r="P542" s="60" t="s">
        <v>1284</v>
      </c>
      <c r="Q542" s="148"/>
      <c r="R542" s="310"/>
      <c r="S542" s="125"/>
      <c r="T542" s="125"/>
      <c r="U542" s="125"/>
      <c r="V542" s="125"/>
      <c r="W542" s="125"/>
      <c r="X542" s="125"/>
      <c r="Y542" s="125"/>
      <c r="Z542" s="125"/>
      <c r="AA542" s="125"/>
      <c r="AB542" s="125"/>
      <c r="AC542" s="125"/>
      <c r="AD542" s="125"/>
      <c r="AE542" s="125"/>
      <c r="AF542" s="125"/>
      <c r="AG542" s="125"/>
      <c r="AH542" s="125"/>
      <c r="AI542" s="126"/>
    </row>
    <row r="543" spans="1:35" ht="14.25" customHeight="1">
      <c r="A543" s="46"/>
      <c r="B543" s="47"/>
      <c r="C543" s="36" t="s">
        <v>1285</v>
      </c>
      <c r="D543" s="34"/>
      <c r="E543" s="60" t="s">
        <v>1286</v>
      </c>
      <c r="F543" s="60" t="s">
        <v>1286</v>
      </c>
      <c r="G543" s="60" t="s">
        <v>1286</v>
      </c>
      <c r="H543" s="60" t="s">
        <v>1286</v>
      </c>
      <c r="I543" s="60" t="s">
        <v>1286</v>
      </c>
      <c r="J543" s="60" t="s">
        <v>1286</v>
      </c>
      <c r="K543" s="60" t="s">
        <v>1286</v>
      </c>
      <c r="L543" s="60" t="s">
        <v>1286</v>
      </c>
      <c r="M543" s="60" t="s">
        <v>1286</v>
      </c>
      <c r="N543" s="60" t="s">
        <v>1286</v>
      </c>
      <c r="O543" s="60" t="s">
        <v>1286</v>
      </c>
      <c r="P543" s="60" t="s">
        <v>1286</v>
      </c>
      <c r="Q543" s="148"/>
      <c r="R543" s="310"/>
      <c r="S543" s="125"/>
      <c r="T543" s="125"/>
      <c r="U543" s="125"/>
      <c r="V543" s="125"/>
      <c r="W543" s="125"/>
      <c r="X543" s="125"/>
      <c r="Y543" s="125"/>
      <c r="Z543" s="125"/>
      <c r="AA543" s="125"/>
      <c r="AB543" s="125"/>
      <c r="AC543" s="125"/>
      <c r="AD543" s="125"/>
      <c r="AE543" s="125"/>
      <c r="AF543" s="125"/>
      <c r="AG543" s="125"/>
      <c r="AH543" s="125"/>
      <c r="AI543" s="126"/>
    </row>
    <row r="544" spans="1:35" ht="14.25" customHeight="1">
      <c r="A544" s="46"/>
      <c r="B544" s="47"/>
      <c r="C544" s="36" t="s">
        <v>1287</v>
      </c>
      <c r="D544" s="34"/>
      <c r="E544" s="62"/>
      <c r="F544" s="35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148"/>
      <c r="R544" s="310"/>
      <c r="S544" s="125"/>
      <c r="T544" s="125"/>
      <c r="U544" s="125"/>
      <c r="V544" s="125"/>
      <c r="W544" s="125"/>
      <c r="X544" s="125"/>
      <c r="Y544" s="125"/>
      <c r="Z544" s="125"/>
      <c r="AA544" s="125"/>
      <c r="AB544" s="125"/>
      <c r="AC544" s="125"/>
      <c r="AD544" s="125"/>
      <c r="AE544" s="125"/>
      <c r="AF544" s="125"/>
      <c r="AG544" s="125"/>
      <c r="AH544" s="125"/>
      <c r="AI544" s="126"/>
    </row>
    <row r="545" spans="1:35" ht="14.25" customHeight="1">
      <c r="A545" s="46"/>
      <c r="B545" s="47"/>
      <c r="C545" s="36" t="s">
        <v>1288</v>
      </c>
      <c r="D545" s="34"/>
      <c r="E545" s="62"/>
      <c r="F545" s="35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148"/>
      <c r="R545" s="310"/>
      <c r="S545" s="125"/>
      <c r="T545" s="125"/>
      <c r="U545" s="125"/>
      <c r="V545" s="125"/>
      <c r="W545" s="125"/>
      <c r="X545" s="125"/>
      <c r="Y545" s="125"/>
      <c r="Z545" s="125"/>
      <c r="AA545" s="125"/>
      <c r="AB545" s="125"/>
      <c r="AC545" s="125"/>
      <c r="AD545" s="125"/>
      <c r="AE545" s="125"/>
      <c r="AF545" s="125"/>
      <c r="AG545" s="125"/>
      <c r="AH545" s="125"/>
      <c r="AI545" s="126"/>
    </row>
    <row r="546" spans="1:35" ht="14.25" customHeight="1">
      <c r="A546" s="46"/>
      <c r="B546" s="47"/>
      <c r="C546" s="36"/>
      <c r="D546" s="34"/>
      <c r="E546" s="68"/>
      <c r="F546" s="41"/>
      <c r="G546" s="68"/>
      <c r="H546" s="68"/>
      <c r="I546" s="68"/>
      <c r="J546" s="68"/>
      <c r="K546" s="68"/>
      <c r="L546" s="68"/>
      <c r="M546" s="68"/>
      <c r="N546" s="68"/>
      <c r="O546" s="68"/>
      <c r="P546" s="68"/>
      <c r="Q546" s="305"/>
      <c r="R546" s="306"/>
      <c r="S546" s="125"/>
      <c r="T546" s="125"/>
      <c r="U546" s="125"/>
      <c r="V546" s="125"/>
      <c r="W546" s="125"/>
      <c r="X546" s="125"/>
      <c r="Y546" s="125"/>
      <c r="Z546" s="125"/>
      <c r="AA546" s="125"/>
      <c r="AB546" s="125"/>
      <c r="AC546" s="125"/>
      <c r="AD546" s="125"/>
      <c r="AE546" s="125"/>
      <c r="AF546" s="125"/>
      <c r="AG546" s="125"/>
      <c r="AH546" s="125"/>
      <c r="AI546" s="126"/>
    </row>
    <row r="547" spans="1:35" ht="12.75" customHeight="1">
      <c r="A547" s="42" t="s">
        <v>1289</v>
      </c>
      <c r="B547" s="43">
        <v>754</v>
      </c>
      <c r="C547" s="196" t="s">
        <v>1290</v>
      </c>
      <c r="D547" s="29">
        <v>948</v>
      </c>
      <c r="E547" s="252">
        <v>20378.900000000001</v>
      </c>
      <c r="F547" s="252">
        <v>14201.98</v>
      </c>
      <c r="G547" s="252">
        <v>10492.41</v>
      </c>
      <c r="H547" s="252">
        <v>20719.59</v>
      </c>
      <c r="I547" s="252">
        <v>12918.2</v>
      </c>
      <c r="J547" s="252">
        <v>16457.330000000002</v>
      </c>
      <c r="K547" s="252">
        <v>25757.16</v>
      </c>
      <c r="L547" s="252">
        <v>22771.64</v>
      </c>
      <c r="M547" s="252">
        <v>22409.59</v>
      </c>
      <c r="N547" s="274">
        <v>7913</v>
      </c>
      <c r="O547" s="284"/>
      <c r="P547" s="59"/>
      <c r="Q547" s="377">
        <f>SUM(E547:P547)</f>
        <v>174019.8</v>
      </c>
      <c r="R547" s="460">
        <f>AVERAGE(E547:P547)</f>
        <v>17401.98</v>
      </c>
      <c r="S547" s="309">
        <f>+R547</f>
        <v>17401.98</v>
      </c>
      <c r="T547" s="125"/>
      <c r="U547" s="125"/>
      <c r="V547" s="125"/>
      <c r="W547" s="125"/>
      <c r="X547" s="125"/>
      <c r="Y547" s="125"/>
      <c r="Z547" s="125"/>
      <c r="AA547" s="125"/>
      <c r="AB547" s="125"/>
      <c r="AC547" s="125"/>
      <c r="AD547" s="125"/>
      <c r="AE547" s="125"/>
      <c r="AF547" s="125"/>
      <c r="AG547" s="125"/>
      <c r="AH547" s="125"/>
      <c r="AI547" s="126"/>
    </row>
    <row r="548" spans="1:35" ht="12.75" customHeight="1">
      <c r="A548" s="46"/>
      <c r="B548" s="47"/>
      <c r="C548" s="36" t="s">
        <v>1291</v>
      </c>
      <c r="D548" s="34"/>
      <c r="E548" s="113" t="s">
        <v>376</v>
      </c>
      <c r="F548" s="113" t="s">
        <v>376</v>
      </c>
      <c r="G548" s="113" t="s">
        <v>376</v>
      </c>
      <c r="H548" s="113" t="s">
        <v>376</v>
      </c>
      <c r="I548" s="113" t="s">
        <v>376</v>
      </c>
      <c r="J548" s="113" t="s">
        <v>376</v>
      </c>
      <c r="K548" s="113" t="s">
        <v>376</v>
      </c>
      <c r="L548" s="113" t="s">
        <v>376</v>
      </c>
      <c r="M548" s="113" t="s">
        <v>376</v>
      </c>
      <c r="N548" s="113" t="s">
        <v>376</v>
      </c>
      <c r="O548" s="448"/>
      <c r="P548" s="262"/>
      <c r="Q548" s="379">
        <f>SUM(E548:P548)</f>
        <v>0</v>
      </c>
      <c r="R548" s="308">
        <f>Q548/10</f>
        <v>0</v>
      </c>
      <c r="S548" s="125"/>
      <c r="T548" s="309">
        <f>+R548</f>
        <v>0</v>
      </c>
      <c r="U548" s="221">
        <f>+Q548</f>
        <v>0</v>
      </c>
      <c r="V548" s="125"/>
      <c r="W548" s="221" t="s">
        <v>376</v>
      </c>
      <c r="X548" s="125" t="s">
        <v>376</v>
      </c>
      <c r="Y548" s="125" t="s">
        <v>376</v>
      </c>
      <c r="Z548" s="125" t="s">
        <v>376</v>
      </c>
      <c r="AA548" s="125" t="s">
        <v>376</v>
      </c>
      <c r="AB548" s="125" t="s">
        <v>376</v>
      </c>
      <c r="AC548" s="125" t="s">
        <v>376</v>
      </c>
      <c r="AD548" s="125" t="s">
        <v>376</v>
      </c>
      <c r="AE548" s="125" t="s">
        <v>376</v>
      </c>
      <c r="AF548" s="125" t="s">
        <v>376</v>
      </c>
      <c r="AG548" s="125" t="s">
        <v>376</v>
      </c>
      <c r="AH548" s="125"/>
      <c r="AI548" s="126"/>
    </row>
    <row r="549" spans="1:35" ht="12.75" customHeight="1">
      <c r="A549" s="46"/>
      <c r="B549" s="47"/>
      <c r="C549" s="36" t="s">
        <v>1292</v>
      </c>
      <c r="D549" s="34"/>
      <c r="E549" s="37">
        <f t="shared" ref="E549:N549" si="57">E547/$D$547</f>
        <v>21.496729957805901</v>
      </c>
      <c r="F549" s="37">
        <f t="shared" si="57"/>
        <v>14.9809915611814</v>
      </c>
      <c r="G549" s="37">
        <f t="shared" si="57"/>
        <v>11.0679430379747</v>
      </c>
      <c r="H549" s="37">
        <f t="shared" si="57"/>
        <v>21.856107594936699</v>
      </c>
      <c r="I549" s="37">
        <f t="shared" si="57"/>
        <v>13.6267932489451</v>
      </c>
      <c r="J549" s="37">
        <f t="shared" si="57"/>
        <v>17.360052742615999</v>
      </c>
      <c r="K549" s="37">
        <f t="shared" si="57"/>
        <v>27.17</v>
      </c>
      <c r="L549" s="37">
        <f t="shared" si="57"/>
        <v>24.020717299578099</v>
      </c>
      <c r="M549" s="37">
        <f t="shared" si="57"/>
        <v>23.638808016877601</v>
      </c>
      <c r="N549" s="105">
        <f t="shared" si="57"/>
        <v>8.3470464135021096</v>
      </c>
      <c r="O549" s="265"/>
      <c r="P549" s="38"/>
      <c r="Q549" s="179">
        <f>Q547/$D$547</f>
        <v>183.56518987341801</v>
      </c>
      <c r="R549" s="308">
        <f>+R547/D547</f>
        <v>18.356518987341801</v>
      </c>
      <c r="S549" s="125"/>
      <c r="T549" s="125"/>
      <c r="U549" s="125"/>
      <c r="V549" s="125"/>
      <c r="W549" s="125"/>
      <c r="X549" s="125"/>
      <c r="Y549" s="125"/>
      <c r="Z549" s="125"/>
      <c r="AA549" s="125"/>
      <c r="AB549" s="125"/>
      <c r="AC549" s="125"/>
      <c r="AD549" s="125"/>
      <c r="AE549" s="125"/>
      <c r="AF549" s="125"/>
      <c r="AG549" s="125"/>
      <c r="AH549" s="125"/>
      <c r="AI549" s="126"/>
    </row>
    <row r="550" spans="1:35" ht="12.75" customHeight="1">
      <c r="A550" s="46"/>
      <c r="B550" s="47"/>
      <c r="C550" s="36" t="s">
        <v>1293</v>
      </c>
      <c r="D550" s="34"/>
      <c r="E550" s="252"/>
      <c r="F550" s="240"/>
      <c r="G550" s="252"/>
      <c r="H550" s="252"/>
      <c r="I550" s="252"/>
      <c r="J550" s="252"/>
      <c r="K550" s="252"/>
      <c r="L550" s="252"/>
      <c r="M550" s="252"/>
      <c r="N550" s="252"/>
      <c r="O550" s="252"/>
      <c r="P550" s="252"/>
      <c r="Q550" s="280"/>
      <c r="R550" s="477"/>
      <c r="S550" s="125"/>
      <c r="T550" s="125"/>
      <c r="U550" s="125"/>
      <c r="V550" s="125"/>
      <c r="W550" s="125"/>
      <c r="X550" s="125"/>
      <c r="Y550" s="125"/>
      <c r="Z550" s="125"/>
      <c r="AA550" s="125"/>
      <c r="AB550" s="125"/>
      <c r="AC550" s="125"/>
      <c r="AD550" s="125"/>
      <c r="AE550" s="125"/>
      <c r="AF550" s="125"/>
      <c r="AG550" s="125"/>
      <c r="AH550" s="125"/>
      <c r="AI550" s="126"/>
    </row>
    <row r="551" spans="1:35" ht="12.75" customHeight="1">
      <c r="A551" s="46"/>
      <c r="B551" s="47"/>
      <c r="C551" s="36" t="s">
        <v>1294</v>
      </c>
      <c r="D551" s="34"/>
      <c r="E551" s="252"/>
      <c r="F551" s="240"/>
      <c r="G551" s="252"/>
      <c r="H551" s="252"/>
      <c r="I551" s="252"/>
      <c r="J551" s="252"/>
      <c r="K551" s="252"/>
      <c r="L551" s="252"/>
      <c r="M551" s="252"/>
      <c r="N551" s="252"/>
      <c r="O551" s="252"/>
      <c r="P551" s="252"/>
      <c r="Q551" s="280"/>
      <c r="R551" s="477"/>
      <c r="S551" s="125"/>
      <c r="T551" s="125"/>
      <c r="U551" s="125"/>
      <c r="V551" s="125"/>
      <c r="W551" s="125"/>
      <c r="X551" s="125"/>
      <c r="Y551" s="125"/>
      <c r="Z551" s="125"/>
      <c r="AA551" s="125"/>
      <c r="AB551" s="125"/>
      <c r="AC551" s="125"/>
      <c r="AD551" s="125"/>
      <c r="AE551" s="125"/>
      <c r="AF551" s="125"/>
      <c r="AG551" s="125"/>
      <c r="AH551" s="125"/>
      <c r="AI551" s="126"/>
    </row>
    <row r="552" spans="1:35" ht="12.75" customHeight="1">
      <c r="A552" s="46"/>
      <c r="B552" s="47"/>
      <c r="C552" s="36" t="s">
        <v>1295</v>
      </c>
      <c r="D552" s="34"/>
      <c r="E552" s="252"/>
      <c r="F552" s="240"/>
      <c r="G552" s="252"/>
      <c r="H552" s="252"/>
      <c r="I552" s="252"/>
      <c r="J552" s="252"/>
      <c r="K552" s="252"/>
      <c r="L552" s="252"/>
      <c r="M552" s="252"/>
      <c r="N552" s="252"/>
      <c r="O552" s="252"/>
      <c r="P552" s="252"/>
      <c r="Q552" s="280"/>
      <c r="R552" s="477"/>
      <c r="S552" s="125"/>
      <c r="T552" s="125"/>
      <c r="U552" s="125"/>
      <c r="V552" s="125"/>
      <c r="W552" s="125"/>
      <c r="X552" s="125"/>
      <c r="Y552" s="125"/>
      <c r="Z552" s="125"/>
      <c r="AA552" s="125"/>
      <c r="AB552" s="125"/>
      <c r="AC552" s="125"/>
      <c r="AD552" s="125"/>
      <c r="AE552" s="125"/>
      <c r="AF552" s="125"/>
      <c r="AG552" s="125"/>
      <c r="AH552" s="125"/>
      <c r="AI552" s="126"/>
    </row>
    <row r="553" spans="1:35" ht="12.75" customHeight="1">
      <c r="A553" s="46"/>
      <c r="B553" s="47"/>
      <c r="C553" s="36" t="s">
        <v>1296</v>
      </c>
      <c r="D553" s="34"/>
      <c r="E553" s="252"/>
      <c r="F553" s="240"/>
      <c r="G553" s="252"/>
      <c r="H553" s="252"/>
      <c r="I553" s="252"/>
      <c r="J553" s="252"/>
      <c r="K553" s="252"/>
      <c r="L553" s="252"/>
      <c r="M553" s="252"/>
      <c r="N553" s="252"/>
      <c r="O553" s="252"/>
      <c r="P553" s="252"/>
      <c r="Q553" s="280"/>
      <c r="R553" s="477"/>
      <c r="S553" s="125"/>
      <c r="T553" s="125"/>
      <c r="U553" s="125"/>
      <c r="V553" s="125"/>
      <c r="W553" s="125"/>
      <c r="X553" s="125"/>
      <c r="Y553" s="125"/>
      <c r="Z553" s="125"/>
      <c r="AA553" s="125"/>
      <c r="AB553" s="125"/>
      <c r="AC553" s="125"/>
      <c r="AD553" s="125"/>
      <c r="AE553" s="125"/>
      <c r="AF553" s="125"/>
      <c r="AG553" s="125"/>
      <c r="AH553" s="125"/>
      <c r="AI553" s="126"/>
    </row>
    <row r="554" spans="1:35" ht="14.25" customHeight="1">
      <c r="A554" s="52"/>
      <c r="B554" s="53"/>
      <c r="C554" s="222"/>
      <c r="D554" s="40"/>
      <c r="E554" s="289"/>
      <c r="F554" s="229"/>
      <c r="G554" s="289"/>
      <c r="H554" s="289"/>
      <c r="I554" s="68"/>
      <c r="J554" s="68"/>
      <c r="K554" s="68"/>
      <c r="L554" s="68"/>
      <c r="M554" s="68"/>
      <c r="N554" s="68"/>
      <c r="O554" s="68"/>
      <c r="P554" s="68"/>
      <c r="Q554" s="374"/>
      <c r="R554" s="306"/>
      <c r="S554" s="125"/>
      <c r="T554" s="125"/>
      <c r="U554" s="125"/>
      <c r="V554" s="125"/>
      <c r="W554" s="125"/>
      <c r="X554" s="125"/>
      <c r="Y554" s="125"/>
      <c r="Z554" s="125"/>
      <c r="AA554" s="125"/>
      <c r="AB554" s="125"/>
      <c r="AC554" s="125"/>
      <c r="AD554" s="125"/>
      <c r="AE554" s="125"/>
      <c r="AF554" s="125"/>
      <c r="AG554" s="125"/>
      <c r="AH554" s="125"/>
      <c r="AI554" s="126"/>
    </row>
    <row r="555" spans="1:35" ht="14.25" customHeight="1">
      <c r="A555" s="46" t="s">
        <v>577</v>
      </c>
      <c r="B555" s="47">
        <v>775</v>
      </c>
      <c r="C555" s="57" t="s">
        <v>1297</v>
      </c>
      <c r="D555" s="58">
        <v>888</v>
      </c>
      <c r="E555" s="252">
        <v>13705.15</v>
      </c>
      <c r="F555" s="252">
        <v>17789.29</v>
      </c>
      <c r="G555" s="252">
        <v>11741.87</v>
      </c>
      <c r="H555" s="274">
        <v>1232.46</v>
      </c>
      <c r="I555" s="303"/>
      <c r="J555" s="112"/>
      <c r="K555" s="112"/>
      <c r="L555" s="112"/>
      <c r="M555" s="112"/>
      <c r="N555" s="112"/>
      <c r="O555" s="112"/>
      <c r="P555" s="292"/>
      <c r="Q555" s="377">
        <f>SUM(E555:P555)</f>
        <v>44468.77</v>
      </c>
      <c r="R555" s="460">
        <f>AVERAGE(E555:P555)</f>
        <v>11117.192499999999</v>
      </c>
      <c r="S555" s="309">
        <f>+R555</f>
        <v>11117.192499999999</v>
      </c>
      <c r="T555" s="125"/>
      <c r="U555" s="125"/>
      <c r="V555" s="125"/>
      <c r="W555" s="125"/>
      <c r="X555" s="125"/>
      <c r="Y555" s="125"/>
      <c r="Z555" s="125"/>
      <c r="AA555" s="125"/>
      <c r="AB555" s="125"/>
      <c r="AC555" s="125"/>
      <c r="AD555" s="125"/>
      <c r="AE555" s="125"/>
      <c r="AF555" s="125"/>
      <c r="AG555" s="125"/>
      <c r="AH555" s="125"/>
      <c r="AI555" s="126"/>
    </row>
    <row r="556" spans="1:35" ht="14.25" customHeight="1">
      <c r="A556" s="31"/>
      <c r="B556" s="89"/>
      <c r="C556" s="36" t="s">
        <v>1298</v>
      </c>
      <c r="D556" s="32"/>
      <c r="E556" s="373" t="s">
        <v>376</v>
      </c>
      <c r="F556" s="373" t="s">
        <v>376</v>
      </c>
      <c r="G556" s="373" t="s">
        <v>376</v>
      </c>
      <c r="H556" s="373" t="s">
        <v>376</v>
      </c>
      <c r="I556" s="448"/>
      <c r="J556" s="263"/>
      <c r="K556" s="263"/>
      <c r="L556" s="263"/>
      <c r="M556" s="263"/>
      <c r="N556" s="263"/>
      <c r="O556" s="263"/>
      <c r="P556" s="262"/>
      <c r="Q556" s="379">
        <f>SUM(E556:P556)</f>
        <v>0</v>
      </c>
      <c r="R556" s="310">
        <f>Q556/4</f>
        <v>0</v>
      </c>
      <c r="S556" s="125"/>
      <c r="T556" s="309">
        <f>+R556</f>
        <v>0</v>
      </c>
      <c r="U556" s="221">
        <f>+Q556</f>
        <v>0</v>
      </c>
      <c r="V556" s="125"/>
      <c r="W556" s="221" t="s">
        <v>376</v>
      </c>
      <c r="X556" s="125" t="s">
        <v>376</v>
      </c>
      <c r="Y556" s="125" t="s">
        <v>376</v>
      </c>
      <c r="Z556" s="125" t="s">
        <v>376</v>
      </c>
      <c r="AA556" s="125" t="s">
        <v>376</v>
      </c>
      <c r="AB556" s="125" t="s">
        <v>376</v>
      </c>
      <c r="AC556" s="125" t="s">
        <v>376</v>
      </c>
      <c r="AD556" s="125" t="s">
        <v>376</v>
      </c>
      <c r="AE556" s="125" t="s">
        <v>376</v>
      </c>
      <c r="AF556" s="125" t="s">
        <v>376</v>
      </c>
      <c r="AG556" s="125" t="s">
        <v>376</v>
      </c>
      <c r="AH556" s="125"/>
      <c r="AI556" s="126"/>
    </row>
    <row r="557" spans="1:35" ht="14.25" customHeight="1">
      <c r="A557" s="31"/>
      <c r="B557" s="89"/>
      <c r="C557" s="36" t="s">
        <v>682</v>
      </c>
      <c r="D557" s="32"/>
      <c r="E557" s="118">
        <f>E555/$D$555</f>
        <v>15.4337274774775</v>
      </c>
      <c r="F557" s="37">
        <f>F555/$D$555</f>
        <v>20.032984234234199</v>
      </c>
      <c r="G557" s="37">
        <f>G555/$D$555</f>
        <v>13.222826576576599</v>
      </c>
      <c r="H557" s="105">
        <f>H555/$D$555</f>
        <v>1.3879054054054101</v>
      </c>
      <c r="I557" s="265"/>
      <c r="J557" s="106"/>
      <c r="K557" s="106"/>
      <c r="L557" s="106"/>
      <c r="M557" s="106"/>
      <c r="N557" s="106"/>
      <c r="O557" s="106"/>
      <c r="P557" s="38"/>
      <c r="Q557" s="245">
        <f>Q555/$D$555</f>
        <v>50.077443693693702</v>
      </c>
      <c r="R557" s="308">
        <f>+R555/D555</f>
        <v>12.519360923423401</v>
      </c>
      <c r="S557" s="125"/>
      <c r="T557" s="125"/>
      <c r="U557" s="125"/>
      <c r="V557" s="125"/>
      <c r="W557" s="125"/>
      <c r="X557" s="125"/>
      <c r="Y557" s="125"/>
      <c r="Z557" s="125"/>
      <c r="AA557" s="125"/>
      <c r="AB557" s="125"/>
      <c r="AC557" s="125"/>
      <c r="AD557" s="125"/>
      <c r="AE557" s="125"/>
      <c r="AF557" s="125"/>
      <c r="AG557" s="125"/>
      <c r="AH557" s="125"/>
      <c r="AI557" s="126"/>
    </row>
    <row r="558" spans="1:35" ht="14.25" customHeight="1">
      <c r="A558" s="31"/>
      <c r="B558" s="89"/>
      <c r="C558" s="36" t="s">
        <v>1299</v>
      </c>
      <c r="D558" s="32"/>
      <c r="E558" s="62"/>
      <c r="F558" s="35"/>
      <c r="G558" s="62"/>
      <c r="H558" s="62"/>
      <c r="I558" s="252"/>
      <c r="J558" s="252"/>
      <c r="K558" s="252"/>
      <c r="L558" s="252"/>
      <c r="M558" s="252"/>
      <c r="N558" s="252"/>
      <c r="O558" s="252"/>
      <c r="P558" s="252"/>
      <c r="Q558" s="148"/>
      <c r="R558" s="310"/>
      <c r="S558" s="125"/>
      <c r="T558" s="125"/>
      <c r="U558" s="125"/>
      <c r="V558" s="125"/>
      <c r="W558" s="125"/>
      <c r="X558" s="125"/>
      <c r="Y558" s="125"/>
      <c r="Z558" s="125"/>
      <c r="AA558" s="125"/>
      <c r="AB558" s="125"/>
      <c r="AC558" s="125"/>
      <c r="AD558" s="125"/>
      <c r="AE558" s="125"/>
      <c r="AF558" s="125"/>
      <c r="AG558" s="125"/>
      <c r="AH558" s="125"/>
      <c r="AI558" s="126"/>
    </row>
    <row r="559" spans="1:35" ht="14.25" customHeight="1">
      <c r="A559" s="31"/>
      <c r="B559" s="47"/>
      <c r="C559" s="36" t="s">
        <v>1300</v>
      </c>
      <c r="D559" s="32"/>
      <c r="E559" s="252"/>
      <c r="F559" s="45"/>
      <c r="G559" s="252"/>
      <c r="H559" s="252"/>
      <c r="I559" s="252"/>
      <c r="J559" s="252"/>
      <c r="K559" s="252"/>
      <c r="L559" s="252"/>
      <c r="M559" s="252"/>
      <c r="N559" s="252"/>
      <c r="O559" s="252"/>
      <c r="P559" s="252"/>
      <c r="Q559" s="280"/>
      <c r="R559" s="477"/>
      <c r="S559" s="125"/>
      <c r="T559" s="125"/>
      <c r="U559" s="125"/>
      <c r="V559" s="125"/>
      <c r="W559" s="125"/>
      <c r="X559" s="125"/>
      <c r="Y559" s="125"/>
      <c r="Z559" s="125"/>
      <c r="AA559" s="125"/>
      <c r="AB559" s="125"/>
      <c r="AC559" s="125"/>
      <c r="AD559" s="125"/>
      <c r="AE559" s="125"/>
      <c r="AF559" s="125"/>
      <c r="AG559" s="125"/>
      <c r="AH559" s="125"/>
      <c r="AI559" s="126"/>
    </row>
    <row r="560" spans="1:35" ht="14.25" customHeight="1">
      <c r="A560" s="31"/>
      <c r="B560" s="47"/>
      <c r="C560" s="36" t="s">
        <v>1301</v>
      </c>
      <c r="D560" s="32"/>
      <c r="E560" s="252"/>
      <c r="F560" s="45"/>
      <c r="G560" s="252"/>
      <c r="H560" s="252"/>
      <c r="I560" s="252"/>
      <c r="J560" s="252"/>
      <c r="K560" s="252"/>
      <c r="L560" s="252"/>
      <c r="M560" s="252"/>
      <c r="N560" s="252"/>
      <c r="O560" s="252"/>
      <c r="P560" s="252"/>
      <c r="Q560" s="280"/>
      <c r="R560" s="477"/>
      <c r="S560" s="125"/>
      <c r="T560" s="125"/>
      <c r="U560" s="125"/>
      <c r="V560" s="125"/>
      <c r="W560" s="125"/>
      <c r="X560" s="125"/>
      <c r="Y560" s="125"/>
      <c r="Z560" s="125"/>
      <c r="AA560" s="125"/>
      <c r="AB560" s="125"/>
      <c r="AC560" s="125"/>
      <c r="AD560" s="125"/>
      <c r="AE560" s="125"/>
      <c r="AF560" s="125"/>
      <c r="AG560" s="125"/>
      <c r="AH560" s="125"/>
      <c r="AI560" s="126"/>
    </row>
    <row r="561" spans="1:35" ht="14.25" customHeight="1">
      <c r="A561" s="31"/>
      <c r="B561" s="47"/>
      <c r="C561" s="597" t="s">
        <v>1302</v>
      </c>
      <c r="D561" s="32"/>
      <c r="E561" s="252"/>
      <c r="F561" s="45"/>
      <c r="G561" s="252"/>
      <c r="H561" s="252"/>
      <c r="I561" s="252"/>
      <c r="J561" s="252"/>
      <c r="K561" s="252"/>
      <c r="L561" s="252"/>
      <c r="M561" s="252"/>
      <c r="N561" s="252"/>
      <c r="O561" s="252"/>
      <c r="P561" s="252"/>
      <c r="Q561" s="280"/>
      <c r="R561" s="477"/>
      <c r="S561" s="125"/>
      <c r="T561" s="125"/>
      <c r="U561" s="125"/>
      <c r="V561" s="125"/>
      <c r="W561" s="125"/>
      <c r="X561" s="125"/>
      <c r="Y561" s="125"/>
      <c r="Z561" s="125"/>
      <c r="AA561" s="125"/>
      <c r="AB561" s="125"/>
      <c r="AC561" s="125"/>
      <c r="AD561" s="125"/>
      <c r="AE561" s="125"/>
      <c r="AF561" s="125"/>
      <c r="AG561" s="125"/>
      <c r="AH561" s="125"/>
      <c r="AI561" s="126"/>
    </row>
    <row r="562" spans="1:35" ht="14.25" customHeight="1">
      <c r="A562" s="52"/>
      <c r="B562" s="53"/>
      <c r="C562" s="295"/>
      <c r="D562" s="40"/>
      <c r="E562" s="68"/>
      <c r="F562" s="41"/>
      <c r="G562" s="68"/>
      <c r="H562" s="68"/>
      <c r="I562" s="68"/>
      <c r="J562" s="68"/>
      <c r="K562" s="68"/>
      <c r="L562" s="68"/>
      <c r="M562" s="68"/>
      <c r="N562" s="68"/>
      <c r="O562" s="68"/>
      <c r="P562" s="68"/>
      <c r="Q562" s="374"/>
      <c r="R562" s="311"/>
      <c r="S562" s="125"/>
      <c r="T562" s="125"/>
      <c r="U562" s="125"/>
      <c r="V562" s="125"/>
      <c r="W562" s="125"/>
      <c r="X562" s="125"/>
      <c r="Y562" s="125"/>
      <c r="Z562" s="125"/>
      <c r="AA562" s="125"/>
      <c r="AB562" s="125"/>
      <c r="AC562" s="125"/>
      <c r="AD562" s="125"/>
      <c r="AE562" s="125"/>
      <c r="AF562" s="125"/>
      <c r="AG562" s="125"/>
      <c r="AH562" s="125"/>
      <c r="AI562" s="126"/>
    </row>
    <row r="563" spans="1:35" ht="14.25" customHeight="1">
      <c r="A563" s="46" t="s">
        <v>1303</v>
      </c>
      <c r="B563" s="47">
        <v>855</v>
      </c>
      <c r="C563" s="291" t="s">
        <v>1304</v>
      </c>
      <c r="D563" s="223">
        <v>281</v>
      </c>
      <c r="E563" s="216">
        <v>38826</v>
      </c>
      <c r="F563" s="45">
        <v>36932</v>
      </c>
      <c r="G563" s="216">
        <v>54825</v>
      </c>
      <c r="H563" s="216">
        <v>36047</v>
      </c>
      <c r="I563" s="216">
        <v>36335</v>
      </c>
      <c r="J563" s="216">
        <v>35215</v>
      </c>
      <c r="K563" s="216">
        <v>39804</v>
      </c>
      <c r="L563" s="216">
        <v>30618</v>
      </c>
      <c r="M563" s="216">
        <v>28999</v>
      </c>
      <c r="N563" s="216">
        <v>43480</v>
      </c>
      <c r="O563" s="200">
        <v>44330</v>
      </c>
      <c r="P563" s="288">
        <v>56707</v>
      </c>
      <c r="Q563" s="280">
        <f>SUM(E563:P563)</f>
        <v>482118</v>
      </c>
      <c r="R563" s="460">
        <f>AVERAGE(E563:P563)</f>
        <v>40176.5</v>
      </c>
      <c r="S563" s="309">
        <f>+R563</f>
        <v>40176.5</v>
      </c>
      <c r="T563" s="125"/>
      <c r="U563" s="125"/>
      <c r="V563" s="125"/>
      <c r="W563" s="125"/>
      <c r="X563" s="125"/>
      <c r="Y563" s="125"/>
      <c r="Z563" s="125"/>
      <c r="AA563" s="125"/>
      <c r="AB563" s="125"/>
      <c r="AC563" s="125"/>
      <c r="AD563" s="125"/>
      <c r="AE563" s="125"/>
      <c r="AF563" s="125"/>
      <c r="AG563" s="125"/>
      <c r="AH563" s="125"/>
      <c r="AI563" s="126"/>
    </row>
    <row r="564" spans="1:35" ht="14.25" customHeight="1">
      <c r="A564" s="46"/>
      <c r="B564" s="47"/>
      <c r="C564" s="151" t="s">
        <v>1305</v>
      </c>
      <c r="D564" s="32"/>
      <c r="E564" s="277">
        <v>1287.1199999999999</v>
      </c>
      <c r="F564" s="127">
        <v>1059.8399999999999</v>
      </c>
      <c r="G564" s="127">
        <v>1724.5</v>
      </c>
      <c r="H564" s="277">
        <v>953.64</v>
      </c>
      <c r="I564" s="127">
        <v>988.2</v>
      </c>
      <c r="J564" s="127">
        <v>853.8</v>
      </c>
      <c r="K564" s="127">
        <v>1404.48</v>
      </c>
      <c r="L564" s="127">
        <v>302.16000000000003</v>
      </c>
      <c r="M564" s="127">
        <v>107.88</v>
      </c>
      <c r="N564" s="127">
        <v>1497.6</v>
      </c>
      <c r="O564" s="75">
        <v>1514.6</v>
      </c>
      <c r="P564" s="60">
        <v>1850.25</v>
      </c>
      <c r="Q564" s="148">
        <f>SUM(E564:P564)</f>
        <v>13544.07</v>
      </c>
      <c r="R564" s="528">
        <f>Q564/12</f>
        <v>1128.6724999999999</v>
      </c>
      <c r="S564" s="125"/>
      <c r="T564" s="309">
        <f>+R564</f>
        <v>1128.6724999999999</v>
      </c>
      <c r="U564" s="221">
        <f>+Q564</f>
        <v>13544.07</v>
      </c>
      <c r="V564" s="125"/>
      <c r="W564" s="221">
        <f t="shared" ref="W564:AG564" si="58">F564</f>
        <v>1059.8399999999999</v>
      </c>
      <c r="X564" s="112">
        <f t="shared" si="58"/>
        <v>1724.5</v>
      </c>
      <c r="Y564" s="112">
        <f t="shared" si="58"/>
        <v>953.64</v>
      </c>
      <c r="Z564" s="112">
        <f t="shared" si="58"/>
        <v>988.2</v>
      </c>
      <c r="AA564" s="112">
        <f t="shared" si="58"/>
        <v>853.8</v>
      </c>
      <c r="AB564" s="112">
        <f t="shared" si="58"/>
        <v>1404.48</v>
      </c>
      <c r="AC564" s="112">
        <f t="shared" si="58"/>
        <v>302.16000000000003</v>
      </c>
      <c r="AD564" s="112">
        <f t="shared" si="58"/>
        <v>107.88</v>
      </c>
      <c r="AE564" s="112">
        <f t="shared" si="58"/>
        <v>1497.6</v>
      </c>
      <c r="AF564" s="112">
        <f t="shared" si="58"/>
        <v>1514.6</v>
      </c>
      <c r="AG564" s="112">
        <f t="shared" si="58"/>
        <v>1850.25</v>
      </c>
      <c r="AH564" s="125"/>
      <c r="AI564" s="126"/>
    </row>
    <row r="565" spans="1:35" ht="14.25" customHeight="1">
      <c r="A565" s="46"/>
      <c r="B565" s="47"/>
      <c r="C565" s="151" t="s">
        <v>724</v>
      </c>
      <c r="D565" s="32"/>
      <c r="E565" s="118">
        <f t="shared" ref="E565:Q565" si="59">E563/$D$563</f>
        <v>138.17081850533799</v>
      </c>
      <c r="F565" s="37">
        <f t="shared" si="59"/>
        <v>131.43060498220601</v>
      </c>
      <c r="G565" s="37">
        <f t="shared" si="59"/>
        <v>195.106761565836</v>
      </c>
      <c r="H565" s="37">
        <f t="shared" si="59"/>
        <v>128.28113879003601</v>
      </c>
      <c r="I565" s="37">
        <f t="shared" si="59"/>
        <v>129.30604982206401</v>
      </c>
      <c r="J565" s="37">
        <f t="shared" si="59"/>
        <v>125.320284697509</v>
      </c>
      <c r="K565" s="37">
        <f t="shared" si="59"/>
        <v>141.65124555160099</v>
      </c>
      <c r="L565" s="37">
        <f t="shared" si="59"/>
        <v>108.960854092527</v>
      </c>
      <c r="M565" s="37">
        <f t="shared" si="59"/>
        <v>103.199288256228</v>
      </c>
      <c r="N565" s="37">
        <f t="shared" si="59"/>
        <v>154.73309608540899</v>
      </c>
      <c r="O565" s="37">
        <f t="shared" si="59"/>
        <v>157.75800711743801</v>
      </c>
      <c r="P565" s="37">
        <f t="shared" si="59"/>
        <v>201.80427046263301</v>
      </c>
      <c r="Q565" s="144">
        <f t="shared" si="59"/>
        <v>1715.72241992883</v>
      </c>
      <c r="R565" s="308">
        <f>+R563/D563</f>
        <v>142.976868327402</v>
      </c>
      <c r="S565" s="125"/>
      <c r="T565" s="125"/>
      <c r="U565" s="125"/>
      <c r="V565" s="125"/>
      <c r="W565" s="125"/>
      <c r="X565" s="125"/>
      <c r="Y565" s="125"/>
      <c r="Z565" s="125"/>
      <c r="AA565" s="125"/>
      <c r="AB565" s="125"/>
      <c r="AC565" s="125"/>
      <c r="AD565" s="125"/>
      <c r="AE565" s="125"/>
      <c r="AF565" s="125"/>
      <c r="AG565" s="125"/>
      <c r="AH565" s="125"/>
      <c r="AI565" s="126"/>
    </row>
    <row r="566" spans="1:35" ht="14.25" customHeight="1">
      <c r="A566" s="46"/>
      <c r="B566" s="47"/>
      <c r="C566" s="151" t="s">
        <v>1306</v>
      </c>
      <c r="D566" s="34"/>
      <c r="E566" s="294" t="s">
        <v>1307</v>
      </c>
      <c r="F566" s="45" t="s">
        <v>1308</v>
      </c>
      <c r="G566" s="294" t="s">
        <v>1309</v>
      </c>
      <c r="H566" s="294" t="s">
        <v>1310</v>
      </c>
      <c r="I566" s="294" t="s">
        <v>1311</v>
      </c>
      <c r="J566" s="294" t="s">
        <v>1312</v>
      </c>
      <c r="K566" s="294" t="s">
        <v>1313</v>
      </c>
      <c r="L566" s="294" t="s">
        <v>1314</v>
      </c>
      <c r="M566" s="294" t="s">
        <v>1315</v>
      </c>
      <c r="N566" s="294" t="s">
        <v>1316</v>
      </c>
      <c r="O566" s="60" t="s">
        <v>1317</v>
      </c>
      <c r="P566" s="60" t="s">
        <v>1318</v>
      </c>
      <c r="Q566" s="148"/>
      <c r="R566" s="310"/>
      <c r="S566" s="125"/>
      <c r="T566" s="125"/>
      <c r="U566" s="125"/>
      <c r="V566" s="125"/>
      <c r="W566" s="125"/>
      <c r="X566" s="125"/>
      <c r="Y566" s="125"/>
      <c r="Z566" s="125"/>
      <c r="AA566" s="125"/>
      <c r="AB566" s="125"/>
      <c r="AC566" s="125"/>
      <c r="AD566" s="125"/>
      <c r="AE566" s="125"/>
      <c r="AF566" s="125"/>
      <c r="AG566" s="125"/>
      <c r="AH566" s="125"/>
      <c r="AI566" s="126"/>
    </row>
    <row r="567" spans="1:35" ht="14.25" customHeight="1">
      <c r="A567" s="315"/>
      <c r="B567" s="32"/>
      <c r="C567" s="151" t="s">
        <v>1319</v>
      </c>
      <c r="D567" s="34"/>
      <c r="E567" s="60" t="s">
        <v>1320</v>
      </c>
      <c r="F567" s="60" t="s">
        <v>1320</v>
      </c>
      <c r="G567" s="60" t="s">
        <v>1320</v>
      </c>
      <c r="H567" s="60" t="s">
        <v>1320</v>
      </c>
      <c r="I567" s="60" t="s">
        <v>1320</v>
      </c>
      <c r="J567" s="62"/>
      <c r="K567" s="62"/>
      <c r="L567" s="62"/>
      <c r="M567" s="62"/>
      <c r="N567" s="62"/>
      <c r="O567" s="62"/>
      <c r="P567" s="62"/>
      <c r="Q567" s="148"/>
      <c r="R567" s="310"/>
      <c r="S567" s="125"/>
      <c r="T567" s="125"/>
      <c r="U567" s="125"/>
      <c r="V567" s="125"/>
      <c r="W567" s="125"/>
      <c r="X567" s="125"/>
      <c r="Y567" s="125"/>
      <c r="Z567" s="125"/>
      <c r="AA567" s="125"/>
      <c r="AB567" s="125"/>
      <c r="AC567" s="125"/>
      <c r="AD567" s="125"/>
      <c r="AE567" s="125"/>
      <c r="AF567" s="125"/>
      <c r="AG567" s="125"/>
      <c r="AH567" s="125"/>
      <c r="AI567" s="126"/>
    </row>
    <row r="568" spans="1:35" ht="142.5" customHeight="1">
      <c r="A568" s="52"/>
      <c r="B568" s="53"/>
      <c r="C568" s="54" t="s">
        <v>1321</v>
      </c>
      <c r="D568" s="40"/>
      <c r="E568" s="289"/>
      <c r="F568" s="229"/>
      <c r="G568" s="289"/>
      <c r="H568" s="289"/>
      <c r="I568" s="289"/>
      <c r="J568" s="289"/>
      <c r="K568" s="289"/>
      <c r="L568" s="289"/>
      <c r="M568" s="289"/>
      <c r="N568" s="289"/>
      <c r="O568" s="289"/>
      <c r="P568" s="289"/>
      <c r="Q568" s="374"/>
      <c r="R568" s="311"/>
      <c r="S568" s="125"/>
      <c r="T568" s="125"/>
      <c r="U568" s="125"/>
      <c r="V568" s="125"/>
      <c r="W568" s="125"/>
      <c r="X568" s="125"/>
      <c r="Y568" s="125"/>
      <c r="Z568" s="125"/>
      <c r="AA568" s="125"/>
      <c r="AB568" s="125"/>
      <c r="AC568" s="125"/>
      <c r="AD568" s="125"/>
      <c r="AE568" s="125"/>
      <c r="AF568" s="125"/>
      <c r="AG568" s="125"/>
      <c r="AH568" s="125"/>
      <c r="AI568" s="126"/>
    </row>
    <row r="569" spans="1:35" ht="12.75" customHeight="1">
      <c r="A569" s="46" t="s">
        <v>394</v>
      </c>
      <c r="B569" s="47">
        <v>590</v>
      </c>
      <c r="C569" s="328" t="s">
        <v>1322</v>
      </c>
      <c r="D569" s="58">
        <v>540</v>
      </c>
      <c r="E569" s="252">
        <v>66713.460000000006</v>
      </c>
      <c r="F569" s="252">
        <v>51527.58</v>
      </c>
      <c r="G569" s="252">
        <v>77385.5</v>
      </c>
      <c r="H569" s="252">
        <v>41484.18</v>
      </c>
      <c r="I569" s="252">
        <v>49901.48</v>
      </c>
      <c r="J569" s="252">
        <v>51920.63</v>
      </c>
      <c r="K569" s="252">
        <v>46617.95</v>
      </c>
      <c r="L569" s="252">
        <v>57655.839999999997</v>
      </c>
      <c r="M569" s="252">
        <v>50839.51</v>
      </c>
      <c r="N569" s="252">
        <v>48612.11</v>
      </c>
      <c r="O569" s="252">
        <v>51698.98</v>
      </c>
      <c r="P569" s="252">
        <v>50848.04</v>
      </c>
      <c r="Q569" s="280">
        <f>SUM(E569:P569)</f>
        <v>645205.26</v>
      </c>
      <c r="R569" s="460">
        <f>AVERAGE(E569:P569)</f>
        <v>53767.105000000003</v>
      </c>
      <c r="S569" s="309">
        <f>+R569</f>
        <v>53767.105000000003</v>
      </c>
      <c r="T569" s="125"/>
      <c r="U569" s="125"/>
      <c r="V569" s="125"/>
      <c r="W569" s="125"/>
      <c r="X569" s="125"/>
      <c r="Y569" s="125"/>
      <c r="Z569" s="125"/>
      <c r="AA569" s="125"/>
      <c r="AB569" s="125"/>
      <c r="AC569" s="125"/>
      <c r="AD569" s="125"/>
      <c r="AE569" s="125"/>
      <c r="AF569" s="125"/>
      <c r="AG569" s="125"/>
      <c r="AH569" s="125"/>
      <c r="AI569" s="475">
        <f>SUM(L569:P569)</f>
        <v>259654.48</v>
      </c>
    </row>
    <row r="570" spans="1:35" ht="12.75" customHeight="1">
      <c r="A570" s="46"/>
      <c r="B570" s="47"/>
      <c r="C570" s="1526" t="s">
        <v>1323</v>
      </c>
      <c r="D570" s="1511"/>
      <c r="E570" s="60" t="s">
        <v>376</v>
      </c>
      <c r="F570" s="60" t="s">
        <v>376</v>
      </c>
      <c r="G570" s="60">
        <v>448.55</v>
      </c>
      <c r="H570" s="60" t="s">
        <v>376</v>
      </c>
      <c r="I570" s="60" t="s">
        <v>376</v>
      </c>
      <c r="J570" s="60" t="s">
        <v>376</v>
      </c>
      <c r="K570" s="60" t="s">
        <v>376</v>
      </c>
      <c r="L570" s="60" t="s">
        <v>376</v>
      </c>
      <c r="M570" s="60" t="s">
        <v>376</v>
      </c>
      <c r="N570" s="60" t="s">
        <v>376</v>
      </c>
      <c r="O570" s="60" t="s">
        <v>376</v>
      </c>
      <c r="P570" s="60" t="s">
        <v>376</v>
      </c>
      <c r="Q570" s="148">
        <f>SUM(E570:P570)</f>
        <v>448.55</v>
      </c>
      <c r="R570" s="528">
        <f>Q570/12</f>
        <v>37.379166666666698</v>
      </c>
      <c r="S570" s="125"/>
      <c r="T570" s="309">
        <f>+R570</f>
        <v>37.379166666666698</v>
      </c>
      <c r="U570" s="221">
        <f>+Q570</f>
        <v>448.55</v>
      </c>
      <c r="V570" s="125"/>
      <c r="W570" s="221" t="s">
        <v>376</v>
      </c>
      <c r="X570" s="112">
        <f>G570</f>
        <v>448.55</v>
      </c>
      <c r="Y570" s="125" t="s">
        <v>376</v>
      </c>
      <c r="Z570" s="125" t="s">
        <v>376</v>
      </c>
      <c r="AA570" s="125" t="s">
        <v>376</v>
      </c>
      <c r="AB570" s="125" t="s">
        <v>376</v>
      </c>
      <c r="AC570" s="125" t="s">
        <v>376</v>
      </c>
      <c r="AD570" s="125" t="s">
        <v>376</v>
      </c>
      <c r="AE570" s="125" t="s">
        <v>376</v>
      </c>
      <c r="AF570" s="125" t="s">
        <v>376</v>
      </c>
      <c r="AG570" s="125" t="s">
        <v>376</v>
      </c>
      <c r="AH570" s="125"/>
      <c r="AI570" s="475">
        <f>SUM(L570:P570)</f>
        <v>0</v>
      </c>
    </row>
    <row r="571" spans="1:35" ht="12.75" customHeight="1">
      <c r="A571" s="46"/>
      <c r="B571" s="47"/>
      <c r="C571" s="36" t="s">
        <v>696</v>
      </c>
      <c r="D571" s="34"/>
      <c r="E571" s="37">
        <f t="shared" ref="E571:L571" si="60">E569/$D$569</f>
        <v>123.54344444444401</v>
      </c>
      <c r="F571" s="37">
        <f t="shared" si="60"/>
        <v>95.421444444444404</v>
      </c>
      <c r="G571" s="37">
        <f t="shared" si="60"/>
        <v>143.306481481481</v>
      </c>
      <c r="H571" s="37">
        <f t="shared" si="60"/>
        <v>76.822555555555596</v>
      </c>
      <c r="I571" s="37">
        <f t="shared" si="60"/>
        <v>92.410148148148195</v>
      </c>
      <c r="J571" s="37">
        <f t="shared" si="60"/>
        <v>96.149314814814801</v>
      </c>
      <c r="K571" s="37">
        <f t="shared" si="60"/>
        <v>86.329537037036999</v>
      </c>
      <c r="L571" s="37">
        <f t="shared" si="60"/>
        <v>106.770074074074</v>
      </c>
      <c r="M571" s="37" t="s">
        <v>1324</v>
      </c>
      <c r="N571" s="37">
        <f>N569/$D$569</f>
        <v>90.022425925925901</v>
      </c>
      <c r="O571" s="37">
        <f>O569/$D$569</f>
        <v>95.738851851851905</v>
      </c>
      <c r="P571" s="37">
        <f>P569/$D$569</f>
        <v>94.163037037037</v>
      </c>
      <c r="Q571" s="144">
        <f>Q569/$D$569</f>
        <v>1194.82455555556</v>
      </c>
      <c r="R571" s="308">
        <f>+R569/D569</f>
        <v>99.568712962963005</v>
      </c>
      <c r="S571" s="125"/>
      <c r="T571" s="125"/>
      <c r="U571" s="125"/>
      <c r="V571" s="125"/>
      <c r="W571" s="125"/>
      <c r="X571" s="125"/>
      <c r="Y571" s="125"/>
      <c r="Z571" s="125"/>
      <c r="AA571" s="125"/>
      <c r="AB571" s="125"/>
      <c r="AC571" s="125"/>
      <c r="AD571" s="125"/>
      <c r="AE571" s="125"/>
      <c r="AF571" s="125"/>
      <c r="AG571" s="125"/>
      <c r="AH571" s="125"/>
      <c r="AI571" s="475">
        <f>SUM(L571:P571)</f>
        <v>386.69438888888902</v>
      </c>
    </row>
    <row r="572" spans="1:35" ht="12.75" customHeight="1">
      <c r="A572" s="46"/>
      <c r="B572" s="47"/>
      <c r="C572" s="36" t="s">
        <v>1325</v>
      </c>
      <c r="D572" s="32"/>
      <c r="E572" s="151"/>
      <c r="F572" s="300"/>
      <c r="G572" s="329" t="s">
        <v>1326</v>
      </c>
      <c r="H572" s="186"/>
      <c r="I572" s="188"/>
      <c r="J572" s="188"/>
      <c r="K572" s="188"/>
      <c r="L572" s="188"/>
      <c r="M572" s="188"/>
      <c r="N572" s="188"/>
      <c r="O572" s="188"/>
      <c r="P572" s="188"/>
      <c r="Q572" s="76"/>
      <c r="R572" s="476"/>
      <c r="S572" s="125"/>
      <c r="T572" s="125"/>
      <c r="U572" s="125"/>
      <c r="V572" s="125"/>
      <c r="W572" s="125"/>
      <c r="X572" s="125"/>
      <c r="Y572" s="125"/>
      <c r="Z572" s="125"/>
      <c r="AA572" s="125"/>
      <c r="AB572" s="125"/>
      <c r="AC572" s="125"/>
      <c r="AD572" s="125"/>
      <c r="AE572" s="125"/>
      <c r="AF572" s="125"/>
      <c r="AG572" s="125"/>
      <c r="AH572" s="125"/>
      <c r="AI572" s="126"/>
    </row>
    <row r="573" spans="1:35" ht="12.75" customHeight="1">
      <c r="A573" s="315"/>
      <c r="B573" s="32"/>
      <c r="C573" s="36" t="s">
        <v>1327</v>
      </c>
      <c r="D573" s="32"/>
      <c r="E573" s="62"/>
      <c r="F573" s="62"/>
      <c r="G573" s="60" t="s">
        <v>1328</v>
      </c>
      <c r="H573" s="62"/>
      <c r="I573" s="62"/>
      <c r="J573" s="62"/>
      <c r="K573" s="62"/>
      <c r="L573" s="62"/>
      <c r="M573" s="62"/>
      <c r="N573" s="62"/>
      <c r="O573" s="62"/>
      <c r="P573" s="62"/>
      <c r="Q573" s="148"/>
      <c r="R573" s="310"/>
      <c r="S573" s="125"/>
      <c r="T573" s="125"/>
      <c r="U573" s="125"/>
      <c r="V573" s="125"/>
      <c r="W573" s="125"/>
      <c r="X573" s="125"/>
      <c r="Y573" s="125"/>
      <c r="Z573" s="125"/>
      <c r="AA573" s="125"/>
      <c r="AB573" s="125"/>
      <c r="AC573" s="125"/>
      <c r="AD573" s="125"/>
      <c r="AE573" s="125"/>
      <c r="AF573" s="125"/>
      <c r="AG573" s="125"/>
      <c r="AH573" s="125"/>
      <c r="AI573" s="126"/>
    </row>
    <row r="574" spans="1:35" ht="12.75" customHeight="1">
      <c r="A574" s="46"/>
      <c r="B574" s="47"/>
      <c r="C574" s="36" t="s">
        <v>696</v>
      </c>
      <c r="D574" s="3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148"/>
      <c r="R574" s="310"/>
      <c r="S574" s="125"/>
      <c r="T574" s="125"/>
      <c r="U574" s="125"/>
      <c r="V574" s="125"/>
      <c r="W574" s="125"/>
      <c r="X574" s="125"/>
      <c r="Y574" s="125"/>
      <c r="Z574" s="125"/>
      <c r="AA574" s="125"/>
      <c r="AB574" s="125"/>
      <c r="AC574" s="125"/>
      <c r="AD574" s="125"/>
      <c r="AE574" s="125"/>
      <c r="AF574" s="125"/>
      <c r="AG574" s="125"/>
      <c r="AH574" s="125"/>
      <c r="AI574" s="126"/>
    </row>
    <row r="575" spans="1:35" ht="12.75" customHeight="1">
      <c r="A575" s="46"/>
      <c r="B575" s="47"/>
      <c r="C575" s="36" t="s">
        <v>1329</v>
      </c>
      <c r="D575" s="3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148"/>
      <c r="R575" s="310"/>
      <c r="S575" s="125"/>
      <c r="T575" s="125"/>
      <c r="U575" s="125"/>
      <c r="V575" s="125"/>
      <c r="W575" s="125"/>
      <c r="X575" s="125"/>
      <c r="Y575" s="125"/>
      <c r="Z575" s="125"/>
      <c r="AA575" s="125"/>
      <c r="AB575" s="125"/>
      <c r="AC575" s="125"/>
      <c r="AD575" s="125"/>
      <c r="AE575" s="125"/>
      <c r="AF575" s="125"/>
      <c r="AG575" s="125"/>
      <c r="AH575" s="125"/>
      <c r="AI575" s="126"/>
    </row>
    <row r="576" spans="1:35" ht="12.75" customHeight="1">
      <c r="A576" s="46"/>
      <c r="B576" s="47"/>
      <c r="C576" s="36" t="s">
        <v>1330</v>
      </c>
      <c r="D576" s="32"/>
      <c r="E576" s="284"/>
      <c r="F576" s="254"/>
      <c r="G576" s="59"/>
      <c r="H576" s="59"/>
      <c r="I576" s="59"/>
      <c r="J576" s="254"/>
      <c r="K576" s="254"/>
      <c r="L576" s="254"/>
      <c r="M576" s="254"/>
      <c r="N576" s="254"/>
      <c r="O576" s="254"/>
      <c r="P576" s="254"/>
      <c r="Q576" s="375"/>
      <c r="R576" s="466"/>
      <c r="S576" s="125"/>
      <c r="T576" s="125"/>
      <c r="U576" s="125"/>
      <c r="V576" s="125"/>
      <c r="W576" s="125"/>
      <c r="X576" s="125"/>
      <c r="Y576" s="125"/>
      <c r="Z576" s="125"/>
      <c r="AA576" s="125"/>
      <c r="AB576" s="125"/>
      <c r="AC576" s="125"/>
      <c r="AD576" s="125"/>
      <c r="AE576" s="125"/>
      <c r="AF576" s="125"/>
      <c r="AG576" s="125"/>
      <c r="AH576" s="125"/>
      <c r="AI576" s="126"/>
    </row>
    <row r="577" spans="1:35" ht="12.75" customHeight="1">
      <c r="A577" s="46"/>
      <c r="B577" s="47"/>
      <c r="C577" s="36" t="s">
        <v>1331</v>
      </c>
      <c r="D577" s="3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148"/>
      <c r="R577" s="310"/>
      <c r="S577" s="125"/>
      <c r="T577" s="125"/>
      <c r="U577" s="125"/>
      <c r="V577" s="125"/>
      <c r="W577" s="125"/>
      <c r="X577" s="125"/>
      <c r="Y577" s="125"/>
      <c r="Z577" s="125"/>
      <c r="AA577" s="125"/>
      <c r="AB577" s="125"/>
      <c r="AC577" s="125"/>
      <c r="AD577" s="125"/>
      <c r="AE577" s="125"/>
      <c r="AF577" s="125"/>
      <c r="AG577" s="125"/>
      <c r="AH577" s="125"/>
      <c r="AI577" s="126"/>
    </row>
    <row r="578" spans="1:35" ht="12.75" customHeight="1">
      <c r="A578" s="52"/>
      <c r="B578" s="53"/>
      <c r="C578" s="222"/>
      <c r="D578" s="66"/>
      <c r="E578" s="302"/>
      <c r="F578" s="289"/>
      <c r="G578" s="258"/>
      <c r="H578" s="258"/>
      <c r="I578" s="258"/>
      <c r="J578" s="289"/>
      <c r="K578" s="289"/>
      <c r="L578" s="289"/>
      <c r="M578" s="289"/>
      <c r="N578" s="289"/>
      <c r="O578" s="68"/>
      <c r="P578" s="68"/>
      <c r="Q578" s="374"/>
      <c r="R578" s="311"/>
      <c r="S578" s="125"/>
      <c r="T578" s="125"/>
      <c r="U578" s="125"/>
      <c r="V578" s="125"/>
      <c r="W578" s="125"/>
      <c r="X578" s="125"/>
      <c r="Y578" s="125"/>
      <c r="Z578" s="125"/>
      <c r="AA578" s="125"/>
      <c r="AB578" s="125"/>
      <c r="AC578" s="125"/>
      <c r="AD578" s="125"/>
      <c r="AE578" s="125"/>
      <c r="AF578" s="125"/>
      <c r="AG578" s="125"/>
      <c r="AH578" s="125"/>
      <c r="AI578" s="126"/>
    </row>
    <row r="579" spans="1:35" ht="12.75" customHeight="1">
      <c r="A579" s="46" t="s">
        <v>654</v>
      </c>
      <c r="B579" s="47">
        <v>801</v>
      </c>
      <c r="C579" s="290" t="s">
        <v>1332</v>
      </c>
      <c r="D579" s="616">
        <v>1135.4000000000001</v>
      </c>
      <c r="E579" s="216">
        <v>37115.599999999999</v>
      </c>
      <c r="F579" s="216">
        <v>32668.07</v>
      </c>
      <c r="G579" s="216">
        <v>46701.3</v>
      </c>
      <c r="H579" s="617">
        <v>35772.519999999997</v>
      </c>
      <c r="I579" s="59">
        <v>38931.46</v>
      </c>
      <c r="J579" s="254">
        <v>34875.24</v>
      </c>
      <c r="K579" s="254">
        <v>36293.519999999997</v>
      </c>
      <c r="L579" s="254">
        <v>40360.81</v>
      </c>
      <c r="M579" s="254">
        <v>40897.620000000003</v>
      </c>
      <c r="N579" s="284">
        <v>19450.38</v>
      </c>
      <c r="O579" s="284"/>
      <c r="P579" s="59"/>
      <c r="Q579" s="377">
        <f>SUM(E579:P579)</f>
        <v>363066.52</v>
      </c>
      <c r="R579" s="460">
        <f>AVERAGE(E579:P579)</f>
        <v>36306.652000000002</v>
      </c>
      <c r="S579" s="309">
        <f>+R579</f>
        <v>36306.652000000002</v>
      </c>
      <c r="T579" s="125"/>
      <c r="U579" s="125"/>
      <c r="V579" s="125"/>
      <c r="W579" s="125"/>
      <c r="X579" s="125"/>
      <c r="Y579" s="125"/>
      <c r="Z579" s="125"/>
      <c r="AA579" s="125"/>
      <c r="AB579" s="125"/>
      <c r="AC579" s="125"/>
      <c r="AD579" s="125"/>
      <c r="AE579" s="125"/>
      <c r="AF579" s="125"/>
      <c r="AG579" s="125"/>
      <c r="AH579" s="125"/>
      <c r="AI579" s="126"/>
    </row>
    <row r="580" spans="1:35" ht="12.75" customHeight="1">
      <c r="A580" s="46"/>
      <c r="B580" s="47"/>
      <c r="C580" s="36" t="s">
        <v>1333</v>
      </c>
      <c r="D580" s="32"/>
      <c r="E580" s="127" t="s">
        <v>376</v>
      </c>
      <c r="F580" s="127" t="s">
        <v>376</v>
      </c>
      <c r="G580" s="127" t="s">
        <v>376</v>
      </c>
      <c r="H580" s="580" t="s">
        <v>376</v>
      </c>
      <c r="I580" s="75" t="s">
        <v>376</v>
      </c>
      <c r="J580" s="60" t="s">
        <v>376</v>
      </c>
      <c r="K580" s="60" t="s">
        <v>376</v>
      </c>
      <c r="L580" s="60" t="s">
        <v>376</v>
      </c>
      <c r="M580" s="60" t="s">
        <v>376</v>
      </c>
      <c r="N580" s="113" t="s">
        <v>376</v>
      </c>
      <c r="O580" s="448"/>
      <c r="P580" s="262"/>
      <c r="Q580" s="379">
        <f>SUM(E580:P580)</f>
        <v>0</v>
      </c>
      <c r="R580" s="528">
        <f>Q580/10</f>
        <v>0</v>
      </c>
      <c r="S580" s="125"/>
      <c r="T580" s="309">
        <f>+R580</f>
        <v>0</v>
      </c>
      <c r="U580" s="221">
        <f>+Q580</f>
        <v>0</v>
      </c>
      <c r="V580" s="125"/>
      <c r="W580" s="221" t="s">
        <v>376</v>
      </c>
      <c r="X580" s="125" t="s">
        <v>376</v>
      </c>
      <c r="Y580" s="125" t="s">
        <v>376</v>
      </c>
      <c r="Z580" s="125" t="s">
        <v>376</v>
      </c>
      <c r="AA580" s="125" t="s">
        <v>376</v>
      </c>
      <c r="AB580" s="125" t="s">
        <v>376</v>
      </c>
      <c r="AC580" s="125" t="s">
        <v>376</v>
      </c>
      <c r="AD580" s="125" t="s">
        <v>376</v>
      </c>
      <c r="AE580" s="125" t="s">
        <v>376</v>
      </c>
      <c r="AF580" s="125" t="s">
        <v>376</v>
      </c>
      <c r="AG580" s="125" t="s">
        <v>376</v>
      </c>
      <c r="AH580" s="125"/>
      <c r="AI580" s="126"/>
    </row>
    <row r="581" spans="1:35" ht="12.75" customHeight="1">
      <c r="A581" s="46"/>
      <c r="B581" s="47"/>
      <c r="C581" s="36" t="s">
        <v>1334</v>
      </c>
      <c r="D581" s="32"/>
      <c r="E581" s="118">
        <f t="shared" ref="E581:N581" si="61">E579/$D$579</f>
        <v>32.689448652457301</v>
      </c>
      <c r="F581" s="37">
        <f t="shared" si="61"/>
        <v>28.772300510833201</v>
      </c>
      <c r="G581" s="37">
        <f t="shared" si="61"/>
        <v>41.132023956315003</v>
      </c>
      <c r="H581" s="37">
        <f t="shared" si="61"/>
        <v>31.5065351418002</v>
      </c>
      <c r="I581" s="37">
        <f t="shared" si="61"/>
        <v>34.288761669896097</v>
      </c>
      <c r="J581" s="37">
        <f t="shared" si="61"/>
        <v>30.716258587281999</v>
      </c>
      <c r="K581" s="37">
        <f t="shared" si="61"/>
        <v>31.9654042628149</v>
      </c>
      <c r="L581" s="37">
        <f t="shared" si="61"/>
        <v>35.547657213316903</v>
      </c>
      <c r="M581" s="37">
        <f t="shared" si="61"/>
        <v>36.020450942399201</v>
      </c>
      <c r="N581" s="105">
        <f t="shared" si="61"/>
        <v>17.130861370442101</v>
      </c>
      <c r="O581" s="265"/>
      <c r="P581" s="38"/>
      <c r="Q581" s="245">
        <f>Q579/$D$579</f>
        <v>319.769702307557</v>
      </c>
      <c r="R581" s="308">
        <f>+R579/D579</f>
        <v>31.9769702307557</v>
      </c>
      <c r="S581" s="125"/>
      <c r="T581" s="125"/>
      <c r="U581" s="125"/>
      <c r="V581" s="125"/>
      <c r="W581" s="125"/>
      <c r="X581" s="125"/>
      <c r="Y581" s="125"/>
      <c r="Z581" s="125"/>
      <c r="AA581" s="125"/>
      <c r="AB581" s="125"/>
      <c r="AC581" s="125"/>
      <c r="AD581" s="125"/>
      <c r="AE581" s="125"/>
      <c r="AF581" s="125"/>
      <c r="AG581" s="125"/>
      <c r="AH581" s="125"/>
      <c r="AI581" s="126"/>
    </row>
    <row r="582" spans="1:35" ht="12.75" customHeight="1">
      <c r="A582" s="46"/>
      <c r="B582" s="47"/>
      <c r="C582" s="36" t="s">
        <v>1335</v>
      </c>
      <c r="D582" s="34"/>
      <c r="E582" s="252"/>
      <c r="F582" s="252"/>
      <c r="G582" s="252"/>
      <c r="H582" s="294"/>
      <c r="I582" s="60"/>
      <c r="J582" s="60"/>
      <c r="K582" s="60"/>
      <c r="L582" s="60"/>
      <c r="M582" s="62"/>
      <c r="N582" s="62"/>
      <c r="O582" s="252"/>
      <c r="P582" s="252"/>
      <c r="Q582" s="148"/>
      <c r="R582" s="310"/>
      <c r="S582" s="125"/>
      <c r="T582" s="125"/>
      <c r="U582" s="125"/>
      <c r="V582" s="125"/>
      <c r="W582" s="125"/>
      <c r="X582" s="125"/>
      <c r="Y582" s="125"/>
      <c r="Z582" s="125"/>
      <c r="AA582" s="125"/>
      <c r="AB582" s="125"/>
      <c r="AC582" s="125"/>
      <c r="AD582" s="125"/>
      <c r="AE582" s="125"/>
      <c r="AF582" s="125"/>
      <c r="AG582" s="125"/>
      <c r="AH582" s="125"/>
      <c r="AI582" s="126"/>
    </row>
    <row r="583" spans="1:35" ht="12.75" customHeight="1">
      <c r="A583" s="46"/>
      <c r="B583" s="47"/>
      <c r="C583" s="36" t="s">
        <v>1336</v>
      </c>
      <c r="D583" s="34"/>
      <c r="E583" s="62"/>
      <c r="F583" s="62"/>
      <c r="G583" s="62"/>
      <c r="H583" s="62"/>
      <c r="I583" s="62"/>
      <c r="J583" s="62"/>
      <c r="K583" s="62"/>
      <c r="L583" s="60"/>
      <c r="M583" s="62"/>
      <c r="N583" s="62"/>
      <c r="O583" s="62"/>
      <c r="P583" s="62"/>
      <c r="Q583" s="148"/>
      <c r="R583" s="310"/>
      <c r="S583" s="125"/>
      <c r="T583" s="125"/>
      <c r="U583" s="125"/>
      <c r="V583" s="125"/>
      <c r="W583" s="125"/>
      <c r="X583" s="125"/>
      <c r="Y583" s="125"/>
      <c r="Z583" s="125"/>
      <c r="AA583" s="125"/>
      <c r="AB583" s="125"/>
      <c r="AC583" s="125"/>
      <c r="AD583" s="125"/>
      <c r="AE583" s="125"/>
      <c r="AF583" s="125"/>
      <c r="AG583" s="125"/>
      <c r="AH583" s="125"/>
      <c r="AI583" s="126"/>
    </row>
    <row r="584" spans="1:35" ht="12.75" customHeight="1">
      <c r="A584" s="46"/>
      <c r="B584" s="47"/>
      <c r="C584" s="36" t="s">
        <v>1337</v>
      </c>
      <c r="D584" s="34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148"/>
      <c r="R584" s="310"/>
      <c r="S584" s="125"/>
      <c r="T584" s="125"/>
      <c r="U584" s="125"/>
      <c r="V584" s="125"/>
      <c r="W584" s="125"/>
      <c r="X584" s="125"/>
      <c r="Y584" s="125"/>
      <c r="Z584" s="125"/>
      <c r="AA584" s="125"/>
      <c r="AB584" s="125"/>
      <c r="AC584" s="125"/>
      <c r="AD584" s="125"/>
      <c r="AE584" s="125"/>
      <c r="AF584" s="125"/>
      <c r="AG584" s="125"/>
      <c r="AH584" s="125"/>
      <c r="AI584" s="126"/>
    </row>
    <row r="585" spans="1:35" ht="12.75" customHeight="1">
      <c r="A585" s="46"/>
      <c r="B585" s="47"/>
      <c r="C585" s="33" t="s">
        <v>1338</v>
      </c>
      <c r="D585" s="34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148"/>
      <c r="R585" s="310"/>
      <c r="S585" s="125"/>
      <c r="T585" s="125"/>
      <c r="U585" s="125"/>
      <c r="V585" s="125"/>
      <c r="W585" s="125"/>
      <c r="X585" s="125"/>
      <c r="Y585" s="125"/>
      <c r="Z585" s="125"/>
      <c r="AA585" s="125"/>
      <c r="AB585" s="125"/>
      <c r="AC585" s="125"/>
      <c r="AD585" s="125"/>
      <c r="AE585" s="125"/>
      <c r="AF585" s="125"/>
      <c r="AG585" s="125"/>
      <c r="AH585" s="125"/>
      <c r="AI585" s="126"/>
    </row>
    <row r="586" spans="1:35" ht="12.75" customHeight="1">
      <c r="A586" s="52"/>
      <c r="B586" s="53"/>
      <c r="C586" s="222"/>
      <c r="D586" s="40"/>
      <c r="E586" s="68"/>
      <c r="F586" s="289"/>
      <c r="G586" s="259"/>
      <c r="H586" s="289"/>
      <c r="I586" s="289"/>
      <c r="J586" s="289"/>
      <c r="K586" s="289"/>
      <c r="L586" s="289"/>
      <c r="M586" s="289"/>
      <c r="N586" s="289"/>
      <c r="O586" s="68"/>
      <c r="P586" s="68"/>
      <c r="Q586" s="374"/>
      <c r="R586" s="311"/>
      <c r="S586" s="125"/>
      <c r="T586" s="125"/>
      <c r="U586" s="125"/>
      <c r="V586" s="125"/>
      <c r="W586" s="125"/>
      <c r="X586" s="125"/>
      <c r="Y586" s="125"/>
      <c r="Z586" s="125"/>
      <c r="AA586" s="125"/>
      <c r="AB586" s="125"/>
      <c r="AC586" s="125"/>
      <c r="AD586" s="125"/>
      <c r="AE586" s="125"/>
      <c r="AF586" s="125"/>
      <c r="AG586" s="125"/>
      <c r="AH586" s="125"/>
      <c r="AI586" s="126"/>
    </row>
    <row r="587" spans="1:35" ht="12.75" customHeight="1">
      <c r="A587" s="543" t="s">
        <v>1339</v>
      </c>
      <c r="B587" s="618">
        <v>520</v>
      </c>
      <c r="C587" s="290" t="s">
        <v>1340</v>
      </c>
      <c r="D587" s="347">
        <v>2360</v>
      </c>
      <c r="E587" s="339">
        <v>73002.86</v>
      </c>
      <c r="F587" s="338">
        <v>67765.350000000006</v>
      </c>
      <c r="G587" s="339">
        <v>83322.740000000005</v>
      </c>
      <c r="H587" s="339">
        <v>81170.929999999993</v>
      </c>
      <c r="I587" s="339">
        <v>66994.47</v>
      </c>
      <c r="J587" s="339">
        <v>68786.81</v>
      </c>
      <c r="K587" s="339">
        <v>74873.48</v>
      </c>
      <c r="L587" s="339"/>
      <c r="M587" s="339"/>
      <c r="N587" s="370"/>
      <c r="O587" s="334"/>
      <c r="P587" s="169"/>
      <c r="Q587" s="377">
        <f>SUM(E587:P587)</f>
        <v>515916.64</v>
      </c>
      <c r="R587" s="460">
        <f>AVERAGE(E587:P587)</f>
        <v>73702.377142857105</v>
      </c>
      <c r="S587" s="309">
        <f>+R587</f>
        <v>73702.377142857105</v>
      </c>
      <c r="T587" s="125"/>
      <c r="U587" s="125"/>
      <c r="V587" s="125"/>
      <c r="W587" s="125"/>
      <c r="X587" s="125"/>
      <c r="Y587" s="125"/>
      <c r="Z587" s="125"/>
      <c r="AA587" s="125"/>
      <c r="AB587" s="125"/>
      <c r="AC587" s="125"/>
      <c r="AD587" s="125"/>
      <c r="AE587" s="125"/>
      <c r="AF587" s="125"/>
      <c r="AG587" s="125"/>
      <c r="AH587" s="125"/>
      <c r="AI587" s="126"/>
    </row>
    <row r="588" spans="1:35" ht="12.75" customHeight="1">
      <c r="A588" s="543"/>
      <c r="B588" s="618"/>
      <c r="C588" s="36" t="s">
        <v>1341</v>
      </c>
      <c r="D588" s="2"/>
      <c r="E588" s="94" t="s">
        <v>376</v>
      </c>
      <c r="F588" s="94" t="s">
        <v>376</v>
      </c>
      <c r="G588" s="94" t="s">
        <v>376</v>
      </c>
      <c r="H588" s="94" t="s">
        <v>376</v>
      </c>
      <c r="I588" s="94" t="s">
        <v>376</v>
      </c>
      <c r="J588" s="94" t="s">
        <v>376</v>
      </c>
      <c r="K588" s="94" t="s">
        <v>376</v>
      </c>
      <c r="L588" s="94"/>
      <c r="M588" s="94"/>
      <c r="N588" s="619"/>
      <c r="O588" s="620"/>
      <c r="P588" s="608"/>
      <c r="Q588" s="379">
        <f>SUM(E588:P588)</f>
        <v>0</v>
      </c>
      <c r="R588" s="310">
        <f>Q588/10</f>
        <v>0</v>
      </c>
      <c r="S588" s="125"/>
      <c r="T588" s="309">
        <f>+R588</f>
        <v>0</v>
      </c>
      <c r="U588" s="221">
        <f>+Q588</f>
        <v>0</v>
      </c>
      <c r="V588" s="125"/>
      <c r="W588" s="221" t="s">
        <v>376</v>
      </c>
      <c r="X588" s="125" t="s">
        <v>376</v>
      </c>
      <c r="Y588" s="125" t="s">
        <v>376</v>
      </c>
      <c r="Z588" s="125" t="s">
        <v>376</v>
      </c>
      <c r="AA588" s="125" t="s">
        <v>376</v>
      </c>
      <c r="AB588" s="125" t="s">
        <v>376</v>
      </c>
      <c r="AC588" s="125" t="s">
        <v>376</v>
      </c>
      <c r="AD588" s="125" t="s">
        <v>376</v>
      </c>
      <c r="AE588" s="125" t="s">
        <v>376</v>
      </c>
      <c r="AF588" s="125" t="s">
        <v>376</v>
      </c>
      <c r="AG588" s="125" t="s">
        <v>376</v>
      </c>
      <c r="AH588" s="125"/>
      <c r="AI588" s="126"/>
    </row>
    <row r="589" spans="1:35" ht="12.75" customHeight="1">
      <c r="A589" s="543"/>
      <c r="B589" s="618"/>
      <c r="C589" s="36" t="s">
        <v>696</v>
      </c>
      <c r="D589" s="2"/>
      <c r="E589" s="118">
        <f t="shared" ref="E589:N589" si="62">E587/$D$587</f>
        <v>30.9334152542373</v>
      </c>
      <c r="F589" s="118">
        <f t="shared" si="62"/>
        <v>28.714131355932199</v>
      </c>
      <c r="G589" s="37">
        <f t="shared" si="62"/>
        <v>35.306245762711903</v>
      </c>
      <c r="H589" s="37">
        <f t="shared" si="62"/>
        <v>34.3944618644068</v>
      </c>
      <c r="I589" s="37">
        <f t="shared" si="62"/>
        <v>28.387487288135599</v>
      </c>
      <c r="J589" s="37">
        <f t="shared" si="62"/>
        <v>29.1469533898305</v>
      </c>
      <c r="K589" s="37">
        <f t="shared" si="62"/>
        <v>31.7260508474576</v>
      </c>
      <c r="L589" s="37">
        <f t="shared" si="62"/>
        <v>0</v>
      </c>
      <c r="M589" s="37">
        <f t="shared" si="62"/>
        <v>0</v>
      </c>
      <c r="N589" s="105">
        <f t="shared" si="62"/>
        <v>0</v>
      </c>
      <c r="O589" s="265"/>
      <c r="P589" s="38"/>
      <c r="Q589" s="179">
        <f>Q587/$D$587</f>
        <v>218.608745762712</v>
      </c>
      <c r="R589" s="308">
        <f>+R587/D587</f>
        <v>31.229820823244498</v>
      </c>
      <c r="S589" s="125"/>
      <c r="T589" s="125"/>
      <c r="U589" s="125"/>
      <c r="V589" s="125"/>
      <c r="W589" s="125"/>
      <c r="X589" s="125"/>
      <c r="Y589" s="125"/>
      <c r="Z589" s="125"/>
      <c r="AA589" s="125"/>
      <c r="AB589" s="125"/>
      <c r="AC589" s="125"/>
      <c r="AD589" s="125"/>
      <c r="AE589" s="125"/>
      <c r="AF589" s="125"/>
      <c r="AG589" s="125"/>
      <c r="AH589" s="125"/>
      <c r="AI589" s="126"/>
    </row>
    <row r="590" spans="1:35" ht="12.75" customHeight="1">
      <c r="A590" s="543"/>
      <c r="B590" s="618"/>
      <c r="C590" s="36" t="s">
        <v>1342</v>
      </c>
      <c r="D590" s="2"/>
      <c r="E590" s="144"/>
      <c r="F590" s="144"/>
      <c r="G590" s="245"/>
      <c r="H590" s="245"/>
      <c r="I590" s="245"/>
      <c r="J590" s="245"/>
      <c r="K590" s="245"/>
      <c r="L590" s="245"/>
      <c r="M590" s="245"/>
      <c r="N590" s="245"/>
      <c r="O590" s="38"/>
      <c r="P590" s="38"/>
      <c r="Q590" s="198"/>
      <c r="R590" s="466"/>
      <c r="S590" s="125"/>
      <c r="T590" s="125"/>
      <c r="U590" s="125"/>
      <c r="V590" s="125"/>
      <c r="W590" s="125"/>
      <c r="X590" s="125"/>
      <c r="Y590" s="125"/>
      <c r="Z590" s="125"/>
      <c r="AA590" s="125"/>
      <c r="AB590" s="125"/>
      <c r="AC590" s="125"/>
      <c r="AD590" s="125"/>
      <c r="AE590" s="125"/>
      <c r="AF590" s="125"/>
      <c r="AG590" s="125"/>
      <c r="AH590" s="125"/>
      <c r="AI590" s="126"/>
    </row>
    <row r="591" spans="1:35" ht="12.75" customHeight="1">
      <c r="A591" s="543"/>
      <c r="B591" s="618"/>
      <c r="C591" s="36" t="s">
        <v>1343</v>
      </c>
      <c r="D591" s="2"/>
      <c r="E591" s="186"/>
      <c r="F591" s="186"/>
      <c r="G591" s="188"/>
      <c r="H591" s="188"/>
      <c r="I591" s="188"/>
      <c r="J591" s="188"/>
      <c r="K591" s="188"/>
      <c r="L591" s="188"/>
      <c r="M591" s="188"/>
      <c r="N591" s="188"/>
      <c r="O591" s="188"/>
      <c r="P591" s="188"/>
      <c r="Q591" s="35"/>
      <c r="R591" s="466"/>
      <c r="S591" s="125"/>
      <c r="T591" s="125"/>
      <c r="U591" s="125"/>
      <c r="V591" s="125"/>
      <c r="W591" s="125"/>
      <c r="X591" s="125"/>
      <c r="Y591" s="125"/>
      <c r="Z591" s="125"/>
      <c r="AA591" s="125"/>
      <c r="AB591" s="125"/>
      <c r="AC591" s="125"/>
      <c r="AD591" s="125"/>
      <c r="AE591" s="125"/>
      <c r="AF591" s="125"/>
      <c r="AG591" s="125"/>
      <c r="AH591" s="125"/>
      <c r="AI591" s="126"/>
    </row>
    <row r="592" spans="1:35" ht="12.75" customHeight="1">
      <c r="A592" s="543"/>
      <c r="B592" s="618"/>
      <c r="C592" s="33" t="s">
        <v>1344</v>
      </c>
      <c r="D592" s="2"/>
      <c r="E592" s="186"/>
      <c r="F592" s="186"/>
      <c r="G592" s="188"/>
      <c r="H592" s="188"/>
      <c r="I592" s="188"/>
      <c r="J592" s="188"/>
      <c r="K592" s="188"/>
      <c r="L592" s="188"/>
      <c r="M592" s="188"/>
      <c r="N592" s="188"/>
      <c r="O592" s="188"/>
      <c r="P592" s="188"/>
      <c r="Q592" s="198"/>
      <c r="R592" s="466"/>
      <c r="S592" s="125"/>
      <c r="T592" s="125"/>
      <c r="U592" s="125"/>
      <c r="V592" s="125"/>
      <c r="W592" s="125"/>
      <c r="X592" s="125"/>
      <c r="Y592" s="125"/>
      <c r="Z592" s="125"/>
      <c r="AA592" s="125"/>
      <c r="AB592" s="125"/>
      <c r="AC592" s="125"/>
      <c r="AD592" s="125"/>
      <c r="AE592" s="125"/>
      <c r="AF592" s="125"/>
      <c r="AG592" s="125"/>
      <c r="AH592" s="125"/>
      <c r="AI592" s="126"/>
    </row>
    <row r="593" spans="1:35" ht="12.75" customHeight="1">
      <c r="A593" s="544"/>
      <c r="B593" s="350"/>
      <c r="C593" s="222"/>
      <c r="D593" s="343"/>
      <c r="E593" s="344"/>
      <c r="F593" s="171"/>
      <c r="G593" s="344"/>
      <c r="H593" s="344"/>
      <c r="I593" s="344"/>
      <c r="J593" s="344"/>
      <c r="K593" s="344"/>
      <c r="L593" s="344"/>
      <c r="M593" s="344"/>
      <c r="N593" s="344"/>
      <c r="O593" s="344"/>
      <c r="P593" s="344"/>
      <c r="Q593" s="171"/>
      <c r="R593" s="306"/>
      <c r="S593" s="125"/>
      <c r="T593" s="125"/>
      <c r="U593" s="125"/>
      <c r="V593" s="125"/>
      <c r="W593" s="125"/>
      <c r="X593" s="125"/>
      <c r="Y593" s="125"/>
      <c r="Z593" s="125"/>
      <c r="AA593" s="125"/>
      <c r="AB593" s="125"/>
      <c r="AC593" s="125"/>
      <c r="AD593" s="125"/>
      <c r="AE593" s="125"/>
      <c r="AF593" s="125"/>
      <c r="AG593" s="125"/>
      <c r="AH593" s="125"/>
      <c r="AI593" s="126"/>
    </row>
    <row r="594" spans="1:35" ht="12.75" customHeight="1">
      <c r="A594" s="330" t="s">
        <v>1345</v>
      </c>
      <c r="B594" s="331">
        <v>948</v>
      </c>
      <c r="C594" s="332" t="s">
        <v>1346</v>
      </c>
      <c r="D594" s="333">
        <v>1654</v>
      </c>
      <c r="E594" s="232">
        <v>120817.07</v>
      </c>
      <c r="F594" s="217">
        <v>99465.72</v>
      </c>
      <c r="G594" s="334"/>
      <c r="H594" s="168"/>
      <c r="I594" s="168"/>
      <c r="J594" s="168"/>
      <c r="K594" s="168"/>
      <c r="L594" s="168"/>
      <c r="M594" s="168"/>
      <c r="N594" s="168"/>
      <c r="O594" s="168"/>
      <c r="P594" s="169"/>
      <c r="Q594" s="377">
        <f>SUM(E594:P594)</f>
        <v>220282.79</v>
      </c>
      <c r="R594" s="460">
        <f>AVERAGE(E594:P594)</f>
        <v>110141.395</v>
      </c>
      <c r="S594" s="309">
        <f>+R594</f>
        <v>110141.395</v>
      </c>
      <c r="T594" s="125"/>
      <c r="U594" s="125"/>
      <c r="V594" s="125"/>
      <c r="W594" s="125"/>
      <c r="X594" s="125"/>
      <c r="Y594" s="125"/>
      <c r="Z594" s="125"/>
      <c r="AA594" s="125"/>
      <c r="AB594" s="125"/>
      <c r="AC594" s="125"/>
      <c r="AD594" s="125"/>
      <c r="AE594" s="125"/>
      <c r="AF594" s="125"/>
      <c r="AG594" s="125"/>
      <c r="AH594" s="125"/>
      <c r="AI594" s="126"/>
    </row>
    <row r="595" spans="1:35" ht="12.75" customHeight="1">
      <c r="A595" s="330" t="s">
        <v>1347</v>
      </c>
      <c r="B595" s="331"/>
      <c r="C595" s="335" t="s">
        <v>1348</v>
      </c>
      <c r="D595" s="336"/>
      <c r="E595" s="276">
        <v>8198.56</v>
      </c>
      <c r="F595" s="312">
        <v>4995.8599999999997</v>
      </c>
      <c r="G595" s="334"/>
      <c r="H595" s="168"/>
      <c r="I595" s="168"/>
      <c r="J595" s="168"/>
      <c r="K595" s="168"/>
      <c r="L595" s="168"/>
      <c r="M595" s="168"/>
      <c r="N595" s="168"/>
      <c r="O595" s="168"/>
      <c r="P595" s="169"/>
      <c r="Q595" s="379">
        <f>SUM(E595:P595)</f>
        <v>13194.42</v>
      </c>
      <c r="R595" s="310">
        <f>Q595/2</f>
        <v>6597.21</v>
      </c>
      <c r="S595" s="125"/>
      <c r="T595" s="309">
        <f>+R595</f>
        <v>6597.21</v>
      </c>
      <c r="U595" s="221">
        <f>+Q595</f>
        <v>13194.42</v>
      </c>
      <c r="V595" s="125"/>
      <c r="W595" s="221">
        <f>F595</f>
        <v>4995.8599999999997</v>
      </c>
      <c r="X595" s="125"/>
      <c r="Y595" s="125"/>
      <c r="Z595" s="125"/>
      <c r="AA595" s="125"/>
      <c r="AB595" s="125"/>
      <c r="AC595" s="125"/>
      <c r="AD595" s="125"/>
      <c r="AE595" s="125"/>
      <c r="AF595" s="125"/>
      <c r="AG595" s="168">
        <f>P595</f>
        <v>0</v>
      </c>
      <c r="AH595" s="125"/>
      <c r="AI595" s="126"/>
    </row>
    <row r="596" spans="1:35" ht="12.75" customHeight="1">
      <c r="A596" s="330" t="s">
        <v>1349</v>
      </c>
      <c r="B596" s="2"/>
      <c r="C596" s="36" t="s">
        <v>682</v>
      </c>
      <c r="D596" s="2"/>
      <c r="E596" s="118">
        <f>E594/$D$594</f>
        <v>73.045386940749694</v>
      </c>
      <c r="F596" s="105">
        <f>F594/$D$594</f>
        <v>60.136469165659001</v>
      </c>
      <c r="G596" s="265"/>
      <c r="H596" s="106"/>
      <c r="I596" s="106"/>
      <c r="J596" s="106"/>
      <c r="K596" s="106"/>
      <c r="L596" s="106"/>
      <c r="M596" s="106"/>
      <c r="N596" s="106"/>
      <c r="O596" s="106"/>
      <c r="P596" s="38"/>
      <c r="Q596" s="179">
        <f>Q594/$D$594</f>
        <v>133.18185610640899</v>
      </c>
      <c r="R596" s="308">
        <f>+R594/D594</f>
        <v>66.590928053204394</v>
      </c>
      <c r="S596" s="125"/>
      <c r="T596" s="125"/>
      <c r="U596" s="125"/>
      <c r="V596" s="125"/>
      <c r="W596" s="125"/>
      <c r="X596" s="125"/>
      <c r="Y596" s="125"/>
      <c r="Z596" s="125"/>
      <c r="AA596" s="125"/>
      <c r="AB596" s="125"/>
      <c r="AC596" s="125"/>
      <c r="AD596" s="125"/>
      <c r="AE596" s="125"/>
      <c r="AF596" s="125"/>
      <c r="AG596" s="125"/>
      <c r="AH596" s="125"/>
      <c r="AI596" s="126"/>
    </row>
    <row r="597" spans="1:35" ht="12.75" customHeight="1">
      <c r="A597" s="330"/>
      <c r="B597" s="2"/>
      <c r="C597" s="36" t="s">
        <v>1350</v>
      </c>
      <c r="D597" s="337"/>
      <c r="E597" s="338" t="s">
        <v>1351</v>
      </c>
      <c r="F597" s="129" t="s">
        <v>1352</v>
      </c>
      <c r="G597" s="339"/>
      <c r="H597" s="339"/>
      <c r="I597" s="339"/>
      <c r="J597" s="339"/>
      <c r="K597" s="339"/>
      <c r="L597" s="339"/>
      <c r="M597" s="339"/>
      <c r="N597" s="339"/>
      <c r="O597" s="339"/>
      <c r="P597" s="339"/>
      <c r="Q597" s="95"/>
      <c r="R597" s="310"/>
      <c r="S597" s="125"/>
      <c r="T597" s="125"/>
      <c r="U597" s="125"/>
      <c r="V597" s="125"/>
      <c r="W597" s="125"/>
      <c r="X597" s="125"/>
      <c r="Y597" s="125"/>
      <c r="Z597" s="125"/>
      <c r="AA597" s="125"/>
      <c r="AB597" s="125"/>
      <c r="AC597" s="125"/>
      <c r="AD597" s="125"/>
      <c r="AE597" s="125"/>
      <c r="AF597" s="125"/>
      <c r="AG597" s="125"/>
      <c r="AH597" s="125"/>
      <c r="AI597" s="126"/>
    </row>
    <row r="598" spans="1:35" ht="12.75" customHeight="1">
      <c r="A598" s="330"/>
      <c r="B598" s="2"/>
      <c r="C598" s="36" t="s">
        <v>1353</v>
      </c>
      <c r="D598" s="337">
        <v>2246</v>
      </c>
      <c r="E598" s="340"/>
      <c r="F598" s="95"/>
      <c r="G598" s="340">
        <v>120937.54</v>
      </c>
      <c r="H598" s="340">
        <v>130124.39</v>
      </c>
      <c r="I598" s="340">
        <v>154119.06</v>
      </c>
      <c r="J598" s="340">
        <v>149328.29</v>
      </c>
      <c r="K598" s="340">
        <v>161304.60999999999</v>
      </c>
      <c r="L598" s="340">
        <v>195051.05</v>
      </c>
      <c r="M598" s="340">
        <v>189670.42</v>
      </c>
      <c r="N598" s="340">
        <v>199251.16</v>
      </c>
      <c r="O598" s="340">
        <v>196910.21</v>
      </c>
      <c r="P598" s="340">
        <v>345548.16</v>
      </c>
      <c r="Q598" s="377">
        <f>SUM(E598:P598)</f>
        <v>1842244.89</v>
      </c>
      <c r="R598" s="460">
        <f>AVERAGE(E598:P598)</f>
        <v>184224.489</v>
      </c>
      <c r="S598" s="125"/>
      <c r="T598" s="125"/>
      <c r="U598" s="125"/>
      <c r="V598" s="125"/>
      <c r="W598" s="125"/>
      <c r="X598" s="125"/>
      <c r="Y598" s="125"/>
      <c r="Z598" s="125"/>
      <c r="AA598" s="125"/>
      <c r="AB598" s="125"/>
      <c r="AC598" s="125"/>
      <c r="AD598" s="125"/>
      <c r="AE598" s="125"/>
      <c r="AF598" s="125"/>
      <c r="AG598" s="125"/>
      <c r="AH598" s="125"/>
      <c r="AI598" s="126"/>
    </row>
    <row r="599" spans="1:35" ht="12.75" customHeight="1">
      <c r="A599" s="330"/>
      <c r="B599" s="2"/>
      <c r="C599" s="36" t="s">
        <v>1354</v>
      </c>
      <c r="D599" s="337"/>
      <c r="E599" s="340"/>
      <c r="F599" s="95"/>
      <c r="G599" s="340">
        <v>6042.66</v>
      </c>
      <c r="H599" s="340">
        <v>6042.64</v>
      </c>
      <c r="I599" s="340">
        <v>9641.86</v>
      </c>
      <c r="J599" s="340">
        <v>8923.24</v>
      </c>
      <c r="K599" s="340">
        <v>10719.69</v>
      </c>
      <c r="L599" s="340">
        <v>15781.66</v>
      </c>
      <c r="M599" s="340">
        <v>12953.17</v>
      </c>
      <c r="N599" s="340">
        <v>14165.67</v>
      </c>
      <c r="O599" s="340">
        <v>13814.53</v>
      </c>
      <c r="P599" s="340">
        <v>36110.22</v>
      </c>
      <c r="Q599" s="379">
        <f>SUM(E599:P599)</f>
        <v>134195.34</v>
      </c>
      <c r="R599" s="310">
        <f>Q599/10</f>
        <v>13419.534</v>
      </c>
      <c r="S599" s="125"/>
      <c r="T599" s="125"/>
      <c r="U599" s="125"/>
      <c r="V599" s="125"/>
      <c r="W599" s="125"/>
      <c r="X599" s="168">
        <f t="shared" ref="X599:AG599" si="63">G599</f>
        <v>6042.66</v>
      </c>
      <c r="Y599" s="168">
        <f t="shared" si="63"/>
        <v>6042.64</v>
      </c>
      <c r="Z599" s="168">
        <f t="shared" si="63"/>
        <v>9641.86</v>
      </c>
      <c r="AA599" s="168">
        <f t="shared" si="63"/>
        <v>8923.24</v>
      </c>
      <c r="AB599" s="168">
        <f t="shared" si="63"/>
        <v>10719.69</v>
      </c>
      <c r="AC599" s="168">
        <f t="shared" si="63"/>
        <v>15781.66</v>
      </c>
      <c r="AD599" s="168">
        <f t="shared" si="63"/>
        <v>12953.17</v>
      </c>
      <c r="AE599" s="168">
        <f t="shared" si="63"/>
        <v>14165.67</v>
      </c>
      <c r="AF599" s="168">
        <f t="shared" si="63"/>
        <v>13814.53</v>
      </c>
      <c r="AG599" s="168">
        <f t="shared" si="63"/>
        <v>36110.22</v>
      </c>
      <c r="AH599" s="125"/>
      <c r="AI599" s="475">
        <f>SUM(L599:P599)</f>
        <v>92825.25</v>
      </c>
    </row>
    <row r="600" spans="1:35" ht="12.75" customHeight="1">
      <c r="A600" s="330"/>
      <c r="B600" s="2"/>
      <c r="C600" s="36" t="s">
        <v>1355</v>
      </c>
      <c r="D600" s="337"/>
      <c r="E600" s="340"/>
      <c r="F600" s="95"/>
      <c r="G600" s="37">
        <f t="shared" ref="G600:Q600" si="64">G598/$D$598</f>
        <v>53.845743544078402</v>
      </c>
      <c r="H600" s="37">
        <f t="shared" si="64"/>
        <v>57.936059661620703</v>
      </c>
      <c r="I600" s="37">
        <f t="shared" si="64"/>
        <v>68.619349955476395</v>
      </c>
      <c r="J600" s="37">
        <f t="shared" si="64"/>
        <v>66.486326803205699</v>
      </c>
      <c r="K600" s="37">
        <f t="shared" si="64"/>
        <v>71.818615316117501</v>
      </c>
      <c r="L600" s="37">
        <f t="shared" si="64"/>
        <v>86.843744434550302</v>
      </c>
      <c r="M600" s="37">
        <f t="shared" si="64"/>
        <v>84.448094390026696</v>
      </c>
      <c r="N600" s="37">
        <f t="shared" si="64"/>
        <v>88.713784505788098</v>
      </c>
      <c r="O600" s="37">
        <f t="shared" si="64"/>
        <v>87.6715093499555</v>
      </c>
      <c r="P600" s="37">
        <f t="shared" si="64"/>
        <v>153.85047195013399</v>
      </c>
      <c r="Q600" s="179">
        <f t="shared" si="64"/>
        <v>820.23369991095296</v>
      </c>
      <c r="R600" s="308">
        <f>+R598/D598</f>
        <v>82.023369991095294</v>
      </c>
      <c r="S600" s="125"/>
      <c r="T600" s="125"/>
      <c r="U600" s="125"/>
      <c r="V600" s="125"/>
      <c r="W600" s="125"/>
      <c r="X600" s="125"/>
      <c r="Y600" s="125"/>
      <c r="Z600" s="125"/>
      <c r="AA600" s="125"/>
      <c r="AB600" s="125"/>
      <c r="AC600" s="125"/>
      <c r="AD600" s="125"/>
      <c r="AE600" s="125"/>
      <c r="AF600" s="125"/>
      <c r="AG600" s="125"/>
      <c r="AH600" s="125"/>
      <c r="AI600" s="126"/>
    </row>
    <row r="601" spans="1:35" ht="121.5" customHeight="1">
      <c r="A601" s="341" t="s">
        <v>1356</v>
      </c>
      <c r="B601" s="66">
        <v>1012</v>
      </c>
      <c r="C601" s="342" t="s">
        <v>1357</v>
      </c>
      <c r="D601" s="343"/>
      <c r="E601" s="344"/>
      <c r="F601" s="171"/>
      <c r="G601" s="345" t="s">
        <v>1358</v>
      </c>
      <c r="H601" s="345" t="s">
        <v>1359</v>
      </c>
      <c r="I601" s="345" t="s">
        <v>1360</v>
      </c>
      <c r="J601" s="345" t="s">
        <v>1361</v>
      </c>
      <c r="K601" s="345" t="s">
        <v>1362</v>
      </c>
      <c r="L601" s="371" t="s">
        <v>1363</v>
      </c>
      <c r="M601" s="345" t="s">
        <v>1364</v>
      </c>
      <c r="N601" s="345" t="s">
        <v>1365</v>
      </c>
      <c r="O601" s="371" t="s">
        <v>1366</v>
      </c>
      <c r="P601" s="345" t="s">
        <v>1367</v>
      </c>
      <c r="Q601" s="171"/>
      <c r="R601" s="306"/>
      <c r="S601" s="125"/>
      <c r="T601" s="125"/>
      <c r="U601" s="125"/>
      <c r="V601" s="125"/>
      <c r="W601" s="125"/>
      <c r="X601" s="125"/>
      <c r="Y601" s="125"/>
      <c r="Z601" s="125"/>
      <c r="AA601" s="125"/>
      <c r="AB601" s="125"/>
      <c r="AC601" s="125"/>
      <c r="AD601" s="125"/>
      <c r="AE601" s="125"/>
      <c r="AF601" s="125"/>
      <c r="AG601" s="125"/>
      <c r="AH601" s="125"/>
      <c r="AI601" s="126"/>
    </row>
    <row r="602" spans="1:35" ht="12.75" customHeight="1">
      <c r="A602" s="351" t="s">
        <v>1368</v>
      </c>
      <c r="B602" s="352">
        <v>947</v>
      </c>
      <c r="C602" s="285" t="s">
        <v>1369</v>
      </c>
      <c r="D602" s="353">
        <v>161</v>
      </c>
      <c r="E602" s="232">
        <v>24703.05</v>
      </c>
      <c r="F602" s="216">
        <v>23924.3</v>
      </c>
      <c r="G602" s="232">
        <v>19810.8</v>
      </c>
      <c r="H602" s="232">
        <v>20087.259999999998</v>
      </c>
      <c r="I602" s="232">
        <v>19328.39</v>
      </c>
      <c r="J602" s="339">
        <v>19017</v>
      </c>
      <c r="K602" s="339">
        <v>18367.45</v>
      </c>
      <c r="L602" s="339">
        <v>20772.849999999999</v>
      </c>
      <c r="M602" s="339">
        <v>19271.330000000002</v>
      </c>
      <c r="N602" s="339">
        <v>18032.05</v>
      </c>
      <c r="O602" s="339">
        <v>18854.8</v>
      </c>
      <c r="P602" s="339">
        <v>25277.15</v>
      </c>
      <c r="Q602" s="280">
        <f>SUM(E602:P602)</f>
        <v>247446.43</v>
      </c>
      <c r="R602" s="460">
        <f>AVERAGE(E602:P602)</f>
        <v>20620.535833333299</v>
      </c>
      <c r="S602" s="309">
        <f>+R602</f>
        <v>20620.535833333299</v>
      </c>
      <c r="T602" s="125"/>
      <c r="U602" s="125"/>
      <c r="V602" s="125"/>
      <c r="W602" s="125"/>
      <c r="X602" s="125"/>
      <c r="Y602" s="125"/>
      <c r="Z602" s="125"/>
      <c r="AA602" s="125"/>
      <c r="AB602" s="125"/>
      <c r="AC602" s="125"/>
      <c r="AD602" s="125"/>
      <c r="AE602" s="125"/>
      <c r="AF602" s="125"/>
      <c r="AG602" s="125"/>
      <c r="AH602" s="125"/>
      <c r="AI602" s="126"/>
    </row>
    <row r="603" spans="1:35" ht="12.75" customHeight="1">
      <c r="A603" s="330"/>
      <c r="B603" s="337"/>
      <c r="C603" s="36" t="s">
        <v>1370</v>
      </c>
      <c r="D603" s="2"/>
      <c r="E603" s="348" t="s">
        <v>376</v>
      </c>
      <c r="F603" s="233" t="s">
        <v>376</v>
      </c>
      <c r="G603" s="348" t="s">
        <v>376</v>
      </c>
      <c r="H603" s="348" t="s">
        <v>376</v>
      </c>
      <c r="I603" s="348" t="s">
        <v>376</v>
      </c>
      <c r="J603" s="349" t="s">
        <v>376</v>
      </c>
      <c r="K603" s="349" t="s">
        <v>376</v>
      </c>
      <c r="L603" s="349" t="s">
        <v>376</v>
      </c>
      <c r="M603" s="349" t="s">
        <v>376</v>
      </c>
      <c r="N603" s="349" t="s">
        <v>376</v>
      </c>
      <c r="O603" s="349" t="s">
        <v>376</v>
      </c>
      <c r="P603" s="349" t="s">
        <v>376</v>
      </c>
      <c r="Q603" s="148">
        <f>SUM(E603:P603)</f>
        <v>0</v>
      </c>
      <c r="R603" s="310">
        <f>Q603/12</f>
        <v>0</v>
      </c>
      <c r="S603" s="125"/>
      <c r="T603" s="309">
        <f>+R603</f>
        <v>0</v>
      </c>
      <c r="U603" s="221">
        <f>+Q603</f>
        <v>0</v>
      </c>
      <c r="V603" s="125"/>
      <c r="W603" s="221" t="s">
        <v>376</v>
      </c>
      <c r="X603" s="125" t="s">
        <v>376</v>
      </c>
      <c r="Y603" s="125" t="s">
        <v>376</v>
      </c>
      <c r="Z603" s="125" t="s">
        <v>376</v>
      </c>
      <c r="AA603" s="125" t="s">
        <v>376</v>
      </c>
      <c r="AB603" s="125" t="s">
        <v>376</v>
      </c>
      <c r="AC603" s="125" t="s">
        <v>376</v>
      </c>
      <c r="AD603" s="125" t="s">
        <v>376</v>
      </c>
      <c r="AE603" s="125" t="s">
        <v>376</v>
      </c>
      <c r="AF603" s="125" t="s">
        <v>376</v>
      </c>
      <c r="AG603" s="125" t="s">
        <v>376</v>
      </c>
      <c r="AH603" s="125"/>
      <c r="AI603" s="126"/>
    </row>
    <row r="604" spans="1:35" ht="12.75" customHeight="1">
      <c r="A604" s="36"/>
      <c r="B604" s="331"/>
      <c r="C604" s="36" t="s">
        <v>696</v>
      </c>
      <c r="D604" s="2"/>
      <c r="E604" s="118">
        <f t="shared" ref="E604:Q604" si="65">E602/$D$602</f>
        <v>153.43509316770201</v>
      </c>
      <c r="F604" s="118">
        <f t="shared" si="65"/>
        <v>148.598136645963</v>
      </c>
      <c r="G604" s="118">
        <f t="shared" si="65"/>
        <v>123.04844720496899</v>
      </c>
      <c r="H604" s="118">
        <f t="shared" si="65"/>
        <v>124.765590062112</v>
      </c>
      <c r="I604" s="118">
        <f t="shared" si="65"/>
        <v>120.05211180124201</v>
      </c>
      <c r="J604" s="118">
        <f t="shared" si="65"/>
        <v>118.11801242236</v>
      </c>
      <c r="K604" s="37">
        <f t="shared" si="65"/>
        <v>114.083540372671</v>
      </c>
      <c r="L604" s="37">
        <f t="shared" si="65"/>
        <v>129.02391304347799</v>
      </c>
      <c r="M604" s="37">
        <f t="shared" si="65"/>
        <v>119.697701863354</v>
      </c>
      <c r="N604" s="37">
        <f t="shared" si="65"/>
        <v>112.000310559006</v>
      </c>
      <c r="O604" s="37">
        <f t="shared" si="65"/>
        <v>117.11055900621101</v>
      </c>
      <c r="P604" s="37">
        <f t="shared" si="65"/>
        <v>157.000931677019</v>
      </c>
      <c r="Q604" s="179">
        <f t="shared" si="65"/>
        <v>1536.9343478260901</v>
      </c>
      <c r="R604" s="308">
        <f>+R602/D602</f>
        <v>128.077862318841</v>
      </c>
      <c r="S604" s="309"/>
      <c r="T604" s="125"/>
      <c r="U604" s="125"/>
      <c r="V604" s="125"/>
      <c r="W604" s="125"/>
      <c r="X604" s="125"/>
      <c r="Y604" s="125"/>
      <c r="Z604" s="125"/>
      <c r="AA604" s="125"/>
      <c r="AB604" s="125"/>
      <c r="AC604" s="125"/>
      <c r="AD604" s="125"/>
      <c r="AE604" s="125"/>
      <c r="AF604" s="125"/>
      <c r="AG604" s="125"/>
      <c r="AH604" s="125"/>
      <c r="AI604" s="126"/>
    </row>
    <row r="605" spans="1:35" ht="12.75" customHeight="1">
      <c r="A605" s="36"/>
      <c r="B605" s="331"/>
      <c r="C605" s="36" t="s">
        <v>1371</v>
      </c>
      <c r="D605" s="2"/>
      <c r="E605" s="340"/>
      <c r="F605" s="95"/>
      <c r="G605" s="340"/>
      <c r="H605" s="340"/>
      <c r="I605" s="340"/>
      <c r="J605" s="340"/>
      <c r="K605" s="340"/>
      <c r="L605" s="340"/>
      <c r="M605" s="340"/>
      <c r="N605" s="340"/>
      <c r="O605" s="340"/>
      <c r="P605" s="340"/>
      <c r="Q605" s="95"/>
      <c r="R605" s="310"/>
      <c r="S605" s="125"/>
      <c r="T605" s="125"/>
      <c r="U605" s="125"/>
      <c r="V605" s="125"/>
      <c r="W605" s="125"/>
      <c r="X605" s="125"/>
      <c r="Y605" s="125"/>
      <c r="Z605" s="125"/>
      <c r="AA605" s="125"/>
      <c r="AB605" s="125"/>
      <c r="AC605" s="125"/>
      <c r="AD605" s="125"/>
      <c r="AE605" s="125"/>
      <c r="AF605" s="125"/>
      <c r="AG605" s="125"/>
      <c r="AH605" s="125"/>
      <c r="AI605" s="126"/>
    </row>
    <row r="606" spans="1:35" ht="12.75" customHeight="1">
      <c r="A606" s="36"/>
      <c r="B606" s="331"/>
      <c r="C606" s="36" t="s">
        <v>1372</v>
      </c>
      <c r="D606" s="2"/>
      <c r="E606" s="340"/>
      <c r="F606" s="95"/>
      <c r="G606" s="340"/>
      <c r="H606" s="340"/>
      <c r="I606" s="340"/>
      <c r="J606" s="340"/>
      <c r="K606" s="340"/>
      <c r="L606" s="340"/>
      <c r="M606" s="340"/>
      <c r="N606" s="340"/>
      <c r="O606" s="340"/>
      <c r="P606" s="340"/>
      <c r="Q606" s="95"/>
      <c r="R606" s="310"/>
      <c r="S606" s="125"/>
      <c r="T606" s="125"/>
      <c r="U606" s="125"/>
      <c r="V606" s="125"/>
      <c r="W606" s="125"/>
      <c r="X606" s="125"/>
      <c r="Y606" s="125"/>
      <c r="Z606" s="125"/>
      <c r="AA606" s="125"/>
      <c r="AB606" s="125"/>
      <c r="AC606" s="125"/>
      <c r="AD606" s="125"/>
      <c r="AE606" s="125"/>
      <c r="AF606" s="125"/>
      <c r="AG606" s="125"/>
      <c r="AH606" s="125"/>
      <c r="AI606" s="126"/>
    </row>
    <row r="607" spans="1:35" ht="12.75" customHeight="1">
      <c r="A607" s="222"/>
      <c r="B607" s="350"/>
      <c r="C607" s="222"/>
      <c r="D607" s="343"/>
      <c r="E607" s="344"/>
      <c r="F607" s="171"/>
      <c r="G607" s="344"/>
      <c r="H607" s="344"/>
      <c r="I607" s="344"/>
      <c r="J607" s="344"/>
      <c r="K607" s="344"/>
      <c r="L607" s="344"/>
      <c r="M607" s="344"/>
      <c r="N607" s="344"/>
      <c r="O607" s="344"/>
      <c r="P607" s="344"/>
      <c r="Q607" s="171"/>
      <c r="R607" s="306"/>
      <c r="S607" s="125"/>
      <c r="T607" s="125"/>
      <c r="U607" s="125"/>
      <c r="V607" s="125"/>
      <c r="W607" s="125"/>
      <c r="X607" s="125"/>
      <c r="Y607" s="125"/>
      <c r="Z607" s="125"/>
      <c r="AA607" s="125"/>
      <c r="AB607" s="125"/>
      <c r="AC607" s="125"/>
      <c r="AD607" s="125"/>
      <c r="AE607" s="125"/>
      <c r="AF607" s="125"/>
      <c r="AG607" s="125"/>
      <c r="AH607" s="125"/>
      <c r="AI607" s="126"/>
    </row>
    <row r="608" spans="1:35" ht="12.75" customHeight="1">
      <c r="A608" s="330" t="s">
        <v>425</v>
      </c>
      <c r="B608" s="331">
        <v>956</v>
      </c>
      <c r="C608" s="346" t="s">
        <v>1373</v>
      </c>
      <c r="D608" s="347">
        <v>1214</v>
      </c>
      <c r="E608" s="232">
        <v>34932.54</v>
      </c>
      <c r="F608" s="216">
        <v>40355.050000000003</v>
      </c>
      <c r="G608" s="232">
        <v>47951.99</v>
      </c>
      <c r="H608" s="232">
        <v>35139.71</v>
      </c>
      <c r="I608" s="232">
        <v>35847.56</v>
      </c>
      <c r="J608" s="232">
        <v>33686.49</v>
      </c>
      <c r="K608" s="232">
        <v>32069.48</v>
      </c>
      <c r="L608" s="232">
        <v>35341.58</v>
      </c>
      <c r="M608" s="232">
        <v>34620.22</v>
      </c>
      <c r="N608" s="168">
        <v>33373.19</v>
      </c>
      <c r="O608" s="364">
        <v>39906.559999999998</v>
      </c>
      <c r="P608" s="364">
        <v>39313.199999999997</v>
      </c>
      <c r="Q608" s="280">
        <f>SUM(E608:P608)</f>
        <v>442537.57</v>
      </c>
      <c r="R608" s="621">
        <v>0</v>
      </c>
      <c r="S608" s="309">
        <f>+R608</f>
        <v>0</v>
      </c>
      <c r="T608" s="125"/>
      <c r="U608" s="125"/>
      <c r="V608" s="125"/>
      <c r="W608" s="125"/>
      <c r="X608" s="125"/>
      <c r="Y608" s="125"/>
      <c r="Z608" s="125"/>
      <c r="AA608" s="125"/>
      <c r="AB608" s="125"/>
      <c r="AC608" s="125"/>
      <c r="AD608" s="125"/>
      <c r="AE608" s="125"/>
      <c r="AF608" s="125"/>
      <c r="AG608" s="125"/>
      <c r="AH608" s="125"/>
      <c r="AI608" s="475">
        <f>SUM(L608:P608)</f>
        <v>182554.75</v>
      </c>
    </row>
    <row r="609" spans="1:35" ht="12.75" customHeight="1">
      <c r="A609" s="36"/>
      <c r="B609" s="331"/>
      <c r="C609" s="36" t="s">
        <v>1374</v>
      </c>
      <c r="D609" s="337"/>
      <c r="E609" s="348" t="s">
        <v>376</v>
      </c>
      <c r="F609" s="233" t="s">
        <v>376</v>
      </c>
      <c r="G609" s="276">
        <v>1122.8</v>
      </c>
      <c r="H609" s="348" t="s">
        <v>376</v>
      </c>
      <c r="I609" s="348" t="s">
        <v>376</v>
      </c>
      <c r="J609" s="348" t="s">
        <v>376</v>
      </c>
      <c r="K609" s="348" t="s">
        <v>376</v>
      </c>
      <c r="L609" s="348" t="s">
        <v>376</v>
      </c>
      <c r="M609" s="348" t="s">
        <v>376</v>
      </c>
      <c r="N609" s="369" t="s">
        <v>376</v>
      </c>
      <c r="O609" s="349" t="s">
        <v>376</v>
      </c>
      <c r="P609" s="349" t="s">
        <v>376</v>
      </c>
      <c r="Q609" s="148">
        <f>SUM(E609:P609)</f>
        <v>1122.8</v>
      </c>
      <c r="R609" s="310">
        <f>Q609/12</f>
        <v>93.566666666666706</v>
      </c>
      <c r="S609" s="125"/>
      <c r="T609" s="309">
        <f>+R609</f>
        <v>93.566666666666706</v>
      </c>
      <c r="U609" s="221">
        <f>+Q609</f>
        <v>1122.8</v>
      </c>
      <c r="V609" s="125"/>
      <c r="W609" s="221" t="s">
        <v>376</v>
      </c>
      <c r="X609" s="168">
        <f>G609</f>
        <v>1122.8</v>
      </c>
      <c r="Y609" s="125" t="s">
        <v>376</v>
      </c>
      <c r="Z609" s="125" t="s">
        <v>376</v>
      </c>
      <c r="AA609" s="125" t="s">
        <v>376</v>
      </c>
      <c r="AB609" s="125" t="s">
        <v>376</v>
      </c>
      <c r="AC609" s="125" t="s">
        <v>376</v>
      </c>
      <c r="AD609" s="125" t="s">
        <v>376</v>
      </c>
      <c r="AE609" s="125" t="s">
        <v>376</v>
      </c>
      <c r="AF609" s="125" t="s">
        <v>376</v>
      </c>
      <c r="AG609" s="125" t="s">
        <v>376</v>
      </c>
      <c r="AH609" s="125"/>
      <c r="AI609" s="475">
        <f>SUM(L609:P609)</f>
        <v>0</v>
      </c>
    </row>
    <row r="610" spans="1:35" ht="12.75" customHeight="1">
      <c r="A610" s="36"/>
      <c r="B610" s="331"/>
      <c r="C610" s="36" t="s">
        <v>682</v>
      </c>
      <c r="D610" s="337"/>
      <c r="E610" s="37">
        <f t="shared" ref="E610:Q610" si="66">E608/$D$608</f>
        <v>28.774744645799</v>
      </c>
      <c r="F610" s="37">
        <f t="shared" si="66"/>
        <v>33.241392092257001</v>
      </c>
      <c r="G610" s="37">
        <f t="shared" si="66"/>
        <v>39.499168039538702</v>
      </c>
      <c r="H610" s="37">
        <f t="shared" si="66"/>
        <v>28.945395387149901</v>
      </c>
      <c r="I610" s="37">
        <f t="shared" si="66"/>
        <v>29.528467874794099</v>
      </c>
      <c r="J610" s="37">
        <f t="shared" si="66"/>
        <v>27.748344316309701</v>
      </c>
      <c r="K610" s="37">
        <f t="shared" si="66"/>
        <v>26.416375617792401</v>
      </c>
      <c r="L610" s="37">
        <f t="shared" si="66"/>
        <v>29.1116803953872</v>
      </c>
      <c r="M610" s="37">
        <f t="shared" si="66"/>
        <v>28.5174794069193</v>
      </c>
      <c r="N610" s="37">
        <f t="shared" si="66"/>
        <v>27.490271828665598</v>
      </c>
      <c r="O610" s="37">
        <f t="shared" si="66"/>
        <v>32.871960461284999</v>
      </c>
      <c r="P610" s="37">
        <f t="shared" si="66"/>
        <v>32.383196046128496</v>
      </c>
      <c r="Q610" s="179">
        <f t="shared" si="66"/>
        <v>364.528476112026</v>
      </c>
      <c r="R610" s="308">
        <f>+R608/D608</f>
        <v>0</v>
      </c>
      <c r="S610" s="125"/>
      <c r="T610" s="125"/>
      <c r="U610" s="125"/>
      <c r="V610" s="125"/>
      <c r="W610" s="125"/>
      <c r="X610" s="125"/>
      <c r="Y610" s="125"/>
      <c r="Z610" s="125"/>
      <c r="AA610" s="125"/>
      <c r="AB610" s="125"/>
      <c r="AC610" s="125"/>
      <c r="AD610" s="125"/>
      <c r="AE610" s="125"/>
      <c r="AF610" s="125"/>
      <c r="AG610" s="125"/>
      <c r="AH610" s="125"/>
      <c r="AI610" s="475">
        <f>SUM(L610:P610)</f>
        <v>150.37458813838501</v>
      </c>
    </row>
    <row r="611" spans="1:35" ht="12.75" customHeight="1">
      <c r="A611" s="36"/>
      <c r="B611" s="331"/>
      <c r="C611" s="36" t="s">
        <v>1375</v>
      </c>
      <c r="D611" s="337"/>
      <c r="E611" s="340"/>
      <c r="F611" s="95"/>
      <c r="G611" s="349" t="s">
        <v>1376</v>
      </c>
      <c r="H611" s="340"/>
      <c r="I611" s="340"/>
      <c r="J611" s="340"/>
      <c r="K611" s="340"/>
      <c r="L611" s="340"/>
      <c r="M611" s="340"/>
      <c r="N611" s="340"/>
      <c r="O611" s="340"/>
      <c r="P611" s="340"/>
      <c r="Q611" s="95"/>
      <c r="R611" s="310"/>
      <c r="S611" s="125"/>
      <c r="T611" s="125"/>
      <c r="U611" s="125"/>
      <c r="V611" s="125"/>
      <c r="W611" s="125"/>
      <c r="X611" s="125"/>
      <c r="Y611" s="125"/>
      <c r="Z611" s="125"/>
      <c r="AA611" s="125"/>
      <c r="AB611" s="125"/>
      <c r="AC611" s="125"/>
      <c r="AD611" s="125"/>
      <c r="AE611" s="125"/>
      <c r="AF611" s="125"/>
      <c r="AG611" s="125"/>
      <c r="AH611" s="125"/>
      <c r="AI611" s="126"/>
    </row>
    <row r="612" spans="1:35" ht="12.75" customHeight="1">
      <c r="A612" s="36"/>
      <c r="B612" s="331"/>
      <c r="C612" s="36" t="s">
        <v>1377</v>
      </c>
      <c r="D612" s="337"/>
      <c r="E612" s="340"/>
      <c r="F612" s="95"/>
      <c r="G612" s="340"/>
      <c r="H612" s="340"/>
      <c r="I612" s="340"/>
      <c r="J612" s="340"/>
      <c r="K612" s="340"/>
      <c r="L612" s="340"/>
      <c r="M612" s="340"/>
      <c r="N612" s="340"/>
      <c r="O612" s="340"/>
      <c r="P612" s="340"/>
      <c r="Q612" s="95"/>
      <c r="R612" s="310"/>
      <c r="S612" s="125"/>
      <c r="T612" s="125"/>
      <c r="U612" s="125"/>
      <c r="V612" s="125"/>
      <c r="W612" s="125"/>
      <c r="X612" s="125"/>
      <c r="Y612" s="125"/>
      <c r="Z612" s="125"/>
      <c r="AA612" s="125"/>
      <c r="AB612" s="125"/>
      <c r="AC612" s="125"/>
      <c r="AD612" s="125"/>
      <c r="AE612" s="125"/>
      <c r="AF612" s="125"/>
      <c r="AG612" s="125"/>
      <c r="AH612" s="125"/>
      <c r="AI612" s="126"/>
    </row>
    <row r="613" spans="1:35" ht="12.75" customHeight="1">
      <c r="A613" s="222"/>
      <c r="B613" s="350"/>
      <c r="C613" s="222"/>
      <c r="D613" s="343"/>
      <c r="E613" s="344"/>
      <c r="F613" s="171"/>
      <c r="G613" s="344"/>
      <c r="H613" s="344"/>
      <c r="I613" s="344"/>
      <c r="J613" s="344"/>
      <c r="K613" s="344"/>
      <c r="L613" s="344"/>
      <c r="M613" s="344"/>
      <c r="N613" s="344"/>
      <c r="O613" s="344"/>
      <c r="P613" s="344"/>
      <c r="Q613" s="171"/>
      <c r="R613" s="311"/>
      <c r="S613" s="125"/>
      <c r="T613" s="125"/>
      <c r="U613" s="125"/>
      <c r="V613" s="125"/>
      <c r="W613" s="125"/>
      <c r="X613" s="125"/>
      <c r="Y613" s="125"/>
      <c r="Z613" s="125"/>
      <c r="AA613" s="125"/>
      <c r="AB613" s="125"/>
      <c r="AC613" s="125"/>
      <c r="AD613" s="125"/>
      <c r="AE613" s="125"/>
      <c r="AF613" s="125"/>
      <c r="AG613" s="125"/>
      <c r="AH613" s="125"/>
      <c r="AI613" s="126"/>
    </row>
    <row r="614" spans="1:35" ht="12.75" customHeight="1">
      <c r="A614" s="330" t="s">
        <v>1378</v>
      </c>
      <c r="B614" s="337">
        <v>957</v>
      </c>
      <c r="C614" s="524" t="s">
        <v>1379</v>
      </c>
      <c r="D614" s="347">
        <v>2400</v>
      </c>
      <c r="E614" s="232">
        <v>10464.08</v>
      </c>
      <c r="F614" s="216">
        <v>14430.7</v>
      </c>
      <c r="G614" s="232">
        <v>10480.799999999999</v>
      </c>
      <c r="H614" s="232">
        <v>7821.8</v>
      </c>
      <c r="I614" s="232">
        <v>14610.5</v>
      </c>
      <c r="J614" s="232">
        <v>13003.5</v>
      </c>
      <c r="K614" s="232">
        <v>8453.2099999999991</v>
      </c>
      <c r="L614" s="232">
        <v>18287.099999999999</v>
      </c>
      <c r="M614" s="232">
        <v>15569</v>
      </c>
      <c r="N614" s="232">
        <v>12438.4</v>
      </c>
      <c r="O614" s="339">
        <v>15270.29</v>
      </c>
      <c r="P614" s="339">
        <v>14199.49</v>
      </c>
      <c r="Q614" s="280">
        <f>SUM(E614:P614)</f>
        <v>155028.87</v>
      </c>
      <c r="R614" s="477">
        <v>0</v>
      </c>
      <c r="S614" s="309">
        <f>+R614</f>
        <v>0</v>
      </c>
      <c r="T614" s="125"/>
      <c r="U614" s="125"/>
      <c r="V614" s="125"/>
      <c r="W614" s="125"/>
      <c r="X614" s="125"/>
      <c r="Y614" s="125"/>
      <c r="Z614" s="125"/>
      <c r="AA614" s="125"/>
      <c r="AB614" s="125"/>
      <c r="AC614" s="125"/>
      <c r="AD614" s="125"/>
      <c r="AE614" s="125"/>
      <c r="AF614" s="125"/>
      <c r="AG614" s="125"/>
      <c r="AH614" s="125"/>
      <c r="AI614" s="126"/>
    </row>
    <row r="615" spans="1:35" ht="12.75" customHeight="1">
      <c r="A615" s="36"/>
      <c r="B615" s="331"/>
      <c r="C615" s="227" t="s">
        <v>1380</v>
      </c>
      <c r="D615" s="398"/>
      <c r="E615" s="348" t="s">
        <v>376</v>
      </c>
      <c r="F615" s="233" t="s">
        <v>376</v>
      </c>
      <c r="G615" s="348" t="s">
        <v>376</v>
      </c>
      <c r="H615" s="348" t="s">
        <v>376</v>
      </c>
      <c r="I615" s="348" t="s">
        <v>376</v>
      </c>
      <c r="J615" s="348" t="s">
        <v>376</v>
      </c>
      <c r="K615" s="348" t="s">
        <v>376</v>
      </c>
      <c r="L615" s="348" t="s">
        <v>376</v>
      </c>
      <c r="M615" s="348" t="s">
        <v>376</v>
      </c>
      <c r="N615" s="348" t="s">
        <v>376</v>
      </c>
      <c r="O615" s="349" t="s">
        <v>376</v>
      </c>
      <c r="P615" s="349" t="s">
        <v>376</v>
      </c>
      <c r="Q615" s="148">
        <f>SUM(E615:P615)</f>
        <v>0</v>
      </c>
      <c r="R615" s="310">
        <f>Q615/12</f>
        <v>0</v>
      </c>
      <c r="S615" s="125"/>
      <c r="T615" s="309">
        <f>+R615</f>
        <v>0</v>
      </c>
      <c r="U615" s="221">
        <f>+Q615</f>
        <v>0</v>
      </c>
      <c r="V615" s="125"/>
      <c r="W615" s="221" t="s">
        <v>376</v>
      </c>
      <c r="X615" s="125" t="s">
        <v>376</v>
      </c>
      <c r="Y615" s="125" t="s">
        <v>376</v>
      </c>
      <c r="Z615" s="125" t="s">
        <v>376</v>
      </c>
      <c r="AA615" s="125" t="s">
        <v>376</v>
      </c>
      <c r="AB615" s="125" t="s">
        <v>376</v>
      </c>
      <c r="AC615" s="125" t="s">
        <v>376</v>
      </c>
      <c r="AD615" s="125" t="s">
        <v>376</v>
      </c>
      <c r="AE615" s="125" t="s">
        <v>376</v>
      </c>
      <c r="AF615" s="125" t="s">
        <v>376</v>
      </c>
      <c r="AG615" s="125" t="s">
        <v>376</v>
      </c>
      <c r="AH615" s="125"/>
      <c r="AI615" s="126"/>
    </row>
    <row r="616" spans="1:35" ht="12.75" customHeight="1">
      <c r="A616" s="36"/>
      <c r="B616" s="331"/>
      <c r="C616" s="36" t="s">
        <v>696</v>
      </c>
      <c r="D616" s="337"/>
      <c r="E616" s="118">
        <f t="shared" ref="E616:Q616" si="67">E614/$D$614</f>
        <v>4.3600333333333303</v>
      </c>
      <c r="F616" s="118">
        <f t="shared" si="67"/>
        <v>6.0127916666666703</v>
      </c>
      <c r="G616" s="118">
        <f t="shared" si="67"/>
        <v>4.367</v>
      </c>
      <c r="H616" s="118">
        <f t="shared" si="67"/>
        <v>3.2590833333333298</v>
      </c>
      <c r="I616" s="118">
        <f t="shared" si="67"/>
        <v>6.0877083333333299</v>
      </c>
      <c r="J616" s="118">
        <f t="shared" si="67"/>
        <v>5.4181249999999999</v>
      </c>
      <c r="K616" s="118">
        <f t="shared" si="67"/>
        <v>3.5221708333333299</v>
      </c>
      <c r="L616" s="118">
        <f t="shared" si="67"/>
        <v>7.6196250000000001</v>
      </c>
      <c r="M616" s="118">
        <f t="shared" si="67"/>
        <v>6.48708333333333</v>
      </c>
      <c r="N616" s="118">
        <f t="shared" si="67"/>
        <v>5.1826666666666696</v>
      </c>
      <c r="O616" s="118">
        <f t="shared" si="67"/>
        <v>6.3626208333333301</v>
      </c>
      <c r="P616" s="37">
        <f t="shared" si="67"/>
        <v>5.9164541666666697</v>
      </c>
      <c r="Q616" s="179">
        <f t="shared" si="67"/>
        <v>64.595362499999993</v>
      </c>
      <c r="R616" s="308">
        <f>+R614/D614</f>
        <v>0</v>
      </c>
      <c r="S616" s="125"/>
      <c r="T616" s="125"/>
      <c r="U616" s="125"/>
      <c r="V616" s="125"/>
      <c r="W616" s="125"/>
      <c r="X616" s="125"/>
      <c r="Y616" s="125"/>
      <c r="Z616" s="125"/>
      <c r="AA616" s="125"/>
      <c r="AB616" s="125"/>
      <c r="AC616" s="125"/>
      <c r="AD616" s="125"/>
      <c r="AE616" s="125"/>
      <c r="AF616" s="125"/>
      <c r="AG616" s="125"/>
      <c r="AH616" s="125"/>
      <c r="AI616" s="126"/>
    </row>
    <row r="617" spans="1:35" ht="12.75" customHeight="1">
      <c r="A617" s="36"/>
      <c r="B617" s="331"/>
      <c r="C617" s="36" t="s">
        <v>1381</v>
      </c>
      <c r="D617" s="337"/>
      <c r="E617" s="340"/>
      <c r="F617" s="95"/>
      <c r="G617" s="340"/>
      <c r="H617" s="340"/>
      <c r="I617" s="340"/>
      <c r="J617" s="340"/>
      <c r="K617" s="340"/>
      <c r="L617" s="340"/>
      <c r="M617" s="340"/>
      <c r="N617" s="340"/>
      <c r="O617" s="340"/>
      <c r="P617" s="340"/>
      <c r="Q617" s="95"/>
      <c r="R617" s="310"/>
      <c r="S617" s="125"/>
      <c r="T617" s="125"/>
      <c r="U617" s="125"/>
      <c r="V617" s="125"/>
      <c r="W617" s="125"/>
      <c r="X617" s="125"/>
      <c r="Y617" s="125"/>
      <c r="Z617" s="125"/>
      <c r="AA617" s="125"/>
      <c r="AB617" s="125"/>
      <c r="AC617" s="125"/>
      <c r="AD617" s="125"/>
      <c r="AE617" s="125"/>
      <c r="AF617" s="125"/>
      <c r="AG617" s="125"/>
      <c r="AH617" s="125"/>
      <c r="AI617" s="126"/>
    </row>
    <row r="618" spans="1:35" ht="12.75" customHeight="1">
      <c r="A618" s="36"/>
      <c r="B618" s="331"/>
      <c r="C618" s="36" t="s">
        <v>1382</v>
      </c>
      <c r="D618" s="337"/>
      <c r="E618" s="340"/>
      <c r="F618" s="95"/>
      <c r="G618" s="340"/>
      <c r="H618" s="340"/>
      <c r="I618" s="340"/>
      <c r="J618" s="340"/>
      <c r="K618" s="340"/>
      <c r="L618" s="340"/>
      <c r="M618" s="340"/>
      <c r="N618" s="340"/>
      <c r="O618" s="340"/>
      <c r="P618" s="340"/>
      <c r="Q618" s="95"/>
      <c r="R618" s="310"/>
      <c r="S618" s="125"/>
      <c r="T618" s="125"/>
      <c r="U618" s="125"/>
      <c r="V618" s="125"/>
      <c r="W618" s="125"/>
      <c r="X618" s="125"/>
      <c r="Y618" s="125"/>
      <c r="Z618" s="125"/>
      <c r="AA618" s="125"/>
      <c r="AB618" s="125"/>
      <c r="AC618" s="125"/>
      <c r="AD618" s="125"/>
      <c r="AE618" s="125"/>
      <c r="AF618" s="125"/>
      <c r="AG618" s="125"/>
      <c r="AH618" s="125"/>
      <c r="AI618" s="126"/>
    </row>
    <row r="619" spans="1:35" ht="12.75" customHeight="1">
      <c r="A619" s="36"/>
      <c r="B619" s="331"/>
      <c r="C619" s="36" t="s">
        <v>1383</v>
      </c>
      <c r="D619" s="337"/>
      <c r="E619" s="340"/>
      <c r="F619" s="95"/>
      <c r="G619" s="340"/>
      <c r="H619" s="340"/>
      <c r="I619" s="340"/>
      <c r="J619" s="340"/>
      <c r="K619" s="340"/>
      <c r="L619" s="340"/>
      <c r="M619" s="340"/>
      <c r="N619" s="340"/>
      <c r="O619" s="340"/>
      <c r="P619" s="340"/>
      <c r="Q619" s="95"/>
      <c r="R619" s="310"/>
      <c r="S619" s="125"/>
      <c r="T619" s="125"/>
      <c r="U619" s="125"/>
      <c r="V619" s="125"/>
      <c r="W619" s="125"/>
      <c r="X619" s="125"/>
      <c r="Y619" s="125"/>
      <c r="Z619" s="125"/>
      <c r="AA619" s="125"/>
      <c r="AB619" s="125"/>
      <c r="AC619" s="125"/>
      <c r="AD619" s="125"/>
      <c r="AE619" s="125"/>
      <c r="AF619" s="125"/>
      <c r="AG619" s="125"/>
      <c r="AH619" s="125"/>
      <c r="AI619" s="126"/>
    </row>
    <row r="620" spans="1:35" ht="12.75" customHeight="1">
      <c r="A620" s="36"/>
      <c r="B620" s="331"/>
      <c r="C620" s="36" t="s">
        <v>1384</v>
      </c>
      <c r="D620" s="337"/>
      <c r="E620" s="340"/>
      <c r="F620" s="95"/>
      <c r="G620" s="340"/>
      <c r="H620" s="340"/>
      <c r="I620" s="340"/>
      <c r="J620" s="340"/>
      <c r="K620" s="340"/>
      <c r="L620" s="340"/>
      <c r="M620" s="340"/>
      <c r="N620" s="340"/>
      <c r="O620" s="340"/>
      <c r="P620" s="340"/>
      <c r="Q620" s="95"/>
      <c r="R620" s="310"/>
      <c r="S620" s="125"/>
      <c r="T620" s="125"/>
      <c r="U620" s="125"/>
      <c r="V620" s="125"/>
      <c r="W620" s="125"/>
      <c r="X620" s="125"/>
      <c r="Y620" s="125"/>
      <c r="Z620" s="125"/>
      <c r="AA620" s="125"/>
      <c r="AB620" s="125"/>
      <c r="AC620" s="125"/>
      <c r="AD620" s="125"/>
      <c r="AE620" s="125"/>
      <c r="AF620" s="125"/>
      <c r="AG620" s="125"/>
      <c r="AH620" s="125"/>
      <c r="AI620" s="126"/>
    </row>
    <row r="621" spans="1:35" ht="12.75" customHeight="1">
      <c r="A621" s="355"/>
      <c r="B621" s="350"/>
      <c r="C621" s="222"/>
      <c r="D621" s="343"/>
      <c r="E621" s="344"/>
      <c r="F621" s="171"/>
      <c r="G621" s="344"/>
      <c r="H621" s="344"/>
      <c r="I621" s="344"/>
      <c r="J621" s="344"/>
      <c r="K621" s="344"/>
      <c r="L621" s="344"/>
      <c r="M621" s="344"/>
      <c r="N621" s="344"/>
      <c r="O621" s="344"/>
      <c r="P621" s="344"/>
      <c r="Q621" s="171"/>
      <c r="R621" s="306"/>
      <c r="S621" s="125"/>
      <c r="T621" s="125"/>
      <c r="U621" s="125"/>
      <c r="V621" s="125"/>
      <c r="W621" s="125"/>
      <c r="X621" s="125"/>
      <c r="Y621" s="125"/>
      <c r="Z621" s="125"/>
      <c r="AA621" s="125"/>
      <c r="AB621" s="125"/>
      <c r="AC621" s="125"/>
      <c r="AD621" s="125"/>
      <c r="AE621" s="125"/>
      <c r="AF621" s="125"/>
      <c r="AG621" s="125"/>
      <c r="AH621" s="125"/>
      <c r="AI621" s="126"/>
    </row>
    <row r="622" spans="1:35" ht="12.75" customHeight="1">
      <c r="A622" s="351" t="s">
        <v>421</v>
      </c>
      <c r="B622" s="352">
        <v>967</v>
      </c>
      <c r="C622" s="285" t="s">
        <v>422</v>
      </c>
      <c r="D622" s="353">
        <v>880</v>
      </c>
      <c r="E622" s="232">
        <v>17719.400000000001</v>
      </c>
      <c r="F622" s="216">
        <v>13697.4</v>
      </c>
      <c r="G622" s="232">
        <v>18037.849999999999</v>
      </c>
      <c r="H622" s="232">
        <v>24652.95</v>
      </c>
      <c r="I622" s="232">
        <v>22070.45</v>
      </c>
      <c r="J622" s="232">
        <v>14929.9</v>
      </c>
      <c r="K622" s="232">
        <v>18816.25</v>
      </c>
      <c r="L622" s="232">
        <v>13890.15</v>
      </c>
      <c r="M622" s="339">
        <v>20153.75</v>
      </c>
      <c r="N622" s="339">
        <v>15679.2</v>
      </c>
      <c r="O622" s="339">
        <v>21325</v>
      </c>
      <c r="P622" s="339">
        <v>26808.1</v>
      </c>
      <c r="Q622" s="280">
        <f>SUM(E622:P622)</f>
        <v>227780.4</v>
      </c>
      <c r="R622" s="477">
        <v>0</v>
      </c>
      <c r="S622" s="309">
        <f>+R622</f>
        <v>0</v>
      </c>
      <c r="T622" s="125"/>
      <c r="U622" s="125"/>
      <c r="V622" s="125"/>
      <c r="W622" s="125"/>
      <c r="X622" s="125"/>
      <c r="Y622" s="125"/>
      <c r="Z622" s="125"/>
      <c r="AA622" s="125"/>
      <c r="AB622" s="125"/>
      <c r="AC622" s="125"/>
      <c r="AD622" s="125"/>
      <c r="AE622" s="125"/>
      <c r="AF622" s="125"/>
      <c r="AG622" s="125"/>
      <c r="AH622" s="125"/>
      <c r="AI622" s="475">
        <f>SUM(L622:P622)</f>
        <v>97856.2</v>
      </c>
    </row>
    <row r="623" spans="1:35" ht="12.75" customHeight="1">
      <c r="A623" s="330"/>
      <c r="B623" s="337"/>
      <c r="C623" s="36" t="s">
        <v>1385</v>
      </c>
      <c r="D623" s="2"/>
      <c r="E623" s="348" t="s">
        <v>376</v>
      </c>
      <c r="F623" s="233" t="s">
        <v>376</v>
      </c>
      <c r="G623" s="348" t="s">
        <v>376</v>
      </c>
      <c r="H623" s="348" t="s">
        <v>376</v>
      </c>
      <c r="I623" s="348" t="s">
        <v>376</v>
      </c>
      <c r="J623" s="348" t="s">
        <v>376</v>
      </c>
      <c r="K623" s="348" t="s">
        <v>376</v>
      </c>
      <c r="L623" s="348" t="s">
        <v>376</v>
      </c>
      <c r="M623" s="349" t="s">
        <v>376</v>
      </c>
      <c r="N623" s="349" t="s">
        <v>376</v>
      </c>
      <c r="O623" s="349" t="s">
        <v>376</v>
      </c>
      <c r="P623" s="349" t="s">
        <v>376</v>
      </c>
      <c r="Q623" s="148">
        <f>SUM(E623:P623)</f>
        <v>0</v>
      </c>
      <c r="R623" s="310">
        <f>Q623/12</f>
        <v>0</v>
      </c>
      <c r="S623" s="125"/>
      <c r="T623" s="309">
        <f>+R623</f>
        <v>0</v>
      </c>
      <c r="U623" s="221">
        <f>+Q623</f>
        <v>0</v>
      </c>
      <c r="V623" s="125"/>
      <c r="W623" s="221" t="s">
        <v>376</v>
      </c>
      <c r="X623" s="125" t="s">
        <v>376</v>
      </c>
      <c r="Y623" s="125" t="s">
        <v>376</v>
      </c>
      <c r="Z623" s="125" t="s">
        <v>376</v>
      </c>
      <c r="AA623" s="125" t="s">
        <v>376</v>
      </c>
      <c r="AB623" s="125" t="s">
        <v>376</v>
      </c>
      <c r="AC623" s="125" t="s">
        <v>376</v>
      </c>
      <c r="AD623" s="125" t="s">
        <v>376</v>
      </c>
      <c r="AE623" s="125" t="s">
        <v>376</v>
      </c>
      <c r="AF623" s="125" t="s">
        <v>376</v>
      </c>
      <c r="AG623" s="125" t="s">
        <v>376</v>
      </c>
      <c r="AH623" s="125"/>
      <c r="AI623" s="475">
        <f>SUM(L623:P623)</f>
        <v>0</v>
      </c>
    </row>
    <row r="624" spans="1:35" ht="12.75" customHeight="1">
      <c r="A624" s="354"/>
      <c r="B624" s="331"/>
      <c r="C624" s="36" t="s">
        <v>696</v>
      </c>
      <c r="D624" s="2"/>
      <c r="E624" s="118">
        <f t="shared" ref="E624:Q624" si="68">E622/$D$622</f>
        <v>20.135681818181801</v>
      </c>
      <c r="F624" s="118">
        <f t="shared" si="68"/>
        <v>15.5652272727273</v>
      </c>
      <c r="G624" s="118">
        <f t="shared" si="68"/>
        <v>20.497556818181799</v>
      </c>
      <c r="H624" s="118">
        <f t="shared" si="68"/>
        <v>28.014715909090899</v>
      </c>
      <c r="I624" s="118">
        <f t="shared" si="68"/>
        <v>25.080056818181799</v>
      </c>
      <c r="J624" s="118">
        <f t="shared" si="68"/>
        <v>16.9657954545455</v>
      </c>
      <c r="K624" s="118">
        <f t="shared" si="68"/>
        <v>21.382102272727298</v>
      </c>
      <c r="L624" s="118">
        <f t="shared" si="68"/>
        <v>15.7842613636364</v>
      </c>
      <c r="M624" s="118">
        <f t="shared" si="68"/>
        <v>22.901988636363601</v>
      </c>
      <c r="N624" s="118">
        <f t="shared" si="68"/>
        <v>17.817272727272702</v>
      </c>
      <c r="O624" s="118">
        <f t="shared" si="68"/>
        <v>24.232954545454501</v>
      </c>
      <c r="P624" s="118">
        <f t="shared" si="68"/>
        <v>30.463750000000001</v>
      </c>
      <c r="Q624" s="179">
        <f t="shared" si="68"/>
        <v>258.84136363636401</v>
      </c>
      <c r="R624" s="308">
        <f>+R622/D622</f>
        <v>0</v>
      </c>
      <c r="S624" s="125"/>
      <c r="T624" s="125"/>
      <c r="U624" s="125"/>
      <c r="V624" s="125"/>
      <c r="W624" s="125"/>
      <c r="X624" s="125"/>
      <c r="Y624" s="125"/>
      <c r="Z624" s="125"/>
      <c r="AA624" s="125"/>
      <c r="AB624" s="125"/>
      <c r="AC624" s="125"/>
      <c r="AD624" s="125"/>
      <c r="AE624" s="125"/>
      <c r="AF624" s="125"/>
      <c r="AG624" s="125"/>
      <c r="AH624" s="125"/>
      <c r="AI624" s="475">
        <f>SUM(L624:P624)</f>
        <v>111.20022727272701</v>
      </c>
    </row>
    <row r="625" spans="1:35" ht="12.75" customHeight="1">
      <c r="A625" s="354"/>
      <c r="B625" s="331"/>
      <c r="C625" s="36" t="s">
        <v>1386</v>
      </c>
      <c r="D625" s="2"/>
      <c r="E625" s="340"/>
      <c r="F625" s="95"/>
      <c r="G625" s="340"/>
      <c r="H625" s="340"/>
      <c r="I625" s="340"/>
      <c r="J625" s="340"/>
      <c r="K625" s="340"/>
      <c r="L625" s="340"/>
      <c r="M625" s="340"/>
      <c r="N625" s="340"/>
      <c r="O625" s="340"/>
      <c r="P625" s="340"/>
      <c r="Q625" s="95"/>
      <c r="R625" s="310"/>
      <c r="S625" s="125"/>
      <c r="T625" s="125"/>
      <c r="U625" s="125"/>
      <c r="V625" s="125"/>
      <c r="W625" s="125"/>
      <c r="X625" s="125"/>
      <c r="Y625" s="125"/>
      <c r="Z625" s="125"/>
      <c r="AA625" s="125"/>
      <c r="AB625" s="125"/>
      <c r="AC625" s="125"/>
      <c r="AD625" s="125"/>
      <c r="AE625" s="125"/>
      <c r="AF625" s="125"/>
      <c r="AG625" s="125"/>
      <c r="AH625" s="125"/>
      <c r="AI625" s="126"/>
    </row>
    <row r="626" spans="1:35" ht="12.75" customHeight="1">
      <c r="A626" s="354"/>
      <c r="B626" s="331"/>
      <c r="C626" s="36" t="s">
        <v>1387</v>
      </c>
      <c r="D626" s="2"/>
      <c r="E626" s="340"/>
      <c r="F626" s="95"/>
      <c r="G626" s="340"/>
      <c r="H626" s="340"/>
      <c r="I626" s="340"/>
      <c r="J626" s="340"/>
      <c r="K626" s="340"/>
      <c r="L626" s="340"/>
      <c r="M626" s="340"/>
      <c r="N626" s="340"/>
      <c r="O626" s="340"/>
      <c r="P626" s="340"/>
      <c r="Q626" s="95"/>
      <c r="R626" s="310"/>
      <c r="S626" s="125"/>
      <c r="T626" s="125"/>
      <c r="U626" s="125"/>
      <c r="V626" s="125"/>
      <c r="W626" s="125"/>
      <c r="X626" s="125"/>
      <c r="Y626" s="125"/>
      <c r="Z626" s="125"/>
      <c r="AA626" s="125"/>
      <c r="AB626" s="125"/>
      <c r="AC626" s="125"/>
      <c r="AD626" s="125"/>
      <c r="AE626" s="125"/>
      <c r="AF626" s="125"/>
      <c r="AG626" s="125"/>
      <c r="AH626" s="125"/>
      <c r="AI626" s="126"/>
    </row>
    <row r="627" spans="1:35" ht="12.75" customHeight="1">
      <c r="A627" s="355"/>
      <c r="B627" s="350"/>
      <c r="C627" s="222"/>
      <c r="D627" s="356"/>
      <c r="E627" s="344"/>
      <c r="F627" s="171"/>
      <c r="G627" s="344"/>
      <c r="H627" s="344"/>
      <c r="I627" s="344"/>
      <c r="J627" s="344"/>
      <c r="K627" s="344"/>
      <c r="L627" s="344"/>
      <c r="M627" s="344"/>
      <c r="N627" s="344"/>
      <c r="O627" s="344"/>
      <c r="P627" s="344"/>
      <c r="Q627" s="171"/>
      <c r="R627" s="306"/>
      <c r="S627" s="125"/>
      <c r="T627" s="125"/>
      <c r="U627" s="125"/>
      <c r="V627" s="125"/>
      <c r="W627" s="125"/>
      <c r="X627" s="125"/>
      <c r="Y627" s="125"/>
      <c r="Z627" s="125"/>
      <c r="AA627" s="125"/>
      <c r="AB627" s="125"/>
      <c r="AC627" s="125"/>
      <c r="AD627" s="125"/>
      <c r="AE627" s="125"/>
      <c r="AF627" s="125"/>
      <c r="AG627" s="125"/>
      <c r="AH627" s="125"/>
      <c r="AI627" s="126"/>
    </row>
    <row r="628" spans="1:35" ht="12.75" customHeight="1">
      <c r="A628" s="100" t="s">
        <v>449</v>
      </c>
      <c r="B628" s="352">
        <v>970</v>
      </c>
      <c r="C628" s="346" t="s">
        <v>1388</v>
      </c>
      <c r="D628" s="333">
        <v>491</v>
      </c>
      <c r="E628" s="232">
        <v>5318.81</v>
      </c>
      <c r="F628" s="216">
        <v>5170.04</v>
      </c>
      <c r="G628" s="232">
        <v>6013.94</v>
      </c>
      <c r="H628" s="232">
        <v>4809.24</v>
      </c>
      <c r="I628" s="232">
        <v>4067.69</v>
      </c>
      <c r="J628" s="232">
        <v>4777.8999999999996</v>
      </c>
      <c r="K628" s="232">
        <v>3929.81</v>
      </c>
      <c r="L628" s="232">
        <v>5561.8</v>
      </c>
      <c r="M628" s="339">
        <v>2102.7399999999998</v>
      </c>
      <c r="N628" s="370">
        <v>707.58</v>
      </c>
      <c r="O628" s="334"/>
      <c r="P628" s="169"/>
      <c r="Q628" s="377">
        <f>SUM(E628:P628)</f>
        <v>42459.55</v>
      </c>
      <c r="R628" s="477">
        <v>0</v>
      </c>
      <c r="S628" s="309">
        <f>+R628</f>
        <v>0</v>
      </c>
      <c r="T628" s="125"/>
      <c r="U628" s="125"/>
      <c r="V628" s="125"/>
      <c r="W628" s="125"/>
      <c r="X628" s="125"/>
      <c r="Y628" s="125"/>
      <c r="Z628" s="125"/>
      <c r="AA628" s="125"/>
      <c r="AB628" s="125"/>
      <c r="AC628" s="125"/>
      <c r="AD628" s="125"/>
      <c r="AE628" s="125"/>
      <c r="AF628" s="125"/>
      <c r="AG628" s="125"/>
      <c r="AH628" s="125"/>
      <c r="AI628" s="126"/>
    </row>
    <row r="629" spans="1:35" ht="12.75" customHeight="1">
      <c r="A629" s="330"/>
      <c r="B629" s="337"/>
      <c r="C629" s="227" t="s">
        <v>1389</v>
      </c>
      <c r="D629" s="398"/>
      <c r="E629" s="348" t="s">
        <v>376</v>
      </c>
      <c r="F629" s="233" t="s">
        <v>376</v>
      </c>
      <c r="G629" s="348" t="s">
        <v>376</v>
      </c>
      <c r="H629" s="348" t="s">
        <v>376</v>
      </c>
      <c r="I629" s="348" t="s">
        <v>376</v>
      </c>
      <c r="J629" s="348" t="s">
        <v>376</v>
      </c>
      <c r="K629" s="348" t="s">
        <v>376</v>
      </c>
      <c r="L629" s="348" t="s">
        <v>376</v>
      </c>
      <c r="M629" s="349" t="s">
        <v>376</v>
      </c>
      <c r="N629" s="391" t="s">
        <v>376</v>
      </c>
      <c r="O629" s="526"/>
      <c r="P629" s="404"/>
      <c r="Q629" s="379">
        <f>SUM(E629:P629)</f>
        <v>0</v>
      </c>
      <c r="R629" s="310">
        <f>Q629/4</f>
        <v>0</v>
      </c>
      <c r="S629" s="125"/>
      <c r="T629" s="309">
        <f>+R629</f>
        <v>0</v>
      </c>
      <c r="U629" s="221">
        <f>+Q629</f>
        <v>0</v>
      </c>
      <c r="V629" s="125"/>
      <c r="W629" s="221" t="s">
        <v>376</v>
      </c>
      <c r="X629" s="125" t="s">
        <v>376</v>
      </c>
      <c r="Y629" s="125" t="s">
        <v>376</v>
      </c>
      <c r="Z629" s="125" t="s">
        <v>376</v>
      </c>
      <c r="AA629" s="125" t="s">
        <v>376</v>
      </c>
      <c r="AB629" s="125" t="s">
        <v>376</v>
      </c>
      <c r="AC629" s="125" t="s">
        <v>376</v>
      </c>
      <c r="AD629" s="125" t="s">
        <v>376</v>
      </c>
      <c r="AE629" s="125" t="s">
        <v>376</v>
      </c>
      <c r="AF629" s="125" t="s">
        <v>376</v>
      </c>
      <c r="AG629" s="125" t="s">
        <v>376</v>
      </c>
      <c r="AH629" s="125"/>
      <c r="AI629" s="126"/>
    </row>
    <row r="630" spans="1:35" ht="12.75" customHeight="1">
      <c r="A630" s="36"/>
      <c r="B630" s="331"/>
      <c r="C630" s="36" t="s">
        <v>696</v>
      </c>
      <c r="D630" s="337"/>
      <c r="E630" s="118">
        <f t="shared" ref="E630:N630" si="69">E628/$D$628</f>
        <v>10.832606924643599</v>
      </c>
      <c r="F630" s="118">
        <f t="shared" si="69"/>
        <v>10.5296130346232</v>
      </c>
      <c r="G630" s="118">
        <f t="shared" si="69"/>
        <v>12.248350305499001</v>
      </c>
      <c r="H630" s="118">
        <f t="shared" si="69"/>
        <v>9.7947861507128309</v>
      </c>
      <c r="I630" s="118">
        <f t="shared" si="69"/>
        <v>8.2845010183299408</v>
      </c>
      <c r="J630" s="118">
        <f t="shared" si="69"/>
        <v>9.7309572301425593</v>
      </c>
      <c r="K630" s="118">
        <f t="shared" si="69"/>
        <v>8.0036863543788197</v>
      </c>
      <c r="L630" s="118">
        <f t="shared" si="69"/>
        <v>11.3274949083503</v>
      </c>
      <c r="M630" s="118">
        <f t="shared" si="69"/>
        <v>4.2825661914460298</v>
      </c>
      <c r="N630" s="110">
        <f t="shared" si="69"/>
        <v>1.44109979633401</v>
      </c>
      <c r="O630" s="265"/>
      <c r="P630" s="38"/>
      <c r="Q630" s="179">
        <f>Q628/$D$628</f>
        <v>86.475661914460304</v>
      </c>
      <c r="R630" s="308">
        <f>+R628/D628</f>
        <v>0</v>
      </c>
      <c r="S630" s="125"/>
      <c r="T630" s="125"/>
      <c r="U630" s="125"/>
      <c r="V630" s="125"/>
      <c r="W630" s="125"/>
      <c r="X630" s="125"/>
      <c r="Y630" s="125"/>
      <c r="Z630" s="125"/>
      <c r="AA630" s="125"/>
      <c r="AB630" s="125"/>
      <c r="AC630" s="125"/>
      <c r="AD630" s="125"/>
      <c r="AE630" s="125"/>
      <c r="AF630" s="125"/>
      <c r="AG630" s="125"/>
      <c r="AH630" s="125"/>
      <c r="AI630" s="126"/>
    </row>
    <row r="631" spans="1:35" ht="12.75" customHeight="1">
      <c r="A631" s="36"/>
      <c r="B631" s="331"/>
      <c r="C631" s="36" t="s">
        <v>1390</v>
      </c>
      <c r="D631" s="337"/>
      <c r="E631" s="340"/>
      <c r="F631" s="95"/>
      <c r="G631" s="340"/>
      <c r="H631" s="340"/>
      <c r="I631" s="340"/>
      <c r="J631" s="340"/>
      <c r="K631" s="340"/>
      <c r="L631" s="340"/>
      <c r="M631" s="340"/>
      <c r="N631" s="340"/>
      <c r="O631" s="339"/>
      <c r="P631" s="339"/>
      <c r="Q631" s="95"/>
      <c r="R631" s="310"/>
      <c r="S631" s="125"/>
      <c r="T631" s="125"/>
      <c r="U631" s="125"/>
      <c r="V631" s="125"/>
      <c r="W631" s="125"/>
      <c r="X631" s="125"/>
      <c r="Y631" s="125"/>
      <c r="Z631" s="125"/>
      <c r="AA631" s="125"/>
      <c r="AB631" s="125"/>
      <c r="AC631" s="125"/>
      <c r="AD631" s="125"/>
      <c r="AE631" s="125"/>
      <c r="AF631" s="125"/>
      <c r="AG631" s="125"/>
      <c r="AH631" s="125"/>
      <c r="AI631" s="126"/>
    </row>
    <row r="632" spans="1:35" ht="12.75" customHeight="1">
      <c r="A632" s="330"/>
      <c r="B632" s="2"/>
      <c r="C632" s="33" t="s">
        <v>1391</v>
      </c>
      <c r="D632" s="337"/>
      <c r="E632" s="340"/>
      <c r="F632" s="95"/>
      <c r="G632" s="340"/>
      <c r="H632" s="340"/>
      <c r="I632" s="340"/>
      <c r="J632" s="340"/>
      <c r="K632" s="340"/>
      <c r="L632" s="340"/>
      <c r="M632" s="340"/>
      <c r="N632" s="340"/>
      <c r="O632" s="340"/>
      <c r="P632" s="340"/>
      <c r="Q632" s="95"/>
      <c r="R632" s="310"/>
      <c r="S632" s="125"/>
      <c r="T632" s="125"/>
      <c r="U632" s="125"/>
      <c r="V632" s="125"/>
      <c r="W632" s="125"/>
      <c r="X632" s="125"/>
      <c r="Y632" s="125"/>
      <c r="Z632" s="125"/>
      <c r="AA632" s="125"/>
      <c r="AB632" s="125"/>
      <c r="AC632" s="125"/>
      <c r="AD632" s="125"/>
      <c r="AE632" s="125"/>
      <c r="AF632" s="125"/>
      <c r="AG632" s="125"/>
      <c r="AH632" s="125"/>
      <c r="AI632" s="126"/>
    </row>
    <row r="633" spans="1:35" ht="12.75" customHeight="1">
      <c r="A633" s="355"/>
      <c r="B633" s="350"/>
      <c r="C633" s="222"/>
      <c r="D633" s="356"/>
      <c r="E633" s="344"/>
      <c r="F633" s="171"/>
      <c r="G633" s="344"/>
      <c r="H633" s="344"/>
      <c r="I633" s="344"/>
      <c r="J633" s="344"/>
      <c r="K633" s="344"/>
      <c r="L633" s="344"/>
      <c r="M633" s="344"/>
      <c r="N633" s="344"/>
      <c r="O633" s="344"/>
      <c r="P633" s="344"/>
      <c r="Q633" s="171"/>
      <c r="R633" s="306"/>
      <c r="S633" s="125"/>
      <c r="T633" s="125"/>
      <c r="U633" s="125"/>
      <c r="V633" s="125"/>
      <c r="W633" s="125"/>
      <c r="X633" s="125"/>
      <c r="Y633" s="125"/>
      <c r="Z633" s="125"/>
      <c r="AA633" s="125"/>
      <c r="AB633" s="125"/>
      <c r="AC633" s="125"/>
      <c r="AD633" s="125"/>
      <c r="AE633" s="125"/>
      <c r="AF633" s="125"/>
      <c r="AG633" s="125"/>
      <c r="AH633" s="125"/>
      <c r="AI633" s="126"/>
    </row>
    <row r="634" spans="1:35" ht="12.75" customHeight="1">
      <c r="A634" s="330" t="s">
        <v>423</v>
      </c>
      <c r="B634" s="331">
        <v>984</v>
      </c>
      <c r="C634" s="357" t="s">
        <v>424</v>
      </c>
      <c r="D634" s="358">
        <v>517</v>
      </c>
      <c r="E634" s="232">
        <v>1832.05</v>
      </c>
      <c r="F634" s="216">
        <v>1511.8</v>
      </c>
      <c r="G634" s="232">
        <v>4144</v>
      </c>
      <c r="H634" s="232">
        <v>3541.85</v>
      </c>
      <c r="I634" s="232">
        <v>1825.22</v>
      </c>
      <c r="J634" s="232">
        <v>2699.45</v>
      </c>
      <c r="K634" s="232">
        <v>2569.58</v>
      </c>
      <c r="L634" s="232">
        <v>1418.14</v>
      </c>
      <c r="M634" s="232">
        <v>5249.94</v>
      </c>
      <c r="N634" s="372">
        <v>2708.56</v>
      </c>
      <c r="O634" s="363">
        <v>3612.43</v>
      </c>
      <c r="P634" s="168">
        <v>6461.07</v>
      </c>
      <c r="Q634" s="280">
        <f>SUM(E634:P634)</f>
        <v>37574.089999999997</v>
      </c>
      <c r="R634" s="621">
        <v>0</v>
      </c>
      <c r="S634" s="309">
        <f>+R634</f>
        <v>0</v>
      </c>
      <c r="T634" s="125"/>
      <c r="U634" s="125"/>
      <c r="V634" s="125"/>
      <c r="W634" s="125"/>
      <c r="X634" s="125"/>
      <c r="Y634" s="125"/>
      <c r="Z634" s="125"/>
      <c r="AA634" s="125"/>
      <c r="AB634" s="125"/>
      <c r="AC634" s="125"/>
      <c r="AD634" s="125"/>
      <c r="AE634" s="125"/>
      <c r="AF634" s="125"/>
      <c r="AG634" s="125"/>
      <c r="AH634" s="125"/>
      <c r="AI634" s="475">
        <f>SUM(L634:P634)</f>
        <v>19450.14</v>
      </c>
    </row>
    <row r="635" spans="1:35" ht="12.75" customHeight="1">
      <c r="A635" s="330"/>
      <c r="B635" s="337"/>
      <c r="C635" s="3" t="s">
        <v>1392</v>
      </c>
      <c r="D635" s="336"/>
      <c r="E635" s="348" t="s">
        <v>376</v>
      </c>
      <c r="F635" s="233" t="s">
        <v>376</v>
      </c>
      <c r="G635" s="348" t="s">
        <v>376</v>
      </c>
      <c r="H635" s="348" t="s">
        <v>376</v>
      </c>
      <c r="I635" s="348" t="s">
        <v>376</v>
      </c>
      <c r="J635" s="348" t="s">
        <v>376</v>
      </c>
      <c r="K635" s="348" t="s">
        <v>376</v>
      </c>
      <c r="L635" s="348" t="s">
        <v>376</v>
      </c>
      <c r="M635" s="348" t="s">
        <v>376</v>
      </c>
      <c r="N635" s="348" t="s">
        <v>376</v>
      </c>
      <c r="O635" s="349" t="s">
        <v>376</v>
      </c>
      <c r="P635" s="349" t="s">
        <v>376</v>
      </c>
      <c r="Q635" s="148">
        <f>SUM(E635:P635)</f>
        <v>0</v>
      </c>
      <c r="R635" s="310">
        <f>Q635/12</f>
        <v>0</v>
      </c>
      <c r="S635" s="125"/>
      <c r="T635" s="309">
        <f>+R635</f>
        <v>0</v>
      </c>
      <c r="U635" s="221">
        <f>+Q635</f>
        <v>0</v>
      </c>
      <c r="V635" s="125"/>
      <c r="W635" s="221" t="s">
        <v>376</v>
      </c>
      <c r="X635" s="125" t="s">
        <v>376</v>
      </c>
      <c r="Y635" s="125" t="s">
        <v>376</v>
      </c>
      <c r="Z635" s="125" t="s">
        <v>376</v>
      </c>
      <c r="AA635" s="125" t="s">
        <v>376</v>
      </c>
      <c r="AB635" s="125" t="s">
        <v>376</v>
      </c>
      <c r="AC635" s="125" t="s">
        <v>376</v>
      </c>
      <c r="AD635" s="125" t="s">
        <v>376</v>
      </c>
      <c r="AE635" s="125" t="s">
        <v>376</v>
      </c>
      <c r="AF635" s="125" t="s">
        <v>376</v>
      </c>
      <c r="AG635" s="125" t="s">
        <v>376</v>
      </c>
      <c r="AH635" s="125"/>
      <c r="AI635" s="475">
        <f>SUM(L635:P635)</f>
        <v>0</v>
      </c>
    </row>
    <row r="636" spans="1:35" ht="12.75" customHeight="1">
      <c r="A636" s="330"/>
      <c r="B636" s="331"/>
      <c r="C636" s="3" t="s">
        <v>1051</v>
      </c>
      <c r="D636" s="2"/>
      <c r="E636" s="118">
        <f t="shared" ref="E636:Q636" si="70">E634/$D$634</f>
        <v>3.5436170212765998</v>
      </c>
      <c r="F636" s="118">
        <f t="shared" si="70"/>
        <v>2.9241779497098599</v>
      </c>
      <c r="G636" s="118">
        <f t="shared" si="70"/>
        <v>8.0154738878143093</v>
      </c>
      <c r="H636" s="118">
        <f t="shared" si="70"/>
        <v>6.8507736943907203</v>
      </c>
      <c r="I636" s="118">
        <f t="shared" si="70"/>
        <v>3.53040618955513</v>
      </c>
      <c r="J636" s="118">
        <f t="shared" si="70"/>
        <v>5.2213733075435202</v>
      </c>
      <c r="K636" s="118">
        <f t="shared" si="70"/>
        <v>4.9701740812379098</v>
      </c>
      <c r="L636" s="118">
        <f t="shared" si="70"/>
        <v>2.7430174081237899</v>
      </c>
      <c r="M636" s="118">
        <f t="shared" si="70"/>
        <v>10.1546228239845</v>
      </c>
      <c r="N636" s="118">
        <f t="shared" si="70"/>
        <v>5.2389941972920697</v>
      </c>
      <c r="O636" s="118">
        <f t="shared" si="70"/>
        <v>6.9872920696324901</v>
      </c>
      <c r="P636" s="118">
        <f t="shared" si="70"/>
        <v>12.497234042553201</v>
      </c>
      <c r="Q636" s="179">
        <f t="shared" si="70"/>
        <v>72.677156673114098</v>
      </c>
      <c r="R636" s="308">
        <f>+R634/D634</f>
        <v>0</v>
      </c>
      <c r="S636" s="125"/>
      <c r="T636" s="125"/>
      <c r="U636" s="125"/>
      <c r="V636" s="125"/>
      <c r="W636" s="125"/>
      <c r="X636" s="125"/>
      <c r="Y636" s="125"/>
      <c r="Z636" s="125"/>
      <c r="AA636" s="125"/>
      <c r="AB636" s="125"/>
      <c r="AC636" s="125"/>
      <c r="AD636" s="125"/>
      <c r="AE636" s="125"/>
      <c r="AF636" s="125"/>
      <c r="AG636" s="125"/>
      <c r="AH636" s="125"/>
      <c r="AI636" s="475">
        <f>SUM(L636:P636)</f>
        <v>37.6211605415861</v>
      </c>
    </row>
    <row r="637" spans="1:35" ht="12.75" customHeight="1">
      <c r="A637" s="330"/>
      <c r="B637" s="331"/>
      <c r="C637" s="3" t="s">
        <v>1393</v>
      </c>
      <c r="D637" s="337"/>
      <c r="E637" s="340"/>
      <c r="F637" s="95"/>
      <c r="G637" s="340"/>
      <c r="H637" s="340"/>
      <c r="I637" s="340"/>
      <c r="J637" s="340"/>
      <c r="K637" s="340"/>
      <c r="L637" s="340"/>
      <c r="M637" s="340"/>
      <c r="N637" s="340"/>
      <c r="O637" s="340"/>
      <c r="P637" s="340"/>
      <c r="Q637" s="95"/>
      <c r="R637" s="310"/>
      <c r="S637" s="125"/>
      <c r="T637" s="125"/>
      <c r="U637" s="125"/>
      <c r="V637" s="125"/>
      <c r="W637" s="125"/>
      <c r="X637" s="125"/>
      <c r="Y637" s="125"/>
      <c r="Z637" s="125"/>
      <c r="AA637" s="125"/>
      <c r="AB637" s="125"/>
      <c r="AC637" s="125"/>
      <c r="AD637" s="125"/>
      <c r="AE637" s="125"/>
      <c r="AF637" s="125"/>
      <c r="AG637" s="125"/>
      <c r="AH637" s="125"/>
      <c r="AI637" s="126"/>
    </row>
    <row r="638" spans="1:35" ht="12.75" customHeight="1">
      <c r="A638" s="330"/>
      <c r="B638" s="331"/>
      <c r="C638" s="3" t="s">
        <v>1394</v>
      </c>
      <c r="D638" s="337"/>
      <c r="E638" s="340"/>
      <c r="F638" s="95"/>
      <c r="G638" s="340"/>
      <c r="H638" s="340"/>
      <c r="I638" s="340"/>
      <c r="J638" s="340"/>
      <c r="K638" s="340"/>
      <c r="L638" s="340"/>
      <c r="M638" s="340"/>
      <c r="N638" s="340"/>
      <c r="O638" s="340"/>
      <c r="P638" s="340"/>
      <c r="Q638" s="95"/>
      <c r="R638" s="310"/>
      <c r="S638" s="125"/>
      <c r="T638" s="125"/>
      <c r="U638" s="125"/>
      <c r="V638" s="125"/>
      <c r="W638" s="125"/>
      <c r="X638" s="125"/>
      <c r="Y638" s="125"/>
      <c r="Z638" s="125"/>
      <c r="AA638" s="125"/>
      <c r="AB638" s="125"/>
      <c r="AC638" s="125"/>
      <c r="AD638" s="125"/>
      <c r="AE638" s="125"/>
      <c r="AF638" s="125"/>
      <c r="AG638" s="125"/>
      <c r="AH638" s="125"/>
      <c r="AI638" s="126"/>
    </row>
    <row r="639" spans="1:35" ht="12.75" customHeight="1">
      <c r="A639" s="355"/>
      <c r="B639" s="350"/>
      <c r="C639" s="359"/>
      <c r="D639" s="343"/>
      <c r="E639" s="344"/>
      <c r="F639" s="171"/>
      <c r="G639" s="344"/>
      <c r="H639" s="344"/>
      <c r="I639" s="344"/>
      <c r="J639" s="344"/>
      <c r="K639" s="344"/>
      <c r="L639" s="344"/>
      <c r="M639" s="344"/>
      <c r="N639" s="344"/>
      <c r="O639" s="344"/>
      <c r="P639" s="362"/>
      <c r="Q639" s="84"/>
      <c r="R639" s="311"/>
      <c r="S639" s="125"/>
      <c r="T639" s="125"/>
      <c r="U639" s="125"/>
      <c r="V639" s="125"/>
      <c r="W639" s="125"/>
      <c r="X639" s="125"/>
      <c r="Y639" s="125"/>
      <c r="Z639" s="125"/>
      <c r="AA639" s="125"/>
      <c r="AB639" s="125"/>
      <c r="AC639" s="125"/>
      <c r="AD639" s="125"/>
      <c r="AE639" s="125"/>
      <c r="AF639" s="125"/>
      <c r="AG639" s="125"/>
      <c r="AH639" s="125"/>
      <c r="AI639" s="126"/>
    </row>
    <row r="640" spans="1:35" ht="12.75" customHeight="1">
      <c r="A640" s="100" t="s">
        <v>444</v>
      </c>
      <c r="B640" s="360">
        <v>1001</v>
      </c>
      <c r="C640" s="346" t="s">
        <v>1395</v>
      </c>
      <c r="D640" s="361">
        <v>388</v>
      </c>
      <c r="E640" s="232">
        <v>63744.91</v>
      </c>
      <c r="F640" s="216">
        <v>68154.61</v>
      </c>
      <c r="G640" s="232">
        <v>66695.86</v>
      </c>
      <c r="H640" s="232">
        <v>44421.440000000002</v>
      </c>
      <c r="I640" s="232">
        <v>68012.11</v>
      </c>
      <c r="J640" s="232">
        <v>63355.71</v>
      </c>
      <c r="K640" s="232">
        <v>61940.32</v>
      </c>
      <c r="L640" s="232">
        <v>55267.57</v>
      </c>
      <c r="M640" s="232">
        <v>75175.92</v>
      </c>
      <c r="N640" s="232">
        <v>84816.8</v>
      </c>
      <c r="O640" s="232">
        <v>87033.56</v>
      </c>
      <c r="P640" s="363">
        <v>113411.09</v>
      </c>
      <c r="Q640" s="280">
        <f>SUM(E640:P640)</f>
        <v>852029.9</v>
      </c>
      <c r="R640" s="621">
        <v>0</v>
      </c>
      <c r="S640" s="309">
        <f>+R640</f>
        <v>0</v>
      </c>
      <c r="T640" s="125"/>
      <c r="U640" s="125"/>
      <c r="V640" s="125"/>
      <c r="W640" s="125"/>
      <c r="X640" s="125"/>
      <c r="Y640" s="125"/>
      <c r="Z640" s="125"/>
      <c r="AA640" s="125"/>
      <c r="AB640" s="125"/>
      <c r="AC640" s="125"/>
      <c r="AD640" s="125"/>
      <c r="AE640" s="125"/>
      <c r="AF640" s="125"/>
      <c r="AG640" s="125"/>
      <c r="AH640" s="125"/>
      <c r="AI640" s="475">
        <f>SUM(L640:P640)</f>
        <v>415704.94</v>
      </c>
    </row>
    <row r="641" spans="1:35" ht="12.75" customHeight="1">
      <c r="A641" s="330"/>
      <c r="B641" s="337"/>
      <c r="C641" s="335" t="s">
        <v>1396</v>
      </c>
      <c r="D641" s="336"/>
      <c r="E641" s="276">
        <v>3658.49</v>
      </c>
      <c r="F641" s="277">
        <v>4099.46</v>
      </c>
      <c r="G641" s="276">
        <v>3953.59</v>
      </c>
      <c r="H641" s="276">
        <v>1726.14</v>
      </c>
      <c r="I641" s="276">
        <v>4085.21</v>
      </c>
      <c r="J641" s="276">
        <v>3619.57</v>
      </c>
      <c r="K641" s="276">
        <v>3478.03</v>
      </c>
      <c r="L641" s="276">
        <v>2810.76</v>
      </c>
      <c r="M641" s="276">
        <v>4801.59</v>
      </c>
      <c r="N641" s="276">
        <v>5765.68</v>
      </c>
      <c r="O641" s="276">
        <v>5987.37</v>
      </c>
      <c r="P641" s="340">
        <v>8625.11</v>
      </c>
      <c r="Q641" s="148">
        <f>SUM(E641:P641)</f>
        <v>52611</v>
      </c>
      <c r="R641" s="310">
        <f>Q641/12</f>
        <v>4384.25</v>
      </c>
      <c r="S641" s="125"/>
      <c r="T641" s="309">
        <f>+R641</f>
        <v>4384.25</v>
      </c>
      <c r="U641" s="221">
        <f>+Q641</f>
        <v>52611</v>
      </c>
      <c r="V641" s="125"/>
      <c r="W641" s="221">
        <f t="shared" ref="W641:AG641" si="71">F641</f>
        <v>4099.46</v>
      </c>
      <c r="X641" s="168">
        <f t="shared" si="71"/>
        <v>3953.59</v>
      </c>
      <c r="Y641" s="168">
        <f t="shared" si="71"/>
        <v>1726.14</v>
      </c>
      <c r="Z641" s="168">
        <f t="shared" si="71"/>
        <v>4085.21</v>
      </c>
      <c r="AA641" s="168">
        <f t="shared" si="71"/>
        <v>3619.57</v>
      </c>
      <c r="AB641" s="168">
        <f t="shared" si="71"/>
        <v>3478.03</v>
      </c>
      <c r="AC641" s="168">
        <f t="shared" si="71"/>
        <v>2810.76</v>
      </c>
      <c r="AD641" s="168">
        <f t="shared" si="71"/>
        <v>4801.59</v>
      </c>
      <c r="AE641" s="168">
        <f t="shared" si="71"/>
        <v>5765.68</v>
      </c>
      <c r="AF641" s="168">
        <f t="shared" si="71"/>
        <v>5987.37</v>
      </c>
      <c r="AG641" s="168">
        <f t="shared" si="71"/>
        <v>8625.11</v>
      </c>
      <c r="AH641" s="125"/>
      <c r="AI641" s="475">
        <f>SUM(L641:P641)</f>
        <v>27990.51</v>
      </c>
    </row>
    <row r="642" spans="1:35" ht="12.75" customHeight="1">
      <c r="A642" s="330"/>
      <c r="B642" s="2"/>
      <c r="C642" s="36" t="s">
        <v>696</v>
      </c>
      <c r="D642" s="2"/>
      <c r="E642" s="118">
        <f t="shared" ref="E642:Q642" si="72">E640/$D$640</f>
        <v>164.29100515463901</v>
      </c>
      <c r="F642" s="118">
        <f t="shared" si="72"/>
        <v>175.656211340206</v>
      </c>
      <c r="G642" s="118">
        <f t="shared" si="72"/>
        <v>171.89654639175299</v>
      </c>
      <c r="H642" s="118">
        <f t="shared" si="72"/>
        <v>114.48824742268</v>
      </c>
      <c r="I642" s="118">
        <f t="shared" si="72"/>
        <v>175.288943298969</v>
      </c>
      <c r="J642" s="118">
        <f t="shared" si="72"/>
        <v>163.28791237113401</v>
      </c>
      <c r="K642" s="118">
        <f t="shared" si="72"/>
        <v>159.63999999999999</v>
      </c>
      <c r="L642" s="118">
        <f t="shared" si="72"/>
        <v>142.44219072164901</v>
      </c>
      <c r="M642" s="118">
        <f t="shared" si="72"/>
        <v>193.75237113402099</v>
      </c>
      <c r="N642" s="118">
        <f t="shared" si="72"/>
        <v>218.6</v>
      </c>
      <c r="O642" s="118">
        <f t="shared" si="72"/>
        <v>224.31329896907201</v>
      </c>
      <c r="P642" s="118">
        <f t="shared" si="72"/>
        <v>292.29662371133998</v>
      </c>
      <c r="Q642" s="179">
        <f t="shared" si="72"/>
        <v>2195.95335051546</v>
      </c>
      <c r="R642" s="308">
        <f>+R640/D640</f>
        <v>0</v>
      </c>
      <c r="S642" s="125"/>
      <c r="T642" s="125"/>
      <c r="U642" s="125"/>
      <c r="V642" s="125"/>
      <c r="W642" s="125"/>
      <c r="X642" s="125"/>
      <c r="Y642" s="125"/>
      <c r="Z642" s="125"/>
      <c r="AA642" s="125"/>
      <c r="AB642" s="125"/>
      <c r="AC642" s="125"/>
      <c r="AD642" s="125"/>
      <c r="AE642" s="125"/>
      <c r="AF642" s="125"/>
      <c r="AG642" s="125"/>
      <c r="AH642" s="125"/>
      <c r="AI642" s="475">
        <f>SUM(L642:P642)</f>
        <v>1071.40448453608</v>
      </c>
    </row>
    <row r="643" spans="1:35" ht="12.75" customHeight="1">
      <c r="A643" s="330"/>
      <c r="B643" s="2"/>
      <c r="C643" s="36" t="s">
        <v>1397</v>
      </c>
      <c r="D643" s="2"/>
      <c r="E643" s="349" t="s">
        <v>1398</v>
      </c>
      <c r="F643" s="94" t="s">
        <v>1399</v>
      </c>
      <c r="G643" s="349" t="s">
        <v>1400</v>
      </c>
      <c r="H643" s="349" t="s">
        <v>1401</v>
      </c>
      <c r="I643" s="349" t="s">
        <v>1402</v>
      </c>
      <c r="J643" s="349" t="s">
        <v>1403</v>
      </c>
      <c r="K643" s="349" t="s">
        <v>1404</v>
      </c>
      <c r="L643" s="349" t="s">
        <v>1405</v>
      </c>
      <c r="M643" s="349" t="s">
        <v>1406</v>
      </c>
      <c r="N643" s="349" t="s">
        <v>1407</v>
      </c>
      <c r="O643" s="349" t="s">
        <v>1408</v>
      </c>
      <c r="P643" s="349" t="s">
        <v>1409</v>
      </c>
      <c r="Q643" s="95"/>
      <c r="R643" s="310"/>
      <c r="S643" s="125"/>
      <c r="T643" s="125"/>
      <c r="U643" s="125"/>
      <c r="V643" s="125"/>
      <c r="W643" s="125"/>
      <c r="X643" s="125"/>
      <c r="Y643" s="125"/>
      <c r="Z643" s="125"/>
      <c r="AA643" s="125"/>
      <c r="AB643" s="125"/>
      <c r="AC643" s="125"/>
      <c r="AD643" s="125"/>
      <c r="AE643" s="125"/>
      <c r="AF643" s="125"/>
      <c r="AG643" s="125"/>
      <c r="AH643" s="125"/>
      <c r="AI643" s="126"/>
    </row>
    <row r="644" spans="1:35" ht="12.75" customHeight="1">
      <c r="A644" s="330"/>
      <c r="B644" s="2"/>
      <c r="C644" s="36" t="s">
        <v>1410</v>
      </c>
      <c r="D644" s="2"/>
      <c r="E644" s="349" t="s">
        <v>1411</v>
      </c>
      <c r="F644" s="94" t="s">
        <v>1411</v>
      </c>
      <c r="G644" s="349" t="s">
        <v>1411</v>
      </c>
      <c r="H644" s="349" t="s">
        <v>1411</v>
      </c>
      <c r="I644" s="349" t="s">
        <v>1411</v>
      </c>
      <c r="J644" s="340"/>
      <c r="K644" s="340"/>
      <c r="L644" s="349" t="s">
        <v>1411</v>
      </c>
      <c r="M644" s="340"/>
      <c r="N644" s="349" t="s">
        <v>1411</v>
      </c>
      <c r="O644" s="340"/>
      <c r="P644" s="340"/>
      <c r="Q644" s="95"/>
      <c r="R644" s="310"/>
      <c r="S644" s="125"/>
      <c r="T644" s="125"/>
      <c r="U644" s="125"/>
      <c r="V644" s="125"/>
      <c r="W644" s="125"/>
      <c r="X644" s="125"/>
      <c r="Y644" s="125"/>
      <c r="Z644" s="125"/>
      <c r="AA644" s="125"/>
      <c r="AB644" s="125"/>
      <c r="AC644" s="125"/>
      <c r="AD644" s="125"/>
      <c r="AE644" s="125"/>
      <c r="AF644" s="125"/>
      <c r="AG644" s="125"/>
      <c r="AH644" s="125"/>
      <c r="AI644" s="126"/>
    </row>
    <row r="645" spans="1:35" ht="12.75" customHeight="1">
      <c r="A645" s="355"/>
      <c r="B645" s="356"/>
      <c r="C645" s="222"/>
      <c r="D645" s="356"/>
      <c r="E645" s="344"/>
      <c r="F645" s="171"/>
      <c r="G645" s="362"/>
      <c r="H645" s="344"/>
      <c r="I645" s="362"/>
      <c r="J645" s="344"/>
      <c r="K645" s="362"/>
      <c r="L645" s="344"/>
      <c r="M645" s="362"/>
      <c r="N645" s="344"/>
      <c r="O645" s="362"/>
      <c r="P645" s="344"/>
      <c r="Q645" s="171"/>
      <c r="R645" s="493"/>
      <c r="S645" s="125"/>
      <c r="T645" s="125"/>
      <c r="U645" s="125"/>
      <c r="V645" s="125"/>
      <c r="W645" s="125"/>
      <c r="X645" s="125"/>
      <c r="Y645" s="125"/>
      <c r="Z645" s="125"/>
      <c r="AA645" s="125"/>
      <c r="AB645" s="125"/>
      <c r="AC645" s="125"/>
      <c r="AD645" s="125"/>
      <c r="AE645" s="125"/>
      <c r="AF645" s="125"/>
      <c r="AG645" s="125"/>
      <c r="AH645" s="125"/>
      <c r="AI645" s="126"/>
    </row>
    <row r="646" spans="1:35" ht="12.75" customHeight="1">
      <c r="A646" s="351" t="s">
        <v>1412</v>
      </c>
      <c r="B646" s="352">
        <v>1003</v>
      </c>
      <c r="C646" s="346" t="s">
        <v>1413</v>
      </c>
      <c r="D646" s="353">
        <v>6326</v>
      </c>
      <c r="E646" s="363"/>
      <c r="F646" s="292">
        <v>45503.62</v>
      </c>
      <c r="G646" s="168">
        <v>154187.44</v>
      </c>
      <c r="H646" s="363">
        <v>139271.67000000001</v>
      </c>
      <c r="I646" s="168">
        <v>216573.87</v>
      </c>
      <c r="J646" s="363">
        <v>173152.72</v>
      </c>
      <c r="K646" s="168">
        <v>184957.67</v>
      </c>
      <c r="L646" s="363">
        <v>206361.57</v>
      </c>
      <c r="M646" s="168">
        <v>202351.28</v>
      </c>
      <c r="N646" s="363">
        <v>264451.92</v>
      </c>
      <c r="O646" s="168">
        <v>168603.66</v>
      </c>
      <c r="P646" s="363">
        <v>104954.5</v>
      </c>
      <c r="Q646" s="280">
        <f>SUM(E646:P646)</f>
        <v>1860369.92</v>
      </c>
      <c r="R646" s="621">
        <v>0</v>
      </c>
      <c r="S646" s="309">
        <f>+R646</f>
        <v>0</v>
      </c>
      <c r="T646" s="125"/>
      <c r="U646" s="125"/>
      <c r="V646" s="125"/>
      <c r="W646" s="125"/>
      <c r="X646" s="125"/>
      <c r="Y646" s="125"/>
      <c r="Z646" s="125"/>
      <c r="AA646" s="125"/>
      <c r="AB646" s="125"/>
      <c r="AC646" s="125"/>
      <c r="AD646" s="125"/>
      <c r="AE646" s="125"/>
      <c r="AF646" s="125"/>
      <c r="AG646" s="125"/>
      <c r="AH646" s="125"/>
      <c r="AI646" s="126"/>
    </row>
    <row r="647" spans="1:35" ht="12.75" customHeight="1">
      <c r="A647" s="330"/>
      <c r="B647" s="337"/>
      <c r="C647" s="3" t="s">
        <v>1414</v>
      </c>
      <c r="D647" s="336"/>
      <c r="E647" s="364"/>
      <c r="F647" s="365" t="s">
        <v>376</v>
      </c>
      <c r="G647" s="349" t="s">
        <v>376</v>
      </c>
      <c r="H647" s="349" t="s">
        <v>376</v>
      </c>
      <c r="I647" s="349" t="s">
        <v>376</v>
      </c>
      <c r="J647" s="349" t="s">
        <v>376</v>
      </c>
      <c r="K647" s="349" t="s">
        <v>376</v>
      </c>
      <c r="L647" s="349" t="s">
        <v>376</v>
      </c>
      <c r="M647" s="349" t="s">
        <v>376</v>
      </c>
      <c r="N647" s="349" t="s">
        <v>376</v>
      </c>
      <c r="O647" s="349" t="s">
        <v>376</v>
      </c>
      <c r="P647" s="349" t="s">
        <v>376</v>
      </c>
      <c r="Q647" s="148">
        <f>SUM(E647:P647)</f>
        <v>0</v>
      </c>
      <c r="R647" s="310">
        <f>Q647/12</f>
        <v>0</v>
      </c>
      <c r="S647" s="125"/>
      <c r="T647" s="309">
        <f>+R647</f>
        <v>0</v>
      </c>
      <c r="U647" s="125"/>
      <c r="V647" s="125"/>
      <c r="W647" s="221" t="s">
        <v>376</v>
      </c>
      <c r="X647" s="125" t="s">
        <v>376</v>
      </c>
      <c r="Y647" s="125" t="s">
        <v>376</v>
      </c>
      <c r="Z647" s="125" t="s">
        <v>376</v>
      </c>
      <c r="AA647" s="125" t="s">
        <v>376</v>
      </c>
      <c r="AB647" s="125" t="s">
        <v>376</v>
      </c>
      <c r="AC647" s="125" t="s">
        <v>376</v>
      </c>
      <c r="AD647" s="125" t="s">
        <v>376</v>
      </c>
      <c r="AE647" s="125" t="s">
        <v>376</v>
      </c>
      <c r="AF647" s="125" t="s">
        <v>376</v>
      </c>
      <c r="AG647" s="125" t="s">
        <v>376</v>
      </c>
      <c r="AH647" s="125"/>
      <c r="AI647" s="126"/>
    </row>
    <row r="648" spans="1:35" ht="12.75" customHeight="1">
      <c r="A648" s="330"/>
      <c r="B648" s="331"/>
      <c r="C648" s="3" t="s">
        <v>1415</v>
      </c>
      <c r="D648" s="2"/>
      <c r="E648" s="185"/>
      <c r="F648" s="214">
        <f t="shared" ref="F648:Q648" si="73">F646/$D$646</f>
        <v>7.1931109705975302</v>
      </c>
      <c r="G648" s="118">
        <f t="shared" si="73"/>
        <v>24.3736073348087</v>
      </c>
      <c r="H648" s="118">
        <f t="shared" si="73"/>
        <v>22.015755611761001</v>
      </c>
      <c r="I648" s="118">
        <f t="shared" si="73"/>
        <v>34.2355153335441</v>
      </c>
      <c r="J648" s="118">
        <f t="shared" si="73"/>
        <v>27.371596585520098</v>
      </c>
      <c r="K648" s="118">
        <f t="shared" si="73"/>
        <v>29.237696806829</v>
      </c>
      <c r="L648" s="118">
        <f t="shared" si="73"/>
        <v>32.621177679418302</v>
      </c>
      <c r="M648" s="118">
        <f t="shared" si="73"/>
        <v>31.987239962061299</v>
      </c>
      <c r="N648" s="118">
        <f t="shared" si="73"/>
        <v>41.803970913689497</v>
      </c>
      <c r="O648" s="118">
        <f t="shared" si="73"/>
        <v>26.6524913057224</v>
      </c>
      <c r="P648" s="118">
        <f t="shared" si="73"/>
        <v>16.590973759089501</v>
      </c>
      <c r="Q648" s="179">
        <f t="shared" si="73"/>
        <v>294.08313626304101</v>
      </c>
      <c r="R648" s="308">
        <f>+R646/D646</f>
        <v>0</v>
      </c>
      <c r="S648" s="125"/>
      <c r="T648" s="125"/>
      <c r="U648" s="221">
        <f>+Q648</f>
        <v>294.08313626304101</v>
      </c>
      <c r="V648" s="125"/>
      <c r="W648" s="125"/>
      <c r="X648" s="125"/>
      <c r="Y648" s="125"/>
      <c r="Z648" s="125"/>
      <c r="AA648" s="125"/>
      <c r="AB648" s="125"/>
      <c r="AC648" s="125"/>
      <c r="AD648" s="125"/>
      <c r="AE648" s="125"/>
      <c r="AF648" s="125"/>
      <c r="AG648" s="125"/>
      <c r="AH648" s="125"/>
      <c r="AI648" s="126"/>
    </row>
    <row r="649" spans="1:35" ht="12.75" customHeight="1">
      <c r="A649" s="330"/>
      <c r="B649" s="331"/>
      <c r="C649" s="3" t="s">
        <v>1416</v>
      </c>
      <c r="D649" s="337"/>
      <c r="E649" s="168"/>
      <c r="F649" s="95"/>
      <c r="G649" s="340"/>
      <c r="H649" s="340"/>
      <c r="I649" s="340"/>
      <c r="J649" s="340"/>
      <c r="K649" s="340"/>
      <c r="L649" s="340"/>
      <c r="M649" s="340"/>
      <c r="N649" s="340"/>
      <c r="O649" s="340"/>
      <c r="P649" s="340"/>
      <c r="Q649" s="95"/>
      <c r="R649" s="310"/>
      <c r="S649" s="125"/>
      <c r="T649" s="125"/>
      <c r="U649" s="125"/>
      <c r="V649" s="125"/>
      <c r="W649" s="125"/>
      <c r="X649" s="125"/>
      <c r="Y649" s="125"/>
      <c r="Z649" s="125"/>
      <c r="AA649" s="125"/>
      <c r="AB649" s="125"/>
      <c r="AC649" s="125"/>
      <c r="AD649" s="125"/>
      <c r="AE649" s="125"/>
      <c r="AF649" s="125"/>
      <c r="AG649" s="125"/>
      <c r="AH649" s="125"/>
      <c r="AI649" s="126"/>
    </row>
    <row r="650" spans="1:35" ht="12.75" customHeight="1">
      <c r="A650" s="330"/>
      <c r="B650" s="331"/>
      <c r="C650" s="3" t="s">
        <v>1417</v>
      </c>
      <c r="D650" s="337"/>
      <c r="E650" s="340"/>
      <c r="F650" s="95"/>
      <c r="G650" s="340"/>
      <c r="H650" s="340"/>
      <c r="I650" s="340"/>
      <c r="J650" s="340"/>
      <c r="K650" s="340"/>
      <c r="L650" s="340"/>
      <c r="M650" s="340"/>
      <c r="N650" s="340"/>
      <c r="O650" s="340"/>
      <c r="P650" s="340"/>
      <c r="Q650" s="95"/>
      <c r="R650" s="310"/>
      <c r="S650" s="125"/>
      <c r="T650" s="125"/>
      <c r="U650" s="125"/>
      <c r="V650" s="125"/>
      <c r="W650" s="125"/>
      <c r="X650" s="125"/>
      <c r="Y650" s="125"/>
      <c r="Z650" s="125"/>
      <c r="AA650" s="125"/>
      <c r="AB650" s="125"/>
      <c r="AC650" s="125"/>
      <c r="AD650" s="125"/>
      <c r="AE650" s="125"/>
      <c r="AF650" s="125"/>
      <c r="AG650" s="125"/>
      <c r="AH650" s="125"/>
      <c r="AI650" s="126"/>
    </row>
    <row r="651" spans="1:35" ht="12.75" customHeight="1">
      <c r="A651" s="355"/>
      <c r="B651" s="350"/>
      <c r="C651" s="359"/>
      <c r="D651" s="343"/>
      <c r="E651" s="366"/>
      <c r="F651" s="171"/>
      <c r="G651" s="367"/>
      <c r="H651" s="344"/>
      <c r="I651" s="367"/>
      <c r="J651" s="344"/>
      <c r="K651" s="367"/>
      <c r="L651" s="344"/>
      <c r="M651" s="367"/>
      <c r="N651" s="344"/>
      <c r="O651" s="367"/>
      <c r="P651" s="344"/>
      <c r="Q651" s="203"/>
      <c r="R651" s="306"/>
      <c r="S651" s="125"/>
      <c r="T651" s="125"/>
      <c r="U651" s="125"/>
      <c r="V651" s="125"/>
      <c r="W651" s="125"/>
      <c r="X651" s="125"/>
      <c r="Y651" s="125"/>
      <c r="Z651" s="125"/>
      <c r="AA651" s="125"/>
      <c r="AB651" s="125"/>
      <c r="AC651" s="125"/>
      <c r="AD651" s="125"/>
      <c r="AE651" s="125"/>
      <c r="AF651" s="125"/>
      <c r="AG651" s="125"/>
      <c r="AH651" s="125"/>
      <c r="AI651" s="126"/>
    </row>
    <row r="652" spans="1:35" ht="12.75" customHeight="1">
      <c r="A652" s="99" t="s">
        <v>547</v>
      </c>
      <c r="B652" s="352">
        <v>1010</v>
      </c>
      <c r="C652" s="285" t="s">
        <v>1418</v>
      </c>
      <c r="D652" s="353">
        <v>1003</v>
      </c>
      <c r="E652" s="339">
        <v>41308.94</v>
      </c>
      <c r="F652" s="252">
        <v>19790.439999999999</v>
      </c>
      <c r="G652" s="339">
        <v>32284.48</v>
      </c>
      <c r="H652" s="339">
        <v>32439.85</v>
      </c>
      <c r="I652" s="339">
        <v>37068.639999999999</v>
      </c>
      <c r="J652" s="339">
        <v>32199.53</v>
      </c>
      <c r="K652" s="339">
        <v>26874.71</v>
      </c>
      <c r="L652" s="339">
        <v>29806.47</v>
      </c>
      <c r="M652" s="339">
        <v>22251.37</v>
      </c>
      <c r="N652" s="339">
        <v>29348.93</v>
      </c>
      <c r="O652" s="339">
        <v>23116.97</v>
      </c>
      <c r="P652" s="339">
        <v>29244.69</v>
      </c>
      <c r="Q652" s="280">
        <f>SUM(E652:P652)</f>
        <v>355735.02</v>
      </c>
      <c r="R652" s="622">
        <f>Q652/12</f>
        <v>29644.584999999999</v>
      </c>
      <c r="S652" s="309">
        <f>+R652</f>
        <v>29644.584999999999</v>
      </c>
      <c r="T652" s="125"/>
      <c r="U652" s="125"/>
      <c r="V652" s="125"/>
      <c r="W652" s="125"/>
      <c r="X652" s="125"/>
      <c r="Y652" s="125"/>
      <c r="Z652" s="125"/>
      <c r="AA652" s="125"/>
      <c r="AB652" s="125"/>
      <c r="AC652" s="125"/>
      <c r="AD652" s="125"/>
      <c r="AE652" s="125"/>
      <c r="AF652" s="125"/>
      <c r="AG652" s="125"/>
      <c r="AH652" s="125"/>
      <c r="AI652" s="126"/>
    </row>
    <row r="653" spans="1:35" ht="12.75" customHeight="1">
      <c r="A653" s="330"/>
      <c r="B653" s="337"/>
      <c r="C653" s="36" t="s">
        <v>1419</v>
      </c>
      <c r="D653" s="2"/>
      <c r="E653" s="349" t="s">
        <v>376</v>
      </c>
      <c r="F653" s="94" t="s">
        <v>376</v>
      </c>
      <c r="G653" s="349" t="s">
        <v>376</v>
      </c>
      <c r="H653" s="349" t="s">
        <v>376</v>
      </c>
      <c r="I653" s="349" t="s">
        <v>376</v>
      </c>
      <c r="J653" s="349" t="s">
        <v>376</v>
      </c>
      <c r="K653" s="349" t="s">
        <v>376</v>
      </c>
      <c r="L653" s="349" t="s">
        <v>376</v>
      </c>
      <c r="M653" s="349" t="s">
        <v>376</v>
      </c>
      <c r="N653" s="349" t="s">
        <v>376</v>
      </c>
      <c r="O653" s="349" t="s">
        <v>376</v>
      </c>
      <c r="P653" s="349" t="s">
        <v>376</v>
      </c>
      <c r="Q653" s="148">
        <f>SUM(E653:P653)</f>
        <v>0</v>
      </c>
      <c r="R653" s="310">
        <f>Q653/12</f>
        <v>0</v>
      </c>
      <c r="S653" s="125"/>
      <c r="T653" s="309">
        <f>+R653</f>
        <v>0</v>
      </c>
      <c r="U653" s="125"/>
      <c r="V653" s="125"/>
      <c r="W653" s="221" t="s">
        <v>376</v>
      </c>
      <c r="X653" s="125" t="s">
        <v>376</v>
      </c>
      <c r="Y653" s="125" t="s">
        <v>376</v>
      </c>
      <c r="Z653" s="125" t="s">
        <v>376</v>
      </c>
      <c r="AA653" s="125" t="s">
        <v>376</v>
      </c>
      <c r="AB653" s="125" t="s">
        <v>376</v>
      </c>
      <c r="AC653" s="125" t="s">
        <v>376</v>
      </c>
      <c r="AD653" s="125" t="s">
        <v>376</v>
      </c>
      <c r="AE653" s="125" t="s">
        <v>376</v>
      </c>
      <c r="AF653" s="125" t="s">
        <v>376</v>
      </c>
      <c r="AG653" s="125" t="s">
        <v>376</v>
      </c>
      <c r="AH653" s="125"/>
      <c r="AI653" s="126"/>
    </row>
    <row r="654" spans="1:35" ht="12.75" customHeight="1">
      <c r="A654" s="36"/>
      <c r="B654" s="331"/>
      <c r="C654" s="36" t="s">
        <v>1420</v>
      </c>
      <c r="D654" s="2"/>
      <c r="E654" s="118">
        <f t="shared" ref="E654:Q654" si="74">E652/$D$652</f>
        <v>41.185383848454599</v>
      </c>
      <c r="F654" s="118">
        <f t="shared" si="74"/>
        <v>19.731246261216299</v>
      </c>
      <c r="G654" s="118">
        <f t="shared" si="74"/>
        <v>32.1879162512463</v>
      </c>
      <c r="H654" s="118">
        <f t="shared" si="74"/>
        <v>32.342821535393803</v>
      </c>
      <c r="I654" s="118">
        <f t="shared" si="74"/>
        <v>36.957766699900297</v>
      </c>
      <c r="J654" s="118">
        <f t="shared" si="74"/>
        <v>32.103220338983</v>
      </c>
      <c r="K654" s="118">
        <f t="shared" si="74"/>
        <v>26.7943270189432</v>
      </c>
      <c r="L654" s="118">
        <f t="shared" si="74"/>
        <v>29.717318045862399</v>
      </c>
      <c r="M654" s="118">
        <f t="shared" si="74"/>
        <v>22.184815553340002</v>
      </c>
      <c r="N654" s="118">
        <f t="shared" si="74"/>
        <v>29.261146560318998</v>
      </c>
      <c r="O654" s="118">
        <f t="shared" si="74"/>
        <v>23.047826520438701</v>
      </c>
      <c r="P654" s="118">
        <f t="shared" si="74"/>
        <v>29.157218344965099</v>
      </c>
      <c r="Q654" s="179">
        <f t="shared" si="74"/>
        <v>354.67100697906301</v>
      </c>
      <c r="R654" s="308">
        <f>+R652/D652</f>
        <v>29.555917248255199</v>
      </c>
      <c r="S654" s="125"/>
      <c r="T654" s="125"/>
      <c r="U654" s="221">
        <f>+Q654</f>
        <v>354.67100697906301</v>
      </c>
      <c r="V654" s="125"/>
      <c r="W654" s="125"/>
      <c r="X654" s="125"/>
      <c r="Y654" s="125"/>
      <c r="Z654" s="125"/>
      <c r="AA654" s="125"/>
      <c r="AB654" s="125"/>
      <c r="AC654" s="125"/>
      <c r="AD654" s="125"/>
      <c r="AE654" s="125"/>
      <c r="AF654" s="125"/>
      <c r="AG654" s="125"/>
      <c r="AH654" s="125"/>
      <c r="AI654" s="126"/>
    </row>
    <row r="655" spans="1:35" ht="12.75" customHeight="1">
      <c r="A655" s="36"/>
      <c r="B655" s="331"/>
      <c r="C655" s="36" t="s">
        <v>1421</v>
      </c>
      <c r="D655" s="2"/>
      <c r="E655" s="340"/>
      <c r="F655" s="95"/>
      <c r="G655" s="340"/>
      <c r="H655" s="340"/>
      <c r="I655" s="340"/>
      <c r="J655" s="340"/>
      <c r="K655" s="340"/>
      <c r="L655" s="340"/>
      <c r="M655" s="340"/>
      <c r="N655" s="340"/>
      <c r="O655" s="340"/>
      <c r="P655" s="340"/>
      <c r="Q655" s="95"/>
      <c r="R655" s="310"/>
      <c r="S655" s="125"/>
      <c r="T655" s="125"/>
      <c r="U655" s="125"/>
      <c r="V655" s="125"/>
      <c r="W655" s="125"/>
      <c r="X655" s="125"/>
      <c r="Y655" s="125"/>
      <c r="Z655" s="125"/>
      <c r="AA655" s="125"/>
      <c r="AB655" s="125"/>
      <c r="AC655" s="125"/>
      <c r="AD655" s="125"/>
      <c r="AE655" s="125"/>
      <c r="AF655" s="125"/>
      <c r="AG655" s="125"/>
      <c r="AH655" s="125"/>
      <c r="AI655" s="126"/>
    </row>
    <row r="656" spans="1:35" ht="12.75" customHeight="1">
      <c r="A656" s="222"/>
      <c r="B656" s="350"/>
      <c r="C656" s="222"/>
      <c r="D656" s="343"/>
      <c r="E656" s="344"/>
      <c r="F656" s="171"/>
      <c r="G656" s="344"/>
      <c r="H656" s="344"/>
      <c r="I656" s="344"/>
      <c r="J656" s="344"/>
      <c r="K656" s="344"/>
      <c r="L656" s="344"/>
      <c r="M656" s="344"/>
      <c r="N656" s="344"/>
      <c r="O656" s="344"/>
      <c r="P656" s="344"/>
      <c r="Q656" s="171"/>
      <c r="R656" s="306"/>
      <c r="S656" s="125"/>
      <c r="T656" s="125"/>
      <c r="U656" s="125"/>
      <c r="V656" s="125"/>
      <c r="W656" s="125"/>
      <c r="X656" s="125"/>
      <c r="Y656" s="125"/>
      <c r="Z656" s="125"/>
      <c r="AA656" s="125"/>
      <c r="AB656" s="125"/>
      <c r="AC656" s="125"/>
      <c r="AD656" s="125"/>
      <c r="AE656" s="125"/>
      <c r="AF656" s="125"/>
      <c r="AG656" s="125"/>
      <c r="AH656" s="125"/>
      <c r="AI656" s="126"/>
    </row>
    <row r="657" spans="1:35" ht="12.75" customHeight="1">
      <c r="A657" s="100" t="s">
        <v>557</v>
      </c>
      <c r="B657" s="352">
        <v>1011</v>
      </c>
      <c r="C657" s="357" t="s">
        <v>558</v>
      </c>
      <c r="D657" s="358">
        <v>1318</v>
      </c>
      <c r="E657" s="334"/>
      <c r="F657" s="126"/>
      <c r="G657" s="368">
        <v>175454</v>
      </c>
      <c r="H657" s="339">
        <v>170454</v>
      </c>
      <c r="I657" s="339">
        <v>41286</v>
      </c>
      <c r="J657" s="339">
        <v>86650</v>
      </c>
      <c r="K657" s="339">
        <v>328675</v>
      </c>
      <c r="L657" s="339">
        <v>115378</v>
      </c>
      <c r="M657" s="339">
        <v>34470.699999999997</v>
      </c>
      <c r="N657" s="339">
        <v>84204</v>
      </c>
      <c r="O657" s="339">
        <v>210746</v>
      </c>
      <c r="P657" s="339">
        <v>279379</v>
      </c>
      <c r="Q657" s="280">
        <f>SUM(E657:P657)</f>
        <v>1526696.7</v>
      </c>
      <c r="R657" s="477">
        <v>0</v>
      </c>
      <c r="S657" s="309">
        <f>+R657</f>
        <v>0</v>
      </c>
      <c r="T657" s="125"/>
      <c r="U657" s="125"/>
      <c r="V657" s="125"/>
      <c r="W657" s="125"/>
      <c r="X657" s="125"/>
      <c r="Y657" s="125"/>
      <c r="Z657" s="125"/>
      <c r="AA657" s="125"/>
      <c r="AB657" s="125"/>
      <c r="AC657" s="125"/>
      <c r="AD657" s="125"/>
      <c r="AE657" s="125"/>
      <c r="AF657" s="125"/>
      <c r="AG657" s="125"/>
      <c r="AH657" s="125"/>
      <c r="AI657" s="126"/>
    </row>
    <row r="658" spans="1:35" ht="12.75" customHeight="1">
      <c r="A658" s="330"/>
      <c r="B658" s="337"/>
      <c r="C658" s="335" t="s">
        <v>1422</v>
      </c>
      <c r="D658" s="2"/>
      <c r="E658" s="334"/>
      <c r="F658" s="126"/>
      <c r="G658" s="369" t="s">
        <v>376</v>
      </c>
      <c r="H658" s="349" t="s">
        <v>376</v>
      </c>
      <c r="I658" s="349" t="s">
        <v>376</v>
      </c>
      <c r="J658" s="349" t="s">
        <v>376</v>
      </c>
      <c r="K658" s="349" t="s">
        <v>376</v>
      </c>
      <c r="L658" s="349" t="s">
        <v>376</v>
      </c>
      <c r="M658" s="349" t="s">
        <v>376</v>
      </c>
      <c r="N658" s="349" t="s">
        <v>376</v>
      </c>
      <c r="O658" s="349" t="s">
        <v>376</v>
      </c>
      <c r="P658" s="349" t="s">
        <v>376</v>
      </c>
      <c r="Q658" s="148">
        <f>SUM(E658:P658)</f>
        <v>0</v>
      </c>
      <c r="R658" s="310">
        <f>Q658/12</f>
        <v>0</v>
      </c>
      <c r="S658" s="125"/>
      <c r="T658" s="309">
        <f>+R658</f>
        <v>0</v>
      </c>
      <c r="U658" s="125"/>
      <c r="V658" s="125"/>
      <c r="W658" s="221" t="s">
        <v>376</v>
      </c>
      <c r="X658" s="125" t="s">
        <v>376</v>
      </c>
      <c r="Y658" s="125" t="s">
        <v>376</v>
      </c>
      <c r="Z658" s="125" t="s">
        <v>376</v>
      </c>
      <c r="AA658" s="125" t="s">
        <v>376</v>
      </c>
      <c r="AB658" s="125" t="s">
        <v>376</v>
      </c>
      <c r="AC658" s="125" t="s">
        <v>376</v>
      </c>
      <c r="AD658" s="125" t="s">
        <v>376</v>
      </c>
      <c r="AE658" s="125" t="s">
        <v>376</v>
      </c>
      <c r="AF658" s="125" t="s">
        <v>376</v>
      </c>
      <c r="AG658" s="125" t="s">
        <v>376</v>
      </c>
      <c r="AH658" s="125"/>
      <c r="AI658" s="126"/>
    </row>
    <row r="659" spans="1:35" ht="12.75" customHeight="1">
      <c r="A659" s="330"/>
      <c r="B659" s="2"/>
      <c r="C659" s="36" t="s">
        <v>1423</v>
      </c>
      <c r="D659" s="2"/>
      <c r="E659" s="370"/>
      <c r="F659" s="243"/>
      <c r="G659" s="118">
        <f t="shared" ref="G659:Q659" si="75">G657/$D$657</f>
        <v>133.12139605462801</v>
      </c>
      <c r="H659" s="118">
        <f t="shared" si="75"/>
        <v>129.327769347496</v>
      </c>
      <c r="I659" s="118">
        <f t="shared" si="75"/>
        <v>31.324734446130499</v>
      </c>
      <c r="J659" s="118">
        <f t="shared" si="75"/>
        <v>65.743550834597897</v>
      </c>
      <c r="K659" s="118">
        <f t="shared" si="75"/>
        <v>249.374051593323</v>
      </c>
      <c r="L659" s="118">
        <f t="shared" si="75"/>
        <v>87.540212443095598</v>
      </c>
      <c r="M659" s="118">
        <f t="shared" si="75"/>
        <v>26.153793626707099</v>
      </c>
      <c r="N659" s="118">
        <f t="shared" si="75"/>
        <v>63.887708649468898</v>
      </c>
      <c r="O659" s="118">
        <f t="shared" si="75"/>
        <v>159.89833080424901</v>
      </c>
      <c r="P659" s="118">
        <f t="shared" si="75"/>
        <v>211.971927162367</v>
      </c>
      <c r="Q659" s="179">
        <f t="shared" si="75"/>
        <v>1158.3434749620601</v>
      </c>
      <c r="R659" s="308">
        <f>+R657/D657</f>
        <v>0</v>
      </c>
      <c r="S659" s="125"/>
      <c r="T659" s="125"/>
      <c r="U659" s="221">
        <f>+Q659</f>
        <v>1158.3434749620601</v>
      </c>
      <c r="V659" s="125"/>
      <c r="W659" s="125"/>
      <c r="X659" s="125"/>
      <c r="Y659" s="125"/>
      <c r="Z659" s="125"/>
      <c r="AA659" s="125"/>
      <c r="AB659" s="125"/>
      <c r="AC659" s="125"/>
      <c r="AD659" s="125"/>
      <c r="AE659" s="125"/>
      <c r="AF659" s="125"/>
      <c r="AG659" s="125"/>
      <c r="AH659" s="125"/>
      <c r="AI659" s="126"/>
    </row>
    <row r="660" spans="1:35" ht="12.75" customHeight="1">
      <c r="A660" s="330"/>
      <c r="B660" s="2"/>
      <c r="C660" s="36" t="s">
        <v>1424</v>
      </c>
      <c r="D660" s="2"/>
      <c r="E660" s="339"/>
      <c r="F660" s="243"/>
      <c r="G660" s="340"/>
      <c r="H660" s="340"/>
      <c r="I660" s="340"/>
      <c r="J660" s="340"/>
      <c r="K660" s="340"/>
      <c r="L660" s="340"/>
      <c r="M660" s="340"/>
      <c r="N660" s="340"/>
      <c r="O660" s="340"/>
      <c r="P660" s="340"/>
      <c r="Q660" s="95"/>
      <c r="R660" s="310"/>
      <c r="S660" s="125"/>
      <c r="T660" s="125"/>
      <c r="U660" s="125"/>
      <c r="V660" s="125"/>
      <c r="W660" s="125"/>
      <c r="X660" s="125"/>
      <c r="Y660" s="125"/>
      <c r="Z660" s="125"/>
      <c r="AA660" s="125"/>
      <c r="AB660" s="125"/>
      <c r="AC660" s="125"/>
      <c r="AD660" s="125"/>
      <c r="AE660" s="125"/>
      <c r="AF660" s="125"/>
      <c r="AG660" s="125"/>
      <c r="AH660" s="125"/>
      <c r="AI660" s="126"/>
    </row>
    <row r="661" spans="1:35" ht="12.75" customHeight="1">
      <c r="A661" s="330"/>
      <c r="B661" s="2"/>
      <c r="C661" s="36" t="s">
        <v>1425</v>
      </c>
      <c r="D661" s="2"/>
      <c r="E661" s="340"/>
      <c r="F661" s="95"/>
      <c r="G661" s="340"/>
      <c r="H661" s="340"/>
      <c r="I661" s="340"/>
      <c r="J661" s="340"/>
      <c r="K661" s="340"/>
      <c r="L661" s="340"/>
      <c r="M661" s="340"/>
      <c r="N661" s="340"/>
      <c r="O661" s="340"/>
      <c r="P661" s="340"/>
      <c r="Q661" s="95"/>
      <c r="R661" s="310"/>
      <c r="S661" s="125"/>
      <c r="T661" s="125"/>
      <c r="U661" s="125"/>
      <c r="V661" s="125"/>
      <c r="W661" s="125"/>
      <c r="X661" s="125"/>
      <c r="Y661" s="125"/>
      <c r="Z661" s="125"/>
      <c r="AA661" s="125"/>
      <c r="AB661" s="125"/>
      <c r="AC661" s="125"/>
      <c r="AD661" s="125"/>
      <c r="AE661" s="125"/>
      <c r="AF661" s="125"/>
      <c r="AG661" s="125"/>
      <c r="AH661" s="125"/>
      <c r="AI661" s="126"/>
    </row>
    <row r="662" spans="1:35" ht="12.75" customHeight="1">
      <c r="A662" s="355"/>
      <c r="B662" s="356"/>
      <c r="C662" s="222"/>
      <c r="D662" s="356"/>
      <c r="E662" s="344"/>
      <c r="F662" s="171"/>
      <c r="G662" s="344"/>
      <c r="H662" s="344"/>
      <c r="I662" s="344"/>
      <c r="J662" s="344"/>
      <c r="K662" s="344"/>
      <c r="L662" s="344"/>
      <c r="M662" s="344"/>
      <c r="N662" s="344"/>
      <c r="O662" s="344"/>
      <c r="P662" s="344"/>
      <c r="Q662" s="171"/>
      <c r="R662" s="306"/>
      <c r="S662" s="125"/>
      <c r="T662" s="125"/>
      <c r="U662" s="125"/>
      <c r="V662" s="125"/>
      <c r="W662" s="125"/>
      <c r="X662" s="125"/>
      <c r="Y662" s="125"/>
      <c r="Z662" s="125"/>
      <c r="AA662" s="125"/>
      <c r="AB662" s="125"/>
      <c r="AC662" s="125"/>
      <c r="AD662" s="125"/>
      <c r="AE662" s="125"/>
      <c r="AF662" s="125"/>
      <c r="AG662" s="125"/>
      <c r="AH662" s="125"/>
      <c r="AI662" s="126"/>
    </row>
    <row r="663" spans="1:35" ht="12.75" customHeight="1">
      <c r="A663" s="133" t="s">
        <v>553</v>
      </c>
      <c r="B663" s="352">
        <v>1016</v>
      </c>
      <c r="C663" s="285" t="s">
        <v>1426</v>
      </c>
      <c r="D663" s="333">
        <v>3452</v>
      </c>
      <c r="E663" s="394">
        <v>34500.949999999997</v>
      </c>
      <c r="F663" s="72">
        <v>43597.14</v>
      </c>
      <c r="G663" s="339">
        <v>38294.29</v>
      </c>
      <c r="H663" s="339">
        <v>35508.57</v>
      </c>
      <c r="I663" s="339">
        <v>32930.480000000003</v>
      </c>
      <c r="J663" s="339">
        <v>28552.38</v>
      </c>
      <c r="K663" s="339">
        <v>45231.9</v>
      </c>
      <c r="L663" s="339">
        <v>49809.05</v>
      </c>
      <c r="M663" s="339">
        <v>30607.62</v>
      </c>
      <c r="N663" s="339">
        <v>41075.71</v>
      </c>
      <c r="O663" s="339">
        <v>51143.81</v>
      </c>
      <c r="P663" s="339">
        <v>51720.95</v>
      </c>
      <c r="Q663" s="280">
        <f>SUM(E663:P663)</f>
        <v>482972.85</v>
      </c>
      <c r="R663" s="622">
        <v>0</v>
      </c>
      <c r="S663" s="309">
        <f>+R663</f>
        <v>0</v>
      </c>
      <c r="T663" s="125"/>
      <c r="U663" s="125"/>
      <c r="V663" s="125"/>
      <c r="W663" s="125"/>
      <c r="X663" s="125"/>
      <c r="Y663" s="125"/>
      <c r="Z663" s="125"/>
      <c r="AA663" s="125"/>
      <c r="AB663" s="125"/>
      <c r="AC663" s="125"/>
      <c r="AD663" s="125"/>
      <c r="AE663" s="125"/>
      <c r="AF663" s="125"/>
      <c r="AG663" s="125"/>
      <c r="AH663" s="125"/>
      <c r="AI663" s="126"/>
    </row>
    <row r="664" spans="1:35" ht="12.75" customHeight="1">
      <c r="A664" s="395" t="s">
        <v>1427</v>
      </c>
      <c r="B664" s="337"/>
      <c r="C664" s="36" t="s">
        <v>1428</v>
      </c>
      <c r="D664" s="2"/>
      <c r="E664" s="348" t="s">
        <v>376</v>
      </c>
      <c r="F664" s="365" t="s">
        <v>376</v>
      </c>
      <c r="G664" s="349" t="s">
        <v>376</v>
      </c>
      <c r="H664" s="349" t="s">
        <v>376</v>
      </c>
      <c r="I664" s="349" t="s">
        <v>376</v>
      </c>
      <c r="J664" s="349" t="s">
        <v>376</v>
      </c>
      <c r="K664" s="349" t="s">
        <v>376</v>
      </c>
      <c r="L664" s="349" t="s">
        <v>376</v>
      </c>
      <c r="M664" s="349" t="s">
        <v>376</v>
      </c>
      <c r="N664" s="349" t="s">
        <v>376</v>
      </c>
      <c r="O664" s="349" t="s">
        <v>376</v>
      </c>
      <c r="P664" s="349" t="s">
        <v>376</v>
      </c>
      <c r="Q664" s="148">
        <f>SUM(E664:P664)</f>
        <v>0</v>
      </c>
      <c r="R664" s="310">
        <f>Q664/12</f>
        <v>0</v>
      </c>
      <c r="S664" s="125"/>
      <c r="T664" s="309">
        <f>+R664</f>
        <v>0</v>
      </c>
      <c r="U664" s="125"/>
      <c r="V664" s="125"/>
      <c r="W664" s="221" t="s">
        <v>376</v>
      </c>
      <c r="X664" s="125" t="s">
        <v>376</v>
      </c>
      <c r="Y664" s="125" t="s">
        <v>376</v>
      </c>
      <c r="Z664" s="125" t="s">
        <v>376</v>
      </c>
      <c r="AA664" s="125" t="s">
        <v>376</v>
      </c>
      <c r="AB664" s="125" t="s">
        <v>376</v>
      </c>
      <c r="AC664" s="125" t="s">
        <v>376</v>
      </c>
      <c r="AD664" s="125" t="s">
        <v>376</v>
      </c>
      <c r="AE664" s="125" t="s">
        <v>376</v>
      </c>
      <c r="AF664" s="125" t="s">
        <v>376</v>
      </c>
      <c r="AG664" s="125" t="s">
        <v>376</v>
      </c>
      <c r="AH664" s="125"/>
      <c r="AI664" s="126"/>
    </row>
    <row r="665" spans="1:35" ht="12.75" customHeight="1">
      <c r="A665" s="396" t="s">
        <v>1429</v>
      </c>
      <c r="B665" s="331"/>
      <c r="C665" s="36" t="s">
        <v>1086</v>
      </c>
      <c r="D665" s="2"/>
      <c r="E665" s="118">
        <f t="shared" ref="E665:Q665" si="76">E663/$D$663</f>
        <v>9.9944814600231702</v>
      </c>
      <c r="F665" s="118">
        <f t="shared" si="76"/>
        <v>12.629530706836601</v>
      </c>
      <c r="G665" s="118">
        <f t="shared" si="76"/>
        <v>11.093363267670901</v>
      </c>
      <c r="H665" s="118">
        <f t="shared" si="76"/>
        <v>10.286376013905</v>
      </c>
      <c r="I665" s="118">
        <f t="shared" si="76"/>
        <v>9.5395365005793806</v>
      </c>
      <c r="J665" s="118">
        <f t="shared" si="76"/>
        <v>8.27125724217845</v>
      </c>
      <c r="K665" s="118">
        <f t="shared" si="76"/>
        <v>13.1030996523754</v>
      </c>
      <c r="L665" s="118">
        <f t="shared" si="76"/>
        <v>14.4290411355736</v>
      </c>
      <c r="M665" s="118">
        <f t="shared" si="76"/>
        <v>8.8666338354576997</v>
      </c>
      <c r="N665" s="118">
        <f t="shared" si="76"/>
        <v>11.899104866743899</v>
      </c>
      <c r="O665" s="118">
        <f t="shared" si="76"/>
        <v>14.8157039397451</v>
      </c>
      <c r="P665" s="118">
        <f t="shared" si="76"/>
        <v>14.982893974507499</v>
      </c>
      <c r="Q665" s="179">
        <f t="shared" si="76"/>
        <v>139.91102259559699</v>
      </c>
      <c r="R665" s="308">
        <f>+R663/D663</f>
        <v>0</v>
      </c>
      <c r="S665" s="125"/>
      <c r="T665" s="125"/>
      <c r="U665" s="221">
        <f>+Q665</f>
        <v>139.91102259559699</v>
      </c>
      <c r="V665" s="125"/>
      <c r="W665" s="125"/>
      <c r="X665" s="125"/>
      <c r="Y665" s="125"/>
      <c r="Z665" s="125"/>
      <c r="AA665" s="125"/>
      <c r="AB665" s="125"/>
      <c r="AC665" s="125"/>
      <c r="AD665" s="125"/>
      <c r="AE665" s="125"/>
      <c r="AF665" s="125"/>
      <c r="AG665" s="125"/>
      <c r="AH665" s="125"/>
      <c r="AI665" s="126"/>
    </row>
    <row r="666" spans="1:35" ht="12.75" customHeight="1">
      <c r="A666" s="354"/>
      <c r="B666" s="331"/>
      <c r="C666" s="36" t="s">
        <v>1430</v>
      </c>
      <c r="D666" s="2"/>
      <c r="E666" s="339"/>
      <c r="F666" s="95"/>
      <c r="G666" s="340"/>
      <c r="H666" s="340"/>
      <c r="I666" s="340"/>
      <c r="J666" s="340"/>
      <c r="K666" s="340"/>
      <c r="L666" s="340"/>
      <c r="M666" s="340"/>
      <c r="N666" s="340"/>
      <c r="O666" s="340"/>
      <c r="P666" s="340"/>
      <c r="Q666" s="95"/>
      <c r="R666" s="310"/>
      <c r="S666" s="125"/>
      <c r="T666" s="125"/>
      <c r="U666" s="125"/>
      <c r="V666" s="125"/>
      <c r="W666" s="125"/>
      <c r="X666" s="125"/>
      <c r="Y666" s="125"/>
      <c r="Z666" s="125"/>
      <c r="AA666" s="125"/>
      <c r="AB666" s="125"/>
      <c r="AC666" s="125"/>
      <c r="AD666" s="125"/>
      <c r="AE666" s="125"/>
      <c r="AF666" s="125"/>
      <c r="AG666" s="125"/>
      <c r="AH666" s="125"/>
      <c r="AI666" s="126"/>
    </row>
    <row r="667" spans="1:35" ht="12.75" customHeight="1">
      <c r="A667" s="354"/>
      <c r="B667" s="331"/>
      <c r="C667" s="36" t="s">
        <v>1431</v>
      </c>
      <c r="D667" s="2"/>
      <c r="E667" s="340"/>
      <c r="F667" s="95"/>
      <c r="G667" s="340"/>
      <c r="H667" s="340"/>
      <c r="I667" s="340"/>
      <c r="J667" s="340"/>
      <c r="K667" s="340"/>
      <c r="L667" s="340"/>
      <c r="M667" s="340"/>
      <c r="N667" s="340"/>
      <c r="O667" s="340"/>
      <c r="P667" s="340"/>
      <c r="Q667" s="95"/>
      <c r="R667" s="310"/>
      <c r="S667" s="125"/>
      <c r="T667" s="125"/>
      <c r="U667" s="125"/>
      <c r="V667" s="125"/>
      <c r="W667" s="125"/>
      <c r="X667" s="125"/>
      <c r="Y667" s="125"/>
      <c r="Z667" s="125"/>
      <c r="AA667" s="125"/>
      <c r="AB667" s="125"/>
      <c r="AC667" s="125"/>
      <c r="AD667" s="125"/>
      <c r="AE667" s="125"/>
      <c r="AF667" s="125"/>
      <c r="AG667" s="125"/>
      <c r="AH667" s="125"/>
      <c r="AI667" s="126"/>
    </row>
    <row r="668" spans="1:35" ht="12.75" customHeight="1">
      <c r="A668" s="397"/>
      <c r="B668" s="350"/>
      <c r="C668" s="222"/>
      <c r="D668" s="343"/>
      <c r="E668" s="344"/>
      <c r="F668" s="171"/>
      <c r="G668" s="344"/>
      <c r="H668" s="344"/>
      <c r="I668" s="344"/>
      <c r="J668" s="344"/>
      <c r="K668" s="344"/>
      <c r="L668" s="344"/>
      <c r="M668" s="344"/>
      <c r="N668" s="344"/>
      <c r="O668" s="344"/>
      <c r="P668" s="344"/>
      <c r="Q668" s="171"/>
      <c r="R668" s="306"/>
      <c r="S668" s="125"/>
      <c r="T668" s="125"/>
      <c r="U668" s="125"/>
      <c r="V668" s="125"/>
      <c r="W668" s="125"/>
      <c r="X668" s="125"/>
      <c r="Y668" s="125"/>
      <c r="Z668" s="125"/>
      <c r="AA668" s="125"/>
      <c r="AB668" s="125"/>
      <c r="AC668" s="125"/>
      <c r="AD668" s="125"/>
      <c r="AE668" s="125"/>
      <c r="AF668" s="125"/>
      <c r="AG668" s="125"/>
      <c r="AH668" s="125"/>
      <c r="AI668" s="126"/>
    </row>
    <row r="669" spans="1:35" ht="12.75" customHeight="1">
      <c r="A669" s="330" t="s">
        <v>588</v>
      </c>
      <c r="B669" s="331">
        <v>1031</v>
      </c>
      <c r="C669" s="346" t="s">
        <v>1432</v>
      </c>
      <c r="D669" s="347">
        <v>615</v>
      </c>
      <c r="E669" s="168"/>
      <c r="F669" s="125"/>
      <c r="G669" s="168"/>
      <c r="H669" s="168"/>
      <c r="I669" s="168"/>
      <c r="J669" s="339">
        <v>52567.89</v>
      </c>
      <c r="K669" s="339">
        <v>43770.86</v>
      </c>
      <c r="L669" s="339">
        <v>47481.8</v>
      </c>
      <c r="M669" s="339">
        <v>40850.99</v>
      </c>
      <c r="N669" s="338">
        <v>39251.629999999997</v>
      </c>
      <c r="O669" s="339">
        <v>44097.67</v>
      </c>
      <c r="P669" s="339">
        <v>50865.47</v>
      </c>
      <c r="Q669" s="280">
        <f>SUM(E669:P669)</f>
        <v>318886.31</v>
      </c>
      <c r="R669" s="623">
        <v>0</v>
      </c>
      <c r="S669" s="309">
        <f>+R669</f>
        <v>0</v>
      </c>
      <c r="T669" s="125"/>
      <c r="U669" s="125"/>
      <c r="V669" s="125"/>
      <c r="W669" s="125"/>
      <c r="X669" s="125"/>
      <c r="Y669" s="125"/>
      <c r="Z669" s="125"/>
      <c r="AA669" s="125"/>
      <c r="AB669" s="125"/>
      <c r="AC669" s="125"/>
      <c r="AD669" s="125"/>
      <c r="AE669" s="125"/>
      <c r="AF669" s="125"/>
      <c r="AG669" s="125"/>
      <c r="AH669" s="125"/>
      <c r="AI669" s="126"/>
    </row>
    <row r="670" spans="1:35" ht="12.75" customHeight="1">
      <c r="A670" s="330"/>
      <c r="B670" s="337"/>
      <c r="C670" s="36" t="s">
        <v>1433</v>
      </c>
      <c r="D670" s="398"/>
      <c r="E670" s="168"/>
      <c r="F670" s="125"/>
      <c r="G670" s="168"/>
      <c r="H670" s="168"/>
      <c r="I670" s="168"/>
      <c r="J670" s="340">
        <v>604.75</v>
      </c>
      <c r="K670" s="349" t="s">
        <v>376</v>
      </c>
      <c r="L670" s="340">
        <v>248.73</v>
      </c>
      <c r="M670" s="349" t="s">
        <v>376</v>
      </c>
      <c r="N670" s="349" t="s">
        <v>376</v>
      </c>
      <c r="O670" s="340">
        <v>11.84</v>
      </c>
      <c r="P670" s="340">
        <v>485.58</v>
      </c>
      <c r="Q670" s="148">
        <f>SUM(E670:P670)</f>
        <v>1350.9</v>
      </c>
      <c r="R670" s="310">
        <f>Q670/7</f>
        <v>192.98571428571401</v>
      </c>
      <c r="S670" s="125"/>
      <c r="T670" s="309">
        <f>+R670</f>
        <v>192.98571428571401</v>
      </c>
      <c r="U670" s="125"/>
      <c r="V670" s="125"/>
      <c r="W670" s="221" t="s">
        <v>376</v>
      </c>
      <c r="X670" s="125" t="s">
        <v>376</v>
      </c>
      <c r="Y670" s="125" t="s">
        <v>376</v>
      </c>
      <c r="Z670" s="125" t="s">
        <v>376</v>
      </c>
      <c r="AA670" s="168">
        <f>J670</f>
        <v>604.75</v>
      </c>
      <c r="AB670" s="168" t="s">
        <v>376</v>
      </c>
      <c r="AC670" s="168">
        <f>L670</f>
        <v>248.73</v>
      </c>
      <c r="AD670" s="168" t="s">
        <v>376</v>
      </c>
      <c r="AE670" s="125" t="s">
        <v>376</v>
      </c>
      <c r="AF670" s="168">
        <f>O670</f>
        <v>11.84</v>
      </c>
      <c r="AG670" s="168">
        <f>P670</f>
        <v>485.58</v>
      </c>
      <c r="AH670" s="125"/>
      <c r="AI670" s="126"/>
    </row>
    <row r="671" spans="1:35" ht="12.75" customHeight="1">
      <c r="A671" s="36"/>
      <c r="B671" s="331"/>
      <c r="C671" s="36" t="s">
        <v>1259</v>
      </c>
      <c r="D671" s="337"/>
      <c r="E671" s="168"/>
      <c r="F671" s="125"/>
      <c r="G671" s="168"/>
      <c r="H671" s="168"/>
      <c r="I671" s="168"/>
      <c r="J671" s="118">
        <f t="shared" ref="J671:Q671" si="77">J669/$D$669</f>
        <v>85.476243902438995</v>
      </c>
      <c r="K671" s="118">
        <f t="shared" si="77"/>
        <v>71.172130081300807</v>
      </c>
      <c r="L671" s="118">
        <f t="shared" si="77"/>
        <v>77.206178861788601</v>
      </c>
      <c r="M671" s="118">
        <f t="shared" si="77"/>
        <v>66.424373983739798</v>
      </c>
      <c r="N671" s="118">
        <f t="shared" si="77"/>
        <v>63.823788617886201</v>
      </c>
      <c r="O671" s="118">
        <f t="shared" si="77"/>
        <v>71.703528455284598</v>
      </c>
      <c r="P671" s="118">
        <f t="shared" si="77"/>
        <v>82.708081300813006</v>
      </c>
      <c r="Q671" s="179">
        <f t="shared" si="77"/>
        <v>518.51432520325204</v>
      </c>
      <c r="R671" s="308">
        <f>+R669/D669</f>
        <v>0</v>
      </c>
      <c r="S671" s="125"/>
      <c r="T671" s="125"/>
      <c r="U671" s="221">
        <f>+Q671</f>
        <v>518.51432520325204</v>
      </c>
      <c r="V671" s="125"/>
      <c r="W671" s="125"/>
      <c r="X671" s="125"/>
      <c r="Y671" s="125"/>
      <c r="Z671" s="125"/>
      <c r="AA671" s="125"/>
      <c r="AB671" s="125"/>
      <c r="AC671" s="125"/>
      <c r="AD671" s="125"/>
      <c r="AE671" s="125"/>
      <c r="AF671" s="125"/>
      <c r="AG671" s="125"/>
      <c r="AH671" s="125"/>
      <c r="AI671" s="126"/>
    </row>
    <row r="672" spans="1:35" ht="12.75" customHeight="1">
      <c r="A672" s="36"/>
      <c r="B672" s="331"/>
      <c r="C672" s="36" t="s">
        <v>1434</v>
      </c>
      <c r="D672" s="337"/>
      <c r="E672" s="340"/>
      <c r="F672" s="95"/>
      <c r="G672" s="340"/>
      <c r="H672" s="340"/>
      <c r="I672" s="340"/>
      <c r="J672" s="349" t="s">
        <v>1435</v>
      </c>
      <c r="K672" s="340"/>
      <c r="L672" s="349" t="s">
        <v>1436</v>
      </c>
      <c r="M672" s="340"/>
      <c r="N672" s="340"/>
      <c r="O672" s="349" t="s">
        <v>1437</v>
      </c>
      <c r="P672" s="349" t="s">
        <v>1438</v>
      </c>
      <c r="Q672" s="95"/>
      <c r="R672" s="310"/>
      <c r="S672" s="125"/>
      <c r="T672" s="125"/>
      <c r="U672" s="125"/>
      <c r="V672" s="125"/>
      <c r="W672" s="125"/>
      <c r="X672" s="125"/>
      <c r="Y672" s="125"/>
      <c r="Z672" s="125"/>
      <c r="AA672" s="125"/>
      <c r="AB672" s="125"/>
      <c r="AC672" s="125"/>
      <c r="AD672" s="125"/>
      <c r="AE672" s="125"/>
      <c r="AF672" s="125"/>
      <c r="AG672" s="125"/>
      <c r="AH672" s="125"/>
      <c r="AI672" s="126"/>
    </row>
    <row r="673" spans="1:35" ht="12.75" customHeight="1">
      <c r="A673" s="36"/>
      <c r="B673" s="331"/>
      <c r="C673" s="36" t="s">
        <v>1439</v>
      </c>
      <c r="D673" s="337"/>
      <c r="E673" s="340"/>
      <c r="F673" s="95"/>
      <c r="G673" s="340"/>
      <c r="H673" s="340"/>
      <c r="I673" s="340"/>
      <c r="J673" s="340"/>
      <c r="K673" s="340"/>
      <c r="L673" s="340"/>
      <c r="M673" s="340"/>
      <c r="N673" s="340"/>
      <c r="O673" s="340"/>
      <c r="P673" s="340"/>
      <c r="Q673" s="95"/>
      <c r="R673" s="310"/>
      <c r="S673" s="125"/>
      <c r="T673" s="125"/>
      <c r="U673" s="125"/>
      <c r="V673" s="125"/>
      <c r="W673" s="125"/>
      <c r="X673" s="125"/>
      <c r="Y673" s="125"/>
      <c r="Z673" s="125"/>
      <c r="AA673" s="125"/>
      <c r="AB673" s="125"/>
      <c r="AC673" s="125"/>
      <c r="AD673" s="125"/>
      <c r="AE673" s="125"/>
      <c r="AF673" s="125"/>
      <c r="AG673" s="125"/>
      <c r="AH673" s="125"/>
      <c r="AI673" s="126"/>
    </row>
    <row r="674" spans="1:35" ht="12.75" customHeight="1">
      <c r="A674" s="222"/>
      <c r="B674" s="350"/>
      <c r="C674" s="222"/>
      <c r="D674" s="343"/>
      <c r="E674" s="344"/>
      <c r="F674" s="171"/>
      <c r="G674" s="344"/>
      <c r="H674" s="344"/>
      <c r="I674" s="344"/>
      <c r="J674" s="344"/>
      <c r="K674" s="344"/>
      <c r="L674" s="344"/>
      <c r="M674" s="344"/>
      <c r="N674" s="344"/>
      <c r="O674" s="344"/>
      <c r="P674" s="344"/>
      <c r="Q674" s="171"/>
      <c r="R674" s="306"/>
      <c r="S674" s="125"/>
      <c r="T674" s="125"/>
      <c r="U674" s="125"/>
      <c r="V674" s="125"/>
      <c r="W674" s="125"/>
      <c r="X674" s="125"/>
      <c r="Y674" s="125"/>
      <c r="Z674" s="125"/>
      <c r="AA674" s="125"/>
      <c r="AB674" s="125"/>
      <c r="AC674" s="125"/>
      <c r="AD674" s="125"/>
      <c r="AE674" s="125"/>
      <c r="AF674" s="125"/>
      <c r="AG674" s="125"/>
      <c r="AH674" s="125"/>
      <c r="AI674" s="126"/>
    </row>
    <row r="675" spans="1:35" ht="12.75" customHeight="1">
      <c r="A675" s="351" t="s">
        <v>418</v>
      </c>
      <c r="B675" s="352">
        <v>1055</v>
      </c>
      <c r="C675" s="285" t="s">
        <v>419</v>
      </c>
      <c r="D675" s="333">
        <v>120</v>
      </c>
      <c r="E675" s="399"/>
      <c r="F675" s="400"/>
      <c r="G675" s="364"/>
      <c r="H675" s="368">
        <v>19850</v>
      </c>
      <c r="I675" s="339">
        <v>22340</v>
      </c>
      <c r="J675" s="339">
        <v>21090</v>
      </c>
      <c r="K675" s="339">
        <v>20580</v>
      </c>
      <c r="L675" s="339">
        <v>20030</v>
      </c>
      <c r="M675" s="370">
        <v>19630</v>
      </c>
      <c r="N675" s="232">
        <v>20800</v>
      </c>
      <c r="O675" s="232">
        <v>19770</v>
      </c>
      <c r="P675" s="232">
        <v>19950</v>
      </c>
      <c r="Q675" s="280">
        <f>SUM(E675:P675)</f>
        <v>184040</v>
      </c>
      <c r="R675" s="310">
        <v>0</v>
      </c>
      <c r="S675" s="309">
        <f>+R675</f>
        <v>0</v>
      </c>
      <c r="T675" s="125"/>
      <c r="U675" s="125"/>
      <c r="V675" s="125"/>
      <c r="W675" s="125"/>
      <c r="X675" s="125"/>
      <c r="Y675" s="125"/>
      <c r="Z675" s="125"/>
      <c r="AA675" s="125"/>
      <c r="AB675" s="125"/>
      <c r="AC675" s="125"/>
      <c r="AD675" s="125"/>
      <c r="AE675" s="125"/>
      <c r="AF675" s="125"/>
      <c r="AG675" s="125"/>
      <c r="AH675" s="125"/>
      <c r="AI675" s="475">
        <f>SUM(L675:P675)</f>
        <v>100180</v>
      </c>
    </row>
    <row r="676" spans="1:35" ht="12.75" customHeight="1">
      <c r="A676" s="330"/>
      <c r="B676" s="337"/>
      <c r="C676" s="33" t="s">
        <v>1440</v>
      </c>
      <c r="D676" s="2"/>
      <c r="E676" s="334"/>
      <c r="F676" s="125"/>
      <c r="G676" s="364"/>
      <c r="H676" s="369" t="s">
        <v>376</v>
      </c>
      <c r="I676" s="349" t="s">
        <v>376</v>
      </c>
      <c r="J676" s="349" t="s">
        <v>376</v>
      </c>
      <c r="K676" s="349" t="s">
        <v>376</v>
      </c>
      <c r="L676" s="349" t="s">
        <v>376</v>
      </c>
      <c r="M676" s="391" t="s">
        <v>376</v>
      </c>
      <c r="N676" s="348" t="s">
        <v>376</v>
      </c>
      <c r="O676" s="348" t="s">
        <v>376</v>
      </c>
      <c r="P676" s="348" t="s">
        <v>376</v>
      </c>
      <c r="Q676" s="148">
        <f>SUM(E676:P676)</f>
        <v>0</v>
      </c>
      <c r="R676" s="310">
        <f>Q676/12</f>
        <v>0</v>
      </c>
      <c r="S676" s="125"/>
      <c r="T676" s="309">
        <f>+R676</f>
        <v>0</v>
      </c>
      <c r="U676" s="125"/>
      <c r="V676" s="125"/>
      <c r="W676" s="125" t="s">
        <v>376</v>
      </c>
      <c r="X676" s="125" t="s">
        <v>376</v>
      </c>
      <c r="Y676" s="125" t="s">
        <v>376</v>
      </c>
      <c r="Z676" s="125" t="s">
        <v>376</v>
      </c>
      <c r="AA676" s="125" t="s">
        <v>376</v>
      </c>
      <c r="AB676" s="125" t="s">
        <v>376</v>
      </c>
      <c r="AC676" s="125" t="s">
        <v>376</v>
      </c>
      <c r="AD676" s="125" t="s">
        <v>376</v>
      </c>
      <c r="AE676" s="125" t="s">
        <v>376</v>
      </c>
      <c r="AF676" s="125" t="s">
        <v>376</v>
      </c>
      <c r="AG676" s="125" t="s">
        <v>376</v>
      </c>
      <c r="AH676" s="125"/>
      <c r="AI676" s="475">
        <f>SUM(L676:P676)</f>
        <v>0</v>
      </c>
    </row>
    <row r="677" spans="1:35" ht="12.75" customHeight="1">
      <c r="A677" s="36"/>
      <c r="B677" s="331"/>
      <c r="C677" s="36" t="s">
        <v>1086</v>
      </c>
      <c r="D677" s="2"/>
      <c r="E677" s="265"/>
      <c r="F677" s="106"/>
      <c r="G677" s="240"/>
      <c r="H677" s="401">
        <f t="shared" ref="H677:Q677" si="78">H675/$D$675</f>
        <v>165.416666666667</v>
      </c>
      <c r="I677" s="49">
        <f t="shared" si="78"/>
        <v>186.166666666667</v>
      </c>
      <c r="J677" s="49">
        <f t="shared" si="78"/>
        <v>175.75</v>
      </c>
      <c r="K677" s="49">
        <f t="shared" si="78"/>
        <v>171.5</v>
      </c>
      <c r="L677" s="49">
        <f t="shared" si="78"/>
        <v>166.916666666667</v>
      </c>
      <c r="M677" s="109">
        <f t="shared" si="78"/>
        <v>163.583333333333</v>
      </c>
      <c r="N677" s="110">
        <f t="shared" si="78"/>
        <v>173.333333333333</v>
      </c>
      <c r="O677" s="110">
        <f t="shared" si="78"/>
        <v>164.75</v>
      </c>
      <c r="P677" s="118">
        <f t="shared" si="78"/>
        <v>166.25</v>
      </c>
      <c r="Q677" s="179">
        <f t="shared" si="78"/>
        <v>1533.6666666666699</v>
      </c>
      <c r="R677" s="308">
        <f>+R675/D675</f>
        <v>0</v>
      </c>
      <c r="S677" s="125"/>
      <c r="T677" s="125"/>
      <c r="U677" s="221">
        <f>+Q677</f>
        <v>1533.6666666666699</v>
      </c>
      <c r="V677" s="125"/>
      <c r="W677" s="125"/>
      <c r="X677" s="125"/>
      <c r="Y677" s="125"/>
      <c r="Z677" s="125"/>
      <c r="AA677" s="125"/>
      <c r="AB677" s="125"/>
      <c r="AC677" s="125"/>
      <c r="AD677" s="125"/>
      <c r="AE677" s="125"/>
      <c r="AF677" s="125"/>
      <c r="AG677" s="125"/>
      <c r="AH677" s="125"/>
      <c r="AI677" s="475">
        <f>SUM(L677:P677)</f>
        <v>834.83333333333303</v>
      </c>
    </row>
    <row r="678" spans="1:35" ht="12.75" customHeight="1">
      <c r="A678" s="36"/>
      <c r="B678" s="331"/>
      <c r="C678" s="36" t="s">
        <v>1134</v>
      </c>
      <c r="D678" s="337"/>
      <c r="E678" s="339"/>
      <c r="F678" s="243"/>
      <c r="G678" s="339"/>
      <c r="H678" s="340"/>
      <c r="I678" s="340"/>
      <c r="J678" s="340"/>
      <c r="K678" s="340"/>
      <c r="L678" s="340"/>
      <c r="M678" s="340"/>
      <c r="N678" s="339"/>
      <c r="O678" s="339"/>
      <c r="P678" s="339"/>
      <c r="Q678" s="95"/>
      <c r="R678" s="310"/>
      <c r="S678" s="125"/>
      <c r="T678" s="125"/>
      <c r="U678" s="125"/>
      <c r="V678" s="125"/>
      <c r="W678" s="125"/>
      <c r="X678" s="125"/>
      <c r="Y678" s="125"/>
      <c r="Z678" s="125"/>
      <c r="AA678" s="125"/>
      <c r="AB678" s="125"/>
      <c r="AC678" s="125"/>
      <c r="AD678" s="125"/>
      <c r="AE678" s="125"/>
      <c r="AF678" s="125"/>
      <c r="AG678" s="125"/>
      <c r="AH678" s="125"/>
      <c r="AI678" s="126"/>
    </row>
    <row r="679" spans="1:35" ht="12.75" customHeight="1">
      <c r="A679" s="36"/>
      <c r="B679" s="331"/>
      <c r="C679" s="36" t="s">
        <v>1441</v>
      </c>
      <c r="D679" s="337"/>
      <c r="E679" s="340"/>
      <c r="F679" s="95"/>
      <c r="G679" s="340"/>
      <c r="H679" s="340"/>
      <c r="I679" s="340"/>
      <c r="J679" s="340"/>
      <c r="K679" s="340"/>
      <c r="L679" s="340"/>
      <c r="M679" s="340"/>
      <c r="N679" s="340"/>
      <c r="O679" s="340"/>
      <c r="P679" s="340"/>
      <c r="Q679" s="95"/>
      <c r="R679" s="310"/>
      <c r="S679" s="125"/>
      <c r="T679" s="125"/>
      <c r="U679" s="125"/>
      <c r="V679" s="125"/>
      <c r="W679" s="125"/>
      <c r="X679" s="125"/>
      <c r="Y679" s="125"/>
      <c r="Z679" s="125"/>
      <c r="AA679" s="125"/>
      <c r="AB679" s="125"/>
      <c r="AC679" s="125"/>
      <c r="AD679" s="125"/>
      <c r="AE679" s="125"/>
      <c r="AF679" s="125"/>
      <c r="AG679" s="125"/>
      <c r="AH679" s="125"/>
      <c r="AI679" s="126"/>
    </row>
    <row r="680" spans="1:35" ht="51.75" customHeight="1">
      <c r="A680" s="222"/>
      <c r="B680" s="350"/>
      <c r="C680" s="67" t="s">
        <v>1442</v>
      </c>
      <c r="D680" s="343"/>
      <c r="E680" s="344"/>
      <c r="F680" s="171"/>
      <c r="G680" s="344"/>
      <c r="H680" s="344"/>
      <c r="I680" s="344"/>
      <c r="J680" s="344"/>
      <c r="K680" s="344"/>
      <c r="L680" s="344"/>
      <c r="M680" s="344"/>
      <c r="N680" s="344"/>
      <c r="O680" s="344"/>
      <c r="P680" s="344"/>
      <c r="Q680" s="171"/>
      <c r="R680" s="306"/>
      <c r="S680" s="125"/>
      <c r="T680" s="125"/>
      <c r="U680" s="125"/>
      <c r="V680" s="125"/>
      <c r="W680" s="125"/>
      <c r="X680" s="125"/>
      <c r="Y680" s="125"/>
      <c r="Z680" s="125"/>
      <c r="AA680" s="125"/>
      <c r="AB680" s="125"/>
      <c r="AC680" s="125"/>
      <c r="AD680" s="125"/>
      <c r="AE680" s="125"/>
      <c r="AF680" s="125"/>
      <c r="AG680" s="125"/>
      <c r="AH680" s="125"/>
      <c r="AI680" s="126"/>
    </row>
    <row r="681" spans="1:35" ht="12.75" customHeight="1">
      <c r="A681" s="351" t="s">
        <v>577</v>
      </c>
      <c r="B681" s="352">
        <v>1059</v>
      </c>
      <c r="C681" s="285" t="s">
        <v>1443</v>
      </c>
      <c r="D681" s="333">
        <v>888</v>
      </c>
      <c r="E681" s="334"/>
      <c r="F681" s="125"/>
      <c r="G681" s="168"/>
      <c r="H681" s="169"/>
      <c r="I681" s="368">
        <v>5446</v>
      </c>
      <c r="J681" s="339">
        <v>23662</v>
      </c>
      <c r="K681" s="339">
        <v>29791</v>
      </c>
      <c r="L681" s="339">
        <v>21426</v>
      </c>
      <c r="M681" s="339">
        <v>22599</v>
      </c>
      <c r="N681" s="339">
        <v>22653</v>
      </c>
      <c r="O681" s="339">
        <v>21065</v>
      </c>
      <c r="P681" s="339">
        <v>19919</v>
      </c>
      <c r="Q681" s="148">
        <f>SUM(E681:P681)</f>
        <v>166561</v>
      </c>
      <c r="R681" s="477">
        <v>0</v>
      </c>
      <c r="S681" s="309">
        <f>+R681</f>
        <v>0</v>
      </c>
      <c r="T681" s="125"/>
      <c r="U681" s="125"/>
      <c r="V681" s="125"/>
      <c r="W681" s="125"/>
      <c r="X681" s="125"/>
      <c r="Y681" s="125"/>
      <c r="Z681" s="125"/>
      <c r="AA681" s="125"/>
      <c r="AB681" s="125"/>
      <c r="AC681" s="125"/>
      <c r="AD681" s="125"/>
      <c r="AE681" s="125"/>
      <c r="AF681" s="125"/>
      <c r="AG681" s="125"/>
      <c r="AH681" s="125"/>
      <c r="AI681" s="126"/>
    </row>
    <row r="682" spans="1:35" ht="12.75" customHeight="1">
      <c r="A682" s="330"/>
      <c r="B682" s="337"/>
      <c r="C682" s="36" t="s">
        <v>1444</v>
      </c>
      <c r="D682" s="2"/>
      <c r="E682" s="334"/>
      <c r="F682" s="125"/>
      <c r="G682" s="168"/>
      <c r="H682" s="169"/>
      <c r="I682" s="369" t="s">
        <v>376</v>
      </c>
      <c r="J682" s="349" t="s">
        <v>376</v>
      </c>
      <c r="K682" s="349" t="s">
        <v>376</v>
      </c>
      <c r="L682" s="349" t="s">
        <v>376</v>
      </c>
      <c r="M682" s="349" t="s">
        <v>376</v>
      </c>
      <c r="N682" s="349" t="s">
        <v>376</v>
      </c>
      <c r="O682" s="349" t="s">
        <v>376</v>
      </c>
      <c r="P682" s="349" t="s">
        <v>376</v>
      </c>
      <c r="Q682" s="148">
        <f>SUM(E682:P682)</f>
        <v>0</v>
      </c>
      <c r="R682" s="310">
        <f>Q682/8</f>
        <v>0</v>
      </c>
      <c r="S682" s="125"/>
      <c r="T682" s="309">
        <f>+R682</f>
        <v>0</v>
      </c>
      <c r="U682" s="221">
        <f>+Q682</f>
        <v>0</v>
      </c>
      <c r="V682" s="125"/>
      <c r="W682" s="125" t="s">
        <v>376</v>
      </c>
      <c r="X682" s="125" t="s">
        <v>376</v>
      </c>
      <c r="Y682" s="125" t="s">
        <v>376</v>
      </c>
      <c r="Z682" s="125" t="s">
        <v>376</v>
      </c>
      <c r="AA682" s="125" t="s">
        <v>376</v>
      </c>
      <c r="AB682" s="125" t="s">
        <v>376</v>
      </c>
      <c r="AC682" s="125" t="s">
        <v>376</v>
      </c>
      <c r="AD682" s="125" t="s">
        <v>376</v>
      </c>
      <c r="AE682" s="125" t="s">
        <v>376</v>
      </c>
      <c r="AF682" s="125" t="s">
        <v>376</v>
      </c>
      <c r="AG682" s="125" t="s">
        <v>376</v>
      </c>
      <c r="AH682" s="125"/>
      <c r="AI682" s="126"/>
    </row>
    <row r="683" spans="1:35" ht="12.75" customHeight="1">
      <c r="A683" s="36"/>
      <c r="B683" s="331"/>
      <c r="C683" s="36" t="s">
        <v>724</v>
      </c>
      <c r="D683" s="2"/>
      <c r="E683" s="265"/>
      <c r="F683" s="106"/>
      <c r="G683" s="106"/>
      <c r="H683" s="38"/>
      <c r="I683" s="401">
        <f t="shared" ref="I683:P683" si="79">I681/$D$681</f>
        <v>6.1328828828828801</v>
      </c>
      <c r="J683" s="49">
        <f t="shared" si="79"/>
        <v>26.646396396396401</v>
      </c>
      <c r="K683" s="49">
        <f t="shared" si="79"/>
        <v>33.548423423423401</v>
      </c>
      <c r="L683" s="49">
        <f t="shared" si="79"/>
        <v>24.1283783783784</v>
      </c>
      <c r="M683" s="49">
        <f t="shared" si="79"/>
        <v>25.449324324324301</v>
      </c>
      <c r="N683" s="49">
        <f t="shared" si="79"/>
        <v>25.510135135135101</v>
      </c>
      <c r="O683" s="49">
        <f t="shared" si="79"/>
        <v>23.721846846846798</v>
      </c>
      <c r="P683" s="49">
        <f t="shared" si="79"/>
        <v>22.431306306306301</v>
      </c>
      <c r="Q683" s="179">
        <f>Q681/$D$675</f>
        <v>1388.00833333333</v>
      </c>
      <c r="R683" s="308">
        <f>+R681/D681</f>
        <v>0</v>
      </c>
      <c r="S683" s="125"/>
      <c r="T683" s="125"/>
      <c r="U683" s="125"/>
      <c r="V683" s="125"/>
      <c r="W683" s="125"/>
      <c r="X683" s="125"/>
      <c r="Y683" s="125"/>
      <c r="Z683" s="125"/>
      <c r="AA683" s="125"/>
      <c r="AB683" s="125"/>
      <c r="AC683" s="125"/>
      <c r="AD683" s="125"/>
      <c r="AE683" s="125"/>
      <c r="AF683" s="125"/>
      <c r="AG683" s="125"/>
      <c r="AH683" s="125"/>
      <c r="AI683" s="126"/>
    </row>
    <row r="684" spans="1:35" ht="12.75" customHeight="1">
      <c r="A684" s="36"/>
      <c r="B684" s="331"/>
      <c r="C684" s="36" t="s">
        <v>1445</v>
      </c>
      <c r="D684" s="2"/>
      <c r="E684" s="339"/>
      <c r="F684" s="243"/>
      <c r="G684" s="339"/>
      <c r="H684" s="339"/>
      <c r="I684" s="340"/>
      <c r="J684" s="340"/>
      <c r="K684" s="340"/>
      <c r="L684" s="340"/>
      <c r="M684" s="340"/>
      <c r="N684" s="340"/>
      <c r="O684" s="340"/>
      <c r="P684" s="340"/>
      <c r="Q684" s="95"/>
      <c r="R684" s="310"/>
      <c r="S684" s="125"/>
      <c r="T684" s="125"/>
      <c r="U684" s="125"/>
      <c r="V684" s="125"/>
      <c r="W684" s="125"/>
      <c r="X684" s="125"/>
      <c r="Y684" s="125"/>
      <c r="Z684" s="125"/>
      <c r="AA684" s="125"/>
      <c r="AB684" s="125"/>
      <c r="AC684" s="125"/>
      <c r="AD684" s="125"/>
      <c r="AE684" s="125"/>
      <c r="AF684" s="125"/>
      <c r="AG684" s="125"/>
      <c r="AH684" s="125"/>
      <c r="AI684" s="126"/>
    </row>
    <row r="685" spans="1:35" ht="12.75" customHeight="1">
      <c r="A685" s="36"/>
      <c r="B685" s="331"/>
      <c r="C685" s="36" t="s">
        <v>1446</v>
      </c>
      <c r="D685" s="2"/>
      <c r="E685" s="340"/>
      <c r="F685" s="95"/>
      <c r="G685" s="340"/>
      <c r="H685" s="340"/>
      <c r="I685" s="340"/>
      <c r="J685" s="340"/>
      <c r="K685" s="340"/>
      <c r="L685" s="340"/>
      <c r="M685" s="340"/>
      <c r="N685" s="340"/>
      <c r="O685" s="340"/>
      <c r="P685" s="340"/>
      <c r="Q685" s="95"/>
      <c r="R685" s="310"/>
      <c r="S685" s="125"/>
      <c r="T685" s="125"/>
      <c r="U685" s="125"/>
      <c r="V685" s="125"/>
      <c r="W685" s="125"/>
      <c r="X685" s="125"/>
      <c r="Y685" s="125"/>
      <c r="Z685" s="125"/>
      <c r="AA685" s="125"/>
      <c r="AB685" s="125"/>
      <c r="AC685" s="125"/>
      <c r="AD685" s="125"/>
      <c r="AE685" s="125"/>
      <c r="AF685" s="125"/>
      <c r="AG685" s="125"/>
      <c r="AH685" s="125"/>
      <c r="AI685" s="126"/>
    </row>
    <row r="686" spans="1:35" ht="12.75" customHeight="1">
      <c r="A686" s="222"/>
      <c r="B686" s="350"/>
      <c r="C686" s="222"/>
      <c r="D686" s="356"/>
      <c r="E686" s="344"/>
      <c r="F686" s="171"/>
      <c r="G686" s="344"/>
      <c r="H686" s="344"/>
      <c r="I686" s="344"/>
      <c r="J686" s="344"/>
      <c r="K686" s="344"/>
      <c r="L686" s="344"/>
      <c r="M686" s="344"/>
      <c r="N686" s="344"/>
      <c r="O686" s="344"/>
      <c r="P686" s="344"/>
      <c r="Q686" s="171"/>
      <c r="R686" s="306"/>
      <c r="S686" s="125"/>
      <c r="T686" s="125"/>
      <c r="U686" s="125"/>
      <c r="V686" s="125"/>
      <c r="W686" s="125"/>
      <c r="X686" s="125"/>
      <c r="Y686" s="125"/>
      <c r="Z686" s="125"/>
      <c r="AA686" s="125"/>
      <c r="AB686" s="125"/>
      <c r="AC686" s="125"/>
      <c r="AD686" s="125"/>
      <c r="AE686" s="125"/>
      <c r="AF686" s="125"/>
      <c r="AG686" s="125"/>
      <c r="AH686" s="125"/>
      <c r="AI686" s="126"/>
    </row>
    <row r="687" spans="1:35" ht="12.75" customHeight="1">
      <c r="A687" s="351" t="s">
        <v>1447</v>
      </c>
      <c r="B687" s="352">
        <v>1049</v>
      </c>
      <c r="C687" s="285" t="s">
        <v>1448</v>
      </c>
      <c r="D687" s="333">
        <v>591</v>
      </c>
      <c r="E687" s="334"/>
      <c r="F687" s="125"/>
      <c r="G687" s="168"/>
      <c r="H687" s="168"/>
      <c r="I687" s="168"/>
      <c r="J687" s="334"/>
      <c r="K687" s="368">
        <v>18166.5</v>
      </c>
      <c r="L687" s="339">
        <v>40318.644999999997</v>
      </c>
      <c r="M687" s="339">
        <v>26877.4</v>
      </c>
      <c r="N687" s="339">
        <v>35315.4</v>
      </c>
      <c r="O687" s="339">
        <v>33994.9</v>
      </c>
      <c r="P687" s="339">
        <v>40763.65</v>
      </c>
      <c r="Q687" s="148">
        <f>SUM(E687:P687)</f>
        <v>195436.495</v>
      </c>
      <c r="R687" s="477">
        <v>0</v>
      </c>
      <c r="S687" s="309">
        <f>+R687</f>
        <v>0</v>
      </c>
      <c r="T687" s="125"/>
      <c r="U687" s="125"/>
      <c r="V687" s="125"/>
      <c r="W687" s="125"/>
      <c r="X687" s="125"/>
      <c r="Y687" s="125"/>
      <c r="Z687" s="125"/>
      <c r="AA687" s="125"/>
      <c r="AB687" s="125"/>
      <c r="AC687" s="125"/>
      <c r="AD687" s="125"/>
      <c r="AE687" s="125"/>
      <c r="AF687" s="125"/>
      <c r="AG687" s="125"/>
      <c r="AH687" s="125"/>
      <c r="AI687" s="126"/>
    </row>
    <row r="688" spans="1:35" ht="12.75" customHeight="1">
      <c r="A688" s="330"/>
      <c r="B688" s="337"/>
      <c r="C688" s="36" t="s">
        <v>1449</v>
      </c>
      <c r="D688" s="2"/>
      <c r="E688" s="334"/>
      <c r="F688" s="125"/>
      <c r="G688" s="168"/>
      <c r="H688" s="168"/>
      <c r="I688" s="168"/>
      <c r="J688" s="334"/>
      <c r="K688" s="369" t="s">
        <v>376</v>
      </c>
      <c r="L688" s="340">
        <v>1615.3</v>
      </c>
      <c r="M688" s="349" t="s">
        <v>376</v>
      </c>
      <c r="N688" s="340">
        <v>864.81</v>
      </c>
      <c r="O688" s="340">
        <v>666.74</v>
      </c>
      <c r="P688" s="340">
        <v>1682.05</v>
      </c>
      <c r="Q688" s="148">
        <f>SUM(E688:P688)</f>
        <v>4828.8999999999996</v>
      </c>
      <c r="R688" s="310">
        <f>Q688/7</f>
        <v>689.84285714285704</v>
      </c>
      <c r="S688" s="125"/>
      <c r="T688" s="309">
        <f>+R688</f>
        <v>689.84285714285704</v>
      </c>
      <c r="U688" s="125"/>
      <c r="V688" s="125"/>
      <c r="W688" s="125" t="s">
        <v>376</v>
      </c>
      <c r="X688" s="125" t="s">
        <v>376</v>
      </c>
      <c r="Y688" s="125" t="s">
        <v>376</v>
      </c>
      <c r="Z688" s="125" t="s">
        <v>376</v>
      </c>
      <c r="AA688" s="125" t="s">
        <v>376</v>
      </c>
      <c r="AB688" s="125" t="s">
        <v>376</v>
      </c>
      <c r="AC688" s="168">
        <f>L688</f>
        <v>1615.3</v>
      </c>
      <c r="AD688" s="125" t="s">
        <v>376</v>
      </c>
      <c r="AE688" s="168">
        <f>N688</f>
        <v>864.81</v>
      </c>
      <c r="AF688" s="168">
        <f>O688</f>
        <v>666.74</v>
      </c>
      <c r="AG688" s="168">
        <f>P688</f>
        <v>1682.05</v>
      </c>
      <c r="AH688" s="125"/>
      <c r="AI688" s="126"/>
    </row>
    <row r="689" spans="1:35" ht="12.75" customHeight="1">
      <c r="A689" s="36"/>
      <c r="B689" s="331"/>
      <c r="C689" s="36" t="s">
        <v>682</v>
      </c>
      <c r="D689" s="2"/>
      <c r="E689" s="370"/>
      <c r="F689" s="402"/>
      <c r="G689" s="403"/>
      <c r="H689" s="403"/>
      <c r="I689" s="403"/>
      <c r="J689" s="265"/>
      <c r="K689" s="401">
        <f t="shared" ref="K689:Q689" si="80">K687/$D$687</f>
        <v>30.738578680202998</v>
      </c>
      <c r="L689" s="49">
        <f t="shared" si="80"/>
        <v>68.221057529610803</v>
      </c>
      <c r="M689" s="49">
        <f t="shared" si="80"/>
        <v>45.477834179356996</v>
      </c>
      <c r="N689" s="49">
        <f t="shared" si="80"/>
        <v>59.7553299492386</v>
      </c>
      <c r="O689" s="49">
        <f t="shared" si="80"/>
        <v>57.520981387478898</v>
      </c>
      <c r="P689" s="49">
        <f t="shared" si="80"/>
        <v>68.974027072758005</v>
      </c>
      <c r="Q689" s="179">
        <f t="shared" si="80"/>
        <v>330.68780879864602</v>
      </c>
      <c r="R689" s="308">
        <f>+R687/D687</f>
        <v>0</v>
      </c>
      <c r="S689" s="125"/>
      <c r="T689" s="125"/>
      <c r="U689" s="221">
        <f>+Q689</f>
        <v>330.68780879864602</v>
      </c>
      <c r="V689" s="125"/>
      <c r="W689" s="125"/>
      <c r="X689" s="125"/>
      <c r="Y689" s="125"/>
      <c r="Z689" s="125"/>
      <c r="AA689" s="125"/>
      <c r="AB689" s="125"/>
      <c r="AC689" s="125"/>
      <c r="AD689" s="125"/>
      <c r="AE689" s="125"/>
      <c r="AF689" s="125"/>
      <c r="AG689" s="125"/>
      <c r="AH689" s="125"/>
      <c r="AI689" s="126"/>
    </row>
    <row r="690" spans="1:35" ht="12.75" customHeight="1">
      <c r="A690" s="36"/>
      <c r="B690" s="331"/>
      <c r="C690" s="36" t="s">
        <v>1450</v>
      </c>
      <c r="D690" s="337"/>
      <c r="E690" s="339"/>
      <c r="F690" s="243"/>
      <c r="G690" s="339"/>
      <c r="H690" s="339"/>
      <c r="I690" s="339"/>
      <c r="J690" s="339"/>
      <c r="K690" s="340"/>
      <c r="L690" s="349" t="s">
        <v>1451</v>
      </c>
      <c r="M690" s="340"/>
      <c r="N690" s="349" t="s">
        <v>1452</v>
      </c>
      <c r="O690" s="349" t="s">
        <v>1453</v>
      </c>
      <c r="P690" s="349" t="s">
        <v>1454</v>
      </c>
      <c r="Q690" s="95"/>
      <c r="R690" s="310"/>
      <c r="S690" s="125"/>
      <c r="T690" s="125"/>
      <c r="U690" s="125"/>
      <c r="V690" s="125"/>
      <c r="W690" s="125"/>
      <c r="X690" s="125"/>
      <c r="Y690" s="125"/>
      <c r="Z690" s="125"/>
      <c r="AA690" s="125"/>
      <c r="AB690" s="125"/>
      <c r="AC690" s="125"/>
      <c r="AD690" s="125"/>
      <c r="AE690" s="125"/>
      <c r="AF690" s="125"/>
      <c r="AG690" s="125"/>
      <c r="AH690" s="125"/>
      <c r="AI690" s="126"/>
    </row>
    <row r="691" spans="1:35" ht="12.75" customHeight="1">
      <c r="A691" s="36"/>
      <c r="B691" s="331"/>
      <c r="C691" s="36" t="s">
        <v>1455</v>
      </c>
      <c r="D691" s="337"/>
      <c r="E691" s="340"/>
      <c r="F691" s="95"/>
      <c r="G691" s="340"/>
      <c r="H691" s="340"/>
      <c r="I691" s="340"/>
      <c r="J691" s="340"/>
      <c r="K691" s="340"/>
      <c r="L691" s="340"/>
      <c r="M691" s="340"/>
      <c r="N691" s="340"/>
      <c r="O691" s="340"/>
      <c r="P691" s="340"/>
      <c r="Q691" s="95"/>
      <c r="R691" s="310"/>
      <c r="S691" s="125"/>
      <c r="T691" s="125"/>
      <c r="U691" s="125"/>
      <c r="V691" s="125"/>
      <c r="W691" s="125"/>
      <c r="X691" s="125"/>
      <c r="Y691" s="125"/>
      <c r="Z691" s="125"/>
      <c r="AA691" s="125"/>
      <c r="AB691" s="125"/>
      <c r="AC691" s="125"/>
      <c r="AD691" s="125"/>
      <c r="AE691" s="125"/>
      <c r="AF691" s="125"/>
      <c r="AG691" s="125"/>
      <c r="AH691" s="125"/>
      <c r="AI691" s="126"/>
    </row>
    <row r="692" spans="1:35" ht="12.75" customHeight="1">
      <c r="A692" s="36"/>
      <c r="B692" s="331"/>
      <c r="C692" s="36" t="s">
        <v>1456</v>
      </c>
      <c r="D692" s="337"/>
      <c r="E692" s="340"/>
      <c r="F692" s="95"/>
      <c r="G692" s="340"/>
      <c r="H692" s="340"/>
      <c r="I692" s="340"/>
      <c r="J692" s="340"/>
      <c r="K692" s="340"/>
      <c r="L692" s="340"/>
      <c r="M692" s="340"/>
      <c r="N692" s="340"/>
      <c r="O692" s="340"/>
      <c r="P692" s="340"/>
      <c r="Q692" s="95"/>
      <c r="R692" s="310"/>
      <c r="S692" s="125"/>
      <c r="T692" s="125"/>
      <c r="U692" s="125"/>
      <c r="V692" s="125"/>
      <c r="W692" s="125"/>
      <c r="X692" s="125"/>
      <c r="Y692" s="125"/>
      <c r="Z692" s="125"/>
      <c r="AA692" s="125"/>
      <c r="AB692" s="125"/>
      <c r="AC692" s="125"/>
      <c r="AD692" s="125"/>
      <c r="AE692" s="125"/>
      <c r="AF692" s="125"/>
      <c r="AG692" s="125"/>
      <c r="AH692" s="125"/>
      <c r="AI692" s="126"/>
    </row>
    <row r="693" spans="1:35" ht="12.75" customHeight="1">
      <c r="A693" s="222"/>
      <c r="B693" s="350"/>
      <c r="C693" s="222"/>
      <c r="D693" s="343"/>
      <c r="E693" s="344"/>
      <c r="F693" s="171"/>
      <c r="G693" s="344"/>
      <c r="H693" s="344"/>
      <c r="I693" s="344"/>
      <c r="J693" s="344"/>
      <c r="K693" s="344"/>
      <c r="L693" s="344"/>
      <c r="M693" s="344"/>
      <c r="N693" s="344"/>
      <c r="O693" s="344"/>
      <c r="P693" s="344"/>
      <c r="Q693" s="171"/>
      <c r="R693" s="306"/>
      <c r="S693" s="125"/>
      <c r="T693" s="125"/>
      <c r="U693" s="125"/>
      <c r="V693" s="125"/>
      <c r="W693" s="125"/>
      <c r="X693" s="125"/>
      <c r="Y693" s="125"/>
      <c r="Z693" s="125"/>
      <c r="AA693" s="125"/>
      <c r="AB693" s="125"/>
      <c r="AC693" s="125"/>
      <c r="AD693" s="125"/>
      <c r="AE693" s="125"/>
      <c r="AF693" s="125"/>
      <c r="AG693" s="125"/>
      <c r="AH693" s="125"/>
      <c r="AI693" s="126"/>
    </row>
    <row r="694" spans="1:35" ht="12.75" customHeight="1">
      <c r="A694" s="351" t="s">
        <v>583</v>
      </c>
      <c r="B694" s="352">
        <v>1058</v>
      </c>
      <c r="C694" s="285" t="s">
        <v>1457</v>
      </c>
      <c r="D694" s="333">
        <v>458</v>
      </c>
      <c r="E694" s="334"/>
      <c r="F694" s="125"/>
      <c r="G694" s="168"/>
      <c r="H694" s="168"/>
      <c r="I694" s="232">
        <v>8644.31</v>
      </c>
      <c r="J694" s="368">
        <v>9752.98</v>
      </c>
      <c r="K694" s="339">
        <v>11839.47</v>
      </c>
      <c r="L694" s="339">
        <v>15648.96</v>
      </c>
      <c r="M694" s="339">
        <v>12137.74</v>
      </c>
      <c r="N694" s="339">
        <v>13679.37</v>
      </c>
      <c r="O694" s="339">
        <v>16982.03</v>
      </c>
      <c r="P694" s="339">
        <v>21792.53</v>
      </c>
      <c r="Q694" s="148">
        <f>SUM(E694:P694)</f>
        <v>110477.39</v>
      </c>
      <c r="R694" s="477">
        <v>0</v>
      </c>
      <c r="S694" s="309">
        <f>+R694</f>
        <v>0</v>
      </c>
      <c r="T694" s="125"/>
      <c r="U694" s="125"/>
      <c r="V694" s="125"/>
      <c r="W694" s="125"/>
      <c r="X694" s="125"/>
      <c r="Y694" s="125"/>
      <c r="Z694" s="125"/>
      <c r="AA694" s="125"/>
      <c r="AB694" s="125"/>
      <c r="AC694" s="125"/>
      <c r="AD694" s="125"/>
      <c r="AE694" s="125"/>
      <c r="AF694" s="125"/>
      <c r="AG694" s="125"/>
      <c r="AH694" s="125"/>
      <c r="AI694" s="126"/>
    </row>
    <row r="695" spans="1:35" ht="12.75" customHeight="1">
      <c r="A695" s="330"/>
      <c r="B695" s="337"/>
      <c r="C695" s="36" t="s">
        <v>1458</v>
      </c>
      <c r="D695" s="2"/>
      <c r="E695" s="334"/>
      <c r="F695" s="125"/>
      <c r="G695" s="168"/>
      <c r="H695" s="168"/>
      <c r="I695" s="348" t="s">
        <v>376</v>
      </c>
      <c r="J695" s="369" t="s">
        <v>376</v>
      </c>
      <c r="K695" s="349" t="s">
        <v>376</v>
      </c>
      <c r="L695" s="349" t="s">
        <v>376</v>
      </c>
      <c r="M695" s="349" t="s">
        <v>376</v>
      </c>
      <c r="N695" s="349" t="s">
        <v>376</v>
      </c>
      <c r="O695" s="349" t="s">
        <v>376</v>
      </c>
      <c r="P695" s="349" t="s">
        <v>376</v>
      </c>
      <c r="Q695" s="148">
        <f>SUM(E695:P695)</f>
        <v>0</v>
      </c>
      <c r="R695" s="310">
        <f>Q695/7</f>
        <v>0</v>
      </c>
      <c r="S695" s="125"/>
      <c r="T695" s="309">
        <f>+R695</f>
        <v>0</v>
      </c>
      <c r="U695" s="125"/>
      <c r="V695" s="125"/>
      <c r="W695" s="125" t="s">
        <v>376</v>
      </c>
      <c r="X695" s="125" t="s">
        <v>376</v>
      </c>
      <c r="Y695" s="125" t="s">
        <v>376</v>
      </c>
      <c r="Z695" s="125" t="s">
        <v>376</v>
      </c>
      <c r="AA695" s="125" t="s">
        <v>376</v>
      </c>
      <c r="AB695" s="125" t="s">
        <v>376</v>
      </c>
      <c r="AC695" s="125" t="s">
        <v>376</v>
      </c>
      <c r="AD695" s="125" t="s">
        <v>376</v>
      </c>
      <c r="AE695" s="125" t="s">
        <v>376</v>
      </c>
      <c r="AF695" s="125" t="s">
        <v>376</v>
      </c>
      <c r="AG695" s="125" t="s">
        <v>376</v>
      </c>
      <c r="AH695" s="125"/>
      <c r="AI695" s="126"/>
    </row>
    <row r="696" spans="1:35" ht="12.75" customHeight="1">
      <c r="A696" s="36"/>
      <c r="B696" s="331"/>
      <c r="C696" s="36" t="s">
        <v>1459</v>
      </c>
      <c r="D696" s="2"/>
      <c r="E696" s="370"/>
      <c r="F696" s="402"/>
      <c r="G696" s="403"/>
      <c r="H696" s="403"/>
      <c r="I696" s="118">
        <f t="shared" ref="I696:Q696" si="81">I694/$D$694</f>
        <v>18.874039301309999</v>
      </c>
      <c r="J696" s="49">
        <f t="shared" si="81"/>
        <v>21.294716157205201</v>
      </c>
      <c r="K696" s="49">
        <f t="shared" si="81"/>
        <v>25.8503711790393</v>
      </c>
      <c r="L696" s="49">
        <f t="shared" si="81"/>
        <v>34.168034934497797</v>
      </c>
      <c r="M696" s="49">
        <f t="shared" si="81"/>
        <v>26.501615720524001</v>
      </c>
      <c r="N696" s="49">
        <f t="shared" si="81"/>
        <v>29.867620087336199</v>
      </c>
      <c r="O696" s="49">
        <f t="shared" si="81"/>
        <v>37.078668122270699</v>
      </c>
      <c r="P696" s="49">
        <f t="shared" si="81"/>
        <v>47.581943231441002</v>
      </c>
      <c r="Q696" s="179">
        <f t="shared" si="81"/>
        <v>241.217008733624</v>
      </c>
      <c r="R696" s="308">
        <f>+R694/D694</f>
        <v>0</v>
      </c>
      <c r="S696" s="125"/>
      <c r="T696" s="125"/>
      <c r="U696" s="221">
        <f>+Q696</f>
        <v>241.217008733624</v>
      </c>
      <c r="V696" s="125"/>
      <c r="W696" s="125"/>
      <c r="X696" s="125"/>
      <c r="Y696" s="125"/>
      <c r="Z696" s="125"/>
      <c r="AA696" s="125"/>
      <c r="AB696" s="125"/>
      <c r="AC696" s="125"/>
      <c r="AD696" s="125"/>
      <c r="AE696" s="125"/>
      <c r="AF696" s="125"/>
      <c r="AG696" s="125"/>
      <c r="AH696" s="125"/>
      <c r="AI696" s="126"/>
    </row>
    <row r="697" spans="1:35" ht="12.75" customHeight="1">
      <c r="A697" s="36"/>
      <c r="B697" s="331"/>
      <c r="C697" s="36" t="s">
        <v>1460</v>
      </c>
      <c r="D697" s="337"/>
      <c r="E697" s="339"/>
      <c r="F697" s="243"/>
      <c r="G697" s="339"/>
      <c r="H697" s="339"/>
      <c r="I697" s="339"/>
      <c r="J697" s="340"/>
      <c r="K697" s="340"/>
      <c r="L697" s="340"/>
      <c r="M697" s="340"/>
      <c r="N697" s="340"/>
      <c r="O697" s="340"/>
      <c r="P697" s="340"/>
      <c r="Q697" s="95"/>
      <c r="R697" s="310"/>
      <c r="S697" s="125"/>
      <c r="T697" s="125"/>
      <c r="U697" s="125"/>
      <c r="V697" s="125"/>
      <c r="W697" s="125"/>
      <c r="X697" s="125"/>
      <c r="Y697" s="125"/>
      <c r="Z697" s="125"/>
      <c r="AA697" s="125"/>
      <c r="AB697" s="125"/>
      <c r="AC697" s="125"/>
      <c r="AD697" s="125"/>
      <c r="AE697" s="125"/>
      <c r="AF697" s="125"/>
      <c r="AG697" s="125"/>
      <c r="AH697" s="125"/>
      <c r="AI697" s="126"/>
    </row>
    <row r="698" spans="1:35" ht="12.75" customHeight="1">
      <c r="A698" s="36"/>
      <c r="B698" s="331"/>
      <c r="C698" s="36" t="s">
        <v>1461</v>
      </c>
      <c r="D698" s="337"/>
      <c r="E698" s="340"/>
      <c r="F698" s="95"/>
      <c r="G698" s="340"/>
      <c r="H698" s="340"/>
      <c r="I698" s="340"/>
      <c r="J698" s="340"/>
      <c r="K698" s="340"/>
      <c r="L698" s="340"/>
      <c r="M698" s="340"/>
      <c r="N698" s="340"/>
      <c r="O698" s="340"/>
      <c r="P698" s="340"/>
      <c r="Q698" s="95"/>
      <c r="R698" s="310"/>
      <c r="S698" s="125"/>
      <c r="T698" s="125"/>
      <c r="U698" s="125"/>
      <c r="V698" s="125"/>
      <c r="W698" s="125"/>
      <c r="X698" s="125"/>
      <c r="Y698" s="125"/>
      <c r="Z698" s="125"/>
      <c r="AA698" s="125"/>
      <c r="AB698" s="125"/>
      <c r="AC698" s="125"/>
      <c r="AD698" s="125"/>
      <c r="AE698" s="125"/>
      <c r="AF698" s="125"/>
      <c r="AG698" s="125"/>
      <c r="AH698" s="125"/>
      <c r="AI698" s="126"/>
    </row>
    <row r="699" spans="1:35" ht="12.75" customHeight="1">
      <c r="A699" s="222"/>
      <c r="B699" s="350"/>
      <c r="C699" s="222"/>
      <c r="D699" s="343"/>
      <c r="E699" s="344"/>
      <c r="F699" s="171"/>
      <c r="G699" s="344"/>
      <c r="H699" s="344"/>
      <c r="I699" s="344"/>
      <c r="J699" s="344"/>
      <c r="K699" s="344"/>
      <c r="L699" s="344"/>
      <c r="M699" s="344"/>
      <c r="N699" s="344"/>
      <c r="O699" s="344"/>
      <c r="P699" s="344"/>
      <c r="Q699" s="171"/>
      <c r="R699" s="306"/>
      <c r="S699" s="125"/>
      <c r="T699" s="125"/>
      <c r="U699" s="125"/>
      <c r="V699" s="125"/>
      <c r="W699" s="125"/>
      <c r="X699" s="125"/>
      <c r="Y699" s="125"/>
      <c r="Z699" s="125"/>
      <c r="AA699" s="125"/>
      <c r="AB699" s="125"/>
      <c r="AC699" s="125"/>
      <c r="AD699" s="125"/>
      <c r="AE699" s="125"/>
      <c r="AF699" s="125"/>
      <c r="AG699" s="125"/>
      <c r="AH699" s="125"/>
      <c r="AI699" s="126"/>
    </row>
    <row r="700" spans="1:35" ht="12.75" customHeight="1">
      <c r="A700" s="351" t="s">
        <v>591</v>
      </c>
      <c r="B700" s="352">
        <v>1060</v>
      </c>
      <c r="C700" s="285" t="s">
        <v>592</v>
      </c>
      <c r="D700" s="333">
        <v>1160</v>
      </c>
      <c r="E700" s="334"/>
      <c r="F700" s="125"/>
      <c r="G700" s="168"/>
      <c r="H700" s="168"/>
      <c r="I700" s="169"/>
      <c r="J700" s="339">
        <v>6562.7</v>
      </c>
      <c r="K700" s="339">
        <v>20300.419999999998</v>
      </c>
      <c r="L700" s="339">
        <v>30443.42</v>
      </c>
      <c r="M700" s="339">
        <v>37380.25</v>
      </c>
      <c r="N700" s="339">
        <v>35783.879999999997</v>
      </c>
      <c r="O700" s="339">
        <v>32522.9</v>
      </c>
      <c r="P700" s="339">
        <v>68535.55</v>
      </c>
      <c r="Q700" s="148">
        <f>SUM(E700:P700)</f>
        <v>231529.12</v>
      </c>
      <c r="R700" s="477">
        <v>0</v>
      </c>
      <c r="S700" s="309">
        <f>+R700</f>
        <v>0</v>
      </c>
      <c r="T700" s="125"/>
      <c r="U700" s="125"/>
      <c r="V700" s="125"/>
      <c r="W700" s="125"/>
      <c r="X700" s="125"/>
      <c r="Y700" s="125"/>
      <c r="Z700" s="125"/>
      <c r="AA700" s="125"/>
      <c r="AB700" s="125"/>
      <c r="AC700" s="125"/>
      <c r="AD700" s="125"/>
      <c r="AE700" s="125"/>
      <c r="AF700" s="125"/>
      <c r="AG700" s="125"/>
      <c r="AH700" s="125"/>
      <c r="AI700" s="126"/>
    </row>
    <row r="701" spans="1:35" ht="12.75" customHeight="1">
      <c r="A701" s="330"/>
      <c r="B701" s="337"/>
      <c r="C701" s="36" t="s">
        <v>1462</v>
      </c>
      <c r="D701" s="337"/>
      <c r="E701" s="334"/>
      <c r="F701" s="125"/>
      <c r="G701" s="168"/>
      <c r="H701" s="168"/>
      <c r="I701" s="169"/>
      <c r="J701" s="349" t="s">
        <v>376</v>
      </c>
      <c r="K701" s="349" t="s">
        <v>376</v>
      </c>
      <c r="L701" s="349" t="s">
        <v>376</v>
      </c>
      <c r="M701" s="349" t="s">
        <v>376</v>
      </c>
      <c r="N701" s="349" t="s">
        <v>376</v>
      </c>
      <c r="O701" s="349" t="s">
        <v>376</v>
      </c>
      <c r="P701" s="340">
        <v>1738.91</v>
      </c>
      <c r="Q701" s="148">
        <f>SUM(E701:P701)</f>
        <v>1738.91</v>
      </c>
      <c r="R701" s="310">
        <f>Q701/7</f>
        <v>248.41571428571399</v>
      </c>
      <c r="S701" s="125"/>
      <c r="T701" s="309">
        <f>+R701</f>
        <v>248.41571428571399</v>
      </c>
      <c r="U701" s="125"/>
      <c r="V701" s="125"/>
      <c r="W701" s="125" t="s">
        <v>376</v>
      </c>
      <c r="X701" s="125" t="s">
        <v>376</v>
      </c>
      <c r="Y701" s="125" t="s">
        <v>376</v>
      </c>
      <c r="Z701" s="125" t="s">
        <v>376</v>
      </c>
      <c r="AA701" s="125" t="s">
        <v>376</v>
      </c>
      <c r="AB701" s="125" t="s">
        <v>376</v>
      </c>
      <c r="AC701" s="125" t="s">
        <v>376</v>
      </c>
      <c r="AD701" s="125" t="s">
        <v>376</v>
      </c>
      <c r="AE701" s="125" t="s">
        <v>376</v>
      </c>
      <c r="AF701" s="125" t="s">
        <v>376</v>
      </c>
      <c r="AG701" s="168">
        <f>P701</f>
        <v>1738.91</v>
      </c>
      <c r="AH701" s="125"/>
      <c r="AI701" s="126"/>
    </row>
    <row r="702" spans="1:35" ht="12.75" customHeight="1">
      <c r="A702" s="36"/>
      <c r="B702" s="331"/>
      <c r="C702" s="36" t="s">
        <v>868</v>
      </c>
      <c r="D702" s="337"/>
      <c r="E702" s="334"/>
      <c r="F702" s="402"/>
      <c r="G702" s="168"/>
      <c r="H702" s="168"/>
      <c r="I702" s="169"/>
      <c r="J702" s="49">
        <f t="shared" ref="J702:P702" si="82">J700/$D700</f>
        <v>5.6574999999999998</v>
      </c>
      <c r="K702" s="49">
        <f t="shared" si="82"/>
        <v>17.500362068965501</v>
      </c>
      <c r="L702" s="49">
        <f t="shared" si="82"/>
        <v>26.2443275862069</v>
      </c>
      <c r="M702" s="49">
        <f t="shared" si="82"/>
        <v>32.224353448275899</v>
      </c>
      <c r="N702" s="49">
        <f t="shared" si="82"/>
        <v>30.848172413793101</v>
      </c>
      <c r="O702" s="49">
        <f t="shared" si="82"/>
        <v>28.036982758620699</v>
      </c>
      <c r="P702" s="49">
        <f t="shared" si="82"/>
        <v>59.0823706896552</v>
      </c>
      <c r="Q702" s="179">
        <f>Q700/$D$700</f>
        <v>199.59406896551701</v>
      </c>
      <c r="R702" s="308">
        <f>+R700/D700</f>
        <v>0</v>
      </c>
      <c r="S702" s="125"/>
      <c r="T702" s="125"/>
      <c r="U702" s="221">
        <f>+Q702</f>
        <v>199.59406896551701</v>
      </c>
      <c r="V702" s="125"/>
      <c r="W702" s="125"/>
      <c r="X702" s="125"/>
      <c r="Y702" s="125"/>
      <c r="Z702" s="125"/>
      <c r="AA702" s="125"/>
      <c r="AB702" s="125"/>
      <c r="AC702" s="125"/>
      <c r="AD702" s="125"/>
      <c r="AE702" s="125"/>
      <c r="AF702" s="125"/>
      <c r="AG702" s="125"/>
      <c r="AH702" s="125"/>
      <c r="AI702" s="126"/>
    </row>
    <row r="703" spans="1:35" ht="12.75" customHeight="1">
      <c r="A703" s="36"/>
      <c r="B703" s="331"/>
      <c r="C703" s="36" t="s">
        <v>1463</v>
      </c>
      <c r="D703" s="337"/>
      <c r="E703" s="340"/>
      <c r="F703" s="243"/>
      <c r="G703" s="340"/>
      <c r="H703" s="340"/>
      <c r="I703" s="340"/>
      <c r="J703" s="340"/>
      <c r="K703" s="340"/>
      <c r="L703" s="340"/>
      <c r="M703" s="340"/>
      <c r="N703" s="340"/>
      <c r="O703" s="340"/>
      <c r="P703" s="349" t="s">
        <v>1464</v>
      </c>
      <c r="Q703" s="95"/>
      <c r="R703" s="310"/>
      <c r="S703" s="125"/>
      <c r="T703" s="125"/>
      <c r="U703" s="125"/>
      <c r="V703" s="125"/>
      <c r="W703" s="125"/>
      <c r="X703" s="125"/>
      <c r="Y703" s="125"/>
      <c r="Z703" s="125"/>
      <c r="AA703" s="125"/>
      <c r="AB703" s="125"/>
      <c r="AC703" s="125"/>
      <c r="AD703" s="125"/>
      <c r="AE703" s="125"/>
      <c r="AF703" s="125"/>
      <c r="AG703" s="125"/>
      <c r="AH703" s="125"/>
      <c r="AI703" s="126"/>
    </row>
    <row r="704" spans="1:35" ht="12.75" customHeight="1">
      <c r="A704" s="36"/>
      <c r="B704" s="331"/>
      <c r="C704" s="36" t="s">
        <v>1465</v>
      </c>
      <c r="D704" s="337"/>
      <c r="E704" s="340"/>
      <c r="F704" s="95"/>
      <c r="G704" s="340"/>
      <c r="H704" s="340"/>
      <c r="I704" s="340"/>
      <c r="J704" s="340"/>
      <c r="K704" s="340"/>
      <c r="L704" s="340"/>
      <c r="M704" s="340"/>
      <c r="N704" s="340"/>
      <c r="O704" s="340"/>
      <c r="P704" s="349" t="s">
        <v>1466</v>
      </c>
      <c r="Q704" s="95"/>
      <c r="R704" s="310"/>
      <c r="S704" s="125"/>
      <c r="T704" s="125"/>
      <c r="U704" s="125"/>
      <c r="V704" s="125"/>
      <c r="W704" s="125"/>
      <c r="X704" s="125"/>
      <c r="Y704" s="125"/>
      <c r="Z704" s="125"/>
      <c r="AA704" s="125"/>
      <c r="AB704" s="125"/>
      <c r="AC704" s="125"/>
      <c r="AD704" s="125"/>
      <c r="AE704" s="125"/>
      <c r="AF704" s="125"/>
      <c r="AG704" s="125"/>
      <c r="AH704" s="125"/>
      <c r="AI704" s="126"/>
    </row>
    <row r="705" spans="1:35" ht="12.75" customHeight="1">
      <c r="A705" s="36"/>
      <c r="B705" s="331"/>
      <c r="C705" s="36" t="s">
        <v>1467</v>
      </c>
      <c r="D705" s="337"/>
      <c r="E705" s="340"/>
      <c r="F705" s="95"/>
      <c r="G705" s="340"/>
      <c r="H705" s="340"/>
      <c r="I705" s="340"/>
      <c r="J705" s="340"/>
      <c r="K705" s="340"/>
      <c r="L705" s="340"/>
      <c r="M705" s="340"/>
      <c r="N705" s="340"/>
      <c r="O705" s="340"/>
      <c r="P705" s="340"/>
      <c r="Q705" s="95"/>
      <c r="R705" s="310"/>
      <c r="S705" s="125"/>
      <c r="T705" s="125"/>
      <c r="U705" s="125"/>
      <c r="V705" s="125"/>
      <c r="W705" s="125"/>
      <c r="X705" s="125"/>
      <c r="Y705" s="125"/>
      <c r="Z705" s="125"/>
      <c r="AA705" s="125"/>
      <c r="AB705" s="125"/>
      <c r="AC705" s="125"/>
      <c r="AD705" s="125"/>
      <c r="AE705" s="125"/>
      <c r="AF705" s="125"/>
      <c r="AG705" s="125"/>
      <c r="AH705" s="125"/>
      <c r="AI705" s="126"/>
    </row>
    <row r="706" spans="1:35" ht="12.75" customHeight="1">
      <c r="A706" s="36"/>
      <c r="B706" s="331"/>
      <c r="C706" s="36" t="s">
        <v>1468</v>
      </c>
      <c r="D706" s="337"/>
      <c r="E706" s="340"/>
      <c r="F706" s="95"/>
      <c r="G706" s="340"/>
      <c r="H706" s="340"/>
      <c r="I706" s="340"/>
      <c r="J706" s="340"/>
      <c r="K706" s="340"/>
      <c r="L706" s="340"/>
      <c r="M706" s="340"/>
      <c r="N706" s="340"/>
      <c r="O706" s="340"/>
      <c r="P706" s="340"/>
      <c r="Q706" s="95"/>
      <c r="R706" s="310"/>
      <c r="S706" s="125"/>
      <c r="T706" s="125"/>
      <c r="U706" s="125"/>
      <c r="V706" s="125"/>
      <c r="W706" s="125"/>
      <c r="X706" s="125"/>
      <c r="Y706" s="125"/>
      <c r="Z706" s="125"/>
      <c r="AA706" s="125"/>
      <c r="AB706" s="125"/>
      <c r="AC706" s="125"/>
      <c r="AD706" s="125"/>
      <c r="AE706" s="125"/>
      <c r="AF706" s="125"/>
      <c r="AG706" s="125"/>
      <c r="AH706" s="125"/>
      <c r="AI706" s="126"/>
    </row>
    <row r="707" spans="1:35" ht="12.75" customHeight="1">
      <c r="A707" s="222"/>
      <c r="B707" s="350"/>
      <c r="C707" s="222"/>
      <c r="D707" s="343"/>
      <c r="E707" s="344"/>
      <c r="F707" s="171"/>
      <c r="G707" s="344"/>
      <c r="H707" s="344"/>
      <c r="I707" s="344"/>
      <c r="J707" s="344"/>
      <c r="K707" s="344"/>
      <c r="L707" s="344"/>
      <c r="M707" s="344"/>
      <c r="N707" s="344"/>
      <c r="O707" s="344"/>
      <c r="P707" s="344"/>
      <c r="Q707" s="171"/>
      <c r="R707" s="306"/>
      <c r="S707" s="125"/>
      <c r="T707" s="125"/>
      <c r="U707" s="125"/>
      <c r="V707" s="125"/>
      <c r="W707" s="125"/>
      <c r="X707" s="125"/>
      <c r="Y707" s="125"/>
      <c r="Z707" s="125"/>
      <c r="AA707" s="125"/>
      <c r="AB707" s="125"/>
      <c r="AC707" s="125"/>
      <c r="AD707" s="125"/>
      <c r="AE707" s="125"/>
      <c r="AF707" s="125"/>
      <c r="AG707" s="125"/>
      <c r="AH707" s="125"/>
      <c r="AI707" s="126"/>
    </row>
    <row r="708" spans="1:35" ht="12.75" customHeight="1">
      <c r="A708" s="351" t="s">
        <v>596</v>
      </c>
      <c r="B708" s="352">
        <v>1041</v>
      </c>
      <c r="C708" s="285" t="s">
        <v>597</v>
      </c>
      <c r="D708" s="333">
        <v>2185</v>
      </c>
      <c r="E708" s="334"/>
      <c r="F708" s="125"/>
      <c r="G708" s="168"/>
      <c r="H708" s="168"/>
      <c r="I708" s="232">
        <v>21726</v>
      </c>
      <c r="J708" s="169">
        <v>32588</v>
      </c>
      <c r="K708" s="364">
        <v>44429</v>
      </c>
      <c r="L708" s="364">
        <v>63850</v>
      </c>
      <c r="M708" s="364">
        <v>60503.94</v>
      </c>
      <c r="N708" s="364">
        <v>71126.899999999994</v>
      </c>
      <c r="O708" s="364">
        <v>62252.6</v>
      </c>
      <c r="P708" s="364">
        <v>79630</v>
      </c>
      <c r="Q708" s="148">
        <f>SUM(E708:P708)</f>
        <v>436106.44</v>
      </c>
      <c r="R708" s="477">
        <v>0</v>
      </c>
      <c r="S708" s="309">
        <f>+R708</f>
        <v>0</v>
      </c>
      <c r="T708" s="125"/>
      <c r="U708" s="125"/>
      <c r="V708" s="125"/>
      <c r="W708" s="125"/>
      <c r="X708" s="125"/>
      <c r="Y708" s="125"/>
      <c r="Z708" s="125"/>
      <c r="AA708" s="125"/>
      <c r="AB708" s="125"/>
      <c r="AC708" s="125"/>
      <c r="AD708" s="125"/>
      <c r="AE708" s="125"/>
      <c r="AF708" s="125"/>
      <c r="AG708" s="125"/>
      <c r="AH708" s="125"/>
      <c r="AI708" s="126"/>
    </row>
    <row r="709" spans="1:35" ht="12.75" customHeight="1">
      <c r="A709" s="330"/>
      <c r="B709" s="337"/>
      <c r="C709" s="36" t="s">
        <v>1469</v>
      </c>
      <c r="D709" s="2"/>
      <c r="E709" s="334"/>
      <c r="F709" s="125"/>
      <c r="G709" s="168"/>
      <c r="H709" s="168"/>
      <c r="I709" s="348" t="s">
        <v>376</v>
      </c>
      <c r="J709" s="349" t="s">
        <v>376</v>
      </c>
      <c r="K709" s="349" t="s">
        <v>376</v>
      </c>
      <c r="L709" s="349" t="s">
        <v>376</v>
      </c>
      <c r="M709" s="349" t="s">
        <v>376</v>
      </c>
      <c r="N709" s="349" t="s">
        <v>376</v>
      </c>
      <c r="O709" s="349" t="s">
        <v>376</v>
      </c>
      <c r="P709" s="349" t="s">
        <v>376</v>
      </c>
      <c r="Q709" s="148">
        <f>SUM(E709:P709)</f>
        <v>0</v>
      </c>
      <c r="R709" s="310">
        <f>Q709/7</f>
        <v>0</v>
      </c>
      <c r="S709" s="125"/>
      <c r="T709" s="309">
        <f>+R709</f>
        <v>0</v>
      </c>
      <c r="U709" s="125"/>
      <c r="V709" s="125"/>
      <c r="W709" s="125" t="s">
        <v>376</v>
      </c>
      <c r="X709" s="125" t="s">
        <v>376</v>
      </c>
      <c r="Y709" s="125" t="s">
        <v>376</v>
      </c>
      <c r="Z709" s="125" t="s">
        <v>376</v>
      </c>
      <c r="AA709" s="125" t="s">
        <v>376</v>
      </c>
      <c r="AB709" s="125" t="s">
        <v>376</v>
      </c>
      <c r="AC709" s="125" t="s">
        <v>376</v>
      </c>
      <c r="AD709" s="125" t="s">
        <v>376</v>
      </c>
      <c r="AE709" s="125" t="s">
        <v>376</v>
      </c>
      <c r="AF709" s="125" t="s">
        <v>376</v>
      </c>
      <c r="AG709" s="125" t="s">
        <v>376</v>
      </c>
      <c r="AH709" s="125"/>
      <c r="AI709" s="126"/>
    </row>
    <row r="710" spans="1:35" ht="12.75" customHeight="1">
      <c r="A710" s="36"/>
      <c r="B710" s="331"/>
      <c r="C710" s="36" t="s">
        <v>1415</v>
      </c>
      <c r="D710" s="2"/>
      <c r="E710" s="334"/>
      <c r="F710" s="125"/>
      <c r="G710" s="168"/>
      <c r="H710" s="168"/>
      <c r="I710" s="49">
        <f t="shared" ref="I710:Q710" si="83">I708/$D$708</f>
        <v>9.9432494279176193</v>
      </c>
      <c r="J710" s="49">
        <f t="shared" si="83"/>
        <v>14.9144164759725</v>
      </c>
      <c r="K710" s="49">
        <f t="shared" si="83"/>
        <v>20.3336384439359</v>
      </c>
      <c r="L710" s="49">
        <f t="shared" si="83"/>
        <v>29.2219679633867</v>
      </c>
      <c r="M710" s="49">
        <f t="shared" si="83"/>
        <v>27.690590389015998</v>
      </c>
      <c r="N710" s="49">
        <f t="shared" si="83"/>
        <v>32.552356979404998</v>
      </c>
      <c r="O710" s="49">
        <f t="shared" si="83"/>
        <v>28.4908924485126</v>
      </c>
      <c r="P710" s="49">
        <f t="shared" si="83"/>
        <v>36.443935926773499</v>
      </c>
      <c r="Q710" s="179">
        <f t="shared" si="83"/>
        <v>199.59104805492001</v>
      </c>
      <c r="R710" s="308">
        <f>+R708/D708</f>
        <v>0</v>
      </c>
      <c r="S710" s="125"/>
      <c r="T710" s="125"/>
      <c r="U710" s="221">
        <f>+Q710</f>
        <v>199.59104805492001</v>
      </c>
      <c r="V710" s="125"/>
      <c r="W710" s="125"/>
      <c r="X710" s="125"/>
      <c r="Y710" s="125"/>
      <c r="Z710" s="125"/>
      <c r="AA710" s="125"/>
      <c r="AB710" s="125"/>
      <c r="AC710" s="125"/>
      <c r="AD710" s="125"/>
      <c r="AE710" s="125"/>
      <c r="AF710" s="125"/>
      <c r="AG710" s="125"/>
      <c r="AH710" s="125"/>
      <c r="AI710" s="126"/>
    </row>
    <row r="711" spans="1:35" ht="12.75" customHeight="1">
      <c r="A711" s="36"/>
      <c r="B711" s="331"/>
      <c r="C711" s="36" t="s">
        <v>1470</v>
      </c>
      <c r="D711" s="337"/>
      <c r="E711" s="340"/>
      <c r="F711" s="95"/>
      <c r="G711" s="340"/>
      <c r="H711" s="340"/>
      <c r="I711" s="340"/>
      <c r="J711" s="340"/>
      <c r="K711" s="340"/>
      <c r="L711" s="340"/>
      <c r="M711" s="340"/>
      <c r="N711" s="340"/>
      <c r="O711" s="340"/>
      <c r="P711" s="340"/>
      <c r="Q711" s="95"/>
      <c r="R711" s="310"/>
      <c r="S711" s="125"/>
      <c r="T711" s="125"/>
      <c r="U711" s="125"/>
      <c r="V711" s="125"/>
      <c r="W711" s="125"/>
      <c r="X711" s="125"/>
      <c r="Y711" s="125"/>
      <c r="Z711" s="125"/>
      <c r="AA711" s="125"/>
      <c r="AB711" s="125"/>
      <c r="AC711" s="125"/>
      <c r="AD711" s="125"/>
      <c r="AE711" s="125"/>
      <c r="AF711" s="125"/>
      <c r="AG711" s="125"/>
      <c r="AH711" s="125"/>
      <c r="AI711" s="126"/>
    </row>
    <row r="712" spans="1:35" ht="12.75" customHeight="1">
      <c r="A712" s="36"/>
      <c r="B712" s="331"/>
      <c r="C712" s="36" t="s">
        <v>1468</v>
      </c>
      <c r="D712" s="337"/>
      <c r="E712" s="340"/>
      <c r="F712" s="95"/>
      <c r="G712" s="340"/>
      <c r="H712" s="340"/>
      <c r="I712" s="340"/>
      <c r="J712" s="340"/>
      <c r="K712" s="340"/>
      <c r="L712" s="340"/>
      <c r="M712" s="340"/>
      <c r="N712" s="340"/>
      <c r="O712" s="340"/>
      <c r="P712" s="340"/>
      <c r="Q712" s="95"/>
      <c r="R712" s="310"/>
      <c r="S712" s="125"/>
      <c r="T712" s="125"/>
      <c r="U712" s="125"/>
      <c r="V712" s="125"/>
      <c r="W712" s="125"/>
      <c r="X712" s="125"/>
      <c r="Y712" s="125"/>
      <c r="Z712" s="125"/>
      <c r="AA712" s="125"/>
      <c r="AB712" s="125"/>
      <c r="AC712" s="125"/>
      <c r="AD712" s="125"/>
      <c r="AE712" s="125"/>
      <c r="AF712" s="125"/>
      <c r="AG712" s="125"/>
      <c r="AH712" s="125"/>
      <c r="AI712" s="126"/>
    </row>
    <row r="713" spans="1:35" ht="12.75" customHeight="1">
      <c r="A713" s="222"/>
      <c r="B713" s="350"/>
      <c r="C713" s="222"/>
      <c r="D713" s="343"/>
      <c r="E713" s="344"/>
      <c r="F713" s="171"/>
      <c r="G713" s="344"/>
      <c r="H713" s="344"/>
      <c r="I713" s="344"/>
      <c r="J713" s="344"/>
      <c r="K713" s="344"/>
      <c r="L713" s="344"/>
      <c r="M713" s="344"/>
      <c r="N713" s="344"/>
      <c r="O713" s="344"/>
      <c r="P713" s="344"/>
      <c r="Q713" s="171"/>
      <c r="R713" s="306"/>
      <c r="S713" s="125"/>
      <c r="T713" s="125"/>
      <c r="U713" s="125"/>
      <c r="V713" s="125"/>
      <c r="W713" s="125"/>
      <c r="X713" s="125"/>
      <c r="Y713" s="125"/>
      <c r="Z713" s="125"/>
      <c r="AA713" s="125"/>
      <c r="AB713" s="125"/>
      <c r="AC713" s="125"/>
      <c r="AD713" s="125"/>
      <c r="AE713" s="125"/>
      <c r="AF713" s="125"/>
      <c r="AG713" s="125"/>
      <c r="AH713" s="125"/>
      <c r="AI713" s="126"/>
    </row>
    <row r="714" spans="1:35" ht="12.75" customHeight="1">
      <c r="A714" s="351" t="s">
        <v>604</v>
      </c>
      <c r="B714" s="352">
        <v>1040</v>
      </c>
      <c r="C714" s="285" t="s">
        <v>605</v>
      </c>
      <c r="D714" s="333">
        <v>1085</v>
      </c>
      <c r="E714" s="334"/>
      <c r="F714" s="125"/>
      <c r="G714" s="168"/>
      <c r="H714" s="168"/>
      <c r="I714" s="168"/>
      <c r="J714" s="169"/>
      <c r="K714" s="169">
        <v>34874</v>
      </c>
      <c r="L714" s="364">
        <v>50810</v>
      </c>
      <c r="M714" s="364">
        <v>27553</v>
      </c>
      <c r="N714" s="364">
        <v>48794.1</v>
      </c>
      <c r="O714" s="364">
        <v>32051</v>
      </c>
      <c r="P714" s="364">
        <v>69368</v>
      </c>
      <c r="Q714" s="148">
        <f>SUM(E714:P714)</f>
        <v>263450.09999999998</v>
      </c>
      <c r="R714" s="477">
        <v>0</v>
      </c>
      <c r="S714" s="309">
        <f>+R714</f>
        <v>0</v>
      </c>
      <c r="T714" s="125"/>
      <c r="U714" s="125"/>
      <c r="V714" s="125"/>
      <c r="W714" s="125"/>
      <c r="X714" s="125"/>
      <c r="Y714" s="125"/>
      <c r="Z714" s="125"/>
      <c r="AA714" s="125"/>
      <c r="AB714" s="125"/>
      <c r="AC714" s="125"/>
      <c r="AD714" s="125"/>
      <c r="AE714" s="125"/>
      <c r="AF714" s="125"/>
      <c r="AG714" s="125"/>
      <c r="AH714" s="125"/>
      <c r="AI714" s="126"/>
    </row>
    <row r="715" spans="1:35" ht="12.75" customHeight="1">
      <c r="A715" s="330"/>
      <c r="B715" s="337"/>
      <c r="C715" s="36" t="s">
        <v>1471</v>
      </c>
      <c r="D715" s="2"/>
      <c r="E715" s="334"/>
      <c r="F715" s="125"/>
      <c r="G715" s="168"/>
      <c r="H715" s="168"/>
      <c r="I715" s="168"/>
      <c r="J715" s="169"/>
      <c r="K715" s="349" t="s">
        <v>376</v>
      </c>
      <c r="L715" s="349" t="s">
        <v>376</v>
      </c>
      <c r="M715" s="349" t="s">
        <v>376</v>
      </c>
      <c r="N715" s="349" t="s">
        <v>376</v>
      </c>
      <c r="O715" s="349" t="s">
        <v>376</v>
      </c>
      <c r="P715" s="349" t="s">
        <v>376</v>
      </c>
      <c r="Q715" s="148">
        <f>SUM(E715:P715)</f>
        <v>0</v>
      </c>
      <c r="R715" s="310">
        <f>Q715/6</f>
        <v>0</v>
      </c>
      <c r="S715" s="125"/>
      <c r="T715" s="309">
        <f>+R715</f>
        <v>0</v>
      </c>
      <c r="U715" s="125"/>
      <c r="V715" s="125"/>
      <c r="W715" s="125" t="s">
        <v>376</v>
      </c>
      <c r="X715" s="125" t="s">
        <v>376</v>
      </c>
      <c r="Y715" s="125" t="s">
        <v>376</v>
      </c>
      <c r="Z715" s="125" t="s">
        <v>376</v>
      </c>
      <c r="AA715" s="125" t="s">
        <v>376</v>
      </c>
      <c r="AB715" s="125" t="s">
        <v>376</v>
      </c>
      <c r="AC715" s="125" t="s">
        <v>376</v>
      </c>
      <c r="AD715" s="125" t="s">
        <v>376</v>
      </c>
      <c r="AE715" s="125" t="s">
        <v>376</v>
      </c>
      <c r="AF715" s="125" t="s">
        <v>376</v>
      </c>
      <c r="AG715" s="125" t="s">
        <v>376</v>
      </c>
      <c r="AH715" s="125"/>
      <c r="AI715" s="126"/>
    </row>
    <row r="716" spans="1:35" ht="12.75" customHeight="1">
      <c r="A716" s="36"/>
      <c r="B716" s="331"/>
      <c r="C716" s="36" t="s">
        <v>1072</v>
      </c>
      <c r="D716" s="2"/>
      <c r="E716" s="370"/>
      <c r="F716" s="402"/>
      <c r="G716" s="403"/>
      <c r="H716" s="403"/>
      <c r="I716" s="403"/>
      <c r="J716" s="368"/>
      <c r="K716" s="49">
        <f t="shared" ref="K716:Q716" si="84">K714/$D$714</f>
        <v>32.141935483871002</v>
      </c>
      <c r="L716" s="49">
        <f t="shared" si="84"/>
        <v>46.829493087557601</v>
      </c>
      <c r="M716" s="49">
        <f t="shared" si="84"/>
        <v>25.394470046083001</v>
      </c>
      <c r="N716" s="49">
        <f t="shared" si="84"/>
        <v>44.971520737327197</v>
      </c>
      <c r="O716" s="49">
        <f t="shared" si="84"/>
        <v>29.540092165898599</v>
      </c>
      <c r="P716" s="49">
        <f t="shared" si="84"/>
        <v>63.933640552995399</v>
      </c>
      <c r="Q716" s="179">
        <f t="shared" si="84"/>
        <v>242.81115207373301</v>
      </c>
      <c r="R716" s="308">
        <f>+R714/D714</f>
        <v>0</v>
      </c>
      <c r="S716" s="125"/>
      <c r="T716" s="125"/>
      <c r="U716" s="221">
        <f>+Q716</f>
        <v>242.81115207373301</v>
      </c>
      <c r="V716" s="125"/>
      <c r="W716" s="125"/>
      <c r="X716" s="125"/>
      <c r="Y716" s="125"/>
      <c r="Z716" s="125"/>
      <c r="AA716" s="125"/>
      <c r="AB716" s="125"/>
      <c r="AC716" s="125"/>
      <c r="AD716" s="125"/>
      <c r="AE716" s="125"/>
      <c r="AF716" s="125"/>
      <c r="AG716" s="125"/>
      <c r="AH716" s="125"/>
      <c r="AI716" s="126"/>
    </row>
    <row r="717" spans="1:35" ht="12.75" customHeight="1">
      <c r="A717" s="36"/>
      <c r="B717" s="331"/>
      <c r="C717" s="36" t="s">
        <v>1472</v>
      </c>
      <c r="D717" s="337"/>
      <c r="E717" s="340"/>
      <c r="F717" s="95"/>
      <c r="G717" s="340"/>
      <c r="H717" s="340"/>
      <c r="I717" s="340"/>
      <c r="J717" s="340"/>
      <c r="K717" s="340"/>
      <c r="L717" s="340"/>
      <c r="M717" s="340"/>
      <c r="N717" s="340"/>
      <c r="O717" s="340"/>
      <c r="P717" s="340"/>
      <c r="Q717" s="95"/>
      <c r="R717" s="310"/>
      <c r="S717" s="125"/>
      <c r="T717" s="125"/>
      <c r="U717" s="125"/>
      <c r="V717" s="125"/>
      <c r="W717" s="125"/>
      <c r="X717" s="125"/>
      <c r="Y717" s="125"/>
      <c r="Z717" s="125"/>
      <c r="AA717" s="125"/>
      <c r="AB717" s="125"/>
      <c r="AC717" s="125"/>
      <c r="AD717" s="125"/>
      <c r="AE717" s="125"/>
      <c r="AF717" s="125"/>
      <c r="AG717" s="125"/>
      <c r="AH717" s="125"/>
      <c r="AI717" s="126"/>
    </row>
    <row r="718" spans="1:35" ht="12.75" customHeight="1">
      <c r="A718" s="36"/>
      <c r="B718" s="331"/>
      <c r="C718" s="36" t="s">
        <v>1473</v>
      </c>
      <c r="D718" s="337"/>
      <c r="E718" s="340"/>
      <c r="F718" s="95"/>
      <c r="G718" s="340"/>
      <c r="H718" s="340"/>
      <c r="I718" s="340"/>
      <c r="J718" s="340"/>
      <c r="K718" s="340"/>
      <c r="L718" s="340"/>
      <c r="M718" s="340"/>
      <c r="N718" s="340"/>
      <c r="O718" s="340"/>
      <c r="P718" s="340"/>
      <c r="Q718" s="95"/>
      <c r="R718" s="310"/>
      <c r="S718" s="125"/>
      <c r="T718" s="125"/>
      <c r="U718" s="125"/>
      <c r="V718" s="125"/>
      <c r="W718" s="125"/>
      <c r="X718" s="125"/>
      <c r="Y718" s="125"/>
      <c r="Z718" s="125"/>
      <c r="AA718" s="125"/>
      <c r="AB718" s="125"/>
      <c r="AC718" s="125"/>
      <c r="AD718" s="125"/>
      <c r="AE718" s="125"/>
      <c r="AF718" s="125"/>
      <c r="AG718" s="125"/>
      <c r="AH718" s="125"/>
      <c r="AI718" s="126"/>
    </row>
    <row r="719" spans="1:35" ht="12.75" customHeight="1">
      <c r="A719" s="36"/>
      <c r="B719" s="331"/>
      <c r="C719" s="36" t="s">
        <v>1474</v>
      </c>
      <c r="D719" s="337"/>
      <c r="E719" s="340"/>
      <c r="F719" s="95"/>
      <c r="G719" s="340"/>
      <c r="H719" s="340"/>
      <c r="I719" s="340"/>
      <c r="J719" s="340"/>
      <c r="K719" s="340"/>
      <c r="L719" s="340"/>
      <c r="M719" s="340"/>
      <c r="N719" s="340"/>
      <c r="O719" s="340"/>
      <c r="P719" s="340"/>
      <c r="Q719" s="95"/>
      <c r="R719" s="310"/>
      <c r="S719" s="125"/>
      <c r="T719" s="125"/>
      <c r="U719" s="125"/>
      <c r="V719" s="125"/>
      <c r="W719" s="125"/>
      <c r="X719" s="125"/>
      <c r="Y719" s="125"/>
      <c r="Z719" s="125"/>
      <c r="AA719" s="125"/>
      <c r="AB719" s="125"/>
      <c r="AC719" s="125"/>
      <c r="AD719" s="125"/>
      <c r="AE719" s="125"/>
      <c r="AF719" s="125"/>
      <c r="AG719" s="125"/>
      <c r="AH719" s="125"/>
      <c r="AI719" s="126"/>
    </row>
    <row r="720" spans="1:35" ht="12.75" customHeight="1">
      <c r="A720" s="36"/>
      <c r="B720" s="331"/>
      <c r="C720" s="36" t="s">
        <v>1475</v>
      </c>
      <c r="D720" s="337"/>
      <c r="E720" s="340"/>
      <c r="F720" s="95"/>
      <c r="G720" s="340"/>
      <c r="H720" s="340"/>
      <c r="I720" s="340"/>
      <c r="J720" s="340"/>
      <c r="K720" s="340"/>
      <c r="L720" s="340"/>
      <c r="M720" s="340"/>
      <c r="N720" s="340"/>
      <c r="O720" s="340"/>
      <c r="P720" s="340"/>
      <c r="Q720" s="95"/>
      <c r="R720" s="310"/>
      <c r="S720" s="125"/>
      <c r="T720" s="125"/>
      <c r="U720" s="125"/>
      <c r="V720" s="125"/>
      <c r="W720" s="125"/>
      <c r="X720" s="125"/>
      <c r="Y720" s="125"/>
      <c r="Z720" s="125"/>
      <c r="AA720" s="125"/>
      <c r="AB720" s="125"/>
      <c r="AC720" s="125"/>
      <c r="AD720" s="125"/>
      <c r="AE720" s="125"/>
      <c r="AF720" s="125"/>
      <c r="AG720" s="125"/>
      <c r="AH720" s="125"/>
      <c r="AI720" s="126"/>
    </row>
    <row r="721" spans="1:35" ht="12.75" customHeight="1">
      <c r="A721" s="222"/>
      <c r="B721" s="350"/>
      <c r="C721" s="222"/>
      <c r="D721" s="343"/>
      <c r="E721" s="344"/>
      <c r="F721" s="171"/>
      <c r="G721" s="344"/>
      <c r="H721" s="344"/>
      <c r="I721" s="344"/>
      <c r="J721" s="344"/>
      <c r="K721" s="344"/>
      <c r="L721" s="344"/>
      <c r="M721" s="344"/>
      <c r="N721" s="344"/>
      <c r="O721" s="344"/>
      <c r="P721" s="344"/>
      <c r="Q721" s="171"/>
      <c r="R721" s="306"/>
      <c r="S721" s="125"/>
      <c r="T721" s="125"/>
      <c r="U721" s="125"/>
      <c r="V721" s="125"/>
      <c r="W721" s="125"/>
      <c r="X721" s="125"/>
      <c r="Y721" s="125"/>
      <c r="Z721" s="125"/>
      <c r="AA721" s="125"/>
      <c r="AB721" s="125"/>
      <c r="AC721" s="125"/>
      <c r="AD721" s="125"/>
      <c r="AE721" s="125"/>
      <c r="AF721" s="125"/>
      <c r="AG721" s="125"/>
      <c r="AH721" s="125"/>
      <c r="AI721" s="126"/>
    </row>
    <row r="722" spans="1:35" ht="12.75" customHeight="1">
      <c r="A722" s="351" t="s">
        <v>1476</v>
      </c>
      <c r="B722" s="352">
        <v>1056</v>
      </c>
      <c r="C722" s="285" t="s">
        <v>1477</v>
      </c>
      <c r="D722" s="333">
        <v>2391</v>
      </c>
      <c r="E722" s="334"/>
      <c r="F722" s="125"/>
      <c r="G722" s="168"/>
      <c r="H722" s="168"/>
      <c r="I722" s="168"/>
      <c r="J722" s="169"/>
      <c r="K722" s="368">
        <v>0</v>
      </c>
      <c r="L722" s="339">
        <v>0</v>
      </c>
      <c r="M722" s="339">
        <v>0</v>
      </c>
      <c r="N722" s="339">
        <v>0</v>
      </c>
      <c r="O722" s="339">
        <v>0</v>
      </c>
      <c r="P722" s="339">
        <v>0</v>
      </c>
      <c r="Q722" s="148">
        <f>SUM(E722:P722)</f>
        <v>0</v>
      </c>
      <c r="R722" s="477">
        <v>0</v>
      </c>
      <c r="S722" s="309">
        <f>+R722</f>
        <v>0</v>
      </c>
      <c r="T722" s="125"/>
      <c r="U722" s="125"/>
      <c r="V722" s="125"/>
      <c r="W722" s="125"/>
      <c r="X722" s="125"/>
      <c r="Y722" s="125"/>
      <c r="Z722" s="125"/>
      <c r="AA722" s="125"/>
      <c r="AB722" s="125"/>
      <c r="AC722" s="125"/>
      <c r="AD722" s="125"/>
      <c r="AE722" s="125"/>
      <c r="AF722" s="125"/>
      <c r="AG722" s="125"/>
      <c r="AH722" s="125"/>
      <c r="AI722" s="126"/>
    </row>
    <row r="723" spans="1:35" ht="12.75" customHeight="1">
      <c r="A723" s="330"/>
      <c r="B723" s="337"/>
      <c r="C723" s="36" t="s">
        <v>1478</v>
      </c>
      <c r="D723" s="2"/>
      <c r="E723" s="334"/>
      <c r="F723" s="125"/>
      <c r="G723" s="168"/>
      <c r="H723" s="168"/>
      <c r="I723" s="168"/>
      <c r="J723" s="169"/>
      <c r="K723" s="404" t="s">
        <v>376</v>
      </c>
      <c r="L723" s="405" t="s">
        <v>376</v>
      </c>
      <c r="M723" s="405" t="s">
        <v>376</v>
      </c>
      <c r="N723" s="405" t="s">
        <v>376</v>
      </c>
      <c r="O723" s="405" t="s">
        <v>376</v>
      </c>
      <c r="P723" s="405" t="s">
        <v>376</v>
      </c>
      <c r="Q723" s="148">
        <f>SUM(E723:P723)</f>
        <v>0</v>
      </c>
      <c r="R723" s="310">
        <f>Q723/6</f>
        <v>0</v>
      </c>
      <c r="S723" s="125"/>
      <c r="T723" s="309">
        <f>+R723</f>
        <v>0</v>
      </c>
      <c r="U723" s="125"/>
      <c r="V723" s="125"/>
      <c r="W723" s="125" t="s">
        <v>376</v>
      </c>
      <c r="X723" s="125" t="s">
        <v>376</v>
      </c>
      <c r="Y723" s="125" t="s">
        <v>376</v>
      </c>
      <c r="Z723" s="125" t="s">
        <v>376</v>
      </c>
      <c r="AA723" s="125" t="s">
        <v>376</v>
      </c>
      <c r="AB723" s="125" t="s">
        <v>376</v>
      </c>
      <c r="AC723" s="125" t="s">
        <v>376</v>
      </c>
      <c r="AD723" s="125" t="s">
        <v>376</v>
      </c>
      <c r="AE723" s="125" t="s">
        <v>376</v>
      </c>
      <c r="AF723" s="125" t="s">
        <v>376</v>
      </c>
      <c r="AG723" s="125" t="s">
        <v>376</v>
      </c>
      <c r="AH723" s="125"/>
      <c r="AI723" s="126"/>
    </row>
    <row r="724" spans="1:35" ht="12.75" customHeight="1">
      <c r="A724" s="36"/>
      <c r="B724" s="331"/>
      <c r="C724" s="36" t="s">
        <v>696</v>
      </c>
      <c r="D724" s="2"/>
      <c r="E724" s="370"/>
      <c r="F724" s="402"/>
      <c r="G724" s="403"/>
      <c r="H724" s="403"/>
      <c r="I724" s="403"/>
      <c r="J724" s="368"/>
      <c r="K724" s="118">
        <f t="shared" ref="K724:Q724" si="85">K722/$D$722</f>
        <v>0</v>
      </c>
      <c r="L724" s="118">
        <f t="shared" si="85"/>
        <v>0</v>
      </c>
      <c r="M724" s="118">
        <f t="shared" si="85"/>
        <v>0</v>
      </c>
      <c r="N724" s="118">
        <f t="shared" si="85"/>
        <v>0</v>
      </c>
      <c r="O724" s="118">
        <f t="shared" si="85"/>
        <v>0</v>
      </c>
      <c r="P724" s="118">
        <f t="shared" si="85"/>
        <v>0</v>
      </c>
      <c r="Q724" s="179">
        <f t="shared" si="85"/>
        <v>0</v>
      </c>
      <c r="R724" s="308">
        <f>+R722/D722</f>
        <v>0</v>
      </c>
      <c r="S724" s="125"/>
      <c r="T724" s="125"/>
      <c r="U724" s="221">
        <f>+Q724</f>
        <v>0</v>
      </c>
      <c r="V724" s="125"/>
      <c r="W724" s="125"/>
      <c r="X724" s="125"/>
      <c r="Y724" s="125"/>
      <c r="Z724" s="125"/>
      <c r="AA724" s="125"/>
      <c r="AB724" s="125"/>
      <c r="AC724" s="125"/>
      <c r="AD724" s="125"/>
      <c r="AE724" s="125"/>
      <c r="AF724" s="125"/>
      <c r="AG724" s="125"/>
      <c r="AH724" s="125"/>
      <c r="AI724" s="126"/>
    </row>
    <row r="725" spans="1:35" ht="12.75" customHeight="1">
      <c r="A725" s="36"/>
      <c r="B725" s="331"/>
      <c r="C725" s="36" t="s">
        <v>1479</v>
      </c>
      <c r="D725" s="337"/>
      <c r="E725" s="364"/>
      <c r="F725" s="126"/>
      <c r="G725" s="364"/>
      <c r="H725" s="364"/>
      <c r="I725" s="364"/>
      <c r="J725" s="364"/>
      <c r="K725" s="364"/>
      <c r="L725" s="364"/>
      <c r="M725" s="364"/>
      <c r="N725" s="364"/>
      <c r="O725" s="364"/>
      <c r="P725" s="364"/>
      <c r="Q725" s="126"/>
      <c r="R725" s="476"/>
      <c r="S725" s="125"/>
      <c r="T725" s="125"/>
      <c r="U725" s="125"/>
      <c r="V725" s="125"/>
      <c r="W725" s="125"/>
      <c r="X725" s="125"/>
      <c r="Y725" s="125"/>
      <c r="Z725" s="125"/>
      <c r="AA725" s="125"/>
      <c r="AB725" s="125"/>
      <c r="AC725" s="125"/>
      <c r="AD725" s="125"/>
      <c r="AE725" s="125"/>
      <c r="AF725" s="125"/>
      <c r="AG725" s="125"/>
      <c r="AH725" s="125"/>
      <c r="AI725" s="126"/>
    </row>
    <row r="726" spans="1:35" ht="12.75" customHeight="1">
      <c r="A726" s="36"/>
      <c r="B726" s="331"/>
      <c r="C726" s="36" t="s">
        <v>1480</v>
      </c>
      <c r="D726" s="337"/>
      <c r="E726" s="407"/>
      <c r="F726" s="300"/>
      <c r="G726" s="407"/>
      <c r="H726" s="407"/>
      <c r="I726" s="407"/>
      <c r="J726" s="407"/>
      <c r="K726" s="407"/>
      <c r="L726" s="407"/>
      <c r="M726" s="407"/>
      <c r="N726" s="407"/>
      <c r="O726" s="407"/>
      <c r="P726" s="407"/>
      <c r="Q726" s="300"/>
      <c r="R726" s="466"/>
      <c r="S726" s="125"/>
      <c r="T726" s="125"/>
      <c r="U726" s="125"/>
      <c r="V726" s="125"/>
      <c r="W726" s="125"/>
      <c r="X726" s="125"/>
      <c r="Y726" s="125"/>
      <c r="Z726" s="125"/>
      <c r="AA726" s="125"/>
      <c r="AB726" s="125"/>
      <c r="AC726" s="125"/>
      <c r="AD726" s="125"/>
      <c r="AE726" s="125"/>
      <c r="AF726" s="125"/>
      <c r="AG726" s="125"/>
      <c r="AH726" s="125"/>
      <c r="AI726" s="126"/>
    </row>
    <row r="727" spans="1:35" ht="12.75" customHeight="1">
      <c r="A727" s="222"/>
      <c r="B727" s="350"/>
      <c r="C727" s="222"/>
      <c r="D727" s="343"/>
      <c r="E727" s="344"/>
      <c r="F727" s="171"/>
      <c r="G727" s="344"/>
      <c r="H727" s="344"/>
      <c r="I727" s="344"/>
      <c r="J727" s="344"/>
      <c r="K727" s="344"/>
      <c r="L727" s="344"/>
      <c r="M727" s="344"/>
      <c r="N727" s="344"/>
      <c r="O727" s="344"/>
      <c r="P727" s="344"/>
      <c r="Q727" s="171"/>
      <c r="R727" s="306"/>
      <c r="S727" s="125"/>
      <c r="T727" s="125"/>
      <c r="U727" s="125"/>
      <c r="V727" s="125"/>
      <c r="W727" s="125"/>
      <c r="X727" s="125"/>
      <c r="Y727" s="125"/>
      <c r="Z727" s="125"/>
      <c r="AA727" s="125"/>
      <c r="AB727" s="125"/>
      <c r="AC727" s="125"/>
      <c r="AD727" s="125"/>
      <c r="AE727" s="125"/>
      <c r="AF727" s="125"/>
      <c r="AG727" s="125"/>
      <c r="AH727" s="125"/>
      <c r="AI727" s="126"/>
    </row>
    <row r="728" spans="1:35" ht="12.75" customHeight="1">
      <c r="A728" s="36" t="s">
        <v>585</v>
      </c>
      <c r="B728" s="331">
        <v>1062</v>
      </c>
      <c r="C728" s="285" t="s">
        <v>1481</v>
      </c>
      <c r="D728" s="333">
        <v>374</v>
      </c>
      <c r="E728" s="334"/>
      <c r="F728" s="125"/>
      <c r="G728" s="168"/>
      <c r="H728" s="168"/>
      <c r="I728" s="169"/>
      <c r="J728" s="144">
        <v>19428.75</v>
      </c>
      <c r="K728" s="364">
        <v>36690.370000000003</v>
      </c>
      <c r="L728" s="364">
        <v>21977.439999999999</v>
      </c>
      <c r="M728" s="364">
        <v>22935.29</v>
      </c>
      <c r="N728" s="364">
        <v>22563.09</v>
      </c>
      <c r="O728" s="364">
        <v>20321.89</v>
      </c>
      <c r="P728" s="364">
        <v>21178.51</v>
      </c>
      <c r="Q728" s="148">
        <f>SUM(E728:P728)</f>
        <v>165095.34</v>
      </c>
      <c r="R728" s="477">
        <v>0</v>
      </c>
      <c r="S728" s="125"/>
      <c r="T728" s="125"/>
      <c r="U728" s="125"/>
      <c r="V728" s="125"/>
      <c r="W728" s="125"/>
      <c r="X728" s="125"/>
      <c r="Y728" s="125"/>
      <c r="Z728" s="125"/>
      <c r="AA728" s="125"/>
      <c r="AB728" s="125"/>
      <c r="AC728" s="125"/>
      <c r="AD728" s="125"/>
      <c r="AE728" s="125"/>
      <c r="AF728" s="125"/>
      <c r="AG728" s="125"/>
      <c r="AH728" s="125"/>
      <c r="AI728" s="126"/>
    </row>
    <row r="729" spans="1:35" ht="12.75" customHeight="1">
      <c r="A729" s="36"/>
      <c r="B729" s="331"/>
      <c r="C729" s="36" t="s">
        <v>1482</v>
      </c>
      <c r="D729" s="2"/>
      <c r="E729" s="334"/>
      <c r="F729" s="125"/>
      <c r="G729" s="168"/>
      <c r="H729" s="168"/>
      <c r="I729" s="169"/>
      <c r="J729" s="411">
        <v>194.29</v>
      </c>
      <c r="K729" s="407">
        <v>366.9</v>
      </c>
      <c r="L729" s="407">
        <v>219.77</v>
      </c>
      <c r="M729" s="407">
        <v>229.35</v>
      </c>
      <c r="N729" s="407">
        <v>225.63</v>
      </c>
      <c r="O729" s="407">
        <v>203.22</v>
      </c>
      <c r="P729" s="407">
        <v>211.79</v>
      </c>
      <c r="Q729" s="148">
        <f>SUM(E729:P729)</f>
        <v>1650.95</v>
      </c>
      <c r="R729" s="310">
        <f>Q729/7</f>
        <v>235.85</v>
      </c>
      <c r="S729" s="125"/>
      <c r="T729" s="125"/>
      <c r="U729" s="125"/>
      <c r="V729" s="125"/>
      <c r="W729" s="125" t="s">
        <v>376</v>
      </c>
      <c r="X729" s="125" t="s">
        <v>376</v>
      </c>
      <c r="Y729" s="125" t="s">
        <v>376</v>
      </c>
      <c r="Z729" s="125" t="s">
        <v>376</v>
      </c>
      <c r="AA729" s="168">
        <f t="shared" ref="AA729:AG729" si="86">J729</f>
        <v>194.29</v>
      </c>
      <c r="AB729" s="168">
        <f t="shared" si="86"/>
        <v>366.9</v>
      </c>
      <c r="AC729" s="168">
        <f t="shared" si="86"/>
        <v>219.77</v>
      </c>
      <c r="AD729" s="168">
        <f t="shared" si="86"/>
        <v>229.35</v>
      </c>
      <c r="AE729" s="168">
        <f t="shared" si="86"/>
        <v>225.63</v>
      </c>
      <c r="AF729" s="168">
        <f t="shared" si="86"/>
        <v>203.22</v>
      </c>
      <c r="AG729" s="168">
        <f t="shared" si="86"/>
        <v>211.79</v>
      </c>
      <c r="AH729" s="125"/>
      <c r="AI729" s="126"/>
    </row>
    <row r="730" spans="1:35" ht="12.75" customHeight="1">
      <c r="A730" s="36"/>
      <c r="B730" s="331"/>
      <c r="C730" s="36" t="s">
        <v>1483</v>
      </c>
      <c r="D730" s="2"/>
      <c r="E730" s="370"/>
      <c r="F730" s="402"/>
      <c r="G730" s="403"/>
      <c r="H730" s="403"/>
      <c r="I730" s="368"/>
      <c r="J730" s="118">
        <f t="shared" ref="J730:Q730" si="87">J728/$D$728</f>
        <v>51.948529411764703</v>
      </c>
      <c r="K730" s="118">
        <f t="shared" si="87"/>
        <v>98.102593582887707</v>
      </c>
      <c r="L730" s="118">
        <f t="shared" si="87"/>
        <v>58.763208556149699</v>
      </c>
      <c r="M730" s="118">
        <f t="shared" si="87"/>
        <v>61.3243048128342</v>
      </c>
      <c r="N730" s="118">
        <f t="shared" si="87"/>
        <v>60.329117647058801</v>
      </c>
      <c r="O730" s="118">
        <f t="shared" si="87"/>
        <v>54.336604278074901</v>
      </c>
      <c r="P730" s="118">
        <f t="shared" si="87"/>
        <v>56.627032085561503</v>
      </c>
      <c r="Q730" s="179">
        <f t="shared" si="87"/>
        <v>441.43139037433201</v>
      </c>
      <c r="R730" s="308">
        <f>+R728/D728</f>
        <v>0</v>
      </c>
      <c r="S730" s="125"/>
      <c r="T730" s="125"/>
      <c r="U730" s="125"/>
      <c r="V730" s="125"/>
      <c r="W730" s="125"/>
      <c r="X730" s="125"/>
      <c r="Y730" s="125"/>
      <c r="Z730" s="125"/>
      <c r="AA730" s="125"/>
      <c r="AB730" s="125"/>
      <c r="AC730" s="125"/>
      <c r="AD730" s="125"/>
      <c r="AE730" s="125"/>
      <c r="AF730" s="125"/>
      <c r="AG730" s="125"/>
      <c r="AH730" s="125"/>
      <c r="AI730" s="126"/>
    </row>
    <row r="731" spans="1:35" ht="12.75" customHeight="1">
      <c r="A731" s="36"/>
      <c r="B731" s="331"/>
      <c r="C731" s="36" t="s">
        <v>1484</v>
      </c>
      <c r="D731" s="337"/>
      <c r="E731" s="364"/>
      <c r="F731" s="126"/>
      <c r="G731" s="364"/>
      <c r="H731" s="364"/>
      <c r="I731" s="364"/>
      <c r="J731" s="412" t="s">
        <v>1485</v>
      </c>
      <c r="K731" s="412" t="s">
        <v>1486</v>
      </c>
      <c r="L731" s="412" t="s">
        <v>1487</v>
      </c>
      <c r="M731" s="412" t="s">
        <v>1488</v>
      </c>
      <c r="N731" s="412" t="s">
        <v>1489</v>
      </c>
      <c r="O731" s="412" t="s">
        <v>1490</v>
      </c>
      <c r="P731" s="412" t="s">
        <v>1491</v>
      </c>
      <c r="Q731" s="300"/>
      <c r="R731" s="466"/>
      <c r="S731" s="125"/>
      <c r="T731" s="125"/>
      <c r="U731" s="125"/>
      <c r="V731" s="125"/>
      <c r="W731" s="125"/>
      <c r="X731" s="125"/>
      <c r="Y731" s="125"/>
      <c r="Z731" s="125"/>
      <c r="AA731" s="125"/>
      <c r="AB731" s="125"/>
      <c r="AC731" s="125"/>
      <c r="AD731" s="125"/>
      <c r="AE731" s="125"/>
      <c r="AF731" s="125"/>
      <c r="AG731" s="125"/>
      <c r="AH731" s="125"/>
      <c r="AI731" s="126"/>
    </row>
    <row r="732" spans="1:35" ht="12.75" customHeight="1">
      <c r="A732" s="36"/>
      <c r="B732" s="331"/>
      <c r="C732" s="36" t="s">
        <v>1492</v>
      </c>
      <c r="D732" s="337"/>
      <c r="E732" s="407"/>
      <c r="F732" s="300"/>
      <c r="G732" s="407"/>
      <c r="H732" s="407"/>
      <c r="I732" s="407"/>
      <c r="J732" s="407"/>
      <c r="K732" s="407"/>
      <c r="L732" s="407"/>
      <c r="M732" s="407"/>
      <c r="N732" s="407"/>
      <c r="O732" s="407"/>
      <c r="P732" s="407"/>
      <c r="Q732" s="300"/>
      <c r="R732" s="466"/>
      <c r="S732" s="125"/>
      <c r="T732" s="125"/>
      <c r="U732" s="125"/>
      <c r="V732" s="125"/>
      <c r="W732" s="125"/>
      <c r="X732" s="125"/>
      <c r="Y732" s="125"/>
      <c r="Z732" s="125"/>
      <c r="AA732" s="125"/>
      <c r="AB732" s="125"/>
      <c r="AC732" s="125"/>
      <c r="AD732" s="125"/>
      <c r="AE732" s="125"/>
      <c r="AF732" s="125"/>
      <c r="AG732" s="125"/>
      <c r="AH732" s="125"/>
      <c r="AI732" s="126"/>
    </row>
    <row r="733" spans="1:35" ht="12.75" customHeight="1">
      <c r="A733" s="36"/>
      <c r="B733" s="331"/>
      <c r="C733" s="36" t="s">
        <v>1461</v>
      </c>
      <c r="D733" s="337"/>
      <c r="E733" s="407"/>
      <c r="F733" s="300"/>
      <c r="G733" s="407"/>
      <c r="H733" s="407"/>
      <c r="I733" s="407"/>
      <c r="J733" s="407"/>
      <c r="K733" s="407"/>
      <c r="L733" s="407"/>
      <c r="M733" s="407"/>
      <c r="N733" s="407"/>
      <c r="O733" s="407"/>
      <c r="P733" s="407"/>
      <c r="Q733" s="300"/>
      <c r="R733" s="466"/>
      <c r="S733" s="125"/>
      <c r="T733" s="125"/>
      <c r="U733" s="125"/>
      <c r="V733" s="125"/>
      <c r="W733" s="125"/>
      <c r="X733" s="125"/>
      <c r="Y733" s="125"/>
      <c r="Z733" s="125"/>
      <c r="AA733" s="125"/>
      <c r="AB733" s="125"/>
      <c r="AC733" s="125"/>
      <c r="AD733" s="125"/>
      <c r="AE733" s="125"/>
      <c r="AF733" s="125"/>
      <c r="AG733" s="125"/>
      <c r="AH733" s="125"/>
      <c r="AI733" s="126"/>
    </row>
    <row r="734" spans="1:35" ht="12.75" customHeight="1">
      <c r="A734" s="222"/>
      <c r="B734" s="350"/>
      <c r="C734" s="222"/>
      <c r="D734" s="343"/>
      <c r="E734" s="344"/>
      <c r="F734" s="171"/>
      <c r="G734" s="344"/>
      <c r="H734" s="344"/>
      <c r="I734" s="344"/>
      <c r="J734" s="344"/>
      <c r="K734" s="344"/>
      <c r="L734" s="344"/>
      <c r="M734" s="344"/>
      <c r="N734" s="344"/>
      <c r="O734" s="344"/>
      <c r="P734" s="344"/>
      <c r="Q734" s="171"/>
      <c r="R734" s="306"/>
      <c r="S734" s="125"/>
      <c r="T734" s="125"/>
      <c r="U734" s="125"/>
      <c r="V734" s="125"/>
      <c r="W734" s="125"/>
      <c r="X734" s="125"/>
      <c r="Y734" s="125"/>
      <c r="Z734" s="125"/>
      <c r="AA734" s="125"/>
      <c r="AB734" s="125"/>
      <c r="AC734" s="125"/>
      <c r="AD734" s="125"/>
      <c r="AE734" s="125"/>
      <c r="AF734" s="125"/>
      <c r="AG734" s="125"/>
      <c r="AH734" s="125"/>
      <c r="AI734" s="126"/>
    </row>
    <row r="735" spans="1:35" ht="12.75" customHeight="1">
      <c r="A735" s="36" t="s">
        <v>499</v>
      </c>
      <c r="B735" s="331">
        <v>1069</v>
      </c>
      <c r="C735" s="285" t="s">
        <v>1493</v>
      </c>
      <c r="D735" s="333">
        <v>943</v>
      </c>
      <c r="E735" s="334"/>
      <c r="F735" s="125"/>
      <c r="G735" s="168"/>
      <c r="H735" s="168"/>
      <c r="I735" s="168"/>
      <c r="J735" s="169"/>
      <c r="K735" s="169">
        <v>340.45</v>
      </c>
      <c r="L735" s="364">
        <v>4846.72</v>
      </c>
      <c r="M735" s="364">
        <v>3363.76</v>
      </c>
      <c r="N735" s="364">
        <v>12438.4</v>
      </c>
      <c r="O735" s="364">
        <v>2439.1</v>
      </c>
      <c r="P735" s="364">
        <v>2758.31</v>
      </c>
      <c r="Q735" s="531">
        <f>SUM(E735:P735)</f>
        <v>26186.74</v>
      </c>
      <c r="R735" s="460">
        <v>0</v>
      </c>
      <c r="S735" s="309">
        <f>+R735</f>
        <v>0</v>
      </c>
      <c r="T735" s="125"/>
      <c r="U735" s="125"/>
      <c r="V735" s="125"/>
      <c r="W735" s="125"/>
      <c r="X735" s="125"/>
      <c r="Y735" s="125"/>
      <c r="Z735" s="125"/>
      <c r="AA735" s="125"/>
      <c r="AB735" s="125"/>
      <c r="AC735" s="125"/>
      <c r="AD735" s="125"/>
      <c r="AE735" s="125"/>
      <c r="AF735" s="125"/>
      <c r="AG735" s="125"/>
      <c r="AH735" s="125"/>
      <c r="AI735" s="126"/>
    </row>
    <row r="736" spans="1:35" ht="12.75" customHeight="1">
      <c r="A736" s="36"/>
      <c r="B736" s="331"/>
      <c r="C736" s="36" t="s">
        <v>1494</v>
      </c>
      <c r="D736" s="2"/>
      <c r="E736" s="334"/>
      <c r="F736" s="125"/>
      <c r="G736" s="168"/>
      <c r="H736" s="168"/>
      <c r="I736" s="168"/>
      <c r="J736" s="169"/>
      <c r="K736" s="413" t="s">
        <v>376</v>
      </c>
      <c r="L736" s="412" t="s">
        <v>376</v>
      </c>
      <c r="M736" s="412" t="s">
        <v>376</v>
      </c>
      <c r="N736" s="412" t="s">
        <v>376</v>
      </c>
      <c r="O736" s="412" t="s">
        <v>376</v>
      </c>
      <c r="P736" s="412" t="s">
        <v>376</v>
      </c>
      <c r="Q736" s="532">
        <f>SUM(E736:P736)</f>
        <v>0</v>
      </c>
      <c r="R736" s="533">
        <f>Q736/6</f>
        <v>0</v>
      </c>
      <c r="S736" s="125"/>
      <c r="T736" s="309">
        <f>+R736</f>
        <v>0</v>
      </c>
      <c r="U736" s="221">
        <f>+Q736</f>
        <v>0</v>
      </c>
      <c r="V736" s="125"/>
      <c r="W736" s="125"/>
      <c r="X736" s="125" t="s">
        <v>376</v>
      </c>
      <c r="Y736" s="125" t="s">
        <v>376</v>
      </c>
      <c r="Z736" s="125" t="s">
        <v>376</v>
      </c>
      <c r="AA736" s="125" t="s">
        <v>376</v>
      </c>
      <c r="AB736" s="125" t="s">
        <v>376</v>
      </c>
      <c r="AC736" s="125" t="s">
        <v>376</v>
      </c>
      <c r="AD736" s="125" t="s">
        <v>376</v>
      </c>
      <c r="AE736" s="125" t="s">
        <v>376</v>
      </c>
      <c r="AF736" s="125" t="s">
        <v>376</v>
      </c>
      <c r="AG736" s="125" t="s">
        <v>376</v>
      </c>
      <c r="AH736" s="125"/>
      <c r="AI736" s="126"/>
    </row>
    <row r="737" spans="1:35" ht="12.75" customHeight="1">
      <c r="A737" s="36"/>
      <c r="B737" s="331"/>
      <c r="C737" s="36" t="s">
        <v>696</v>
      </c>
      <c r="D737" s="2"/>
      <c r="E737" s="370"/>
      <c r="F737" s="402"/>
      <c r="G737" s="403"/>
      <c r="H737" s="403"/>
      <c r="I737" s="403"/>
      <c r="J737" s="368"/>
      <c r="K737" s="109">
        <f t="shared" ref="K737:Q737" si="88">K735/$D$735</f>
        <v>0.36102863202545099</v>
      </c>
      <c r="L737" s="109">
        <f t="shared" si="88"/>
        <v>5.1396818663838797</v>
      </c>
      <c r="M737" s="109">
        <f t="shared" si="88"/>
        <v>3.56708377518558</v>
      </c>
      <c r="N737" s="109">
        <f t="shared" si="88"/>
        <v>13.190243902439001</v>
      </c>
      <c r="O737" s="109">
        <f t="shared" si="88"/>
        <v>2.5865323435843099</v>
      </c>
      <c r="P737" s="109">
        <f t="shared" si="88"/>
        <v>2.92503711558855</v>
      </c>
      <c r="Q737" s="51">
        <f t="shared" si="88"/>
        <v>27.7696076352068</v>
      </c>
      <c r="R737" s="533">
        <f>+R735/D735</f>
        <v>0</v>
      </c>
      <c r="S737" s="125"/>
      <c r="T737" s="125"/>
      <c r="U737" s="125"/>
      <c r="V737" s="125"/>
      <c r="W737" s="125"/>
      <c r="X737" s="125"/>
      <c r="Y737" s="125"/>
      <c r="Z737" s="125"/>
      <c r="AA737" s="125"/>
      <c r="AB737" s="125"/>
      <c r="AC737" s="125"/>
      <c r="AD737" s="125"/>
      <c r="AE737" s="125"/>
      <c r="AF737" s="125"/>
      <c r="AG737" s="125"/>
      <c r="AH737" s="125"/>
      <c r="AI737" s="126"/>
    </row>
    <row r="738" spans="1:35" ht="12.75" customHeight="1">
      <c r="A738" s="36"/>
      <c r="B738" s="331"/>
      <c r="C738" s="36" t="s">
        <v>1495</v>
      </c>
      <c r="D738" s="337"/>
      <c r="E738" s="364"/>
      <c r="F738" s="126"/>
      <c r="G738" s="364"/>
      <c r="H738" s="364"/>
      <c r="I738" s="364"/>
      <c r="J738" s="364"/>
      <c r="K738" s="407"/>
      <c r="L738" s="407"/>
      <c r="M738" s="407"/>
      <c r="N738" s="407"/>
      <c r="O738" s="407"/>
      <c r="P738" s="407"/>
      <c r="Q738" s="300"/>
      <c r="R738" s="466"/>
      <c r="S738" s="125"/>
      <c r="T738" s="125"/>
      <c r="U738" s="125"/>
      <c r="V738" s="125"/>
      <c r="W738" s="125"/>
      <c r="X738" s="125"/>
      <c r="Y738" s="125"/>
      <c r="Z738" s="125"/>
      <c r="AA738" s="125"/>
      <c r="AB738" s="125"/>
      <c r="AC738" s="125"/>
      <c r="AD738" s="125"/>
      <c r="AE738" s="125"/>
      <c r="AF738" s="125"/>
      <c r="AG738" s="125"/>
      <c r="AH738" s="125"/>
      <c r="AI738" s="126"/>
    </row>
    <row r="739" spans="1:35" ht="12.75" customHeight="1">
      <c r="A739" s="36"/>
      <c r="B739" s="331"/>
      <c r="C739" s="36" t="s">
        <v>1496</v>
      </c>
      <c r="D739" s="337"/>
      <c r="E739" s="407"/>
      <c r="F739" s="300"/>
      <c r="G739" s="407"/>
      <c r="H739" s="407"/>
      <c r="I739" s="407"/>
      <c r="J739" s="407"/>
      <c r="K739" s="407"/>
      <c r="L739" s="407"/>
      <c r="M739" s="407"/>
      <c r="N739" s="407"/>
      <c r="O739" s="407"/>
      <c r="P739" s="407"/>
      <c r="Q739" s="300"/>
      <c r="R739" s="466"/>
      <c r="S739" s="125"/>
      <c r="T739" s="125"/>
      <c r="U739" s="125"/>
      <c r="V739" s="125"/>
      <c r="W739" s="125"/>
      <c r="X739" s="125"/>
      <c r="Y739" s="125"/>
      <c r="Z739" s="125"/>
      <c r="AA739" s="125"/>
      <c r="AB739" s="125"/>
      <c r="AC739" s="125"/>
      <c r="AD739" s="125"/>
      <c r="AE739" s="125"/>
      <c r="AF739" s="125"/>
      <c r="AG739" s="125"/>
      <c r="AH739" s="125"/>
      <c r="AI739" s="126"/>
    </row>
    <row r="740" spans="1:35" ht="12.75" customHeight="1">
      <c r="A740" s="36"/>
      <c r="B740" s="331"/>
      <c r="C740" s="36" t="s">
        <v>1497</v>
      </c>
      <c r="D740" s="337"/>
      <c r="E740" s="407"/>
      <c r="F740" s="300"/>
      <c r="G740" s="407"/>
      <c r="H740" s="407"/>
      <c r="I740" s="407"/>
      <c r="J740" s="407"/>
      <c r="K740" s="407"/>
      <c r="L740" s="407"/>
      <c r="M740" s="407"/>
      <c r="N740" s="407"/>
      <c r="O740" s="407"/>
      <c r="P740" s="407"/>
      <c r="Q740" s="300"/>
      <c r="R740" s="466"/>
      <c r="S740" s="125"/>
      <c r="T740" s="125"/>
      <c r="U740" s="125"/>
      <c r="V740" s="125"/>
      <c r="W740" s="125"/>
      <c r="X740" s="125"/>
      <c r="Y740" s="125"/>
      <c r="Z740" s="125"/>
      <c r="AA740" s="125"/>
      <c r="AB740" s="125"/>
      <c r="AC740" s="125"/>
      <c r="AD740" s="125"/>
      <c r="AE740" s="125"/>
      <c r="AF740" s="125"/>
      <c r="AG740" s="125"/>
      <c r="AH740" s="125"/>
      <c r="AI740" s="126"/>
    </row>
    <row r="741" spans="1:35" ht="12.75" customHeight="1">
      <c r="A741" s="36"/>
      <c r="B741" s="331"/>
      <c r="C741" s="36" t="s">
        <v>1498</v>
      </c>
      <c r="D741" s="337"/>
      <c r="E741" s="407"/>
      <c r="F741" s="300"/>
      <c r="G741" s="407"/>
      <c r="H741" s="407"/>
      <c r="I741" s="407"/>
      <c r="J741" s="407"/>
      <c r="K741" s="407"/>
      <c r="L741" s="407"/>
      <c r="M741" s="407"/>
      <c r="N741" s="407"/>
      <c r="O741" s="407"/>
      <c r="P741" s="407"/>
      <c r="Q741" s="300"/>
      <c r="R741" s="466"/>
      <c r="S741" s="125"/>
      <c r="T741" s="125"/>
      <c r="U741" s="125"/>
      <c r="V741" s="125"/>
      <c r="W741" s="125"/>
      <c r="X741" s="125"/>
      <c r="Y741" s="125"/>
      <c r="Z741" s="125"/>
      <c r="AA741" s="125"/>
      <c r="AB741" s="125"/>
      <c r="AC741" s="125"/>
      <c r="AD741" s="125"/>
      <c r="AE741" s="125"/>
      <c r="AF741" s="125"/>
      <c r="AG741" s="125"/>
      <c r="AH741" s="125"/>
      <c r="AI741" s="126"/>
    </row>
    <row r="742" spans="1:35" ht="12.75" customHeight="1">
      <c r="A742" s="36"/>
      <c r="B742" s="331"/>
      <c r="C742" s="36" t="s">
        <v>1499</v>
      </c>
      <c r="D742" s="337"/>
      <c r="E742" s="407"/>
      <c r="F742" s="300"/>
      <c r="G742" s="407"/>
      <c r="H742" s="407"/>
      <c r="I742" s="407"/>
      <c r="J742" s="407"/>
      <c r="K742" s="407"/>
      <c r="L742" s="407"/>
      <c r="M742" s="407"/>
      <c r="N742" s="407"/>
      <c r="O742" s="407"/>
      <c r="P742" s="407"/>
      <c r="Q742" s="300"/>
      <c r="R742" s="466"/>
      <c r="S742" s="125"/>
      <c r="T742" s="125"/>
      <c r="U742" s="125"/>
      <c r="V742" s="125"/>
      <c r="W742" s="125"/>
      <c r="X742" s="125"/>
      <c r="Y742" s="125"/>
      <c r="Z742" s="125"/>
      <c r="AA742" s="125"/>
      <c r="AB742" s="125"/>
      <c r="AC742" s="125"/>
      <c r="AD742" s="125"/>
      <c r="AE742" s="125"/>
      <c r="AF742" s="125"/>
      <c r="AG742" s="125"/>
      <c r="AH742" s="125"/>
      <c r="AI742" s="126"/>
    </row>
    <row r="743" spans="1:35" ht="12.75" customHeight="1">
      <c r="A743" s="222"/>
      <c r="B743" s="350"/>
      <c r="C743" s="222"/>
      <c r="D743" s="343"/>
      <c r="E743" s="344"/>
      <c r="F743" s="171"/>
      <c r="G743" s="344"/>
      <c r="H743" s="344"/>
      <c r="I743" s="344"/>
      <c r="J743" s="344"/>
      <c r="K743" s="344"/>
      <c r="L743" s="344"/>
      <c r="M743" s="344"/>
      <c r="N743" s="344"/>
      <c r="O743" s="344"/>
      <c r="P743" s="344"/>
      <c r="Q743" s="171"/>
      <c r="R743" s="306"/>
      <c r="S743" s="125"/>
      <c r="T743" s="125"/>
      <c r="U743" s="125"/>
      <c r="V743" s="125"/>
      <c r="W743" s="125"/>
      <c r="X743" s="125"/>
      <c r="Y743" s="125"/>
      <c r="Z743" s="125"/>
      <c r="AA743" s="125"/>
      <c r="AB743" s="125"/>
      <c r="AC743" s="125"/>
      <c r="AD743" s="125"/>
      <c r="AE743" s="125"/>
      <c r="AF743" s="125"/>
      <c r="AG743" s="125"/>
      <c r="AH743" s="125"/>
      <c r="AI743" s="126"/>
    </row>
    <row r="744" spans="1:35" ht="12.75" customHeight="1">
      <c r="A744" s="36" t="s">
        <v>377</v>
      </c>
      <c r="B744" s="331">
        <v>1073</v>
      </c>
      <c r="C744" s="408" t="s">
        <v>1500</v>
      </c>
      <c r="D744" s="333">
        <v>310</v>
      </c>
      <c r="E744" s="334"/>
      <c r="F744" s="125"/>
      <c r="G744" s="168"/>
      <c r="H744" s="168"/>
      <c r="I744" s="168"/>
      <c r="J744" s="168"/>
      <c r="K744" s="168"/>
      <c r="L744" s="169"/>
      <c r="M744" s="211">
        <v>6831</v>
      </c>
      <c r="N744" s="364">
        <v>9273.65</v>
      </c>
      <c r="O744" s="364">
        <v>7831.9</v>
      </c>
      <c r="P744" s="364">
        <v>9222.5</v>
      </c>
      <c r="Q744" s="531">
        <f>SUM(E744:P744)</f>
        <v>33159.050000000003</v>
      </c>
      <c r="R744" s="460">
        <v>0</v>
      </c>
      <c r="S744" s="309">
        <f>+R744</f>
        <v>0</v>
      </c>
      <c r="T744" s="125"/>
      <c r="U744" s="125"/>
      <c r="V744" s="125"/>
      <c r="W744" s="125"/>
      <c r="X744" s="125"/>
      <c r="Y744" s="125"/>
      <c r="Z744" s="125"/>
      <c r="AA744" s="125"/>
      <c r="AB744" s="125"/>
      <c r="AC744" s="125"/>
      <c r="AD744" s="125"/>
      <c r="AE744" s="125"/>
      <c r="AF744" s="125"/>
      <c r="AG744" s="125"/>
      <c r="AH744" s="125"/>
      <c r="AI744" s="475">
        <f>SUM(L744:P744)</f>
        <v>33159.050000000003</v>
      </c>
    </row>
    <row r="745" spans="1:35" ht="12.75" customHeight="1">
      <c r="A745" s="36"/>
      <c r="B745" s="331"/>
      <c r="C745" s="36" t="s">
        <v>1501</v>
      </c>
      <c r="D745" s="2"/>
      <c r="E745" s="334"/>
      <c r="F745" s="125"/>
      <c r="G745" s="168"/>
      <c r="H745" s="168"/>
      <c r="I745" s="168"/>
      <c r="J745" s="168"/>
      <c r="K745" s="168"/>
      <c r="L745" s="169"/>
      <c r="M745" s="413" t="s">
        <v>376</v>
      </c>
      <c r="N745" s="412" t="s">
        <v>376</v>
      </c>
      <c r="O745" s="412" t="s">
        <v>376</v>
      </c>
      <c r="P745" s="412" t="s">
        <v>376</v>
      </c>
      <c r="Q745" s="532">
        <f>SUM(E745:P745)</f>
        <v>0</v>
      </c>
      <c r="R745" s="533">
        <f>Q745/4</f>
        <v>0</v>
      </c>
      <c r="S745" s="125"/>
      <c r="T745" s="309">
        <f>+R745</f>
        <v>0</v>
      </c>
      <c r="U745" s="221">
        <f>+Q745</f>
        <v>0</v>
      </c>
      <c r="V745" s="125"/>
      <c r="W745" s="125"/>
      <c r="X745" s="125" t="s">
        <v>376</v>
      </c>
      <c r="Y745" s="125" t="s">
        <v>376</v>
      </c>
      <c r="Z745" s="125" t="s">
        <v>376</v>
      </c>
      <c r="AA745" s="125" t="s">
        <v>376</v>
      </c>
      <c r="AB745" s="125" t="s">
        <v>376</v>
      </c>
      <c r="AC745" s="125" t="s">
        <v>376</v>
      </c>
      <c r="AD745" s="125" t="s">
        <v>376</v>
      </c>
      <c r="AE745" s="125" t="s">
        <v>376</v>
      </c>
      <c r="AF745" s="125" t="s">
        <v>376</v>
      </c>
      <c r="AG745" s="125" t="s">
        <v>376</v>
      </c>
      <c r="AH745" s="125"/>
      <c r="AI745" s="475">
        <f>SUM(L745:P745)</f>
        <v>0</v>
      </c>
    </row>
    <row r="746" spans="1:35" ht="12.75" customHeight="1">
      <c r="A746" s="36"/>
      <c r="B746" s="331"/>
      <c r="C746" s="36" t="s">
        <v>1502</v>
      </c>
      <c r="D746" s="2"/>
      <c r="E746" s="370"/>
      <c r="F746" s="402"/>
      <c r="G746" s="403"/>
      <c r="H746" s="403"/>
      <c r="I746" s="403"/>
      <c r="J746" s="403"/>
      <c r="K746" s="403"/>
      <c r="L746" s="368"/>
      <c r="M746" s="109">
        <f>M744/$D$744</f>
        <v>22.035483870967699</v>
      </c>
      <c r="N746" s="109">
        <f>N744/$D$744</f>
        <v>29.914999999999999</v>
      </c>
      <c r="O746" s="109">
        <f>O744/$D$744</f>
        <v>25.264193548387102</v>
      </c>
      <c r="P746" s="109">
        <f>P744/$D$744</f>
        <v>29.75</v>
      </c>
      <c r="Q746" s="51">
        <f>Q744/$D$744</f>
        <v>106.964677419355</v>
      </c>
      <c r="R746" s="533">
        <f>+R744/D744</f>
        <v>0</v>
      </c>
      <c r="S746" s="125"/>
      <c r="T746" s="125"/>
      <c r="U746" s="125"/>
      <c r="V746" s="125"/>
      <c r="W746" s="125"/>
      <c r="X746" s="125"/>
      <c r="Y746" s="125"/>
      <c r="Z746" s="125"/>
      <c r="AA746" s="125"/>
      <c r="AB746" s="125"/>
      <c r="AC746" s="125"/>
      <c r="AD746" s="125"/>
      <c r="AE746" s="125"/>
      <c r="AF746" s="125"/>
      <c r="AG746" s="125"/>
      <c r="AH746" s="125"/>
      <c r="AI746" s="475">
        <f>SUM(L746:P746)</f>
        <v>106.964677419355</v>
      </c>
    </row>
    <row r="747" spans="1:35" ht="12.75" customHeight="1">
      <c r="A747" s="36"/>
      <c r="B747" s="331"/>
      <c r="C747" s="36" t="s">
        <v>1503</v>
      </c>
      <c r="D747" s="337"/>
      <c r="E747" s="364"/>
      <c r="F747" s="126"/>
      <c r="G747" s="364"/>
      <c r="H747" s="364"/>
      <c r="I747" s="364"/>
      <c r="J747" s="364"/>
      <c r="K747" s="364"/>
      <c r="L747" s="364"/>
      <c r="M747" s="407"/>
      <c r="N747" s="407"/>
      <c r="O747" s="407"/>
      <c r="P747" s="407"/>
      <c r="Q747" s="300"/>
      <c r="R747" s="466"/>
      <c r="S747" s="125"/>
      <c r="T747" s="125"/>
      <c r="U747" s="125"/>
      <c r="V747" s="125"/>
      <c r="W747" s="125"/>
      <c r="X747" s="125"/>
      <c r="Y747" s="125"/>
      <c r="Z747" s="125"/>
      <c r="AA747" s="125"/>
      <c r="AB747" s="125"/>
      <c r="AC747" s="125"/>
      <c r="AD747" s="125"/>
      <c r="AE747" s="125"/>
      <c r="AF747" s="125"/>
      <c r="AG747" s="125"/>
      <c r="AH747" s="125"/>
      <c r="AI747" s="126"/>
    </row>
    <row r="748" spans="1:35" ht="12.75" customHeight="1">
      <c r="A748" s="36"/>
      <c r="B748" s="331"/>
      <c r="C748" s="36" t="s">
        <v>1504</v>
      </c>
      <c r="D748" s="337"/>
      <c r="E748" s="407"/>
      <c r="F748" s="300"/>
      <c r="G748" s="407"/>
      <c r="H748" s="407"/>
      <c r="I748" s="407"/>
      <c r="J748" s="407"/>
      <c r="K748" s="407"/>
      <c r="L748" s="407"/>
      <c r="M748" s="407"/>
      <c r="N748" s="407"/>
      <c r="O748" s="407"/>
      <c r="P748" s="407"/>
      <c r="Q748" s="300"/>
      <c r="R748" s="466"/>
      <c r="S748" s="125"/>
      <c r="T748" s="125"/>
      <c r="U748" s="125"/>
      <c r="V748" s="125"/>
      <c r="W748" s="125"/>
      <c r="X748" s="125"/>
      <c r="Y748" s="125"/>
      <c r="Z748" s="125"/>
      <c r="AA748" s="125"/>
      <c r="AB748" s="125"/>
      <c r="AC748" s="125"/>
      <c r="AD748" s="125"/>
      <c r="AE748" s="125"/>
      <c r="AF748" s="125"/>
      <c r="AG748" s="125"/>
      <c r="AH748" s="125"/>
      <c r="AI748" s="126"/>
    </row>
    <row r="749" spans="1:35" ht="12.75" customHeight="1">
      <c r="A749" s="222"/>
      <c r="B749" s="350"/>
      <c r="C749" s="222"/>
      <c r="D749" s="343"/>
      <c r="E749" s="344"/>
      <c r="F749" s="171"/>
      <c r="G749" s="344"/>
      <c r="H749" s="344"/>
      <c r="I749" s="344"/>
      <c r="J749" s="344"/>
      <c r="K749" s="344"/>
      <c r="L749" s="344"/>
      <c r="M749" s="344"/>
      <c r="N749" s="344"/>
      <c r="O749" s="344"/>
      <c r="P749" s="344"/>
      <c r="Q749" s="171"/>
      <c r="R749" s="306"/>
      <c r="S749" s="125"/>
      <c r="T749" s="125"/>
      <c r="U749" s="125"/>
      <c r="V749" s="125"/>
      <c r="W749" s="125"/>
      <c r="X749" s="125"/>
      <c r="Y749" s="125"/>
      <c r="Z749" s="125"/>
      <c r="AA749" s="125"/>
      <c r="AB749" s="125"/>
      <c r="AC749" s="125"/>
      <c r="AD749" s="125"/>
      <c r="AE749" s="125"/>
      <c r="AF749" s="125"/>
      <c r="AG749" s="125"/>
      <c r="AH749" s="125"/>
      <c r="AI749" s="126"/>
    </row>
    <row r="750" spans="1:35" ht="12.75" customHeight="1">
      <c r="A750" s="36" t="s">
        <v>621</v>
      </c>
      <c r="B750" s="331">
        <v>725</v>
      </c>
      <c r="C750" s="285" t="s">
        <v>1505</v>
      </c>
      <c r="D750" s="333">
        <v>1616</v>
      </c>
      <c r="E750" s="334"/>
      <c r="F750" s="125"/>
      <c r="G750" s="168"/>
      <c r="H750" s="168"/>
      <c r="I750" s="168"/>
      <c r="J750" s="168"/>
      <c r="K750" s="169"/>
      <c r="L750" s="169">
        <v>99210.87</v>
      </c>
      <c r="M750" s="364">
        <v>94352.75</v>
      </c>
      <c r="N750" s="364">
        <v>93123.94</v>
      </c>
      <c r="O750" s="364">
        <v>91507.54</v>
      </c>
      <c r="P750" s="364">
        <v>154219.93</v>
      </c>
      <c r="Q750" s="531">
        <f>SUM(E750:P750)</f>
        <v>532415.03</v>
      </c>
      <c r="R750" s="476">
        <v>0</v>
      </c>
      <c r="S750" s="309">
        <f>+R750</f>
        <v>0</v>
      </c>
      <c r="T750" s="125"/>
      <c r="U750" s="125"/>
      <c r="V750" s="125"/>
      <c r="W750" s="125"/>
      <c r="X750" s="125"/>
      <c r="Y750" s="125"/>
      <c r="Z750" s="125"/>
      <c r="AA750" s="125"/>
      <c r="AB750" s="125"/>
      <c r="AC750" s="125"/>
      <c r="AD750" s="125"/>
      <c r="AE750" s="125"/>
      <c r="AF750" s="125"/>
      <c r="AG750" s="125"/>
      <c r="AH750" s="125"/>
      <c r="AI750" s="126"/>
    </row>
    <row r="751" spans="1:35" ht="12.75" customHeight="1">
      <c r="A751" s="36"/>
      <c r="B751" s="331"/>
      <c r="C751" s="36" t="s">
        <v>1506</v>
      </c>
      <c r="D751" s="2"/>
      <c r="E751" s="334"/>
      <c r="F751" s="125"/>
      <c r="G751" s="168"/>
      <c r="H751" s="168"/>
      <c r="I751" s="168"/>
      <c r="J751" s="168"/>
      <c r="K751" s="169"/>
      <c r="L751" s="413" t="s">
        <v>376</v>
      </c>
      <c r="M751" s="412" t="s">
        <v>376</v>
      </c>
      <c r="N751" s="412" t="s">
        <v>376</v>
      </c>
      <c r="O751" s="412" t="s">
        <v>376</v>
      </c>
      <c r="P751" s="407">
        <v>5652.19</v>
      </c>
      <c r="Q751" s="532">
        <f>SUM(E751:P751)</f>
        <v>5652.19</v>
      </c>
      <c r="R751" s="533">
        <f>Q751/5</f>
        <v>1130.4380000000001</v>
      </c>
      <c r="S751" s="125"/>
      <c r="T751" s="309">
        <f>+R751</f>
        <v>1130.4380000000001</v>
      </c>
      <c r="U751" s="221">
        <f>+Q751</f>
        <v>5652.19</v>
      </c>
      <c r="V751" s="125"/>
      <c r="W751" s="125"/>
      <c r="X751" s="125"/>
      <c r="Y751" s="125" t="s">
        <v>376</v>
      </c>
      <c r="Z751" s="125" t="s">
        <v>376</v>
      </c>
      <c r="AA751" s="125" t="s">
        <v>376</v>
      </c>
      <c r="AB751" s="125" t="s">
        <v>376</v>
      </c>
      <c r="AC751" s="125" t="s">
        <v>376</v>
      </c>
      <c r="AD751" s="125" t="s">
        <v>376</v>
      </c>
      <c r="AE751" s="125" t="s">
        <v>376</v>
      </c>
      <c r="AF751" s="125" t="s">
        <v>376</v>
      </c>
      <c r="AG751" s="168">
        <f>P751</f>
        <v>5652.19</v>
      </c>
      <c r="AH751" s="125"/>
      <c r="AI751" s="126"/>
    </row>
    <row r="752" spans="1:35" ht="12.75" customHeight="1">
      <c r="A752" s="36"/>
      <c r="B752" s="331"/>
      <c r="C752" s="36" t="s">
        <v>868</v>
      </c>
      <c r="D752" s="2"/>
      <c r="E752" s="370"/>
      <c r="F752" s="402"/>
      <c r="G752" s="403"/>
      <c r="H752" s="403"/>
      <c r="I752" s="403"/>
      <c r="J752" s="403"/>
      <c r="K752" s="368"/>
      <c r="L752" s="109">
        <f t="shared" ref="L752:Q752" si="89">L750/$D$750</f>
        <v>61.392865099009903</v>
      </c>
      <c r="M752" s="109">
        <f t="shared" si="89"/>
        <v>58.386602722772302</v>
      </c>
      <c r="N752" s="109">
        <f t="shared" si="89"/>
        <v>57.626200495049503</v>
      </c>
      <c r="O752" s="109">
        <f t="shared" si="89"/>
        <v>56.625952970297</v>
      </c>
      <c r="P752" s="109">
        <f t="shared" si="89"/>
        <v>95.433125000000004</v>
      </c>
      <c r="Q752" s="51">
        <f t="shared" si="89"/>
        <v>329.464746287129</v>
      </c>
      <c r="R752" s="533">
        <f>+R750/D750</f>
        <v>0</v>
      </c>
      <c r="S752" s="125"/>
      <c r="T752" s="125"/>
      <c r="U752" s="125"/>
      <c r="V752" s="125"/>
      <c r="W752" s="125"/>
      <c r="X752" s="125"/>
      <c r="Y752" s="125"/>
      <c r="Z752" s="125"/>
      <c r="AA752" s="125"/>
      <c r="AB752" s="125"/>
      <c r="AC752" s="125"/>
      <c r="AD752" s="125"/>
      <c r="AE752" s="125"/>
      <c r="AF752" s="125"/>
      <c r="AG752" s="125"/>
      <c r="AH752" s="125"/>
      <c r="AI752" s="126"/>
    </row>
    <row r="753" spans="1:35" ht="12.75" customHeight="1">
      <c r="A753" s="36"/>
      <c r="B753" s="331"/>
      <c r="C753" s="36" t="s">
        <v>1507</v>
      </c>
      <c r="D753" s="337"/>
      <c r="E753" s="364"/>
      <c r="F753" s="126"/>
      <c r="G753" s="364"/>
      <c r="H753" s="364"/>
      <c r="I753" s="364"/>
      <c r="J753" s="364"/>
      <c r="K753" s="364"/>
      <c r="L753" s="407"/>
      <c r="M753" s="407"/>
      <c r="N753" s="407"/>
      <c r="O753" s="407"/>
      <c r="P753" s="412" t="s">
        <v>1508</v>
      </c>
      <c r="Q753" s="300"/>
      <c r="R753" s="466"/>
      <c r="S753" s="125"/>
      <c r="T753" s="125"/>
      <c r="U753" s="125"/>
      <c r="V753" s="125"/>
      <c r="W753" s="125"/>
      <c r="X753" s="125"/>
      <c r="Y753" s="125"/>
      <c r="Z753" s="125"/>
      <c r="AA753" s="125"/>
      <c r="AB753" s="125"/>
      <c r="AC753" s="125"/>
      <c r="AD753" s="125"/>
      <c r="AE753" s="125"/>
      <c r="AF753" s="125"/>
      <c r="AG753" s="125"/>
      <c r="AH753" s="125"/>
      <c r="AI753" s="126"/>
    </row>
    <row r="754" spans="1:35" ht="12.75" customHeight="1">
      <c r="A754" s="36"/>
      <c r="B754" s="331"/>
      <c r="C754" s="36" t="s">
        <v>1509</v>
      </c>
      <c r="D754" s="337"/>
      <c r="E754" s="407"/>
      <c r="F754" s="300"/>
      <c r="G754" s="407"/>
      <c r="H754" s="407"/>
      <c r="I754" s="407"/>
      <c r="J754" s="407"/>
      <c r="K754" s="407"/>
      <c r="L754" s="407"/>
      <c r="M754" s="407"/>
      <c r="N754" s="407"/>
      <c r="O754" s="407"/>
      <c r="P754" s="407"/>
      <c r="Q754" s="300"/>
      <c r="R754" s="466"/>
      <c r="S754" s="125"/>
      <c r="T754" s="125"/>
      <c r="U754" s="125"/>
      <c r="V754" s="125"/>
      <c r="W754" s="125"/>
      <c r="X754" s="125"/>
      <c r="Y754" s="125"/>
      <c r="Z754" s="125"/>
      <c r="AA754" s="125"/>
      <c r="AB754" s="125"/>
      <c r="AC754" s="125"/>
      <c r="AD754" s="125"/>
      <c r="AE754" s="125"/>
      <c r="AF754" s="125"/>
      <c r="AG754" s="125"/>
      <c r="AH754" s="125"/>
      <c r="AI754" s="126"/>
    </row>
    <row r="755" spans="1:35" ht="12.75" customHeight="1">
      <c r="A755" s="36"/>
      <c r="B755" s="331"/>
      <c r="C755" s="36" t="s">
        <v>1510</v>
      </c>
      <c r="D755" s="337"/>
      <c r="E755" s="407"/>
      <c r="F755" s="300"/>
      <c r="G755" s="407"/>
      <c r="H755" s="407"/>
      <c r="I755" s="407"/>
      <c r="J755" s="407"/>
      <c r="K755" s="407"/>
      <c r="L755" s="407"/>
      <c r="M755" s="407"/>
      <c r="N755" s="407"/>
      <c r="O755" s="407"/>
      <c r="P755" s="407"/>
      <c r="Q755" s="300"/>
      <c r="R755" s="466"/>
      <c r="S755" s="125"/>
      <c r="T755" s="125"/>
      <c r="U755" s="125"/>
      <c r="V755" s="125"/>
      <c r="W755" s="125"/>
      <c r="X755" s="125"/>
      <c r="Y755" s="125"/>
      <c r="Z755" s="125"/>
      <c r="AA755" s="125"/>
      <c r="AB755" s="125"/>
      <c r="AC755" s="125"/>
      <c r="AD755" s="125"/>
      <c r="AE755" s="125"/>
      <c r="AF755" s="125"/>
      <c r="AG755" s="125"/>
      <c r="AH755" s="125"/>
      <c r="AI755" s="126"/>
    </row>
    <row r="756" spans="1:35" ht="12.75" customHeight="1">
      <c r="A756" s="36"/>
      <c r="B756" s="331"/>
      <c r="C756" s="36" t="s">
        <v>1511</v>
      </c>
      <c r="D756" s="337"/>
      <c r="E756" s="407"/>
      <c r="F756" s="300"/>
      <c r="G756" s="407"/>
      <c r="H756" s="407"/>
      <c r="I756" s="407"/>
      <c r="J756" s="407"/>
      <c r="K756" s="407"/>
      <c r="L756" s="407"/>
      <c r="M756" s="407"/>
      <c r="N756" s="407"/>
      <c r="O756" s="407"/>
      <c r="P756" s="407"/>
      <c r="Q756" s="300"/>
      <c r="R756" s="466"/>
      <c r="S756" s="125"/>
      <c r="T756" s="125"/>
      <c r="U756" s="125"/>
      <c r="V756" s="125"/>
      <c r="W756" s="125"/>
      <c r="X756" s="125"/>
      <c r="Y756" s="125"/>
      <c r="Z756" s="125"/>
      <c r="AA756" s="125"/>
      <c r="AB756" s="125"/>
      <c r="AC756" s="125"/>
      <c r="AD756" s="125"/>
      <c r="AE756" s="125"/>
      <c r="AF756" s="125"/>
      <c r="AG756" s="125"/>
      <c r="AH756" s="125"/>
      <c r="AI756" s="126"/>
    </row>
    <row r="757" spans="1:35" ht="12.75" customHeight="1">
      <c r="A757" s="36"/>
      <c r="B757" s="331"/>
      <c r="C757" s="36" t="s">
        <v>868</v>
      </c>
      <c r="D757" s="337"/>
      <c r="E757" s="407"/>
      <c r="F757" s="300"/>
      <c r="G757" s="407"/>
      <c r="H757" s="407"/>
      <c r="I757" s="407"/>
      <c r="J757" s="407"/>
      <c r="K757" s="407"/>
      <c r="L757" s="407"/>
      <c r="M757" s="407"/>
      <c r="N757" s="407"/>
      <c r="O757" s="407"/>
      <c r="P757" s="407"/>
      <c r="Q757" s="300"/>
      <c r="R757" s="466"/>
      <c r="S757" s="125"/>
      <c r="T757" s="125"/>
      <c r="U757" s="125"/>
      <c r="V757" s="125"/>
      <c r="W757" s="125"/>
      <c r="X757" s="125"/>
      <c r="Y757" s="125"/>
      <c r="Z757" s="125"/>
      <c r="AA757" s="125"/>
      <c r="AB757" s="125"/>
      <c r="AC757" s="125"/>
      <c r="AD757" s="125"/>
      <c r="AE757" s="125"/>
      <c r="AF757" s="125"/>
      <c r="AG757" s="125"/>
      <c r="AH757" s="125"/>
      <c r="AI757" s="126"/>
    </row>
    <row r="758" spans="1:35" ht="12.75" customHeight="1">
      <c r="A758" s="36"/>
      <c r="B758" s="331"/>
      <c r="C758" s="36" t="s">
        <v>1512</v>
      </c>
      <c r="D758" s="337"/>
      <c r="E758" s="407"/>
      <c r="F758" s="300"/>
      <c r="G758" s="407"/>
      <c r="H758" s="407"/>
      <c r="I758" s="407"/>
      <c r="J758" s="407"/>
      <c r="K758" s="407"/>
      <c r="L758" s="407"/>
      <c r="M758" s="407"/>
      <c r="N758" s="407"/>
      <c r="O758" s="407"/>
      <c r="P758" s="407"/>
      <c r="Q758" s="300"/>
      <c r="R758" s="466"/>
      <c r="S758" s="125"/>
      <c r="T758" s="125"/>
      <c r="U758" s="125"/>
      <c r="V758" s="125"/>
      <c r="W758" s="125"/>
      <c r="X758" s="125"/>
      <c r="Y758" s="125"/>
      <c r="Z758" s="125"/>
      <c r="AA758" s="125"/>
      <c r="AB758" s="125"/>
      <c r="AC758" s="125"/>
      <c r="AD758" s="125"/>
      <c r="AE758" s="125"/>
      <c r="AF758" s="125"/>
      <c r="AG758" s="125"/>
      <c r="AH758" s="125"/>
      <c r="AI758" s="126"/>
    </row>
    <row r="759" spans="1:35" ht="12.75" customHeight="1">
      <c r="A759" s="36"/>
      <c r="B759" s="331"/>
      <c r="C759" s="36" t="s">
        <v>1513</v>
      </c>
      <c r="D759" s="337"/>
      <c r="E759" s="407"/>
      <c r="F759" s="300"/>
      <c r="G759" s="407"/>
      <c r="H759" s="407"/>
      <c r="I759" s="407"/>
      <c r="J759" s="407"/>
      <c r="K759" s="407"/>
      <c r="L759" s="407"/>
      <c r="M759" s="407"/>
      <c r="N759" s="407"/>
      <c r="O759" s="407"/>
      <c r="P759" s="407"/>
      <c r="Q759" s="300"/>
      <c r="R759" s="466"/>
      <c r="S759" s="125"/>
      <c r="T759" s="125"/>
      <c r="U759" s="125"/>
      <c r="V759" s="125"/>
      <c r="W759" s="125"/>
      <c r="X759" s="125"/>
      <c r="Y759" s="125"/>
      <c r="Z759" s="125"/>
      <c r="AA759" s="125"/>
      <c r="AB759" s="125"/>
      <c r="AC759" s="125"/>
      <c r="AD759" s="125"/>
      <c r="AE759" s="125"/>
      <c r="AF759" s="125"/>
      <c r="AG759" s="125"/>
      <c r="AH759" s="125"/>
      <c r="AI759" s="126"/>
    </row>
    <row r="760" spans="1:35" ht="12.75" customHeight="1">
      <c r="A760" s="36"/>
      <c r="B760" s="331"/>
      <c r="C760" s="36" t="s">
        <v>1514</v>
      </c>
      <c r="D760" s="337"/>
      <c r="E760" s="407"/>
      <c r="F760" s="300"/>
      <c r="G760" s="407"/>
      <c r="H760" s="407"/>
      <c r="I760" s="407"/>
      <c r="J760" s="407"/>
      <c r="K760" s="407"/>
      <c r="L760" s="407"/>
      <c r="M760" s="407"/>
      <c r="N760" s="407"/>
      <c r="O760" s="407"/>
      <c r="P760" s="407"/>
      <c r="Q760" s="300"/>
      <c r="R760" s="466"/>
      <c r="S760" s="125"/>
      <c r="T760" s="125"/>
      <c r="U760" s="125"/>
      <c r="V760" s="125"/>
      <c r="W760" s="125"/>
      <c r="X760" s="125"/>
      <c r="Y760" s="125"/>
      <c r="Z760" s="125"/>
      <c r="AA760" s="125"/>
      <c r="AB760" s="125"/>
      <c r="AC760" s="125"/>
      <c r="AD760" s="125"/>
      <c r="AE760" s="125"/>
      <c r="AF760" s="125"/>
      <c r="AG760" s="125"/>
      <c r="AH760" s="125"/>
      <c r="AI760" s="126"/>
    </row>
    <row r="761" spans="1:35" ht="12.75" customHeight="1">
      <c r="A761" s="36"/>
      <c r="B761" s="331"/>
      <c r="C761" s="36" t="s">
        <v>1515</v>
      </c>
      <c r="D761" s="337"/>
      <c r="E761" s="407"/>
      <c r="F761" s="300"/>
      <c r="G761" s="407"/>
      <c r="H761" s="407"/>
      <c r="I761" s="407"/>
      <c r="J761" s="407"/>
      <c r="K761" s="407"/>
      <c r="L761" s="407"/>
      <c r="M761" s="407"/>
      <c r="N761" s="407"/>
      <c r="O761" s="407"/>
      <c r="P761" s="407"/>
      <c r="Q761" s="300"/>
      <c r="R761" s="466"/>
      <c r="S761" s="125"/>
      <c r="T761" s="125"/>
      <c r="U761" s="125"/>
      <c r="V761" s="125"/>
      <c r="W761" s="125"/>
      <c r="X761" s="125"/>
      <c r="Y761" s="125"/>
      <c r="Z761" s="125"/>
      <c r="AA761" s="125"/>
      <c r="AB761" s="125"/>
      <c r="AC761" s="125"/>
      <c r="AD761" s="125"/>
      <c r="AE761" s="125"/>
      <c r="AF761" s="125"/>
      <c r="AG761" s="125"/>
      <c r="AH761" s="125"/>
      <c r="AI761" s="126"/>
    </row>
    <row r="762" spans="1:35" ht="12.75" customHeight="1">
      <c r="A762" s="222"/>
      <c r="B762" s="350"/>
      <c r="C762" s="222"/>
      <c r="D762" s="343"/>
      <c r="E762" s="344"/>
      <c r="F762" s="171"/>
      <c r="G762" s="344"/>
      <c r="H762" s="344"/>
      <c r="I762" s="344"/>
      <c r="J762" s="344"/>
      <c r="K762" s="344"/>
      <c r="L762" s="344"/>
      <c r="M762" s="344"/>
      <c r="N762" s="344"/>
      <c r="O762" s="344"/>
      <c r="P762" s="344"/>
      <c r="Q762" s="171"/>
      <c r="R762" s="306"/>
      <c r="S762" s="125"/>
      <c r="T762" s="125"/>
      <c r="U762" s="125"/>
      <c r="V762" s="125"/>
      <c r="W762" s="125"/>
      <c r="X762" s="125"/>
      <c r="Y762" s="125"/>
      <c r="Z762" s="125"/>
      <c r="AA762" s="125"/>
      <c r="AB762" s="125"/>
      <c r="AC762" s="125"/>
      <c r="AD762" s="125"/>
      <c r="AE762" s="125"/>
      <c r="AF762" s="125"/>
      <c r="AG762" s="125"/>
      <c r="AH762" s="125"/>
      <c r="AI762" s="126"/>
    </row>
    <row r="763" spans="1:35" ht="12.75" customHeight="1">
      <c r="A763" s="36" t="s">
        <v>600</v>
      </c>
      <c r="B763" s="331">
        <v>1070</v>
      </c>
      <c r="C763" s="285" t="s">
        <v>1516</v>
      </c>
      <c r="D763" s="333">
        <v>948</v>
      </c>
      <c r="E763" s="334"/>
      <c r="F763" s="125"/>
      <c r="G763" s="168"/>
      <c r="H763" s="168"/>
      <c r="I763" s="168"/>
      <c r="J763" s="169"/>
      <c r="K763" s="169">
        <v>7409.27</v>
      </c>
      <c r="L763" s="364"/>
      <c r="M763" s="364">
        <v>2184.9499999999998</v>
      </c>
      <c r="N763" s="364">
        <v>19217</v>
      </c>
      <c r="O763" s="364"/>
      <c r="P763" s="364"/>
      <c r="Q763" s="531">
        <f>SUM(E763:P763)</f>
        <v>28811.22</v>
      </c>
      <c r="R763" s="460">
        <v>0</v>
      </c>
      <c r="S763" s="309">
        <f>+R763</f>
        <v>0</v>
      </c>
      <c r="T763" s="125"/>
      <c r="U763" s="125"/>
      <c r="V763" s="125"/>
      <c r="W763" s="125"/>
      <c r="X763" s="125"/>
      <c r="Y763" s="125"/>
      <c r="Z763" s="125"/>
      <c r="AA763" s="125"/>
      <c r="AB763" s="125"/>
      <c r="AC763" s="125"/>
      <c r="AD763" s="125"/>
      <c r="AE763" s="125"/>
      <c r="AF763" s="125"/>
      <c r="AG763" s="125"/>
      <c r="AH763" s="125"/>
      <c r="AI763" s="126"/>
    </row>
    <row r="764" spans="1:35" ht="12.75" customHeight="1">
      <c r="A764" s="36"/>
      <c r="B764" s="331"/>
      <c r="C764" s="36" t="s">
        <v>1517</v>
      </c>
      <c r="D764" s="2"/>
      <c r="E764" s="334"/>
      <c r="F764" s="125"/>
      <c r="G764" s="168"/>
      <c r="H764" s="168"/>
      <c r="I764" s="168"/>
      <c r="J764" s="169"/>
      <c r="K764" s="413" t="s">
        <v>376</v>
      </c>
      <c r="L764" s="407"/>
      <c r="M764" s="412" t="s">
        <v>376</v>
      </c>
      <c r="N764" s="412" t="s">
        <v>376</v>
      </c>
      <c r="O764" s="407"/>
      <c r="P764" s="407"/>
      <c r="Q764" s="532">
        <f>SUM(E764:P764)</f>
        <v>0</v>
      </c>
      <c r="R764" s="533">
        <f>Q764/6</f>
        <v>0</v>
      </c>
      <c r="S764" s="125"/>
      <c r="T764" s="309">
        <f>+R764</f>
        <v>0</v>
      </c>
      <c r="U764" s="221">
        <f>+Q764</f>
        <v>0</v>
      </c>
      <c r="V764" s="125"/>
      <c r="W764" s="125"/>
      <c r="X764" s="125"/>
      <c r="Y764" s="125" t="s">
        <v>376</v>
      </c>
      <c r="Z764" s="125" t="s">
        <v>376</v>
      </c>
      <c r="AA764" s="125" t="s">
        <v>376</v>
      </c>
      <c r="AB764" s="125" t="s">
        <v>376</v>
      </c>
      <c r="AC764" s="125" t="s">
        <v>376</v>
      </c>
      <c r="AD764" s="125" t="s">
        <v>376</v>
      </c>
      <c r="AE764" s="125" t="s">
        <v>376</v>
      </c>
      <c r="AF764" s="125" t="s">
        <v>376</v>
      </c>
      <c r="AG764" s="125" t="s">
        <v>376</v>
      </c>
      <c r="AH764" s="125"/>
      <c r="AI764" s="126"/>
    </row>
    <row r="765" spans="1:35" ht="12.75" customHeight="1">
      <c r="A765" s="36"/>
      <c r="B765" s="331"/>
      <c r="C765" s="36" t="s">
        <v>1518</v>
      </c>
      <c r="D765" s="2"/>
      <c r="E765" s="370"/>
      <c r="F765" s="402"/>
      <c r="G765" s="403"/>
      <c r="H765" s="403"/>
      <c r="I765" s="403"/>
      <c r="J765" s="368"/>
      <c r="K765" s="109">
        <f t="shared" ref="K765:Q765" si="90">K763/$D$763</f>
        <v>7.8156856540084396</v>
      </c>
      <c r="L765" s="109">
        <f t="shared" si="90"/>
        <v>0</v>
      </c>
      <c r="M765" s="109">
        <f t="shared" si="90"/>
        <v>2.30479957805907</v>
      </c>
      <c r="N765" s="109">
        <f t="shared" si="90"/>
        <v>20.271097046413502</v>
      </c>
      <c r="O765" s="109">
        <f t="shared" si="90"/>
        <v>0</v>
      </c>
      <c r="P765" s="109">
        <f t="shared" si="90"/>
        <v>0</v>
      </c>
      <c r="Q765" s="51">
        <f t="shared" si="90"/>
        <v>30.391582278481</v>
      </c>
      <c r="R765" s="533">
        <f>+R763/D763</f>
        <v>0</v>
      </c>
      <c r="S765" s="125"/>
      <c r="T765" s="125"/>
      <c r="U765" s="125"/>
      <c r="V765" s="125"/>
      <c r="W765" s="125"/>
      <c r="X765" s="125"/>
      <c r="Y765" s="125"/>
      <c r="Z765" s="125"/>
      <c r="AA765" s="125"/>
      <c r="AB765" s="125"/>
      <c r="AC765" s="125"/>
      <c r="AD765" s="125"/>
      <c r="AE765" s="125"/>
      <c r="AF765" s="125"/>
      <c r="AG765" s="125"/>
      <c r="AH765" s="125"/>
      <c r="AI765" s="126"/>
    </row>
    <row r="766" spans="1:35" ht="12.75" customHeight="1">
      <c r="A766" s="36"/>
      <c r="B766" s="331"/>
      <c r="C766" s="36" t="s">
        <v>1519</v>
      </c>
      <c r="D766" s="337"/>
      <c r="E766" s="364"/>
      <c r="F766" s="126"/>
      <c r="G766" s="364"/>
      <c r="H766" s="364"/>
      <c r="I766" s="364"/>
      <c r="J766" s="364"/>
      <c r="K766" s="407"/>
      <c r="L766" s="407"/>
      <c r="M766" s="407"/>
      <c r="N766" s="407"/>
      <c r="O766" s="407"/>
      <c r="P766" s="407"/>
      <c r="Q766" s="300"/>
      <c r="R766" s="466"/>
      <c r="S766" s="125"/>
      <c r="T766" s="125"/>
      <c r="U766" s="125"/>
      <c r="V766" s="125"/>
      <c r="W766" s="125"/>
      <c r="X766" s="125"/>
      <c r="Y766" s="125"/>
      <c r="Z766" s="125"/>
      <c r="AA766" s="125"/>
      <c r="AB766" s="125"/>
      <c r="AC766" s="125"/>
      <c r="AD766" s="125"/>
      <c r="AE766" s="125"/>
      <c r="AF766" s="125"/>
      <c r="AG766" s="125"/>
      <c r="AH766" s="125"/>
      <c r="AI766" s="126"/>
    </row>
    <row r="767" spans="1:35" ht="12.75" customHeight="1">
      <c r="A767" s="36"/>
      <c r="B767" s="331"/>
      <c r="C767" s="409" t="s">
        <v>1520</v>
      </c>
      <c r="D767" s="337"/>
      <c r="E767" s="407"/>
      <c r="F767" s="300"/>
      <c r="G767" s="407"/>
      <c r="H767" s="407"/>
      <c r="I767" s="407"/>
      <c r="J767" s="407"/>
      <c r="K767" s="407"/>
      <c r="L767" s="407"/>
      <c r="M767" s="407"/>
      <c r="N767" s="407"/>
      <c r="O767" s="407"/>
      <c r="P767" s="407"/>
      <c r="Q767" s="300"/>
      <c r="R767" s="466"/>
      <c r="S767" s="125"/>
      <c r="T767" s="125"/>
      <c r="U767" s="125"/>
      <c r="V767" s="125"/>
      <c r="W767" s="125"/>
      <c r="X767" s="125"/>
      <c r="Y767" s="125"/>
      <c r="Z767" s="125"/>
      <c r="AA767" s="125"/>
      <c r="AB767" s="125"/>
      <c r="AC767" s="125"/>
      <c r="AD767" s="125"/>
      <c r="AE767" s="125"/>
      <c r="AF767" s="125"/>
      <c r="AG767" s="125"/>
      <c r="AH767" s="125"/>
      <c r="AI767" s="126"/>
    </row>
    <row r="768" spans="1:35" ht="12.75" customHeight="1">
      <c r="A768" s="36"/>
      <c r="B768" s="331"/>
      <c r="C768" s="409" t="s">
        <v>1521</v>
      </c>
      <c r="D768" s="337"/>
      <c r="E768" s="407"/>
      <c r="F768" s="300"/>
      <c r="G768" s="407"/>
      <c r="H768" s="407"/>
      <c r="I768" s="407"/>
      <c r="J768" s="407"/>
      <c r="K768" s="407"/>
      <c r="L768" s="407"/>
      <c r="M768" s="407"/>
      <c r="N768" s="407"/>
      <c r="O768" s="407"/>
      <c r="P768" s="407"/>
      <c r="Q768" s="300"/>
      <c r="R768" s="466"/>
      <c r="S768" s="125"/>
      <c r="T768" s="125"/>
      <c r="U768" s="125"/>
      <c r="V768" s="125"/>
      <c r="W768" s="125"/>
      <c r="X768" s="125"/>
      <c r="Y768" s="125"/>
      <c r="Z768" s="125"/>
      <c r="AA768" s="125"/>
      <c r="AB768" s="125"/>
      <c r="AC768" s="125"/>
      <c r="AD768" s="125"/>
      <c r="AE768" s="125"/>
      <c r="AF768" s="125"/>
      <c r="AG768" s="125"/>
      <c r="AH768" s="125"/>
      <c r="AI768" s="126"/>
    </row>
    <row r="769" spans="1:35" ht="12.75" customHeight="1">
      <c r="A769" s="36"/>
      <c r="B769" s="331"/>
      <c r="C769" s="409" t="s">
        <v>1522</v>
      </c>
      <c r="D769" s="337"/>
      <c r="E769" s="407"/>
      <c r="F769" s="300"/>
      <c r="G769" s="407"/>
      <c r="H769" s="407"/>
      <c r="I769" s="407"/>
      <c r="J769" s="407"/>
      <c r="K769" s="407"/>
      <c r="L769" s="407"/>
      <c r="M769" s="407"/>
      <c r="N769" s="407"/>
      <c r="O769" s="407"/>
      <c r="P769" s="407"/>
      <c r="Q769" s="300"/>
      <c r="R769" s="466"/>
      <c r="S769" s="125"/>
      <c r="T769" s="125"/>
      <c r="U769" s="125"/>
      <c r="V769" s="125"/>
      <c r="W769" s="125"/>
      <c r="X769" s="125"/>
      <c r="Y769" s="125"/>
      <c r="Z769" s="125"/>
      <c r="AA769" s="125"/>
      <c r="AB769" s="125"/>
      <c r="AC769" s="125"/>
      <c r="AD769" s="125"/>
      <c r="AE769" s="125"/>
      <c r="AF769" s="125"/>
      <c r="AG769" s="125"/>
      <c r="AH769" s="125"/>
      <c r="AI769" s="126"/>
    </row>
    <row r="770" spans="1:35" ht="12.75" customHeight="1">
      <c r="A770" s="36"/>
      <c r="B770" s="331"/>
      <c r="C770" s="409" t="s">
        <v>1475</v>
      </c>
      <c r="D770" s="337"/>
      <c r="E770" s="340"/>
      <c r="F770" s="95"/>
      <c r="G770" s="340"/>
      <c r="H770" s="340"/>
      <c r="I770" s="340"/>
      <c r="J770" s="340"/>
      <c r="K770" s="340"/>
      <c r="L770" s="340"/>
      <c r="M770" s="340"/>
      <c r="N770" s="340"/>
      <c r="O770" s="407"/>
      <c r="P770" s="407"/>
      <c r="Q770" s="300"/>
      <c r="R770" s="466"/>
      <c r="S770" s="125"/>
      <c r="T770" s="125"/>
      <c r="U770" s="125"/>
      <c r="V770" s="125"/>
      <c r="W770" s="125"/>
      <c r="X770" s="125"/>
      <c r="Y770" s="125"/>
      <c r="Z770" s="125"/>
      <c r="AA770" s="125"/>
      <c r="AB770" s="125"/>
      <c r="AC770" s="125"/>
      <c r="AD770" s="125"/>
      <c r="AE770" s="125"/>
      <c r="AF770" s="125"/>
      <c r="AG770" s="125"/>
      <c r="AH770" s="125"/>
      <c r="AI770" s="126"/>
    </row>
    <row r="771" spans="1:35" ht="12.75" customHeight="1">
      <c r="A771" s="222"/>
      <c r="B771" s="350"/>
      <c r="C771" s="410"/>
      <c r="D771" s="356"/>
      <c r="E771" s="344"/>
      <c r="F771" s="171"/>
      <c r="G771" s="344"/>
      <c r="H771" s="344"/>
      <c r="I771" s="344"/>
      <c r="J771" s="344"/>
      <c r="K771" s="344"/>
      <c r="L771" s="344"/>
      <c r="M771" s="344"/>
      <c r="N771" s="344"/>
      <c r="O771" s="414"/>
      <c r="P771" s="344"/>
      <c r="Q771" s="171"/>
      <c r="R771" s="306"/>
      <c r="S771" s="125"/>
      <c r="T771" s="125"/>
      <c r="U771" s="125"/>
      <c r="V771" s="125"/>
      <c r="W771" s="125"/>
      <c r="X771" s="125"/>
      <c r="Y771" s="125"/>
      <c r="Z771" s="125"/>
      <c r="AA771" s="125"/>
      <c r="AB771" s="125"/>
      <c r="AC771" s="125"/>
      <c r="AD771" s="125"/>
      <c r="AE771" s="125"/>
      <c r="AF771" s="125"/>
      <c r="AG771" s="125"/>
      <c r="AH771" s="125"/>
      <c r="AI771" s="126"/>
    </row>
    <row r="772" spans="1:35" ht="12.75" customHeight="1">
      <c r="A772" s="36" t="s">
        <v>644</v>
      </c>
      <c r="B772" s="331">
        <v>1080</v>
      </c>
      <c r="C772" s="285" t="s">
        <v>1523</v>
      </c>
      <c r="D772" s="333">
        <v>295</v>
      </c>
      <c r="E772" s="334"/>
      <c r="F772" s="125"/>
      <c r="G772" s="168"/>
      <c r="H772" s="168"/>
      <c r="I772" s="168"/>
      <c r="J772" s="168"/>
      <c r="K772" s="168"/>
      <c r="L772" s="168"/>
      <c r="M772" s="168"/>
      <c r="N772" s="169"/>
      <c r="O772" s="169">
        <v>5037.41</v>
      </c>
      <c r="P772" s="364">
        <v>45524.44</v>
      </c>
      <c r="Q772" s="531">
        <f>SUM(E772:P772)</f>
        <v>50561.85</v>
      </c>
      <c r="R772" s="460">
        <v>0</v>
      </c>
      <c r="S772" s="309">
        <f>+R772</f>
        <v>0</v>
      </c>
      <c r="T772" s="125"/>
      <c r="U772" s="125"/>
      <c r="V772" s="125"/>
      <c r="W772" s="125"/>
      <c r="X772" s="125"/>
      <c r="Y772" s="125"/>
      <c r="Z772" s="125"/>
      <c r="AA772" s="125"/>
      <c r="AB772" s="125"/>
      <c r="AC772" s="125"/>
      <c r="AD772" s="125"/>
      <c r="AE772" s="125"/>
      <c r="AF772" s="125"/>
      <c r="AG772" s="125"/>
      <c r="AH772" s="125"/>
      <c r="AI772" s="126"/>
    </row>
    <row r="773" spans="1:35" ht="12.75" customHeight="1">
      <c r="A773" s="36"/>
      <c r="B773" s="331"/>
      <c r="C773" s="36" t="s">
        <v>1524</v>
      </c>
      <c r="D773" s="2"/>
      <c r="E773" s="334"/>
      <c r="F773" s="125"/>
      <c r="G773" s="168"/>
      <c r="H773" s="168"/>
      <c r="I773" s="168"/>
      <c r="J773" s="168"/>
      <c r="K773" s="168"/>
      <c r="L773" s="168"/>
      <c r="M773" s="168"/>
      <c r="N773" s="169"/>
      <c r="O773" s="413" t="s">
        <v>376</v>
      </c>
      <c r="P773" s="412" t="s">
        <v>376</v>
      </c>
      <c r="Q773" s="532">
        <f>SUM(E773:P773)</f>
        <v>0</v>
      </c>
      <c r="R773" s="533">
        <f>Q773/2</f>
        <v>0</v>
      </c>
      <c r="S773" s="125"/>
      <c r="T773" s="309">
        <f>+R773</f>
        <v>0</v>
      </c>
      <c r="U773" s="221">
        <f>+Q773</f>
        <v>0</v>
      </c>
      <c r="V773" s="125"/>
      <c r="W773" s="125"/>
      <c r="X773" s="125"/>
      <c r="Y773" s="125" t="s">
        <v>376</v>
      </c>
      <c r="Z773" s="125" t="s">
        <v>376</v>
      </c>
      <c r="AA773" s="125" t="s">
        <v>376</v>
      </c>
      <c r="AB773" s="125" t="s">
        <v>376</v>
      </c>
      <c r="AC773" s="125" t="s">
        <v>376</v>
      </c>
      <c r="AD773" s="125" t="s">
        <v>376</v>
      </c>
      <c r="AE773" s="125" t="s">
        <v>376</v>
      </c>
      <c r="AF773" s="125" t="s">
        <v>376</v>
      </c>
      <c r="AG773" s="125" t="s">
        <v>376</v>
      </c>
      <c r="AH773" s="125"/>
      <c r="AI773" s="126"/>
    </row>
    <row r="774" spans="1:35" ht="12.75" customHeight="1">
      <c r="A774" s="36"/>
      <c r="B774" s="331"/>
      <c r="C774" s="36" t="s">
        <v>1415</v>
      </c>
      <c r="D774" s="2"/>
      <c r="E774" s="370"/>
      <c r="F774" s="402"/>
      <c r="G774" s="403"/>
      <c r="H774" s="403"/>
      <c r="I774" s="403"/>
      <c r="J774" s="403"/>
      <c r="K774" s="403"/>
      <c r="L774" s="403"/>
      <c r="M774" s="403"/>
      <c r="N774" s="368"/>
      <c r="O774" s="109">
        <f>O772/$D$772</f>
        <v>17.075966101694899</v>
      </c>
      <c r="P774" s="109">
        <f>P772/$D$772</f>
        <v>154.32013559321999</v>
      </c>
      <c r="Q774" s="51">
        <f>Q772/$D$772</f>
        <v>171.39610169491499</v>
      </c>
      <c r="R774" s="533">
        <f>+R772/D772</f>
        <v>0</v>
      </c>
      <c r="S774" s="125"/>
      <c r="T774" s="125"/>
      <c r="U774" s="125"/>
      <c r="V774" s="125"/>
      <c r="W774" s="125"/>
      <c r="X774" s="125"/>
      <c r="Y774" s="125"/>
      <c r="Z774" s="125"/>
      <c r="AA774" s="125"/>
      <c r="AB774" s="125"/>
      <c r="AC774" s="125"/>
      <c r="AD774" s="125"/>
      <c r="AE774" s="125"/>
      <c r="AF774" s="125"/>
      <c r="AG774" s="125"/>
      <c r="AH774" s="125"/>
      <c r="AI774" s="126"/>
    </row>
    <row r="775" spans="1:35" ht="12.75" customHeight="1">
      <c r="A775" s="36"/>
      <c r="B775" s="331"/>
      <c r="C775" s="36" t="s">
        <v>1525</v>
      </c>
      <c r="D775" s="337"/>
      <c r="E775" s="364"/>
      <c r="F775" s="126"/>
      <c r="G775" s="364"/>
      <c r="H775" s="364"/>
      <c r="I775" s="364"/>
      <c r="J775" s="364"/>
      <c r="K775" s="364"/>
      <c r="L775" s="364"/>
      <c r="M775" s="364"/>
      <c r="N775" s="364"/>
      <c r="O775" s="407"/>
      <c r="P775" s="407"/>
      <c r="Q775" s="300"/>
      <c r="R775" s="466"/>
      <c r="S775" s="125"/>
      <c r="T775" s="125"/>
      <c r="U775" s="125"/>
      <c r="V775" s="125"/>
      <c r="W775" s="125"/>
      <c r="X775" s="125"/>
      <c r="Y775" s="125"/>
      <c r="Z775" s="125"/>
      <c r="AA775" s="125"/>
      <c r="AB775" s="125"/>
      <c r="AC775" s="125"/>
      <c r="AD775" s="125"/>
      <c r="AE775" s="125"/>
      <c r="AF775" s="125"/>
      <c r="AG775" s="125"/>
      <c r="AH775" s="125"/>
      <c r="AI775" s="126"/>
    </row>
    <row r="776" spans="1:35" ht="12.75" customHeight="1">
      <c r="A776" s="36"/>
      <c r="B776" s="331"/>
      <c r="C776" s="36" t="s">
        <v>1526</v>
      </c>
      <c r="D776" s="337"/>
      <c r="E776" s="407"/>
      <c r="F776" s="300"/>
      <c r="G776" s="407"/>
      <c r="H776" s="407"/>
      <c r="I776" s="407"/>
      <c r="J776" s="407"/>
      <c r="K776" s="407"/>
      <c r="L776" s="407"/>
      <c r="M776" s="407"/>
      <c r="N776" s="407"/>
      <c r="O776" s="407"/>
      <c r="P776" s="407"/>
      <c r="Q776" s="300"/>
      <c r="R776" s="466"/>
      <c r="S776" s="125"/>
      <c r="T776" s="125"/>
      <c r="U776" s="125"/>
      <c r="V776" s="125"/>
      <c r="W776" s="125"/>
      <c r="X776" s="125"/>
      <c r="Y776" s="125"/>
      <c r="Z776" s="125"/>
      <c r="AA776" s="125"/>
      <c r="AB776" s="125"/>
      <c r="AC776" s="125"/>
      <c r="AD776" s="125"/>
      <c r="AE776" s="125"/>
      <c r="AF776" s="125"/>
      <c r="AG776" s="125"/>
      <c r="AH776" s="125"/>
      <c r="AI776" s="126"/>
    </row>
    <row r="777" spans="1:35" ht="12.75" customHeight="1">
      <c r="A777" s="222"/>
      <c r="B777" s="350"/>
      <c r="C777" s="222"/>
      <c r="D777" s="343"/>
      <c r="E777" s="344"/>
      <c r="F777" s="171"/>
      <c r="G777" s="344"/>
      <c r="H777" s="344"/>
      <c r="I777" s="344"/>
      <c r="J777" s="344"/>
      <c r="K777" s="344"/>
      <c r="L777" s="344"/>
      <c r="M777" s="344"/>
      <c r="N777" s="344"/>
      <c r="O777" s="344"/>
      <c r="P777" s="344"/>
      <c r="Q777" s="171"/>
      <c r="R777" s="306"/>
      <c r="S777" s="125"/>
      <c r="T777" s="125"/>
      <c r="U777" s="125"/>
      <c r="V777" s="125"/>
      <c r="W777" s="125"/>
      <c r="X777" s="125"/>
      <c r="Y777" s="125"/>
      <c r="Z777" s="125"/>
      <c r="AA777" s="125"/>
      <c r="AB777" s="125"/>
      <c r="AC777" s="125"/>
      <c r="AD777" s="125"/>
      <c r="AE777" s="125"/>
      <c r="AF777" s="125"/>
      <c r="AG777" s="125"/>
      <c r="AH777" s="125"/>
      <c r="AI777" s="126"/>
    </row>
    <row r="778" spans="1:35" ht="12.75" customHeight="1">
      <c r="A778" s="36" t="s">
        <v>639</v>
      </c>
      <c r="B778" s="331">
        <v>1088</v>
      </c>
      <c r="C778" s="285" t="s">
        <v>1527</v>
      </c>
      <c r="D778" s="333">
        <v>653</v>
      </c>
      <c r="E778" s="334"/>
      <c r="F778" s="125"/>
      <c r="G778" s="168"/>
      <c r="H778" s="168"/>
      <c r="I778" s="168"/>
      <c r="J778" s="168"/>
      <c r="K778" s="168"/>
      <c r="L778" s="168"/>
      <c r="M778" s="168"/>
      <c r="N778" s="169"/>
      <c r="O778" s="169">
        <v>9673.6</v>
      </c>
      <c r="P778" s="364">
        <v>26135</v>
      </c>
      <c r="Q778" s="531">
        <f>SUM(E778:P778)</f>
        <v>35808.6</v>
      </c>
      <c r="R778" s="460">
        <v>0</v>
      </c>
      <c r="S778" s="309">
        <f>+R778</f>
        <v>0</v>
      </c>
      <c r="T778" s="125"/>
      <c r="U778" s="125"/>
      <c r="V778" s="125"/>
      <c r="W778" s="125"/>
      <c r="X778" s="125"/>
      <c r="Y778" s="125"/>
      <c r="Z778" s="125"/>
      <c r="AA778" s="125"/>
      <c r="AB778" s="125"/>
      <c r="AC778" s="125"/>
      <c r="AD778" s="125"/>
      <c r="AE778" s="125"/>
      <c r="AF778" s="125"/>
      <c r="AG778" s="125"/>
      <c r="AH778" s="125"/>
      <c r="AI778" s="126"/>
    </row>
    <row r="779" spans="1:35" ht="12.75" customHeight="1">
      <c r="A779" s="36"/>
      <c r="B779" s="331"/>
      <c r="C779" s="36" t="s">
        <v>1528</v>
      </c>
      <c r="D779" s="2"/>
      <c r="E779" s="334"/>
      <c r="F779" s="125"/>
      <c r="G779" s="168"/>
      <c r="H779" s="168"/>
      <c r="I779" s="168"/>
      <c r="J779" s="168"/>
      <c r="K779" s="168"/>
      <c r="L779" s="168"/>
      <c r="M779" s="168"/>
      <c r="N779" s="169"/>
      <c r="O779" s="413" t="s">
        <v>376</v>
      </c>
      <c r="P779" s="412" t="s">
        <v>376</v>
      </c>
      <c r="Q779" s="532">
        <f>SUM(E779:P779)</f>
        <v>0</v>
      </c>
      <c r="R779" s="533">
        <f>Q779/2</f>
        <v>0</v>
      </c>
      <c r="S779" s="125"/>
      <c r="T779" s="309">
        <f>+R779</f>
        <v>0</v>
      </c>
      <c r="U779" s="221">
        <f>+Q779</f>
        <v>0</v>
      </c>
      <c r="V779" s="125"/>
      <c r="W779" s="125"/>
      <c r="X779" s="125"/>
      <c r="Y779" s="125"/>
      <c r="Z779" s="125" t="s">
        <v>376</v>
      </c>
      <c r="AA779" s="125" t="s">
        <v>376</v>
      </c>
      <c r="AB779" s="125" t="s">
        <v>376</v>
      </c>
      <c r="AC779" s="125" t="s">
        <v>376</v>
      </c>
      <c r="AD779" s="125" t="s">
        <v>376</v>
      </c>
      <c r="AE779" s="125" t="s">
        <v>376</v>
      </c>
      <c r="AF779" s="125" t="s">
        <v>376</v>
      </c>
      <c r="AG779" s="125" t="s">
        <v>376</v>
      </c>
      <c r="AH779" s="125"/>
      <c r="AI779" s="126"/>
    </row>
    <row r="780" spans="1:35" ht="12.75" customHeight="1">
      <c r="A780" s="36"/>
      <c r="B780" s="331"/>
      <c r="C780" s="36" t="s">
        <v>1096</v>
      </c>
      <c r="D780" s="2"/>
      <c r="E780" s="370"/>
      <c r="F780" s="402"/>
      <c r="G780" s="403"/>
      <c r="H780" s="403"/>
      <c r="I780" s="403"/>
      <c r="J780" s="403"/>
      <c r="K780" s="403"/>
      <c r="L780" s="403"/>
      <c r="M780" s="403"/>
      <c r="N780" s="368"/>
      <c r="O780" s="109">
        <f>O778/$D$778</f>
        <v>14.814088820826999</v>
      </c>
      <c r="P780" s="109">
        <f>P778/$D$778</f>
        <v>40.0229709035222</v>
      </c>
      <c r="Q780" s="51">
        <f>Q778/$D$778</f>
        <v>54.837059724349203</v>
      </c>
      <c r="R780" s="533">
        <f>+R778/D778</f>
        <v>0</v>
      </c>
      <c r="S780" s="125"/>
      <c r="T780" s="125"/>
      <c r="U780" s="125"/>
      <c r="V780" s="125"/>
      <c r="W780" s="125"/>
      <c r="X780" s="125"/>
      <c r="Y780" s="125"/>
      <c r="Z780" s="125"/>
      <c r="AA780" s="125"/>
      <c r="AB780" s="125"/>
      <c r="AC780" s="125"/>
      <c r="AD780" s="125"/>
      <c r="AE780" s="125"/>
      <c r="AF780" s="125"/>
      <c r="AG780" s="125"/>
      <c r="AH780" s="125"/>
      <c r="AI780" s="126"/>
    </row>
    <row r="781" spans="1:35" ht="12.75" customHeight="1">
      <c r="A781" s="36"/>
      <c r="B781" s="331"/>
      <c r="C781" s="36" t="s">
        <v>1529</v>
      </c>
      <c r="D781" s="337"/>
      <c r="E781" s="364"/>
      <c r="F781" s="126"/>
      <c r="G781" s="364"/>
      <c r="H781" s="364"/>
      <c r="I781" s="364"/>
      <c r="J781" s="364"/>
      <c r="K781" s="364"/>
      <c r="L781" s="364"/>
      <c r="M781" s="364"/>
      <c r="N781" s="364"/>
      <c r="O781" s="407"/>
      <c r="P781" s="407"/>
      <c r="Q781" s="300"/>
      <c r="R781" s="466"/>
      <c r="S781" s="125"/>
      <c r="T781" s="125"/>
      <c r="U781" s="125"/>
      <c r="V781" s="125"/>
      <c r="W781" s="125"/>
      <c r="X781" s="125"/>
      <c r="Y781" s="125"/>
      <c r="Z781" s="125"/>
      <c r="AA781" s="125"/>
      <c r="AB781" s="125"/>
      <c r="AC781" s="125"/>
      <c r="AD781" s="125"/>
      <c r="AE781" s="125"/>
      <c r="AF781" s="125"/>
      <c r="AG781" s="125"/>
      <c r="AH781" s="125"/>
      <c r="AI781" s="126"/>
    </row>
    <row r="782" spans="1:35" ht="12.75" customHeight="1">
      <c r="A782" s="36"/>
      <c r="B782" s="331"/>
      <c r="C782" s="36" t="s">
        <v>1526</v>
      </c>
      <c r="D782" s="337"/>
      <c r="E782" s="407"/>
      <c r="F782" s="300"/>
      <c r="G782" s="407"/>
      <c r="H782" s="407"/>
      <c r="I782" s="407"/>
      <c r="J782" s="407"/>
      <c r="K782" s="407"/>
      <c r="L782" s="407"/>
      <c r="M782" s="407"/>
      <c r="N782" s="407"/>
      <c r="O782" s="407"/>
      <c r="P782" s="407"/>
      <c r="Q782" s="300"/>
      <c r="R782" s="466"/>
      <c r="S782" s="125"/>
      <c r="T782" s="125"/>
      <c r="U782" s="125"/>
      <c r="V782" s="125"/>
      <c r="W782" s="125"/>
      <c r="X782" s="125"/>
      <c r="Y782" s="125"/>
      <c r="Z782" s="125"/>
      <c r="AA782" s="125"/>
      <c r="AB782" s="125"/>
      <c r="AC782" s="125"/>
      <c r="AD782" s="125"/>
      <c r="AE782" s="125"/>
      <c r="AF782" s="125"/>
      <c r="AG782" s="125"/>
      <c r="AH782" s="125"/>
      <c r="AI782" s="126"/>
    </row>
    <row r="783" spans="1:35" ht="12.75" customHeight="1">
      <c r="A783" s="222"/>
      <c r="B783" s="350"/>
      <c r="C783" s="222"/>
      <c r="D783" s="343"/>
      <c r="E783" s="344"/>
      <c r="F783" s="171"/>
      <c r="G783" s="344"/>
      <c r="H783" s="344"/>
      <c r="I783" s="344"/>
      <c r="J783" s="344"/>
      <c r="K783" s="344"/>
      <c r="L783" s="344"/>
      <c r="M783" s="344"/>
      <c r="N783" s="344"/>
      <c r="O783" s="344"/>
      <c r="P783" s="344"/>
      <c r="Q783" s="171"/>
      <c r="R783" s="306"/>
      <c r="S783" s="125"/>
      <c r="T783" s="125"/>
      <c r="U783" s="125"/>
      <c r="V783" s="125"/>
      <c r="W783" s="125"/>
      <c r="X783" s="125"/>
      <c r="Y783" s="125"/>
      <c r="Z783" s="125"/>
      <c r="AA783" s="125"/>
      <c r="AB783" s="125"/>
      <c r="AC783" s="125"/>
      <c r="AD783" s="125"/>
      <c r="AE783" s="125"/>
      <c r="AF783" s="125"/>
      <c r="AG783" s="125"/>
      <c r="AH783" s="125"/>
      <c r="AI783" s="126"/>
    </row>
    <row r="784" spans="1:35" ht="12.75" customHeight="1">
      <c r="A784" s="36" t="s">
        <v>657</v>
      </c>
      <c r="B784" s="331">
        <v>1090</v>
      </c>
      <c r="C784" s="346" t="s">
        <v>1530</v>
      </c>
      <c r="D784" s="361">
        <v>652</v>
      </c>
      <c r="E784" s="334"/>
      <c r="F784" s="125"/>
      <c r="G784" s="168"/>
      <c r="H784" s="168"/>
      <c r="I784" s="168"/>
      <c r="J784" s="168"/>
      <c r="K784" s="168"/>
      <c r="L784" s="168"/>
      <c r="M784" s="168"/>
      <c r="N784" s="168"/>
      <c r="O784" s="169"/>
      <c r="P784" s="169">
        <v>33862.720000000001</v>
      </c>
      <c r="Q784" s="531">
        <f>SUM(E784:P784)</f>
        <v>33862.720000000001</v>
      </c>
      <c r="R784" s="460">
        <v>0</v>
      </c>
      <c r="S784" s="309">
        <f>+R784</f>
        <v>0</v>
      </c>
      <c r="T784" s="125"/>
      <c r="U784" s="125"/>
      <c r="V784" s="125"/>
      <c r="W784" s="125"/>
      <c r="X784" s="125"/>
      <c r="Y784" s="125"/>
      <c r="Z784" s="125"/>
      <c r="AA784" s="125"/>
      <c r="AB784" s="125"/>
      <c r="AC784" s="125"/>
      <c r="AD784" s="125"/>
      <c r="AE784" s="125"/>
      <c r="AF784" s="125"/>
      <c r="AG784" s="125"/>
      <c r="AH784" s="125"/>
      <c r="AI784" s="126"/>
    </row>
    <row r="785" spans="1:35" ht="12.75" customHeight="1">
      <c r="A785" s="36"/>
      <c r="B785" s="331"/>
      <c r="C785" s="36" t="s">
        <v>1531</v>
      </c>
      <c r="D785" s="2"/>
      <c r="E785" s="334"/>
      <c r="F785" s="125"/>
      <c r="G785" s="168"/>
      <c r="H785" s="168"/>
      <c r="I785" s="168"/>
      <c r="J785" s="168"/>
      <c r="K785" s="168"/>
      <c r="L785" s="168"/>
      <c r="M785" s="168"/>
      <c r="N785" s="168"/>
      <c r="O785" s="169"/>
      <c r="P785" s="411">
        <v>2044.43</v>
      </c>
      <c r="Q785" s="532">
        <f>SUM(E785:P785)</f>
        <v>2044.43</v>
      </c>
      <c r="R785" s="533">
        <f>Q785/1</f>
        <v>2044.43</v>
      </c>
      <c r="S785" s="125"/>
      <c r="T785" s="309">
        <f>+R785</f>
        <v>2044.43</v>
      </c>
      <c r="U785" s="221">
        <f>+Q785</f>
        <v>2044.43</v>
      </c>
      <c r="V785" s="125"/>
      <c r="W785" s="125"/>
      <c r="X785" s="125"/>
      <c r="Y785" s="125"/>
      <c r="Z785" s="125" t="s">
        <v>376</v>
      </c>
      <c r="AA785" s="125" t="s">
        <v>376</v>
      </c>
      <c r="AB785" s="125" t="s">
        <v>376</v>
      </c>
      <c r="AC785" s="125" t="s">
        <v>376</v>
      </c>
      <c r="AD785" s="125" t="s">
        <v>376</v>
      </c>
      <c r="AE785" s="125" t="s">
        <v>376</v>
      </c>
      <c r="AF785" s="125" t="s">
        <v>376</v>
      </c>
      <c r="AG785" s="168">
        <f>P785</f>
        <v>2044.43</v>
      </c>
      <c r="AH785" s="125"/>
      <c r="AI785" s="126"/>
    </row>
    <row r="786" spans="1:35" ht="12.75" customHeight="1">
      <c r="A786" s="36"/>
      <c r="B786" s="331"/>
      <c r="C786" s="36" t="s">
        <v>1096</v>
      </c>
      <c r="D786" s="2"/>
      <c r="E786" s="370"/>
      <c r="F786" s="402"/>
      <c r="G786" s="403"/>
      <c r="H786" s="403"/>
      <c r="I786" s="403"/>
      <c r="J786" s="403"/>
      <c r="K786" s="403"/>
      <c r="L786" s="403"/>
      <c r="M786" s="403"/>
      <c r="N786" s="403"/>
      <c r="O786" s="368"/>
      <c r="P786" s="109">
        <f>P784/$D$784</f>
        <v>51.9366871165644</v>
      </c>
      <c r="Q786" s="51">
        <f>Q784/$D$784</f>
        <v>51.9366871165644</v>
      </c>
      <c r="R786" s="533">
        <f>+R784/D784</f>
        <v>0</v>
      </c>
      <c r="S786" s="125"/>
      <c r="T786" s="125"/>
      <c r="U786" s="125"/>
      <c r="V786" s="125"/>
      <c r="W786" s="125"/>
      <c r="X786" s="125"/>
      <c r="Y786" s="125"/>
      <c r="Z786" s="125"/>
      <c r="AA786" s="125"/>
      <c r="AB786" s="125"/>
      <c r="AC786" s="125"/>
      <c r="AD786" s="125"/>
      <c r="AE786" s="125"/>
      <c r="AF786" s="125"/>
      <c r="AG786" s="125"/>
      <c r="AH786" s="125"/>
      <c r="AI786" s="126"/>
    </row>
    <row r="787" spans="1:35" ht="12.75" customHeight="1">
      <c r="A787" s="36"/>
      <c r="B787" s="331"/>
      <c r="C787" s="36" t="s">
        <v>1532</v>
      </c>
      <c r="D787" s="337"/>
      <c r="E787" s="364"/>
      <c r="F787" s="126"/>
      <c r="G787" s="364"/>
      <c r="H787" s="364"/>
      <c r="I787" s="364"/>
      <c r="J787" s="364"/>
      <c r="K787" s="364"/>
      <c r="L787" s="364"/>
      <c r="M787" s="364"/>
      <c r="N787" s="364"/>
      <c r="O787" s="364"/>
      <c r="P787" s="412" t="s">
        <v>1533</v>
      </c>
      <c r="Q787" s="300"/>
      <c r="R787" s="466"/>
      <c r="S787" s="125"/>
      <c r="T787" s="125"/>
      <c r="U787" s="125"/>
      <c r="V787" s="125"/>
      <c r="W787" s="125"/>
      <c r="X787" s="125"/>
      <c r="Y787" s="125"/>
      <c r="Z787" s="125"/>
      <c r="AA787" s="125"/>
      <c r="AB787" s="125"/>
      <c r="AC787" s="125"/>
      <c r="AD787" s="125"/>
      <c r="AE787" s="125"/>
      <c r="AF787" s="125"/>
      <c r="AG787" s="125"/>
      <c r="AH787" s="125"/>
      <c r="AI787" s="126"/>
    </row>
    <row r="788" spans="1:35" ht="12.75" customHeight="1">
      <c r="A788" s="36"/>
      <c r="B788" s="331"/>
      <c r="C788" s="36" t="s">
        <v>1534</v>
      </c>
      <c r="D788" s="337"/>
      <c r="E788" s="407"/>
      <c r="F788" s="300"/>
      <c r="G788" s="407"/>
      <c r="H788" s="407"/>
      <c r="I788" s="407"/>
      <c r="J788" s="407"/>
      <c r="K788" s="407"/>
      <c r="L788" s="407"/>
      <c r="M788" s="407"/>
      <c r="N788" s="407"/>
      <c r="O788" s="407"/>
      <c r="P788" s="407" t="s">
        <v>1535</v>
      </c>
      <c r="Q788" s="300"/>
      <c r="R788" s="466"/>
      <c r="S788" s="125"/>
      <c r="T788" s="125"/>
      <c r="U788" s="125"/>
      <c r="V788" s="125"/>
      <c r="W788" s="125"/>
      <c r="X788" s="125"/>
      <c r="Y788" s="125"/>
      <c r="Z788" s="125"/>
      <c r="AA788" s="125"/>
      <c r="AB788" s="125"/>
      <c r="AC788" s="125"/>
      <c r="AD788" s="125"/>
      <c r="AE788" s="125"/>
      <c r="AF788" s="125"/>
      <c r="AG788" s="125"/>
      <c r="AH788" s="125"/>
      <c r="AI788" s="126"/>
    </row>
    <row r="789" spans="1:35" ht="12.75" customHeight="1">
      <c r="A789" s="222"/>
      <c r="B789" s="350"/>
      <c r="C789" s="222"/>
      <c r="D789" s="343"/>
      <c r="E789" s="344"/>
      <c r="F789" s="171"/>
      <c r="G789" s="344"/>
      <c r="H789" s="344"/>
      <c r="I789" s="344"/>
      <c r="J789" s="344"/>
      <c r="K789" s="344"/>
      <c r="L789" s="344"/>
      <c r="M789" s="344"/>
      <c r="N789" s="344"/>
      <c r="O789" s="344"/>
      <c r="P789" s="344"/>
      <c r="Q789" s="171"/>
      <c r="R789" s="306"/>
      <c r="S789" s="125"/>
      <c r="T789" s="125"/>
      <c r="U789" s="125"/>
      <c r="V789" s="125"/>
      <c r="W789" s="125"/>
      <c r="X789" s="125"/>
      <c r="Y789" s="125"/>
      <c r="Z789" s="125"/>
      <c r="AA789" s="125"/>
      <c r="AB789" s="125"/>
      <c r="AC789" s="125"/>
      <c r="AD789" s="125"/>
      <c r="AE789" s="125"/>
      <c r="AF789" s="125"/>
      <c r="AG789" s="125"/>
      <c r="AH789" s="125"/>
      <c r="AI789" s="126"/>
    </row>
    <row r="790" spans="1:35" ht="12.75" customHeight="1">
      <c r="A790" s="36" t="s">
        <v>636</v>
      </c>
      <c r="B790" s="331">
        <v>1103</v>
      </c>
      <c r="C790" s="408" t="s">
        <v>1536</v>
      </c>
      <c r="D790" s="333">
        <v>2423</v>
      </c>
      <c r="E790" s="334"/>
      <c r="F790" s="125"/>
      <c r="G790" s="168"/>
      <c r="H790" s="168"/>
      <c r="I790" s="168"/>
      <c r="J790" s="168"/>
      <c r="K790" s="168"/>
      <c r="L790" s="168"/>
      <c r="M790" s="168"/>
      <c r="N790" s="168"/>
      <c r="O790" s="169"/>
      <c r="P790" s="169">
        <v>39534.239999999998</v>
      </c>
      <c r="Q790" s="531">
        <f>SUM(E790:P790)</f>
        <v>39534.239999999998</v>
      </c>
      <c r="R790" s="460">
        <v>0</v>
      </c>
      <c r="S790" s="125"/>
      <c r="T790" s="125"/>
      <c r="U790" s="125"/>
      <c r="V790" s="125"/>
      <c r="W790" s="125"/>
      <c r="X790" s="125"/>
      <c r="Y790" s="125"/>
      <c r="Z790" s="125"/>
      <c r="AA790" s="125"/>
      <c r="AB790" s="125"/>
      <c r="AC790" s="125"/>
      <c r="AD790" s="125"/>
      <c r="AE790" s="125"/>
      <c r="AF790" s="125"/>
      <c r="AG790" s="125"/>
      <c r="AH790" s="125"/>
      <c r="AI790" s="126"/>
    </row>
    <row r="791" spans="1:35" ht="12.75" customHeight="1">
      <c r="A791" s="36"/>
      <c r="B791" s="331"/>
      <c r="C791" s="36" t="s">
        <v>1537</v>
      </c>
      <c r="D791" s="2"/>
      <c r="E791" s="334"/>
      <c r="F791" s="125"/>
      <c r="G791" s="168"/>
      <c r="H791" s="168"/>
      <c r="I791" s="168"/>
      <c r="J791" s="168"/>
      <c r="K791" s="168"/>
      <c r="L791" s="168"/>
      <c r="M791" s="168"/>
      <c r="N791" s="168"/>
      <c r="O791" s="169"/>
      <c r="P791" s="369" t="s">
        <v>376</v>
      </c>
      <c r="Q791" s="532">
        <f>SUM(E791:P791)</f>
        <v>0</v>
      </c>
      <c r="R791" s="533">
        <f>Q791/2</f>
        <v>0</v>
      </c>
      <c r="S791" s="125"/>
      <c r="T791" s="125"/>
      <c r="U791" s="125"/>
      <c r="V791" s="125"/>
      <c r="W791" s="125"/>
      <c r="X791" s="125"/>
      <c r="Y791" s="125"/>
      <c r="Z791" s="125"/>
      <c r="AA791" s="125" t="s">
        <v>376</v>
      </c>
      <c r="AB791" s="125" t="s">
        <v>376</v>
      </c>
      <c r="AC791" s="125" t="s">
        <v>376</v>
      </c>
      <c r="AD791" s="125" t="s">
        <v>376</v>
      </c>
      <c r="AE791" s="125" t="s">
        <v>376</v>
      </c>
      <c r="AF791" s="125" t="s">
        <v>376</v>
      </c>
      <c r="AG791" s="125" t="s">
        <v>376</v>
      </c>
      <c r="AH791" s="125"/>
      <c r="AI791" s="126"/>
    </row>
    <row r="792" spans="1:35" ht="12.75" customHeight="1">
      <c r="A792" s="36"/>
      <c r="B792" s="331"/>
      <c r="C792" s="36" t="s">
        <v>1483</v>
      </c>
      <c r="D792" s="2"/>
      <c r="E792" s="334"/>
      <c r="F792" s="125"/>
      <c r="G792" s="168"/>
      <c r="H792" s="168"/>
      <c r="I792" s="168"/>
      <c r="J792" s="168"/>
      <c r="K792" s="168"/>
      <c r="L792" s="168"/>
      <c r="M792" s="168"/>
      <c r="N792" s="168"/>
      <c r="O792" s="38"/>
      <c r="P792" s="415">
        <f>P790/$D$790</f>
        <v>16.316236070986399</v>
      </c>
      <c r="Q792" s="51">
        <f>Q790/$D$790</f>
        <v>16.316236070986399</v>
      </c>
      <c r="R792" s="533">
        <f>+R790/D790</f>
        <v>0</v>
      </c>
      <c r="S792" s="125"/>
      <c r="T792" s="125"/>
      <c r="U792" s="125"/>
      <c r="V792" s="125"/>
      <c r="W792" s="125"/>
      <c r="X792" s="125"/>
      <c r="Y792" s="125"/>
      <c r="Z792" s="125"/>
      <c r="AA792" s="125"/>
      <c r="AB792" s="125"/>
      <c r="AC792" s="125"/>
      <c r="AD792" s="125"/>
      <c r="AE792" s="125"/>
      <c r="AF792" s="125"/>
      <c r="AG792" s="125"/>
      <c r="AH792" s="125"/>
      <c r="AI792" s="126"/>
    </row>
    <row r="793" spans="1:35" ht="12.75" customHeight="1">
      <c r="A793" s="36"/>
      <c r="B793" s="331"/>
      <c r="C793" s="36" t="s">
        <v>1538</v>
      </c>
      <c r="D793" s="2"/>
      <c r="E793" s="276"/>
      <c r="F793" s="406"/>
      <c r="G793" s="276"/>
      <c r="H793" s="276"/>
      <c r="I793" s="276"/>
      <c r="J793" s="276"/>
      <c r="K793" s="276"/>
      <c r="L793" s="276"/>
      <c r="M793" s="276"/>
      <c r="N793" s="276"/>
      <c r="O793" s="210"/>
      <c r="P793" s="211"/>
      <c r="Q793" s="536"/>
      <c r="R793" s="283"/>
      <c r="S793" s="125"/>
      <c r="T793" s="125"/>
      <c r="U793" s="125"/>
      <c r="V793" s="125"/>
      <c r="W793" s="125"/>
      <c r="X793" s="125"/>
      <c r="Y793" s="125"/>
      <c r="Z793" s="125"/>
      <c r="AA793" s="125"/>
      <c r="AB793" s="125"/>
      <c r="AC793" s="125"/>
      <c r="AD793" s="125"/>
      <c r="AE793" s="125"/>
      <c r="AF793" s="125"/>
      <c r="AG793" s="125"/>
      <c r="AH793" s="125"/>
      <c r="AI793" s="126"/>
    </row>
    <row r="794" spans="1:35" ht="12.75" customHeight="1">
      <c r="A794" s="36"/>
      <c r="B794" s="331"/>
      <c r="C794" s="36" t="s">
        <v>1539</v>
      </c>
      <c r="D794" s="337"/>
      <c r="E794" s="364"/>
      <c r="F794" s="126"/>
      <c r="G794" s="364"/>
      <c r="H794" s="364"/>
      <c r="I794" s="364"/>
      <c r="J794" s="364"/>
      <c r="K794" s="364"/>
      <c r="L794" s="364"/>
      <c r="M794" s="364"/>
      <c r="N794" s="364"/>
      <c r="O794" s="407"/>
      <c r="P794" s="407"/>
      <c r="Q794" s="300"/>
      <c r="R794" s="466"/>
      <c r="S794" s="125"/>
      <c r="T794" s="125"/>
      <c r="U794" s="125"/>
      <c r="V794" s="125"/>
      <c r="W794" s="125"/>
      <c r="X794" s="125"/>
      <c r="Y794" s="125"/>
      <c r="Z794" s="125"/>
      <c r="AA794" s="125"/>
      <c r="AB794" s="125"/>
      <c r="AC794" s="125"/>
      <c r="AD794" s="125"/>
      <c r="AE794" s="125"/>
      <c r="AF794" s="125"/>
      <c r="AG794" s="125"/>
      <c r="AH794" s="125"/>
      <c r="AI794" s="126"/>
    </row>
    <row r="795" spans="1:35" ht="12.75" customHeight="1">
      <c r="A795" s="36"/>
      <c r="B795" s="331"/>
      <c r="C795" s="36" t="s">
        <v>1540</v>
      </c>
      <c r="D795" s="337"/>
      <c r="E795" s="407"/>
      <c r="F795" s="300"/>
      <c r="G795" s="407"/>
      <c r="H795" s="407"/>
      <c r="I795" s="407"/>
      <c r="J795" s="407"/>
      <c r="K795" s="407"/>
      <c r="L795" s="407"/>
      <c r="M795" s="407"/>
      <c r="N795" s="407"/>
      <c r="O795" s="407"/>
      <c r="P795" s="407"/>
      <c r="Q795" s="300"/>
      <c r="R795" s="466"/>
      <c r="S795" s="125"/>
      <c r="T795" s="125"/>
      <c r="U795" s="125"/>
      <c r="V795" s="125"/>
      <c r="W795" s="125"/>
      <c r="X795" s="125"/>
      <c r="Y795" s="125"/>
      <c r="Z795" s="125"/>
      <c r="AA795" s="125"/>
      <c r="AB795" s="125"/>
      <c r="AC795" s="125"/>
      <c r="AD795" s="125"/>
      <c r="AE795" s="125"/>
      <c r="AF795" s="125"/>
      <c r="AG795" s="125"/>
      <c r="AH795" s="125"/>
      <c r="AI795" s="126"/>
    </row>
    <row r="796" spans="1:35" ht="12.75" customHeight="1">
      <c r="A796" s="222"/>
      <c r="B796" s="350"/>
      <c r="C796" s="222"/>
      <c r="D796" s="343"/>
      <c r="E796" s="344"/>
      <c r="F796" s="171"/>
      <c r="G796" s="344"/>
      <c r="H796" s="344"/>
      <c r="I796" s="344"/>
      <c r="J796" s="344"/>
      <c r="K796" s="344"/>
      <c r="L796" s="344"/>
      <c r="M796" s="344"/>
      <c r="N796" s="344"/>
      <c r="O796" s="344"/>
      <c r="P796" s="344"/>
      <c r="Q796" s="171"/>
      <c r="R796" s="306"/>
      <c r="S796" s="125"/>
      <c r="T796" s="125"/>
      <c r="U796" s="125"/>
      <c r="V796" s="125"/>
      <c r="W796" s="125"/>
      <c r="X796" s="125"/>
      <c r="Y796" s="125"/>
      <c r="Z796" s="125"/>
      <c r="AA796" s="125"/>
      <c r="AB796" s="125"/>
      <c r="AC796" s="125"/>
      <c r="AD796" s="125"/>
      <c r="AE796" s="125"/>
      <c r="AF796" s="125"/>
      <c r="AG796" s="125"/>
      <c r="AH796" s="125"/>
      <c r="AI796" s="126"/>
    </row>
    <row r="797" spans="1:35" ht="12.75" customHeight="1">
      <c r="A797" s="36" t="s">
        <v>1541</v>
      </c>
      <c r="B797" s="331">
        <v>1115</v>
      </c>
      <c r="C797" s="285" t="s">
        <v>1542</v>
      </c>
      <c r="D797" s="333">
        <v>1401</v>
      </c>
      <c r="E797" s="334"/>
      <c r="F797" s="125"/>
      <c r="G797" s="168"/>
      <c r="H797" s="168"/>
      <c r="I797" s="168"/>
      <c r="J797" s="168"/>
      <c r="K797" s="168"/>
      <c r="L797" s="168"/>
      <c r="M797" s="168"/>
      <c r="N797" s="168"/>
      <c r="O797" s="168"/>
      <c r="P797" s="169"/>
      <c r="Q797" s="531">
        <f>SUM(E797:P797)</f>
        <v>0</v>
      </c>
      <c r="R797" s="460">
        <v>0</v>
      </c>
      <c r="S797" s="125"/>
      <c r="T797" s="125"/>
      <c r="U797" s="125"/>
      <c r="V797" s="125"/>
      <c r="W797" s="125"/>
      <c r="X797" s="125"/>
      <c r="Y797" s="125"/>
      <c r="Z797" s="125"/>
      <c r="AA797" s="125"/>
      <c r="AB797" s="125"/>
      <c r="AC797" s="125"/>
      <c r="AD797" s="125"/>
      <c r="AE797" s="125"/>
      <c r="AF797" s="125"/>
      <c r="AG797" s="125"/>
      <c r="AH797" s="125"/>
      <c r="AI797" s="126"/>
    </row>
    <row r="798" spans="1:35" ht="12.75" customHeight="1">
      <c r="A798" s="36"/>
      <c r="B798" s="331"/>
      <c r="C798" s="36" t="s">
        <v>1543</v>
      </c>
      <c r="D798" s="2"/>
      <c r="E798" s="334"/>
      <c r="F798" s="125"/>
      <c r="G798" s="168"/>
      <c r="H798" s="168"/>
      <c r="I798" s="168"/>
      <c r="J798" s="168"/>
      <c r="K798" s="168"/>
      <c r="L798" s="168"/>
      <c r="M798" s="168"/>
      <c r="N798" s="168"/>
      <c r="O798" s="168"/>
      <c r="P798" s="169"/>
      <c r="Q798" s="532">
        <f>SUM(E798:P798)</f>
        <v>0</v>
      </c>
      <c r="R798" s="533">
        <f>Q798/1</f>
        <v>0</v>
      </c>
      <c r="S798" s="125"/>
      <c r="T798" s="125"/>
      <c r="U798" s="125"/>
      <c r="V798" s="125"/>
      <c r="W798" s="125"/>
      <c r="X798" s="125"/>
      <c r="Y798" s="125"/>
      <c r="Z798" s="125"/>
      <c r="AA798" s="125"/>
      <c r="AB798" s="125" t="s">
        <v>376</v>
      </c>
      <c r="AC798" s="125" t="s">
        <v>376</v>
      </c>
      <c r="AD798" s="125" t="s">
        <v>376</v>
      </c>
      <c r="AE798" s="125" t="s">
        <v>376</v>
      </c>
      <c r="AF798" s="125" t="s">
        <v>376</v>
      </c>
      <c r="AG798" s="125" t="s">
        <v>376</v>
      </c>
      <c r="AH798" s="125"/>
      <c r="AI798" s="126"/>
    </row>
    <row r="799" spans="1:35" ht="12.75" customHeight="1">
      <c r="A799" s="36"/>
      <c r="B799" s="331"/>
      <c r="C799" s="36" t="s">
        <v>1544</v>
      </c>
      <c r="D799" s="2"/>
      <c r="E799" s="370"/>
      <c r="F799" s="402"/>
      <c r="G799" s="403"/>
      <c r="H799" s="403"/>
      <c r="I799" s="403"/>
      <c r="J799" s="403"/>
      <c r="K799" s="403"/>
      <c r="L799" s="403"/>
      <c r="M799" s="403"/>
      <c r="N799" s="403"/>
      <c r="O799" s="403"/>
      <c r="P799" s="38"/>
      <c r="Q799" s="234">
        <f>Q797/$D$797</f>
        <v>0</v>
      </c>
      <c r="R799" s="533">
        <f>+R797/D797</f>
        <v>0</v>
      </c>
      <c r="S799" s="125"/>
      <c r="T799" s="125"/>
      <c r="U799" s="125"/>
      <c r="V799" s="125"/>
      <c r="W799" s="125"/>
      <c r="X799" s="125"/>
      <c r="Y799" s="125"/>
      <c r="Z799" s="125"/>
      <c r="AA799" s="125"/>
      <c r="AB799" s="125"/>
      <c r="AC799" s="125"/>
      <c r="AD799" s="125"/>
      <c r="AE799" s="125"/>
      <c r="AF799" s="125"/>
      <c r="AG799" s="125"/>
      <c r="AH799" s="125"/>
      <c r="AI799" s="126"/>
    </row>
    <row r="800" spans="1:35" ht="12.75" customHeight="1">
      <c r="A800" s="36"/>
      <c r="B800" s="331"/>
      <c r="C800" s="36" t="s">
        <v>1545</v>
      </c>
      <c r="D800" s="337"/>
      <c r="E800" s="364"/>
      <c r="F800" s="126"/>
      <c r="G800" s="364"/>
      <c r="H800" s="364"/>
      <c r="I800" s="364"/>
      <c r="J800" s="364"/>
      <c r="K800" s="364"/>
      <c r="L800" s="364"/>
      <c r="M800" s="364"/>
      <c r="N800" s="364"/>
      <c r="O800" s="364"/>
      <c r="P800" s="364"/>
      <c r="Q800" s="300"/>
      <c r="R800" s="466"/>
      <c r="S800" s="125"/>
      <c r="T800" s="125"/>
      <c r="U800" s="125"/>
      <c r="V800" s="125"/>
      <c r="W800" s="125"/>
      <c r="X800" s="125"/>
      <c r="Y800" s="125"/>
      <c r="Z800" s="125"/>
      <c r="AA800" s="125"/>
      <c r="AB800" s="125"/>
      <c r="AC800" s="125"/>
      <c r="AD800" s="125"/>
      <c r="AE800" s="125"/>
      <c r="AF800" s="125"/>
      <c r="AG800" s="125"/>
      <c r="AH800" s="125"/>
      <c r="AI800" s="126"/>
    </row>
    <row r="801" spans="1:35" ht="12.75" customHeight="1">
      <c r="A801" s="36"/>
      <c r="B801" s="331"/>
      <c r="C801" s="417" t="s">
        <v>1546</v>
      </c>
      <c r="D801" s="337"/>
      <c r="E801" s="407"/>
      <c r="F801" s="300"/>
      <c r="G801" s="407"/>
      <c r="H801" s="407"/>
      <c r="I801" s="407"/>
      <c r="J801" s="407"/>
      <c r="K801" s="407"/>
      <c r="L801" s="407"/>
      <c r="M801" s="407"/>
      <c r="N801" s="407"/>
      <c r="O801" s="407"/>
      <c r="P801" s="407"/>
      <c r="Q801" s="300"/>
      <c r="R801" s="466"/>
      <c r="S801" s="125"/>
      <c r="T801" s="125"/>
      <c r="U801" s="125"/>
      <c r="V801" s="125"/>
      <c r="W801" s="125"/>
      <c r="X801" s="125"/>
      <c r="Y801" s="125"/>
      <c r="Z801" s="125"/>
      <c r="AA801" s="125"/>
      <c r="AB801" s="125"/>
      <c r="AC801" s="125"/>
      <c r="AD801" s="125"/>
      <c r="AE801" s="125"/>
      <c r="AF801" s="125"/>
      <c r="AG801" s="125"/>
      <c r="AH801" s="125"/>
      <c r="AI801" s="126"/>
    </row>
    <row r="802" spans="1:35" ht="12.75" customHeight="1">
      <c r="A802" s="36"/>
      <c r="B802" s="331"/>
      <c r="C802" s="36" t="s">
        <v>1547</v>
      </c>
      <c r="D802" s="337"/>
      <c r="E802" s="407"/>
      <c r="F802" s="300"/>
      <c r="G802" s="407"/>
      <c r="H802" s="407"/>
      <c r="I802" s="407"/>
      <c r="J802" s="407"/>
      <c r="K802" s="407"/>
      <c r="L802" s="407"/>
      <c r="M802" s="407"/>
      <c r="N802" s="407"/>
      <c r="O802" s="407"/>
      <c r="P802" s="407"/>
      <c r="Q802" s="300"/>
      <c r="R802" s="466"/>
      <c r="S802" s="125"/>
      <c r="T802" s="125"/>
      <c r="U802" s="125"/>
      <c r="V802" s="125"/>
      <c r="W802" s="125"/>
      <c r="X802" s="125"/>
      <c r="Y802" s="125"/>
      <c r="Z802" s="125"/>
      <c r="AA802" s="125"/>
      <c r="AB802" s="125"/>
      <c r="AC802" s="125"/>
      <c r="AD802" s="125"/>
      <c r="AE802" s="125"/>
      <c r="AF802" s="125"/>
      <c r="AG802" s="125"/>
      <c r="AH802" s="125"/>
      <c r="AI802" s="126"/>
    </row>
    <row r="803" spans="1:35" ht="12.75" customHeight="1">
      <c r="A803" s="36"/>
      <c r="B803" s="331"/>
      <c r="C803" s="36" t="s">
        <v>1548</v>
      </c>
      <c r="D803" s="337"/>
      <c r="E803" s="407"/>
      <c r="F803" s="300"/>
      <c r="G803" s="407"/>
      <c r="H803" s="407"/>
      <c r="I803" s="407"/>
      <c r="J803" s="407"/>
      <c r="K803" s="407"/>
      <c r="L803" s="407"/>
      <c r="M803" s="407"/>
      <c r="N803" s="407"/>
      <c r="O803" s="407"/>
      <c r="P803" s="407"/>
      <c r="Q803" s="300"/>
      <c r="R803" s="466"/>
      <c r="S803" s="125"/>
      <c r="T803" s="125"/>
      <c r="U803" s="125"/>
      <c r="V803" s="125"/>
      <c r="W803" s="125"/>
      <c r="X803" s="125"/>
      <c r="Y803" s="125"/>
      <c r="Z803" s="125"/>
      <c r="AA803" s="125"/>
      <c r="AB803" s="125"/>
      <c r="AC803" s="125"/>
      <c r="AD803" s="125"/>
      <c r="AE803" s="125"/>
      <c r="AF803" s="125"/>
      <c r="AG803" s="125"/>
      <c r="AH803" s="125"/>
      <c r="AI803" s="126"/>
    </row>
    <row r="804" spans="1:35" ht="12.75" customHeight="1">
      <c r="A804" s="36"/>
      <c r="B804" s="331"/>
      <c r="C804" s="36" t="s">
        <v>1549</v>
      </c>
      <c r="D804" s="337"/>
      <c r="E804" s="407"/>
      <c r="F804" s="300"/>
      <c r="G804" s="407"/>
      <c r="H804" s="407"/>
      <c r="I804" s="407"/>
      <c r="J804" s="407"/>
      <c r="K804" s="407"/>
      <c r="L804" s="407"/>
      <c r="M804" s="407"/>
      <c r="N804" s="407"/>
      <c r="O804" s="407"/>
      <c r="P804" s="407"/>
      <c r="Q804" s="300"/>
      <c r="R804" s="466"/>
      <c r="S804" s="125"/>
      <c r="T804" s="125"/>
      <c r="U804" s="125"/>
      <c r="V804" s="125"/>
      <c r="W804" s="125"/>
      <c r="X804" s="125"/>
      <c r="Y804" s="125"/>
      <c r="Z804" s="125"/>
      <c r="AA804" s="125"/>
      <c r="AB804" s="125"/>
      <c r="AC804" s="125"/>
      <c r="AD804" s="125"/>
      <c r="AE804" s="125"/>
      <c r="AF804" s="125"/>
      <c r="AG804" s="125"/>
      <c r="AH804" s="125"/>
      <c r="AI804" s="126"/>
    </row>
    <row r="805" spans="1:35" ht="12.75" customHeight="1">
      <c r="A805" s="36"/>
      <c r="B805" s="331"/>
      <c r="C805" s="36" t="s">
        <v>1550</v>
      </c>
      <c r="D805" s="337"/>
      <c r="E805" s="407"/>
      <c r="F805" s="300"/>
      <c r="G805" s="407"/>
      <c r="H805" s="407"/>
      <c r="I805" s="407"/>
      <c r="J805" s="407"/>
      <c r="K805" s="407"/>
      <c r="L805" s="407"/>
      <c r="M805" s="407"/>
      <c r="N805" s="407"/>
      <c r="O805" s="407"/>
      <c r="P805" s="407"/>
      <c r="Q805" s="300"/>
      <c r="R805" s="466"/>
      <c r="S805" s="125"/>
      <c r="T805" s="125"/>
      <c r="U805" s="125"/>
      <c r="V805" s="125"/>
      <c r="W805" s="125"/>
      <c r="X805" s="125"/>
      <c r="Y805" s="125"/>
      <c r="Z805" s="125"/>
      <c r="AA805" s="125"/>
      <c r="AB805" s="125"/>
      <c r="AC805" s="125"/>
      <c r="AD805" s="125"/>
      <c r="AE805" s="125"/>
      <c r="AF805" s="125"/>
      <c r="AG805" s="125"/>
      <c r="AH805" s="125"/>
      <c r="AI805" s="126"/>
    </row>
    <row r="806" spans="1:35" ht="12.75" customHeight="1">
      <c r="A806" s="36"/>
      <c r="B806" s="331"/>
      <c r="C806" s="36" t="s">
        <v>1551</v>
      </c>
      <c r="D806" s="337"/>
      <c r="E806" s="407"/>
      <c r="F806" s="300"/>
      <c r="G806" s="407"/>
      <c r="H806" s="407"/>
      <c r="I806" s="407"/>
      <c r="J806" s="407"/>
      <c r="K806" s="407"/>
      <c r="L806" s="407"/>
      <c r="M806" s="407"/>
      <c r="N806" s="407"/>
      <c r="O806" s="407"/>
      <c r="P806" s="407"/>
      <c r="Q806" s="300"/>
      <c r="R806" s="466"/>
      <c r="S806" s="125"/>
      <c r="T806" s="125"/>
      <c r="U806" s="125"/>
      <c r="V806" s="125"/>
      <c r="W806" s="125"/>
      <c r="X806" s="125"/>
      <c r="Y806" s="125"/>
      <c r="Z806" s="125"/>
      <c r="AA806" s="125"/>
      <c r="AB806" s="125"/>
      <c r="AC806" s="125"/>
      <c r="AD806" s="125"/>
      <c r="AE806" s="125"/>
      <c r="AF806" s="125"/>
      <c r="AG806" s="125"/>
      <c r="AH806" s="125"/>
      <c r="AI806" s="126"/>
    </row>
    <row r="807" spans="1:35" ht="12.75" customHeight="1">
      <c r="A807" s="222"/>
      <c r="B807" s="350"/>
      <c r="C807" s="222"/>
      <c r="D807" s="343"/>
      <c r="E807" s="344"/>
      <c r="F807" s="171"/>
      <c r="G807" s="344"/>
      <c r="H807" s="344"/>
      <c r="I807" s="344"/>
      <c r="J807" s="344"/>
      <c r="K807" s="344"/>
      <c r="L807" s="344"/>
      <c r="M807" s="344"/>
      <c r="N807" s="344"/>
      <c r="O807" s="344"/>
      <c r="P807" s="344"/>
      <c r="Q807" s="171"/>
      <c r="R807" s="306"/>
      <c r="S807" s="125"/>
      <c r="T807" s="125"/>
      <c r="U807" s="125"/>
      <c r="V807" s="125"/>
      <c r="W807" s="125"/>
      <c r="X807" s="125"/>
      <c r="Y807" s="125"/>
      <c r="Z807" s="125"/>
      <c r="AA807" s="125"/>
      <c r="AB807" s="125"/>
      <c r="AC807" s="125"/>
      <c r="AD807" s="125"/>
      <c r="AE807" s="125"/>
      <c r="AF807" s="125"/>
      <c r="AG807" s="125"/>
      <c r="AH807" s="125"/>
      <c r="AI807" s="126"/>
    </row>
    <row r="808" spans="1:35" ht="12.75" customHeight="1">
      <c r="A808" s="36" t="s">
        <v>1552</v>
      </c>
      <c r="B808" s="331">
        <v>1123</v>
      </c>
      <c r="C808" s="285" t="s">
        <v>1553</v>
      </c>
      <c r="D808" s="353">
        <v>4492</v>
      </c>
      <c r="E808" s="399"/>
      <c r="F808" s="400"/>
      <c r="G808" s="418"/>
      <c r="H808" s="418"/>
      <c r="I808" s="418"/>
      <c r="J808" s="418"/>
      <c r="K808" s="418"/>
      <c r="L808" s="418"/>
      <c r="M808" s="418"/>
      <c r="N808" s="418"/>
      <c r="O808" s="418"/>
      <c r="P808" s="169"/>
      <c r="Q808" s="531">
        <f>SUM(E808:P808)</f>
        <v>0</v>
      </c>
      <c r="R808" s="460">
        <v>0</v>
      </c>
      <c r="S808" s="125"/>
      <c r="T808" s="125"/>
      <c r="U808" s="125"/>
      <c r="V808" s="125"/>
      <c r="W808" s="125"/>
      <c r="X808" s="125"/>
      <c r="Y808" s="125"/>
      <c r="Z808" s="125"/>
      <c r="AA808" s="125"/>
      <c r="AB808" s="125"/>
      <c r="AC808" s="125"/>
      <c r="AD808" s="125"/>
      <c r="AE808" s="125"/>
      <c r="AF808" s="125"/>
      <c r="AG808" s="125"/>
      <c r="AH808" s="125"/>
      <c r="AI808" s="126"/>
    </row>
    <row r="809" spans="1:35" ht="12.75" customHeight="1">
      <c r="A809" s="36" t="s">
        <v>1554</v>
      </c>
      <c r="B809" s="331"/>
      <c r="C809" s="36" t="s">
        <v>1555</v>
      </c>
      <c r="D809" s="2"/>
      <c r="E809" s="334"/>
      <c r="F809" s="125"/>
      <c r="G809" s="168"/>
      <c r="H809" s="168"/>
      <c r="I809" s="168"/>
      <c r="J809" s="168"/>
      <c r="K809" s="168"/>
      <c r="L809" s="168"/>
      <c r="M809" s="168"/>
      <c r="N809" s="168"/>
      <c r="O809" s="168"/>
      <c r="P809" s="169"/>
      <c r="Q809" s="532">
        <f>SUM(E809:P809)</f>
        <v>0</v>
      </c>
      <c r="R809" s="533">
        <f>Q809/1</f>
        <v>0</v>
      </c>
      <c r="S809" s="125"/>
      <c r="T809" s="125"/>
      <c r="U809" s="125"/>
      <c r="V809" s="125"/>
      <c r="W809" s="125"/>
      <c r="X809" s="125"/>
      <c r="Y809" s="125"/>
      <c r="Z809" s="125"/>
      <c r="AA809" s="125"/>
      <c r="AB809" s="125"/>
      <c r="AC809" s="125" t="s">
        <v>376</v>
      </c>
      <c r="AD809" s="125" t="s">
        <v>376</v>
      </c>
      <c r="AE809" s="125" t="s">
        <v>376</v>
      </c>
      <c r="AF809" s="125" t="s">
        <v>376</v>
      </c>
      <c r="AG809" s="125" t="s">
        <v>376</v>
      </c>
      <c r="AH809" s="125"/>
      <c r="AI809" s="126"/>
    </row>
    <row r="810" spans="1:35" ht="12.75" customHeight="1">
      <c r="A810" s="36"/>
      <c r="B810" s="331"/>
      <c r="C810" s="36" t="s">
        <v>1556</v>
      </c>
      <c r="D810" s="2"/>
      <c r="E810" s="370"/>
      <c r="F810" s="402"/>
      <c r="G810" s="403"/>
      <c r="H810" s="403"/>
      <c r="I810" s="403"/>
      <c r="J810" s="403"/>
      <c r="K810" s="403"/>
      <c r="L810" s="403"/>
      <c r="M810" s="403"/>
      <c r="N810" s="403"/>
      <c r="O810" s="403"/>
      <c r="P810" s="38"/>
      <c r="Q810" s="234">
        <f>Q808/$D$808</f>
        <v>0</v>
      </c>
      <c r="R810" s="533">
        <f>+R808/D808</f>
        <v>0</v>
      </c>
      <c r="S810" s="125"/>
      <c r="T810" s="125"/>
      <c r="U810" s="125"/>
      <c r="V810" s="125"/>
      <c r="W810" s="125"/>
      <c r="X810" s="125"/>
      <c r="Y810" s="125"/>
      <c r="Z810" s="125"/>
      <c r="AA810" s="125"/>
      <c r="AB810" s="125"/>
      <c r="AC810" s="125"/>
      <c r="AD810" s="125"/>
      <c r="AE810" s="125"/>
      <c r="AF810" s="125"/>
      <c r="AG810" s="125"/>
      <c r="AH810" s="125"/>
      <c r="AI810" s="126"/>
    </row>
    <row r="811" spans="1:35" ht="12.75" customHeight="1">
      <c r="A811" s="36"/>
      <c r="B811" s="331"/>
      <c r="C811" s="36" t="s">
        <v>1557</v>
      </c>
      <c r="D811" s="337"/>
      <c r="E811" s="364"/>
      <c r="F811" s="126"/>
      <c r="G811" s="364"/>
      <c r="H811" s="364"/>
      <c r="I811" s="364"/>
      <c r="J811" s="364"/>
      <c r="K811" s="364"/>
      <c r="L811" s="364"/>
      <c r="M811" s="364"/>
      <c r="N811" s="364"/>
      <c r="O811" s="364"/>
      <c r="P811" s="364"/>
      <c r="Q811" s="300"/>
      <c r="R811" s="466"/>
      <c r="S811" s="125"/>
      <c r="T811" s="125"/>
      <c r="U811" s="125"/>
      <c r="V811" s="125"/>
      <c r="W811" s="125"/>
      <c r="X811" s="125"/>
      <c r="Y811" s="125"/>
      <c r="Z811" s="125"/>
      <c r="AA811" s="125"/>
      <c r="AB811" s="125"/>
      <c r="AC811" s="125"/>
      <c r="AD811" s="125"/>
      <c r="AE811" s="125"/>
      <c r="AF811" s="125"/>
      <c r="AG811" s="125"/>
      <c r="AH811" s="125"/>
      <c r="AI811" s="126"/>
    </row>
    <row r="812" spans="1:35" ht="12.75" customHeight="1">
      <c r="A812" s="36"/>
      <c r="B812" s="331"/>
      <c r="C812" s="36" t="s">
        <v>1558</v>
      </c>
      <c r="D812" s="337"/>
      <c r="E812" s="407"/>
      <c r="F812" s="300"/>
      <c r="G812" s="407"/>
      <c r="H812" s="407"/>
      <c r="I812" s="407"/>
      <c r="J812" s="407"/>
      <c r="K812" s="407"/>
      <c r="L812" s="407"/>
      <c r="M812" s="407"/>
      <c r="N812" s="407"/>
      <c r="O812" s="407"/>
      <c r="P812" s="407"/>
      <c r="Q812" s="300"/>
      <c r="R812" s="466"/>
      <c r="S812" s="125"/>
      <c r="T812" s="125"/>
      <c r="U812" s="125"/>
      <c r="V812" s="125"/>
      <c r="W812" s="125"/>
      <c r="X812" s="125"/>
      <c r="Y812" s="125"/>
      <c r="Z812" s="125"/>
      <c r="AA812" s="125"/>
      <c r="AB812" s="125"/>
      <c r="AC812" s="125"/>
      <c r="AD812" s="125"/>
      <c r="AE812" s="125"/>
      <c r="AF812" s="125"/>
      <c r="AG812" s="125"/>
      <c r="AH812" s="125"/>
      <c r="AI812" s="126"/>
    </row>
    <row r="813" spans="1:35" ht="12.75" customHeight="1">
      <c r="A813" s="36"/>
      <c r="B813" s="331"/>
      <c r="C813" s="36" t="s">
        <v>1559</v>
      </c>
      <c r="D813" s="337"/>
      <c r="E813" s="407"/>
      <c r="F813" s="300"/>
      <c r="G813" s="407"/>
      <c r="H813" s="407"/>
      <c r="I813" s="407"/>
      <c r="J813" s="407"/>
      <c r="K813" s="407"/>
      <c r="L813" s="407"/>
      <c r="M813" s="407"/>
      <c r="N813" s="407"/>
      <c r="O813" s="407"/>
      <c r="P813" s="407"/>
      <c r="Q813" s="300"/>
      <c r="R813" s="466"/>
      <c r="S813" s="125"/>
      <c r="T813" s="125"/>
      <c r="U813" s="125"/>
      <c r="V813" s="125"/>
      <c r="W813" s="125"/>
      <c r="X813" s="125"/>
      <c r="Y813" s="125"/>
      <c r="Z813" s="125"/>
      <c r="AA813" s="125"/>
      <c r="AB813" s="125"/>
      <c r="AC813" s="125"/>
      <c r="AD813" s="125"/>
      <c r="AE813" s="125"/>
      <c r="AF813" s="125"/>
      <c r="AG813" s="125"/>
      <c r="AH813" s="125"/>
      <c r="AI813" s="126"/>
    </row>
    <row r="814" spans="1:35" ht="12.75" customHeight="1">
      <c r="A814" s="36"/>
      <c r="B814" s="331"/>
      <c r="C814" s="36" t="s">
        <v>1560</v>
      </c>
      <c r="D814" s="337"/>
      <c r="E814" s="407"/>
      <c r="F814" s="300"/>
      <c r="G814" s="407"/>
      <c r="H814" s="407"/>
      <c r="I814" s="407"/>
      <c r="J814" s="407"/>
      <c r="K814" s="407"/>
      <c r="L814" s="407"/>
      <c r="M814" s="407"/>
      <c r="N814" s="407"/>
      <c r="O814" s="407"/>
      <c r="P814" s="407"/>
      <c r="Q814" s="300"/>
      <c r="R814" s="466"/>
      <c r="S814" s="125"/>
      <c r="T814" s="125"/>
      <c r="U814" s="125"/>
      <c r="V814" s="125"/>
      <c r="W814" s="125"/>
      <c r="X814" s="125"/>
      <c r="Y814" s="125"/>
      <c r="Z814" s="125"/>
      <c r="AA814" s="125"/>
      <c r="AB814" s="125"/>
      <c r="AC814" s="125"/>
      <c r="AD814" s="125"/>
      <c r="AE814" s="125"/>
      <c r="AF814" s="125"/>
      <c r="AG814" s="125"/>
      <c r="AH814" s="125"/>
      <c r="AI814" s="126"/>
    </row>
    <row r="815" spans="1:35" ht="12.75" customHeight="1">
      <c r="A815" s="36"/>
      <c r="B815" s="331"/>
      <c r="C815" s="36" t="s">
        <v>1561</v>
      </c>
      <c r="D815" s="337"/>
      <c r="E815" s="407"/>
      <c r="F815" s="300"/>
      <c r="G815" s="407"/>
      <c r="H815" s="407"/>
      <c r="I815" s="407"/>
      <c r="J815" s="407"/>
      <c r="K815" s="407"/>
      <c r="L815" s="407"/>
      <c r="M815" s="407"/>
      <c r="N815" s="407"/>
      <c r="O815" s="407"/>
      <c r="P815" s="407"/>
      <c r="Q815" s="300"/>
      <c r="R815" s="466"/>
      <c r="S815" s="125"/>
      <c r="T815" s="125"/>
      <c r="U815" s="125"/>
      <c r="V815" s="125"/>
      <c r="W815" s="125"/>
      <c r="X815" s="125"/>
      <c r="Y815" s="125"/>
      <c r="Z815" s="125"/>
      <c r="AA815" s="125"/>
      <c r="AB815" s="125"/>
      <c r="AC815" s="125"/>
      <c r="AD815" s="125"/>
      <c r="AE815" s="125"/>
      <c r="AF815" s="125"/>
      <c r="AG815" s="125"/>
      <c r="AH815" s="125"/>
      <c r="AI815" s="126"/>
    </row>
    <row r="816" spans="1:35" ht="12.75" customHeight="1">
      <c r="A816" s="222"/>
      <c r="B816" s="350"/>
      <c r="C816" s="222"/>
      <c r="D816" s="343"/>
      <c r="E816" s="344"/>
      <c r="F816" s="171"/>
      <c r="G816" s="344"/>
      <c r="H816" s="344"/>
      <c r="I816" s="344"/>
      <c r="J816" s="344"/>
      <c r="K816" s="344"/>
      <c r="L816" s="344"/>
      <c r="M816" s="344"/>
      <c r="N816" s="344"/>
      <c r="O816" s="344"/>
      <c r="P816" s="344"/>
      <c r="Q816" s="171"/>
      <c r="R816" s="306"/>
      <c r="S816" s="125"/>
      <c r="T816" s="125"/>
      <c r="U816" s="125"/>
      <c r="V816" s="125"/>
      <c r="W816" s="125"/>
      <c r="X816" s="125"/>
      <c r="Y816" s="125"/>
      <c r="Z816" s="125"/>
      <c r="AA816" s="125"/>
      <c r="AB816" s="125"/>
      <c r="AC816" s="125"/>
      <c r="AD816" s="125"/>
      <c r="AE816" s="125"/>
      <c r="AF816" s="125"/>
      <c r="AG816" s="125"/>
      <c r="AH816" s="125"/>
      <c r="AI816" s="126"/>
    </row>
    <row r="817" spans="1:35" ht="12.75" customHeight="1">
      <c r="A817" s="36" t="s">
        <v>646</v>
      </c>
      <c r="B817" s="331">
        <v>1128</v>
      </c>
      <c r="C817" s="408" t="s">
        <v>1562</v>
      </c>
      <c r="D817" s="358">
        <v>681</v>
      </c>
      <c r="E817" s="399"/>
      <c r="F817" s="400"/>
      <c r="G817" s="418"/>
      <c r="H817" s="418"/>
      <c r="I817" s="418"/>
      <c r="J817" s="418"/>
      <c r="K817" s="418"/>
      <c r="L817" s="418"/>
      <c r="M817" s="418"/>
      <c r="N817" s="422"/>
      <c r="O817" s="169">
        <v>17361</v>
      </c>
      <c r="P817" s="364">
        <v>35299.699999999997</v>
      </c>
      <c r="Q817" s="531">
        <f>SUM(E817:P817)</f>
        <v>52660.7</v>
      </c>
      <c r="R817" s="460">
        <v>0</v>
      </c>
      <c r="S817" s="125"/>
      <c r="T817" s="125"/>
      <c r="U817" s="125"/>
      <c r="V817" s="125"/>
      <c r="W817" s="125"/>
      <c r="X817" s="125"/>
      <c r="Y817" s="125"/>
      <c r="Z817" s="125"/>
      <c r="AA817" s="125"/>
      <c r="AB817" s="125"/>
      <c r="AC817" s="125"/>
      <c r="AD817" s="125"/>
      <c r="AE817" s="125"/>
      <c r="AF817" s="125"/>
      <c r="AG817" s="125"/>
      <c r="AH817" s="125"/>
      <c r="AI817" s="126"/>
    </row>
    <row r="818" spans="1:35" ht="12.75" customHeight="1">
      <c r="A818" s="36"/>
      <c r="B818" s="331"/>
      <c r="C818" s="36" t="s">
        <v>1563</v>
      </c>
      <c r="D818" s="2"/>
      <c r="E818" s="334"/>
      <c r="F818" s="125"/>
      <c r="G818" s="168"/>
      <c r="H818" s="168"/>
      <c r="I818" s="168"/>
      <c r="J818" s="168"/>
      <c r="K818" s="168"/>
      <c r="L818" s="168"/>
      <c r="M818" s="168"/>
      <c r="N818" s="169"/>
      <c r="O818" s="413" t="s">
        <v>376</v>
      </c>
      <c r="P818" s="407">
        <v>187.46</v>
      </c>
      <c r="Q818" s="532">
        <f>SUM(E818:P818)</f>
        <v>187.46</v>
      </c>
      <c r="R818" s="533">
        <f>Q818/2</f>
        <v>93.73</v>
      </c>
      <c r="S818" s="125"/>
      <c r="T818" s="125"/>
      <c r="U818" s="125"/>
      <c r="V818" s="125"/>
      <c r="W818" s="125"/>
      <c r="X818" s="125"/>
      <c r="Y818" s="125"/>
      <c r="Z818" s="125"/>
      <c r="AA818" s="125"/>
      <c r="AB818" s="125"/>
      <c r="AC818" s="125" t="s">
        <v>376</v>
      </c>
      <c r="AD818" s="125" t="s">
        <v>376</v>
      </c>
      <c r="AE818" s="125" t="s">
        <v>376</v>
      </c>
      <c r="AF818" s="125" t="s">
        <v>376</v>
      </c>
      <c r="AG818" s="168">
        <f>P818</f>
        <v>187.46</v>
      </c>
      <c r="AH818" s="125"/>
      <c r="AI818" s="126"/>
    </row>
    <row r="819" spans="1:35" ht="12.75" customHeight="1">
      <c r="A819" s="36"/>
      <c r="B819" s="331"/>
      <c r="C819" s="36" t="s">
        <v>682</v>
      </c>
      <c r="D819" s="2"/>
      <c r="E819" s="370"/>
      <c r="F819" s="402"/>
      <c r="G819" s="403"/>
      <c r="H819" s="403"/>
      <c r="I819" s="403"/>
      <c r="J819" s="403"/>
      <c r="K819" s="403"/>
      <c r="L819" s="403"/>
      <c r="M819" s="403"/>
      <c r="N819" s="368"/>
      <c r="O819" s="109">
        <f>O817/$D$817</f>
        <v>25.4933920704846</v>
      </c>
      <c r="P819" s="109">
        <f>P817/$D$817</f>
        <v>51.835095447870799</v>
      </c>
      <c r="Q819" s="51">
        <f>Q817/$D$817</f>
        <v>77.328487518355402</v>
      </c>
      <c r="R819" s="533">
        <f>+R817/D817</f>
        <v>0</v>
      </c>
      <c r="S819" s="125"/>
      <c r="T819" s="125"/>
      <c r="U819" s="125"/>
      <c r="V819" s="125"/>
      <c r="W819" s="125"/>
      <c r="X819" s="125"/>
      <c r="Y819" s="125"/>
      <c r="Z819" s="125"/>
      <c r="AA819" s="125"/>
      <c r="AB819" s="125"/>
      <c r="AC819" s="125"/>
      <c r="AD819" s="125"/>
      <c r="AE819" s="125"/>
      <c r="AF819" s="125"/>
      <c r="AG819" s="125"/>
      <c r="AH819" s="125"/>
      <c r="AI819" s="126"/>
    </row>
    <row r="820" spans="1:35" ht="12.75" customHeight="1">
      <c r="A820" s="36"/>
      <c r="B820" s="331"/>
      <c r="C820" s="36" t="s">
        <v>1564</v>
      </c>
      <c r="D820" s="337"/>
      <c r="E820" s="364"/>
      <c r="F820" s="126"/>
      <c r="G820" s="364"/>
      <c r="H820" s="364"/>
      <c r="I820" s="364"/>
      <c r="J820" s="364"/>
      <c r="K820" s="364"/>
      <c r="L820" s="364"/>
      <c r="M820" s="364"/>
      <c r="N820" s="364"/>
      <c r="O820" s="407"/>
      <c r="P820" s="412" t="s">
        <v>1565</v>
      </c>
      <c r="Q820" s="300"/>
      <c r="R820" s="466"/>
      <c r="S820" s="125"/>
      <c r="T820" s="125"/>
      <c r="U820" s="125"/>
      <c r="V820" s="125"/>
      <c r="W820" s="125"/>
      <c r="X820" s="125"/>
      <c r="Y820" s="125"/>
      <c r="Z820" s="125"/>
      <c r="AA820" s="125"/>
      <c r="AB820" s="125"/>
      <c r="AC820" s="125"/>
      <c r="AD820" s="125"/>
      <c r="AE820" s="125"/>
      <c r="AF820" s="125"/>
      <c r="AG820" s="125"/>
      <c r="AH820" s="125"/>
      <c r="AI820" s="126"/>
    </row>
    <row r="821" spans="1:35" ht="12.75" customHeight="1">
      <c r="A821" s="36"/>
      <c r="B821" s="331"/>
      <c r="C821" s="36" t="s">
        <v>1526</v>
      </c>
      <c r="D821" s="337"/>
      <c r="E821" s="407"/>
      <c r="F821" s="300"/>
      <c r="G821" s="407"/>
      <c r="H821" s="407"/>
      <c r="I821" s="407"/>
      <c r="J821" s="407"/>
      <c r="K821" s="407"/>
      <c r="L821" s="407"/>
      <c r="M821" s="407"/>
      <c r="N821" s="407"/>
      <c r="O821" s="407"/>
      <c r="P821" s="407"/>
      <c r="Q821" s="300"/>
      <c r="R821" s="466"/>
      <c r="S821" s="125"/>
      <c r="T821" s="125"/>
      <c r="U821" s="125"/>
      <c r="V821" s="125"/>
      <c r="W821" s="125"/>
      <c r="X821" s="125"/>
      <c r="Y821" s="125"/>
      <c r="Z821" s="125"/>
      <c r="AA821" s="125"/>
      <c r="AB821" s="125"/>
      <c r="AC821" s="125"/>
      <c r="AD821" s="125"/>
      <c r="AE821" s="125"/>
      <c r="AF821" s="125"/>
      <c r="AG821" s="125"/>
      <c r="AH821" s="125"/>
      <c r="AI821" s="126"/>
    </row>
    <row r="822" spans="1:35" ht="12.75" customHeight="1">
      <c r="A822" s="222"/>
      <c r="B822" s="350"/>
      <c r="C822" s="222"/>
      <c r="D822" s="343"/>
      <c r="E822" s="344"/>
      <c r="F822" s="171"/>
      <c r="G822" s="344"/>
      <c r="H822" s="344"/>
      <c r="I822" s="344"/>
      <c r="J822" s="344"/>
      <c r="K822" s="344"/>
      <c r="L822" s="344"/>
      <c r="M822" s="344"/>
      <c r="N822" s="344"/>
      <c r="O822" s="344"/>
      <c r="P822" s="344"/>
      <c r="Q822" s="171"/>
      <c r="R822" s="306"/>
      <c r="S822" s="125"/>
      <c r="T822" s="125"/>
      <c r="U822" s="125"/>
      <c r="V822" s="125"/>
      <c r="W822" s="125"/>
      <c r="X822" s="125"/>
      <c r="Y822" s="125"/>
      <c r="Z822" s="125"/>
      <c r="AA822" s="125"/>
      <c r="AB822" s="125"/>
      <c r="AC822" s="125"/>
      <c r="AD822" s="125"/>
      <c r="AE822" s="125"/>
      <c r="AF822" s="125"/>
      <c r="AG822" s="125"/>
      <c r="AH822" s="125"/>
      <c r="AI822" s="126"/>
    </row>
    <row r="823" spans="1:35" ht="12.75" customHeight="1">
      <c r="A823" s="36" t="s">
        <v>982</v>
      </c>
      <c r="B823" s="331">
        <v>1132</v>
      </c>
      <c r="C823" s="285" t="s">
        <v>1566</v>
      </c>
      <c r="D823" s="353">
        <v>582</v>
      </c>
      <c r="E823" s="334"/>
      <c r="F823" s="125"/>
      <c r="G823" s="168"/>
      <c r="H823" s="168"/>
      <c r="I823" s="168"/>
      <c r="J823" s="168"/>
      <c r="K823" s="168"/>
      <c r="L823" s="168"/>
      <c r="M823" s="168"/>
      <c r="N823" s="168"/>
      <c r="O823" s="168"/>
      <c r="P823" s="422"/>
      <c r="Q823" s="531">
        <f>SUM(E823:P823)</f>
        <v>0</v>
      </c>
      <c r="R823" s="460">
        <v>0</v>
      </c>
      <c r="S823" s="125"/>
      <c r="T823" s="125"/>
      <c r="U823" s="125"/>
      <c r="V823" s="125"/>
      <c r="W823" s="125"/>
      <c r="X823" s="125"/>
      <c r="Y823" s="125"/>
      <c r="Z823" s="125"/>
      <c r="AA823" s="125"/>
      <c r="AB823" s="125"/>
      <c r="AC823" s="125"/>
      <c r="AD823" s="125"/>
      <c r="AE823" s="125"/>
      <c r="AF823" s="125"/>
      <c r="AG823" s="125"/>
      <c r="AH823" s="125"/>
      <c r="AI823" s="126"/>
    </row>
    <row r="824" spans="1:35" ht="12.75" customHeight="1">
      <c r="A824" s="33" t="s">
        <v>1567</v>
      </c>
      <c r="B824" s="331"/>
      <c r="C824" s="36" t="s">
        <v>1568</v>
      </c>
      <c r="D824" s="2"/>
      <c r="E824" s="334"/>
      <c r="F824" s="125"/>
      <c r="G824" s="168"/>
      <c r="H824" s="168"/>
      <c r="I824" s="168"/>
      <c r="J824" s="168"/>
      <c r="K824" s="168"/>
      <c r="L824" s="168"/>
      <c r="M824" s="168"/>
      <c r="N824" s="168"/>
      <c r="O824" s="168"/>
      <c r="P824" s="169"/>
      <c r="Q824" s="532">
        <f>SUM(E824:P824)</f>
        <v>0</v>
      </c>
      <c r="R824" s="533">
        <f>Q824/2</f>
        <v>0</v>
      </c>
      <c r="S824" s="125"/>
      <c r="T824" s="125"/>
      <c r="U824" s="125"/>
      <c r="V824" s="125"/>
      <c r="W824" s="125"/>
      <c r="X824" s="125"/>
      <c r="Y824" s="125"/>
      <c r="Z824" s="125"/>
      <c r="AA824" s="125"/>
      <c r="AB824" s="125"/>
      <c r="AC824" s="125" t="s">
        <v>376</v>
      </c>
      <c r="AD824" s="125" t="s">
        <v>376</v>
      </c>
      <c r="AE824" s="125" t="s">
        <v>376</v>
      </c>
      <c r="AF824" s="125" t="s">
        <v>376</v>
      </c>
      <c r="AG824" s="125" t="s">
        <v>376</v>
      </c>
      <c r="AH824" s="125"/>
      <c r="AI824" s="126"/>
    </row>
    <row r="825" spans="1:35" ht="12.75" customHeight="1">
      <c r="A825" s="33" t="s">
        <v>1569</v>
      </c>
      <c r="B825" s="331"/>
      <c r="C825" s="36" t="s">
        <v>724</v>
      </c>
      <c r="D825" s="2"/>
      <c r="E825" s="370"/>
      <c r="F825" s="402"/>
      <c r="G825" s="403"/>
      <c r="H825" s="403"/>
      <c r="I825" s="403"/>
      <c r="J825" s="403"/>
      <c r="K825" s="403"/>
      <c r="L825" s="403"/>
      <c r="M825" s="403"/>
      <c r="N825" s="403"/>
      <c r="O825" s="106"/>
      <c r="P825" s="38"/>
      <c r="Q825" s="234">
        <f>Q823/$D$823</f>
        <v>0</v>
      </c>
      <c r="R825" s="533">
        <f>+R823/D823</f>
        <v>0</v>
      </c>
      <c r="S825" s="125"/>
      <c r="T825" s="125"/>
      <c r="U825" s="125"/>
      <c r="V825" s="125"/>
      <c r="W825" s="125"/>
      <c r="X825" s="125"/>
      <c r="Y825" s="125"/>
      <c r="Z825" s="125"/>
      <c r="AA825" s="125"/>
      <c r="AB825" s="125"/>
      <c r="AC825" s="125"/>
      <c r="AD825" s="125"/>
      <c r="AE825" s="125"/>
      <c r="AF825" s="125"/>
      <c r="AG825" s="125"/>
      <c r="AH825" s="125"/>
      <c r="AI825" s="126"/>
    </row>
    <row r="826" spans="1:35" ht="12.75" customHeight="1">
      <c r="A826" s="33" t="s">
        <v>1570</v>
      </c>
      <c r="B826" s="331"/>
      <c r="C826" s="36" t="s">
        <v>1571</v>
      </c>
      <c r="D826" s="337"/>
      <c r="E826" s="364"/>
      <c r="F826" s="126"/>
      <c r="G826" s="364"/>
      <c r="H826" s="364"/>
      <c r="I826" s="364"/>
      <c r="J826" s="364"/>
      <c r="K826" s="364"/>
      <c r="L826" s="364"/>
      <c r="M826" s="364"/>
      <c r="N826" s="364"/>
      <c r="O826" s="364"/>
      <c r="P826" s="364"/>
      <c r="Q826" s="300"/>
      <c r="R826" s="466"/>
      <c r="S826" s="125"/>
      <c r="T826" s="125"/>
      <c r="U826" s="125"/>
      <c r="V826" s="125"/>
      <c r="W826" s="125"/>
      <c r="X826" s="125"/>
      <c r="Y826" s="125"/>
      <c r="Z826" s="125"/>
      <c r="AA826" s="125"/>
      <c r="AB826" s="125"/>
      <c r="AC826" s="125"/>
      <c r="AD826" s="125"/>
      <c r="AE826" s="125"/>
      <c r="AF826" s="125"/>
      <c r="AG826" s="125"/>
      <c r="AH826" s="125"/>
      <c r="AI826" s="126"/>
    </row>
    <row r="827" spans="1:35" ht="12.75" customHeight="1">
      <c r="A827" s="36"/>
      <c r="B827" s="331"/>
      <c r="C827" s="36" t="s">
        <v>1572</v>
      </c>
      <c r="D827" s="337"/>
      <c r="E827" s="407"/>
      <c r="F827" s="300"/>
      <c r="G827" s="407"/>
      <c r="H827" s="407"/>
      <c r="I827" s="407"/>
      <c r="J827" s="407"/>
      <c r="K827" s="407"/>
      <c r="L827" s="407"/>
      <c r="M827" s="407"/>
      <c r="N827" s="407"/>
      <c r="O827" s="407"/>
      <c r="P827" s="407"/>
      <c r="Q827" s="300"/>
      <c r="R827" s="466"/>
      <c r="S827" s="125"/>
      <c r="T827" s="125"/>
      <c r="U827" s="125"/>
      <c r="V827" s="125"/>
      <c r="W827" s="125"/>
      <c r="X827" s="125"/>
      <c r="Y827" s="125"/>
      <c r="Z827" s="125"/>
      <c r="AA827" s="125"/>
      <c r="AB827" s="125"/>
      <c r="AC827" s="125"/>
      <c r="AD827" s="125"/>
      <c r="AE827" s="125"/>
      <c r="AF827" s="125"/>
      <c r="AG827" s="125"/>
      <c r="AH827" s="125"/>
      <c r="AI827" s="126"/>
    </row>
    <row r="828" spans="1:35" ht="12.75" customHeight="1">
      <c r="A828" s="36"/>
      <c r="B828" s="331"/>
      <c r="C828" s="36" t="s">
        <v>1573</v>
      </c>
      <c r="D828" s="337"/>
      <c r="E828" s="407"/>
      <c r="F828" s="300"/>
      <c r="G828" s="407"/>
      <c r="H828" s="407"/>
      <c r="I828" s="407"/>
      <c r="J828" s="407"/>
      <c r="K828" s="407"/>
      <c r="L828" s="407"/>
      <c r="M828" s="407"/>
      <c r="N828" s="407"/>
      <c r="O828" s="407"/>
      <c r="P828" s="407"/>
      <c r="Q828" s="300"/>
      <c r="R828" s="466"/>
      <c r="S828" s="125"/>
      <c r="T828" s="125"/>
      <c r="U828" s="125"/>
      <c r="V828" s="125"/>
      <c r="W828" s="125"/>
      <c r="X828" s="125"/>
      <c r="Y828" s="125"/>
      <c r="Z828" s="125"/>
      <c r="AA828" s="125"/>
      <c r="AB828" s="125"/>
      <c r="AC828" s="125"/>
      <c r="AD828" s="125"/>
      <c r="AE828" s="125"/>
      <c r="AF828" s="125"/>
      <c r="AG828" s="125"/>
      <c r="AH828" s="125"/>
      <c r="AI828" s="126"/>
    </row>
    <row r="829" spans="1:35" ht="12.75" customHeight="1">
      <c r="A829" s="222"/>
      <c r="B829" s="350"/>
      <c r="C829" s="222"/>
      <c r="D829" s="343"/>
      <c r="E829" s="344"/>
      <c r="F829" s="171"/>
      <c r="G829" s="344"/>
      <c r="H829" s="344"/>
      <c r="I829" s="344"/>
      <c r="J829" s="344"/>
      <c r="K829" s="344"/>
      <c r="L829" s="344"/>
      <c r="M829" s="344"/>
      <c r="N829" s="344"/>
      <c r="O829" s="344"/>
      <c r="P829" s="344"/>
      <c r="Q829" s="171"/>
      <c r="R829" s="306"/>
      <c r="S829" s="125"/>
      <c r="T829" s="125"/>
      <c r="U829" s="125"/>
      <c r="V829" s="125"/>
      <c r="W829" s="125"/>
      <c r="X829" s="125"/>
      <c r="Y829" s="125"/>
      <c r="Z829" s="125"/>
      <c r="AA829" s="125"/>
      <c r="AB829" s="125"/>
      <c r="AC829" s="125"/>
      <c r="AD829" s="125"/>
      <c r="AE829" s="125"/>
      <c r="AF829" s="125"/>
      <c r="AG829" s="125"/>
      <c r="AH829" s="125"/>
      <c r="AI829" s="126"/>
    </row>
    <row r="830" spans="1:35" ht="12.75" customHeight="1">
      <c r="A830" s="36" t="s">
        <v>654</v>
      </c>
      <c r="B830" s="331">
        <v>1139</v>
      </c>
      <c r="C830" s="285" t="s">
        <v>655</v>
      </c>
      <c r="D830" s="419">
        <v>1135.4000000000001</v>
      </c>
      <c r="E830" s="334"/>
      <c r="F830" s="125"/>
      <c r="G830" s="168"/>
      <c r="H830" s="168"/>
      <c r="I830" s="168"/>
      <c r="J830" s="168"/>
      <c r="K830" s="168"/>
      <c r="L830" s="168"/>
      <c r="M830" s="168"/>
      <c r="N830" s="168"/>
      <c r="O830" s="169"/>
      <c r="P830" s="169">
        <v>38570.83</v>
      </c>
      <c r="Q830" s="531">
        <f>SUM(E830:P830)</f>
        <v>38570.83</v>
      </c>
      <c r="R830" s="460">
        <v>0</v>
      </c>
      <c r="S830" s="125"/>
      <c r="T830" s="125"/>
      <c r="U830" s="125"/>
      <c r="V830" s="125"/>
      <c r="W830" s="125"/>
      <c r="X830" s="125"/>
      <c r="Y830" s="125"/>
      <c r="Z830" s="125"/>
      <c r="AA830" s="125"/>
      <c r="AB830" s="125"/>
      <c r="AC830" s="125"/>
      <c r="AD830" s="125"/>
      <c r="AE830" s="125"/>
      <c r="AF830" s="125"/>
      <c r="AG830" s="125"/>
      <c r="AH830" s="125"/>
      <c r="AI830" s="126"/>
    </row>
    <row r="831" spans="1:35" ht="12.75" customHeight="1">
      <c r="A831" s="36"/>
      <c r="B831" s="331"/>
      <c r="C831" s="36" t="s">
        <v>1574</v>
      </c>
      <c r="D831" s="2"/>
      <c r="E831" s="334"/>
      <c r="F831" s="125"/>
      <c r="G831" s="168"/>
      <c r="H831" s="168"/>
      <c r="I831" s="168"/>
      <c r="J831" s="168"/>
      <c r="K831" s="168"/>
      <c r="L831" s="168"/>
      <c r="M831" s="168"/>
      <c r="N831" s="168"/>
      <c r="O831" s="169"/>
      <c r="P831" s="413" t="s">
        <v>376</v>
      </c>
      <c r="Q831" s="532">
        <f>SUM(E831:P831)</f>
        <v>0</v>
      </c>
      <c r="R831" s="533">
        <f>Q831/1</f>
        <v>0</v>
      </c>
      <c r="S831" s="125"/>
      <c r="T831" s="125"/>
      <c r="U831" s="125"/>
      <c r="V831" s="125"/>
      <c r="W831" s="125"/>
      <c r="X831" s="125"/>
      <c r="Y831" s="125"/>
      <c r="Z831" s="125"/>
      <c r="AA831" s="125"/>
      <c r="AB831" s="125"/>
      <c r="AC831" s="125" t="s">
        <v>376</v>
      </c>
      <c r="AD831" s="125" t="s">
        <v>376</v>
      </c>
      <c r="AE831" s="125" t="s">
        <v>376</v>
      </c>
      <c r="AF831" s="125" t="s">
        <v>376</v>
      </c>
      <c r="AG831" s="125" t="s">
        <v>376</v>
      </c>
      <c r="AH831" s="125"/>
      <c r="AI831" s="126"/>
    </row>
    <row r="832" spans="1:35" ht="12.75" customHeight="1">
      <c r="A832" s="36"/>
      <c r="B832" s="331"/>
      <c r="C832" s="36" t="s">
        <v>1575</v>
      </c>
      <c r="D832" s="2"/>
      <c r="E832" s="370"/>
      <c r="F832" s="402"/>
      <c r="G832" s="403"/>
      <c r="H832" s="403"/>
      <c r="I832" s="403"/>
      <c r="J832" s="403"/>
      <c r="K832" s="403"/>
      <c r="L832" s="403"/>
      <c r="M832" s="403"/>
      <c r="N832" s="403"/>
      <c r="O832" s="368"/>
      <c r="P832" s="109">
        <f>P830/$D$830</f>
        <v>33.971137924960402</v>
      </c>
      <c r="Q832" s="51">
        <f>Q830/$D$830</f>
        <v>33.971137924960402</v>
      </c>
      <c r="R832" s="533">
        <f>+R830/D830</f>
        <v>0</v>
      </c>
      <c r="S832" s="125"/>
      <c r="T832" s="125"/>
      <c r="U832" s="125"/>
      <c r="V832" s="125"/>
      <c r="W832" s="125"/>
      <c r="X832" s="125"/>
      <c r="Y832" s="125"/>
      <c r="Z832" s="125"/>
      <c r="AA832" s="125"/>
      <c r="AB832" s="125"/>
      <c r="AC832" s="125"/>
      <c r="AD832" s="125"/>
      <c r="AE832" s="125"/>
      <c r="AF832" s="125"/>
      <c r="AG832" s="125"/>
      <c r="AH832" s="125"/>
      <c r="AI832" s="126"/>
    </row>
    <row r="833" spans="1:35" ht="12.75" customHeight="1">
      <c r="A833" s="36"/>
      <c r="B833" s="331"/>
      <c r="C833" s="36" t="s">
        <v>1576</v>
      </c>
      <c r="D833" s="337"/>
      <c r="E833" s="364"/>
      <c r="F833" s="126"/>
      <c r="G833" s="364"/>
      <c r="H833" s="364"/>
      <c r="I833" s="364"/>
      <c r="J833" s="364"/>
      <c r="K833" s="364"/>
      <c r="L833" s="364"/>
      <c r="M833" s="364"/>
      <c r="N833" s="364"/>
      <c r="O833" s="364"/>
      <c r="P833" s="407"/>
      <c r="Q833" s="300"/>
      <c r="R833" s="466"/>
      <c r="S833" s="125"/>
      <c r="T833" s="125"/>
      <c r="U833" s="125"/>
      <c r="V833" s="125"/>
      <c r="W833" s="125"/>
      <c r="X833" s="125"/>
      <c r="Y833" s="125"/>
      <c r="Z833" s="125"/>
      <c r="AA833" s="125"/>
      <c r="AB833" s="125"/>
      <c r="AC833" s="125"/>
      <c r="AD833" s="125"/>
      <c r="AE833" s="125"/>
      <c r="AF833" s="125"/>
      <c r="AG833" s="125"/>
      <c r="AH833" s="125"/>
      <c r="AI833" s="126"/>
    </row>
    <row r="834" spans="1:35" ht="12.75" customHeight="1">
      <c r="A834" s="36"/>
      <c r="B834" s="331"/>
      <c r="C834" s="36" t="s">
        <v>1577</v>
      </c>
      <c r="D834" s="337"/>
      <c r="E834" s="407"/>
      <c r="F834" s="300"/>
      <c r="G834" s="407"/>
      <c r="H834" s="407"/>
      <c r="I834" s="407"/>
      <c r="J834" s="407"/>
      <c r="K834" s="407"/>
      <c r="L834" s="407"/>
      <c r="M834" s="407"/>
      <c r="N834" s="407"/>
      <c r="O834" s="407"/>
      <c r="P834" s="407"/>
      <c r="Q834" s="300"/>
      <c r="R834" s="466"/>
      <c r="S834" s="125"/>
      <c r="T834" s="125"/>
      <c r="U834" s="125"/>
      <c r="V834" s="125"/>
      <c r="W834" s="125"/>
      <c r="X834" s="125"/>
      <c r="Y834" s="125"/>
      <c r="Z834" s="125"/>
      <c r="AA834" s="125"/>
      <c r="AB834" s="125"/>
      <c r="AC834" s="125"/>
      <c r="AD834" s="125"/>
      <c r="AE834" s="125"/>
      <c r="AF834" s="125"/>
      <c r="AG834" s="125"/>
      <c r="AH834" s="125"/>
      <c r="AI834" s="126"/>
    </row>
    <row r="835" spans="1:35" ht="12.75" customHeight="1">
      <c r="A835" s="36"/>
      <c r="B835" s="331"/>
      <c r="C835" s="36" t="s">
        <v>1578</v>
      </c>
      <c r="D835" s="337"/>
      <c r="E835" s="407"/>
      <c r="F835" s="300"/>
      <c r="G835" s="407"/>
      <c r="H835" s="407"/>
      <c r="I835" s="407"/>
      <c r="J835" s="407"/>
      <c r="K835" s="407"/>
      <c r="L835" s="407"/>
      <c r="M835" s="407"/>
      <c r="N835" s="407"/>
      <c r="O835" s="407"/>
      <c r="P835" s="407"/>
      <c r="Q835" s="300"/>
      <c r="R835" s="466"/>
      <c r="S835" s="125"/>
      <c r="T835" s="125"/>
      <c r="U835" s="125"/>
      <c r="V835" s="125"/>
      <c r="W835" s="125"/>
      <c r="X835" s="125"/>
      <c r="Y835" s="125"/>
      <c r="Z835" s="125"/>
      <c r="AA835" s="125"/>
      <c r="AB835" s="125"/>
      <c r="AC835" s="125"/>
      <c r="AD835" s="125"/>
      <c r="AE835" s="125"/>
      <c r="AF835" s="125"/>
      <c r="AG835" s="125"/>
      <c r="AH835" s="125"/>
      <c r="AI835" s="126"/>
    </row>
    <row r="836" spans="1:35" ht="12.75" customHeight="1">
      <c r="A836" s="222"/>
      <c r="B836" s="350"/>
      <c r="C836" s="222"/>
      <c r="D836" s="343"/>
      <c r="E836" s="344"/>
      <c r="F836" s="171"/>
      <c r="G836" s="344"/>
      <c r="H836" s="344"/>
      <c r="I836" s="344"/>
      <c r="J836" s="344"/>
      <c r="K836" s="344"/>
      <c r="L836" s="344"/>
      <c r="M836" s="344"/>
      <c r="N836" s="344"/>
      <c r="O836" s="344"/>
      <c r="P836" s="344"/>
      <c r="Q836" s="171"/>
      <c r="R836" s="306"/>
      <c r="S836" s="125"/>
      <c r="T836" s="125"/>
      <c r="U836" s="125"/>
      <c r="V836" s="125"/>
      <c r="W836" s="125"/>
      <c r="X836" s="125"/>
      <c r="Y836" s="125"/>
      <c r="Z836" s="125"/>
      <c r="AA836" s="125"/>
      <c r="AB836" s="125"/>
      <c r="AC836" s="125"/>
      <c r="AD836" s="125"/>
      <c r="AE836" s="125"/>
      <c r="AF836" s="125"/>
      <c r="AG836" s="125"/>
      <c r="AH836" s="125"/>
      <c r="AI836" s="126"/>
    </row>
    <row r="837" spans="1:35" ht="12.75" customHeight="1">
      <c r="A837" s="36" t="s">
        <v>446</v>
      </c>
      <c r="B837" s="331">
        <v>1141</v>
      </c>
      <c r="C837" s="285" t="s">
        <v>447</v>
      </c>
      <c r="D837" s="333">
        <v>344</v>
      </c>
      <c r="E837" s="334"/>
      <c r="F837" s="125"/>
      <c r="G837" s="168"/>
      <c r="H837" s="168"/>
      <c r="I837" s="168"/>
      <c r="J837" s="168"/>
      <c r="K837" s="168"/>
      <c r="L837" s="168"/>
      <c r="M837" s="168"/>
      <c r="N837" s="168"/>
      <c r="O837" s="169"/>
      <c r="P837" s="169"/>
      <c r="Q837" s="531">
        <f>SUM(E837:P837)</f>
        <v>0</v>
      </c>
      <c r="R837" s="460">
        <v>0</v>
      </c>
      <c r="S837" s="125"/>
      <c r="T837" s="125"/>
      <c r="U837" s="125"/>
      <c r="V837" s="125"/>
      <c r="W837" s="125"/>
      <c r="X837" s="125"/>
      <c r="Y837" s="125"/>
      <c r="Z837" s="125"/>
      <c r="AA837" s="125"/>
      <c r="AB837" s="125"/>
      <c r="AC837" s="125"/>
      <c r="AD837" s="125"/>
      <c r="AE837" s="125"/>
      <c r="AF837" s="125"/>
      <c r="AG837" s="125"/>
      <c r="AH837" s="125"/>
      <c r="AI837" s="126"/>
    </row>
    <row r="838" spans="1:35" ht="12.75" customHeight="1">
      <c r="A838" s="36"/>
      <c r="B838" s="331"/>
      <c r="C838" s="36" t="s">
        <v>1579</v>
      </c>
      <c r="D838" s="2"/>
      <c r="E838" s="334"/>
      <c r="F838" s="125"/>
      <c r="G838" s="168"/>
      <c r="H838" s="168"/>
      <c r="I838" s="168"/>
      <c r="J838" s="168"/>
      <c r="K838" s="168"/>
      <c r="L838" s="168"/>
      <c r="M838" s="168"/>
      <c r="N838" s="168"/>
      <c r="O838" s="169"/>
      <c r="P838" s="411"/>
      <c r="Q838" s="532">
        <f>SUM(E838:P838)</f>
        <v>0</v>
      </c>
      <c r="R838" s="533">
        <f>Q838/1</f>
        <v>0</v>
      </c>
      <c r="S838" s="125"/>
      <c r="T838" s="125"/>
      <c r="U838" s="125"/>
      <c r="V838" s="125"/>
      <c r="W838" s="125"/>
      <c r="X838" s="125"/>
      <c r="Y838" s="125"/>
      <c r="Z838" s="125"/>
      <c r="AA838" s="125"/>
      <c r="AB838" s="125"/>
      <c r="AC838" s="125"/>
      <c r="AD838" s="125" t="s">
        <v>376</v>
      </c>
      <c r="AE838" s="125" t="s">
        <v>376</v>
      </c>
      <c r="AF838" s="125" t="s">
        <v>376</v>
      </c>
      <c r="AG838" s="125" t="s">
        <v>376</v>
      </c>
      <c r="AH838" s="125"/>
      <c r="AI838" s="126"/>
    </row>
    <row r="839" spans="1:35" ht="12.75" customHeight="1">
      <c r="A839" s="36"/>
      <c r="B839" s="331"/>
      <c r="C839" s="36" t="s">
        <v>1415</v>
      </c>
      <c r="D839" s="2"/>
      <c r="E839" s="370"/>
      <c r="F839" s="402"/>
      <c r="G839" s="403"/>
      <c r="H839" s="403"/>
      <c r="I839" s="403"/>
      <c r="J839" s="403"/>
      <c r="K839" s="403"/>
      <c r="L839" s="403"/>
      <c r="M839" s="403"/>
      <c r="N839" s="403"/>
      <c r="O839" s="368"/>
      <c r="P839" s="109">
        <f>P837/$D$837</f>
        <v>0</v>
      </c>
      <c r="Q839" s="51">
        <f>Q837/$D$837</f>
        <v>0</v>
      </c>
      <c r="R839" s="533">
        <f>+R837/D837</f>
        <v>0</v>
      </c>
      <c r="S839" s="125"/>
      <c r="T839" s="125"/>
      <c r="U839" s="125"/>
      <c r="V839" s="125"/>
      <c r="W839" s="125"/>
      <c r="X839" s="125"/>
      <c r="Y839" s="125"/>
      <c r="Z839" s="125"/>
      <c r="AA839" s="125"/>
      <c r="AB839" s="125"/>
      <c r="AC839" s="125"/>
      <c r="AD839" s="125"/>
      <c r="AE839" s="125"/>
      <c r="AF839" s="125"/>
      <c r="AG839" s="125"/>
      <c r="AH839" s="125"/>
      <c r="AI839" s="126"/>
    </row>
    <row r="840" spans="1:35" ht="12.75" customHeight="1">
      <c r="A840" s="36"/>
      <c r="B840" s="331"/>
      <c r="C840" s="36" t="s">
        <v>1580</v>
      </c>
      <c r="D840" s="337"/>
      <c r="E840" s="364"/>
      <c r="F840" s="126"/>
      <c r="G840" s="364"/>
      <c r="H840" s="364"/>
      <c r="I840" s="364"/>
      <c r="J840" s="364"/>
      <c r="K840" s="364"/>
      <c r="L840" s="364"/>
      <c r="M840" s="364"/>
      <c r="N840" s="364"/>
      <c r="O840" s="364"/>
      <c r="P840" s="407"/>
      <c r="Q840" s="300"/>
      <c r="R840" s="466"/>
      <c r="S840" s="125"/>
      <c r="T840" s="125"/>
      <c r="U840" s="125"/>
      <c r="V840" s="125"/>
      <c r="W840" s="125"/>
      <c r="X840" s="125"/>
      <c r="Y840" s="125"/>
      <c r="Z840" s="125"/>
      <c r="AA840" s="125"/>
      <c r="AB840" s="125"/>
      <c r="AC840" s="125"/>
      <c r="AD840" s="125"/>
      <c r="AE840" s="125"/>
      <c r="AF840" s="125"/>
      <c r="AG840" s="125"/>
      <c r="AH840" s="125"/>
      <c r="AI840" s="126"/>
    </row>
    <row r="841" spans="1:35" ht="12.75" customHeight="1">
      <c r="A841" s="36"/>
      <c r="B841" s="331"/>
      <c r="C841" s="36" t="s">
        <v>1581</v>
      </c>
      <c r="D841" s="337"/>
      <c r="E841" s="407"/>
      <c r="F841" s="300"/>
      <c r="G841" s="407"/>
      <c r="H841" s="407"/>
      <c r="I841" s="407"/>
      <c r="J841" s="407"/>
      <c r="K841" s="407"/>
      <c r="L841" s="407"/>
      <c r="M841" s="407"/>
      <c r="N841" s="407"/>
      <c r="O841" s="407"/>
      <c r="P841" s="407"/>
      <c r="Q841" s="300"/>
      <c r="R841" s="466"/>
      <c r="S841" s="125"/>
      <c r="T841" s="125"/>
      <c r="U841" s="125"/>
      <c r="V841" s="125"/>
      <c r="W841" s="125"/>
      <c r="X841" s="125"/>
      <c r="Y841" s="125"/>
      <c r="Z841" s="125"/>
      <c r="AA841" s="125"/>
      <c r="AB841" s="125"/>
      <c r="AC841" s="125"/>
      <c r="AD841" s="125"/>
      <c r="AE841" s="125"/>
      <c r="AF841" s="125"/>
      <c r="AG841" s="125"/>
      <c r="AH841" s="125"/>
      <c r="AI841" s="126"/>
    </row>
    <row r="842" spans="1:35" ht="12.75" customHeight="1">
      <c r="A842" s="222"/>
      <c r="B842" s="350"/>
      <c r="C842" s="222"/>
      <c r="D842" s="343"/>
      <c r="E842" s="344"/>
      <c r="F842" s="171"/>
      <c r="G842" s="344"/>
      <c r="H842" s="344"/>
      <c r="I842" s="344"/>
      <c r="J842" s="344"/>
      <c r="K842" s="344"/>
      <c r="L842" s="344"/>
      <c r="M842" s="344"/>
      <c r="N842" s="344"/>
      <c r="O842" s="344"/>
      <c r="P842" s="344"/>
      <c r="Q842" s="171"/>
      <c r="R842" s="306"/>
      <c r="S842" s="125"/>
      <c r="T842" s="125"/>
      <c r="U842" s="125"/>
      <c r="V842" s="125"/>
      <c r="W842" s="125"/>
      <c r="X842" s="125"/>
      <c r="Y842" s="125"/>
      <c r="Z842" s="125"/>
      <c r="AA842" s="125"/>
      <c r="AB842" s="125"/>
      <c r="AC842" s="125"/>
      <c r="AD842" s="125"/>
      <c r="AE842" s="125"/>
      <c r="AF842" s="125"/>
      <c r="AG842" s="125"/>
      <c r="AH842" s="125"/>
      <c r="AI842" s="126"/>
    </row>
    <row r="843" spans="1:35" ht="12.75" customHeight="1">
      <c r="A843" s="543" t="s">
        <v>431</v>
      </c>
      <c r="B843" s="331">
        <v>1109</v>
      </c>
      <c r="C843" s="332" t="s">
        <v>1582</v>
      </c>
      <c r="D843" s="353">
        <v>323</v>
      </c>
      <c r="E843" s="168"/>
      <c r="F843" s="125"/>
      <c r="G843" s="168"/>
      <c r="H843" s="168"/>
      <c r="I843" s="168"/>
      <c r="J843" s="168"/>
      <c r="K843" s="168"/>
      <c r="L843" s="168"/>
      <c r="M843" s="168"/>
      <c r="N843" s="339"/>
      <c r="O843" s="339"/>
      <c r="P843" s="339"/>
      <c r="Q843" s="531">
        <f>SUM(E843:P843)</f>
        <v>0</v>
      </c>
      <c r="R843" s="460">
        <v>0</v>
      </c>
      <c r="S843" s="125"/>
      <c r="T843" s="125"/>
      <c r="U843" s="125"/>
      <c r="V843" s="125"/>
      <c r="W843" s="125"/>
      <c r="X843" s="125"/>
      <c r="Y843" s="125"/>
      <c r="Z843" s="125"/>
      <c r="AA843" s="125"/>
      <c r="AB843" s="125"/>
      <c r="AC843" s="125"/>
      <c r="AD843" s="125"/>
      <c r="AE843" s="125"/>
      <c r="AF843" s="125"/>
      <c r="AG843" s="125"/>
      <c r="AH843" s="125"/>
      <c r="AI843" s="126"/>
    </row>
    <row r="844" spans="1:35" ht="12.75" customHeight="1">
      <c r="A844" s="543"/>
      <c r="B844" s="331"/>
      <c r="C844" s="3" t="s">
        <v>1583</v>
      </c>
      <c r="D844" s="2"/>
      <c r="E844" s="168"/>
      <c r="F844" s="125"/>
      <c r="G844" s="168"/>
      <c r="H844" s="168"/>
      <c r="I844" s="168"/>
      <c r="J844" s="168"/>
      <c r="K844" s="168"/>
      <c r="L844" s="168"/>
      <c r="M844" s="168"/>
      <c r="N844" s="340"/>
      <c r="O844" s="340"/>
      <c r="P844" s="340"/>
      <c r="Q844" s="532">
        <f>SUM(E844:P844)</f>
        <v>0</v>
      </c>
      <c r="R844" s="533">
        <f>Q844/3</f>
        <v>0</v>
      </c>
      <c r="S844" s="125"/>
      <c r="T844" s="125"/>
      <c r="U844" s="125"/>
      <c r="V844" s="125"/>
      <c r="W844" s="125"/>
      <c r="X844" s="125"/>
      <c r="Y844" s="125"/>
      <c r="Z844" s="125"/>
      <c r="AA844" s="125"/>
      <c r="AB844" s="125"/>
      <c r="AC844" s="125"/>
      <c r="AD844" s="125"/>
      <c r="AE844" s="125"/>
      <c r="AF844" s="125"/>
      <c r="AG844" s="125"/>
      <c r="AH844" s="125"/>
      <c r="AI844" s="126"/>
    </row>
    <row r="845" spans="1:35" ht="12.75" customHeight="1">
      <c r="A845" s="543"/>
      <c r="B845" s="331"/>
      <c r="C845" s="3" t="s">
        <v>1584</v>
      </c>
      <c r="D845" s="2"/>
      <c r="E845" s="168"/>
      <c r="F845" s="125"/>
      <c r="G845" s="168"/>
      <c r="H845" s="168"/>
      <c r="I845" s="168"/>
      <c r="J845" s="168"/>
      <c r="K845" s="168"/>
      <c r="L845" s="168"/>
      <c r="M845" s="168"/>
      <c r="N845" s="109">
        <f>N843/$D$843</f>
        <v>0</v>
      </c>
      <c r="O845" s="109">
        <f>O843/$D$843</f>
        <v>0</v>
      </c>
      <c r="P845" s="109">
        <f>P843/$D$843</f>
        <v>0</v>
      </c>
      <c r="Q845" s="51">
        <f>Q843/$D$843</f>
        <v>0</v>
      </c>
      <c r="R845" s="533">
        <f>+R843/D843</f>
        <v>0</v>
      </c>
      <c r="S845" s="125"/>
      <c r="T845" s="125"/>
      <c r="U845" s="125"/>
      <c r="V845" s="125"/>
      <c r="W845" s="125"/>
      <c r="X845" s="125"/>
      <c r="Y845" s="125"/>
      <c r="Z845" s="125"/>
      <c r="AA845" s="125"/>
      <c r="AB845" s="125"/>
      <c r="AC845" s="125"/>
      <c r="AD845" s="125"/>
      <c r="AE845" s="125"/>
      <c r="AF845" s="125"/>
      <c r="AG845" s="125"/>
      <c r="AH845" s="125"/>
      <c r="AI845" s="126"/>
    </row>
    <row r="846" spans="1:35" ht="12.75" customHeight="1">
      <c r="A846" s="543"/>
      <c r="B846" s="331"/>
      <c r="C846" s="3" t="s">
        <v>1585</v>
      </c>
      <c r="D846" s="2"/>
      <c r="E846" s="340"/>
      <c r="F846" s="95"/>
      <c r="G846" s="340"/>
      <c r="H846" s="340"/>
      <c r="I846" s="340"/>
      <c r="J846" s="340"/>
      <c r="K846" s="340"/>
      <c r="L846" s="340"/>
      <c r="M846" s="340"/>
      <c r="N846" s="340"/>
      <c r="O846" s="340"/>
      <c r="P846" s="340"/>
      <c r="Q846" s="95"/>
      <c r="R846" s="310"/>
      <c r="S846" s="125"/>
      <c r="T846" s="125"/>
      <c r="U846" s="125"/>
      <c r="V846" s="125"/>
      <c r="W846" s="125"/>
      <c r="X846" s="125"/>
      <c r="Y846" s="125"/>
      <c r="Z846" s="125"/>
      <c r="AA846" s="125"/>
      <c r="AB846" s="125"/>
      <c r="AC846" s="125"/>
      <c r="AD846" s="125"/>
      <c r="AE846" s="125"/>
      <c r="AF846" s="125"/>
      <c r="AG846" s="125"/>
      <c r="AH846" s="125"/>
      <c r="AI846" s="126"/>
    </row>
    <row r="847" spans="1:35" ht="12.75" customHeight="1">
      <c r="A847" s="544"/>
      <c r="B847" s="350"/>
      <c r="C847" s="359"/>
      <c r="D847" s="356"/>
      <c r="E847" s="344"/>
      <c r="F847" s="171"/>
      <c r="G847" s="344"/>
      <c r="H847" s="344"/>
      <c r="I847" s="344"/>
      <c r="J847" s="344"/>
      <c r="K847" s="344"/>
      <c r="L847" s="344"/>
      <c r="M847" s="344"/>
      <c r="N847" s="344"/>
      <c r="O847" s="344"/>
      <c r="P847" s="344"/>
      <c r="Q847" s="171"/>
      <c r="R847" s="306"/>
      <c r="S847" s="125"/>
      <c r="T847" s="125"/>
      <c r="U847" s="125"/>
      <c r="V847" s="125"/>
      <c r="W847" s="125"/>
      <c r="X847" s="125"/>
      <c r="Y847" s="125"/>
      <c r="Z847" s="125"/>
      <c r="AA847" s="125"/>
      <c r="AB847" s="125"/>
      <c r="AC847" s="125"/>
      <c r="AD847" s="125"/>
      <c r="AE847" s="125"/>
      <c r="AF847" s="125"/>
      <c r="AG847" s="125"/>
      <c r="AH847" s="125"/>
      <c r="AI847" s="126"/>
    </row>
    <row r="848" spans="1:35" ht="12.75" customHeight="1">
      <c r="A848" s="543" t="s">
        <v>449</v>
      </c>
      <c r="B848" s="331">
        <v>1148</v>
      </c>
      <c r="C848" s="285" t="s">
        <v>1586</v>
      </c>
      <c r="D848" s="353">
        <v>491</v>
      </c>
      <c r="E848" s="334"/>
      <c r="F848" s="125"/>
      <c r="G848" s="168"/>
      <c r="H848" s="168"/>
      <c r="I848" s="168"/>
      <c r="J848" s="168"/>
      <c r="K848" s="168"/>
      <c r="L848" s="168"/>
      <c r="M848" s="168"/>
      <c r="N848" s="168"/>
      <c r="O848" s="169"/>
      <c r="P848" s="368">
        <v>30301</v>
      </c>
      <c r="Q848" s="531">
        <f>SUM(E848:P848)</f>
        <v>30301</v>
      </c>
      <c r="R848" s="460">
        <v>0</v>
      </c>
      <c r="S848" s="125"/>
      <c r="T848" s="125"/>
      <c r="U848" s="125"/>
      <c r="V848" s="125"/>
      <c r="W848" s="125"/>
      <c r="X848" s="125"/>
      <c r="Y848" s="125"/>
      <c r="Z848" s="125"/>
      <c r="AA848" s="125"/>
      <c r="AB848" s="125"/>
      <c r="AC848" s="125"/>
      <c r="AD848" s="125"/>
      <c r="AE848" s="125"/>
      <c r="AF848" s="125"/>
      <c r="AG848" s="125"/>
      <c r="AH848" s="125"/>
      <c r="AI848" s="126"/>
    </row>
    <row r="849" spans="1:35" ht="12.75" customHeight="1">
      <c r="A849" s="624" t="s">
        <v>1587</v>
      </c>
      <c r="B849" s="331"/>
      <c r="C849" s="3" t="s">
        <v>1588</v>
      </c>
      <c r="D849" s="2"/>
      <c r="E849" s="334"/>
      <c r="F849" s="125"/>
      <c r="G849" s="168"/>
      <c r="H849" s="168"/>
      <c r="I849" s="168"/>
      <c r="J849" s="168"/>
      <c r="K849" s="168"/>
      <c r="L849" s="168"/>
      <c r="M849" s="168"/>
      <c r="N849" s="168"/>
      <c r="O849" s="169"/>
      <c r="P849" s="369" t="s">
        <v>376</v>
      </c>
      <c r="Q849" s="532">
        <f>SUM(E849:P849)</f>
        <v>0</v>
      </c>
      <c r="R849" s="533">
        <f>Q849/1</f>
        <v>0</v>
      </c>
      <c r="S849" s="125"/>
      <c r="T849" s="125"/>
      <c r="U849" s="125"/>
      <c r="V849" s="125"/>
      <c r="W849" s="125"/>
      <c r="X849" s="125"/>
      <c r="Y849" s="125"/>
      <c r="Z849" s="125"/>
      <c r="AA849" s="125"/>
      <c r="AB849" s="125"/>
      <c r="AC849" s="125"/>
      <c r="AD849" s="125"/>
      <c r="AE849" s="125"/>
      <c r="AF849" s="125"/>
      <c r="AG849" s="125"/>
      <c r="AH849" s="125"/>
      <c r="AI849" s="126">
        <v>0</v>
      </c>
    </row>
    <row r="850" spans="1:35" ht="12.75" customHeight="1">
      <c r="A850" s="624" t="s">
        <v>1589</v>
      </c>
      <c r="B850" s="331"/>
      <c r="C850" s="3" t="s">
        <v>1415</v>
      </c>
      <c r="D850" s="2"/>
      <c r="E850" s="370"/>
      <c r="F850" s="402"/>
      <c r="G850" s="403"/>
      <c r="H850" s="403"/>
      <c r="I850" s="403"/>
      <c r="J850" s="403"/>
      <c r="K850" s="403"/>
      <c r="L850" s="403"/>
      <c r="M850" s="403"/>
      <c r="N850" s="403"/>
      <c r="O850" s="368"/>
      <c r="P850" s="109">
        <f>P848/$D$848</f>
        <v>61.712830957230103</v>
      </c>
      <c r="Q850" s="51">
        <f>Q848/$D$848</f>
        <v>61.712830957230103</v>
      </c>
      <c r="R850" s="533">
        <f>+R848/D848</f>
        <v>0</v>
      </c>
      <c r="S850" s="125"/>
      <c r="T850" s="125"/>
      <c r="U850" s="125"/>
      <c r="V850" s="125"/>
      <c r="W850" s="125"/>
      <c r="X850" s="125"/>
      <c r="Y850" s="125"/>
      <c r="Z850" s="125"/>
      <c r="AA850" s="125"/>
      <c r="AB850" s="125"/>
      <c r="AC850" s="125"/>
      <c r="AD850" s="125"/>
      <c r="AE850" s="125"/>
      <c r="AF850" s="125"/>
      <c r="AG850" s="125"/>
      <c r="AH850" s="125"/>
      <c r="AI850" s="126"/>
    </row>
    <row r="851" spans="1:35" ht="12.75" customHeight="1">
      <c r="A851" s="543"/>
      <c r="B851" s="331"/>
      <c r="C851" s="3" t="s">
        <v>1590</v>
      </c>
      <c r="D851" s="2"/>
      <c r="E851" s="339"/>
      <c r="F851" s="243"/>
      <c r="G851" s="339"/>
      <c r="H851" s="339"/>
      <c r="I851" s="339"/>
      <c r="J851" s="339"/>
      <c r="K851" s="339"/>
      <c r="L851" s="339"/>
      <c r="M851" s="339"/>
      <c r="N851" s="339"/>
      <c r="O851" s="339"/>
      <c r="P851" s="340"/>
      <c r="Q851" s="95"/>
      <c r="R851" s="310"/>
      <c r="S851" s="125"/>
      <c r="T851" s="125"/>
      <c r="U851" s="125"/>
      <c r="V851" s="125"/>
      <c r="W851" s="125"/>
      <c r="X851" s="125"/>
      <c r="Y851" s="125"/>
      <c r="Z851" s="125"/>
      <c r="AA851" s="125"/>
      <c r="AB851" s="125"/>
      <c r="AC851" s="125"/>
      <c r="AD851" s="125"/>
      <c r="AE851" s="125"/>
      <c r="AF851" s="125"/>
      <c r="AG851" s="125"/>
      <c r="AH851" s="125"/>
      <c r="AI851" s="126"/>
    </row>
    <row r="852" spans="1:35" ht="12.75" customHeight="1">
      <c r="A852" s="543"/>
      <c r="B852" s="331"/>
      <c r="C852" s="3" t="s">
        <v>1591</v>
      </c>
      <c r="D852" s="2"/>
      <c r="E852" s="340"/>
      <c r="F852" s="95"/>
      <c r="G852" s="340"/>
      <c r="H852" s="340"/>
      <c r="I852" s="340"/>
      <c r="J852" s="340"/>
      <c r="K852" s="340"/>
      <c r="L852" s="340"/>
      <c r="M852" s="340"/>
      <c r="N852" s="340"/>
      <c r="O852" s="340"/>
      <c r="P852" s="340"/>
      <c r="Q852" s="95"/>
      <c r="R852" s="310"/>
      <c r="S852" s="125"/>
      <c r="T852" s="125"/>
      <c r="U852" s="125"/>
      <c r="V852" s="125"/>
      <c r="W852" s="125"/>
      <c r="X852" s="125"/>
      <c r="Y852" s="125"/>
      <c r="Z852" s="125"/>
      <c r="AA852" s="125"/>
      <c r="AB852" s="125"/>
      <c r="AC852" s="125"/>
      <c r="AD852" s="125"/>
      <c r="AE852" s="125"/>
      <c r="AF852" s="125"/>
      <c r="AG852" s="125"/>
      <c r="AH852" s="125"/>
      <c r="AI852" s="126"/>
    </row>
    <row r="853" spans="1:35" ht="12.75" customHeight="1">
      <c r="A853" s="544"/>
      <c r="B853" s="350"/>
      <c r="C853" s="222"/>
      <c r="D853" s="343"/>
      <c r="E853" s="344"/>
      <c r="F853" s="171"/>
      <c r="G853" s="344"/>
      <c r="H853" s="344"/>
      <c r="I853" s="344"/>
      <c r="J853" s="344"/>
      <c r="K853" s="344"/>
      <c r="L853" s="344"/>
      <c r="M853" s="344"/>
      <c r="N853" s="344"/>
      <c r="O853" s="344"/>
      <c r="P853" s="344"/>
      <c r="Q853" s="171"/>
      <c r="R853" s="306"/>
      <c r="S853" s="125"/>
      <c r="T853" s="125"/>
      <c r="U853" s="125"/>
      <c r="V853" s="125"/>
      <c r="W853" s="125"/>
      <c r="X853" s="125"/>
      <c r="Y853" s="125"/>
      <c r="Z853" s="125"/>
      <c r="AA853" s="125"/>
      <c r="AB853" s="125"/>
      <c r="AC853" s="125"/>
      <c r="AD853" s="125"/>
      <c r="AE853" s="125"/>
      <c r="AF853" s="125"/>
      <c r="AG853" s="125"/>
      <c r="AH853" s="125"/>
      <c r="AI853" s="126"/>
    </row>
    <row r="854" spans="1:35" ht="12.75" customHeight="1">
      <c r="A854" s="3"/>
      <c r="B854" s="2"/>
      <c r="C854" s="3"/>
      <c r="D854" s="2"/>
      <c r="E854" s="168"/>
      <c r="F854" s="125"/>
      <c r="G854" s="168"/>
      <c r="H854" s="168"/>
      <c r="I854" s="168"/>
      <c r="J854" s="168"/>
      <c r="K854" s="168"/>
      <c r="L854" s="168"/>
      <c r="M854" s="168"/>
      <c r="N854" s="168"/>
      <c r="O854" s="168"/>
      <c r="P854" s="168"/>
      <c r="Q854" s="125"/>
      <c r="R854" s="309"/>
      <c r="S854" s="125"/>
      <c r="T854" s="125"/>
      <c r="U854" s="125"/>
      <c r="V854" s="125"/>
      <c r="W854" s="125"/>
      <c r="X854" s="125"/>
      <c r="Y854" s="125"/>
      <c r="Z854" s="125"/>
      <c r="AA854" s="125"/>
      <c r="AB854" s="125"/>
      <c r="AC854" s="125"/>
      <c r="AD854" s="125"/>
      <c r="AE854" s="125"/>
      <c r="AF854" s="125"/>
      <c r="AG854" s="125"/>
      <c r="AH854" s="125"/>
      <c r="AI854" s="126"/>
    </row>
    <row r="855" spans="1:35" ht="12.75" customHeight="1">
      <c r="A855" s="3"/>
      <c r="B855" s="2"/>
      <c r="C855" s="3"/>
      <c r="D855" s="2"/>
      <c r="E855" s="168"/>
      <c r="F855" s="125"/>
      <c r="G855" s="168"/>
      <c r="H855" s="168"/>
      <c r="I855" s="168"/>
      <c r="J855" s="168"/>
      <c r="K855" s="168"/>
      <c r="L855" s="168"/>
      <c r="M855" s="168"/>
      <c r="N855" s="168"/>
      <c r="O855" s="168"/>
      <c r="P855" s="168"/>
      <c r="Q855" s="125"/>
      <c r="R855" s="309"/>
      <c r="S855" s="125"/>
      <c r="T855" s="125"/>
      <c r="U855" s="125"/>
      <c r="V855" s="125"/>
      <c r="W855" s="125"/>
      <c r="X855" s="125"/>
      <c r="Y855" s="125"/>
      <c r="Z855" s="125"/>
      <c r="AA855" s="125"/>
      <c r="AB855" s="125"/>
      <c r="AC855" s="125"/>
      <c r="AD855" s="125"/>
      <c r="AE855" s="125"/>
      <c r="AF855" s="125"/>
      <c r="AG855" s="125"/>
      <c r="AH855" s="125"/>
      <c r="AI855" s="126"/>
    </row>
    <row r="856" spans="1:35" ht="12.75" customHeight="1">
      <c r="A856" s="425" t="s">
        <v>1592</v>
      </c>
      <c r="B856" s="161"/>
      <c r="C856" s="426"/>
      <c r="D856" s="161"/>
      <c r="E856" s="168"/>
      <c r="F856" s="125"/>
      <c r="G856" s="168"/>
      <c r="H856" s="168"/>
      <c r="I856" s="168"/>
      <c r="J856" s="168"/>
      <c r="K856" s="168"/>
      <c r="L856" s="168"/>
      <c r="M856" s="168"/>
      <c r="N856" s="168"/>
      <c r="O856" s="168"/>
      <c r="P856" s="168"/>
      <c r="Q856" s="125"/>
      <c r="R856" s="309"/>
      <c r="S856" s="426"/>
      <c r="T856" s="426"/>
      <c r="U856" s="426"/>
      <c r="V856" s="426"/>
      <c r="W856" s="426"/>
      <c r="X856" s="426"/>
      <c r="Y856" s="426"/>
      <c r="Z856" s="426"/>
      <c r="AA856" s="426"/>
      <c r="AB856" s="426"/>
      <c r="AC856" s="426"/>
      <c r="AD856" s="426"/>
      <c r="AE856" s="426"/>
      <c r="AF856" s="426"/>
      <c r="AG856" s="426"/>
      <c r="AH856" s="426"/>
      <c r="AI856" s="553"/>
    </row>
    <row r="857" spans="1:35" ht="12.75" customHeight="1">
      <c r="A857" s="426"/>
      <c r="B857" s="161"/>
      <c r="C857" s="426"/>
      <c r="D857" s="161"/>
      <c r="E857" s="168"/>
      <c r="F857" s="125"/>
      <c r="G857" s="168"/>
      <c r="H857" s="168"/>
      <c r="I857" s="168"/>
      <c r="J857" s="168"/>
      <c r="K857" s="168"/>
      <c r="L857" s="168"/>
      <c r="M857" s="168"/>
      <c r="N857" s="168"/>
      <c r="O857" s="168"/>
      <c r="P857" s="168"/>
      <c r="Q857" s="125"/>
      <c r="R857" s="309"/>
      <c r="S857" s="426"/>
      <c r="T857" s="426"/>
      <c r="U857" s="426"/>
      <c r="V857" s="426"/>
      <c r="W857" s="426"/>
      <c r="X857" s="426"/>
      <c r="Y857" s="426"/>
      <c r="Z857" s="426"/>
      <c r="AA857" s="426"/>
      <c r="AB857" s="426"/>
      <c r="AC857" s="426"/>
      <c r="AD857" s="426"/>
      <c r="AE857" s="426"/>
      <c r="AF857" s="426"/>
      <c r="AG857" s="426"/>
      <c r="AH857" s="426"/>
      <c r="AI857" s="553"/>
    </row>
    <row r="858" spans="1:35" ht="12.75" customHeight="1">
      <c r="A858" s="426" t="s">
        <v>1593</v>
      </c>
      <c r="B858" s="161"/>
      <c r="C858" s="426"/>
      <c r="D858" s="161"/>
      <c r="E858" s="168"/>
      <c r="F858" s="125"/>
      <c r="G858" s="168"/>
      <c r="H858" s="168"/>
      <c r="I858" s="168"/>
      <c r="J858" s="168"/>
      <c r="K858" s="168"/>
      <c r="L858" s="168"/>
      <c r="M858" s="168"/>
      <c r="N858" s="168"/>
      <c r="O858" s="168"/>
      <c r="P858" s="168"/>
      <c r="Q858" s="125"/>
      <c r="R858" s="309"/>
      <c r="S858" s="426"/>
      <c r="T858" s="426"/>
      <c r="U858" s="426"/>
      <c r="V858" s="426"/>
      <c r="W858" s="431">
        <f>SUM(W9:W857)</f>
        <v>27531.63</v>
      </c>
      <c r="X858" s="431">
        <f>SUM(X9:X857)</f>
        <v>42346.21</v>
      </c>
      <c r="Y858" s="431">
        <f t="shared" ref="Y858:AG858" si="91">SUM(Y10:Y857)</f>
        <v>33663.040000000001</v>
      </c>
      <c r="Z858" s="431">
        <f t="shared" si="91"/>
        <v>40113.620000000003</v>
      </c>
      <c r="AA858" s="431">
        <f t="shared" si="91"/>
        <v>31388.31</v>
      </c>
      <c r="AB858" s="431">
        <f t="shared" si="91"/>
        <v>31039.39</v>
      </c>
      <c r="AC858" s="431">
        <f t="shared" si="91"/>
        <v>33871.99</v>
      </c>
      <c r="AD858" s="431">
        <f t="shared" si="91"/>
        <v>45355.15</v>
      </c>
      <c r="AE858" s="431">
        <f t="shared" si="91"/>
        <v>65720.039999999994</v>
      </c>
      <c r="AF858" s="431">
        <f t="shared" si="91"/>
        <v>34700.5</v>
      </c>
      <c r="AG858" s="431">
        <f t="shared" si="91"/>
        <v>111949.35</v>
      </c>
      <c r="AH858" s="426"/>
      <c r="AI858" s="553"/>
    </row>
    <row r="859" spans="1:35" ht="12.75" customHeight="1">
      <c r="A859" s="426" t="s">
        <v>1594</v>
      </c>
      <c r="B859" s="161"/>
      <c r="C859" s="426"/>
      <c r="D859" s="161"/>
      <c r="E859" s="168"/>
      <c r="F859" s="125"/>
      <c r="G859" s="168"/>
      <c r="H859" s="168"/>
      <c r="I859" s="168"/>
      <c r="J859" s="168"/>
      <c r="K859" s="168"/>
      <c r="L859" s="168"/>
      <c r="M859" s="168"/>
      <c r="N859" s="168"/>
      <c r="O859" s="168"/>
      <c r="P859" s="168"/>
      <c r="Q859" s="125"/>
      <c r="R859" s="309"/>
      <c r="S859" s="426"/>
      <c r="T859" s="426"/>
      <c r="U859" s="426"/>
      <c r="V859" s="426"/>
      <c r="W859" s="426"/>
      <c r="X859" s="426"/>
      <c r="Y859" s="426"/>
      <c r="Z859" s="426"/>
      <c r="AA859" s="426"/>
      <c r="AB859" s="426"/>
      <c r="AC859" s="426"/>
      <c r="AD859" s="426"/>
      <c r="AE859" s="426"/>
      <c r="AF859" s="426"/>
      <c r="AG859" s="426"/>
      <c r="AH859" s="426"/>
      <c r="AI859" s="553"/>
    </row>
    <row r="860" spans="1:35" ht="12.75" customHeight="1">
      <c r="A860" s="426" t="s">
        <v>1595</v>
      </c>
      <c r="B860" s="161"/>
      <c r="C860" s="426"/>
      <c r="D860" s="161"/>
      <c r="E860" s="168"/>
      <c r="F860" s="125"/>
      <c r="G860" s="168"/>
      <c r="H860" s="168"/>
      <c r="I860" s="168"/>
      <c r="J860" s="168"/>
      <c r="K860" s="168"/>
      <c r="L860" s="168"/>
      <c r="M860" s="168"/>
      <c r="N860" s="168"/>
      <c r="O860" s="168"/>
      <c r="P860" s="168"/>
      <c r="Q860" s="125"/>
      <c r="R860" s="309"/>
      <c r="S860" s="426"/>
      <c r="T860" s="426"/>
      <c r="U860" s="426"/>
      <c r="V860" s="426"/>
      <c r="W860" s="426"/>
      <c r="X860" s="426"/>
      <c r="Y860" s="426"/>
      <c r="Z860" s="426"/>
      <c r="AA860" s="426"/>
      <c r="AB860" s="426"/>
      <c r="AC860" s="426"/>
      <c r="AD860" s="426"/>
      <c r="AE860" s="426"/>
      <c r="AF860" s="426"/>
      <c r="AG860" s="426"/>
      <c r="AH860" s="426"/>
      <c r="AI860" s="553"/>
    </row>
    <row r="861" spans="1:35" ht="12.75" customHeight="1">
      <c r="A861" s="426"/>
      <c r="B861" s="161"/>
      <c r="C861" s="426"/>
      <c r="D861" s="161"/>
      <c r="E861" s="168"/>
      <c r="F861" s="125"/>
      <c r="G861" s="168"/>
      <c r="H861" s="168"/>
      <c r="I861" s="168"/>
      <c r="J861" s="168"/>
      <c r="K861" s="168"/>
      <c r="L861" s="168"/>
      <c r="M861" s="168"/>
      <c r="N861" s="168"/>
      <c r="O861" s="168"/>
      <c r="P861" s="168"/>
      <c r="Q861" s="125"/>
      <c r="R861" s="309"/>
      <c r="S861" s="426"/>
      <c r="T861" s="426"/>
      <c r="U861" s="426"/>
      <c r="V861" s="426"/>
      <c r="W861" s="426"/>
      <c r="X861" s="426"/>
      <c r="Y861" s="426"/>
      <c r="Z861" s="426"/>
      <c r="AA861" s="426"/>
      <c r="AB861" s="426"/>
      <c r="AC861" s="426"/>
      <c r="AD861" s="426"/>
      <c r="AE861" s="426"/>
      <c r="AF861" s="426"/>
      <c r="AG861" s="426"/>
      <c r="AH861" s="426"/>
      <c r="AI861" s="553"/>
    </row>
    <row r="862" spans="1:35" ht="12.75" customHeight="1">
      <c r="A862" s="425" t="s">
        <v>1596</v>
      </c>
      <c r="B862" s="155"/>
      <c r="C862" s="428"/>
      <c r="D862" s="155"/>
      <c r="E862" s="125"/>
      <c r="F862" s="125"/>
      <c r="G862" s="125"/>
      <c r="H862" s="125"/>
      <c r="I862" s="125"/>
      <c r="J862" s="125"/>
      <c r="K862" s="125"/>
      <c r="L862" s="125"/>
      <c r="M862" s="125"/>
      <c r="N862" s="125"/>
      <c r="O862" s="125"/>
      <c r="P862" s="125"/>
      <c r="Q862" s="125"/>
      <c r="R862" s="309"/>
      <c r="S862" s="125"/>
      <c r="T862" s="125"/>
      <c r="U862" s="125"/>
      <c r="V862" s="125"/>
      <c r="W862" s="125"/>
      <c r="X862" s="125"/>
      <c r="Y862" s="125"/>
      <c r="Z862" s="125"/>
      <c r="AA862" s="125"/>
      <c r="AB862" s="125"/>
      <c r="AC862" s="125"/>
      <c r="AD862" s="125"/>
      <c r="AE862" s="125"/>
      <c r="AF862" s="125"/>
      <c r="AG862" s="125"/>
      <c r="AH862" s="125"/>
      <c r="AI862" s="126"/>
    </row>
    <row r="863" spans="1:35" ht="12.75" customHeight="1">
      <c r="A863" s="426" t="s">
        <v>1597</v>
      </c>
      <c r="B863" s="155"/>
      <c r="C863" s="429" t="s">
        <v>660</v>
      </c>
      <c r="D863" s="155"/>
      <c r="E863" s="125"/>
      <c r="F863" s="125" t="s">
        <v>1598</v>
      </c>
      <c r="G863" s="125"/>
      <c r="H863" s="125"/>
      <c r="I863" s="125"/>
      <c r="J863" s="125"/>
      <c r="K863" s="125"/>
      <c r="L863" s="125"/>
      <c r="M863" s="125"/>
      <c r="N863" s="125"/>
      <c r="O863" s="125"/>
      <c r="P863" s="125"/>
      <c r="Q863" s="125"/>
      <c r="R863" s="125"/>
      <c r="S863" s="309"/>
      <c r="T863" s="309">
        <f>SUM(T10:T862)</f>
        <v>46604.889510822497</v>
      </c>
      <c r="U863" s="309">
        <f>SUM(U10:U862)</f>
        <v>424751.85071929602</v>
      </c>
      <c r="V863" s="125"/>
      <c r="W863" s="125"/>
      <c r="X863" s="125"/>
      <c r="Y863" s="125"/>
      <c r="Z863" s="125"/>
      <c r="AA863" s="125"/>
      <c r="AB863" s="125"/>
      <c r="AC863" s="125"/>
      <c r="AD863" s="125"/>
      <c r="AE863" s="125"/>
      <c r="AF863" s="125"/>
      <c r="AG863" s="125"/>
      <c r="AH863" s="125"/>
      <c r="AI863" s="126"/>
    </row>
    <row r="864" spans="1:35" ht="12.75" customHeight="1">
      <c r="A864" s="125"/>
      <c r="B864" s="155"/>
      <c r="C864" s="125"/>
      <c r="D864" s="155"/>
      <c r="E864" s="125"/>
      <c r="F864" s="125"/>
      <c r="G864" s="125"/>
      <c r="H864" s="125"/>
      <c r="I864" s="125"/>
      <c r="J864" s="125"/>
      <c r="K864" s="125"/>
      <c r="L864" s="125"/>
      <c r="M864" s="125"/>
      <c r="N864" s="125"/>
      <c r="O864" s="125"/>
      <c r="P864" s="125"/>
      <c r="Q864" s="125"/>
      <c r="R864" s="125"/>
      <c r="S864" s="125"/>
      <c r="T864" s="125"/>
      <c r="U864" s="125"/>
      <c r="V864" s="125"/>
      <c r="W864" s="125"/>
      <c r="X864" s="125"/>
      <c r="Y864" s="125"/>
      <c r="Z864" s="125"/>
      <c r="AA864" s="125"/>
      <c r="AB864" s="125"/>
      <c r="AC864" s="125"/>
      <c r="AD864" s="125"/>
      <c r="AE864" s="125"/>
      <c r="AF864" s="125"/>
      <c r="AG864" s="125"/>
      <c r="AH864" s="125"/>
      <c r="AI864" s="126"/>
    </row>
    <row r="865" spans="1:35" ht="12.75" customHeight="1">
      <c r="A865" s="125"/>
      <c r="B865" s="161" t="s">
        <v>1599</v>
      </c>
      <c r="C865" s="426" t="s">
        <v>1600</v>
      </c>
      <c r="D865" s="155"/>
      <c r="E865" s="125"/>
      <c r="F865" s="125" t="s">
        <v>1601</v>
      </c>
      <c r="G865" s="125"/>
      <c r="H865" s="125"/>
      <c r="I865" s="125"/>
      <c r="J865" s="125"/>
      <c r="K865" s="125"/>
      <c r="L865" s="125"/>
      <c r="M865" s="125"/>
      <c r="N865" s="125"/>
      <c r="O865" s="125"/>
      <c r="P865" s="125"/>
      <c r="Q865" s="125"/>
      <c r="R865" s="125"/>
      <c r="S865" s="125"/>
      <c r="T865" s="125"/>
      <c r="U865" s="125"/>
      <c r="V865" s="125"/>
      <c r="W865" s="125"/>
      <c r="X865" s="125"/>
      <c r="Y865" s="125"/>
      <c r="Z865" s="125"/>
      <c r="AA865" s="125"/>
      <c r="AB865" s="125"/>
      <c r="AC865" s="125"/>
      <c r="AD865" s="125"/>
      <c r="AE865" s="125"/>
      <c r="AF865" s="125"/>
      <c r="AG865" s="125"/>
      <c r="AH865" s="125"/>
      <c r="AI865" s="126"/>
    </row>
    <row r="866" spans="1:35" ht="12.75" customHeight="1">
      <c r="A866" s="125"/>
      <c r="B866" s="161"/>
      <c r="C866" s="426" t="s">
        <v>1602</v>
      </c>
      <c r="D866" s="155"/>
      <c r="E866" s="125"/>
      <c r="F866" s="125"/>
      <c r="G866" s="125"/>
      <c r="H866" s="125"/>
      <c r="I866" s="125"/>
      <c r="J866" s="125"/>
      <c r="K866" s="125"/>
      <c r="L866" s="125"/>
      <c r="M866" s="125"/>
      <c r="N866" s="125"/>
      <c r="O866" s="125"/>
      <c r="P866" s="125"/>
      <c r="Q866" s="125"/>
      <c r="R866" s="125"/>
      <c r="S866" s="125"/>
      <c r="T866" s="125"/>
      <c r="U866" s="125"/>
      <c r="V866" s="125"/>
      <c r="W866" s="125"/>
      <c r="X866" s="125"/>
      <c r="Y866" s="125"/>
      <c r="Z866" s="125"/>
      <c r="AA866" s="125"/>
      <c r="AB866" s="125"/>
      <c r="AC866" s="125"/>
      <c r="AD866" s="125"/>
      <c r="AE866" s="125"/>
      <c r="AF866" s="125"/>
      <c r="AG866" s="125"/>
      <c r="AH866" s="125"/>
      <c r="AI866" s="126"/>
    </row>
    <row r="867" spans="1:35" ht="12.75" customHeight="1">
      <c r="A867" s="125"/>
      <c r="B867" s="161"/>
      <c r="C867" s="426" t="s">
        <v>1603</v>
      </c>
      <c r="D867" s="155"/>
      <c r="E867" s="125"/>
      <c r="F867" s="125" t="s">
        <v>1604</v>
      </c>
      <c r="G867" s="125"/>
      <c r="H867" s="125"/>
      <c r="I867" s="125"/>
      <c r="J867" s="125"/>
      <c r="K867" s="125"/>
      <c r="L867" s="125"/>
      <c r="M867" s="125"/>
      <c r="N867" s="125"/>
      <c r="O867" s="125"/>
      <c r="P867" s="125"/>
      <c r="Q867" s="125"/>
      <c r="R867" s="125"/>
      <c r="S867" s="125"/>
      <c r="T867" s="125"/>
      <c r="U867" s="125"/>
      <c r="V867" s="125"/>
      <c r="W867" s="125"/>
      <c r="X867" s="125"/>
      <c r="Y867" s="125"/>
      <c r="Z867" s="125"/>
      <c r="AA867" s="125"/>
      <c r="AB867" s="125"/>
      <c r="AC867" s="125"/>
      <c r="AD867" s="125"/>
      <c r="AE867" s="125"/>
      <c r="AF867" s="125"/>
      <c r="AG867" s="125"/>
      <c r="AH867" s="125"/>
      <c r="AI867" s="126"/>
    </row>
    <row r="868" spans="1:35" ht="12.75" customHeight="1">
      <c r="A868" s="125"/>
      <c r="B868" s="155"/>
      <c r="C868" s="125"/>
      <c r="D868" s="155"/>
      <c r="E868" s="125"/>
      <c r="F868" s="125"/>
      <c r="G868" s="125"/>
      <c r="H868" s="125"/>
      <c r="I868" s="125"/>
      <c r="J868" s="125"/>
      <c r="K868" s="125"/>
      <c r="L868" s="125"/>
      <c r="M868" s="125"/>
      <c r="N868" s="125"/>
      <c r="O868" s="125"/>
      <c r="P868" s="125"/>
      <c r="Q868" s="125"/>
      <c r="R868" s="125"/>
      <c r="S868" s="125"/>
      <c r="T868" s="125"/>
      <c r="U868" s="125"/>
      <c r="V868" s="125"/>
      <c r="W868" s="125"/>
      <c r="X868" s="125"/>
      <c r="Y868" s="125"/>
      <c r="Z868" s="125"/>
      <c r="AA868" s="125"/>
      <c r="AB868" s="125"/>
      <c r="AC868" s="125"/>
      <c r="AD868" s="125"/>
      <c r="AE868" s="125"/>
      <c r="AF868" s="125"/>
      <c r="AG868" s="125"/>
      <c r="AH868" s="125"/>
      <c r="AI868" s="126"/>
    </row>
    <row r="869" spans="1:35" ht="12.75" customHeight="1">
      <c r="A869" s="125"/>
      <c r="B869" s="155"/>
      <c r="C869" s="426"/>
      <c r="D869" s="155"/>
      <c r="E869" s="125"/>
      <c r="F869" s="125" t="s">
        <v>1605</v>
      </c>
      <c r="G869" s="125"/>
      <c r="H869" s="125"/>
      <c r="I869" s="125"/>
      <c r="J869" s="125"/>
      <c r="K869" s="125"/>
      <c r="L869" s="125"/>
      <c r="M869" s="125"/>
      <c r="N869" s="125"/>
      <c r="O869" s="125"/>
      <c r="P869" s="125"/>
      <c r="Q869" s="125"/>
      <c r="R869" s="125"/>
      <c r="S869" s="125"/>
      <c r="T869" s="125"/>
      <c r="U869" s="125"/>
      <c r="V869" s="125"/>
      <c r="W869" s="125"/>
      <c r="X869" s="125"/>
      <c r="Y869" s="125"/>
      <c r="Z869" s="125"/>
      <c r="AA869" s="125"/>
      <c r="AB869" s="125"/>
      <c r="AC869" s="125"/>
      <c r="AD869" s="125"/>
      <c r="AE869" s="125"/>
      <c r="AF869" s="125"/>
      <c r="AG869" s="125"/>
      <c r="AH869" s="125"/>
      <c r="AI869" s="126"/>
    </row>
    <row r="870" spans="1:35" ht="12.75" customHeight="1">
      <c r="A870" s="125"/>
      <c r="B870" s="155"/>
      <c r="C870" s="125"/>
      <c r="D870" s="155"/>
      <c r="E870" s="125"/>
      <c r="F870" s="125"/>
      <c r="G870" s="125"/>
      <c r="H870" s="125"/>
      <c r="I870" s="125"/>
      <c r="J870" s="125"/>
      <c r="K870" s="125"/>
      <c r="L870" s="125"/>
      <c r="M870" s="125"/>
      <c r="N870" s="125"/>
      <c r="O870" s="125"/>
      <c r="P870" s="125"/>
      <c r="Q870" s="125"/>
      <c r="R870" s="125"/>
      <c r="S870" s="125"/>
      <c r="T870" s="125"/>
      <c r="U870" s="125"/>
      <c r="V870" s="125"/>
      <c r="W870" s="125"/>
      <c r="X870" s="125"/>
      <c r="Y870" s="125"/>
      <c r="Z870" s="125"/>
      <c r="AA870" s="125"/>
      <c r="AB870" s="125"/>
      <c r="AC870" s="125"/>
      <c r="AD870" s="125"/>
      <c r="AE870" s="125"/>
      <c r="AF870" s="125"/>
      <c r="AG870" s="125"/>
      <c r="AH870" s="125"/>
      <c r="AI870" s="126"/>
    </row>
    <row r="871" spans="1:35" ht="12.75" customHeight="1">
      <c r="A871" s="125"/>
      <c r="B871" s="155"/>
      <c r="C871" s="426"/>
      <c r="D871" s="155"/>
      <c r="E871" s="125"/>
      <c r="F871" s="125"/>
      <c r="G871" s="125"/>
      <c r="H871" s="125"/>
      <c r="I871" s="125"/>
      <c r="J871" s="125"/>
      <c r="K871" s="125"/>
      <c r="L871" s="125"/>
      <c r="M871" s="125"/>
      <c r="N871" s="125"/>
      <c r="O871" s="125"/>
      <c r="P871" s="125"/>
      <c r="Q871" s="125"/>
      <c r="R871" s="125"/>
      <c r="S871" s="125"/>
      <c r="T871" s="125"/>
      <c r="U871" s="125"/>
      <c r="V871" s="125"/>
      <c r="W871" s="125"/>
      <c r="X871" s="125"/>
      <c r="Y871" s="125"/>
      <c r="Z871" s="125"/>
      <c r="AA871" s="125"/>
      <c r="AB871" s="125"/>
      <c r="AC871" s="125"/>
      <c r="AD871" s="125"/>
      <c r="AE871" s="125"/>
      <c r="AF871" s="125"/>
      <c r="AG871" s="125"/>
      <c r="AH871" s="125"/>
      <c r="AI871" s="126"/>
    </row>
    <row r="872" spans="1:35" ht="12.75" customHeight="1">
      <c r="A872" s="125"/>
      <c r="B872" s="155"/>
      <c r="C872" s="125"/>
      <c r="D872" s="155"/>
      <c r="E872" s="125"/>
      <c r="F872" s="125"/>
      <c r="G872" s="125"/>
      <c r="H872" s="125"/>
      <c r="I872" s="125"/>
      <c r="J872" s="125"/>
      <c r="K872" s="125"/>
      <c r="L872" s="125"/>
      <c r="M872" s="125"/>
      <c r="N872" s="125"/>
      <c r="O872" s="125"/>
      <c r="P872" s="125"/>
      <c r="Q872" s="125"/>
      <c r="R872" s="125"/>
      <c r="S872" s="125"/>
      <c r="T872" s="125"/>
      <c r="U872" s="125"/>
      <c r="V872" s="125"/>
      <c r="W872" s="125"/>
      <c r="X872" s="125"/>
      <c r="Y872" s="125"/>
      <c r="Z872" s="125"/>
      <c r="AA872" s="125"/>
      <c r="AB872" s="125"/>
      <c r="AC872" s="125"/>
      <c r="AD872" s="125"/>
      <c r="AE872" s="125"/>
      <c r="AF872" s="125"/>
      <c r="AG872" s="125"/>
      <c r="AH872" s="125"/>
      <c r="AI872" s="126"/>
    </row>
    <row r="873" spans="1:35" ht="12.75" customHeight="1">
      <c r="A873" s="125"/>
      <c r="B873" s="155"/>
      <c r="C873" s="426"/>
      <c r="D873" s="155"/>
      <c r="E873" s="125"/>
      <c r="F873" s="125"/>
      <c r="G873" s="125"/>
      <c r="H873" s="125"/>
      <c r="I873" s="125"/>
      <c r="J873" s="125"/>
      <c r="K873" s="125"/>
      <c r="L873" s="125"/>
      <c r="M873" s="125"/>
      <c r="N873" s="125"/>
      <c r="O873" s="125"/>
      <c r="P873" s="125"/>
      <c r="Q873" s="125"/>
      <c r="R873" s="125"/>
      <c r="S873" s="125"/>
      <c r="T873" s="125"/>
      <c r="U873" s="125"/>
      <c r="V873" s="125"/>
      <c r="W873" s="125"/>
      <c r="X873" s="125"/>
      <c r="Y873" s="125"/>
      <c r="Z873" s="125"/>
      <c r="AA873" s="125"/>
      <c r="AB873" s="125"/>
      <c r="AC873" s="125"/>
      <c r="AD873" s="125"/>
      <c r="AE873" s="125"/>
      <c r="AF873" s="125"/>
      <c r="AG873" s="125"/>
      <c r="AH873" s="125"/>
      <c r="AI873" s="126"/>
    </row>
    <row r="874" spans="1:35" ht="12.75" customHeight="1">
      <c r="A874" s="125"/>
      <c r="B874" s="155"/>
      <c r="C874" s="125"/>
      <c r="D874" s="155"/>
      <c r="E874" s="125"/>
      <c r="F874" s="125"/>
      <c r="G874" s="125"/>
      <c r="H874" s="125"/>
      <c r="I874" s="125"/>
      <c r="J874" s="125"/>
      <c r="K874" s="125"/>
      <c r="L874" s="125"/>
      <c r="M874" s="125"/>
      <c r="N874" s="125"/>
      <c r="O874" s="125"/>
      <c r="P874" s="125"/>
      <c r="Q874" s="125"/>
      <c r="R874" s="125"/>
      <c r="S874" s="125"/>
      <c r="T874" s="125"/>
      <c r="U874" s="125"/>
      <c r="V874" s="125"/>
      <c r="W874" s="125"/>
      <c r="X874" s="125"/>
      <c r="Y874" s="125"/>
      <c r="Z874" s="125"/>
      <c r="AA874" s="125"/>
      <c r="AB874" s="125"/>
      <c r="AC874" s="125"/>
      <c r="AD874" s="125"/>
      <c r="AE874" s="125"/>
      <c r="AF874" s="125"/>
      <c r="AG874" s="125"/>
      <c r="AH874" s="125"/>
      <c r="AI874" s="126"/>
    </row>
    <row r="875" spans="1:35" ht="12.75" customHeight="1">
      <c r="A875" s="125"/>
      <c r="B875" s="155"/>
      <c r="C875" s="125" t="s">
        <v>1597</v>
      </c>
      <c r="D875" s="429">
        <f>SUM(D18:D868)</f>
        <v>260040.59</v>
      </c>
      <c r="E875" s="125"/>
      <c r="F875" s="125"/>
      <c r="G875" s="125"/>
      <c r="H875" s="125"/>
      <c r="I875" s="125"/>
      <c r="J875" s="125"/>
      <c r="K875" s="125"/>
      <c r="L875" s="125"/>
      <c r="M875" s="125"/>
      <c r="N875" s="125"/>
      <c r="O875" s="125"/>
      <c r="P875" s="125"/>
      <c r="Q875" s="125"/>
      <c r="R875" s="125"/>
      <c r="S875" s="125"/>
      <c r="T875" s="125"/>
      <c r="U875" s="125"/>
      <c r="V875" s="125"/>
      <c r="W875" s="125"/>
      <c r="X875" s="125"/>
      <c r="Y875" s="125"/>
      <c r="Z875" s="125"/>
      <c r="AA875" s="125"/>
      <c r="AB875" s="125"/>
      <c r="AC875" s="125"/>
      <c r="AD875" s="125"/>
      <c r="AE875" s="125"/>
      <c r="AF875" s="125"/>
      <c r="AG875" s="125"/>
      <c r="AH875" s="125"/>
      <c r="AI875" s="126"/>
    </row>
  </sheetData>
  <mergeCells count="10">
    <mergeCell ref="C290:D290"/>
    <mergeCell ref="C457:D457"/>
    <mergeCell ref="C458:D458"/>
    <mergeCell ref="C570:D570"/>
    <mergeCell ref="A201:A202"/>
    <mergeCell ref="C49:D49"/>
    <mergeCell ref="C55:D55"/>
    <mergeCell ref="C124:D124"/>
    <mergeCell ref="C140:D140"/>
    <mergeCell ref="C187:D187"/>
  </mergeCells>
  <pageMargins left="0.15" right="0.15" top="0.32" bottom="0.46" header="0" footer="0"/>
  <pageSetup paperSize="9" orientation="landscape"/>
  <rowBreaks count="11" manualBreakCount="11">
    <brk id="82" man="1"/>
    <brk id="146" man="1"/>
    <brk id="233" man="1"/>
    <brk id="308" man="1"/>
    <brk id="402" man="1"/>
    <brk id="469" man="1"/>
    <brk id="517" man="1"/>
    <brk id="578" man="1"/>
    <brk id="651" man="1"/>
    <brk id="734" man="1"/>
    <brk id="816" man="1"/>
  </rowBreaks>
  <colBreaks count="1" manualBreakCount="1">
    <brk id="31" man="1"/>
  </colBreaks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J772"/>
  <sheetViews>
    <sheetView workbookViewId="0"/>
  </sheetViews>
  <sheetFormatPr defaultColWidth="12.54296875" defaultRowHeight="15" customHeight="1"/>
  <cols>
    <col min="1" max="1" width="14.6328125" customWidth="1"/>
    <col min="2" max="2" width="9.6328125" hidden="1" customWidth="1"/>
    <col min="3" max="3" width="54.6328125" customWidth="1"/>
    <col min="4" max="4" width="10.90625" customWidth="1"/>
    <col min="5" max="5" width="15.08984375" customWidth="1"/>
    <col min="6" max="6" width="15" customWidth="1"/>
    <col min="7" max="7" width="15.36328125" customWidth="1"/>
    <col min="8" max="8" width="15.08984375" customWidth="1"/>
    <col min="9" max="9" width="14.90625" customWidth="1"/>
    <col min="10" max="10" width="15.08984375" customWidth="1"/>
    <col min="11" max="11" width="14.90625" customWidth="1"/>
    <col min="12" max="13" width="15.08984375" customWidth="1"/>
    <col min="14" max="14" width="14.90625" customWidth="1"/>
    <col min="15" max="16" width="15.08984375" customWidth="1"/>
    <col min="17" max="17" width="15.36328125" customWidth="1"/>
    <col min="18" max="18" width="15.6328125" customWidth="1"/>
    <col min="19" max="19" width="13.36328125" hidden="1" customWidth="1"/>
    <col min="20" max="20" width="9.08984375" hidden="1" customWidth="1"/>
    <col min="21" max="21" width="11" hidden="1" customWidth="1"/>
    <col min="22" max="25" width="12.6328125" hidden="1" customWidth="1"/>
    <col min="26" max="27" width="12.6328125" customWidth="1"/>
    <col min="28" max="28" width="9.08984375" customWidth="1"/>
    <col min="29" max="29" width="17.36328125" customWidth="1"/>
    <col min="30" max="36" width="9.08984375" customWidth="1"/>
  </cols>
  <sheetData>
    <row r="1" spans="1:36" ht="18" customHeight="1">
      <c r="A1" s="1" t="s">
        <v>659</v>
      </c>
      <c r="B1" s="2"/>
      <c r="C1" s="3"/>
      <c r="D1" s="2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125"/>
      <c r="V1" s="125"/>
      <c r="W1" s="329"/>
      <c r="X1" s="125"/>
      <c r="Y1" s="329"/>
      <c r="Z1" s="125"/>
      <c r="AA1" s="329"/>
      <c r="AB1" s="125"/>
      <c r="AC1" s="126"/>
      <c r="AD1" s="125"/>
      <c r="AE1" s="125"/>
      <c r="AF1" s="125"/>
      <c r="AG1" s="125"/>
      <c r="AH1" s="125"/>
      <c r="AI1" s="125"/>
      <c r="AJ1" s="125"/>
    </row>
    <row r="2" spans="1:36" ht="12.75" customHeight="1">
      <c r="A2" s="4"/>
      <c r="B2" s="2" t="s">
        <v>660</v>
      </c>
      <c r="C2" s="3"/>
      <c r="D2" s="2"/>
      <c r="E2" s="3" t="s">
        <v>661</v>
      </c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125"/>
      <c r="V2" s="125"/>
      <c r="W2" s="329"/>
      <c r="X2" s="125"/>
      <c r="Y2" s="329"/>
      <c r="Z2" s="125"/>
      <c r="AA2" s="329"/>
      <c r="AB2" s="125"/>
      <c r="AC2" s="126"/>
      <c r="AD2" s="125"/>
      <c r="AE2" s="125"/>
      <c r="AF2" s="125"/>
      <c r="AG2" s="125"/>
      <c r="AH2" s="125"/>
      <c r="AI2" s="125"/>
      <c r="AJ2" s="125"/>
    </row>
    <row r="3" spans="1:36" ht="12.75" customHeight="1">
      <c r="A3" s="5" t="s">
        <v>660</v>
      </c>
      <c r="B3" s="6"/>
      <c r="C3" s="7"/>
      <c r="D3" s="7"/>
      <c r="E3" s="8" t="s">
        <v>662</v>
      </c>
      <c r="F3" s="8"/>
      <c r="G3" s="8"/>
      <c r="H3" s="8"/>
      <c r="I3" s="8"/>
      <c r="J3" s="446"/>
      <c r="K3" s="8"/>
      <c r="L3" s="8"/>
      <c r="M3" s="8"/>
      <c r="N3" s="99"/>
      <c r="O3" s="100"/>
      <c r="P3" s="100"/>
      <c r="Q3" s="352"/>
      <c r="R3" s="449"/>
      <c r="S3" s="3"/>
      <c r="T3" s="3"/>
      <c r="U3" s="125"/>
      <c r="V3" s="125"/>
      <c r="W3" s="329"/>
      <c r="X3" s="125"/>
      <c r="Y3" s="329"/>
      <c r="Z3" s="125"/>
      <c r="AA3" s="329"/>
      <c r="AB3" s="125"/>
      <c r="AC3" s="126"/>
      <c r="AD3" s="125"/>
      <c r="AE3" s="125"/>
      <c r="AF3" s="125"/>
      <c r="AG3" s="125"/>
      <c r="AH3" s="125"/>
      <c r="AI3" s="125"/>
      <c r="AJ3" s="125"/>
    </row>
    <row r="4" spans="1:36" ht="41.25" customHeight="1">
      <c r="A4" s="9" t="s">
        <v>663</v>
      </c>
      <c r="B4" s="10" t="s">
        <v>664</v>
      </c>
      <c r="C4" s="11" t="s">
        <v>455</v>
      </c>
      <c r="D4" s="11" t="s">
        <v>665</v>
      </c>
      <c r="E4" s="437">
        <v>38718</v>
      </c>
      <c r="F4" s="437">
        <v>38749</v>
      </c>
      <c r="G4" s="437">
        <v>38777</v>
      </c>
      <c r="H4" s="437">
        <v>38808</v>
      </c>
      <c r="I4" s="437">
        <v>38838</v>
      </c>
      <c r="J4" s="437">
        <v>38869</v>
      </c>
      <c r="K4" s="437">
        <v>38899</v>
      </c>
      <c r="L4" s="437">
        <v>38930</v>
      </c>
      <c r="M4" s="437">
        <v>38961</v>
      </c>
      <c r="N4" s="437">
        <v>38991</v>
      </c>
      <c r="O4" s="437">
        <v>39022</v>
      </c>
      <c r="P4" s="437">
        <v>39052</v>
      </c>
      <c r="Q4" s="437" t="s">
        <v>666</v>
      </c>
      <c r="R4" s="450" t="s">
        <v>667</v>
      </c>
      <c r="S4" s="2"/>
      <c r="T4" s="2"/>
      <c r="U4" s="155"/>
      <c r="V4" s="155"/>
      <c r="W4" s="329"/>
      <c r="X4" s="155"/>
      <c r="Y4" s="329"/>
      <c r="Z4" s="155"/>
      <c r="AA4" s="329"/>
      <c r="AB4" s="155"/>
      <c r="AC4" s="473" t="s">
        <v>1606</v>
      </c>
      <c r="AD4" s="155"/>
      <c r="AE4" s="155"/>
      <c r="AF4" s="155"/>
      <c r="AG4" s="155"/>
      <c r="AH4" s="155"/>
      <c r="AI4" s="155"/>
      <c r="AJ4" s="155"/>
    </row>
    <row r="5" spans="1:36" ht="9" customHeight="1">
      <c r="A5" s="13"/>
      <c r="B5" s="14"/>
      <c r="C5" s="14"/>
      <c r="D5" s="14"/>
      <c r="E5" s="438"/>
      <c r="F5" s="438"/>
      <c r="G5" s="438"/>
      <c r="H5" s="438"/>
      <c r="I5" s="438"/>
      <c r="J5" s="438"/>
      <c r="K5" s="438"/>
      <c r="L5" s="438"/>
      <c r="M5" s="438"/>
      <c r="N5" s="438"/>
      <c r="O5" s="438"/>
      <c r="P5" s="438"/>
      <c r="Q5" s="438"/>
      <c r="R5" s="451"/>
      <c r="S5" s="2"/>
      <c r="T5" s="2"/>
      <c r="U5" s="155"/>
      <c r="V5" s="155"/>
      <c r="W5" s="329"/>
      <c r="X5" s="155"/>
      <c r="Y5" s="329"/>
      <c r="Z5" s="155"/>
      <c r="AA5" s="329"/>
      <c r="AB5" s="155"/>
      <c r="AC5" s="474"/>
      <c r="AD5" s="155"/>
      <c r="AE5" s="155"/>
      <c r="AF5" s="155"/>
      <c r="AG5" s="155"/>
      <c r="AH5" s="155"/>
      <c r="AI5" s="155"/>
      <c r="AJ5" s="155"/>
    </row>
    <row r="6" spans="1:36" ht="12" customHeight="1">
      <c r="A6" s="16"/>
      <c r="B6" s="17"/>
      <c r="C6" s="17"/>
      <c r="D6" s="17"/>
      <c r="E6" s="439"/>
      <c r="F6" s="439"/>
      <c r="G6" s="439"/>
      <c r="H6" s="439"/>
      <c r="I6" s="439"/>
      <c r="J6" s="439"/>
      <c r="K6" s="439"/>
      <c r="L6" s="439"/>
      <c r="M6" s="439"/>
      <c r="N6" s="439"/>
      <c r="O6" s="439"/>
      <c r="P6" s="439"/>
      <c r="Q6" s="452"/>
      <c r="R6" s="453"/>
      <c r="S6" s="2"/>
      <c r="T6" s="2"/>
      <c r="U6" s="155"/>
      <c r="V6" s="155"/>
      <c r="W6" s="329"/>
      <c r="X6" s="155"/>
      <c r="Y6" s="329"/>
      <c r="Z6" s="155"/>
      <c r="AA6" s="329"/>
      <c r="AB6" s="155"/>
      <c r="AC6" s="474"/>
      <c r="AD6" s="155"/>
      <c r="AE6" s="155"/>
      <c r="AF6" s="155"/>
      <c r="AG6" s="155"/>
      <c r="AH6" s="155"/>
      <c r="AI6" s="155"/>
      <c r="AJ6" s="155"/>
    </row>
    <row r="7" spans="1:36" ht="16.5" customHeight="1">
      <c r="A7" s="13"/>
      <c r="B7" s="19"/>
      <c r="C7" s="19"/>
      <c r="D7" s="19"/>
      <c r="E7" s="440">
        <f t="shared" ref="E7:P7" si="0">E9+E23+E29+E40+E51+E58+E68+E77+E86+E101+E108+E116+E125+E132+E141+E147+E153+E168+E174+E182+E187+E193+E215+E222+E228+E239+E250+E256+E262+E279+E290+E295+E301+E309+E319+E327+E331+E336+E343+E348+E356+E366+E372+E378+E386+E392+E402+E410+E416+E422+E430+E436+E442+E448+E454+E459+E465+E471+E477+E483+E489+E496+E502+E510+E516+E524+E530+E537+E546+E552+E565+E574+E580+E586+E592+E599+E610+E619+E625+E632+E639+E645+E651+E657+E663+E669+E679+E684+E690+E697+E704+E712+E718+E724+E732+E738+E744</f>
        <v>10730220.460000001</v>
      </c>
      <c r="F7" s="440">
        <f t="shared" si="0"/>
        <v>9309504.1099999994</v>
      </c>
      <c r="G7" s="440">
        <f t="shared" si="0"/>
        <v>11542293.503</v>
      </c>
      <c r="H7" s="440">
        <f t="shared" si="0"/>
        <v>11278724.630000001</v>
      </c>
      <c r="I7" s="440">
        <f t="shared" si="0"/>
        <v>11486567.949999999</v>
      </c>
      <c r="J7" s="440">
        <f t="shared" si="0"/>
        <v>11568586.189999999</v>
      </c>
      <c r="K7" s="440">
        <f t="shared" si="0"/>
        <v>4955999.05</v>
      </c>
      <c r="L7" s="440">
        <f t="shared" si="0"/>
        <v>0</v>
      </c>
      <c r="M7" s="440">
        <f t="shared" si="0"/>
        <v>0</v>
      </c>
      <c r="N7" s="440">
        <f t="shared" si="0"/>
        <v>0</v>
      </c>
      <c r="O7" s="440">
        <f t="shared" si="0"/>
        <v>0</v>
      </c>
      <c r="P7" s="440">
        <f t="shared" si="0"/>
        <v>0</v>
      </c>
      <c r="Q7" s="440">
        <f>SUM(E7:P7)</f>
        <v>70871895.893000007</v>
      </c>
      <c r="R7" s="454">
        <f>+Q7/12</f>
        <v>5905991.3244166598</v>
      </c>
      <c r="S7" s="455"/>
      <c r="T7" s="3"/>
      <c r="U7" s="125"/>
      <c r="V7" s="125"/>
      <c r="W7" s="329"/>
      <c r="X7" s="125"/>
      <c r="Y7" s="329"/>
      <c r="Z7" s="125"/>
      <c r="AA7" s="329"/>
      <c r="AB7" s="125"/>
      <c r="AC7" s="126"/>
      <c r="AD7" s="125"/>
      <c r="AE7" s="125"/>
      <c r="AF7" s="125"/>
      <c r="AG7" s="125"/>
      <c r="AH7" s="125"/>
      <c r="AI7" s="125"/>
      <c r="AJ7" s="125"/>
    </row>
    <row r="8" spans="1:36" ht="16.5" customHeight="1">
      <c r="A8" s="21"/>
      <c r="B8" s="22"/>
      <c r="C8" s="22"/>
      <c r="D8" s="22"/>
      <c r="E8" s="83"/>
      <c r="F8" s="83"/>
      <c r="G8" s="83"/>
      <c r="H8" s="441"/>
      <c r="I8" s="441"/>
      <c r="J8" s="440"/>
      <c r="K8" s="440"/>
      <c r="L8" s="440"/>
      <c r="M8" s="440"/>
      <c r="N8" s="440"/>
      <c r="O8" s="440"/>
      <c r="P8" s="447"/>
      <c r="Q8" s="456"/>
      <c r="R8" s="457"/>
      <c r="S8" s="3"/>
      <c r="T8" s="3"/>
      <c r="U8" s="125"/>
      <c r="V8" s="458" t="s">
        <v>1607</v>
      </c>
      <c r="W8" s="161" t="s">
        <v>1608</v>
      </c>
      <c r="X8" s="161" t="s">
        <v>1609</v>
      </c>
      <c r="Y8" s="161" t="s">
        <v>1610</v>
      </c>
      <c r="Z8" s="161" t="s">
        <v>1611</v>
      </c>
      <c r="AA8" s="161" t="s">
        <v>1612</v>
      </c>
      <c r="AB8" s="125"/>
      <c r="AC8" s="126"/>
      <c r="AD8" s="125"/>
      <c r="AE8" s="125"/>
      <c r="AF8" s="125"/>
      <c r="AG8" s="125"/>
      <c r="AH8" s="125"/>
      <c r="AI8" s="125"/>
      <c r="AJ8" s="125"/>
    </row>
    <row r="9" spans="1:36" ht="12.75" customHeight="1">
      <c r="A9" s="26" t="s">
        <v>575</v>
      </c>
      <c r="B9" s="27">
        <v>566</v>
      </c>
      <c r="C9" s="442" t="s">
        <v>576</v>
      </c>
      <c r="D9" s="29">
        <v>1044</v>
      </c>
      <c r="E9" s="197">
        <v>97450.69</v>
      </c>
      <c r="F9" s="197">
        <v>36069.4</v>
      </c>
      <c r="G9" s="197">
        <v>32688.62</v>
      </c>
      <c r="H9" s="30">
        <v>38759.1</v>
      </c>
      <c r="I9" s="103">
        <v>46237.120000000003</v>
      </c>
      <c r="J9" s="45">
        <v>104231.44</v>
      </c>
      <c r="K9" s="45">
        <v>30286.7</v>
      </c>
      <c r="L9" s="45"/>
      <c r="M9" s="45"/>
      <c r="N9" s="45"/>
      <c r="O9" s="45"/>
      <c r="P9" s="45"/>
      <c r="Q9" s="459">
        <f>SUM(E9:P9)</f>
        <v>385723.07</v>
      </c>
      <c r="R9" s="460">
        <f>AVERAGE(E9:P9)</f>
        <v>55103.295714285698</v>
      </c>
      <c r="S9" s="309">
        <f>+R9</f>
        <v>55103.295714285698</v>
      </c>
      <c r="T9" s="125"/>
      <c r="U9" s="125"/>
      <c r="V9" s="125"/>
      <c r="W9" s="329"/>
      <c r="X9" s="125"/>
      <c r="Y9" s="329"/>
      <c r="Z9" s="125"/>
      <c r="AA9" s="329"/>
      <c r="AB9" s="125"/>
      <c r="AC9" s="126"/>
      <c r="AD9" s="125"/>
      <c r="AE9" s="125"/>
      <c r="AF9" s="125"/>
      <c r="AG9" s="125"/>
      <c r="AH9" s="125"/>
      <c r="AI9" s="125"/>
      <c r="AJ9" s="125"/>
    </row>
    <row r="10" spans="1:36" ht="12.75" customHeight="1">
      <c r="A10" s="31"/>
      <c r="B10" s="32"/>
      <c r="C10" s="33" t="s">
        <v>687</v>
      </c>
      <c r="D10" s="34"/>
      <c r="E10" s="35">
        <v>47.07</v>
      </c>
      <c r="F10" s="35" t="s">
        <v>376</v>
      </c>
      <c r="G10" s="35" t="s">
        <v>376</v>
      </c>
      <c r="H10" s="35" t="s">
        <v>376</v>
      </c>
      <c r="I10" s="104" t="s">
        <v>376</v>
      </c>
      <c r="J10" s="35" t="s">
        <v>376</v>
      </c>
      <c r="K10" s="35" t="s">
        <v>376</v>
      </c>
      <c r="L10" s="35"/>
      <c r="M10" s="35"/>
      <c r="N10" s="35"/>
      <c r="O10" s="35"/>
      <c r="P10" s="35"/>
      <c r="Q10" s="461">
        <f>SUM(E10:P10)</f>
        <v>47.07</v>
      </c>
      <c r="R10" s="308">
        <f>+Q10/12</f>
        <v>3.9224999999999999</v>
      </c>
      <c r="S10" s="221"/>
      <c r="T10" s="309">
        <f>+R10</f>
        <v>3.9224999999999999</v>
      </c>
      <c r="U10" s="221">
        <f>+Q10</f>
        <v>47.07</v>
      </c>
      <c r="V10" s="221">
        <f>E10</f>
        <v>47.07</v>
      </c>
      <c r="W10" s="329" t="s">
        <v>376</v>
      </c>
      <c r="X10" s="329" t="s">
        <v>376</v>
      </c>
      <c r="Y10" s="329" t="s">
        <v>376</v>
      </c>
      <c r="Z10" s="329" t="s">
        <v>376</v>
      </c>
      <c r="AA10" s="329" t="s">
        <v>376</v>
      </c>
      <c r="AB10" s="125"/>
      <c r="AC10" s="126"/>
      <c r="AD10" s="125"/>
      <c r="AE10" s="125"/>
      <c r="AF10" s="125"/>
      <c r="AG10" s="125"/>
      <c r="AH10" s="125"/>
      <c r="AI10" s="125"/>
      <c r="AJ10" s="125"/>
    </row>
    <row r="11" spans="1:36" ht="12.75" customHeight="1">
      <c r="A11" s="31"/>
      <c r="B11" s="32"/>
      <c r="C11" s="36" t="s">
        <v>688</v>
      </c>
      <c r="D11" s="34"/>
      <c r="E11" s="37">
        <f t="shared" ref="E11:Q11" si="1">E9/$D$9</f>
        <v>93.343572796934893</v>
      </c>
      <c r="F11" s="37">
        <f t="shared" si="1"/>
        <v>34.549233716475101</v>
      </c>
      <c r="G11" s="37">
        <f t="shared" si="1"/>
        <v>31.310938697318001</v>
      </c>
      <c r="H11" s="37">
        <f t="shared" si="1"/>
        <v>37.125574712643697</v>
      </c>
      <c r="I11" s="105">
        <f t="shared" si="1"/>
        <v>44.288429118773898</v>
      </c>
      <c r="J11" s="118">
        <f t="shared" si="1"/>
        <v>99.838544061302699</v>
      </c>
      <c r="K11" s="118">
        <f t="shared" si="1"/>
        <v>29.010249042145599</v>
      </c>
      <c r="L11" s="118">
        <f t="shared" si="1"/>
        <v>0</v>
      </c>
      <c r="M11" s="118">
        <f t="shared" si="1"/>
        <v>0</v>
      </c>
      <c r="N11" s="118">
        <f t="shared" si="1"/>
        <v>0</v>
      </c>
      <c r="O11" s="118">
        <f t="shared" si="1"/>
        <v>0</v>
      </c>
      <c r="P11" s="214">
        <f t="shared" si="1"/>
        <v>0</v>
      </c>
      <c r="Q11" s="234">
        <f t="shared" si="1"/>
        <v>369.46654214559402</v>
      </c>
      <c r="R11" s="308">
        <f>+R9/D9</f>
        <v>52.780934592227702</v>
      </c>
      <c r="S11" s="221"/>
      <c r="T11" s="125"/>
      <c r="U11" s="125"/>
      <c r="V11" s="125"/>
      <c r="W11" s="329"/>
      <c r="X11" s="125"/>
      <c r="Y11" s="329"/>
      <c r="Z11" s="125"/>
      <c r="AA11" s="329"/>
      <c r="AB11" s="125"/>
      <c r="AC11" s="126"/>
      <c r="AD11" s="125"/>
      <c r="AE11" s="125"/>
      <c r="AF11" s="125"/>
      <c r="AG11" s="125"/>
      <c r="AH11" s="125"/>
      <c r="AI11" s="125"/>
      <c r="AJ11" s="125"/>
    </row>
    <row r="12" spans="1:36" ht="12.75" customHeight="1">
      <c r="A12" s="31"/>
      <c r="B12" s="32"/>
      <c r="C12" s="36" t="s">
        <v>689</v>
      </c>
      <c r="D12" s="34"/>
      <c r="E12" s="38" t="s">
        <v>1613</v>
      </c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178"/>
      <c r="R12" s="308"/>
      <c r="S12" s="221"/>
      <c r="T12" s="125"/>
      <c r="U12" s="125"/>
      <c r="V12" s="125"/>
      <c r="W12" s="329"/>
      <c r="X12" s="125"/>
      <c r="Y12" s="329"/>
      <c r="Z12" s="125"/>
      <c r="AA12" s="329"/>
      <c r="AB12" s="125"/>
      <c r="AC12" s="126"/>
      <c r="AD12" s="125"/>
      <c r="AE12" s="125"/>
      <c r="AF12" s="125"/>
      <c r="AG12" s="125"/>
      <c r="AH12" s="125"/>
      <c r="AI12" s="125"/>
      <c r="AJ12" s="125"/>
    </row>
    <row r="13" spans="1:36" ht="12.75" customHeight="1">
      <c r="A13" s="31"/>
      <c r="B13" s="32"/>
      <c r="C13" s="36" t="s">
        <v>692</v>
      </c>
      <c r="D13" s="34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178"/>
      <c r="R13" s="308"/>
      <c r="S13" s="221"/>
      <c r="T13" s="125"/>
      <c r="U13" s="125"/>
      <c r="V13" s="125"/>
      <c r="W13" s="329"/>
      <c r="X13" s="125"/>
      <c r="Y13" s="329"/>
      <c r="Z13" s="125"/>
      <c r="AA13" s="329"/>
      <c r="AB13" s="125"/>
      <c r="AC13" s="126"/>
      <c r="AD13" s="125"/>
      <c r="AE13" s="125"/>
      <c r="AF13" s="125"/>
      <c r="AG13" s="125"/>
      <c r="AH13" s="125"/>
      <c r="AI13" s="125"/>
      <c r="AJ13" s="125"/>
    </row>
    <row r="14" spans="1:36" ht="12.75" customHeight="1">
      <c r="A14" s="31"/>
      <c r="B14" s="32"/>
      <c r="C14" s="33" t="s">
        <v>693</v>
      </c>
      <c r="D14" s="34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178"/>
      <c r="R14" s="308"/>
      <c r="S14" s="221"/>
      <c r="T14" s="125"/>
      <c r="U14" s="125"/>
      <c r="V14" s="125"/>
      <c r="W14" s="329"/>
      <c r="X14" s="125"/>
      <c r="Y14" s="329"/>
      <c r="Z14" s="125"/>
      <c r="AA14" s="329"/>
      <c r="AB14" s="125"/>
      <c r="AC14" s="126"/>
      <c r="AD14" s="125"/>
      <c r="AE14" s="125"/>
      <c r="AF14" s="125"/>
      <c r="AG14" s="125"/>
      <c r="AH14" s="125"/>
      <c r="AI14" s="125"/>
      <c r="AJ14" s="125"/>
    </row>
    <row r="15" spans="1:36" ht="12.75" customHeight="1">
      <c r="A15" s="31"/>
      <c r="B15" s="32"/>
      <c r="C15" s="33" t="s">
        <v>694</v>
      </c>
      <c r="D15" s="34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462"/>
      <c r="R15" s="310"/>
      <c r="S15" s="221"/>
      <c r="T15" s="125"/>
      <c r="U15" s="125"/>
      <c r="V15" s="125"/>
      <c r="W15" s="329"/>
      <c r="X15" s="125"/>
      <c r="Y15" s="329"/>
      <c r="Z15" s="125"/>
      <c r="AA15" s="329"/>
      <c r="AB15" s="125"/>
      <c r="AC15" s="126"/>
      <c r="AD15" s="125"/>
      <c r="AE15" s="125"/>
      <c r="AF15" s="125"/>
      <c r="AG15" s="125"/>
      <c r="AH15" s="125"/>
      <c r="AI15" s="125"/>
      <c r="AJ15" s="125"/>
    </row>
    <row r="16" spans="1:36" ht="12.75" customHeight="1">
      <c r="A16" s="31"/>
      <c r="B16" s="32"/>
      <c r="C16" s="36" t="s">
        <v>682</v>
      </c>
      <c r="D16" s="34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462"/>
      <c r="R16" s="310"/>
      <c r="S16" s="221"/>
      <c r="T16" s="125"/>
      <c r="U16" s="125"/>
      <c r="V16" s="125"/>
      <c r="W16" s="329"/>
      <c r="X16" s="125"/>
      <c r="Y16" s="329"/>
      <c r="Z16" s="125"/>
      <c r="AA16" s="329"/>
      <c r="AB16" s="125"/>
      <c r="AC16" s="126"/>
      <c r="AD16" s="125"/>
      <c r="AE16" s="125"/>
      <c r="AF16" s="125"/>
      <c r="AG16" s="125"/>
      <c r="AH16" s="125"/>
      <c r="AI16" s="125"/>
      <c r="AJ16" s="125"/>
    </row>
    <row r="17" spans="1:36" ht="12.75" customHeight="1">
      <c r="A17" s="31"/>
      <c r="B17" s="32"/>
      <c r="C17" s="36" t="s">
        <v>692</v>
      </c>
      <c r="D17" s="34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148"/>
      <c r="R17" s="310"/>
      <c r="S17" s="221"/>
      <c r="T17" s="125"/>
      <c r="U17" s="125"/>
      <c r="V17" s="125"/>
      <c r="W17" s="329"/>
      <c r="X17" s="125"/>
      <c r="Y17" s="329"/>
      <c r="Z17" s="125"/>
      <c r="AA17" s="329"/>
      <c r="AB17" s="125"/>
      <c r="AC17" s="126"/>
      <c r="AD17" s="125"/>
      <c r="AE17" s="125"/>
      <c r="AF17" s="125"/>
      <c r="AG17" s="125"/>
      <c r="AH17" s="125"/>
      <c r="AI17" s="125"/>
      <c r="AJ17" s="125"/>
    </row>
    <row r="18" spans="1:36" ht="12.75" customHeight="1">
      <c r="A18" s="31"/>
      <c r="B18" s="32"/>
      <c r="C18" s="36" t="s">
        <v>695</v>
      </c>
      <c r="D18" s="34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148"/>
      <c r="R18" s="310"/>
      <c r="S18" s="221"/>
      <c r="T18" s="125"/>
      <c r="U18" s="125"/>
      <c r="V18" s="125"/>
      <c r="W18" s="329"/>
      <c r="X18" s="125"/>
      <c r="Y18" s="329"/>
      <c r="Z18" s="125"/>
      <c r="AA18" s="329"/>
      <c r="AB18" s="125"/>
      <c r="AC18" s="126"/>
      <c r="AD18" s="125"/>
      <c r="AE18" s="125"/>
      <c r="AF18" s="125"/>
      <c r="AG18" s="125"/>
      <c r="AH18" s="125"/>
      <c r="AI18" s="125"/>
      <c r="AJ18" s="125"/>
    </row>
    <row r="19" spans="1:36" ht="12.75" customHeight="1">
      <c r="A19" s="31"/>
      <c r="B19" s="32"/>
      <c r="C19" s="36" t="s">
        <v>696</v>
      </c>
      <c r="D19" s="34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148"/>
      <c r="R19" s="310"/>
      <c r="S19" s="221"/>
      <c r="T19" s="125"/>
      <c r="U19" s="125"/>
      <c r="V19" s="125"/>
      <c r="W19" s="329"/>
      <c r="X19" s="125"/>
      <c r="Y19" s="329"/>
      <c r="Z19" s="125"/>
      <c r="AA19" s="329"/>
      <c r="AB19" s="125"/>
      <c r="AC19" s="126"/>
      <c r="AD19" s="125"/>
      <c r="AE19" s="125"/>
      <c r="AF19" s="125"/>
      <c r="AG19" s="125"/>
      <c r="AH19" s="125"/>
      <c r="AI19" s="125"/>
      <c r="AJ19" s="125"/>
    </row>
    <row r="20" spans="1:36" ht="12.75" customHeight="1">
      <c r="A20" s="31"/>
      <c r="B20" s="32"/>
      <c r="C20" s="36" t="s">
        <v>697</v>
      </c>
      <c r="D20" s="34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148"/>
      <c r="R20" s="310"/>
      <c r="S20" s="221"/>
      <c r="T20" s="125"/>
      <c r="U20" s="125"/>
      <c r="V20" s="125"/>
      <c r="W20" s="329"/>
      <c r="X20" s="125"/>
      <c r="Y20" s="329"/>
      <c r="Z20" s="125"/>
      <c r="AA20" s="329"/>
      <c r="AB20" s="125"/>
      <c r="AC20" s="126"/>
      <c r="AD20" s="125"/>
      <c r="AE20" s="125"/>
      <c r="AF20" s="125"/>
      <c r="AG20" s="125"/>
      <c r="AH20" s="125"/>
      <c r="AI20" s="125"/>
      <c r="AJ20" s="125"/>
    </row>
    <row r="21" spans="1:36" ht="12.75" customHeight="1">
      <c r="A21" s="31"/>
      <c r="B21" s="32"/>
      <c r="C21" s="36" t="s">
        <v>1614</v>
      </c>
      <c r="D21" s="34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148"/>
      <c r="R21" s="310"/>
      <c r="S21" s="221"/>
      <c r="T21" s="125"/>
      <c r="U21" s="125"/>
      <c r="V21" s="125"/>
      <c r="W21" s="329"/>
      <c r="X21" s="125"/>
      <c r="Y21" s="329"/>
      <c r="Z21" s="125"/>
      <c r="AA21" s="329"/>
      <c r="AB21" s="125"/>
      <c r="AC21" s="126"/>
      <c r="AD21" s="125"/>
      <c r="AE21" s="125"/>
      <c r="AF21" s="125"/>
      <c r="AG21" s="125"/>
      <c r="AH21" s="125"/>
      <c r="AI21" s="125"/>
      <c r="AJ21" s="125"/>
    </row>
    <row r="22" spans="1:36" ht="53.25" customHeight="1">
      <c r="A22" s="39"/>
      <c r="B22" s="40"/>
      <c r="C22" s="187" t="s">
        <v>1615</v>
      </c>
      <c r="D22" s="34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305"/>
      <c r="R22" s="306"/>
      <c r="S22" s="221"/>
      <c r="T22" s="125"/>
      <c r="U22" s="125"/>
      <c r="V22" s="125"/>
      <c r="W22" s="329"/>
      <c r="X22" s="125"/>
      <c r="Y22" s="329"/>
      <c r="Z22" s="125"/>
      <c r="AA22" s="329"/>
      <c r="AB22" s="125"/>
      <c r="AC22" s="126"/>
      <c r="AD22" s="125"/>
      <c r="AE22" s="125"/>
      <c r="AF22" s="125"/>
      <c r="AG22" s="125"/>
      <c r="AH22" s="125"/>
      <c r="AI22" s="125"/>
      <c r="AJ22" s="125"/>
    </row>
    <row r="23" spans="1:36" ht="12.75" customHeight="1">
      <c r="A23" s="42" t="s">
        <v>609</v>
      </c>
      <c r="B23" s="43">
        <v>723</v>
      </c>
      <c r="C23" s="443" t="s">
        <v>1616</v>
      </c>
      <c r="D23" s="29">
        <v>1477</v>
      </c>
      <c r="E23" s="240">
        <v>68269.649999999994</v>
      </c>
      <c r="F23" s="240">
        <v>66177.649999999994</v>
      </c>
      <c r="G23" s="240">
        <v>85198.45</v>
      </c>
      <c r="H23" s="240">
        <v>72288.149999999994</v>
      </c>
      <c r="I23" s="240">
        <v>81052.12</v>
      </c>
      <c r="J23" s="265">
        <v>83072.210000000006</v>
      </c>
      <c r="K23" s="240">
        <v>91035.7</v>
      </c>
      <c r="L23" s="240"/>
      <c r="M23" s="240"/>
      <c r="N23" s="240"/>
      <c r="O23" s="240"/>
      <c r="P23" s="240"/>
      <c r="Q23" s="377">
        <f>SUM(E23:P23)</f>
        <v>547093.93000000005</v>
      </c>
      <c r="R23" s="460">
        <f>AVERAGE(E23:P23)</f>
        <v>78156.275714285701</v>
      </c>
      <c r="S23" s="309">
        <f>+R23</f>
        <v>78156.275714285701</v>
      </c>
      <c r="T23" s="125"/>
      <c r="U23" s="125"/>
      <c r="V23" s="125"/>
      <c r="W23" s="329"/>
      <c r="X23" s="125"/>
      <c r="Y23" s="329"/>
      <c r="Z23" s="125"/>
      <c r="AA23" s="329"/>
      <c r="AB23" s="125"/>
      <c r="AC23" s="126"/>
      <c r="AD23" s="125"/>
      <c r="AE23" s="125"/>
      <c r="AF23" s="125"/>
      <c r="AG23" s="125"/>
      <c r="AH23" s="125"/>
      <c r="AI23" s="125"/>
      <c r="AJ23" s="125"/>
    </row>
    <row r="24" spans="1:36" ht="12.75" customHeight="1">
      <c r="A24" s="46"/>
      <c r="B24" s="47"/>
      <c r="C24" s="1524" t="s">
        <v>713</v>
      </c>
      <c r="D24" s="1511"/>
      <c r="E24" s="144" t="s">
        <v>376</v>
      </c>
      <c r="F24" s="144" t="s">
        <v>376</v>
      </c>
      <c r="G24" s="144" t="s">
        <v>376</v>
      </c>
      <c r="H24" s="144" t="s">
        <v>376</v>
      </c>
      <c r="I24" s="144" t="s">
        <v>376</v>
      </c>
      <c r="J24" s="145" t="s">
        <v>376</v>
      </c>
      <c r="K24" s="144" t="s">
        <v>376</v>
      </c>
      <c r="L24" s="144"/>
      <c r="M24" s="144"/>
      <c r="N24" s="144"/>
      <c r="O24" s="144"/>
      <c r="P24" s="144"/>
      <c r="Q24" s="461">
        <f>SUM(E24:P24)</f>
        <v>0</v>
      </c>
      <c r="R24" s="308">
        <f>Q24/12</f>
        <v>0</v>
      </c>
      <c r="S24" s="125"/>
      <c r="T24" s="309">
        <f>+R24</f>
        <v>0</v>
      </c>
      <c r="U24" s="221">
        <f>+Q24</f>
        <v>0</v>
      </c>
      <c r="V24" s="329" t="s">
        <v>376</v>
      </c>
      <c r="W24" s="329" t="s">
        <v>376</v>
      </c>
      <c r="X24" s="329" t="s">
        <v>376</v>
      </c>
      <c r="Y24" s="329" t="s">
        <v>376</v>
      </c>
      <c r="Z24" s="329" t="s">
        <v>376</v>
      </c>
      <c r="AA24" s="329" t="s">
        <v>376</v>
      </c>
      <c r="AB24" s="125"/>
      <c r="AC24" s="126"/>
      <c r="AD24" s="125"/>
      <c r="AE24" s="125"/>
      <c r="AF24" s="125"/>
      <c r="AG24" s="125"/>
      <c r="AH24" s="125"/>
      <c r="AI24" s="125"/>
      <c r="AJ24" s="125"/>
    </row>
    <row r="25" spans="1:36" ht="12.75" customHeight="1">
      <c r="A25" s="46"/>
      <c r="B25" s="47"/>
      <c r="C25" s="48" t="s">
        <v>714</v>
      </c>
      <c r="D25" s="34"/>
      <c r="E25" s="37">
        <f t="shared" ref="E25:Q25" si="2">E23/$D$23</f>
        <v>46.221834800270798</v>
      </c>
      <c r="F25" s="37">
        <f t="shared" si="2"/>
        <v>44.805450236966799</v>
      </c>
      <c r="G25" s="37">
        <f t="shared" si="2"/>
        <v>57.683446174678402</v>
      </c>
      <c r="H25" s="37">
        <f t="shared" si="2"/>
        <v>48.942552471225497</v>
      </c>
      <c r="I25" s="37">
        <f t="shared" si="2"/>
        <v>54.876181448882903</v>
      </c>
      <c r="J25" s="37">
        <f t="shared" si="2"/>
        <v>56.2438794854435</v>
      </c>
      <c r="K25" s="37">
        <f t="shared" si="2"/>
        <v>61.6355450236967</v>
      </c>
      <c r="L25" s="37">
        <f t="shared" si="2"/>
        <v>0</v>
      </c>
      <c r="M25" s="37">
        <f t="shared" si="2"/>
        <v>0</v>
      </c>
      <c r="N25" s="37">
        <f t="shared" si="2"/>
        <v>0</v>
      </c>
      <c r="O25" s="37">
        <f t="shared" si="2"/>
        <v>0</v>
      </c>
      <c r="P25" s="37">
        <f t="shared" si="2"/>
        <v>0</v>
      </c>
      <c r="Q25" s="461">
        <f t="shared" si="2"/>
        <v>370.40888964116499</v>
      </c>
      <c r="R25" s="308">
        <f>+R23/D23</f>
        <v>52.915555663023497</v>
      </c>
      <c r="S25" s="125"/>
      <c r="T25" s="125"/>
      <c r="U25" s="125"/>
      <c r="V25" s="125"/>
      <c r="W25" s="329"/>
      <c r="X25" s="125"/>
      <c r="Y25" s="329"/>
      <c r="Z25" s="125"/>
      <c r="AA25" s="329"/>
      <c r="AB25" s="125"/>
      <c r="AC25" s="126"/>
      <c r="AD25" s="125"/>
      <c r="AE25" s="125"/>
      <c r="AF25" s="125"/>
      <c r="AG25" s="125"/>
      <c r="AH25" s="125"/>
      <c r="AI25" s="125"/>
      <c r="AJ25" s="125"/>
    </row>
    <row r="26" spans="1:36" ht="12.75" customHeight="1">
      <c r="A26" s="46"/>
      <c r="B26" s="47"/>
      <c r="C26" s="50" t="s">
        <v>715</v>
      </c>
      <c r="D26" s="34"/>
      <c r="E26" s="35"/>
      <c r="F26" s="51"/>
      <c r="G26" s="35"/>
      <c r="H26" s="35"/>
      <c r="I26" s="35"/>
      <c r="J26" s="35"/>
      <c r="K26" s="45"/>
      <c r="L26" s="45"/>
      <c r="M26" s="45"/>
      <c r="N26" s="45"/>
      <c r="O26" s="45"/>
      <c r="P26" s="45"/>
      <c r="Q26" s="148"/>
      <c r="R26" s="310"/>
      <c r="S26" s="125"/>
      <c r="T26" s="125"/>
      <c r="U26" s="125"/>
      <c r="V26" s="125"/>
      <c r="W26" s="329"/>
      <c r="X26" s="125"/>
      <c r="Y26" s="329"/>
      <c r="Z26" s="125"/>
      <c r="AA26" s="329"/>
      <c r="AB26" s="125"/>
      <c r="AC26" s="126"/>
      <c r="AD26" s="125"/>
      <c r="AE26" s="125"/>
      <c r="AF26" s="125"/>
      <c r="AG26" s="125"/>
      <c r="AH26" s="125"/>
      <c r="AI26" s="125"/>
      <c r="AJ26" s="125"/>
    </row>
    <row r="27" spans="1:36" ht="12.75" customHeight="1">
      <c r="A27" s="46"/>
      <c r="B27" s="47"/>
      <c r="C27" s="50" t="s">
        <v>716</v>
      </c>
      <c r="D27" s="34"/>
      <c r="E27" s="35"/>
      <c r="F27" s="51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148"/>
      <c r="R27" s="310"/>
      <c r="S27" s="125"/>
      <c r="T27" s="125"/>
      <c r="U27" s="125"/>
      <c r="V27" s="125"/>
      <c r="W27" s="329"/>
      <c r="X27" s="125"/>
      <c r="Y27" s="329"/>
      <c r="Z27" s="125"/>
      <c r="AA27" s="329"/>
      <c r="AB27" s="125"/>
      <c r="AC27" s="126"/>
      <c r="AD27" s="125"/>
      <c r="AE27" s="125"/>
      <c r="AF27" s="125"/>
      <c r="AG27" s="125"/>
      <c r="AH27" s="125"/>
      <c r="AI27" s="125"/>
      <c r="AJ27" s="125"/>
    </row>
    <row r="28" spans="1:36" ht="50.25" customHeight="1">
      <c r="A28" s="52"/>
      <c r="B28" s="53"/>
      <c r="C28" s="54" t="s">
        <v>717</v>
      </c>
      <c r="D28" s="40"/>
      <c r="E28" s="55"/>
      <c r="F28" s="56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463"/>
      <c r="R28" s="311"/>
      <c r="S28" s="125"/>
      <c r="T28" s="125"/>
      <c r="U28" s="125"/>
      <c r="V28" s="125"/>
      <c r="W28" s="329"/>
      <c r="X28" s="125"/>
      <c r="Y28" s="329"/>
      <c r="Z28" s="125"/>
      <c r="AA28" s="329"/>
      <c r="AB28" s="125"/>
      <c r="AC28" s="126"/>
      <c r="AD28" s="125"/>
      <c r="AE28" s="125"/>
      <c r="AF28" s="125"/>
      <c r="AG28" s="125"/>
      <c r="AH28" s="125"/>
      <c r="AI28" s="125"/>
      <c r="AJ28" s="125"/>
    </row>
    <row r="29" spans="1:36" ht="12.75" customHeight="1">
      <c r="A29" s="31" t="s">
        <v>405</v>
      </c>
      <c r="B29" s="47">
        <v>608</v>
      </c>
      <c r="C29" s="408" t="s">
        <v>718</v>
      </c>
      <c r="D29" s="58">
        <v>1091</v>
      </c>
      <c r="E29" s="59">
        <v>74011.83</v>
      </c>
      <c r="F29" s="59">
        <v>80076.75</v>
      </c>
      <c r="G29" s="59">
        <v>96082.9</v>
      </c>
      <c r="H29" s="59">
        <v>84931.63</v>
      </c>
      <c r="I29" s="59">
        <v>87510.09</v>
      </c>
      <c r="J29" s="59">
        <v>90551.76</v>
      </c>
      <c r="K29" s="59">
        <v>92826.28</v>
      </c>
      <c r="L29" s="59"/>
      <c r="M29" s="59"/>
      <c r="N29" s="59"/>
      <c r="O29" s="59"/>
      <c r="P29" s="59"/>
      <c r="Q29" s="464">
        <f>SUM(E29:P29)</f>
        <v>605991.24</v>
      </c>
      <c r="R29" s="460">
        <f>AVERAGE(E29:P29)</f>
        <v>86570.177142857094</v>
      </c>
      <c r="S29" s="309">
        <f>+R29</f>
        <v>86570.177142857094</v>
      </c>
      <c r="T29" s="125"/>
      <c r="U29" s="125"/>
      <c r="V29" s="125"/>
      <c r="W29" s="329"/>
      <c r="X29" s="125"/>
      <c r="Y29" s="329"/>
      <c r="Z29" s="125"/>
      <c r="AA29" s="329"/>
      <c r="AB29" s="125"/>
      <c r="AC29" s="475">
        <f>SUM(E29:K29)</f>
        <v>605991.24</v>
      </c>
      <c r="AD29" s="125"/>
      <c r="AE29" s="125"/>
      <c r="AF29" s="125"/>
      <c r="AG29" s="125"/>
      <c r="AH29" s="125"/>
      <c r="AI29" s="125"/>
      <c r="AJ29" s="125"/>
    </row>
    <row r="30" spans="1:36" ht="12.75" customHeight="1">
      <c r="A30" s="31"/>
      <c r="B30" s="47"/>
      <c r="C30" s="1525" t="s">
        <v>719</v>
      </c>
      <c r="D30" s="1511"/>
      <c r="E30" s="60" t="s">
        <v>376</v>
      </c>
      <c r="F30" s="60" t="s">
        <v>376</v>
      </c>
      <c r="G30" s="60" t="s">
        <v>376</v>
      </c>
      <c r="H30" s="60" t="s">
        <v>376</v>
      </c>
      <c r="I30" s="60" t="s">
        <v>376</v>
      </c>
      <c r="J30" s="60" t="s">
        <v>376</v>
      </c>
      <c r="K30" s="60" t="s">
        <v>376</v>
      </c>
      <c r="L30" s="60"/>
      <c r="M30" s="60"/>
      <c r="N30" s="60"/>
      <c r="O30" s="60"/>
      <c r="P30" s="60"/>
      <c r="Q30" s="465">
        <f>SUM(E30:P30)</f>
        <v>0</v>
      </c>
      <c r="R30" s="460">
        <f>+Q30/12</f>
        <v>0</v>
      </c>
      <c r="S30" s="125"/>
      <c r="T30" s="309">
        <f>+R30</f>
        <v>0</v>
      </c>
      <c r="U30" s="221">
        <f>+Q30</f>
        <v>0</v>
      </c>
      <c r="V30" s="329" t="s">
        <v>376</v>
      </c>
      <c r="W30" s="329" t="s">
        <v>376</v>
      </c>
      <c r="X30" s="329" t="s">
        <v>376</v>
      </c>
      <c r="Y30" s="329" t="s">
        <v>376</v>
      </c>
      <c r="Z30" s="329" t="s">
        <v>376</v>
      </c>
      <c r="AA30" s="329" t="s">
        <v>376</v>
      </c>
      <c r="AB30" s="125"/>
      <c r="AC30" s="475">
        <f>SUM(E30:K30)</f>
        <v>0</v>
      </c>
      <c r="AD30" s="125"/>
      <c r="AE30" s="125"/>
      <c r="AF30" s="125"/>
      <c r="AG30" s="125"/>
      <c r="AH30" s="125"/>
      <c r="AI30" s="125"/>
      <c r="AJ30" s="125"/>
    </row>
    <row r="31" spans="1:36" ht="12.75" customHeight="1">
      <c r="A31" s="31"/>
      <c r="B31" s="47"/>
      <c r="C31" s="36" t="s">
        <v>682</v>
      </c>
      <c r="D31" s="34"/>
      <c r="E31" s="37">
        <f t="shared" ref="E31:Q31" si="3">E29/$D$29</f>
        <v>67.838524289642507</v>
      </c>
      <c r="F31" s="37">
        <f t="shared" si="3"/>
        <v>73.397571035747006</v>
      </c>
      <c r="G31" s="37">
        <f t="shared" si="3"/>
        <v>88.068652612282307</v>
      </c>
      <c r="H31" s="37">
        <f t="shared" si="3"/>
        <v>77.847506874427097</v>
      </c>
      <c r="I31" s="37">
        <f t="shared" si="3"/>
        <v>80.210898258478494</v>
      </c>
      <c r="J31" s="37">
        <f t="shared" si="3"/>
        <v>82.998863428047699</v>
      </c>
      <c r="K31" s="37">
        <f t="shared" si="3"/>
        <v>85.083666361136594</v>
      </c>
      <c r="L31" s="37">
        <f t="shared" si="3"/>
        <v>0</v>
      </c>
      <c r="M31" s="37">
        <f t="shared" si="3"/>
        <v>0</v>
      </c>
      <c r="N31" s="37">
        <f t="shared" si="3"/>
        <v>0</v>
      </c>
      <c r="O31" s="37">
        <f t="shared" si="3"/>
        <v>0</v>
      </c>
      <c r="P31" s="37">
        <f t="shared" si="3"/>
        <v>0</v>
      </c>
      <c r="Q31" s="35">
        <f t="shared" si="3"/>
        <v>555.44568285976197</v>
      </c>
      <c r="R31" s="308">
        <f>+R29/D29</f>
        <v>79.349383265680203</v>
      </c>
      <c r="S31" s="125"/>
      <c r="T31" s="125"/>
      <c r="U31" s="125"/>
      <c r="V31" s="125"/>
      <c r="W31" s="329"/>
      <c r="X31" s="125"/>
      <c r="Y31" s="329"/>
      <c r="Z31" s="125"/>
      <c r="AA31" s="329"/>
      <c r="AB31" s="125"/>
      <c r="AC31" s="475">
        <f>SUM(E31:K31)</f>
        <v>555.44568285976197</v>
      </c>
      <c r="AD31" s="125"/>
      <c r="AE31" s="125"/>
      <c r="AF31" s="125"/>
      <c r="AG31" s="125"/>
      <c r="AH31" s="125"/>
      <c r="AI31" s="125"/>
      <c r="AJ31" s="125"/>
    </row>
    <row r="32" spans="1:36" ht="12.75" customHeight="1">
      <c r="A32" s="31"/>
      <c r="B32" s="47"/>
      <c r="C32" s="36" t="s">
        <v>720</v>
      </c>
      <c r="D32" s="34"/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462"/>
      <c r="R32" s="310"/>
      <c r="S32" s="125"/>
      <c r="T32" s="125"/>
      <c r="U32" s="125"/>
      <c r="V32" s="125"/>
      <c r="W32" s="329"/>
      <c r="X32" s="125"/>
      <c r="Y32" s="329"/>
      <c r="Z32" s="125"/>
      <c r="AA32" s="329"/>
      <c r="AB32" s="125"/>
      <c r="AC32" s="126"/>
      <c r="AD32" s="125"/>
      <c r="AE32" s="125"/>
      <c r="AF32" s="125"/>
      <c r="AG32" s="125"/>
      <c r="AH32" s="125"/>
      <c r="AI32" s="125"/>
      <c r="AJ32" s="125"/>
    </row>
    <row r="33" spans="1:36" ht="12.75" customHeight="1">
      <c r="A33" s="31"/>
      <c r="B33" s="47"/>
      <c r="C33" s="33" t="s">
        <v>721</v>
      </c>
      <c r="D33" s="61"/>
      <c r="E33" s="62"/>
      <c r="F33" s="60"/>
      <c r="G33" s="60"/>
      <c r="H33" s="62"/>
      <c r="I33" s="62"/>
      <c r="J33" s="62"/>
      <c r="K33" s="62"/>
      <c r="L33" s="62"/>
      <c r="M33" s="62"/>
      <c r="N33" s="62"/>
      <c r="O33" s="62"/>
      <c r="P33" s="62"/>
      <c r="Q33" s="148"/>
      <c r="R33" s="310"/>
      <c r="S33" s="125"/>
      <c r="T33" s="125"/>
      <c r="U33" s="125"/>
      <c r="V33" s="125"/>
      <c r="W33" s="329"/>
      <c r="X33" s="125"/>
      <c r="Y33" s="329"/>
      <c r="Z33" s="125"/>
      <c r="AA33" s="329"/>
      <c r="AB33" s="125"/>
      <c r="AC33" s="126"/>
      <c r="AD33" s="125"/>
      <c r="AE33" s="125"/>
      <c r="AF33" s="125"/>
      <c r="AG33" s="125"/>
      <c r="AH33" s="125"/>
      <c r="AI33" s="125"/>
      <c r="AJ33" s="125"/>
    </row>
    <row r="34" spans="1:36" ht="12.75" customHeight="1">
      <c r="A34" s="31"/>
      <c r="B34" s="32"/>
      <c r="C34" s="33" t="s">
        <v>722</v>
      </c>
      <c r="D34" s="61"/>
      <c r="E34" s="62"/>
      <c r="F34" s="60"/>
      <c r="G34" s="60"/>
      <c r="H34" s="62"/>
      <c r="I34" s="62"/>
      <c r="J34" s="62"/>
      <c r="K34" s="62"/>
      <c r="L34" s="62"/>
      <c r="M34" s="62"/>
      <c r="N34" s="62"/>
      <c r="O34" s="62"/>
      <c r="P34" s="62"/>
      <c r="Q34" s="148"/>
      <c r="R34" s="310"/>
      <c r="S34" s="125"/>
      <c r="T34" s="125"/>
      <c r="U34" s="125"/>
      <c r="V34" s="125"/>
      <c r="W34" s="329"/>
      <c r="X34" s="125"/>
      <c r="Y34" s="329"/>
      <c r="Z34" s="125"/>
      <c r="AA34" s="329"/>
      <c r="AB34" s="125"/>
      <c r="AC34" s="126"/>
      <c r="AD34" s="125"/>
      <c r="AE34" s="125"/>
      <c r="AF34" s="125"/>
      <c r="AG34" s="125"/>
      <c r="AH34" s="125"/>
      <c r="AI34" s="125"/>
      <c r="AJ34" s="125"/>
    </row>
    <row r="35" spans="1:36" ht="12.75" customHeight="1">
      <c r="A35" s="31"/>
      <c r="B35" s="32"/>
      <c r="C35" s="36" t="s">
        <v>723</v>
      </c>
      <c r="D35" s="61"/>
      <c r="E35" s="62"/>
      <c r="F35" s="60"/>
      <c r="G35" s="60"/>
      <c r="H35" s="62"/>
      <c r="I35" s="62"/>
      <c r="J35" s="62"/>
      <c r="K35" s="62"/>
      <c r="L35" s="62"/>
      <c r="M35" s="62"/>
      <c r="N35" s="62"/>
      <c r="O35" s="62"/>
      <c r="P35" s="62"/>
      <c r="Q35" s="148"/>
      <c r="R35" s="310"/>
      <c r="S35" s="125"/>
      <c r="T35" s="125"/>
      <c r="U35" s="125"/>
      <c r="V35" s="125"/>
      <c r="W35" s="329"/>
      <c r="X35" s="125"/>
      <c r="Y35" s="329"/>
      <c r="Z35" s="125"/>
      <c r="AA35" s="329"/>
      <c r="AB35" s="125"/>
      <c r="AC35" s="126"/>
      <c r="AD35" s="125"/>
      <c r="AE35" s="125"/>
      <c r="AF35" s="125"/>
      <c r="AG35" s="125"/>
      <c r="AH35" s="125"/>
      <c r="AI35" s="125"/>
      <c r="AJ35" s="125"/>
    </row>
    <row r="36" spans="1:36" ht="12.75" customHeight="1">
      <c r="A36" s="31"/>
      <c r="B36" s="32"/>
      <c r="C36" s="36" t="s">
        <v>724</v>
      </c>
      <c r="D36" s="61"/>
      <c r="E36" s="63"/>
      <c r="F36" s="64"/>
      <c r="G36" s="64"/>
      <c r="H36" s="65"/>
      <c r="I36" s="65"/>
      <c r="J36" s="65"/>
      <c r="K36" s="115"/>
      <c r="L36" s="63"/>
      <c r="M36" s="63"/>
      <c r="N36" s="63"/>
      <c r="O36" s="115"/>
      <c r="P36" s="63"/>
      <c r="Q36" s="326"/>
      <c r="R36" s="466"/>
      <c r="S36" s="125"/>
      <c r="T36" s="125"/>
      <c r="U36" s="125"/>
      <c r="V36" s="125"/>
      <c r="W36" s="329"/>
      <c r="X36" s="125"/>
      <c r="Y36" s="329"/>
      <c r="Z36" s="125"/>
      <c r="AA36" s="329"/>
      <c r="AB36" s="125"/>
      <c r="AC36" s="126"/>
      <c r="AD36" s="125"/>
      <c r="AE36" s="125"/>
      <c r="AF36" s="125"/>
      <c r="AG36" s="125"/>
      <c r="AH36" s="125"/>
      <c r="AI36" s="125"/>
      <c r="AJ36" s="125"/>
    </row>
    <row r="37" spans="1:36" ht="12.75" customHeight="1">
      <c r="A37" s="31"/>
      <c r="B37" s="32"/>
      <c r="C37" s="36" t="s">
        <v>725</v>
      </c>
      <c r="D37" s="61"/>
      <c r="E37" s="63"/>
      <c r="F37" s="64"/>
      <c r="G37" s="64"/>
      <c r="H37" s="65"/>
      <c r="I37" s="65"/>
      <c r="J37" s="65"/>
      <c r="K37" s="115"/>
      <c r="L37" s="63"/>
      <c r="M37" s="63"/>
      <c r="N37" s="63"/>
      <c r="O37" s="115"/>
      <c r="P37" s="63"/>
      <c r="Q37" s="326"/>
      <c r="R37" s="466"/>
      <c r="S37" s="125"/>
      <c r="T37" s="125"/>
      <c r="U37" s="125"/>
      <c r="V37" s="125"/>
      <c r="W37" s="329"/>
      <c r="X37" s="125"/>
      <c r="Y37" s="329"/>
      <c r="Z37" s="125"/>
      <c r="AA37" s="329"/>
      <c r="AB37" s="125"/>
      <c r="AC37" s="126"/>
      <c r="AD37" s="125"/>
      <c r="AE37" s="125"/>
      <c r="AF37" s="125"/>
      <c r="AG37" s="125"/>
      <c r="AH37" s="125"/>
      <c r="AI37" s="125"/>
      <c r="AJ37" s="125"/>
    </row>
    <row r="38" spans="1:36" ht="12.75" customHeight="1">
      <c r="A38" s="31"/>
      <c r="B38" s="32"/>
      <c r="C38" s="36" t="s">
        <v>726</v>
      </c>
      <c r="D38" s="61"/>
      <c r="E38" s="63"/>
      <c r="F38" s="64"/>
      <c r="G38" s="64"/>
      <c r="H38" s="65"/>
      <c r="I38" s="65"/>
      <c r="J38" s="65"/>
      <c r="K38" s="115"/>
      <c r="L38" s="63"/>
      <c r="M38" s="63"/>
      <c r="N38" s="63"/>
      <c r="O38" s="115"/>
      <c r="P38" s="63"/>
      <c r="Q38" s="326"/>
      <c r="R38" s="466"/>
      <c r="S38" s="125"/>
      <c r="T38" s="125"/>
      <c r="U38" s="125"/>
      <c r="V38" s="125"/>
      <c r="W38" s="329"/>
      <c r="X38" s="125"/>
      <c r="Y38" s="329"/>
      <c r="Z38" s="125"/>
      <c r="AA38" s="329"/>
      <c r="AB38" s="125"/>
      <c r="AC38" s="126"/>
      <c r="AD38" s="125"/>
      <c r="AE38" s="125"/>
      <c r="AF38" s="125"/>
      <c r="AG38" s="125"/>
      <c r="AH38" s="125"/>
      <c r="AI38" s="125"/>
      <c r="AJ38" s="125"/>
    </row>
    <row r="39" spans="1:36" ht="27" customHeight="1">
      <c r="A39" s="39"/>
      <c r="B39" s="66"/>
      <c r="C39" s="67" t="s">
        <v>727</v>
      </c>
      <c r="D39" s="40"/>
      <c r="E39" s="68"/>
      <c r="F39" s="69"/>
      <c r="G39" s="69"/>
      <c r="H39" s="70"/>
      <c r="I39" s="70"/>
      <c r="J39" s="70"/>
      <c r="K39" s="116"/>
      <c r="L39" s="68"/>
      <c r="M39" s="68"/>
      <c r="N39" s="68"/>
      <c r="O39" s="116"/>
      <c r="P39" s="68"/>
      <c r="Q39" s="305"/>
      <c r="R39" s="306"/>
      <c r="S39" s="125"/>
      <c r="T39" s="125"/>
      <c r="U39" s="125"/>
      <c r="V39" s="125"/>
      <c r="W39" s="329"/>
      <c r="X39" s="125"/>
      <c r="Y39" s="329"/>
      <c r="Z39" s="125"/>
      <c r="AA39" s="329"/>
      <c r="AB39" s="125"/>
      <c r="AC39" s="126"/>
      <c r="AD39" s="125"/>
      <c r="AE39" s="125"/>
      <c r="AF39" s="125"/>
      <c r="AG39" s="125"/>
      <c r="AH39" s="125"/>
      <c r="AI39" s="125"/>
      <c r="AJ39" s="125"/>
    </row>
    <row r="40" spans="1:36" ht="12.75" customHeight="1">
      <c r="A40" s="31" t="s">
        <v>728</v>
      </c>
      <c r="B40" s="32">
        <v>410</v>
      </c>
      <c r="C40" s="239" t="s">
        <v>729</v>
      </c>
      <c r="D40" s="34">
        <v>1363</v>
      </c>
      <c r="E40" s="72">
        <v>55931.93</v>
      </c>
      <c r="F40" s="72">
        <v>57160.11</v>
      </c>
      <c r="G40" s="72">
        <v>69198.22</v>
      </c>
      <c r="H40" s="72">
        <v>56365.88</v>
      </c>
      <c r="I40" s="72">
        <v>62821.2</v>
      </c>
      <c r="J40" s="208">
        <v>35682.97</v>
      </c>
      <c r="K40" s="284"/>
      <c r="L40" s="112"/>
      <c r="M40" s="112"/>
      <c r="N40" s="112"/>
      <c r="O40" s="112"/>
      <c r="P40" s="59"/>
      <c r="Q40" s="467">
        <f>SUM(E40:P40)</f>
        <v>337160.31</v>
      </c>
      <c r="R40" s="460">
        <f>AVERAGE(E40:P40)</f>
        <v>56193.385000000002</v>
      </c>
      <c r="S40" s="309">
        <f>+R40</f>
        <v>56193.385000000002</v>
      </c>
      <c r="T40" s="125"/>
      <c r="U40" s="125"/>
      <c r="V40" s="125"/>
      <c r="W40" s="329"/>
      <c r="X40" s="125"/>
      <c r="Y40" s="329"/>
      <c r="Z40" s="125"/>
      <c r="AA40" s="329"/>
      <c r="AB40" s="125"/>
      <c r="AC40" s="126"/>
      <c r="AD40" s="125"/>
      <c r="AE40" s="125"/>
      <c r="AF40" s="125"/>
      <c r="AG40" s="125"/>
      <c r="AH40" s="125"/>
      <c r="AI40" s="125"/>
      <c r="AJ40" s="125"/>
    </row>
    <row r="41" spans="1:36" ht="12.75" customHeight="1">
      <c r="A41" s="31"/>
      <c r="B41" s="32"/>
      <c r="C41" s="73" t="s">
        <v>730</v>
      </c>
      <c r="D41" s="74"/>
      <c r="E41" s="75" t="s">
        <v>376</v>
      </c>
      <c r="F41" s="75" t="s">
        <v>376</v>
      </c>
      <c r="G41" s="75" t="s">
        <v>376</v>
      </c>
      <c r="H41" s="75" t="s">
        <v>376</v>
      </c>
      <c r="I41" s="75" t="s">
        <v>376</v>
      </c>
      <c r="J41" s="90" t="s">
        <v>376</v>
      </c>
      <c r="K41" s="448"/>
      <c r="L41" s="263"/>
      <c r="M41" s="263"/>
      <c r="N41" s="263"/>
      <c r="O41" s="263"/>
      <c r="P41" s="262"/>
      <c r="Q41" s="461">
        <f>SUM(E41:P41)</f>
        <v>0</v>
      </c>
      <c r="R41" s="460">
        <f>+Q41/12</f>
        <v>0</v>
      </c>
      <c r="S41" s="125"/>
      <c r="T41" s="309">
        <f>+R41</f>
        <v>0</v>
      </c>
      <c r="U41" s="221">
        <f>+Q41</f>
        <v>0</v>
      </c>
      <c r="V41" s="329" t="s">
        <v>376</v>
      </c>
      <c r="W41" s="329" t="s">
        <v>376</v>
      </c>
      <c r="X41" s="329" t="s">
        <v>376</v>
      </c>
      <c r="Y41" s="329" t="s">
        <v>376</v>
      </c>
      <c r="Z41" s="329" t="s">
        <v>376</v>
      </c>
      <c r="AA41" s="329" t="s">
        <v>376</v>
      </c>
      <c r="AB41" s="125"/>
      <c r="AC41" s="126"/>
      <c r="AD41" s="125"/>
      <c r="AE41" s="125"/>
      <c r="AF41" s="125"/>
      <c r="AG41" s="125"/>
      <c r="AH41" s="125"/>
      <c r="AI41" s="125"/>
      <c r="AJ41" s="125"/>
    </row>
    <row r="42" spans="1:36" ht="12.75" customHeight="1">
      <c r="A42" s="31"/>
      <c r="B42" s="32"/>
      <c r="C42" s="36" t="s">
        <v>731</v>
      </c>
      <c r="D42" s="34"/>
      <c r="E42" s="37">
        <f t="shared" ref="E42:J42" si="4">E40/$D$40</f>
        <v>41.035898752751301</v>
      </c>
      <c r="F42" s="37">
        <f t="shared" si="4"/>
        <v>41.936984592809999</v>
      </c>
      <c r="G42" s="37">
        <f t="shared" si="4"/>
        <v>50.769053558327201</v>
      </c>
      <c r="H42" s="37">
        <f t="shared" si="4"/>
        <v>41.354277329420398</v>
      </c>
      <c r="I42" s="37">
        <f t="shared" si="4"/>
        <v>46.090388848129102</v>
      </c>
      <c r="J42" s="105">
        <f t="shared" si="4"/>
        <v>26.179728539985302</v>
      </c>
      <c r="K42" s="265"/>
      <c r="L42" s="106"/>
      <c r="M42" s="106"/>
      <c r="N42" s="106"/>
      <c r="O42" s="106"/>
      <c r="P42" s="38"/>
      <c r="Q42" s="461">
        <f>Q40/$D$40</f>
        <v>247.366331621423</v>
      </c>
      <c r="R42" s="308">
        <f>+R40/D40</f>
        <v>41.227721936903897</v>
      </c>
      <c r="S42" s="125"/>
      <c r="T42" s="125"/>
      <c r="U42" s="125"/>
      <c r="V42" s="125"/>
      <c r="W42" s="329"/>
      <c r="X42" s="125"/>
      <c r="Y42" s="329"/>
      <c r="Z42" s="125"/>
      <c r="AA42" s="329"/>
      <c r="AB42" s="125"/>
      <c r="AC42" s="126"/>
      <c r="AD42" s="125"/>
      <c r="AE42" s="125"/>
      <c r="AF42" s="125"/>
      <c r="AG42" s="125"/>
      <c r="AH42" s="125"/>
      <c r="AI42" s="125"/>
      <c r="AJ42" s="125"/>
    </row>
    <row r="43" spans="1:36" ht="12.75" customHeight="1">
      <c r="A43" s="31"/>
      <c r="B43" s="32"/>
      <c r="C43" s="36" t="s">
        <v>732</v>
      </c>
      <c r="D43" s="34"/>
      <c r="E43" s="76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177"/>
      <c r="R43" s="466"/>
      <c r="S43" s="125"/>
      <c r="T43" s="125"/>
      <c r="U43" s="125"/>
      <c r="V43" s="125"/>
      <c r="W43" s="329"/>
      <c r="X43" s="125"/>
      <c r="Y43" s="329"/>
      <c r="Z43" s="125"/>
      <c r="AA43" s="329"/>
      <c r="AB43" s="125"/>
      <c r="AC43" s="126"/>
      <c r="AD43" s="125"/>
      <c r="AE43" s="125"/>
      <c r="AF43" s="125"/>
      <c r="AG43" s="125"/>
      <c r="AH43" s="125"/>
      <c r="AI43" s="125"/>
      <c r="AJ43" s="125"/>
    </row>
    <row r="44" spans="1:36" ht="12.75" customHeight="1">
      <c r="A44" s="31"/>
      <c r="B44" s="32"/>
      <c r="C44" s="36" t="s">
        <v>733</v>
      </c>
      <c r="D44" s="34"/>
      <c r="E44" s="77"/>
      <c r="F44" s="77"/>
      <c r="G44" s="77"/>
      <c r="H44" s="77"/>
      <c r="I44" s="77"/>
      <c r="J44" s="77"/>
      <c r="K44" s="65"/>
      <c r="L44" s="65"/>
      <c r="M44" s="65"/>
      <c r="N44" s="65"/>
      <c r="O44" s="65"/>
      <c r="P44" s="65"/>
      <c r="Q44" s="468"/>
      <c r="R44" s="466"/>
      <c r="S44" s="125"/>
      <c r="T44" s="125"/>
      <c r="U44" s="125"/>
      <c r="V44" s="125"/>
      <c r="W44" s="329"/>
      <c r="X44" s="125"/>
      <c r="Y44" s="329"/>
      <c r="Z44" s="125"/>
      <c r="AA44" s="329"/>
      <c r="AB44" s="125"/>
      <c r="AC44" s="126"/>
      <c r="AD44" s="125"/>
      <c r="AE44" s="125"/>
      <c r="AF44" s="125"/>
      <c r="AG44" s="125"/>
      <c r="AH44" s="125"/>
      <c r="AI44" s="125"/>
      <c r="AJ44" s="125"/>
    </row>
    <row r="45" spans="1:36" ht="12.75" customHeight="1">
      <c r="A45" s="31"/>
      <c r="B45" s="32"/>
      <c r="C45" s="36" t="s">
        <v>731</v>
      </c>
      <c r="D45" s="32"/>
      <c r="E45" s="78"/>
      <c r="F45" s="78"/>
      <c r="G45" s="78"/>
      <c r="H45" s="78"/>
      <c r="I45" s="78"/>
      <c r="J45" s="78"/>
      <c r="K45" s="62"/>
      <c r="L45" s="62"/>
      <c r="M45" s="62"/>
      <c r="N45" s="62"/>
      <c r="O45" s="62"/>
      <c r="P45" s="62"/>
      <c r="Q45" s="148"/>
      <c r="R45" s="310"/>
      <c r="S45" s="125"/>
      <c r="T45" s="125"/>
      <c r="U45" s="125"/>
      <c r="V45" s="125"/>
      <c r="W45" s="329"/>
      <c r="X45" s="125"/>
      <c r="Y45" s="329"/>
      <c r="Z45" s="125"/>
      <c r="AA45" s="329"/>
      <c r="AB45" s="125"/>
      <c r="AC45" s="126"/>
      <c r="AD45" s="125"/>
      <c r="AE45" s="125"/>
      <c r="AF45" s="125"/>
      <c r="AG45" s="125"/>
      <c r="AH45" s="125"/>
      <c r="AI45" s="125"/>
      <c r="AJ45" s="125"/>
    </row>
    <row r="46" spans="1:36" ht="12.75" customHeight="1">
      <c r="A46" s="31"/>
      <c r="B46" s="32"/>
      <c r="C46" s="36" t="s">
        <v>734</v>
      </c>
      <c r="D46" s="32"/>
      <c r="E46" s="78"/>
      <c r="F46" s="78"/>
      <c r="G46" s="78"/>
      <c r="H46" s="78"/>
      <c r="I46" s="78"/>
      <c r="J46" s="78"/>
      <c r="K46" s="62"/>
      <c r="L46" s="62"/>
      <c r="M46" s="62"/>
      <c r="N46" s="62"/>
      <c r="O46" s="62"/>
      <c r="P46" s="62"/>
      <c r="Q46" s="148"/>
      <c r="R46" s="310"/>
      <c r="S46" s="125"/>
      <c r="T46" s="125"/>
      <c r="U46" s="125"/>
      <c r="V46" s="125"/>
      <c r="W46" s="329"/>
      <c r="X46" s="125"/>
      <c r="Y46" s="329"/>
      <c r="Z46" s="125"/>
      <c r="AA46" s="329"/>
      <c r="AB46" s="125"/>
      <c r="AC46" s="126"/>
      <c r="AD46" s="125"/>
      <c r="AE46" s="125"/>
      <c r="AF46" s="125"/>
      <c r="AG46" s="125"/>
      <c r="AH46" s="125"/>
      <c r="AI46" s="125"/>
      <c r="AJ46" s="125"/>
    </row>
    <row r="47" spans="1:36" ht="12.75" customHeight="1">
      <c r="A47" s="31"/>
      <c r="B47" s="32"/>
      <c r="C47" s="36" t="s">
        <v>735</v>
      </c>
      <c r="D47" s="32"/>
      <c r="E47" s="78"/>
      <c r="F47" s="78"/>
      <c r="G47" s="78"/>
      <c r="H47" s="78"/>
      <c r="I47" s="78"/>
      <c r="J47" s="78"/>
      <c r="K47" s="62"/>
      <c r="L47" s="62"/>
      <c r="M47" s="62"/>
      <c r="N47" s="62"/>
      <c r="O47" s="62"/>
      <c r="P47" s="62"/>
      <c r="Q47" s="148"/>
      <c r="R47" s="310"/>
      <c r="S47" s="125"/>
      <c r="T47" s="125"/>
      <c r="U47" s="125"/>
      <c r="V47" s="125"/>
      <c r="W47" s="329"/>
      <c r="X47" s="125"/>
      <c r="Y47" s="329"/>
      <c r="Z47" s="125"/>
      <c r="AA47" s="329"/>
      <c r="AB47" s="125"/>
      <c r="AC47" s="126"/>
      <c r="AD47" s="125"/>
      <c r="AE47" s="125"/>
      <c r="AF47" s="125"/>
      <c r="AG47" s="125"/>
      <c r="AH47" s="125"/>
      <c r="AI47" s="125"/>
      <c r="AJ47" s="125"/>
    </row>
    <row r="48" spans="1:36" ht="12.75" customHeight="1">
      <c r="A48" s="31"/>
      <c r="B48" s="32"/>
      <c r="C48" s="36" t="s">
        <v>736</v>
      </c>
      <c r="D48" s="32"/>
      <c r="E48" s="78"/>
      <c r="F48" s="78"/>
      <c r="G48" s="79"/>
      <c r="H48" s="79"/>
      <c r="I48" s="79"/>
      <c r="J48" s="79"/>
      <c r="K48" s="122"/>
      <c r="L48" s="122"/>
      <c r="M48" s="122"/>
      <c r="N48" s="122"/>
      <c r="O48" s="122"/>
      <c r="P48" s="122"/>
      <c r="Q48" s="148"/>
      <c r="R48" s="310"/>
      <c r="S48" s="125"/>
      <c r="T48" s="125"/>
      <c r="U48" s="125"/>
      <c r="V48" s="125"/>
      <c r="W48" s="329"/>
      <c r="X48" s="125"/>
      <c r="Y48" s="329"/>
      <c r="Z48" s="125"/>
      <c r="AA48" s="329"/>
      <c r="AB48" s="125"/>
      <c r="AC48" s="126"/>
      <c r="AD48" s="125"/>
      <c r="AE48" s="125"/>
      <c r="AF48" s="125"/>
      <c r="AG48" s="125"/>
      <c r="AH48" s="125"/>
      <c r="AI48" s="125"/>
      <c r="AJ48" s="125"/>
    </row>
    <row r="49" spans="1:36" ht="12.75" customHeight="1">
      <c r="A49" s="31"/>
      <c r="B49" s="32"/>
      <c r="C49" s="36" t="s">
        <v>737</v>
      </c>
      <c r="D49" s="32"/>
      <c r="E49" s="78"/>
      <c r="F49" s="79"/>
      <c r="G49" s="79"/>
      <c r="H49" s="79"/>
      <c r="I49" s="79"/>
      <c r="J49" s="79"/>
      <c r="K49" s="122"/>
      <c r="L49" s="122"/>
      <c r="M49" s="122"/>
      <c r="N49" s="122"/>
      <c r="O49" s="122"/>
      <c r="P49" s="122"/>
      <c r="Q49" s="148"/>
      <c r="R49" s="310"/>
      <c r="S49" s="125"/>
      <c r="T49" s="125"/>
      <c r="U49" s="125"/>
      <c r="V49" s="125"/>
      <c r="W49" s="329"/>
      <c r="X49" s="125"/>
      <c r="Y49" s="329"/>
      <c r="Z49" s="125"/>
      <c r="AA49" s="329"/>
      <c r="AB49" s="125"/>
      <c r="AC49" s="126"/>
      <c r="AD49" s="125"/>
      <c r="AE49" s="125"/>
      <c r="AF49" s="125"/>
      <c r="AG49" s="125"/>
      <c r="AH49" s="125"/>
      <c r="AI49" s="125"/>
      <c r="AJ49" s="125"/>
    </row>
    <row r="50" spans="1:36" ht="12.75" customHeight="1">
      <c r="A50" s="31"/>
      <c r="B50" s="32"/>
      <c r="C50" s="36"/>
      <c r="D50" s="32"/>
      <c r="E50" s="80"/>
      <c r="F50" s="81"/>
      <c r="G50" s="82"/>
      <c r="H50" s="82"/>
      <c r="I50" s="82"/>
      <c r="J50" s="81"/>
      <c r="K50" s="70"/>
      <c r="L50" s="70"/>
      <c r="M50" s="70"/>
      <c r="N50" s="70"/>
      <c r="O50" s="70"/>
      <c r="P50" s="70"/>
      <c r="Q50" s="469"/>
      <c r="R50" s="306"/>
      <c r="S50" s="125"/>
      <c r="T50" s="125"/>
      <c r="U50" s="125"/>
      <c r="V50" s="125"/>
      <c r="W50" s="329"/>
      <c r="X50" s="125"/>
      <c r="Y50" s="329"/>
      <c r="Z50" s="125"/>
      <c r="AA50" s="329"/>
      <c r="AB50" s="125"/>
      <c r="AC50" s="126"/>
      <c r="AD50" s="125"/>
      <c r="AE50" s="125"/>
      <c r="AF50" s="125"/>
      <c r="AG50" s="125"/>
      <c r="AH50" s="125"/>
      <c r="AI50" s="125"/>
      <c r="AJ50" s="125"/>
    </row>
    <row r="51" spans="1:36" ht="12.75" customHeight="1">
      <c r="A51" s="42" t="s">
        <v>743</v>
      </c>
      <c r="B51" s="85">
        <v>711</v>
      </c>
      <c r="C51" s="444" t="s">
        <v>744</v>
      </c>
      <c r="D51" s="29">
        <v>4990</v>
      </c>
      <c r="E51" s="87">
        <v>156637.70000000001</v>
      </c>
      <c r="F51" s="87">
        <v>153542.81</v>
      </c>
      <c r="G51" s="87">
        <v>112066.55</v>
      </c>
      <c r="H51" s="88">
        <v>104151.35</v>
      </c>
      <c r="I51" s="127">
        <v>122914.78</v>
      </c>
      <c r="J51" s="127">
        <v>161239.18</v>
      </c>
      <c r="K51" s="127">
        <v>82982.7</v>
      </c>
      <c r="L51" s="127"/>
      <c r="M51" s="127"/>
      <c r="N51" s="127"/>
      <c r="O51" s="127"/>
      <c r="P51" s="127"/>
      <c r="Q51" s="459">
        <f>SUM(E51:P51)</f>
        <v>893535.07</v>
      </c>
      <c r="R51" s="460">
        <f>AVERAGE(E51:P51)</f>
        <v>127647.86714285699</v>
      </c>
      <c r="S51" s="309">
        <f>+R51</f>
        <v>127647.86714285699</v>
      </c>
      <c r="T51" s="125"/>
      <c r="U51" s="125"/>
      <c r="V51" s="125"/>
      <c r="W51" s="329"/>
      <c r="X51" s="125"/>
      <c r="Y51" s="329"/>
      <c r="Z51" s="125"/>
      <c r="AA51" s="329"/>
      <c r="AB51" s="125"/>
      <c r="AC51" s="126"/>
      <c r="AD51" s="125"/>
      <c r="AE51" s="125"/>
      <c r="AF51" s="125"/>
      <c r="AG51" s="125"/>
      <c r="AH51" s="125"/>
      <c r="AI51" s="125"/>
      <c r="AJ51" s="125"/>
    </row>
    <row r="52" spans="1:36" ht="12.75" customHeight="1">
      <c r="A52" s="46" t="s">
        <v>745</v>
      </c>
      <c r="B52" s="89"/>
      <c r="C52" s="33" t="s">
        <v>1617</v>
      </c>
      <c r="D52" s="34"/>
      <c r="E52" s="75" t="s">
        <v>376</v>
      </c>
      <c r="F52" s="75" t="s">
        <v>376</v>
      </c>
      <c r="G52" s="75" t="s">
        <v>376</v>
      </c>
      <c r="H52" s="90" t="s">
        <v>376</v>
      </c>
      <c r="I52" s="127" t="s">
        <v>376</v>
      </c>
      <c r="J52" s="127" t="s">
        <v>376</v>
      </c>
      <c r="K52" s="127" t="s">
        <v>376</v>
      </c>
      <c r="L52" s="127"/>
      <c r="M52" s="127"/>
      <c r="N52" s="127"/>
      <c r="O52" s="127"/>
      <c r="P52" s="127"/>
      <c r="Q52" s="461">
        <f>SUM(E52:P52)</f>
        <v>0</v>
      </c>
      <c r="R52" s="308">
        <f>+Q52/12</f>
        <v>0</v>
      </c>
      <c r="S52" s="309"/>
      <c r="T52" s="309">
        <f>+R52</f>
        <v>0</v>
      </c>
      <c r="U52" s="221">
        <f>+Q52</f>
        <v>0</v>
      </c>
      <c r="V52" s="329" t="s">
        <v>376</v>
      </c>
      <c r="W52" s="329" t="s">
        <v>376</v>
      </c>
      <c r="X52" s="329" t="s">
        <v>376</v>
      </c>
      <c r="Y52" s="329" t="s">
        <v>376</v>
      </c>
      <c r="Z52" s="329" t="s">
        <v>376</v>
      </c>
      <c r="AA52" s="329" t="s">
        <v>376</v>
      </c>
      <c r="AB52" s="125"/>
      <c r="AC52" s="126"/>
      <c r="AD52" s="125"/>
      <c r="AE52" s="125"/>
      <c r="AF52" s="125"/>
      <c r="AG52" s="125"/>
      <c r="AH52" s="125"/>
      <c r="AI52" s="125"/>
      <c r="AJ52" s="125"/>
    </row>
    <row r="53" spans="1:36" ht="12.75" customHeight="1">
      <c r="A53" s="46"/>
      <c r="B53" s="89"/>
      <c r="C53" s="36" t="s">
        <v>1618</v>
      </c>
      <c r="D53" s="34"/>
      <c r="E53" s="91">
        <f t="shared" ref="E53:Q53" si="5">E51/$D$51</f>
        <v>31.390320641282599</v>
      </c>
      <c r="F53" s="92">
        <f t="shared" si="5"/>
        <v>30.770102204408801</v>
      </c>
      <c r="G53" s="92">
        <f t="shared" si="5"/>
        <v>22.458226452905802</v>
      </c>
      <c r="H53" s="93">
        <f t="shared" si="5"/>
        <v>20.8720140280561</v>
      </c>
      <c r="I53" s="93">
        <f t="shared" si="5"/>
        <v>24.632220440881799</v>
      </c>
      <c r="J53" s="93">
        <f t="shared" si="5"/>
        <v>32.312460921843702</v>
      </c>
      <c r="K53" s="93">
        <f t="shared" si="5"/>
        <v>16.6297995991984</v>
      </c>
      <c r="L53" s="93">
        <f t="shared" si="5"/>
        <v>0</v>
      </c>
      <c r="M53" s="93">
        <f t="shared" si="5"/>
        <v>0</v>
      </c>
      <c r="N53" s="93">
        <f t="shared" si="5"/>
        <v>0</v>
      </c>
      <c r="O53" s="93">
        <f t="shared" si="5"/>
        <v>0</v>
      </c>
      <c r="P53" s="91">
        <f t="shared" si="5"/>
        <v>0</v>
      </c>
      <c r="Q53" s="470">
        <f t="shared" si="5"/>
        <v>179.06514428857699</v>
      </c>
      <c r="R53" s="308">
        <f>+R51/D51</f>
        <v>25.580734898368199</v>
      </c>
      <c r="S53" s="309"/>
      <c r="T53" s="125"/>
      <c r="U53" s="125"/>
      <c r="V53" s="125"/>
      <c r="W53" s="329"/>
      <c r="X53" s="125"/>
      <c r="Y53" s="329"/>
      <c r="Z53" s="125"/>
      <c r="AA53" s="329"/>
      <c r="AB53" s="125"/>
      <c r="AC53" s="126"/>
      <c r="AD53" s="125"/>
      <c r="AE53" s="125"/>
      <c r="AF53" s="125"/>
      <c r="AG53" s="125"/>
      <c r="AH53" s="125"/>
      <c r="AI53" s="125"/>
      <c r="AJ53" s="125"/>
    </row>
    <row r="54" spans="1:36" ht="12.75" customHeight="1">
      <c r="A54" s="46"/>
      <c r="B54" s="89"/>
      <c r="C54" s="36" t="s">
        <v>1619</v>
      </c>
      <c r="D54" s="34"/>
      <c r="E54" s="94"/>
      <c r="F54" s="94"/>
      <c r="G54" s="94"/>
      <c r="H54" s="94"/>
      <c r="I54" s="129"/>
      <c r="J54" s="129"/>
      <c r="K54" s="129"/>
      <c r="L54" s="129"/>
      <c r="M54" s="129"/>
      <c r="N54" s="129"/>
      <c r="O54" s="129"/>
      <c r="P54" s="129"/>
      <c r="Q54" s="95"/>
      <c r="R54" s="165"/>
      <c r="S54" s="309"/>
      <c r="T54" s="125"/>
      <c r="U54" s="125"/>
      <c r="V54" s="125"/>
      <c r="W54" s="329"/>
      <c r="X54" s="125"/>
      <c r="Y54" s="329"/>
      <c r="Z54" s="125"/>
      <c r="AA54" s="329"/>
      <c r="AB54" s="125"/>
      <c r="AC54" s="126"/>
      <c r="AD54" s="125"/>
      <c r="AE54" s="125"/>
      <c r="AF54" s="125"/>
      <c r="AG54" s="125"/>
      <c r="AH54" s="125"/>
      <c r="AI54" s="125"/>
      <c r="AJ54" s="125"/>
    </row>
    <row r="55" spans="1:36" ht="12.75" customHeight="1">
      <c r="A55" s="46"/>
      <c r="B55" s="89"/>
      <c r="C55" s="36" t="s">
        <v>754</v>
      </c>
      <c r="D55" s="34"/>
      <c r="E55" s="95"/>
      <c r="F55" s="95"/>
      <c r="G55" s="95"/>
      <c r="H55" s="95"/>
      <c r="I55" s="95"/>
      <c r="J55" s="95"/>
      <c r="K55" s="95"/>
      <c r="L55" s="95"/>
      <c r="M55" s="95"/>
      <c r="N55" s="95"/>
      <c r="O55" s="95"/>
      <c r="P55" s="95"/>
      <c r="Q55" s="95"/>
      <c r="R55" s="165"/>
      <c r="S55" s="309"/>
      <c r="T55" s="125"/>
      <c r="U55" s="125"/>
      <c r="V55" s="125"/>
      <c r="W55" s="329"/>
      <c r="X55" s="125"/>
      <c r="Y55" s="329"/>
      <c r="Z55" s="125"/>
      <c r="AA55" s="329"/>
      <c r="AB55" s="125"/>
      <c r="AC55" s="126"/>
      <c r="AD55" s="125"/>
      <c r="AE55" s="125"/>
      <c r="AF55" s="125"/>
      <c r="AG55" s="125"/>
      <c r="AH55" s="125"/>
      <c r="AI55" s="125"/>
      <c r="AJ55" s="125"/>
    </row>
    <row r="56" spans="1:36" ht="12.75" customHeight="1">
      <c r="A56" s="46"/>
      <c r="B56" s="89"/>
      <c r="C56" s="36" t="s">
        <v>1475</v>
      </c>
      <c r="D56" s="34"/>
      <c r="E56" s="95"/>
      <c r="F56" s="95"/>
      <c r="G56" s="95"/>
      <c r="H56" s="95"/>
      <c r="I56" s="95"/>
      <c r="J56" s="95"/>
      <c r="K56" s="95"/>
      <c r="L56" s="95"/>
      <c r="M56" s="95"/>
      <c r="N56" s="95"/>
      <c r="O56" s="95"/>
      <c r="P56" s="95"/>
      <c r="Q56" s="95"/>
      <c r="R56" s="165"/>
      <c r="S56" s="309"/>
      <c r="T56" s="125"/>
      <c r="U56" s="125"/>
      <c r="V56" s="125"/>
      <c r="W56" s="329"/>
      <c r="X56" s="125"/>
      <c r="Y56" s="329"/>
      <c r="Z56" s="125"/>
      <c r="AA56" s="329"/>
      <c r="AB56" s="125"/>
      <c r="AC56" s="126"/>
      <c r="AD56" s="125"/>
      <c r="AE56" s="125"/>
      <c r="AF56" s="125"/>
      <c r="AG56" s="125"/>
      <c r="AH56" s="125"/>
      <c r="AI56" s="125"/>
      <c r="AJ56" s="125"/>
    </row>
    <row r="57" spans="1:36" ht="12.75" customHeight="1">
      <c r="A57" s="46"/>
      <c r="B57" s="89"/>
      <c r="C57" s="96"/>
      <c r="D57" s="34"/>
      <c r="E57" s="95"/>
      <c r="F57" s="95"/>
      <c r="G57" s="95"/>
      <c r="H57" s="95"/>
      <c r="I57" s="95"/>
      <c r="J57" s="95"/>
      <c r="K57" s="95"/>
      <c r="L57" s="95"/>
      <c r="M57" s="95"/>
      <c r="N57" s="95"/>
      <c r="O57" s="95"/>
      <c r="P57" s="95"/>
      <c r="Q57" s="95"/>
      <c r="R57" s="424"/>
      <c r="S57" s="309"/>
      <c r="T57" s="125"/>
      <c r="U57" s="125"/>
      <c r="V57" s="125"/>
      <c r="W57" s="329"/>
      <c r="X57" s="125"/>
      <c r="Y57" s="329"/>
      <c r="Z57" s="125"/>
      <c r="AA57" s="329"/>
      <c r="AB57" s="125"/>
      <c r="AC57" s="126"/>
      <c r="AD57" s="125"/>
      <c r="AE57" s="125"/>
      <c r="AF57" s="125"/>
      <c r="AG57" s="125"/>
      <c r="AH57" s="125"/>
      <c r="AI57" s="125"/>
      <c r="AJ57" s="125"/>
    </row>
    <row r="58" spans="1:36" ht="12.75" customHeight="1">
      <c r="A58" s="42" t="s">
        <v>761</v>
      </c>
      <c r="B58" s="85">
        <v>112</v>
      </c>
      <c r="C58" s="444" t="s">
        <v>762</v>
      </c>
      <c r="D58" s="445">
        <v>3075</v>
      </c>
      <c r="E58" s="174">
        <v>52724.27</v>
      </c>
      <c r="F58" s="175">
        <v>49647.11</v>
      </c>
      <c r="G58" s="103">
        <v>67197.69</v>
      </c>
      <c r="H58" s="173">
        <v>51140.26</v>
      </c>
      <c r="I58" s="204">
        <v>53097.46</v>
      </c>
      <c r="J58" s="173">
        <v>60965.55</v>
      </c>
      <c r="K58" s="204"/>
      <c r="L58" s="173"/>
      <c r="M58" s="204"/>
      <c r="N58" s="173"/>
      <c r="O58" s="204"/>
      <c r="P58" s="173"/>
      <c r="Q58" s="471">
        <f>SUM(E58:P58)</f>
        <v>334772.34000000003</v>
      </c>
      <c r="R58" s="460">
        <f>AVERAGE(E58:P58)</f>
        <v>55795.39</v>
      </c>
      <c r="S58" s="309">
        <f>+R58</f>
        <v>55795.39</v>
      </c>
      <c r="T58" s="309"/>
      <c r="U58" s="221"/>
      <c r="V58" s="125"/>
      <c r="W58" s="329"/>
      <c r="X58" s="125"/>
      <c r="Y58" s="329"/>
      <c r="Z58" s="125"/>
      <c r="AA58" s="329"/>
      <c r="AB58" s="125"/>
      <c r="AC58" s="126"/>
      <c r="AD58" s="125"/>
      <c r="AE58" s="125"/>
      <c r="AF58" s="125"/>
      <c r="AG58" s="125"/>
      <c r="AH58" s="125"/>
      <c r="AI58" s="125"/>
      <c r="AJ58" s="125"/>
    </row>
    <row r="59" spans="1:36" ht="12.75" customHeight="1">
      <c r="A59" s="46"/>
      <c r="B59" s="47"/>
      <c r="C59" s="176" t="s">
        <v>763</v>
      </c>
      <c r="D59" s="177"/>
      <c r="E59" s="35" t="s">
        <v>376</v>
      </c>
      <c r="F59" s="178" t="s">
        <v>376</v>
      </c>
      <c r="G59" s="35" t="s">
        <v>376</v>
      </c>
      <c r="H59" s="35" t="s">
        <v>376</v>
      </c>
      <c r="I59" s="35" t="s">
        <v>376</v>
      </c>
      <c r="J59" s="35" t="s">
        <v>376</v>
      </c>
      <c r="K59" s="35"/>
      <c r="L59" s="35"/>
      <c r="M59" s="35"/>
      <c r="N59" s="35"/>
      <c r="O59" s="35"/>
      <c r="P59" s="35"/>
      <c r="Q59" s="461">
        <f>SUM(E59:P59)</f>
        <v>0</v>
      </c>
      <c r="R59" s="308">
        <f>Q59/12</f>
        <v>0</v>
      </c>
      <c r="S59" s="125"/>
      <c r="T59" s="309">
        <f>+R59</f>
        <v>0</v>
      </c>
      <c r="U59" s="221">
        <f>+Q59</f>
        <v>0</v>
      </c>
      <c r="V59" s="329" t="s">
        <v>376</v>
      </c>
      <c r="W59" s="329" t="s">
        <v>376</v>
      </c>
      <c r="X59" s="329" t="s">
        <v>376</v>
      </c>
      <c r="Y59" s="329" t="s">
        <v>376</v>
      </c>
      <c r="Z59" s="329" t="s">
        <v>376</v>
      </c>
      <c r="AA59" s="329" t="s">
        <v>376</v>
      </c>
      <c r="AB59" s="125"/>
      <c r="AC59" s="126"/>
      <c r="AD59" s="125"/>
      <c r="AE59" s="125"/>
      <c r="AF59" s="125"/>
      <c r="AG59" s="125"/>
      <c r="AH59" s="125"/>
      <c r="AI59" s="125"/>
      <c r="AJ59" s="125"/>
    </row>
    <row r="60" spans="1:36" ht="12.75" customHeight="1">
      <c r="A60" s="46"/>
      <c r="B60" s="89"/>
      <c r="C60" s="176" t="s">
        <v>764</v>
      </c>
      <c r="D60" s="34"/>
      <c r="E60" s="37">
        <f t="shared" ref="E60:Q60" si="6">E58/$D$58</f>
        <v>17.1461040650406</v>
      </c>
      <c r="F60" s="118">
        <f t="shared" si="6"/>
        <v>16.145401626016302</v>
      </c>
      <c r="G60" s="118">
        <f t="shared" si="6"/>
        <v>21.8529073170732</v>
      </c>
      <c r="H60" s="118">
        <f t="shared" si="6"/>
        <v>16.630978861788599</v>
      </c>
      <c r="I60" s="118">
        <f t="shared" si="6"/>
        <v>17.267466666666699</v>
      </c>
      <c r="J60" s="118">
        <f t="shared" si="6"/>
        <v>19.826195121951201</v>
      </c>
      <c r="K60" s="118">
        <f t="shared" si="6"/>
        <v>0</v>
      </c>
      <c r="L60" s="118">
        <f t="shared" si="6"/>
        <v>0</v>
      </c>
      <c r="M60" s="118">
        <f t="shared" si="6"/>
        <v>0</v>
      </c>
      <c r="N60" s="118">
        <f t="shared" si="6"/>
        <v>0</v>
      </c>
      <c r="O60" s="118">
        <f t="shared" si="6"/>
        <v>0</v>
      </c>
      <c r="P60" s="118">
        <f t="shared" si="6"/>
        <v>0</v>
      </c>
      <c r="Q60" s="379">
        <f t="shared" si="6"/>
        <v>108.869053658537</v>
      </c>
      <c r="R60" s="308">
        <f>+R58/D58</f>
        <v>18.1448422764228</v>
      </c>
      <c r="S60" s="125"/>
      <c r="T60" s="309"/>
      <c r="U60" s="221"/>
      <c r="V60" s="125"/>
      <c r="W60" s="329"/>
      <c r="X60" s="125"/>
      <c r="Y60" s="329"/>
      <c r="Z60" s="125"/>
      <c r="AA60" s="329"/>
      <c r="AB60" s="125"/>
      <c r="AC60" s="126"/>
      <c r="AD60" s="125"/>
      <c r="AE60" s="125"/>
      <c r="AF60" s="125"/>
      <c r="AG60" s="125"/>
      <c r="AH60" s="125"/>
      <c r="AI60" s="125"/>
      <c r="AJ60" s="125"/>
    </row>
    <row r="61" spans="1:36" ht="12.75" customHeight="1">
      <c r="A61" s="46"/>
      <c r="B61" s="47"/>
      <c r="C61" s="36" t="s">
        <v>765</v>
      </c>
      <c r="D61" s="34"/>
      <c r="E61" s="179"/>
      <c r="F61" s="179"/>
      <c r="G61" s="179"/>
      <c r="H61" s="179"/>
      <c r="I61" s="179"/>
      <c r="J61" s="179"/>
      <c r="K61" s="179"/>
      <c r="L61" s="179"/>
      <c r="M61" s="179"/>
      <c r="N61" s="179"/>
      <c r="O61" s="179"/>
      <c r="P61" s="179"/>
      <c r="Q61" s="472"/>
      <c r="R61" s="460"/>
      <c r="S61" s="125"/>
      <c r="T61" s="309"/>
      <c r="U61" s="221"/>
      <c r="V61" s="125"/>
      <c r="W61" s="329"/>
      <c r="X61" s="125"/>
      <c r="Y61" s="329"/>
      <c r="Z61" s="125"/>
      <c r="AA61" s="329"/>
      <c r="AB61" s="125"/>
      <c r="AC61" s="126"/>
      <c r="AD61" s="125"/>
      <c r="AE61" s="125"/>
      <c r="AF61" s="125"/>
      <c r="AG61" s="125"/>
      <c r="AH61" s="125"/>
      <c r="AI61" s="125"/>
      <c r="AJ61" s="125"/>
    </row>
    <row r="62" spans="1:36" ht="12.75" customHeight="1">
      <c r="A62" s="46"/>
      <c r="B62" s="89"/>
      <c r="C62" s="36" t="s">
        <v>766</v>
      </c>
      <c r="D62" s="34"/>
      <c r="E62" s="179"/>
      <c r="F62" s="179"/>
      <c r="G62" s="179"/>
      <c r="H62" s="179"/>
      <c r="I62" s="179"/>
      <c r="J62" s="179"/>
      <c r="K62" s="179"/>
      <c r="L62" s="179"/>
      <c r="M62" s="179"/>
      <c r="N62" s="179"/>
      <c r="O62" s="179"/>
      <c r="P62" s="179"/>
      <c r="Q62" s="462"/>
      <c r="R62" s="308"/>
      <c r="S62" s="125"/>
      <c r="T62" s="309"/>
      <c r="U62" s="221"/>
      <c r="V62" s="125"/>
      <c r="W62" s="329"/>
      <c r="X62" s="125"/>
      <c r="Y62" s="329"/>
      <c r="Z62" s="125"/>
      <c r="AA62" s="329"/>
      <c r="AB62" s="125"/>
      <c r="AC62" s="126"/>
      <c r="AD62" s="125"/>
      <c r="AE62" s="125"/>
      <c r="AF62" s="125"/>
      <c r="AG62" s="125"/>
      <c r="AH62" s="125"/>
      <c r="AI62" s="125"/>
      <c r="AJ62" s="125"/>
    </row>
    <row r="63" spans="1:36" ht="12.75" customHeight="1">
      <c r="A63" s="46"/>
      <c r="B63" s="89"/>
      <c r="C63" s="36" t="s">
        <v>767</v>
      </c>
      <c r="D63" s="34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469"/>
      <c r="R63" s="308"/>
      <c r="S63" s="125"/>
      <c r="T63" s="125"/>
      <c r="U63" s="125"/>
      <c r="V63" s="125"/>
      <c r="W63" s="329"/>
      <c r="X63" s="125"/>
      <c r="Y63" s="329"/>
      <c r="Z63" s="125"/>
      <c r="AA63" s="329"/>
      <c r="AB63" s="125"/>
      <c r="AC63" s="126"/>
      <c r="AD63" s="125"/>
      <c r="AE63" s="125"/>
      <c r="AF63" s="125"/>
      <c r="AG63" s="125"/>
      <c r="AH63" s="125"/>
      <c r="AI63" s="125"/>
      <c r="AJ63" s="125"/>
    </row>
    <row r="64" spans="1:36" ht="12.75" customHeight="1">
      <c r="A64" s="46"/>
      <c r="B64" s="89"/>
      <c r="C64" s="36" t="s">
        <v>768</v>
      </c>
      <c r="D64" s="34"/>
      <c r="E64" s="180"/>
      <c r="F64" s="180"/>
      <c r="G64" s="180"/>
      <c r="H64" s="180"/>
      <c r="I64" s="180"/>
      <c r="J64" s="180"/>
      <c r="K64" s="180"/>
      <c r="L64" s="180"/>
      <c r="M64" s="180"/>
      <c r="N64" s="180"/>
      <c r="O64" s="180"/>
      <c r="P64" s="180"/>
      <c r="Q64" s="462"/>
      <c r="R64" s="310"/>
      <c r="S64" s="125"/>
      <c r="T64" s="125"/>
      <c r="U64" s="125"/>
      <c r="V64" s="125"/>
      <c r="W64" s="329"/>
      <c r="X64" s="125"/>
      <c r="Y64" s="329"/>
      <c r="Z64" s="125"/>
      <c r="AA64" s="329"/>
      <c r="AB64" s="125"/>
      <c r="AC64" s="126"/>
      <c r="AD64" s="125"/>
      <c r="AE64" s="125"/>
      <c r="AF64" s="125"/>
      <c r="AG64" s="125"/>
      <c r="AH64" s="125"/>
      <c r="AI64" s="125"/>
      <c r="AJ64" s="125"/>
    </row>
    <row r="65" spans="1:36" ht="12.75" customHeight="1">
      <c r="A65" s="46"/>
      <c r="B65" s="89"/>
      <c r="C65" s="176" t="s">
        <v>769</v>
      </c>
      <c r="D65" s="34"/>
      <c r="E65" s="180"/>
      <c r="F65" s="180"/>
      <c r="G65" s="180"/>
      <c r="H65" s="180"/>
      <c r="I65" s="180"/>
      <c r="J65" s="180"/>
      <c r="K65" s="180"/>
      <c r="L65" s="180"/>
      <c r="M65" s="180"/>
      <c r="N65" s="180"/>
      <c r="O65" s="180"/>
      <c r="P65" s="180"/>
      <c r="Q65" s="462"/>
      <c r="R65" s="310"/>
      <c r="S65" s="125"/>
      <c r="T65" s="125"/>
      <c r="U65" s="125"/>
      <c r="V65" s="125"/>
      <c r="W65" s="329"/>
      <c r="X65" s="125"/>
      <c r="Y65" s="329"/>
      <c r="Z65" s="125"/>
      <c r="AA65" s="329"/>
      <c r="AB65" s="125"/>
      <c r="AC65" s="126"/>
      <c r="AD65" s="125"/>
      <c r="AE65" s="125"/>
      <c r="AF65" s="125"/>
      <c r="AG65" s="125"/>
      <c r="AH65" s="125"/>
      <c r="AI65" s="125"/>
      <c r="AJ65" s="125"/>
    </row>
    <row r="66" spans="1:36" ht="12.75" customHeight="1">
      <c r="A66" s="46"/>
      <c r="B66" s="89"/>
      <c r="C66" s="176" t="s">
        <v>770</v>
      </c>
      <c r="D66" s="34"/>
      <c r="E66" s="180"/>
      <c r="F66" s="180"/>
      <c r="G66" s="180"/>
      <c r="H66" s="180"/>
      <c r="I66" s="180"/>
      <c r="J66" s="180"/>
      <c r="K66" s="180"/>
      <c r="L66" s="180"/>
      <c r="M66" s="180"/>
      <c r="N66" s="180"/>
      <c r="O66" s="180"/>
      <c r="P66" s="180"/>
      <c r="Q66" s="462"/>
      <c r="R66" s="310"/>
      <c r="S66" s="125"/>
      <c r="T66" s="125"/>
      <c r="U66" s="125"/>
      <c r="V66" s="125"/>
      <c r="W66" s="329"/>
      <c r="X66" s="125"/>
      <c r="Y66" s="329"/>
      <c r="Z66" s="125"/>
      <c r="AA66" s="329"/>
      <c r="AB66" s="125"/>
      <c r="AC66" s="126"/>
      <c r="AD66" s="125"/>
      <c r="AE66" s="125"/>
      <c r="AF66" s="125"/>
      <c r="AG66" s="125"/>
      <c r="AH66" s="125"/>
      <c r="AI66" s="125"/>
      <c r="AJ66" s="125"/>
    </row>
    <row r="67" spans="1:36" ht="39.75" customHeight="1">
      <c r="A67" s="52"/>
      <c r="B67" s="170"/>
      <c r="C67" s="67" t="s">
        <v>771</v>
      </c>
      <c r="D67" s="40"/>
      <c r="E67" s="41"/>
      <c r="F67" s="41"/>
      <c r="G67" s="181"/>
      <c r="H67" s="41"/>
      <c r="I67" s="41"/>
      <c r="J67" s="181"/>
      <c r="K67" s="181"/>
      <c r="L67" s="181"/>
      <c r="M67" s="181"/>
      <c r="N67" s="181"/>
      <c r="O67" s="181"/>
      <c r="P67" s="181"/>
      <c r="Q67" s="323"/>
      <c r="R67" s="306"/>
      <c r="S67" s="125"/>
      <c r="T67" s="125"/>
      <c r="U67" s="125"/>
      <c r="V67" s="125"/>
      <c r="W67" s="329"/>
      <c r="X67" s="125"/>
      <c r="Y67" s="329"/>
      <c r="Z67" s="125"/>
      <c r="AA67" s="329"/>
      <c r="AB67" s="125"/>
      <c r="AC67" s="126"/>
      <c r="AD67" s="125"/>
      <c r="AE67" s="125"/>
      <c r="AF67" s="125"/>
      <c r="AG67" s="125"/>
      <c r="AH67" s="125"/>
      <c r="AI67" s="125"/>
      <c r="AJ67" s="125"/>
    </row>
    <row r="68" spans="1:36" ht="12.75" customHeight="1">
      <c r="A68" s="46" t="s">
        <v>1620</v>
      </c>
      <c r="B68" s="47">
        <v>382</v>
      </c>
      <c r="C68" s="239" t="s">
        <v>777</v>
      </c>
      <c r="D68" s="34">
        <v>818</v>
      </c>
      <c r="E68" s="72">
        <v>68145.47</v>
      </c>
      <c r="F68" s="72">
        <v>55978.44</v>
      </c>
      <c r="G68" s="72">
        <v>56956.84</v>
      </c>
      <c r="H68" s="72">
        <v>52347.1</v>
      </c>
      <c r="I68" s="72">
        <v>58813.36</v>
      </c>
      <c r="J68" s="72">
        <v>54234.65</v>
      </c>
      <c r="K68" s="72">
        <v>48137.279999999999</v>
      </c>
      <c r="L68" s="72"/>
      <c r="M68" s="72"/>
      <c r="N68" s="72"/>
      <c r="O68" s="72"/>
      <c r="P68" s="72"/>
      <c r="Q68" s="472">
        <f>SUM(E68:P68)</f>
        <v>394613.14</v>
      </c>
      <c r="R68" s="460">
        <f>AVERAGE(E68:P68)</f>
        <v>56373.3057142857</v>
      </c>
      <c r="S68" s="309">
        <f>+R68</f>
        <v>56373.3057142857</v>
      </c>
      <c r="T68" s="125"/>
      <c r="U68" s="125"/>
      <c r="V68" s="125"/>
      <c r="W68" s="329"/>
      <c r="X68" s="125"/>
      <c r="Y68" s="329"/>
      <c r="Z68" s="125"/>
      <c r="AA68" s="329"/>
      <c r="AB68" s="125"/>
      <c r="AC68" s="126"/>
      <c r="AD68" s="125"/>
      <c r="AE68" s="125"/>
      <c r="AF68" s="125"/>
      <c r="AG68" s="125"/>
      <c r="AH68" s="125"/>
      <c r="AI68" s="125"/>
      <c r="AJ68" s="125"/>
    </row>
    <row r="69" spans="1:36" ht="12.75" customHeight="1">
      <c r="A69" s="46" t="s">
        <v>1621</v>
      </c>
      <c r="B69" s="47"/>
      <c r="C69" s="73" t="s">
        <v>778</v>
      </c>
      <c r="D69" s="74"/>
      <c r="E69" s="75">
        <v>169.82</v>
      </c>
      <c r="F69" s="75" t="s">
        <v>376</v>
      </c>
      <c r="G69" s="75" t="s">
        <v>376</v>
      </c>
      <c r="H69" s="75" t="s">
        <v>376</v>
      </c>
      <c r="I69" s="75" t="s">
        <v>376</v>
      </c>
      <c r="J69" s="75" t="s">
        <v>376</v>
      </c>
      <c r="K69" s="75" t="s">
        <v>376</v>
      </c>
      <c r="L69" s="75"/>
      <c r="M69" s="75"/>
      <c r="N69" s="75"/>
      <c r="O69" s="75"/>
      <c r="P69" s="75"/>
      <c r="Q69" s="462">
        <f>SUM(E69:P69)</f>
        <v>169.82</v>
      </c>
      <c r="R69" s="308">
        <f>+Q69/12</f>
        <v>14.151666666666699</v>
      </c>
      <c r="S69" s="125"/>
      <c r="T69" s="309">
        <f>+R69</f>
        <v>14.151666666666699</v>
      </c>
      <c r="U69" s="221">
        <f>+Q69</f>
        <v>169.82</v>
      </c>
      <c r="V69" s="112">
        <f>E69</f>
        <v>169.82</v>
      </c>
      <c r="W69" s="329" t="s">
        <v>376</v>
      </c>
      <c r="X69" s="329" t="s">
        <v>376</v>
      </c>
      <c r="Y69" s="329" t="s">
        <v>376</v>
      </c>
      <c r="Z69" s="329" t="s">
        <v>376</v>
      </c>
      <c r="AA69" s="329" t="s">
        <v>376</v>
      </c>
      <c r="AB69" s="125"/>
      <c r="AC69" s="126"/>
      <c r="AD69" s="125"/>
      <c r="AE69" s="125"/>
      <c r="AF69" s="125"/>
      <c r="AG69" s="125"/>
      <c r="AH69" s="125"/>
      <c r="AI69" s="125"/>
      <c r="AJ69" s="125"/>
    </row>
    <row r="70" spans="1:36" ht="12.75" customHeight="1">
      <c r="A70" s="46" t="s">
        <v>1622</v>
      </c>
      <c r="B70" s="47"/>
      <c r="C70" s="36" t="s">
        <v>682</v>
      </c>
      <c r="D70" s="34"/>
      <c r="E70" s="37">
        <f t="shared" ref="E70:Q70" si="7">E68/$D$68</f>
        <v>83.307420537897301</v>
      </c>
      <c r="F70" s="37">
        <f t="shared" si="7"/>
        <v>68.433300733496296</v>
      </c>
      <c r="G70" s="37">
        <f t="shared" si="7"/>
        <v>69.629388753056205</v>
      </c>
      <c r="H70" s="37">
        <f t="shared" si="7"/>
        <v>63.994009779951099</v>
      </c>
      <c r="I70" s="37">
        <f t="shared" si="7"/>
        <v>71.898973105134502</v>
      </c>
      <c r="J70" s="37">
        <f t="shared" si="7"/>
        <v>66.301528117359396</v>
      </c>
      <c r="K70" s="37">
        <f t="shared" si="7"/>
        <v>58.847530562347202</v>
      </c>
      <c r="L70" s="37">
        <f t="shared" si="7"/>
        <v>0</v>
      </c>
      <c r="M70" s="37">
        <f t="shared" si="7"/>
        <v>0</v>
      </c>
      <c r="N70" s="37">
        <f t="shared" si="7"/>
        <v>0</v>
      </c>
      <c r="O70" s="37">
        <f t="shared" si="7"/>
        <v>0</v>
      </c>
      <c r="P70" s="37">
        <f t="shared" si="7"/>
        <v>0</v>
      </c>
      <c r="Q70" s="462">
        <f t="shared" si="7"/>
        <v>482.412151589242</v>
      </c>
      <c r="R70" s="308">
        <f>+R68/D68</f>
        <v>68.916021655606002</v>
      </c>
      <c r="S70" s="125"/>
      <c r="T70" s="125"/>
      <c r="U70" s="125"/>
      <c r="V70" s="125"/>
      <c r="W70" s="329"/>
      <c r="X70" s="125"/>
      <c r="Y70" s="329"/>
      <c r="Z70" s="125"/>
      <c r="AA70" s="329"/>
      <c r="AB70" s="125"/>
      <c r="AC70" s="126"/>
      <c r="AD70" s="125"/>
      <c r="AE70" s="125"/>
      <c r="AF70" s="125"/>
      <c r="AG70" s="125"/>
      <c r="AH70" s="125"/>
      <c r="AI70" s="125"/>
      <c r="AJ70" s="125"/>
    </row>
    <row r="71" spans="1:36" ht="12.75" customHeight="1">
      <c r="A71" s="46"/>
      <c r="B71" s="47"/>
      <c r="C71" s="36" t="s">
        <v>779</v>
      </c>
      <c r="D71" s="34"/>
      <c r="E71" s="76" t="s">
        <v>1623</v>
      </c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177"/>
      <c r="R71" s="466"/>
      <c r="S71" s="125"/>
      <c r="T71" s="125"/>
      <c r="U71" s="125"/>
      <c r="V71" s="125"/>
      <c r="W71" s="329"/>
      <c r="X71" s="125"/>
      <c r="Y71" s="329"/>
      <c r="Z71" s="125"/>
      <c r="AA71" s="329"/>
      <c r="AB71" s="125"/>
      <c r="AC71" s="126"/>
      <c r="AD71" s="125"/>
      <c r="AE71" s="125"/>
      <c r="AF71" s="125"/>
      <c r="AG71" s="125"/>
      <c r="AH71" s="125"/>
      <c r="AI71" s="125"/>
      <c r="AJ71" s="125"/>
    </row>
    <row r="72" spans="1:36" ht="12.75" customHeight="1">
      <c r="A72" s="46"/>
      <c r="B72" s="47"/>
      <c r="C72" s="36" t="s">
        <v>782</v>
      </c>
      <c r="D72" s="34"/>
      <c r="E72" s="144"/>
      <c r="F72" s="144"/>
      <c r="G72" s="144"/>
      <c r="H72" s="144"/>
      <c r="I72" s="144"/>
      <c r="J72" s="144"/>
      <c r="K72" s="144"/>
      <c r="L72" s="144"/>
      <c r="M72" s="144"/>
      <c r="N72" s="144"/>
      <c r="O72" s="144"/>
      <c r="P72" s="144"/>
      <c r="Q72" s="35"/>
      <c r="R72" s="310"/>
      <c r="S72" s="125"/>
      <c r="T72" s="125"/>
      <c r="U72" s="125"/>
      <c r="V72" s="125"/>
      <c r="W72" s="329"/>
      <c r="X72" s="125"/>
      <c r="Y72" s="329"/>
      <c r="Z72" s="125"/>
      <c r="AA72" s="329"/>
      <c r="AB72" s="125"/>
      <c r="AC72" s="126"/>
      <c r="AD72" s="125"/>
      <c r="AE72" s="125"/>
      <c r="AF72" s="125"/>
      <c r="AG72" s="125"/>
      <c r="AH72" s="125"/>
      <c r="AI72" s="125"/>
      <c r="AJ72" s="125"/>
    </row>
    <row r="73" spans="1:36" ht="12.75" customHeight="1">
      <c r="A73" s="46"/>
      <c r="B73" s="47"/>
      <c r="C73" s="36" t="s">
        <v>682</v>
      </c>
      <c r="D73" s="34"/>
      <c r="E73" s="144"/>
      <c r="F73" s="144"/>
      <c r="G73" s="144"/>
      <c r="H73" s="144"/>
      <c r="I73" s="144"/>
      <c r="J73" s="144"/>
      <c r="K73" s="144"/>
      <c r="L73" s="144"/>
      <c r="M73" s="144"/>
      <c r="N73" s="144"/>
      <c r="O73" s="144"/>
      <c r="P73" s="144"/>
      <c r="Q73" s="35"/>
      <c r="R73" s="310"/>
      <c r="S73" s="125"/>
      <c r="T73" s="125"/>
      <c r="U73" s="125"/>
      <c r="V73" s="125"/>
      <c r="W73" s="329"/>
      <c r="X73" s="125"/>
      <c r="Y73" s="329"/>
      <c r="Z73" s="125"/>
      <c r="AA73" s="329"/>
      <c r="AB73" s="125"/>
      <c r="AC73" s="126"/>
      <c r="AD73" s="125"/>
      <c r="AE73" s="125"/>
      <c r="AF73" s="125"/>
      <c r="AG73" s="125"/>
      <c r="AH73" s="125"/>
      <c r="AI73" s="125"/>
      <c r="AJ73" s="125"/>
    </row>
    <row r="74" spans="1:36" ht="12.75" customHeight="1">
      <c r="A74" s="46"/>
      <c r="B74" s="47"/>
      <c r="C74" s="36" t="s">
        <v>783</v>
      </c>
      <c r="D74" s="34"/>
      <c r="E74" s="144"/>
      <c r="F74" s="144"/>
      <c r="G74" s="144"/>
      <c r="H74" s="144"/>
      <c r="I74" s="144"/>
      <c r="J74" s="144"/>
      <c r="K74" s="144"/>
      <c r="L74" s="144"/>
      <c r="M74" s="144"/>
      <c r="N74" s="144"/>
      <c r="O74" s="144"/>
      <c r="P74" s="144"/>
      <c r="Q74" s="35"/>
      <c r="R74" s="310"/>
      <c r="S74" s="125"/>
      <c r="T74" s="125"/>
      <c r="U74" s="125"/>
      <c r="V74" s="125"/>
      <c r="W74" s="329"/>
      <c r="X74" s="125"/>
      <c r="Y74" s="329"/>
      <c r="Z74" s="125"/>
      <c r="AA74" s="329"/>
      <c r="AB74" s="125"/>
      <c r="AC74" s="126"/>
      <c r="AD74" s="125"/>
      <c r="AE74" s="125"/>
      <c r="AF74" s="125"/>
      <c r="AG74" s="125"/>
      <c r="AH74" s="125"/>
      <c r="AI74" s="125"/>
      <c r="AJ74" s="125"/>
    </row>
    <row r="75" spans="1:36" ht="12.75" customHeight="1">
      <c r="A75" s="46" t="s">
        <v>784</v>
      </c>
      <c r="B75" s="47"/>
      <c r="C75" s="36" t="s">
        <v>785</v>
      </c>
      <c r="D75" s="34"/>
      <c r="E75" s="245"/>
      <c r="F75" s="144"/>
      <c r="G75" s="144"/>
      <c r="H75" s="144"/>
      <c r="I75" s="144"/>
      <c r="J75" s="144"/>
      <c r="K75" s="144"/>
      <c r="L75" s="144"/>
      <c r="M75" s="144"/>
      <c r="N75" s="144"/>
      <c r="O75" s="144"/>
      <c r="P75" s="144"/>
      <c r="Q75" s="35"/>
      <c r="R75" s="310"/>
      <c r="S75" s="125"/>
      <c r="T75" s="125"/>
      <c r="U75" s="125"/>
      <c r="V75" s="125"/>
      <c r="W75" s="329"/>
      <c r="X75" s="125"/>
      <c r="Y75" s="329"/>
      <c r="Z75" s="125"/>
      <c r="AA75" s="329"/>
      <c r="AB75" s="125"/>
      <c r="AC75" s="126"/>
      <c r="AD75" s="125"/>
      <c r="AE75" s="125"/>
      <c r="AF75" s="125"/>
      <c r="AG75" s="125"/>
      <c r="AH75" s="125"/>
      <c r="AI75" s="125"/>
      <c r="AJ75" s="125"/>
    </row>
    <row r="76" spans="1:36" ht="90.75" customHeight="1">
      <c r="A76" s="52" t="s">
        <v>786</v>
      </c>
      <c r="B76" s="53"/>
      <c r="C76" s="67" t="s">
        <v>787</v>
      </c>
      <c r="D76" s="40"/>
      <c r="E76" s="82"/>
      <c r="F76" s="182"/>
      <c r="G76" s="82"/>
      <c r="H76" s="70"/>
      <c r="I76" s="70"/>
      <c r="J76" s="68"/>
      <c r="K76" s="70"/>
      <c r="L76" s="70"/>
      <c r="M76" s="70"/>
      <c r="N76" s="70"/>
      <c r="O76" s="70"/>
      <c r="P76" s="70"/>
      <c r="Q76" s="323"/>
      <c r="R76" s="306"/>
      <c r="S76" s="125"/>
      <c r="T76" s="125"/>
      <c r="U76" s="125"/>
      <c r="V76" s="125"/>
      <c r="W76" s="329"/>
      <c r="X76" s="125"/>
      <c r="Y76" s="329"/>
      <c r="Z76" s="125"/>
      <c r="AA76" s="329"/>
      <c r="AB76" s="125"/>
      <c r="AC76" s="126"/>
      <c r="AD76" s="125"/>
      <c r="AE76" s="125"/>
      <c r="AF76" s="125"/>
      <c r="AG76" s="125"/>
      <c r="AH76" s="125"/>
      <c r="AI76" s="125"/>
      <c r="AJ76" s="125"/>
    </row>
    <row r="77" spans="1:36" ht="12.75" customHeight="1">
      <c r="A77" s="46" t="s">
        <v>788</v>
      </c>
      <c r="B77" s="43">
        <v>258</v>
      </c>
      <c r="C77" s="444" t="s">
        <v>580</v>
      </c>
      <c r="D77" s="183">
        <v>5677</v>
      </c>
      <c r="E77" s="174">
        <v>2146858.2400000002</v>
      </c>
      <c r="F77" s="174">
        <v>1877805.73</v>
      </c>
      <c r="G77" s="174">
        <v>2162862.91</v>
      </c>
      <c r="H77" s="174">
        <v>2090941.01</v>
      </c>
      <c r="I77" s="174">
        <v>1636737.22</v>
      </c>
      <c r="J77" s="174">
        <v>1525038.87</v>
      </c>
      <c r="K77" s="174">
        <v>1434336.29</v>
      </c>
      <c r="L77" s="174"/>
      <c r="M77" s="174"/>
      <c r="N77" s="174"/>
      <c r="O77" s="174"/>
      <c r="P77" s="174"/>
      <c r="Q77" s="307">
        <f>SUM(E77:P77)</f>
        <v>12874580.27</v>
      </c>
      <c r="R77" s="460">
        <f>AVERAGE(E77:P77)</f>
        <v>1839225.75285714</v>
      </c>
      <c r="S77" s="309">
        <f>+R77</f>
        <v>1839225.75285714</v>
      </c>
      <c r="T77" s="125"/>
      <c r="U77" s="125"/>
      <c r="V77" s="125"/>
      <c r="W77" s="329"/>
      <c r="X77" s="125"/>
      <c r="Y77" s="329"/>
      <c r="Z77" s="125"/>
      <c r="AA77" s="329"/>
      <c r="AB77" s="125"/>
      <c r="AC77" s="126"/>
      <c r="AD77" s="125"/>
      <c r="AE77" s="125"/>
      <c r="AF77" s="125"/>
      <c r="AG77" s="125"/>
      <c r="AH77" s="125"/>
      <c r="AI77" s="125"/>
      <c r="AJ77" s="125"/>
    </row>
    <row r="78" spans="1:36" ht="12.75" customHeight="1">
      <c r="A78" s="46" t="s">
        <v>789</v>
      </c>
      <c r="B78" s="47"/>
      <c r="C78" s="1526" t="s">
        <v>790</v>
      </c>
      <c r="D78" s="1511"/>
      <c r="E78" s="184" t="s">
        <v>376</v>
      </c>
      <c r="F78" s="184" t="s">
        <v>376</v>
      </c>
      <c r="G78" s="184" t="s">
        <v>376</v>
      </c>
      <c r="H78" s="184" t="s">
        <v>376</v>
      </c>
      <c r="I78" s="184" t="s">
        <v>376</v>
      </c>
      <c r="J78" s="184" t="s">
        <v>376</v>
      </c>
      <c r="K78" s="184" t="s">
        <v>376</v>
      </c>
      <c r="L78" s="184"/>
      <c r="M78" s="184"/>
      <c r="N78" s="184"/>
      <c r="O78" s="184"/>
      <c r="P78" s="184"/>
      <c r="Q78" s="280">
        <f>SUM(E78:P78)</f>
        <v>0</v>
      </c>
      <c r="R78" s="308">
        <f>+Q78/12</f>
        <v>0</v>
      </c>
      <c r="S78" s="125"/>
      <c r="T78" s="309">
        <f>+R78</f>
        <v>0</v>
      </c>
      <c r="U78" s="221">
        <f>+Q78</f>
        <v>0</v>
      </c>
      <c r="V78" s="329" t="s">
        <v>376</v>
      </c>
      <c r="W78" s="329" t="s">
        <v>376</v>
      </c>
      <c r="X78" s="329" t="s">
        <v>376</v>
      </c>
      <c r="Y78" s="329" t="s">
        <v>376</v>
      </c>
      <c r="Z78" s="329" t="s">
        <v>376</v>
      </c>
      <c r="AA78" s="329" t="s">
        <v>376</v>
      </c>
      <c r="AB78" s="125"/>
      <c r="AC78" s="126"/>
      <c r="AD78" s="125"/>
      <c r="AE78" s="125"/>
      <c r="AF78" s="125"/>
      <c r="AG78" s="125"/>
      <c r="AH78" s="125"/>
      <c r="AI78" s="125"/>
      <c r="AJ78" s="125"/>
    </row>
    <row r="79" spans="1:36" ht="12.75" customHeight="1">
      <c r="A79" s="46" t="s">
        <v>791</v>
      </c>
      <c r="B79" s="47"/>
      <c r="C79" s="36" t="s">
        <v>792</v>
      </c>
      <c r="D79" s="32"/>
      <c r="E79" s="118">
        <f t="shared" ref="E79:Q79" si="8">E77/$D$77</f>
        <v>378.16773648053601</v>
      </c>
      <c r="F79" s="118">
        <f t="shared" si="8"/>
        <v>330.77430509071701</v>
      </c>
      <c r="G79" s="119">
        <f t="shared" si="8"/>
        <v>380.98694909283103</v>
      </c>
      <c r="H79" s="118">
        <f t="shared" si="8"/>
        <v>368.317951382773</v>
      </c>
      <c r="I79" s="118">
        <f t="shared" si="8"/>
        <v>288.310237801656</v>
      </c>
      <c r="J79" s="118">
        <f t="shared" si="8"/>
        <v>268.63464329751599</v>
      </c>
      <c r="K79" s="118">
        <f t="shared" si="8"/>
        <v>252.657440549586</v>
      </c>
      <c r="L79" s="118">
        <f t="shared" si="8"/>
        <v>0</v>
      </c>
      <c r="M79" s="118">
        <f t="shared" si="8"/>
        <v>0</v>
      </c>
      <c r="N79" s="118">
        <f t="shared" si="8"/>
        <v>0</v>
      </c>
      <c r="O79" s="118">
        <f t="shared" si="8"/>
        <v>0</v>
      </c>
      <c r="P79" s="118">
        <f t="shared" si="8"/>
        <v>0</v>
      </c>
      <c r="Q79" s="148">
        <f t="shared" si="8"/>
        <v>2267.8492636956098</v>
      </c>
      <c r="R79" s="308">
        <f>+R77/D77</f>
        <v>323.97846624223098</v>
      </c>
      <c r="S79" s="125"/>
      <c r="T79" s="309"/>
      <c r="U79" s="125"/>
      <c r="V79" s="125"/>
      <c r="W79" s="329"/>
      <c r="X79" s="125"/>
      <c r="Y79" s="329"/>
      <c r="Z79" s="125"/>
      <c r="AA79" s="329"/>
      <c r="AB79" s="125"/>
      <c r="AC79" s="126"/>
      <c r="AD79" s="125"/>
      <c r="AE79" s="125"/>
      <c r="AF79" s="125"/>
      <c r="AG79" s="125"/>
      <c r="AH79" s="125"/>
      <c r="AI79" s="125"/>
      <c r="AJ79" s="125"/>
    </row>
    <row r="80" spans="1:36" ht="12.75" customHeight="1">
      <c r="A80" s="46"/>
      <c r="B80" s="47"/>
      <c r="C80" s="36" t="s">
        <v>793</v>
      </c>
      <c r="D80" s="32"/>
      <c r="E80" s="185"/>
      <c r="F80" s="76"/>
      <c r="G80" s="185"/>
      <c r="H80" s="76"/>
      <c r="I80" s="185"/>
      <c r="J80" s="76"/>
      <c r="K80" s="185"/>
      <c r="L80" s="76"/>
      <c r="M80" s="120"/>
      <c r="N80" s="185"/>
      <c r="O80" s="120"/>
      <c r="P80" s="185"/>
      <c r="Q80" s="185"/>
      <c r="R80" s="304"/>
      <c r="S80" s="125"/>
      <c r="T80" s="309"/>
      <c r="U80" s="125"/>
      <c r="V80" s="125"/>
      <c r="W80" s="329"/>
      <c r="X80" s="125"/>
      <c r="Y80" s="329"/>
      <c r="Z80" s="125"/>
      <c r="AA80" s="329"/>
      <c r="AB80" s="125"/>
      <c r="AC80" s="126"/>
      <c r="AD80" s="125"/>
      <c r="AE80" s="125"/>
      <c r="AF80" s="125"/>
      <c r="AG80" s="125"/>
      <c r="AH80" s="125"/>
      <c r="AI80" s="125"/>
      <c r="AJ80" s="125"/>
    </row>
    <row r="81" spans="1:36" ht="12.75" customHeight="1">
      <c r="A81" s="46"/>
      <c r="B81" s="47"/>
      <c r="C81" s="36" t="s">
        <v>795</v>
      </c>
      <c r="D81" s="32"/>
      <c r="E81" s="144"/>
      <c r="F81" s="144"/>
      <c r="G81" s="144"/>
      <c r="H81" s="144"/>
      <c r="I81" s="144"/>
      <c r="J81" s="144"/>
      <c r="K81" s="144"/>
      <c r="L81" s="144"/>
      <c r="M81" s="144"/>
      <c r="N81" s="144"/>
      <c r="O81" s="144"/>
      <c r="P81" s="144"/>
      <c r="Q81" s="144"/>
      <c r="R81" s="310"/>
      <c r="S81" s="125"/>
      <c r="T81" s="309"/>
      <c r="U81" s="125"/>
      <c r="V81" s="125"/>
      <c r="W81" s="329"/>
      <c r="X81" s="125"/>
      <c r="Y81" s="329"/>
      <c r="Z81" s="125"/>
      <c r="AA81" s="329"/>
      <c r="AB81" s="125"/>
      <c r="AC81" s="126"/>
      <c r="AD81" s="125"/>
      <c r="AE81" s="125"/>
      <c r="AF81" s="125"/>
      <c r="AG81" s="125"/>
      <c r="AH81" s="125"/>
      <c r="AI81" s="125"/>
      <c r="AJ81" s="125"/>
    </row>
    <row r="82" spans="1:36" ht="12.75" customHeight="1">
      <c r="A82" s="46"/>
      <c r="B82" s="47"/>
      <c r="C82" s="36" t="s">
        <v>792</v>
      </c>
      <c r="D82" s="32"/>
      <c r="E82" s="186"/>
      <c r="F82" s="186"/>
      <c r="G82" s="186"/>
      <c r="H82" s="186"/>
      <c r="I82" s="186"/>
      <c r="J82" s="186"/>
      <c r="K82" s="186"/>
      <c r="L82" s="186"/>
      <c r="M82" s="186"/>
      <c r="N82" s="186"/>
      <c r="O82" s="186"/>
      <c r="P82" s="186"/>
      <c r="Q82" s="186"/>
      <c r="R82" s="466"/>
      <c r="S82" s="125"/>
      <c r="T82" s="309"/>
      <c r="U82" s="125"/>
      <c r="V82" s="125"/>
      <c r="W82" s="329"/>
      <c r="X82" s="125"/>
      <c r="Y82" s="329"/>
      <c r="Z82" s="125"/>
      <c r="AA82" s="329"/>
      <c r="AB82" s="125"/>
      <c r="AC82" s="126"/>
      <c r="AD82" s="125"/>
      <c r="AE82" s="125"/>
      <c r="AF82" s="125"/>
      <c r="AG82" s="125"/>
      <c r="AH82" s="125"/>
      <c r="AI82" s="125"/>
      <c r="AJ82" s="125"/>
    </row>
    <row r="83" spans="1:36" ht="12.75" customHeight="1">
      <c r="A83" s="46"/>
      <c r="B83" s="47"/>
      <c r="C83" s="36" t="s">
        <v>796</v>
      </c>
      <c r="D83" s="32"/>
      <c r="E83" s="186"/>
      <c r="F83" s="186"/>
      <c r="G83" s="186"/>
      <c r="H83" s="186"/>
      <c r="I83" s="186"/>
      <c r="J83" s="186"/>
      <c r="K83" s="186"/>
      <c r="L83" s="186"/>
      <c r="M83" s="186"/>
      <c r="N83" s="186"/>
      <c r="O83" s="186"/>
      <c r="P83" s="186"/>
      <c r="Q83" s="186"/>
      <c r="R83" s="466"/>
      <c r="S83" s="125"/>
      <c r="T83" s="309"/>
      <c r="U83" s="125"/>
      <c r="V83" s="125"/>
      <c r="W83" s="329"/>
      <c r="X83" s="125"/>
      <c r="Y83" s="329"/>
      <c r="Z83" s="125"/>
      <c r="AA83" s="329"/>
      <c r="AB83" s="125"/>
      <c r="AC83" s="126"/>
      <c r="AD83" s="125"/>
      <c r="AE83" s="125"/>
      <c r="AF83" s="125"/>
      <c r="AG83" s="125"/>
      <c r="AH83" s="125"/>
      <c r="AI83" s="125"/>
      <c r="AJ83" s="125"/>
    </row>
    <row r="84" spans="1:36" ht="12.75" customHeight="1">
      <c r="A84" s="46" t="s">
        <v>797</v>
      </c>
      <c r="B84" s="47"/>
      <c r="C84" s="187" t="s">
        <v>1624</v>
      </c>
      <c r="D84" s="34"/>
      <c r="E84" s="188"/>
      <c r="F84" s="186"/>
      <c r="G84" s="186"/>
      <c r="H84" s="186"/>
      <c r="I84" s="186"/>
      <c r="J84" s="186"/>
      <c r="K84" s="186"/>
      <c r="L84" s="186"/>
      <c r="M84" s="186"/>
      <c r="N84" s="186"/>
      <c r="O84" s="186"/>
      <c r="P84" s="186"/>
      <c r="Q84" s="186"/>
      <c r="R84" s="466"/>
      <c r="S84" s="125"/>
      <c r="T84" s="309"/>
      <c r="U84" s="125"/>
      <c r="V84" s="125"/>
      <c r="W84" s="329"/>
      <c r="X84" s="125"/>
      <c r="Y84" s="329"/>
      <c r="Z84" s="125"/>
      <c r="AA84" s="329"/>
      <c r="AB84" s="125"/>
      <c r="AC84" s="126"/>
      <c r="AD84" s="125"/>
      <c r="AE84" s="125"/>
      <c r="AF84" s="125"/>
      <c r="AG84" s="125"/>
      <c r="AH84" s="125"/>
      <c r="AI84" s="125"/>
      <c r="AJ84" s="125"/>
    </row>
    <row r="85" spans="1:36" ht="51.75" customHeight="1">
      <c r="A85" s="52"/>
      <c r="B85" s="53"/>
      <c r="C85" s="67" t="s">
        <v>1625</v>
      </c>
      <c r="D85" s="66"/>
      <c r="E85" s="189"/>
      <c r="F85" s="189" t="s">
        <v>660</v>
      </c>
      <c r="G85" s="189"/>
      <c r="H85" s="189"/>
      <c r="I85" s="189"/>
      <c r="J85" s="189"/>
      <c r="K85" s="189"/>
      <c r="L85" s="189"/>
      <c r="M85" s="189"/>
      <c r="N85" s="189"/>
      <c r="O85" s="189"/>
      <c r="P85" s="189"/>
      <c r="Q85" s="189"/>
      <c r="R85" s="306"/>
      <c r="S85" s="125"/>
      <c r="T85" s="309"/>
      <c r="U85" s="125"/>
      <c r="V85" s="125"/>
      <c r="W85" s="329"/>
      <c r="X85" s="125"/>
      <c r="Y85" s="329"/>
      <c r="Z85" s="125"/>
      <c r="AA85" s="329"/>
      <c r="AB85" s="125"/>
      <c r="AC85" s="126"/>
      <c r="AD85" s="125"/>
      <c r="AE85" s="125"/>
      <c r="AF85" s="125"/>
      <c r="AG85" s="125"/>
      <c r="AH85" s="125"/>
      <c r="AI85" s="125"/>
      <c r="AJ85" s="125"/>
    </row>
    <row r="86" spans="1:36" ht="12.75" customHeight="1">
      <c r="A86" s="42" t="s">
        <v>627</v>
      </c>
      <c r="B86" s="43"/>
      <c r="C86" s="346" t="s">
        <v>800</v>
      </c>
      <c r="D86" s="29">
        <v>1533</v>
      </c>
      <c r="E86" s="191">
        <v>39376.9</v>
      </c>
      <c r="F86" s="191">
        <v>23726.48</v>
      </c>
      <c r="G86" s="191">
        <v>28722.54</v>
      </c>
      <c r="H86" s="191">
        <v>39438.26</v>
      </c>
      <c r="I86" s="191">
        <v>100232.22</v>
      </c>
      <c r="J86" s="191">
        <v>50731.41</v>
      </c>
      <c r="K86" s="191">
        <v>37317.599999999999</v>
      </c>
      <c r="L86" s="213"/>
      <c r="M86" s="210"/>
      <c r="N86" s="120"/>
      <c r="O86" s="120"/>
      <c r="P86" s="76"/>
      <c r="Q86" s="377">
        <f>SUM(E86:P86)</f>
        <v>319545.40999999997</v>
      </c>
      <c r="R86" s="460">
        <f>AVERAGE(E86:P86)</f>
        <v>45649.344285714302</v>
      </c>
      <c r="S86" s="309">
        <f>+R86</f>
        <v>45649.344285714302</v>
      </c>
      <c r="T86" s="125"/>
      <c r="U86" s="125"/>
      <c r="V86" s="125"/>
      <c r="W86" s="329"/>
      <c r="X86" s="125"/>
      <c r="Y86" s="329"/>
      <c r="Z86" s="125"/>
      <c r="AA86" s="329"/>
      <c r="AB86" s="125"/>
      <c r="AC86" s="126"/>
      <c r="AD86" s="125"/>
      <c r="AE86" s="125"/>
      <c r="AF86" s="125"/>
      <c r="AG86" s="125"/>
      <c r="AH86" s="125"/>
      <c r="AI86" s="125"/>
      <c r="AJ86" s="125"/>
    </row>
    <row r="87" spans="1:36" ht="12.75" customHeight="1">
      <c r="A87" s="46"/>
      <c r="B87" s="47"/>
      <c r="C87" s="192" t="s">
        <v>801</v>
      </c>
      <c r="D87" s="34"/>
      <c r="E87" s="144" t="s">
        <v>376</v>
      </c>
      <c r="F87" s="144" t="s">
        <v>376</v>
      </c>
      <c r="G87" s="144" t="s">
        <v>376</v>
      </c>
      <c r="H87" s="144" t="s">
        <v>376</v>
      </c>
      <c r="I87" s="144" t="s">
        <v>376</v>
      </c>
      <c r="J87" s="144" t="s">
        <v>376</v>
      </c>
      <c r="K87" s="144" t="s">
        <v>376</v>
      </c>
      <c r="L87" s="145"/>
      <c r="M87" s="210"/>
      <c r="N87" s="120"/>
      <c r="O87" s="120"/>
      <c r="P87" s="76"/>
      <c r="Q87" s="461">
        <f>SUM(E87:P87)</f>
        <v>0</v>
      </c>
      <c r="R87" s="308">
        <f>+Q87/8</f>
        <v>0</v>
      </c>
      <c r="S87" s="125"/>
      <c r="T87" s="309">
        <f>+R87</f>
        <v>0</v>
      </c>
      <c r="U87" s="221">
        <f>+Q87</f>
        <v>0</v>
      </c>
      <c r="V87" s="329" t="s">
        <v>376</v>
      </c>
      <c r="W87" s="329" t="s">
        <v>376</v>
      </c>
      <c r="X87" s="329" t="s">
        <v>376</v>
      </c>
      <c r="Y87" s="329" t="s">
        <v>376</v>
      </c>
      <c r="Z87" s="329" t="s">
        <v>376</v>
      </c>
      <c r="AA87" s="329" t="s">
        <v>376</v>
      </c>
      <c r="AB87" s="125"/>
      <c r="AC87" s="126"/>
      <c r="AD87" s="125"/>
      <c r="AE87" s="125"/>
      <c r="AF87" s="125"/>
      <c r="AG87" s="125"/>
      <c r="AH87" s="125"/>
      <c r="AI87" s="125"/>
      <c r="AJ87" s="125"/>
    </row>
    <row r="88" spans="1:36" ht="12.75" customHeight="1">
      <c r="A88" s="46"/>
      <c r="B88" s="47"/>
      <c r="C88" s="193" t="s">
        <v>802</v>
      </c>
      <c r="D88" s="34"/>
      <c r="E88" s="49">
        <f t="shared" ref="E88:L88" si="9">E86/$D$86</f>
        <v>25.6861709067189</v>
      </c>
      <c r="F88" s="49">
        <f t="shared" si="9"/>
        <v>15.4771559034573</v>
      </c>
      <c r="G88" s="49">
        <f t="shared" si="9"/>
        <v>18.736164383561601</v>
      </c>
      <c r="H88" s="49">
        <f t="shared" si="9"/>
        <v>25.7261969993477</v>
      </c>
      <c r="I88" s="49">
        <f t="shared" si="9"/>
        <v>65.383052837573402</v>
      </c>
      <c r="J88" s="49">
        <f t="shared" si="9"/>
        <v>33.0928962818004</v>
      </c>
      <c r="K88" s="49">
        <f t="shared" si="9"/>
        <v>24.342857142857099</v>
      </c>
      <c r="L88" s="109">
        <f t="shared" si="9"/>
        <v>0</v>
      </c>
      <c r="M88" s="265"/>
      <c r="N88" s="106"/>
      <c r="O88" s="106"/>
      <c r="P88" s="38"/>
      <c r="Q88" s="461">
        <f>Q86/$D$86</f>
        <v>208.444494455316</v>
      </c>
      <c r="R88" s="308">
        <f>+R86/D86</f>
        <v>29.777784922188101</v>
      </c>
      <c r="S88" s="125"/>
      <c r="T88" s="125"/>
      <c r="U88" s="125"/>
      <c r="V88" s="125"/>
      <c r="W88" s="329"/>
      <c r="X88" s="125"/>
      <c r="Y88" s="329"/>
      <c r="Z88" s="125"/>
      <c r="AA88" s="329"/>
      <c r="AB88" s="125"/>
      <c r="AC88" s="126"/>
      <c r="AD88" s="125"/>
      <c r="AE88" s="125"/>
      <c r="AF88" s="125"/>
      <c r="AG88" s="125"/>
      <c r="AH88" s="125"/>
      <c r="AI88" s="125"/>
      <c r="AJ88" s="125"/>
    </row>
    <row r="89" spans="1:36" ht="12.75" customHeight="1">
      <c r="A89" s="46"/>
      <c r="B89" s="47"/>
      <c r="C89" s="193" t="s">
        <v>803</v>
      </c>
      <c r="D89" s="34"/>
      <c r="E89" s="144"/>
      <c r="F89" s="144"/>
      <c r="G89" s="144"/>
      <c r="H89" s="144"/>
      <c r="I89" s="144"/>
      <c r="J89" s="144"/>
      <c r="K89" s="144"/>
      <c r="L89" s="144"/>
      <c r="M89" s="240"/>
      <c r="N89" s="240"/>
      <c r="O89" s="45"/>
      <c r="P89" s="45"/>
      <c r="Q89" s="35"/>
      <c r="R89" s="310"/>
      <c r="S89" s="125"/>
      <c r="T89" s="125"/>
      <c r="U89" s="125"/>
      <c r="V89" s="125"/>
      <c r="W89" s="329"/>
      <c r="X89" s="125"/>
      <c r="Y89" s="329"/>
      <c r="Z89" s="125"/>
      <c r="AA89" s="329"/>
      <c r="AB89" s="125"/>
      <c r="AC89" s="126"/>
      <c r="AD89" s="125"/>
      <c r="AE89" s="125"/>
      <c r="AF89" s="125"/>
      <c r="AG89" s="125"/>
      <c r="AH89" s="125"/>
      <c r="AI89" s="125"/>
      <c r="AJ89" s="125"/>
    </row>
    <row r="90" spans="1:36" ht="12.75" customHeight="1">
      <c r="A90" s="46"/>
      <c r="B90" s="47"/>
      <c r="C90" s="193" t="s">
        <v>804</v>
      </c>
      <c r="D90" s="34"/>
      <c r="E90" s="144"/>
      <c r="F90" s="144"/>
      <c r="G90" s="144"/>
      <c r="H90" s="144"/>
      <c r="I90" s="144"/>
      <c r="J90" s="144"/>
      <c r="K90" s="144"/>
      <c r="L90" s="144"/>
      <c r="M90" s="144"/>
      <c r="N90" s="144"/>
      <c r="O90" s="35"/>
      <c r="P90" s="35"/>
      <c r="Q90" s="35"/>
      <c r="R90" s="310"/>
      <c r="S90" s="125"/>
      <c r="T90" s="125"/>
      <c r="U90" s="125"/>
      <c r="V90" s="125"/>
      <c r="W90" s="329"/>
      <c r="X90" s="125"/>
      <c r="Y90" s="329"/>
      <c r="Z90" s="125"/>
      <c r="AA90" s="329"/>
      <c r="AB90" s="125"/>
      <c r="AC90" s="126"/>
      <c r="AD90" s="125"/>
      <c r="AE90" s="125"/>
      <c r="AF90" s="125"/>
      <c r="AG90" s="125"/>
      <c r="AH90" s="125"/>
      <c r="AI90" s="125"/>
      <c r="AJ90" s="125"/>
    </row>
    <row r="91" spans="1:36" ht="12.75" customHeight="1">
      <c r="A91" s="46"/>
      <c r="B91" s="47"/>
      <c r="C91" s="193"/>
      <c r="D91" s="34"/>
      <c r="E91" s="144"/>
      <c r="F91" s="144"/>
      <c r="G91" s="144"/>
      <c r="H91" s="144"/>
      <c r="I91" s="144"/>
      <c r="J91" s="144"/>
      <c r="K91" s="144"/>
      <c r="L91" s="144"/>
      <c r="M91" s="144"/>
      <c r="N91" s="144"/>
      <c r="O91" s="35"/>
      <c r="P91" s="35"/>
      <c r="Q91" s="35"/>
      <c r="R91" s="310"/>
      <c r="S91" s="125"/>
      <c r="T91" s="125"/>
      <c r="U91" s="125"/>
      <c r="V91" s="125"/>
      <c r="W91" s="329"/>
      <c r="X91" s="125"/>
      <c r="Y91" s="329"/>
      <c r="Z91" s="125"/>
      <c r="AA91" s="329"/>
      <c r="AB91" s="125"/>
      <c r="AC91" s="126"/>
      <c r="AD91" s="125"/>
      <c r="AE91" s="125"/>
      <c r="AF91" s="125"/>
      <c r="AG91" s="125"/>
      <c r="AH91" s="125"/>
      <c r="AI91" s="125"/>
      <c r="AJ91" s="125"/>
    </row>
    <row r="92" spans="1:36" ht="12.75" customHeight="1">
      <c r="A92" s="46"/>
      <c r="B92" s="47"/>
      <c r="C92" s="192" t="s">
        <v>805</v>
      </c>
      <c r="D92" s="34"/>
      <c r="E92" s="144"/>
      <c r="F92" s="144"/>
      <c r="G92" s="144"/>
      <c r="H92" s="144"/>
      <c r="I92" s="144"/>
      <c r="J92" s="144"/>
      <c r="K92" s="144"/>
      <c r="L92" s="144"/>
      <c r="M92" s="144"/>
      <c r="N92" s="144"/>
      <c r="O92" s="35"/>
      <c r="P92" s="35"/>
      <c r="Q92" s="35"/>
      <c r="R92" s="310"/>
      <c r="S92" s="125"/>
      <c r="T92" s="125"/>
      <c r="U92" s="125"/>
      <c r="V92" s="125"/>
      <c r="W92" s="329"/>
      <c r="X92" s="125"/>
      <c r="Y92" s="329"/>
      <c r="Z92" s="125"/>
      <c r="AA92" s="329"/>
      <c r="AB92" s="125"/>
      <c r="AC92" s="126"/>
      <c r="AD92" s="125"/>
      <c r="AE92" s="125"/>
      <c r="AF92" s="125"/>
      <c r="AG92" s="125"/>
      <c r="AH92" s="125"/>
      <c r="AI92" s="125"/>
      <c r="AJ92" s="125"/>
    </row>
    <row r="93" spans="1:36" ht="12.75" customHeight="1">
      <c r="A93" s="46"/>
      <c r="B93" s="47"/>
      <c r="C93" s="193" t="s">
        <v>806</v>
      </c>
      <c r="D93" s="34"/>
      <c r="E93" s="144"/>
      <c r="F93" s="144"/>
      <c r="G93" s="144"/>
      <c r="H93" s="144"/>
      <c r="I93" s="144"/>
      <c r="J93" s="144"/>
      <c r="K93" s="144"/>
      <c r="L93" s="144"/>
      <c r="M93" s="144"/>
      <c r="N93" s="144"/>
      <c r="O93" s="35"/>
      <c r="P93" s="35"/>
      <c r="Q93" s="35"/>
      <c r="R93" s="310"/>
      <c r="S93" s="125"/>
      <c r="T93" s="125"/>
      <c r="U93" s="125"/>
      <c r="V93" s="125"/>
      <c r="W93" s="329"/>
      <c r="X93" s="125"/>
      <c r="Y93" s="329"/>
      <c r="Z93" s="125"/>
      <c r="AA93" s="329"/>
      <c r="AB93" s="125"/>
      <c r="AC93" s="126"/>
      <c r="AD93" s="125"/>
      <c r="AE93" s="125"/>
      <c r="AF93" s="125"/>
      <c r="AG93" s="125"/>
      <c r="AH93" s="125"/>
      <c r="AI93" s="125"/>
      <c r="AJ93" s="125"/>
    </row>
    <row r="94" spans="1:36" ht="15" customHeight="1">
      <c r="A94" s="46"/>
      <c r="B94" s="47"/>
      <c r="C94" s="1527" t="s">
        <v>807</v>
      </c>
      <c r="D94" s="1485"/>
      <c r="E94" s="144"/>
      <c r="F94" s="144"/>
      <c r="G94" s="144"/>
      <c r="H94" s="144"/>
      <c r="I94" s="144"/>
      <c r="J94" s="144"/>
      <c r="K94" s="144"/>
      <c r="L94" s="144"/>
      <c r="M94" s="144"/>
      <c r="N94" s="144"/>
      <c r="O94" s="35"/>
      <c r="P94" s="35"/>
      <c r="Q94" s="35"/>
      <c r="R94" s="310"/>
      <c r="S94" s="125"/>
      <c r="T94" s="125"/>
      <c r="U94" s="125"/>
      <c r="V94" s="125"/>
      <c r="W94" s="329"/>
      <c r="X94" s="125"/>
      <c r="Y94" s="329"/>
      <c r="Z94" s="125"/>
      <c r="AA94" s="329"/>
      <c r="AB94" s="125"/>
      <c r="AC94" s="126"/>
      <c r="AD94" s="125"/>
      <c r="AE94" s="125"/>
      <c r="AF94" s="125"/>
      <c r="AG94" s="125"/>
      <c r="AH94" s="125"/>
      <c r="AI94" s="125"/>
      <c r="AJ94" s="125"/>
    </row>
    <row r="95" spans="1:36" ht="12.75" customHeight="1">
      <c r="A95" s="46"/>
      <c r="B95" s="47"/>
      <c r="C95" s="193" t="s">
        <v>808</v>
      </c>
      <c r="D95" s="34"/>
      <c r="E95" s="185"/>
      <c r="F95" s="76"/>
      <c r="G95" s="76"/>
      <c r="H95" s="76"/>
      <c r="I95" s="76"/>
      <c r="J95" s="76"/>
      <c r="K95" s="76"/>
      <c r="L95" s="76"/>
      <c r="M95" s="76"/>
      <c r="N95" s="76"/>
      <c r="O95" s="198"/>
      <c r="P95" s="198"/>
      <c r="Q95" s="177"/>
      <c r="R95" s="476"/>
      <c r="S95" s="125"/>
      <c r="T95" s="125"/>
      <c r="U95" s="125"/>
      <c r="V95" s="125"/>
      <c r="W95" s="329"/>
      <c r="X95" s="125"/>
      <c r="Y95" s="329"/>
      <c r="Z95" s="125"/>
      <c r="AA95" s="329"/>
      <c r="AB95" s="125"/>
      <c r="AC95" s="126"/>
      <c r="AD95" s="125"/>
      <c r="AE95" s="125"/>
      <c r="AF95" s="125"/>
      <c r="AG95" s="125"/>
      <c r="AH95" s="125"/>
      <c r="AI95" s="125"/>
      <c r="AJ95" s="125"/>
    </row>
    <row r="96" spans="1:36" ht="12.75" customHeight="1">
      <c r="A96" s="46"/>
      <c r="B96" s="47"/>
      <c r="C96" s="193" t="s">
        <v>809</v>
      </c>
      <c r="D96" s="34"/>
      <c r="E96" s="144"/>
      <c r="F96" s="144"/>
      <c r="G96" s="144"/>
      <c r="H96" s="144"/>
      <c r="I96" s="144"/>
      <c r="J96" s="144"/>
      <c r="K96" s="144"/>
      <c r="L96" s="144"/>
      <c r="M96" s="144"/>
      <c r="N96" s="144"/>
      <c r="O96" s="35"/>
      <c r="P96" s="35"/>
      <c r="Q96" s="35"/>
      <c r="R96" s="466"/>
      <c r="S96" s="125"/>
      <c r="T96" s="125"/>
      <c r="U96" s="125"/>
      <c r="V96" s="125"/>
      <c r="W96" s="329"/>
      <c r="X96" s="125"/>
      <c r="Y96" s="329"/>
      <c r="Z96" s="125"/>
      <c r="AA96" s="329"/>
      <c r="AB96" s="125"/>
      <c r="AC96" s="126"/>
      <c r="AD96" s="125"/>
      <c r="AE96" s="125"/>
      <c r="AF96" s="125"/>
      <c r="AG96" s="125"/>
      <c r="AH96" s="125"/>
      <c r="AI96" s="125"/>
      <c r="AJ96" s="125"/>
    </row>
    <row r="97" spans="1:36" ht="12.75" customHeight="1">
      <c r="A97" s="46"/>
      <c r="B97" s="47"/>
      <c r="C97" s="193" t="s">
        <v>810</v>
      </c>
      <c r="D97" s="34"/>
      <c r="E97" s="144"/>
      <c r="F97" s="144"/>
      <c r="G97" s="144"/>
      <c r="H97" s="144"/>
      <c r="I97" s="144"/>
      <c r="J97" s="144"/>
      <c r="K97" s="144"/>
      <c r="L97" s="144"/>
      <c r="M97" s="144"/>
      <c r="N97" s="144"/>
      <c r="O97" s="35"/>
      <c r="P97" s="35"/>
      <c r="Q97" s="35"/>
      <c r="R97" s="310"/>
      <c r="S97" s="125"/>
      <c r="T97" s="125"/>
      <c r="U97" s="125"/>
      <c r="V97" s="125"/>
      <c r="W97" s="329"/>
      <c r="X97" s="125"/>
      <c r="Y97" s="329"/>
      <c r="Z97" s="125"/>
      <c r="AA97" s="329"/>
      <c r="AB97" s="125"/>
      <c r="AC97" s="126"/>
      <c r="AD97" s="125"/>
      <c r="AE97" s="125"/>
      <c r="AF97" s="125"/>
      <c r="AG97" s="125"/>
      <c r="AH97" s="125"/>
      <c r="AI97" s="125"/>
      <c r="AJ97" s="125"/>
    </row>
    <row r="98" spans="1:36" ht="12.75" customHeight="1">
      <c r="A98" s="46"/>
      <c r="B98" s="47"/>
      <c r="C98" s="193" t="s">
        <v>811</v>
      </c>
      <c r="D98" s="34"/>
      <c r="E98" s="144"/>
      <c r="F98" s="144"/>
      <c r="G98" s="144"/>
      <c r="H98" s="144"/>
      <c r="I98" s="144"/>
      <c r="J98" s="144"/>
      <c r="K98" s="144"/>
      <c r="L98" s="144"/>
      <c r="M98" s="144"/>
      <c r="N98" s="144"/>
      <c r="O98" s="35"/>
      <c r="P98" s="35"/>
      <c r="Q98" s="35"/>
      <c r="R98" s="477"/>
      <c r="S98" s="125"/>
      <c r="T98" s="125"/>
      <c r="U98" s="125"/>
      <c r="V98" s="125"/>
      <c r="W98" s="329"/>
      <c r="X98" s="125"/>
      <c r="Y98" s="329"/>
      <c r="Z98" s="125"/>
      <c r="AA98" s="329"/>
      <c r="AB98" s="125"/>
      <c r="AC98" s="126"/>
      <c r="AD98" s="125"/>
      <c r="AE98" s="125"/>
      <c r="AF98" s="125"/>
      <c r="AG98" s="125"/>
      <c r="AH98" s="125"/>
      <c r="AI98" s="125"/>
      <c r="AJ98" s="125"/>
    </row>
    <row r="99" spans="1:36" ht="12.75" customHeight="1">
      <c r="A99" s="46"/>
      <c r="B99" s="47"/>
      <c r="C99" s="193" t="s">
        <v>812</v>
      </c>
      <c r="D99" s="34"/>
      <c r="E99" s="186"/>
      <c r="F99" s="188"/>
      <c r="G99" s="188"/>
      <c r="H99" s="188"/>
      <c r="I99" s="188"/>
      <c r="J99" s="188"/>
      <c r="K99" s="188"/>
      <c r="L99" s="188"/>
      <c r="M99" s="188"/>
      <c r="N99" s="188"/>
      <c r="O99" s="35"/>
      <c r="P99" s="180"/>
      <c r="Q99" s="206"/>
      <c r="R99" s="310"/>
      <c r="S99" s="125"/>
      <c r="T99" s="125"/>
      <c r="U99" s="125"/>
      <c r="V99" s="125"/>
      <c r="W99" s="329"/>
      <c r="X99" s="125"/>
      <c r="Y99" s="329"/>
      <c r="Z99" s="125"/>
      <c r="AA99" s="329"/>
      <c r="AB99" s="125"/>
      <c r="AC99" s="126"/>
      <c r="AD99" s="125"/>
      <c r="AE99" s="125"/>
      <c r="AF99" s="125"/>
      <c r="AG99" s="125"/>
      <c r="AH99" s="125"/>
      <c r="AI99" s="125"/>
      <c r="AJ99" s="125"/>
    </row>
    <row r="100" spans="1:36" ht="13.5" customHeight="1">
      <c r="A100" s="52"/>
      <c r="B100" s="53"/>
      <c r="C100" s="194"/>
      <c r="D100" s="40"/>
      <c r="E100" s="189"/>
      <c r="F100" s="195"/>
      <c r="G100" s="195"/>
      <c r="H100" s="189"/>
      <c r="I100" s="189"/>
      <c r="J100" s="195"/>
      <c r="K100" s="195"/>
      <c r="L100" s="189"/>
      <c r="M100" s="195"/>
      <c r="N100" s="195"/>
      <c r="O100" s="181"/>
      <c r="P100" s="181"/>
      <c r="Q100" s="111"/>
      <c r="R100" s="311"/>
      <c r="S100" s="125"/>
      <c r="T100" s="125"/>
      <c r="U100" s="125"/>
      <c r="V100" s="125"/>
      <c r="W100" s="329"/>
      <c r="X100" s="125"/>
      <c r="Y100" s="329"/>
      <c r="Z100" s="125"/>
      <c r="AA100" s="329"/>
      <c r="AB100" s="125"/>
      <c r="AC100" s="126"/>
      <c r="AD100" s="125"/>
      <c r="AE100" s="125"/>
      <c r="AF100" s="125"/>
      <c r="AG100" s="125"/>
      <c r="AH100" s="125"/>
      <c r="AI100" s="125"/>
      <c r="AJ100" s="125"/>
    </row>
    <row r="101" spans="1:36" ht="12.75" customHeight="1">
      <c r="A101" s="46" t="s">
        <v>833</v>
      </c>
      <c r="B101" s="47">
        <v>814</v>
      </c>
      <c r="C101" s="408" t="s">
        <v>834</v>
      </c>
      <c r="D101" s="58">
        <v>491</v>
      </c>
      <c r="E101" s="45">
        <v>20294.04</v>
      </c>
      <c r="F101" s="45">
        <v>11074.27</v>
      </c>
      <c r="G101" s="45">
        <v>9907.2999999999993</v>
      </c>
      <c r="H101" s="45">
        <v>13322.31</v>
      </c>
      <c r="I101" s="108">
        <v>9509.31</v>
      </c>
      <c r="J101" s="45">
        <v>15777.71</v>
      </c>
      <c r="K101" s="108">
        <v>11176.85</v>
      </c>
      <c r="L101" s="210"/>
      <c r="M101" s="120"/>
      <c r="N101" s="120"/>
      <c r="O101" s="120"/>
      <c r="P101" s="76"/>
      <c r="Q101" s="467">
        <f>SUM(E101:P101)</f>
        <v>91061.79</v>
      </c>
      <c r="R101" s="460">
        <f>AVERAGE(E101:P101)</f>
        <v>13008.827142857101</v>
      </c>
      <c r="S101" s="309">
        <f>+R101</f>
        <v>13008.827142857101</v>
      </c>
      <c r="T101" s="125"/>
      <c r="U101" s="125"/>
      <c r="V101" s="125"/>
      <c r="W101" s="329"/>
      <c r="X101" s="125"/>
      <c r="Y101" s="329"/>
      <c r="Z101" s="125"/>
      <c r="AA101" s="329"/>
      <c r="AB101" s="125"/>
      <c r="AC101" s="126"/>
      <c r="AD101" s="125"/>
      <c r="AE101" s="125"/>
      <c r="AF101" s="125"/>
      <c r="AG101" s="125"/>
      <c r="AH101" s="125"/>
      <c r="AI101" s="125"/>
      <c r="AJ101" s="125"/>
    </row>
    <row r="102" spans="1:36" ht="12.75" customHeight="1">
      <c r="A102" s="46"/>
      <c r="B102" s="47"/>
      <c r="C102" s="36" t="s">
        <v>835</v>
      </c>
      <c r="D102" s="74"/>
      <c r="E102" s="35" t="s">
        <v>376</v>
      </c>
      <c r="F102" s="35" t="s">
        <v>376</v>
      </c>
      <c r="G102" s="35" t="s">
        <v>376</v>
      </c>
      <c r="H102" s="35" t="s">
        <v>376</v>
      </c>
      <c r="I102" s="104" t="s">
        <v>376</v>
      </c>
      <c r="J102" s="35" t="s">
        <v>376</v>
      </c>
      <c r="K102" s="104" t="s">
        <v>376</v>
      </c>
      <c r="L102" s="210"/>
      <c r="M102" s="120"/>
      <c r="N102" s="120"/>
      <c r="O102" s="120"/>
      <c r="P102" s="76"/>
      <c r="Q102" s="461">
        <f>SUM(E102:P102)</f>
        <v>0</v>
      </c>
      <c r="R102" s="308">
        <f>Q102/7</f>
        <v>0</v>
      </c>
      <c r="S102" s="125"/>
      <c r="T102" s="309">
        <f>+R102</f>
        <v>0</v>
      </c>
      <c r="U102" s="221">
        <f>+Q102</f>
        <v>0</v>
      </c>
      <c r="V102" s="329" t="s">
        <v>376</v>
      </c>
      <c r="W102" s="329" t="s">
        <v>376</v>
      </c>
      <c r="X102" s="329" t="s">
        <v>376</v>
      </c>
      <c r="Y102" s="329" t="s">
        <v>376</v>
      </c>
      <c r="Z102" s="329" t="s">
        <v>376</v>
      </c>
      <c r="AA102" s="329" t="s">
        <v>376</v>
      </c>
      <c r="AB102" s="125"/>
      <c r="AC102" s="126"/>
      <c r="AD102" s="125"/>
      <c r="AE102" s="125"/>
      <c r="AF102" s="125"/>
      <c r="AG102" s="125"/>
      <c r="AH102" s="125"/>
      <c r="AI102" s="125"/>
      <c r="AJ102" s="125"/>
    </row>
    <row r="103" spans="1:36" ht="12.75" customHeight="1">
      <c r="A103" s="46"/>
      <c r="B103" s="47"/>
      <c r="C103" s="36" t="s">
        <v>836</v>
      </c>
      <c r="D103" s="32"/>
      <c r="E103" s="118">
        <f t="shared" ref="E103:K103" si="10">E101/$D$101</f>
        <v>41.332057026476598</v>
      </c>
      <c r="F103" s="118">
        <f t="shared" si="10"/>
        <v>22.554521384928702</v>
      </c>
      <c r="G103" s="118">
        <f t="shared" si="10"/>
        <v>20.177800407332001</v>
      </c>
      <c r="H103" s="118">
        <f t="shared" si="10"/>
        <v>27.133014256619099</v>
      </c>
      <c r="I103" s="110">
        <f t="shared" si="10"/>
        <v>19.3672301425662</v>
      </c>
      <c r="J103" s="110">
        <f t="shared" si="10"/>
        <v>32.133828920570302</v>
      </c>
      <c r="K103" s="110">
        <f t="shared" si="10"/>
        <v>22.7634419551935</v>
      </c>
      <c r="L103" s="265"/>
      <c r="M103" s="106"/>
      <c r="N103" s="106"/>
      <c r="O103" s="106"/>
      <c r="P103" s="38"/>
      <c r="Q103" s="461">
        <f>Q101/$D$101</f>
        <v>185.461894093686</v>
      </c>
      <c r="R103" s="308">
        <f>+R101/D101</f>
        <v>26.4945562990981</v>
      </c>
      <c r="S103" s="125"/>
      <c r="T103" s="125"/>
      <c r="U103" s="125"/>
      <c r="V103" s="125"/>
      <c r="W103" s="329"/>
      <c r="X103" s="125"/>
      <c r="Y103" s="329"/>
      <c r="Z103" s="125"/>
      <c r="AA103" s="329"/>
      <c r="AB103" s="125"/>
      <c r="AC103" s="126"/>
      <c r="AD103" s="125"/>
      <c r="AE103" s="125"/>
      <c r="AF103" s="125"/>
      <c r="AG103" s="125"/>
      <c r="AH103" s="125"/>
      <c r="AI103" s="125"/>
      <c r="AJ103" s="125"/>
    </row>
    <row r="104" spans="1:36" ht="12.75" customHeight="1">
      <c r="A104" s="46"/>
      <c r="B104" s="47"/>
      <c r="C104" s="36" t="s">
        <v>837</v>
      </c>
      <c r="D104" s="34"/>
      <c r="E104" s="35" t="s">
        <v>1626</v>
      </c>
      <c r="F104" s="35" t="s">
        <v>1627</v>
      </c>
      <c r="G104" s="35" t="s">
        <v>1628</v>
      </c>
      <c r="H104" s="35" t="s">
        <v>1629</v>
      </c>
      <c r="I104" s="35" t="s">
        <v>1630</v>
      </c>
      <c r="J104" s="179" t="s">
        <v>1631</v>
      </c>
      <c r="K104" s="179" t="s">
        <v>1632</v>
      </c>
      <c r="L104" s="179"/>
      <c r="M104" s="179"/>
      <c r="N104" s="179"/>
      <c r="O104" s="179"/>
      <c r="P104" s="179"/>
      <c r="Q104" s="148"/>
      <c r="R104" s="310"/>
      <c r="S104" s="125"/>
      <c r="T104" s="125"/>
      <c r="U104" s="125"/>
      <c r="V104" s="125"/>
      <c r="W104" s="329"/>
      <c r="X104" s="125"/>
      <c r="Y104" s="329"/>
      <c r="Z104" s="125"/>
      <c r="AA104" s="329"/>
      <c r="AB104" s="125"/>
      <c r="AC104" s="126"/>
      <c r="AD104" s="125"/>
      <c r="AE104" s="125"/>
      <c r="AF104" s="125"/>
      <c r="AG104" s="125"/>
      <c r="AH104" s="125"/>
      <c r="AI104" s="125"/>
      <c r="AJ104" s="125"/>
    </row>
    <row r="105" spans="1:36" ht="12.75" customHeight="1">
      <c r="A105" s="46"/>
      <c r="B105" s="47"/>
      <c r="C105" s="36" t="s">
        <v>850</v>
      </c>
      <c r="D105" s="34"/>
      <c r="E105" s="45" t="s">
        <v>1633</v>
      </c>
      <c r="F105" s="45"/>
      <c r="G105" s="45"/>
      <c r="H105" s="45"/>
      <c r="I105" s="45"/>
      <c r="J105" s="35"/>
      <c r="K105" s="35"/>
      <c r="L105" s="35"/>
      <c r="M105" s="35"/>
      <c r="N105" s="35"/>
      <c r="O105" s="35"/>
      <c r="P105" s="35"/>
      <c r="Q105" s="148"/>
      <c r="R105" s="310"/>
      <c r="S105" s="125"/>
      <c r="T105" s="125"/>
      <c r="U105" s="125"/>
      <c r="V105" s="125"/>
      <c r="W105" s="329"/>
      <c r="X105" s="125"/>
      <c r="Y105" s="329"/>
      <c r="Z105" s="125"/>
      <c r="AA105" s="329"/>
      <c r="AB105" s="125"/>
      <c r="AC105" s="126"/>
      <c r="AD105" s="125"/>
      <c r="AE105" s="125"/>
      <c r="AF105" s="125"/>
      <c r="AG105" s="125"/>
      <c r="AH105" s="125"/>
      <c r="AI105" s="125"/>
      <c r="AJ105" s="125"/>
    </row>
    <row r="106" spans="1:36" ht="12.75" customHeight="1">
      <c r="A106" s="46"/>
      <c r="B106" s="47"/>
      <c r="C106" s="36" t="s">
        <v>851</v>
      </c>
      <c r="D106" s="32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148"/>
      <c r="R106" s="310"/>
      <c r="S106" s="125"/>
      <c r="T106" s="125"/>
      <c r="U106" s="125"/>
      <c r="V106" s="125"/>
      <c r="W106" s="329"/>
      <c r="X106" s="125"/>
      <c r="Y106" s="329"/>
      <c r="Z106" s="125"/>
      <c r="AA106" s="329"/>
      <c r="AB106" s="125"/>
      <c r="AC106" s="126"/>
      <c r="AD106" s="125"/>
      <c r="AE106" s="125"/>
      <c r="AF106" s="125"/>
      <c r="AG106" s="125"/>
      <c r="AH106" s="125"/>
      <c r="AI106" s="125"/>
      <c r="AJ106" s="125"/>
    </row>
    <row r="107" spans="1:36" ht="105.75" customHeight="1">
      <c r="A107" s="39"/>
      <c r="B107" s="170"/>
      <c r="C107" s="67" t="s">
        <v>1634</v>
      </c>
      <c r="D107" s="40"/>
      <c r="E107" s="41"/>
      <c r="F107" s="41"/>
      <c r="G107" s="181"/>
      <c r="H107" s="41"/>
      <c r="I107" s="181"/>
      <c r="J107" s="41"/>
      <c r="K107" s="41"/>
      <c r="L107" s="41"/>
      <c r="M107" s="41"/>
      <c r="N107" s="181"/>
      <c r="O107" s="181"/>
      <c r="P107" s="181"/>
      <c r="Q107" s="463"/>
      <c r="R107" s="311"/>
      <c r="S107" s="125"/>
      <c r="T107" s="125"/>
      <c r="U107" s="125"/>
      <c r="V107" s="125"/>
      <c r="W107" s="329"/>
      <c r="X107" s="125"/>
      <c r="Y107" s="329"/>
      <c r="Z107" s="125"/>
      <c r="AA107" s="329"/>
      <c r="AB107" s="125"/>
      <c r="AC107" s="126"/>
      <c r="AD107" s="125"/>
      <c r="AE107" s="125"/>
      <c r="AF107" s="125"/>
      <c r="AG107" s="125"/>
      <c r="AH107" s="125"/>
      <c r="AI107" s="125"/>
      <c r="AJ107" s="125"/>
    </row>
    <row r="108" spans="1:36" ht="12.75" customHeight="1">
      <c r="A108" s="46" t="s">
        <v>853</v>
      </c>
      <c r="B108" s="47">
        <v>822</v>
      </c>
      <c r="C108" s="196" t="s">
        <v>854</v>
      </c>
      <c r="D108" s="29">
        <v>807</v>
      </c>
      <c r="E108" s="45"/>
      <c r="F108" s="45"/>
      <c r="G108" s="45"/>
      <c r="H108" s="45"/>
      <c r="I108" s="45"/>
      <c r="J108" s="45"/>
      <c r="K108" s="108"/>
      <c r="L108" s="210"/>
      <c r="M108" s="120"/>
      <c r="N108" s="120"/>
      <c r="O108" s="120"/>
      <c r="P108" s="76"/>
      <c r="Q108" s="467">
        <f>SUM(E108:P108)</f>
        <v>0</v>
      </c>
      <c r="R108" s="460" t="e">
        <f>AVERAGE(E108:P108)</f>
        <v>#DIV/0!</v>
      </c>
      <c r="S108" s="309" t="e">
        <f>+R108</f>
        <v>#DIV/0!</v>
      </c>
      <c r="T108" s="125"/>
      <c r="U108" s="125"/>
      <c r="V108" s="125"/>
      <c r="W108" s="329"/>
      <c r="X108" s="125"/>
      <c r="Y108" s="329"/>
      <c r="Z108" s="125"/>
      <c r="AA108" s="329"/>
      <c r="AB108" s="125"/>
      <c r="AC108" s="126"/>
      <c r="AD108" s="125"/>
      <c r="AE108" s="125"/>
      <c r="AF108" s="125"/>
      <c r="AG108" s="125"/>
      <c r="AH108" s="125"/>
      <c r="AI108" s="125"/>
      <c r="AJ108" s="125"/>
    </row>
    <row r="109" spans="1:36" ht="12.75" customHeight="1">
      <c r="A109" s="46"/>
      <c r="B109" s="47"/>
      <c r="C109" s="36" t="s">
        <v>855</v>
      </c>
      <c r="D109" s="34"/>
      <c r="E109" s="35"/>
      <c r="F109" s="35"/>
      <c r="G109" s="35"/>
      <c r="H109" s="35"/>
      <c r="I109" s="35"/>
      <c r="J109" s="35"/>
      <c r="K109" s="104"/>
      <c r="L109" s="210"/>
      <c r="M109" s="120"/>
      <c r="N109" s="120"/>
      <c r="O109" s="120"/>
      <c r="P109" s="76"/>
      <c r="Q109" s="461">
        <f>SUM(E109:P109)</f>
        <v>0</v>
      </c>
      <c r="R109" s="308">
        <f>Q109/7</f>
        <v>0</v>
      </c>
      <c r="S109" s="125"/>
      <c r="T109" s="309">
        <f>+R109</f>
        <v>0</v>
      </c>
      <c r="U109" s="221">
        <f>+Q109</f>
        <v>0</v>
      </c>
      <c r="V109" s="329" t="s">
        <v>376</v>
      </c>
      <c r="W109" s="329" t="s">
        <v>376</v>
      </c>
      <c r="X109" s="329" t="s">
        <v>376</v>
      </c>
      <c r="Y109" s="329" t="s">
        <v>376</v>
      </c>
      <c r="Z109" s="329" t="s">
        <v>376</v>
      </c>
      <c r="AA109" s="329" t="s">
        <v>376</v>
      </c>
      <c r="AB109" s="125"/>
      <c r="AC109" s="126"/>
      <c r="AD109" s="125"/>
      <c r="AE109" s="125"/>
      <c r="AF109" s="125"/>
      <c r="AG109" s="125"/>
      <c r="AH109" s="125"/>
      <c r="AI109" s="125"/>
      <c r="AJ109" s="125"/>
    </row>
    <row r="110" spans="1:36" ht="12.75" customHeight="1">
      <c r="A110" s="46"/>
      <c r="B110" s="47"/>
      <c r="C110" s="36" t="s">
        <v>682</v>
      </c>
      <c r="D110" s="34"/>
      <c r="E110" s="118">
        <f t="shared" ref="E110:K110" si="11">E108/$D$108</f>
        <v>0</v>
      </c>
      <c r="F110" s="118">
        <f t="shared" si="11"/>
        <v>0</v>
      </c>
      <c r="G110" s="118">
        <f t="shared" si="11"/>
        <v>0</v>
      </c>
      <c r="H110" s="118">
        <f t="shared" si="11"/>
        <v>0</v>
      </c>
      <c r="I110" s="118">
        <f t="shared" si="11"/>
        <v>0</v>
      </c>
      <c r="J110" s="118">
        <f t="shared" si="11"/>
        <v>0</v>
      </c>
      <c r="K110" s="110">
        <f t="shared" si="11"/>
        <v>0</v>
      </c>
      <c r="L110" s="265"/>
      <c r="M110" s="106"/>
      <c r="N110" s="106"/>
      <c r="O110" s="106"/>
      <c r="P110" s="38"/>
      <c r="Q110" s="461">
        <f>Q108/$D$108</f>
        <v>0</v>
      </c>
      <c r="R110" s="308" t="e">
        <f>+R108/D108</f>
        <v>#DIV/0!</v>
      </c>
      <c r="S110" s="125"/>
      <c r="T110" s="125"/>
      <c r="U110" s="125"/>
      <c r="V110" s="125"/>
      <c r="W110" s="329"/>
      <c r="X110" s="125"/>
      <c r="Y110" s="329"/>
      <c r="Z110" s="125"/>
      <c r="AA110" s="329"/>
      <c r="AB110" s="125"/>
      <c r="AC110" s="126"/>
      <c r="AD110" s="125"/>
      <c r="AE110" s="125"/>
      <c r="AF110" s="125"/>
      <c r="AG110" s="125"/>
      <c r="AH110" s="125"/>
      <c r="AI110" s="125"/>
      <c r="AJ110" s="125"/>
    </row>
    <row r="111" spans="1:36" ht="12.75" customHeight="1">
      <c r="A111" s="46"/>
      <c r="B111" s="47"/>
      <c r="C111" s="36" t="s">
        <v>856</v>
      </c>
      <c r="D111" s="34"/>
      <c r="E111" s="35"/>
      <c r="F111" s="35"/>
      <c r="G111" s="35"/>
      <c r="H111" s="45"/>
      <c r="I111" s="35"/>
      <c r="J111" s="35"/>
      <c r="K111" s="45"/>
      <c r="L111" s="45"/>
      <c r="M111" s="45"/>
      <c r="N111" s="45"/>
      <c r="O111" s="45"/>
      <c r="P111" s="45"/>
      <c r="Q111" s="148"/>
      <c r="R111" s="310"/>
      <c r="S111" s="125"/>
      <c r="T111" s="125"/>
      <c r="U111" s="125"/>
      <c r="V111" s="125"/>
      <c r="W111" s="329"/>
      <c r="X111" s="125"/>
      <c r="Y111" s="329"/>
      <c r="Z111" s="125"/>
      <c r="AA111" s="329"/>
      <c r="AB111" s="125"/>
      <c r="AC111" s="126"/>
      <c r="AD111" s="125"/>
      <c r="AE111" s="125"/>
      <c r="AF111" s="125"/>
      <c r="AG111" s="125"/>
      <c r="AH111" s="125"/>
      <c r="AI111" s="125"/>
      <c r="AJ111" s="125"/>
    </row>
    <row r="112" spans="1:36" ht="12.75" customHeight="1">
      <c r="A112" s="46"/>
      <c r="B112" s="47"/>
      <c r="C112" s="36" t="s">
        <v>860</v>
      </c>
      <c r="D112" s="34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148"/>
      <c r="R112" s="310"/>
      <c r="S112" s="125"/>
      <c r="T112" s="125"/>
      <c r="U112" s="125"/>
      <c r="V112" s="125"/>
      <c r="W112" s="329"/>
      <c r="X112" s="125"/>
      <c r="Y112" s="329"/>
      <c r="Z112" s="125"/>
      <c r="AA112" s="329"/>
      <c r="AB112" s="125"/>
      <c r="AC112" s="126"/>
      <c r="AD112" s="125"/>
      <c r="AE112" s="125"/>
      <c r="AF112" s="125"/>
      <c r="AG112" s="125"/>
      <c r="AH112" s="125"/>
      <c r="AI112" s="125"/>
      <c r="AJ112" s="125"/>
    </row>
    <row r="113" spans="1:36" ht="12.75" customHeight="1">
      <c r="A113" s="46"/>
      <c r="B113" s="47"/>
      <c r="C113" s="36" t="s">
        <v>861</v>
      </c>
      <c r="D113" s="34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148"/>
      <c r="R113" s="310"/>
      <c r="S113" s="125"/>
      <c r="T113" s="125"/>
      <c r="U113" s="125"/>
      <c r="V113" s="125"/>
      <c r="W113" s="329"/>
      <c r="X113" s="125"/>
      <c r="Y113" s="329"/>
      <c r="Z113" s="125"/>
      <c r="AA113" s="329"/>
      <c r="AB113" s="125"/>
      <c r="AC113" s="126"/>
      <c r="AD113" s="125"/>
      <c r="AE113" s="125"/>
      <c r="AF113" s="125"/>
      <c r="AG113" s="125"/>
      <c r="AH113" s="125"/>
      <c r="AI113" s="125"/>
      <c r="AJ113" s="125"/>
    </row>
    <row r="114" spans="1:36" ht="12.75" customHeight="1">
      <c r="A114" s="46"/>
      <c r="B114" s="47"/>
      <c r="C114" s="36" t="s">
        <v>862</v>
      </c>
      <c r="D114" s="34"/>
      <c r="E114" s="35"/>
      <c r="F114" s="35"/>
      <c r="G114" s="180"/>
      <c r="H114" s="180"/>
      <c r="I114" s="180"/>
      <c r="J114" s="180"/>
      <c r="K114" s="180"/>
      <c r="L114" s="180"/>
      <c r="M114" s="180"/>
      <c r="N114" s="180"/>
      <c r="O114" s="180"/>
      <c r="P114" s="180"/>
      <c r="Q114" s="462"/>
      <c r="R114" s="310"/>
      <c r="S114" s="125"/>
      <c r="T114" s="125"/>
      <c r="U114" s="125"/>
      <c r="V114" s="125"/>
      <c r="W114" s="329"/>
      <c r="X114" s="125"/>
      <c r="Y114" s="329"/>
      <c r="Z114" s="125"/>
      <c r="AA114" s="329"/>
      <c r="AB114" s="125"/>
      <c r="AC114" s="126"/>
      <c r="AD114" s="125"/>
      <c r="AE114" s="125"/>
      <c r="AF114" s="125"/>
      <c r="AG114" s="125"/>
      <c r="AH114" s="125"/>
      <c r="AI114" s="125"/>
      <c r="AJ114" s="125"/>
    </row>
    <row r="115" spans="1:36" ht="12.75" customHeight="1">
      <c r="A115" s="52"/>
      <c r="B115" s="170"/>
      <c r="C115" s="3"/>
      <c r="D115" s="34"/>
      <c r="E115" s="197"/>
      <c r="F115" s="197"/>
      <c r="G115" s="198"/>
      <c r="H115" s="198"/>
      <c r="I115" s="198"/>
      <c r="J115" s="198"/>
      <c r="K115" s="198"/>
      <c r="L115" s="41"/>
      <c r="M115" s="181"/>
      <c r="N115" s="181"/>
      <c r="O115" s="181"/>
      <c r="P115" s="181"/>
      <c r="Q115" s="469"/>
      <c r="R115" s="306"/>
      <c r="S115" s="125"/>
      <c r="T115" s="125"/>
      <c r="U115" s="125"/>
      <c r="V115" s="125"/>
      <c r="W115" s="329"/>
      <c r="X115" s="125"/>
      <c r="Y115" s="329"/>
      <c r="Z115" s="125"/>
      <c r="AA115" s="329"/>
      <c r="AB115" s="125"/>
      <c r="AC115" s="126"/>
      <c r="AD115" s="125"/>
      <c r="AE115" s="125"/>
      <c r="AF115" s="125"/>
      <c r="AG115" s="125"/>
      <c r="AH115" s="125"/>
      <c r="AI115" s="125"/>
      <c r="AJ115" s="125"/>
    </row>
    <row r="116" spans="1:36" ht="12.75" customHeight="1">
      <c r="A116" s="46" t="s">
        <v>634</v>
      </c>
      <c r="B116" s="89">
        <v>631</v>
      </c>
      <c r="C116" s="199" t="s">
        <v>635</v>
      </c>
      <c r="D116" s="29">
        <v>250</v>
      </c>
      <c r="E116" s="200">
        <v>42953.8</v>
      </c>
      <c r="F116" s="200">
        <v>50909.1</v>
      </c>
      <c r="G116" s="200">
        <v>28881</v>
      </c>
      <c r="H116" s="200">
        <v>30332.9</v>
      </c>
      <c r="I116" s="200">
        <v>34215.800000000003</v>
      </c>
      <c r="J116" s="200">
        <v>28538.7</v>
      </c>
      <c r="K116" s="200"/>
      <c r="L116" s="200"/>
      <c r="M116" s="215"/>
      <c r="N116" s="216"/>
      <c r="O116" s="216"/>
      <c r="P116" s="216"/>
      <c r="Q116" s="471">
        <f>SUM(E116:P116)</f>
        <v>215831.3</v>
      </c>
      <c r="R116" s="460">
        <f>AVERAGE(E116:P116)</f>
        <v>35971.883333333302</v>
      </c>
      <c r="S116" s="309">
        <f>+R116</f>
        <v>35971.883333333302</v>
      </c>
      <c r="T116" s="125"/>
      <c r="U116" s="125"/>
      <c r="V116" s="125"/>
      <c r="W116" s="329"/>
      <c r="X116" s="125"/>
      <c r="Y116" s="329"/>
      <c r="Z116" s="125"/>
      <c r="AA116" s="329"/>
      <c r="AB116" s="125"/>
      <c r="AC116" s="126"/>
      <c r="AD116" s="125"/>
      <c r="AE116" s="125"/>
      <c r="AF116" s="125"/>
      <c r="AG116" s="125"/>
      <c r="AH116" s="125"/>
      <c r="AI116" s="125"/>
      <c r="AJ116" s="125"/>
    </row>
    <row r="117" spans="1:36" ht="12.75" customHeight="1">
      <c r="A117" s="46"/>
      <c r="B117" s="89"/>
      <c r="C117" s="73" t="s">
        <v>875</v>
      </c>
      <c r="D117" s="34"/>
      <c r="E117" s="75">
        <v>1943.07</v>
      </c>
      <c r="F117" s="75">
        <v>3136.37</v>
      </c>
      <c r="G117" s="75" t="s">
        <v>376</v>
      </c>
      <c r="H117" s="75">
        <v>49.94</v>
      </c>
      <c r="I117" s="75">
        <v>632.37</v>
      </c>
      <c r="J117" s="75" t="s">
        <v>376</v>
      </c>
      <c r="K117" s="75"/>
      <c r="L117" s="75"/>
      <c r="M117" s="90"/>
      <c r="N117" s="127"/>
      <c r="O117" s="127"/>
      <c r="P117" s="127"/>
      <c r="Q117" s="461">
        <f>SUM(E117:P117)</f>
        <v>5761.75</v>
      </c>
      <c r="R117" s="308">
        <f>+Q117/12</f>
        <v>480.14583333333297</v>
      </c>
      <c r="S117" s="125"/>
      <c r="T117" s="309">
        <f>+R117</f>
        <v>480.14583333333297</v>
      </c>
      <c r="U117" s="221">
        <f>+Q117</f>
        <v>5761.75</v>
      </c>
      <c r="V117" s="112">
        <f>E117</f>
        <v>1943.07</v>
      </c>
      <c r="W117" s="263">
        <f>F117</f>
        <v>3136.37</v>
      </c>
      <c r="X117" s="329" t="s">
        <v>376</v>
      </c>
      <c r="Y117" s="263">
        <f>H117</f>
        <v>49.94</v>
      </c>
      <c r="Z117" s="263">
        <f>I117</f>
        <v>632.37</v>
      </c>
      <c r="AA117" s="329" t="s">
        <v>376</v>
      </c>
      <c r="AB117" s="125"/>
      <c r="AC117" s="126"/>
      <c r="AD117" s="125"/>
      <c r="AE117" s="125"/>
      <c r="AF117" s="125"/>
      <c r="AG117" s="125"/>
      <c r="AH117" s="125"/>
      <c r="AI117" s="125"/>
      <c r="AJ117" s="125"/>
    </row>
    <row r="118" spans="1:36" ht="12.75" customHeight="1">
      <c r="A118" s="46"/>
      <c r="B118" s="89"/>
      <c r="C118" s="36" t="s">
        <v>682</v>
      </c>
      <c r="D118" s="34"/>
      <c r="E118" s="37">
        <f t="shared" ref="E118:Q118" si="12">E116/$D$116</f>
        <v>171.8152</v>
      </c>
      <c r="F118" s="37">
        <f t="shared" si="12"/>
        <v>203.63640000000001</v>
      </c>
      <c r="G118" s="37">
        <f t="shared" si="12"/>
        <v>115.524</v>
      </c>
      <c r="H118" s="37">
        <f t="shared" si="12"/>
        <v>121.33159999999999</v>
      </c>
      <c r="I118" s="37">
        <f t="shared" si="12"/>
        <v>136.86320000000001</v>
      </c>
      <c r="J118" s="37">
        <f t="shared" si="12"/>
        <v>114.15479999999999</v>
      </c>
      <c r="K118" s="37">
        <f t="shared" si="12"/>
        <v>0</v>
      </c>
      <c r="L118" s="37">
        <f t="shared" si="12"/>
        <v>0</v>
      </c>
      <c r="M118" s="105">
        <f t="shared" si="12"/>
        <v>0</v>
      </c>
      <c r="N118" s="118">
        <f t="shared" si="12"/>
        <v>0</v>
      </c>
      <c r="O118" s="118">
        <f t="shared" si="12"/>
        <v>0</v>
      </c>
      <c r="P118" s="214">
        <f t="shared" si="12"/>
        <v>0</v>
      </c>
      <c r="Q118" s="178">
        <f t="shared" si="12"/>
        <v>863.3252</v>
      </c>
      <c r="R118" s="308">
        <f>+R116/D116</f>
        <v>143.88753333333301</v>
      </c>
      <c r="S118" s="125"/>
      <c r="T118" s="125"/>
      <c r="U118" s="125"/>
      <c r="V118" s="125"/>
      <c r="W118" s="329"/>
      <c r="X118" s="125"/>
      <c r="Y118" s="329"/>
      <c r="Z118" s="125"/>
      <c r="AA118" s="329"/>
      <c r="AB118" s="125"/>
      <c r="AC118" s="126"/>
      <c r="AD118" s="125"/>
      <c r="AE118" s="125"/>
      <c r="AF118" s="125"/>
      <c r="AG118" s="125"/>
      <c r="AH118" s="125"/>
      <c r="AI118" s="125"/>
      <c r="AJ118" s="125"/>
    </row>
    <row r="119" spans="1:36" ht="12" customHeight="1">
      <c r="A119" s="46"/>
      <c r="B119" s="89"/>
      <c r="C119" s="36" t="s">
        <v>876</v>
      </c>
      <c r="D119" s="34"/>
      <c r="E119" s="186" t="s">
        <v>1635</v>
      </c>
      <c r="F119" s="186" t="s">
        <v>1636</v>
      </c>
      <c r="G119" s="186"/>
      <c r="H119" s="186" t="s">
        <v>1637</v>
      </c>
      <c r="I119" s="186" t="s">
        <v>1638</v>
      </c>
      <c r="J119" s="186"/>
      <c r="K119" s="186"/>
      <c r="L119" s="186"/>
      <c r="M119" s="186"/>
      <c r="N119" s="185"/>
      <c r="O119" s="185"/>
      <c r="P119" s="185"/>
      <c r="Q119" s="177"/>
      <c r="R119" s="466"/>
      <c r="S119" s="125"/>
      <c r="T119" s="125"/>
      <c r="U119" s="125"/>
      <c r="V119" s="125"/>
      <c r="W119" s="329"/>
      <c r="X119" s="125"/>
      <c r="Y119" s="329"/>
      <c r="Z119" s="125"/>
      <c r="AA119" s="329"/>
      <c r="AB119" s="125"/>
      <c r="AC119" s="126"/>
      <c r="AD119" s="125"/>
      <c r="AE119" s="125"/>
      <c r="AF119" s="125"/>
      <c r="AG119" s="125"/>
      <c r="AH119" s="125"/>
      <c r="AI119" s="125"/>
      <c r="AJ119" s="125"/>
    </row>
    <row r="120" spans="1:36" ht="12.75" customHeight="1">
      <c r="A120" s="46"/>
      <c r="B120" s="89"/>
      <c r="C120" s="36" t="s">
        <v>883</v>
      </c>
      <c r="D120" s="34"/>
      <c r="E120" s="186"/>
      <c r="F120" s="201"/>
      <c r="G120" s="95"/>
      <c r="H120" s="95"/>
      <c r="I120" s="95"/>
      <c r="J120" s="95"/>
      <c r="K120" s="95"/>
      <c r="L120" s="95"/>
      <c r="M120" s="95"/>
      <c r="N120" s="95"/>
      <c r="O120" s="95"/>
      <c r="P120" s="95"/>
      <c r="Q120" s="35"/>
      <c r="R120" s="466"/>
      <c r="S120" s="125"/>
      <c r="T120" s="125"/>
      <c r="U120" s="125"/>
      <c r="V120" s="125"/>
      <c r="W120" s="329"/>
      <c r="X120" s="125"/>
      <c r="Y120" s="329"/>
      <c r="Z120" s="125"/>
      <c r="AA120" s="329"/>
      <c r="AB120" s="125"/>
      <c r="AC120" s="126"/>
      <c r="AD120" s="125"/>
      <c r="AE120" s="125"/>
      <c r="AF120" s="125"/>
      <c r="AG120" s="125"/>
      <c r="AH120" s="125"/>
      <c r="AI120" s="125"/>
      <c r="AJ120" s="125"/>
    </row>
    <row r="121" spans="1:36" ht="12.75" customHeight="1">
      <c r="A121" s="46"/>
      <c r="B121" s="89"/>
      <c r="C121" s="36" t="s">
        <v>682</v>
      </c>
      <c r="D121" s="34"/>
      <c r="E121" s="186"/>
      <c r="F121" s="201"/>
      <c r="G121" s="201"/>
      <c r="H121" s="201"/>
      <c r="I121" s="201"/>
      <c r="J121" s="201"/>
      <c r="K121" s="201"/>
      <c r="L121" s="201"/>
      <c r="M121" s="201"/>
      <c r="N121" s="201"/>
      <c r="O121" s="201"/>
      <c r="P121" s="201"/>
      <c r="Q121" s="478"/>
      <c r="R121" s="466"/>
      <c r="S121" s="125"/>
      <c r="T121" s="125"/>
      <c r="U121" s="125"/>
      <c r="V121" s="125"/>
      <c r="W121" s="329"/>
      <c r="X121" s="125"/>
      <c r="Y121" s="329"/>
      <c r="Z121" s="125"/>
      <c r="AA121" s="329"/>
      <c r="AB121" s="125"/>
      <c r="AC121" s="126"/>
      <c r="AD121" s="125"/>
      <c r="AE121" s="125"/>
      <c r="AF121" s="125"/>
      <c r="AG121" s="125"/>
      <c r="AH121" s="125"/>
      <c r="AI121" s="125"/>
      <c r="AJ121" s="125"/>
    </row>
    <row r="122" spans="1:36" ht="12.75" customHeight="1">
      <c r="A122" s="46"/>
      <c r="B122" s="89"/>
      <c r="C122" s="36" t="s">
        <v>884</v>
      </c>
      <c r="D122" s="34"/>
      <c r="E122" s="186"/>
      <c r="F122" s="201"/>
      <c r="G122" s="201"/>
      <c r="H122" s="201"/>
      <c r="I122" s="201"/>
      <c r="J122" s="201"/>
      <c r="K122" s="201"/>
      <c r="L122" s="201"/>
      <c r="M122" s="201"/>
      <c r="N122" s="201"/>
      <c r="O122" s="201"/>
      <c r="P122" s="201"/>
      <c r="Q122" s="478"/>
      <c r="R122" s="466"/>
      <c r="S122" s="125"/>
      <c r="T122" s="125"/>
      <c r="U122" s="125"/>
      <c r="V122" s="125"/>
      <c r="W122" s="329"/>
      <c r="X122" s="125"/>
      <c r="Y122" s="329"/>
      <c r="Z122" s="125"/>
      <c r="AA122" s="329"/>
      <c r="AB122" s="125"/>
      <c r="AC122" s="126"/>
      <c r="AD122" s="125"/>
      <c r="AE122" s="125"/>
      <c r="AF122" s="125"/>
      <c r="AG122" s="125"/>
      <c r="AH122" s="125"/>
      <c r="AI122" s="125"/>
      <c r="AJ122" s="125"/>
    </row>
    <row r="123" spans="1:36" ht="12.75" customHeight="1">
      <c r="A123" s="46"/>
      <c r="B123" s="89"/>
      <c r="C123" s="36" t="s">
        <v>885</v>
      </c>
      <c r="D123" s="34"/>
      <c r="E123" s="186"/>
      <c r="F123" s="201"/>
      <c r="G123" s="201"/>
      <c r="H123" s="201"/>
      <c r="I123" s="201"/>
      <c r="J123" s="201"/>
      <c r="K123" s="201"/>
      <c r="L123" s="201"/>
      <c r="M123" s="201"/>
      <c r="N123" s="201"/>
      <c r="O123" s="201"/>
      <c r="P123" s="201"/>
      <c r="Q123" s="478"/>
      <c r="R123" s="466"/>
      <c r="S123" s="125"/>
      <c r="T123" s="125"/>
      <c r="U123" s="125"/>
      <c r="V123" s="125"/>
      <c r="W123" s="329"/>
      <c r="X123" s="125"/>
      <c r="Y123" s="329"/>
      <c r="Z123" s="125"/>
      <c r="AA123" s="329"/>
      <c r="AB123" s="125"/>
      <c r="AC123" s="126"/>
      <c r="AD123" s="125"/>
      <c r="AE123" s="125"/>
      <c r="AF123" s="125"/>
      <c r="AG123" s="125"/>
      <c r="AH123" s="125"/>
      <c r="AI123" s="125"/>
      <c r="AJ123" s="125"/>
    </row>
    <row r="124" spans="1:36" ht="51" customHeight="1">
      <c r="A124" s="52"/>
      <c r="B124" s="170"/>
      <c r="C124" s="194" t="s">
        <v>886</v>
      </c>
      <c r="D124" s="40"/>
      <c r="E124" s="41"/>
      <c r="F124" s="181"/>
      <c r="G124" s="181"/>
      <c r="H124" s="181"/>
      <c r="I124" s="181"/>
      <c r="J124" s="181"/>
      <c r="K124" s="181"/>
      <c r="L124" s="41"/>
      <c r="M124" s="181"/>
      <c r="N124" s="181"/>
      <c r="O124" s="181"/>
      <c r="P124" s="41"/>
      <c r="Q124" s="323"/>
      <c r="R124" s="306"/>
      <c r="S124" s="125"/>
      <c r="T124" s="125"/>
      <c r="U124" s="125"/>
      <c r="V124" s="125"/>
      <c r="W124" s="329"/>
      <c r="X124" s="125"/>
      <c r="Y124" s="329"/>
      <c r="Z124" s="125"/>
      <c r="AA124" s="329"/>
      <c r="AB124" s="125"/>
      <c r="AC124" s="126"/>
      <c r="AD124" s="125"/>
      <c r="AE124" s="125"/>
      <c r="AF124" s="125"/>
      <c r="AG124" s="125"/>
      <c r="AH124" s="125"/>
      <c r="AI124" s="125"/>
      <c r="AJ124" s="125"/>
    </row>
    <row r="125" spans="1:36" ht="12.75" customHeight="1">
      <c r="A125" s="46" t="s">
        <v>565</v>
      </c>
      <c r="B125" s="47">
        <v>821</v>
      </c>
      <c r="C125" s="57" t="s">
        <v>892</v>
      </c>
      <c r="D125" s="58">
        <v>280</v>
      </c>
      <c r="E125" s="202">
        <v>24168.49</v>
      </c>
      <c r="F125" s="45">
        <v>27002.15</v>
      </c>
      <c r="G125" s="202">
        <v>14468.35</v>
      </c>
      <c r="H125" s="202">
        <v>17105.53</v>
      </c>
      <c r="I125" s="202">
        <v>16913.689999999999</v>
      </c>
      <c r="J125" s="202">
        <v>13839.35</v>
      </c>
      <c r="K125" s="219"/>
      <c r="L125" s="202"/>
      <c r="M125" s="202"/>
      <c r="N125" s="202"/>
      <c r="O125" s="202"/>
      <c r="P125" s="202"/>
      <c r="Q125" s="377">
        <f>SUM(E125:P125)</f>
        <v>113497.56</v>
      </c>
      <c r="R125" s="460">
        <f>AVERAGE(E125:P125)</f>
        <v>18916.259999999998</v>
      </c>
      <c r="S125" s="309">
        <f>+R125</f>
        <v>18916.259999999998</v>
      </c>
      <c r="T125" s="125"/>
      <c r="U125" s="125"/>
      <c r="V125" s="125"/>
      <c r="W125" s="329"/>
      <c r="X125" s="125"/>
      <c r="Y125" s="329"/>
      <c r="Z125" s="125"/>
      <c r="AA125" s="329"/>
      <c r="AB125" s="125"/>
      <c r="AC125" s="126"/>
      <c r="AD125" s="125"/>
      <c r="AE125" s="125"/>
      <c r="AF125" s="125"/>
      <c r="AG125" s="125"/>
      <c r="AH125" s="125"/>
      <c r="AI125" s="125"/>
      <c r="AJ125" s="125"/>
    </row>
    <row r="126" spans="1:36" ht="12.75" customHeight="1">
      <c r="A126" s="46"/>
      <c r="B126" s="47"/>
      <c r="C126" s="33" t="s">
        <v>893</v>
      </c>
      <c r="D126" s="34"/>
      <c r="E126" s="127" t="s">
        <v>376</v>
      </c>
      <c r="F126" s="35" t="s">
        <v>376</v>
      </c>
      <c r="G126" s="127" t="s">
        <v>376</v>
      </c>
      <c r="H126" s="127" t="s">
        <v>376</v>
      </c>
      <c r="I126" s="127" t="s">
        <v>376</v>
      </c>
      <c r="J126" s="127" t="s">
        <v>376</v>
      </c>
      <c r="K126" s="128"/>
      <c r="L126" s="127"/>
      <c r="M126" s="127"/>
      <c r="N126" s="127"/>
      <c r="O126" s="127"/>
      <c r="P126" s="127"/>
      <c r="Q126" s="379">
        <f>SUM(E126:P126)</f>
        <v>0</v>
      </c>
      <c r="R126" s="310">
        <f>+Q126/7</f>
        <v>0</v>
      </c>
      <c r="S126" s="125"/>
      <c r="T126" s="309">
        <f>+R126</f>
        <v>0</v>
      </c>
      <c r="U126" s="221">
        <f>+Q126</f>
        <v>0</v>
      </c>
      <c r="V126" s="329" t="s">
        <v>376</v>
      </c>
      <c r="W126" s="329" t="s">
        <v>376</v>
      </c>
      <c r="X126" s="329" t="s">
        <v>376</v>
      </c>
      <c r="Y126" s="329" t="s">
        <v>376</v>
      </c>
      <c r="Z126" s="329" t="s">
        <v>376</v>
      </c>
      <c r="AA126" s="329" t="s">
        <v>376</v>
      </c>
      <c r="AB126" s="125"/>
      <c r="AC126" s="126"/>
      <c r="AD126" s="125"/>
      <c r="AE126" s="125"/>
      <c r="AF126" s="125"/>
      <c r="AG126" s="125"/>
      <c r="AH126" s="125"/>
      <c r="AI126" s="125"/>
      <c r="AJ126" s="125"/>
    </row>
    <row r="127" spans="1:36" ht="12.75" customHeight="1">
      <c r="A127" s="46"/>
      <c r="B127" s="47"/>
      <c r="C127" s="36" t="s">
        <v>894</v>
      </c>
      <c r="D127" s="34"/>
      <c r="E127" s="214">
        <f t="shared" ref="E127:Q127" si="13">E125/$D$125</f>
        <v>86.316035714285704</v>
      </c>
      <c r="F127" s="214">
        <f t="shared" si="13"/>
        <v>96.436250000000001</v>
      </c>
      <c r="G127" s="214">
        <f t="shared" si="13"/>
        <v>51.672678571428598</v>
      </c>
      <c r="H127" s="214">
        <f t="shared" si="13"/>
        <v>61.0911785714286</v>
      </c>
      <c r="I127" s="214">
        <f t="shared" si="13"/>
        <v>60.4060357142857</v>
      </c>
      <c r="J127" s="214">
        <f t="shared" si="13"/>
        <v>49.426250000000003</v>
      </c>
      <c r="K127" s="118">
        <f t="shared" si="13"/>
        <v>0</v>
      </c>
      <c r="L127" s="118">
        <f t="shared" si="13"/>
        <v>0</v>
      </c>
      <c r="M127" s="118">
        <f t="shared" si="13"/>
        <v>0</v>
      </c>
      <c r="N127" s="118">
        <f t="shared" si="13"/>
        <v>0</v>
      </c>
      <c r="O127" s="118">
        <f t="shared" si="13"/>
        <v>0</v>
      </c>
      <c r="P127" s="118">
        <f t="shared" si="13"/>
        <v>0</v>
      </c>
      <c r="Q127" s="179">
        <f t="shared" si="13"/>
        <v>405.348428571429</v>
      </c>
      <c r="R127" s="308">
        <f>+R125/D125</f>
        <v>67.558071428571395</v>
      </c>
      <c r="S127" s="125"/>
      <c r="T127" s="125"/>
      <c r="U127" s="125"/>
      <c r="V127" s="125"/>
      <c r="W127" s="329"/>
      <c r="X127" s="125"/>
      <c r="Y127" s="329"/>
      <c r="Z127" s="125"/>
      <c r="AA127" s="329"/>
      <c r="AB127" s="125"/>
      <c r="AC127" s="126"/>
      <c r="AD127" s="125"/>
      <c r="AE127" s="125"/>
      <c r="AF127" s="125"/>
      <c r="AG127" s="125"/>
      <c r="AH127" s="125"/>
      <c r="AI127" s="125"/>
      <c r="AJ127" s="125"/>
    </row>
    <row r="128" spans="1:36" ht="12.75" customHeight="1">
      <c r="A128" s="46"/>
      <c r="B128" s="47"/>
      <c r="C128" s="36" t="s">
        <v>895</v>
      </c>
      <c r="D128" s="34"/>
      <c r="E128" s="78"/>
      <c r="F128" s="35"/>
      <c r="G128" s="78"/>
      <c r="H128" s="78"/>
      <c r="I128" s="78"/>
      <c r="J128" s="78"/>
      <c r="K128" s="75"/>
      <c r="L128" s="255"/>
      <c r="M128" s="255"/>
      <c r="N128" s="255"/>
      <c r="O128" s="255"/>
      <c r="P128" s="255"/>
      <c r="Q128" s="148"/>
      <c r="R128" s="466"/>
      <c r="S128" s="125"/>
      <c r="T128" s="125"/>
      <c r="U128" s="125"/>
      <c r="V128" s="125"/>
      <c r="W128" s="329"/>
      <c r="X128" s="125"/>
      <c r="Y128" s="329"/>
      <c r="Z128" s="125"/>
      <c r="AA128" s="329"/>
      <c r="AB128" s="125"/>
      <c r="AC128" s="126"/>
      <c r="AD128" s="125"/>
      <c r="AE128" s="125"/>
      <c r="AF128" s="125"/>
      <c r="AG128" s="125"/>
      <c r="AH128" s="125"/>
      <c r="AI128" s="125"/>
      <c r="AJ128" s="125"/>
    </row>
    <row r="129" spans="1:36" ht="12.75" customHeight="1">
      <c r="A129" s="46"/>
      <c r="B129" s="47"/>
      <c r="C129" s="36" t="s">
        <v>897</v>
      </c>
      <c r="D129" s="34"/>
      <c r="E129" s="78"/>
      <c r="F129" s="35"/>
      <c r="G129" s="78"/>
      <c r="H129" s="78"/>
      <c r="I129" s="78"/>
      <c r="J129" s="78"/>
      <c r="K129" s="62"/>
      <c r="L129" s="62"/>
      <c r="M129" s="62"/>
      <c r="N129" s="62"/>
      <c r="O129" s="62"/>
      <c r="P129" s="62"/>
      <c r="Q129" s="148"/>
      <c r="R129" s="466"/>
      <c r="S129" s="125"/>
      <c r="T129" s="125"/>
      <c r="U129" s="125"/>
      <c r="V129" s="125"/>
      <c r="W129" s="329"/>
      <c r="X129" s="125"/>
      <c r="Y129" s="329"/>
      <c r="Z129" s="125"/>
      <c r="AA129" s="329"/>
      <c r="AB129" s="125"/>
      <c r="AC129" s="126"/>
      <c r="AD129" s="125"/>
      <c r="AE129" s="125"/>
      <c r="AF129" s="125"/>
      <c r="AG129" s="125"/>
      <c r="AH129" s="125"/>
      <c r="AI129" s="125"/>
      <c r="AJ129" s="125"/>
    </row>
    <row r="130" spans="1:36" ht="12.75" customHeight="1">
      <c r="A130" s="46"/>
      <c r="B130" s="47"/>
      <c r="C130" s="36" t="s">
        <v>1639</v>
      </c>
      <c r="D130" s="34"/>
      <c r="E130" s="78"/>
      <c r="F130" s="35"/>
      <c r="G130" s="78"/>
      <c r="H130" s="78"/>
      <c r="I130" s="78"/>
      <c r="J130" s="78"/>
      <c r="K130" s="62"/>
      <c r="L130" s="62"/>
      <c r="M130" s="62"/>
      <c r="N130" s="62"/>
      <c r="O130" s="62"/>
      <c r="P130" s="62"/>
      <c r="Q130" s="148"/>
      <c r="R130" s="466"/>
      <c r="S130" s="125"/>
      <c r="T130" s="125"/>
      <c r="U130" s="125"/>
      <c r="V130" s="125"/>
      <c r="W130" s="329"/>
      <c r="X130" s="125"/>
      <c r="Y130" s="329"/>
      <c r="Z130" s="125"/>
      <c r="AA130" s="329"/>
      <c r="AB130" s="125"/>
      <c r="AC130" s="126"/>
      <c r="AD130" s="125"/>
      <c r="AE130" s="125"/>
      <c r="AF130" s="125"/>
      <c r="AG130" s="125"/>
      <c r="AH130" s="125"/>
      <c r="AI130" s="125"/>
      <c r="AJ130" s="125"/>
    </row>
    <row r="131" spans="1:36" ht="51.75" customHeight="1">
      <c r="A131" s="52"/>
      <c r="B131" s="53"/>
      <c r="C131" s="67" t="s">
        <v>1640</v>
      </c>
      <c r="D131" s="40"/>
      <c r="E131" s="81"/>
      <c r="F131" s="181"/>
      <c r="G131" s="82"/>
      <c r="H131" s="82"/>
      <c r="I131" s="82"/>
      <c r="J131" s="82"/>
      <c r="K131" s="70"/>
      <c r="L131" s="70"/>
      <c r="M131" s="70"/>
      <c r="N131" s="258"/>
      <c r="O131" s="68"/>
      <c r="P131" s="70"/>
      <c r="Q131" s="463"/>
      <c r="R131" s="306"/>
      <c r="S131" s="125"/>
      <c r="T131" s="125"/>
      <c r="U131" s="125"/>
      <c r="V131" s="125"/>
      <c r="W131" s="329"/>
      <c r="X131" s="125"/>
      <c r="Y131" s="329"/>
      <c r="Z131" s="125"/>
      <c r="AA131" s="329"/>
      <c r="AB131" s="125"/>
      <c r="AC131" s="126"/>
      <c r="AD131" s="125"/>
      <c r="AE131" s="125"/>
      <c r="AF131" s="125"/>
      <c r="AG131" s="125"/>
      <c r="AH131" s="125"/>
      <c r="AI131" s="125"/>
      <c r="AJ131" s="125"/>
    </row>
    <row r="132" spans="1:36" ht="12.75" customHeight="1">
      <c r="A132" s="46" t="s">
        <v>899</v>
      </c>
      <c r="B132" s="47">
        <v>868</v>
      </c>
      <c r="C132" s="196" t="s">
        <v>900</v>
      </c>
      <c r="D132" s="223">
        <v>1230</v>
      </c>
      <c r="E132" s="202">
        <v>66337.740000000005</v>
      </c>
      <c r="F132" s="45">
        <v>64708.92</v>
      </c>
      <c r="G132" s="202">
        <v>78492.38</v>
      </c>
      <c r="H132" s="202">
        <v>70341.460000000006</v>
      </c>
      <c r="I132" s="202">
        <v>70984.81</v>
      </c>
      <c r="J132" s="202">
        <v>74127.87</v>
      </c>
      <c r="K132" s="202">
        <v>74035.460000000006</v>
      </c>
      <c r="L132" s="202"/>
      <c r="M132" s="202"/>
      <c r="N132" s="261"/>
      <c r="O132" s="448"/>
      <c r="P132" s="262"/>
      <c r="Q132" s="471">
        <f>SUM(E132:P132)</f>
        <v>499028.64</v>
      </c>
      <c r="R132" s="460">
        <f>AVERAGE(E132:P132)</f>
        <v>71289.8057142857</v>
      </c>
      <c r="S132" s="309">
        <f>+R132</f>
        <v>71289.8057142857</v>
      </c>
      <c r="T132" s="125"/>
      <c r="U132" s="125"/>
      <c r="V132" s="125"/>
      <c r="W132" s="329"/>
      <c r="X132" s="125"/>
      <c r="Y132" s="329"/>
      <c r="Z132" s="125"/>
      <c r="AA132" s="329"/>
      <c r="AB132" s="125"/>
      <c r="AC132" s="126"/>
      <c r="AD132" s="125"/>
      <c r="AE132" s="125"/>
      <c r="AF132" s="125"/>
      <c r="AG132" s="125"/>
      <c r="AH132" s="125"/>
      <c r="AI132" s="125"/>
      <c r="AJ132" s="125"/>
    </row>
    <row r="133" spans="1:36" ht="12.75" customHeight="1">
      <c r="A133" s="46"/>
      <c r="B133" s="47"/>
      <c r="C133" s="36" t="s">
        <v>901</v>
      </c>
      <c r="D133" s="32"/>
      <c r="E133" s="127" t="s">
        <v>376</v>
      </c>
      <c r="F133" s="35" t="s">
        <v>376</v>
      </c>
      <c r="G133" s="127">
        <v>1084.24</v>
      </c>
      <c r="H133" s="127">
        <v>269.14999999999998</v>
      </c>
      <c r="I133" s="127">
        <v>333.48</v>
      </c>
      <c r="J133" s="127">
        <v>647.79</v>
      </c>
      <c r="K133" s="127">
        <v>638.54999999999995</v>
      </c>
      <c r="L133" s="127"/>
      <c r="M133" s="127"/>
      <c r="N133" s="113"/>
      <c r="O133" s="448"/>
      <c r="P133" s="262"/>
      <c r="Q133" s="461">
        <f>SUM(E133:P133)</f>
        <v>2973.21</v>
      </c>
      <c r="R133" s="308">
        <f>+Q133/10</f>
        <v>297.32100000000003</v>
      </c>
      <c r="S133" s="125"/>
      <c r="T133" s="309">
        <f>+R133</f>
        <v>297.32100000000003</v>
      </c>
      <c r="U133" s="221">
        <f>+Q133</f>
        <v>2973.21</v>
      </c>
      <c r="V133" s="329" t="s">
        <v>376</v>
      </c>
      <c r="W133" s="329" t="s">
        <v>376</v>
      </c>
      <c r="X133" s="112">
        <f>G133</f>
        <v>1084.24</v>
      </c>
      <c r="Y133" s="263">
        <f>H133</f>
        <v>269.14999999999998</v>
      </c>
      <c r="Z133" s="112">
        <f>I133</f>
        <v>333.48</v>
      </c>
      <c r="AA133" s="263">
        <f>J133</f>
        <v>647.79</v>
      </c>
      <c r="AB133" s="125"/>
      <c r="AC133" s="126"/>
      <c r="AD133" s="125"/>
      <c r="AE133" s="125"/>
      <c r="AF133" s="125"/>
      <c r="AG133" s="125"/>
      <c r="AH133" s="125"/>
      <c r="AI133" s="125"/>
      <c r="AJ133" s="125"/>
    </row>
    <row r="134" spans="1:36" ht="12.75" customHeight="1">
      <c r="A134" s="46"/>
      <c r="B134" s="47"/>
      <c r="C134" s="36" t="s">
        <v>902</v>
      </c>
      <c r="D134" s="34"/>
      <c r="E134" s="224">
        <f t="shared" ref="E134:N134" si="14">E132/$D$132</f>
        <v>53.933121951219498</v>
      </c>
      <c r="F134" s="224">
        <f t="shared" si="14"/>
        <v>52.608878048780497</v>
      </c>
      <c r="G134" s="224">
        <f t="shared" si="14"/>
        <v>63.814943089430898</v>
      </c>
      <c r="H134" s="224">
        <f t="shared" si="14"/>
        <v>57.1881788617886</v>
      </c>
      <c r="I134" s="224">
        <f t="shared" si="14"/>
        <v>57.711227642276398</v>
      </c>
      <c r="J134" s="224">
        <f t="shared" si="14"/>
        <v>60.2665609756097</v>
      </c>
      <c r="K134" s="224">
        <f t="shared" si="14"/>
        <v>60.191430894309001</v>
      </c>
      <c r="L134" s="224">
        <f t="shared" si="14"/>
        <v>0</v>
      </c>
      <c r="M134" s="224">
        <f t="shared" si="14"/>
        <v>0</v>
      </c>
      <c r="N134" s="301">
        <f t="shared" si="14"/>
        <v>0</v>
      </c>
      <c r="O134" s="265"/>
      <c r="P134" s="38"/>
      <c r="Q134" s="178">
        <f>Q132/$D$132</f>
        <v>405.714341463415</v>
      </c>
      <c r="R134" s="308">
        <f>+R132/D132</f>
        <v>57.959191637630703</v>
      </c>
      <c r="S134" s="125"/>
      <c r="T134" s="125"/>
      <c r="U134" s="221"/>
      <c r="V134" s="125"/>
      <c r="W134" s="329"/>
      <c r="X134" s="125"/>
      <c r="Y134" s="329"/>
      <c r="Z134" s="125"/>
      <c r="AA134" s="329"/>
      <c r="AB134" s="125"/>
      <c r="AC134" s="126"/>
      <c r="AD134" s="125"/>
      <c r="AE134" s="125"/>
      <c r="AF134" s="125"/>
      <c r="AG134" s="125"/>
      <c r="AH134" s="125"/>
      <c r="AI134" s="125"/>
      <c r="AJ134" s="125"/>
    </row>
    <row r="135" spans="1:36" ht="12.75" customHeight="1">
      <c r="A135" s="46"/>
      <c r="B135" s="47"/>
      <c r="C135" s="36" t="s">
        <v>903</v>
      </c>
      <c r="D135" s="34"/>
      <c r="E135" s="60" t="s">
        <v>1641</v>
      </c>
      <c r="F135" s="35" t="s">
        <v>1642</v>
      </c>
      <c r="G135" s="60" t="s">
        <v>1643</v>
      </c>
      <c r="H135" s="60" t="s">
        <v>1644</v>
      </c>
      <c r="I135" s="60" t="s">
        <v>1645</v>
      </c>
      <c r="J135" s="60" t="s">
        <v>1646</v>
      </c>
      <c r="K135" s="60" t="s">
        <v>1647</v>
      </c>
      <c r="L135" s="60"/>
      <c r="M135" s="60"/>
      <c r="N135" s="262"/>
      <c r="O135" s="262"/>
      <c r="P135" s="262"/>
      <c r="Q135" s="148"/>
      <c r="R135" s="310"/>
      <c r="S135" s="125"/>
      <c r="T135" s="125"/>
      <c r="U135" s="125"/>
      <c r="V135" s="125"/>
      <c r="W135" s="329"/>
      <c r="X135" s="125"/>
      <c r="Y135" s="329"/>
      <c r="Z135" s="125"/>
      <c r="AA135" s="329"/>
      <c r="AB135" s="125"/>
      <c r="AC135" s="126"/>
      <c r="AD135" s="125"/>
      <c r="AE135" s="125"/>
      <c r="AF135" s="125"/>
      <c r="AG135" s="125"/>
      <c r="AH135" s="125"/>
      <c r="AI135" s="125"/>
      <c r="AJ135" s="125"/>
    </row>
    <row r="136" spans="1:36" ht="12.75" customHeight="1">
      <c r="A136" s="46"/>
      <c r="B136" s="47"/>
      <c r="C136" s="36" t="s">
        <v>916</v>
      </c>
      <c r="D136" s="34"/>
      <c r="E136" s="78"/>
      <c r="F136" s="35"/>
      <c r="G136" s="78"/>
      <c r="H136" s="78"/>
      <c r="I136" s="78"/>
      <c r="J136" s="78"/>
      <c r="K136" s="62"/>
      <c r="L136" s="62"/>
      <c r="M136" s="62"/>
      <c r="N136" s="62"/>
      <c r="O136" s="62"/>
      <c r="P136" s="62"/>
      <c r="Q136" s="148"/>
      <c r="R136" s="310"/>
      <c r="S136" s="125"/>
      <c r="T136" s="125"/>
      <c r="U136" s="125"/>
      <c r="V136" s="125"/>
      <c r="W136" s="329"/>
      <c r="X136" s="125"/>
      <c r="Y136" s="329"/>
      <c r="Z136" s="125"/>
      <c r="AA136" s="329"/>
      <c r="AB136" s="125"/>
      <c r="AC136" s="126"/>
      <c r="AD136" s="125"/>
      <c r="AE136" s="125"/>
      <c r="AF136" s="125"/>
      <c r="AG136" s="125"/>
      <c r="AH136" s="125"/>
      <c r="AI136" s="125"/>
      <c r="AJ136" s="125"/>
    </row>
    <row r="137" spans="1:36" ht="12.75" customHeight="1">
      <c r="A137" s="46"/>
      <c r="B137" s="47"/>
      <c r="C137" s="36" t="s">
        <v>917</v>
      </c>
      <c r="D137" s="34"/>
      <c r="E137" s="78"/>
      <c r="F137" s="35"/>
      <c r="G137" s="78"/>
      <c r="H137" s="78"/>
      <c r="I137" s="78"/>
      <c r="J137" s="78"/>
      <c r="K137" s="62"/>
      <c r="L137" s="62"/>
      <c r="M137" s="62"/>
      <c r="N137" s="62"/>
      <c r="O137" s="62"/>
      <c r="P137" s="62"/>
      <c r="Q137" s="148"/>
      <c r="R137" s="310"/>
      <c r="S137" s="125"/>
      <c r="T137" s="125"/>
      <c r="U137" s="125"/>
      <c r="V137" s="125"/>
      <c r="W137" s="329"/>
      <c r="X137" s="125"/>
      <c r="Y137" s="329"/>
      <c r="Z137" s="125"/>
      <c r="AA137" s="329"/>
      <c r="AB137" s="125"/>
      <c r="AC137" s="126"/>
      <c r="AD137" s="125"/>
      <c r="AE137" s="125"/>
      <c r="AF137" s="125"/>
      <c r="AG137" s="125"/>
      <c r="AH137" s="125"/>
      <c r="AI137" s="125"/>
      <c r="AJ137" s="125"/>
    </row>
    <row r="138" spans="1:36" ht="12.75" customHeight="1">
      <c r="A138" s="46"/>
      <c r="B138" s="47"/>
      <c r="C138" s="36" t="s">
        <v>918</v>
      </c>
      <c r="D138" s="34"/>
      <c r="E138" s="78"/>
      <c r="F138" s="35"/>
      <c r="G138" s="78"/>
      <c r="H138" s="78"/>
      <c r="I138" s="78"/>
      <c r="J138" s="78"/>
      <c r="K138" s="62"/>
      <c r="L138" s="62"/>
      <c r="M138" s="62"/>
      <c r="N138" s="62"/>
      <c r="O138" s="62"/>
      <c r="P138" s="62"/>
      <c r="Q138" s="148"/>
      <c r="R138" s="310"/>
      <c r="S138" s="125"/>
      <c r="T138" s="125"/>
      <c r="U138" s="125"/>
      <c r="V138" s="125"/>
      <c r="W138" s="329"/>
      <c r="X138" s="125"/>
      <c r="Y138" s="329"/>
      <c r="Z138" s="125"/>
      <c r="AA138" s="329"/>
      <c r="AB138" s="125"/>
      <c r="AC138" s="126"/>
      <c r="AD138" s="125"/>
      <c r="AE138" s="125"/>
      <c r="AF138" s="125"/>
      <c r="AG138" s="125"/>
      <c r="AH138" s="125"/>
      <c r="AI138" s="125"/>
      <c r="AJ138" s="125"/>
    </row>
    <row r="139" spans="1:36" ht="12.75" customHeight="1">
      <c r="A139" s="46"/>
      <c r="B139" s="47"/>
      <c r="C139" s="36" t="s">
        <v>919</v>
      </c>
      <c r="D139" s="34"/>
      <c r="E139" s="78"/>
      <c r="F139" s="180"/>
      <c r="G139" s="79"/>
      <c r="H139" s="79"/>
      <c r="I139" s="79"/>
      <c r="J139" s="79"/>
      <c r="K139" s="122"/>
      <c r="L139" s="122"/>
      <c r="M139" s="122"/>
      <c r="N139" s="122"/>
      <c r="O139" s="122"/>
      <c r="P139" s="122"/>
      <c r="Q139" s="462"/>
      <c r="R139" s="310"/>
      <c r="S139" s="125"/>
      <c r="T139" s="125"/>
      <c r="U139" s="125"/>
      <c r="V139" s="125"/>
      <c r="W139" s="329"/>
      <c r="X139" s="125"/>
      <c r="Y139" s="329"/>
      <c r="Z139" s="125"/>
      <c r="AA139" s="329"/>
      <c r="AB139" s="125"/>
      <c r="AC139" s="126"/>
      <c r="AD139" s="125"/>
      <c r="AE139" s="125"/>
      <c r="AF139" s="125"/>
      <c r="AG139" s="125"/>
      <c r="AH139" s="125"/>
      <c r="AI139" s="125"/>
      <c r="AJ139" s="125"/>
    </row>
    <row r="140" spans="1:36" ht="12.75" customHeight="1">
      <c r="A140" s="52"/>
      <c r="B140" s="53"/>
      <c r="C140" s="222"/>
      <c r="D140" s="40"/>
      <c r="E140" s="479"/>
      <c r="F140" s="55"/>
      <c r="G140" s="479"/>
      <c r="H140" s="479"/>
      <c r="I140" s="479"/>
      <c r="J140" s="479"/>
      <c r="K140" s="258"/>
      <c r="L140" s="258"/>
      <c r="M140" s="258"/>
      <c r="N140" s="258"/>
      <c r="O140" s="258"/>
      <c r="P140" s="258"/>
      <c r="Q140" s="463"/>
      <c r="R140" s="306"/>
      <c r="S140" s="125"/>
      <c r="T140" s="125"/>
      <c r="U140" s="125"/>
      <c r="V140" s="125"/>
      <c r="W140" s="329"/>
      <c r="X140" s="125"/>
      <c r="Y140" s="329"/>
      <c r="Z140" s="125"/>
      <c r="AA140" s="329"/>
      <c r="AB140" s="125"/>
      <c r="AC140" s="126"/>
      <c r="AD140" s="125"/>
      <c r="AE140" s="125"/>
      <c r="AF140" s="125"/>
      <c r="AG140" s="125"/>
      <c r="AH140" s="125"/>
      <c r="AI140" s="125"/>
      <c r="AJ140" s="125"/>
    </row>
    <row r="141" spans="1:36" ht="12.75" customHeight="1">
      <c r="A141" s="42" t="s">
        <v>567</v>
      </c>
      <c r="B141" s="43">
        <v>540</v>
      </c>
      <c r="C141" s="196" t="s">
        <v>920</v>
      </c>
      <c r="D141" s="480">
        <v>19052.28</v>
      </c>
      <c r="E141" s="174">
        <v>895830.17</v>
      </c>
      <c r="F141" s="174">
        <v>693863.62</v>
      </c>
      <c r="G141" s="174">
        <v>815734.79</v>
      </c>
      <c r="H141" s="174">
        <v>1245144.33</v>
      </c>
      <c r="I141" s="174">
        <v>1386894.43</v>
      </c>
      <c r="J141" s="174">
        <v>1412541.6</v>
      </c>
      <c r="K141" s="174"/>
      <c r="L141" s="174"/>
      <c r="M141" s="174"/>
      <c r="N141" s="174"/>
      <c r="O141" s="174"/>
      <c r="P141" s="174"/>
      <c r="Q141" s="485">
        <f>SUM(E141:P141)</f>
        <v>6450008.9400000004</v>
      </c>
      <c r="R141" s="460">
        <f>AVERAGE(E141:P141)</f>
        <v>1075001.49</v>
      </c>
      <c r="S141" s="309">
        <f>+R141</f>
        <v>1075001.49</v>
      </c>
      <c r="T141" s="125"/>
      <c r="U141" s="125"/>
      <c r="V141" s="125"/>
      <c r="W141" s="329"/>
      <c r="X141" s="125"/>
      <c r="Y141" s="329"/>
      <c r="Z141" s="125"/>
      <c r="AA141" s="329"/>
      <c r="AB141" s="125"/>
      <c r="AC141" s="126"/>
      <c r="AD141" s="125"/>
      <c r="AE141" s="125"/>
      <c r="AF141" s="125"/>
      <c r="AG141" s="125"/>
      <c r="AH141" s="125"/>
      <c r="AI141" s="125"/>
      <c r="AJ141" s="125"/>
    </row>
    <row r="142" spans="1:36" ht="12.75" customHeight="1">
      <c r="A142" s="46"/>
      <c r="B142" s="47"/>
      <c r="C142" s="73" t="s">
        <v>921</v>
      </c>
      <c r="D142" s="34"/>
      <c r="E142" s="180" t="s">
        <v>376</v>
      </c>
      <c r="F142" s="180" t="s">
        <v>376</v>
      </c>
      <c r="G142" s="180" t="s">
        <v>376</v>
      </c>
      <c r="H142" s="180">
        <v>4725.26</v>
      </c>
      <c r="I142" s="180">
        <v>10128.56</v>
      </c>
      <c r="J142" s="180">
        <v>11795.62</v>
      </c>
      <c r="K142" s="180"/>
      <c r="L142" s="180"/>
      <c r="M142" s="180"/>
      <c r="N142" s="180"/>
      <c r="O142" s="35"/>
      <c r="P142" s="35"/>
      <c r="Q142" s="462">
        <f>SUM(E142:P142)</f>
        <v>26649.439999999999</v>
      </c>
      <c r="R142" s="308">
        <f>+Q142/12</f>
        <v>2220.78666666667</v>
      </c>
      <c r="S142" s="125"/>
      <c r="T142" s="309">
        <f>+R142</f>
        <v>2220.78666666667</v>
      </c>
      <c r="U142" s="221">
        <f>+Q142</f>
        <v>26649.439999999999</v>
      </c>
      <c r="V142" s="329" t="s">
        <v>376</v>
      </c>
      <c r="W142" s="329" t="s">
        <v>376</v>
      </c>
      <c r="X142" s="329" t="s">
        <v>376</v>
      </c>
      <c r="Y142" s="489">
        <f>H142</f>
        <v>4725.26</v>
      </c>
      <c r="Z142" s="489">
        <f>I142</f>
        <v>10128.56</v>
      </c>
      <c r="AA142" s="489">
        <f>J142</f>
        <v>11795.62</v>
      </c>
      <c r="AB142" s="125"/>
      <c r="AC142" s="126"/>
      <c r="AD142" s="125"/>
      <c r="AE142" s="125"/>
      <c r="AF142" s="125"/>
      <c r="AG142" s="125"/>
      <c r="AH142" s="125"/>
      <c r="AI142" s="125"/>
      <c r="AJ142" s="125"/>
    </row>
    <row r="143" spans="1:36" ht="12.75" customHeight="1">
      <c r="A143" s="46"/>
      <c r="B143" s="47"/>
      <c r="C143" s="36" t="s">
        <v>922</v>
      </c>
      <c r="D143" s="34"/>
      <c r="E143" s="37">
        <f t="shared" ref="E143:Q143" si="15">E141/$D$141</f>
        <v>47.019578234206101</v>
      </c>
      <c r="F143" s="37">
        <f t="shared" si="15"/>
        <v>36.418928338235602</v>
      </c>
      <c r="G143" s="37">
        <f t="shared" si="15"/>
        <v>42.8155994978029</v>
      </c>
      <c r="H143" s="37">
        <f t="shared" si="15"/>
        <v>65.354085180356407</v>
      </c>
      <c r="I143" s="37">
        <f t="shared" si="15"/>
        <v>72.794144847755803</v>
      </c>
      <c r="J143" s="37">
        <f t="shared" si="15"/>
        <v>74.140291870579304</v>
      </c>
      <c r="K143" s="37">
        <f t="shared" si="15"/>
        <v>0</v>
      </c>
      <c r="L143" s="37">
        <f t="shared" si="15"/>
        <v>0</v>
      </c>
      <c r="M143" s="37">
        <f t="shared" si="15"/>
        <v>0</v>
      </c>
      <c r="N143" s="37">
        <f t="shared" si="15"/>
        <v>0</v>
      </c>
      <c r="O143" s="37">
        <f t="shared" si="15"/>
        <v>0</v>
      </c>
      <c r="P143" s="37">
        <f t="shared" si="15"/>
        <v>0</v>
      </c>
      <c r="Q143" s="178">
        <f t="shared" si="15"/>
        <v>338.54262796893602</v>
      </c>
      <c r="R143" s="308">
        <f>+R141/D141</f>
        <v>56.423771328156</v>
      </c>
      <c r="S143" s="125"/>
      <c r="T143" s="125"/>
      <c r="U143" s="125"/>
      <c r="V143" s="125"/>
      <c r="W143" s="329"/>
      <c r="X143" s="125"/>
      <c r="Y143" s="329"/>
      <c r="Z143" s="125"/>
      <c r="AA143" s="329"/>
      <c r="AB143" s="125"/>
      <c r="AC143" s="126"/>
      <c r="AD143" s="125"/>
      <c r="AE143" s="125"/>
      <c r="AF143" s="125"/>
      <c r="AG143" s="125"/>
      <c r="AH143" s="125"/>
      <c r="AI143" s="125"/>
      <c r="AJ143" s="125"/>
    </row>
    <row r="144" spans="1:36" ht="12.75" customHeight="1">
      <c r="A144" s="46"/>
      <c r="B144" s="47"/>
      <c r="C144" s="36" t="s">
        <v>923</v>
      </c>
      <c r="D144" s="34"/>
      <c r="E144" s="35"/>
      <c r="F144" s="51"/>
      <c r="G144" s="35"/>
      <c r="H144" s="35" t="s">
        <v>1648</v>
      </c>
      <c r="I144" s="35" t="s">
        <v>1649</v>
      </c>
      <c r="J144" s="35" t="s">
        <v>1650</v>
      </c>
      <c r="K144" s="35"/>
      <c r="L144" s="35"/>
      <c r="M144" s="35"/>
      <c r="N144" s="35"/>
      <c r="O144" s="35"/>
      <c r="P144" s="35"/>
      <c r="Q144" s="148"/>
      <c r="R144" s="310"/>
      <c r="S144" s="125"/>
      <c r="T144" s="125"/>
      <c r="U144" s="125"/>
      <c r="V144" s="125"/>
      <c r="W144" s="329"/>
      <c r="X144" s="125"/>
      <c r="Y144" s="329"/>
      <c r="Z144" s="125"/>
      <c r="AA144" s="329"/>
      <c r="AB144" s="125"/>
      <c r="AC144" s="126"/>
      <c r="AD144" s="125"/>
      <c r="AE144" s="125"/>
      <c r="AF144" s="125"/>
      <c r="AG144" s="125"/>
      <c r="AH144" s="125"/>
      <c r="AI144" s="125"/>
      <c r="AJ144" s="125"/>
    </row>
    <row r="145" spans="1:36" ht="12.75" customHeight="1">
      <c r="A145" s="46"/>
      <c r="B145" s="47"/>
      <c r="C145" s="193" t="s">
        <v>926</v>
      </c>
      <c r="D145" s="34"/>
      <c r="E145" s="35"/>
      <c r="F145" s="51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148"/>
      <c r="R145" s="310"/>
      <c r="S145" s="125"/>
      <c r="T145" s="125"/>
      <c r="U145" s="125"/>
      <c r="V145" s="125"/>
      <c r="W145" s="329"/>
      <c r="X145" s="125"/>
      <c r="Y145" s="329"/>
      <c r="Z145" s="125"/>
      <c r="AA145" s="329"/>
      <c r="AB145" s="125"/>
      <c r="AC145" s="126"/>
      <c r="AD145" s="125"/>
      <c r="AE145" s="125"/>
      <c r="AF145" s="125"/>
      <c r="AG145" s="125"/>
      <c r="AH145" s="125"/>
      <c r="AI145" s="125"/>
      <c r="AJ145" s="125"/>
    </row>
    <row r="146" spans="1:36" ht="93" customHeight="1">
      <c r="A146" s="228"/>
      <c r="B146" s="66"/>
      <c r="C146" s="194" t="s">
        <v>1651</v>
      </c>
      <c r="D146" s="66"/>
      <c r="E146" s="229"/>
      <c r="F146" s="230"/>
      <c r="G146" s="107"/>
      <c r="H146" s="41"/>
      <c r="I146" s="207"/>
      <c r="J146" s="41"/>
      <c r="K146" s="207"/>
      <c r="L146" s="41"/>
      <c r="M146" s="207"/>
      <c r="N146" s="41"/>
      <c r="O146" s="207"/>
      <c r="P146" s="41"/>
      <c r="Q146" s="486"/>
      <c r="R146" s="306"/>
      <c r="S146" s="125"/>
      <c r="T146" s="125"/>
      <c r="U146" s="125"/>
      <c r="V146" s="125"/>
      <c r="W146" s="329"/>
      <c r="X146" s="125"/>
      <c r="Y146" s="329"/>
      <c r="Z146" s="125"/>
      <c r="AA146" s="329"/>
      <c r="AB146" s="125"/>
      <c r="AC146" s="126"/>
      <c r="AD146" s="125"/>
      <c r="AE146" s="125"/>
      <c r="AF146" s="125"/>
      <c r="AG146" s="125"/>
      <c r="AH146" s="125"/>
      <c r="AI146" s="125"/>
      <c r="AJ146" s="125"/>
    </row>
    <row r="147" spans="1:36" ht="12.75" customHeight="1">
      <c r="A147" s="46" t="s">
        <v>560</v>
      </c>
      <c r="B147" s="47">
        <v>782</v>
      </c>
      <c r="C147" s="231" t="s">
        <v>928</v>
      </c>
      <c r="D147" s="58">
        <v>818</v>
      </c>
      <c r="E147" s="179">
        <v>37075.089999999997</v>
      </c>
      <c r="F147" s="178"/>
      <c r="G147" s="210"/>
      <c r="H147" s="120"/>
      <c r="I147" s="120"/>
      <c r="J147" s="120"/>
      <c r="K147" s="120"/>
      <c r="L147" s="120"/>
      <c r="M147" s="120"/>
      <c r="N147" s="120"/>
      <c r="O147" s="120"/>
      <c r="P147" s="76"/>
      <c r="Q147" s="377">
        <f>SUM(E147:P147)</f>
        <v>37075.089999999997</v>
      </c>
      <c r="R147" s="460">
        <f>AVERAGE(E147:P147)</f>
        <v>37075.089999999997</v>
      </c>
      <c r="S147" s="309">
        <f>+R147</f>
        <v>37075.089999999997</v>
      </c>
      <c r="T147" s="125"/>
      <c r="U147" s="125"/>
      <c r="V147" s="125"/>
      <c r="W147" s="329"/>
      <c r="X147" s="125"/>
      <c r="Y147" s="329"/>
      <c r="Z147" s="125"/>
      <c r="AA147" s="329"/>
      <c r="AB147" s="125"/>
      <c r="AC147" s="126"/>
      <c r="AD147" s="125"/>
      <c r="AE147" s="125"/>
      <c r="AF147" s="125"/>
      <c r="AG147" s="125"/>
      <c r="AH147" s="125"/>
      <c r="AI147" s="125"/>
      <c r="AJ147" s="125"/>
    </row>
    <row r="148" spans="1:36" ht="12.75" customHeight="1">
      <c r="A148" s="46"/>
      <c r="B148" s="47"/>
      <c r="C148" s="193" t="s">
        <v>929</v>
      </c>
      <c r="D148" s="34"/>
      <c r="E148" s="180" t="s">
        <v>376</v>
      </c>
      <c r="F148" s="206"/>
      <c r="G148" s="210"/>
      <c r="H148" s="120"/>
      <c r="I148" s="120"/>
      <c r="J148" s="120"/>
      <c r="K148" s="120"/>
      <c r="L148" s="120"/>
      <c r="M148" s="120"/>
      <c r="N148" s="120"/>
      <c r="O148" s="120"/>
      <c r="P148" s="76"/>
      <c r="Q148" s="461">
        <f>SUM(E148:P148)</f>
        <v>0</v>
      </c>
      <c r="R148" s="308">
        <f>+Q148/2</f>
        <v>0</v>
      </c>
      <c r="S148" s="125"/>
      <c r="T148" s="309">
        <f>+R148</f>
        <v>0</v>
      </c>
      <c r="U148" s="221">
        <f>+Q148</f>
        <v>0</v>
      </c>
      <c r="V148" s="329" t="s">
        <v>376</v>
      </c>
      <c r="W148" s="329" t="s">
        <v>376</v>
      </c>
      <c r="X148" s="329" t="s">
        <v>376</v>
      </c>
      <c r="Y148" s="329"/>
      <c r="Z148" s="125"/>
      <c r="AA148" s="125"/>
      <c r="AB148" s="125"/>
      <c r="AC148" s="126"/>
      <c r="AD148" s="125"/>
      <c r="AE148" s="125"/>
      <c r="AF148" s="125"/>
      <c r="AG148" s="125"/>
      <c r="AH148" s="125"/>
      <c r="AI148" s="125"/>
      <c r="AJ148" s="125"/>
    </row>
    <row r="149" spans="1:36" ht="12.75" customHeight="1">
      <c r="A149" s="46"/>
      <c r="B149" s="47"/>
      <c r="C149" s="36" t="s">
        <v>724</v>
      </c>
      <c r="D149" s="34"/>
      <c r="E149" s="37">
        <f>E147/$D$147</f>
        <v>45.324070904645502</v>
      </c>
      <c r="F149" s="105">
        <f>F147/$D$147</f>
        <v>0</v>
      </c>
      <c r="G149" s="265"/>
      <c r="H149" s="106"/>
      <c r="I149" s="106"/>
      <c r="J149" s="106"/>
      <c r="K149" s="106"/>
      <c r="L149" s="106"/>
      <c r="M149" s="106"/>
      <c r="N149" s="106"/>
      <c r="O149" s="106"/>
      <c r="P149" s="38"/>
      <c r="Q149" s="180">
        <f>Q147/$D$147</f>
        <v>45.324070904645502</v>
      </c>
      <c r="R149" s="308">
        <f>+R147/D147</f>
        <v>45.324070904645502</v>
      </c>
      <c r="S149" s="125"/>
      <c r="T149" s="125"/>
      <c r="U149" s="125"/>
      <c r="V149" s="125"/>
      <c r="W149" s="329"/>
      <c r="X149" s="125"/>
      <c r="Y149" s="329"/>
      <c r="Z149" s="125"/>
      <c r="AA149" s="329"/>
      <c r="AB149" s="125"/>
      <c r="AC149" s="126"/>
      <c r="AD149" s="125"/>
      <c r="AE149" s="125"/>
      <c r="AF149" s="125"/>
      <c r="AG149" s="125"/>
      <c r="AH149" s="125"/>
      <c r="AI149" s="125"/>
      <c r="AJ149" s="125"/>
    </row>
    <row r="150" spans="1:36" ht="12.75" customHeight="1">
      <c r="A150" s="46"/>
      <c r="B150" s="47"/>
      <c r="C150" s="36" t="s">
        <v>930</v>
      </c>
      <c r="D150" s="34"/>
      <c r="E150" s="35"/>
      <c r="F150" s="51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148"/>
      <c r="R150" s="310"/>
      <c r="S150" s="125"/>
      <c r="T150" s="125"/>
      <c r="U150" s="125"/>
      <c r="V150" s="125"/>
      <c r="W150" s="329"/>
      <c r="X150" s="125"/>
      <c r="Y150" s="329"/>
      <c r="Z150" s="125"/>
      <c r="AA150" s="329"/>
      <c r="AB150" s="125"/>
      <c r="AC150" s="126"/>
      <c r="AD150" s="125"/>
      <c r="AE150" s="125"/>
      <c r="AF150" s="125"/>
      <c r="AG150" s="125"/>
      <c r="AH150" s="125"/>
      <c r="AI150" s="125"/>
      <c r="AJ150" s="125"/>
    </row>
    <row r="151" spans="1:36" ht="12.75" customHeight="1">
      <c r="A151" s="46"/>
      <c r="B151" s="47"/>
      <c r="C151" s="193" t="s">
        <v>1652</v>
      </c>
      <c r="D151" s="34"/>
      <c r="E151" s="35"/>
      <c r="F151" s="51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148"/>
      <c r="R151" s="310"/>
      <c r="S151" s="125"/>
      <c r="T151" s="125"/>
      <c r="U151" s="125"/>
      <c r="V151" s="125"/>
      <c r="W151" s="329"/>
      <c r="X151" s="125"/>
      <c r="Y151" s="329"/>
      <c r="Z151" s="125"/>
      <c r="AA151" s="329"/>
      <c r="AB151" s="125"/>
      <c r="AC151" s="126"/>
      <c r="AD151" s="125"/>
      <c r="AE151" s="125"/>
      <c r="AF151" s="125"/>
      <c r="AG151" s="125"/>
      <c r="AH151" s="125"/>
      <c r="AI151" s="125"/>
      <c r="AJ151" s="125"/>
    </row>
    <row r="152" spans="1:36" ht="39.75" customHeight="1">
      <c r="A152" s="52"/>
      <c r="B152" s="170"/>
      <c r="C152" s="194" t="s">
        <v>1653</v>
      </c>
      <c r="D152" s="40"/>
      <c r="E152" s="41"/>
      <c r="F152" s="48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305"/>
      <c r="R152" s="306"/>
      <c r="S152" s="125"/>
      <c r="T152" s="125"/>
      <c r="U152" s="125"/>
      <c r="V152" s="125"/>
      <c r="W152" s="329"/>
      <c r="X152" s="125"/>
      <c r="Y152" s="329"/>
      <c r="Z152" s="125"/>
      <c r="AA152" s="329"/>
      <c r="AB152" s="125"/>
      <c r="AC152" s="126"/>
      <c r="AD152" s="125"/>
      <c r="AE152" s="125"/>
      <c r="AF152" s="125"/>
      <c r="AG152" s="125"/>
      <c r="AH152" s="125"/>
      <c r="AI152" s="125"/>
      <c r="AJ152" s="125"/>
    </row>
    <row r="153" spans="1:36" ht="12.75" customHeight="1">
      <c r="A153" s="46" t="s">
        <v>944</v>
      </c>
      <c r="B153" s="47">
        <v>795</v>
      </c>
      <c r="C153" s="231" t="s">
        <v>945</v>
      </c>
      <c r="D153" s="58">
        <v>603</v>
      </c>
      <c r="E153" s="232">
        <v>35648.379999999997</v>
      </c>
      <c r="F153" s="216">
        <v>12916.29</v>
      </c>
      <c r="G153" s="216">
        <v>19624.330000000002</v>
      </c>
      <c r="H153" s="232">
        <v>13639.57</v>
      </c>
      <c r="I153" s="217">
        <v>16918.189999999999</v>
      </c>
      <c r="J153" s="216">
        <v>21310.19</v>
      </c>
      <c r="K153" s="216"/>
      <c r="L153" s="216"/>
      <c r="M153" s="216"/>
      <c r="N153" s="216"/>
      <c r="O153" s="483"/>
      <c r="P153" s="45"/>
      <c r="Q153" s="377">
        <f>SUM(E153:P153)</f>
        <v>120056.95</v>
      </c>
      <c r="R153" s="460">
        <f>AVERAGE(E153:P153)</f>
        <v>20009.491666666701</v>
      </c>
      <c r="S153" s="309">
        <f>+R153</f>
        <v>20009.491666666701</v>
      </c>
      <c r="T153" s="125"/>
      <c r="U153" s="125"/>
      <c r="V153" s="125"/>
      <c r="W153" s="329"/>
      <c r="X153" s="125"/>
      <c r="Y153" s="329"/>
      <c r="Z153" s="125"/>
      <c r="AA153" s="329"/>
      <c r="AB153" s="125"/>
      <c r="AC153" s="126"/>
      <c r="AD153" s="125"/>
      <c r="AE153" s="125"/>
      <c r="AF153" s="125"/>
      <c r="AG153" s="125"/>
      <c r="AH153" s="125"/>
      <c r="AI153" s="125"/>
      <c r="AJ153" s="125"/>
    </row>
    <row r="154" spans="1:36" ht="12.75" customHeight="1">
      <c r="A154" s="46"/>
      <c r="B154" s="47"/>
      <c r="C154" s="192" t="s">
        <v>946</v>
      </c>
      <c r="D154" s="34"/>
      <c r="E154" s="127">
        <v>1676.1</v>
      </c>
      <c r="F154" s="233" t="s">
        <v>376</v>
      </c>
      <c r="G154" s="233" t="s">
        <v>376</v>
      </c>
      <c r="H154" s="233" t="s">
        <v>376</v>
      </c>
      <c r="I154" s="484" t="s">
        <v>376</v>
      </c>
      <c r="J154" s="233" t="s">
        <v>376</v>
      </c>
      <c r="K154" s="233"/>
      <c r="L154" s="233"/>
      <c r="M154" s="233"/>
      <c r="N154" s="233"/>
      <c r="O154" s="233"/>
      <c r="P154" s="35"/>
      <c r="Q154" s="461">
        <f>SUM(E154:P154)</f>
        <v>1676.1</v>
      </c>
      <c r="R154" s="308">
        <f>Q154/5</f>
        <v>335.22</v>
      </c>
      <c r="S154" s="125"/>
      <c r="T154" s="309">
        <f>+R154</f>
        <v>335.22</v>
      </c>
      <c r="U154" s="221">
        <f>+Q154</f>
        <v>1676.1</v>
      </c>
      <c r="V154" s="112">
        <f>E154</f>
        <v>1676.1</v>
      </c>
      <c r="W154" s="329" t="s">
        <v>376</v>
      </c>
      <c r="X154" s="329" t="s">
        <v>376</v>
      </c>
      <c r="Y154" s="329" t="s">
        <v>376</v>
      </c>
      <c r="Z154" s="329" t="s">
        <v>376</v>
      </c>
      <c r="AA154" s="329" t="s">
        <v>376</v>
      </c>
      <c r="AB154" s="125"/>
      <c r="AC154" s="126"/>
      <c r="AD154" s="125"/>
      <c r="AE154" s="125"/>
      <c r="AF154" s="125"/>
      <c r="AG154" s="125"/>
      <c r="AH154" s="125"/>
      <c r="AI154" s="125"/>
      <c r="AJ154" s="125"/>
    </row>
    <row r="155" spans="1:36" ht="12.75" customHeight="1">
      <c r="A155" s="46"/>
      <c r="B155" s="47"/>
      <c r="C155" s="193" t="s">
        <v>714</v>
      </c>
      <c r="D155" s="34"/>
      <c r="E155" s="118">
        <f t="shared" ref="E155:Q155" si="16">E153/$D$153</f>
        <v>59.118374792703101</v>
      </c>
      <c r="F155" s="118">
        <f t="shared" si="16"/>
        <v>21.420049751243798</v>
      </c>
      <c r="G155" s="118">
        <f t="shared" si="16"/>
        <v>32.544494195688202</v>
      </c>
      <c r="H155" s="118">
        <f t="shared" si="16"/>
        <v>22.619519071310101</v>
      </c>
      <c r="I155" s="110">
        <f t="shared" si="16"/>
        <v>28.056699834162501</v>
      </c>
      <c r="J155" s="110">
        <f t="shared" si="16"/>
        <v>35.340281923714798</v>
      </c>
      <c r="K155" s="110">
        <f t="shared" si="16"/>
        <v>0</v>
      </c>
      <c r="L155" s="110">
        <f t="shared" si="16"/>
        <v>0</v>
      </c>
      <c r="M155" s="110">
        <f t="shared" si="16"/>
        <v>0</v>
      </c>
      <c r="N155" s="110">
        <f t="shared" si="16"/>
        <v>0</v>
      </c>
      <c r="O155" s="110">
        <f t="shared" si="16"/>
        <v>0</v>
      </c>
      <c r="P155" s="118">
        <f t="shared" si="16"/>
        <v>0</v>
      </c>
      <c r="Q155" s="180">
        <f t="shared" si="16"/>
        <v>199.09941956882301</v>
      </c>
      <c r="R155" s="308">
        <f>+R153/D153</f>
        <v>33.183236594803802</v>
      </c>
      <c r="S155" s="125"/>
      <c r="T155" s="125"/>
      <c r="U155" s="125"/>
      <c r="V155" s="125"/>
      <c r="W155" s="329"/>
      <c r="X155" s="125"/>
      <c r="Y155" s="329"/>
      <c r="Z155" s="125"/>
      <c r="AA155" s="329"/>
      <c r="AB155" s="125"/>
      <c r="AC155" s="126"/>
      <c r="AD155" s="125"/>
      <c r="AE155" s="125"/>
      <c r="AF155" s="125"/>
      <c r="AG155" s="125"/>
      <c r="AH155" s="125"/>
      <c r="AI155" s="125"/>
      <c r="AJ155" s="125"/>
    </row>
    <row r="156" spans="1:36" ht="12.75" customHeight="1">
      <c r="A156" s="46"/>
      <c r="B156" s="47"/>
      <c r="C156" s="193" t="s">
        <v>948</v>
      </c>
      <c r="D156" s="34"/>
      <c r="E156" s="35" t="s">
        <v>1654</v>
      </c>
      <c r="F156" s="234"/>
      <c r="G156" s="180"/>
      <c r="H156" s="180"/>
      <c r="I156" s="180"/>
      <c r="J156" s="179"/>
      <c r="K156" s="179"/>
      <c r="L156" s="179"/>
      <c r="M156" s="179"/>
      <c r="N156" s="179"/>
      <c r="O156" s="179"/>
      <c r="P156" s="179"/>
      <c r="Q156" s="462"/>
      <c r="R156" s="310"/>
      <c r="S156" s="125"/>
      <c r="T156" s="125"/>
      <c r="U156" s="125"/>
      <c r="V156" s="125"/>
      <c r="W156" s="329"/>
      <c r="X156" s="125"/>
      <c r="Y156" s="329"/>
      <c r="Z156" s="125"/>
      <c r="AA156" s="329"/>
      <c r="AB156" s="125"/>
      <c r="AC156" s="126"/>
      <c r="AD156" s="125"/>
      <c r="AE156" s="125"/>
      <c r="AF156" s="125"/>
      <c r="AG156" s="125"/>
      <c r="AH156" s="125"/>
      <c r="AI156" s="125"/>
      <c r="AJ156" s="125"/>
    </row>
    <row r="157" spans="1:36" ht="12.75" customHeight="1">
      <c r="A157" s="46"/>
      <c r="B157" s="47"/>
      <c r="C157" s="193" t="s">
        <v>949</v>
      </c>
      <c r="D157" s="34"/>
      <c r="E157" s="45"/>
      <c r="F157" s="235"/>
      <c r="G157" s="179"/>
      <c r="H157" s="179"/>
      <c r="I157" s="179"/>
      <c r="J157" s="179"/>
      <c r="K157" s="179"/>
      <c r="L157" s="179"/>
      <c r="M157" s="179"/>
      <c r="N157" s="179"/>
      <c r="O157" s="179"/>
      <c r="P157" s="179"/>
      <c r="Q157" s="472"/>
      <c r="R157" s="477"/>
      <c r="S157" s="125"/>
      <c r="T157" s="125"/>
      <c r="U157" s="125"/>
      <c r="V157" s="125"/>
      <c r="W157" s="329"/>
      <c r="X157" s="125"/>
      <c r="Y157" s="329"/>
      <c r="Z157" s="125"/>
      <c r="AA157" s="329"/>
      <c r="AB157" s="125"/>
      <c r="AC157" s="126"/>
      <c r="AD157" s="125"/>
      <c r="AE157" s="125"/>
      <c r="AF157" s="125"/>
      <c r="AG157" s="125"/>
      <c r="AH157" s="125"/>
      <c r="AI157" s="125"/>
      <c r="AJ157" s="125"/>
    </row>
    <row r="158" spans="1:36" ht="105.75" customHeight="1">
      <c r="A158" s="228"/>
      <c r="B158" s="236"/>
      <c r="C158" s="194" t="s">
        <v>1655</v>
      </c>
      <c r="D158" s="40"/>
      <c r="E158" s="237"/>
      <c r="F158" s="238"/>
      <c r="G158" s="237"/>
      <c r="H158" s="237"/>
      <c r="I158" s="266"/>
      <c r="J158" s="266"/>
      <c r="K158" s="266"/>
      <c r="L158" s="266"/>
      <c r="M158" s="237"/>
      <c r="N158" s="266"/>
      <c r="O158" s="237"/>
      <c r="P158" s="266"/>
      <c r="Q158" s="487"/>
      <c r="R158" s="488"/>
      <c r="S158" s="125"/>
      <c r="T158" s="125"/>
      <c r="U158" s="125"/>
      <c r="V158" s="125"/>
      <c r="W158" s="329"/>
      <c r="X158" s="125"/>
      <c r="Y158" s="329"/>
      <c r="Z158" s="125"/>
      <c r="AA158" s="329"/>
      <c r="AB158" s="125"/>
      <c r="AC158" s="126"/>
      <c r="AD158" s="125"/>
      <c r="AE158" s="125"/>
      <c r="AF158" s="125"/>
      <c r="AG158" s="125"/>
      <c r="AH158" s="125"/>
      <c r="AI158" s="125"/>
      <c r="AJ158" s="125"/>
    </row>
    <row r="159" spans="1:36" ht="12.75" hidden="1" customHeight="1">
      <c r="A159" s="46" t="s">
        <v>951</v>
      </c>
      <c r="B159" s="47">
        <v>201</v>
      </c>
      <c r="C159" s="239" t="s">
        <v>952</v>
      </c>
      <c r="D159" s="58">
        <v>3606</v>
      </c>
      <c r="E159" s="240"/>
      <c r="F159" s="38"/>
      <c r="G159" s="125"/>
      <c r="H159" s="126"/>
      <c r="I159" s="125"/>
      <c r="J159" s="126"/>
      <c r="K159" s="125"/>
      <c r="L159" s="126"/>
      <c r="M159" s="125"/>
      <c r="N159" s="268"/>
      <c r="O159" s="125"/>
      <c r="P159" s="268"/>
      <c r="Q159" s="472">
        <f>SUM(E159:P159)</f>
        <v>0</v>
      </c>
      <c r="R159" s="308">
        <v>0</v>
      </c>
      <c r="S159" s="125"/>
      <c r="T159" s="125"/>
      <c r="U159" s="125"/>
      <c r="V159" s="125"/>
      <c r="W159" s="329"/>
      <c r="X159" s="125"/>
      <c r="Y159" s="329"/>
      <c r="Z159" s="125"/>
      <c r="AA159" s="329"/>
      <c r="AB159" s="125"/>
      <c r="AC159" s="126"/>
      <c r="AD159" s="125"/>
      <c r="AE159" s="125"/>
      <c r="AF159" s="125"/>
      <c r="AG159" s="125"/>
      <c r="AH159" s="125"/>
      <c r="AI159" s="125"/>
      <c r="AJ159" s="125"/>
    </row>
    <row r="160" spans="1:36" ht="12.75" hidden="1" customHeight="1">
      <c r="A160" s="46"/>
      <c r="B160" s="47"/>
      <c r="C160" s="227" t="s">
        <v>953</v>
      </c>
      <c r="D160" s="74"/>
      <c r="E160" s="144"/>
      <c r="F160" s="144"/>
      <c r="G160" s="125"/>
      <c r="H160" s="126"/>
      <c r="I160" s="125"/>
      <c r="J160" s="126"/>
      <c r="K160" s="125"/>
      <c r="L160" s="126"/>
      <c r="M160" s="125"/>
      <c r="N160" s="126"/>
      <c r="O160" s="125"/>
      <c r="P160" s="126"/>
      <c r="Q160" s="462">
        <f>SUM(E160:P160)</f>
        <v>0</v>
      </c>
      <c r="R160" s="308">
        <f>Q160/2</f>
        <v>0</v>
      </c>
      <c r="S160" s="125"/>
      <c r="T160" s="309">
        <f>+R160</f>
        <v>0</v>
      </c>
      <c r="U160" s="221">
        <f>+Q160</f>
        <v>0</v>
      </c>
      <c r="V160" s="125"/>
      <c r="W160" s="329"/>
      <c r="X160" s="125"/>
      <c r="Y160" s="329"/>
      <c r="Z160" s="125"/>
      <c r="AA160" s="329"/>
      <c r="AB160" s="125"/>
      <c r="AC160" s="126"/>
      <c r="AD160" s="125"/>
      <c r="AE160" s="125"/>
      <c r="AF160" s="125"/>
      <c r="AG160" s="125"/>
      <c r="AH160" s="125"/>
      <c r="AI160" s="125"/>
      <c r="AJ160" s="125"/>
    </row>
    <row r="161" spans="1:36" ht="12.75" hidden="1" customHeight="1">
      <c r="A161" s="46"/>
      <c r="B161" s="47"/>
      <c r="C161" s="241" t="s">
        <v>954</v>
      </c>
      <c r="D161" s="242"/>
      <c r="E161" s="118">
        <f>E159/$D$159</f>
        <v>0</v>
      </c>
      <c r="F161" s="118">
        <f>F159/$D$159</f>
        <v>0</v>
      </c>
      <c r="G161" s="125"/>
      <c r="H161" s="243"/>
      <c r="I161" s="125"/>
      <c r="J161" s="243"/>
      <c r="K161" s="125"/>
      <c r="L161" s="243"/>
      <c r="M161" s="125"/>
      <c r="N161" s="243"/>
      <c r="O161" s="125"/>
      <c r="P161" s="243"/>
      <c r="Q161" s="104">
        <f>Q159/$D$159</f>
        <v>0</v>
      </c>
      <c r="R161" s="308">
        <f>+R159/D159</f>
        <v>0</v>
      </c>
      <c r="S161" s="125"/>
      <c r="T161" s="125"/>
      <c r="U161" s="125"/>
      <c r="V161" s="125"/>
      <c r="W161" s="329"/>
      <c r="X161" s="125"/>
      <c r="Y161" s="329"/>
      <c r="Z161" s="125"/>
      <c r="AA161" s="329"/>
      <c r="AB161" s="125"/>
      <c r="AC161" s="126"/>
      <c r="AD161" s="125"/>
      <c r="AE161" s="125"/>
      <c r="AF161" s="125"/>
      <c r="AG161" s="125"/>
      <c r="AH161" s="125"/>
      <c r="AI161" s="125"/>
      <c r="AJ161" s="125"/>
    </row>
    <row r="162" spans="1:36" ht="12.75" hidden="1" customHeight="1">
      <c r="A162" s="46"/>
      <c r="B162" s="47"/>
      <c r="C162" s="36" t="s">
        <v>682</v>
      </c>
      <c r="D162" s="244"/>
      <c r="E162" s="144"/>
      <c r="F162" s="144"/>
      <c r="G162" s="245"/>
      <c r="H162" s="245"/>
      <c r="I162" s="245"/>
      <c r="J162" s="245"/>
      <c r="K162" s="245"/>
      <c r="L162" s="245"/>
      <c r="M162" s="245"/>
      <c r="N162" s="245"/>
      <c r="O162" s="245"/>
      <c r="P162" s="245"/>
      <c r="Q162" s="206"/>
      <c r="R162" s="310"/>
      <c r="S162" s="125"/>
      <c r="T162" s="125"/>
      <c r="U162" s="125"/>
      <c r="V162" s="125"/>
      <c r="W162" s="329"/>
      <c r="X162" s="125"/>
      <c r="Y162" s="329"/>
      <c r="Z162" s="125"/>
      <c r="AA162" s="329"/>
      <c r="AB162" s="125"/>
      <c r="AC162" s="126"/>
      <c r="AD162" s="125"/>
      <c r="AE162" s="125"/>
      <c r="AF162" s="125"/>
      <c r="AG162" s="125"/>
      <c r="AH162" s="125"/>
      <c r="AI162" s="125"/>
      <c r="AJ162" s="125"/>
    </row>
    <row r="163" spans="1:36" ht="12.75" hidden="1" customHeight="1">
      <c r="A163" s="46"/>
      <c r="B163" s="47"/>
      <c r="C163" s="96" t="s">
        <v>955</v>
      </c>
      <c r="D163" s="244"/>
      <c r="E163" s="76"/>
      <c r="F163" s="185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177"/>
      <c r="R163" s="476"/>
      <c r="S163" s="125"/>
      <c r="T163" s="125"/>
      <c r="U163" s="125"/>
      <c r="V163" s="125"/>
      <c r="W163" s="329"/>
      <c r="X163" s="125"/>
      <c r="Y163" s="329"/>
      <c r="Z163" s="125"/>
      <c r="AA163" s="329"/>
      <c r="AB163" s="125"/>
      <c r="AC163" s="126"/>
      <c r="AD163" s="125"/>
      <c r="AE163" s="125"/>
      <c r="AF163" s="125"/>
      <c r="AG163" s="125"/>
      <c r="AH163" s="125"/>
      <c r="AI163" s="125"/>
      <c r="AJ163" s="125"/>
    </row>
    <row r="164" spans="1:36" ht="12.75" hidden="1" customHeight="1">
      <c r="A164" s="46"/>
      <c r="B164" s="47"/>
      <c r="C164" s="36" t="s">
        <v>956</v>
      </c>
      <c r="D164" s="244"/>
      <c r="E164" s="144"/>
      <c r="F164" s="144"/>
      <c r="G164" s="245"/>
      <c r="H164" s="245"/>
      <c r="I164" s="245"/>
      <c r="J164" s="245"/>
      <c r="K164" s="245"/>
      <c r="L164" s="245"/>
      <c r="M164" s="245"/>
      <c r="N164" s="245"/>
      <c r="O164" s="245"/>
      <c r="P164" s="245"/>
      <c r="Q164" s="206"/>
      <c r="R164" s="310"/>
      <c r="S164" s="125"/>
      <c r="T164" s="125"/>
      <c r="U164" s="125"/>
      <c r="V164" s="125"/>
      <c r="W164" s="329"/>
      <c r="X164" s="125"/>
      <c r="Y164" s="329"/>
      <c r="Z164" s="125"/>
      <c r="AA164" s="329"/>
      <c r="AB164" s="125"/>
      <c r="AC164" s="126"/>
      <c r="AD164" s="125"/>
      <c r="AE164" s="125"/>
      <c r="AF164" s="125"/>
      <c r="AG164" s="125"/>
      <c r="AH164" s="125"/>
      <c r="AI164" s="125"/>
      <c r="AJ164" s="125"/>
    </row>
    <row r="165" spans="1:36" ht="12.75" hidden="1" customHeight="1">
      <c r="A165" s="46"/>
      <c r="B165" s="47"/>
      <c r="C165" s="33" t="s">
        <v>957</v>
      </c>
      <c r="D165" s="244"/>
      <c r="E165" s="76"/>
      <c r="F165" s="185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177"/>
      <c r="R165" s="476"/>
      <c r="S165" s="125"/>
      <c r="T165" s="125"/>
      <c r="U165" s="125"/>
      <c r="V165" s="125"/>
      <c r="W165" s="329"/>
      <c r="X165" s="125"/>
      <c r="Y165" s="329"/>
      <c r="Z165" s="125"/>
      <c r="AA165" s="329"/>
      <c r="AB165" s="125"/>
      <c r="AC165" s="126"/>
      <c r="AD165" s="125"/>
      <c r="AE165" s="125"/>
      <c r="AF165" s="125"/>
      <c r="AG165" s="125"/>
      <c r="AH165" s="125"/>
      <c r="AI165" s="125"/>
      <c r="AJ165" s="125"/>
    </row>
    <row r="166" spans="1:36" ht="12.75" hidden="1" customHeight="1">
      <c r="A166" s="46"/>
      <c r="B166" s="47"/>
      <c r="C166" s="36"/>
      <c r="D166" s="244"/>
      <c r="E166" s="144"/>
      <c r="F166" s="144"/>
      <c r="G166" s="245"/>
      <c r="H166" s="245"/>
      <c r="I166" s="245"/>
      <c r="J166" s="245"/>
      <c r="K166" s="245"/>
      <c r="L166" s="245"/>
      <c r="M166" s="245"/>
      <c r="N166" s="245"/>
      <c r="O166" s="245"/>
      <c r="P166" s="245"/>
      <c r="Q166" s="206"/>
      <c r="R166" s="310"/>
      <c r="S166" s="125"/>
      <c r="T166" s="125"/>
      <c r="U166" s="125"/>
      <c r="V166" s="125"/>
      <c r="W166" s="329"/>
      <c r="X166" s="125"/>
      <c r="Y166" s="329"/>
      <c r="Z166" s="125"/>
      <c r="AA166" s="329"/>
      <c r="AB166" s="125"/>
      <c r="AC166" s="126"/>
      <c r="AD166" s="125"/>
      <c r="AE166" s="125"/>
      <c r="AF166" s="125"/>
      <c r="AG166" s="125"/>
      <c r="AH166" s="125"/>
      <c r="AI166" s="125"/>
      <c r="AJ166" s="125"/>
    </row>
    <row r="167" spans="1:36" ht="0.75" hidden="1" customHeight="1">
      <c r="A167" s="46"/>
      <c r="B167" s="47"/>
      <c r="C167" s="246"/>
      <c r="D167" s="244"/>
      <c r="E167" s="76"/>
      <c r="F167" s="185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120"/>
      <c r="R167" s="306"/>
      <c r="S167" s="125"/>
      <c r="T167" s="125"/>
      <c r="U167" s="125"/>
      <c r="V167" s="125"/>
      <c r="W167" s="329"/>
      <c r="X167" s="125"/>
      <c r="Y167" s="329"/>
      <c r="Z167" s="125"/>
      <c r="AA167" s="329"/>
      <c r="AB167" s="125"/>
      <c r="AC167" s="126"/>
      <c r="AD167" s="125"/>
      <c r="AE167" s="125"/>
      <c r="AF167" s="125"/>
      <c r="AG167" s="125"/>
      <c r="AH167" s="125"/>
      <c r="AI167" s="125"/>
      <c r="AJ167" s="125"/>
    </row>
    <row r="168" spans="1:36" ht="12.75" customHeight="1">
      <c r="A168" s="46" t="s">
        <v>1656</v>
      </c>
      <c r="B168" s="47">
        <v>945</v>
      </c>
      <c r="C168" s="247" t="s">
        <v>959</v>
      </c>
      <c r="D168" s="58">
        <v>448</v>
      </c>
      <c r="E168" s="35">
        <v>86142.25</v>
      </c>
      <c r="F168" s="35">
        <v>60872</v>
      </c>
      <c r="G168" s="35">
        <v>97917.25</v>
      </c>
      <c r="H168" s="35">
        <v>95183.9</v>
      </c>
      <c r="I168" s="35">
        <v>94991.5</v>
      </c>
      <c r="J168" s="35">
        <v>108621.45</v>
      </c>
      <c r="K168" s="35"/>
      <c r="L168" s="35"/>
      <c r="M168" s="185"/>
      <c r="N168" s="120"/>
      <c r="O168" s="240"/>
      <c r="P168" s="76"/>
      <c r="Q168" s="377">
        <f>SUM(E168:P168)</f>
        <v>543728.35</v>
      </c>
      <c r="R168" s="460">
        <f>AVERAGE(E168:P168)</f>
        <v>90621.391666666706</v>
      </c>
      <c r="S168" s="309">
        <f>+R168</f>
        <v>90621.391666666706</v>
      </c>
      <c r="T168" s="125"/>
      <c r="U168" s="125"/>
      <c r="V168" s="125"/>
      <c r="W168" s="329"/>
      <c r="X168" s="125"/>
      <c r="Y168" s="329"/>
      <c r="Z168" s="125"/>
      <c r="AA168" s="329"/>
      <c r="AB168" s="125"/>
      <c r="AC168" s="126"/>
      <c r="AD168" s="125"/>
      <c r="AE168" s="125"/>
      <c r="AF168" s="125"/>
      <c r="AG168" s="125"/>
      <c r="AH168" s="125"/>
      <c r="AI168" s="125"/>
      <c r="AJ168" s="125"/>
    </row>
    <row r="169" spans="1:36" ht="12.75" customHeight="1">
      <c r="A169" s="46"/>
      <c r="B169" s="47"/>
      <c r="C169" s="248" t="s">
        <v>1389</v>
      </c>
      <c r="D169" s="244"/>
      <c r="E169" s="35">
        <v>2114.23</v>
      </c>
      <c r="F169" s="35" t="s">
        <v>376</v>
      </c>
      <c r="G169" s="35">
        <v>3291.73</v>
      </c>
      <c r="H169" s="35">
        <v>3018.39</v>
      </c>
      <c r="I169" s="35">
        <v>2999.15</v>
      </c>
      <c r="J169" s="35">
        <v>4362.1499999999996</v>
      </c>
      <c r="K169" s="35"/>
      <c r="L169" s="35"/>
      <c r="M169" s="144"/>
      <c r="N169" s="144"/>
      <c r="O169" s="144"/>
      <c r="P169" s="144"/>
      <c r="Q169" s="462">
        <f>SUM(E169:P169)</f>
        <v>15785.65</v>
      </c>
      <c r="R169" s="308">
        <f>Q169/12</f>
        <v>1315.4708333333299</v>
      </c>
      <c r="S169" s="125"/>
      <c r="T169" s="309">
        <f>+R169</f>
        <v>1315.4708333333299</v>
      </c>
      <c r="U169" s="221">
        <f>+Q169</f>
        <v>15785.65</v>
      </c>
      <c r="V169" s="221">
        <f>E169</f>
        <v>2114.23</v>
      </c>
      <c r="W169" s="329" t="s">
        <v>376</v>
      </c>
      <c r="X169" s="489">
        <f>G169</f>
        <v>3291.73</v>
      </c>
      <c r="Y169" s="489">
        <f>H169</f>
        <v>3018.39</v>
      </c>
      <c r="Z169" s="489">
        <f>I169</f>
        <v>2999.15</v>
      </c>
      <c r="AA169" s="489">
        <f>J169</f>
        <v>4362.1499999999996</v>
      </c>
      <c r="AB169" s="125"/>
      <c r="AC169" s="126"/>
      <c r="AD169" s="125"/>
      <c r="AE169" s="125"/>
      <c r="AF169" s="125"/>
      <c r="AG169" s="125"/>
      <c r="AH169" s="125"/>
      <c r="AI169" s="125"/>
      <c r="AJ169" s="125"/>
    </row>
    <row r="170" spans="1:36" ht="12.75" customHeight="1">
      <c r="A170" s="46"/>
      <c r="B170" s="47"/>
      <c r="C170" s="248" t="s">
        <v>961</v>
      </c>
      <c r="D170" s="244"/>
      <c r="E170" s="118">
        <f t="shared" ref="E170:Q170" si="17">E168/$D$168</f>
        <v>192.28180803571399</v>
      </c>
      <c r="F170" s="118">
        <f t="shared" si="17"/>
        <v>135.875</v>
      </c>
      <c r="G170" s="118">
        <f t="shared" si="17"/>
        <v>218.56529017857099</v>
      </c>
      <c r="H170" s="118">
        <f t="shared" si="17"/>
        <v>212.46406250000001</v>
      </c>
      <c r="I170" s="118">
        <f t="shared" si="17"/>
        <v>212.03459821428601</v>
      </c>
      <c r="J170" s="118">
        <f t="shared" si="17"/>
        <v>242.45859375000001</v>
      </c>
      <c r="K170" s="118">
        <f t="shared" si="17"/>
        <v>0</v>
      </c>
      <c r="L170" s="118">
        <f t="shared" si="17"/>
        <v>0</v>
      </c>
      <c r="M170" s="118">
        <f t="shared" si="17"/>
        <v>0</v>
      </c>
      <c r="N170" s="118">
        <f t="shared" si="17"/>
        <v>0</v>
      </c>
      <c r="O170" s="118">
        <f t="shared" si="17"/>
        <v>0</v>
      </c>
      <c r="P170" s="118">
        <f t="shared" si="17"/>
        <v>0</v>
      </c>
      <c r="Q170" s="35">
        <f t="shared" si="17"/>
        <v>1213.67935267857</v>
      </c>
      <c r="R170" s="308">
        <f>+R168/D168</f>
        <v>202.279892113095</v>
      </c>
      <c r="S170" s="125"/>
      <c r="T170" s="125"/>
      <c r="U170" s="125"/>
      <c r="V170" s="125"/>
      <c r="W170" s="329"/>
      <c r="X170" s="125"/>
      <c r="Y170" s="329"/>
      <c r="Z170" s="125"/>
      <c r="AA170" s="329"/>
      <c r="AB170" s="125"/>
      <c r="AC170" s="126"/>
      <c r="AD170" s="125"/>
      <c r="AE170" s="125"/>
      <c r="AF170" s="125"/>
      <c r="AG170" s="125"/>
      <c r="AH170" s="125"/>
      <c r="AI170" s="125"/>
      <c r="AJ170" s="125"/>
    </row>
    <row r="171" spans="1:36" ht="12.75" customHeight="1">
      <c r="A171" s="46"/>
      <c r="B171" s="47"/>
      <c r="C171" s="248" t="s">
        <v>962</v>
      </c>
      <c r="D171" s="244"/>
      <c r="E171" s="240" t="s">
        <v>1657</v>
      </c>
      <c r="F171" s="240"/>
      <c r="G171" s="240" t="s">
        <v>1658</v>
      </c>
      <c r="H171" s="240" t="s">
        <v>1659</v>
      </c>
      <c r="I171" s="240" t="s">
        <v>1660</v>
      </c>
      <c r="J171" s="240" t="s">
        <v>1661</v>
      </c>
      <c r="K171" s="240"/>
      <c r="L171" s="240"/>
      <c r="M171" s="144"/>
      <c r="N171" s="144"/>
      <c r="O171" s="144"/>
      <c r="P171" s="144"/>
      <c r="Q171" s="144"/>
      <c r="R171" s="310"/>
      <c r="S171" s="125"/>
      <c r="T171" s="125"/>
      <c r="U171" s="125"/>
      <c r="V171" s="125"/>
      <c r="W171" s="329"/>
      <c r="X171" s="125"/>
      <c r="Y171" s="329"/>
      <c r="Z171" s="125"/>
      <c r="AA171" s="329"/>
      <c r="AB171" s="125"/>
      <c r="AC171" s="126"/>
      <c r="AD171" s="125"/>
      <c r="AE171" s="125"/>
      <c r="AF171" s="125"/>
      <c r="AG171" s="125"/>
      <c r="AH171" s="125"/>
      <c r="AI171" s="125"/>
      <c r="AJ171" s="125"/>
    </row>
    <row r="172" spans="1:36" ht="12.75" customHeight="1">
      <c r="A172" s="46"/>
      <c r="B172" s="47"/>
      <c r="C172" s="248" t="s">
        <v>973</v>
      </c>
      <c r="D172" s="244"/>
      <c r="E172" s="144"/>
      <c r="F172" s="144"/>
      <c r="G172" s="144"/>
      <c r="H172" s="144"/>
      <c r="I172" s="144"/>
      <c r="J172" s="144"/>
      <c r="K172" s="144"/>
      <c r="L172" s="144"/>
      <c r="M172" s="144"/>
      <c r="N172" s="144"/>
      <c r="O172" s="144"/>
      <c r="P172" s="144"/>
      <c r="Q172" s="144"/>
      <c r="R172" s="310"/>
      <c r="S172" s="125"/>
      <c r="T172" s="125"/>
      <c r="U172" s="125"/>
      <c r="V172" s="125"/>
      <c r="W172" s="329"/>
      <c r="X172" s="125"/>
      <c r="Y172" s="329"/>
      <c r="Z172" s="125"/>
      <c r="AA172" s="329"/>
      <c r="AB172" s="125"/>
      <c r="AC172" s="126"/>
      <c r="AD172" s="125"/>
      <c r="AE172" s="125"/>
      <c r="AF172" s="125"/>
      <c r="AG172" s="125"/>
      <c r="AH172" s="125"/>
      <c r="AI172" s="125"/>
      <c r="AJ172" s="125"/>
    </row>
    <row r="173" spans="1:36" ht="80.25" customHeight="1">
      <c r="A173" s="39" t="s">
        <v>1662</v>
      </c>
      <c r="B173" s="47"/>
      <c r="C173" s="482" t="s">
        <v>1663</v>
      </c>
      <c r="D173" s="34" t="s">
        <v>1664</v>
      </c>
      <c r="E173" s="249"/>
      <c r="F173" s="249"/>
      <c r="G173" s="250"/>
      <c r="H173" s="250"/>
      <c r="I173" s="250"/>
      <c r="J173" s="250"/>
      <c r="K173" s="250"/>
      <c r="L173" s="189"/>
      <c r="M173" s="195"/>
      <c r="N173" s="212"/>
      <c r="O173" s="189"/>
      <c r="P173" s="195"/>
      <c r="Q173" s="272"/>
      <c r="R173" s="311"/>
      <c r="S173" s="125"/>
      <c r="T173" s="125"/>
      <c r="U173" s="125"/>
      <c r="V173" s="125"/>
      <c r="W173" s="329"/>
      <c r="X173" s="125"/>
      <c r="Y173" s="329"/>
      <c r="Z173" s="125"/>
      <c r="AA173" s="329"/>
      <c r="AB173" s="125"/>
      <c r="AC173" s="126"/>
      <c r="AD173" s="125"/>
      <c r="AE173" s="125"/>
      <c r="AF173" s="125"/>
      <c r="AG173" s="125"/>
      <c r="AH173" s="125"/>
      <c r="AI173" s="125"/>
      <c r="AJ173" s="125"/>
    </row>
    <row r="174" spans="1:36" ht="14.25" customHeight="1">
      <c r="A174" s="46" t="s">
        <v>975</v>
      </c>
      <c r="B174" s="85">
        <v>825</v>
      </c>
      <c r="C174" s="44" t="s">
        <v>976</v>
      </c>
      <c r="D174" s="29">
        <v>2430</v>
      </c>
      <c r="E174" s="45">
        <v>50262.22</v>
      </c>
      <c r="F174" s="45">
        <v>49522.19</v>
      </c>
      <c r="G174" s="45">
        <v>62865.279999999999</v>
      </c>
      <c r="H174" s="45">
        <v>48688.69</v>
      </c>
      <c r="I174" s="45">
        <v>66648.100000000006</v>
      </c>
      <c r="J174" s="45">
        <v>53701.38</v>
      </c>
      <c r="K174" s="108">
        <v>48345.1</v>
      </c>
      <c r="L174" s="45"/>
      <c r="M174" s="45"/>
      <c r="N174" s="45"/>
      <c r="O174" s="45"/>
      <c r="P174" s="45"/>
      <c r="Q174" s="377">
        <f>SUM(E174:P174)</f>
        <v>380032.96</v>
      </c>
      <c r="R174" s="460">
        <f>AVERAGE(E174:P174)</f>
        <v>54290.422857142898</v>
      </c>
      <c r="S174" s="309">
        <f>+R174</f>
        <v>54290.422857142898</v>
      </c>
      <c r="T174" s="125"/>
      <c r="U174" s="125"/>
      <c r="V174" s="125"/>
      <c r="W174" s="329"/>
      <c r="X174" s="125"/>
      <c r="Y174" s="329"/>
      <c r="Z174" s="125"/>
      <c r="AA174" s="329"/>
      <c r="AB174" s="125"/>
      <c r="AC174" s="126"/>
      <c r="AD174" s="125"/>
      <c r="AE174" s="125"/>
      <c r="AF174" s="125"/>
      <c r="AG174" s="125"/>
      <c r="AH174" s="125"/>
      <c r="AI174" s="125"/>
      <c r="AJ174" s="125"/>
    </row>
    <row r="175" spans="1:36" ht="14.25" customHeight="1">
      <c r="A175" s="46"/>
      <c r="B175" s="89"/>
      <c r="C175" s="48" t="s">
        <v>977</v>
      </c>
      <c r="D175" s="34"/>
      <c r="E175" s="35" t="s">
        <v>376</v>
      </c>
      <c r="F175" s="35" t="s">
        <v>376</v>
      </c>
      <c r="G175" s="35" t="s">
        <v>376</v>
      </c>
      <c r="H175" s="35" t="s">
        <v>376</v>
      </c>
      <c r="I175" s="35" t="s">
        <v>376</v>
      </c>
      <c r="J175" s="35" t="s">
        <v>376</v>
      </c>
      <c r="K175" s="104" t="s">
        <v>376</v>
      </c>
      <c r="L175" s="35"/>
      <c r="M175" s="35"/>
      <c r="N175" s="35"/>
      <c r="O175" s="35"/>
      <c r="P175" s="35"/>
      <c r="Q175" s="379">
        <f>SUM(E175:P175)</f>
        <v>0</v>
      </c>
      <c r="R175" s="308">
        <f>+Q175/7</f>
        <v>0</v>
      </c>
      <c r="S175" s="125"/>
      <c r="T175" s="309">
        <f>+R175</f>
        <v>0</v>
      </c>
      <c r="U175" s="221">
        <f>+Q175</f>
        <v>0</v>
      </c>
      <c r="V175" s="329" t="s">
        <v>376</v>
      </c>
      <c r="W175" s="329" t="s">
        <v>376</v>
      </c>
      <c r="X175" s="329" t="s">
        <v>376</v>
      </c>
      <c r="Y175" s="329" t="s">
        <v>376</v>
      </c>
      <c r="Z175" s="329" t="s">
        <v>376</v>
      </c>
      <c r="AA175" s="329" t="s">
        <v>376</v>
      </c>
      <c r="AB175" s="125"/>
      <c r="AC175" s="126"/>
      <c r="AD175" s="125"/>
      <c r="AE175" s="125"/>
      <c r="AF175" s="125"/>
      <c r="AG175" s="125"/>
      <c r="AH175" s="125"/>
      <c r="AI175" s="125"/>
      <c r="AJ175" s="125"/>
    </row>
    <row r="176" spans="1:36" ht="14.25" customHeight="1">
      <c r="A176" s="46"/>
      <c r="B176" s="89"/>
      <c r="C176" s="48" t="s">
        <v>724</v>
      </c>
      <c r="D176" s="34"/>
      <c r="E176" s="214">
        <f t="shared" ref="E176:Q176" si="18">E174/$D$174</f>
        <v>20.684041152263401</v>
      </c>
      <c r="F176" s="214">
        <f t="shared" si="18"/>
        <v>20.379502057613202</v>
      </c>
      <c r="G176" s="214">
        <f t="shared" si="18"/>
        <v>25.870485596707798</v>
      </c>
      <c r="H176" s="214">
        <f t="shared" si="18"/>
        <v>20.036497942386799</v>
      </c>
      <c r="I176" s="214">
        <f t="shared" si="18"/>
        <v>27.427201646090499</v>
      </c>
      <c r="J176" s="214">
        <f t="shared" si="18"/>
        <v>22.099333333333298</v>
      </c>
      <c r="K176" s="119">
        <f t="shared" si="18"/>
        <v>19.895102880658399</v>
      </c>
      <c r="L176" s="118">
        <f t="shared" si="18"/>
        <v>0</v>
      </c>
      <c r="M176" s="118">
        <f t="shared" si="18"/>
        <v>0</v>
      </c>
      <c r="N176" s="118">
        <f t="shared" si="18"/>
        <v>0</v>
      </c>
      <c r="O176" s="119">
        <f t="shared" si="18"/>
        <v>0</v>
      </c>
      <c r="P176" s="118">
        <f t="shared" si="18"/>
        <v>0</v>
      </c>
      <c r="Q176" s="180">
        <f t="shared" si="18"/>
        <v>156.392164609053</v>
      </c>
      <c r="R176" s="308">
        <f>+R174/D174</f>
        <v>22.341737801293402</v>
      </c>
      <c r="S176" s="125"/>
      <c r="T176" s="125"/>
      <c r="U176" s="125"/>
      <c r="V176" s="125"/>
      <c r="W176" s="329"/>
      <c r="X176" s="125"/>
      <c r="Y176" s="329"/>
      <c r="Z176" s="125"/>
      <c r="AA176" s="329"/>
      <c r="AB176" s="125"/>
      <c r="AC176" s="126"/>
      <c r="AD176" s="125"/>
      <c r="AE176" s="125"/>
      <c r="AF176" s="125"/>
      <c r="AG176" s="125"/>
      <c r="AH176" s="125"/>
      <c r="AI176" s="125"/>
      <c r="AJ176" s="125"/>
    </row>
    <row r="177" spans="1:36" ht="14.25" customHeight="1">
      <c r="A177" s="46"/>
      <c r="B177" s="89"/>
      <c r="C177" s="48" t="s">
        <v>978</v>
      </c>
      <c r="D177" s="34"/>
      <c r="E177" s="144"/>
      <c r="F177" s="144"/>
      <c r="G177" s="144"/>
      <c r="H177" s="144"/>
      <c r="I177" s="144"/>
      <c r="J177" s="144"/>
      <c r="K177" s="240"/>
      <c r="L177" s="240"/>
      <c r="M177" s="240"/>
      <c r="N177" s="240"/>
      <c r="O177" s="240"/>
      <c r="P177" s="240"/>
      <c r="Q177" s="35"/>
      <c r="R177" s="310"/>
      <c r="S177" s="125"/>
      <c r="T177" s="125"/>
      <c r="U177" s="125"/>
      <c r="V177" s="125"/>
      <c r="W177" s="329"/>
      <c r="X177" s="125"/>
      <c r="Y177" s="329"/>
      <c r="Z177" s="125"/>
      <c r="AA177" s="329"/>
      <c r="AB177" s="125"/>
      <c r="AC177" s="126"/>
      <c r="AD177" s="125"/>
      <c r="AE177" s="125"/>
      <c r="AF177" s="125"/>
      <c r="AG177" s="125"/>
      <c r="AH177" s="125"/>
      <c r="AI177" s="125"/>
      <c r="AJ177" s="125"/>
    </row>
    <row r="178" spans="1:36" ht="14.25" customHeight="1">
      <c r="A178" s="46"/>
      <c r="B178" s="89"/>
      <c r="C178" s="48" t="s">
        <v>979</v>
      </c>
      <c r="D178" s="34"/>
      <c r="E178" s="144"/>
      <c r="F178" s="144"/>
      <c r="G178" s="144"/>
      <c r="H178" s="144"/>
      <c r="I178" s="144"/>
      <c r="J178" s="144"/>
      <c r="K178" s="144"/>
      <c r="L178" s="144"/>
      <c r="M178" s="144"/>
      <c r="N178" s="144"/>
      <c r="O178" s="144"/>
      <c r="P178" s="144"/>
      <c r="Q178" s="35"/>
      <c r="R178" s="310"/>
      <c r="S178" s="125"/>
      <c r="T178" s="125"/>
      <c r="U178" s="125"/>
      <c r="V178" s="125"/>
      <c r="W178" s="329"/>
      <c r="X178" s="125"/>
      <c r="Y178" s="329"/>
      <c r="Z178" s="125"/>
      <c r="AA178" s="329"/>
      <c r="AB178" s="125"/>
      <c r="AC178" s="126"/>
      <c r="AD178" s="125"/>
      <c r="AE178" s="125"/>
      <c r="AF178" s="125"/>
      <c r="AG178" s="125"/>
      <c r="AH178" s="125"/>
      <c r="AI178" s="125"/>
      <c r="AJ178" s="125"/>
    </row>
    <row r="179" spans="1:36" ht="14.25" customHeight="1">
      <c r="A179" s="46"/>
      <c r="B179" s="89"/>
      <c r="C179" s="48" t="s">
        <v>980</v>
      </c>
      <c r="D179" s="34"/>
      <c r="E179" s="144"/>
      <c r="F179" s="144"/>
      <c r="G179" s="144"/>
      <c r="H179" s="144"/>
      <c r="I179" s="144"/>
      <c r="J179" s="144"/>
      <c r="K179" s="144"/>
      <c r="L179" s="144"/>
      <c r="M179" s="144"/>
      <c r="N179" s="144"/>
      <c r="O179" s="144"/>
      <c r="P179" s="144"/>
      <c r="Q179" s="35"/>
      <c r="R179" s="310"/>
      <c r="S179" s="125"/>
      <c r="T179" s="125"/>
      <c r="U179" s="125"/>
      <c r="V179" s="125"/>
      <c r="W179" s="329"/>
      <c r="X179" s="125"/>
      <c r="Y179" s="329"/>
      <c r="Z179" s="125"/>
      <c r="AA179" s="329"/>
      <c r="AB179" s="125"/>
      <c r="AC179" s="126"/>
      <c r="AD179" s="125"/>
      <c r="AE179" s="125"/>
      <c r="AF179" s="125"/>
      <c r="AG179" s="125"/>
      <c r="AH179" s="125"/>
      <c r="AI179" s="125"/>
      <c r="AJ179" s="125"/>
    </row>
    <row r="180" spans="1:36" ht="14.25" customHeight="1">
      <c r="A180" s="46"/>
      <c r="B180" s="89"/>
      <c r="C180" s="48" t="s">
        <v>1665</v>
      </c>
      <c r="D180" s="34"/>
      <c r="E180" s="144"/>
      <c r="F180" s="144"/>
      <c r="G180" s="144"/>
      <c r="H180" s="144"/>
      <c r="I180" s="144"/>
      <c r="J180" s="270"/>
      <c r="K180" s="144"/>
      <c r="L180" s="270"/>
      <c r="M180" s="144"/>
      <c r="N180" s="144"/>
      <c r="O180" s="144"/>
      <c r="P180" s="144"/>
      <c r="Q180" s="35"/>
      <c r="R180" s="310"/>
      <c r="S180" s="125"/>
      <c r="T180" s="125"/>
      <c r="U180" s="125"/>
      <c r="V180" s="125"/>
      <c r="W180" s="329"/>
      <c r="X180" s="125"/>
      <c r="Y180" s="329"/>
      <c r="Z180" s="125"/>
      <c r="AA180" s="329"/>
      <c r="AB180" s="125"/>
      <c r="AC180" s="126"/>
      <c r="AD180" s="125"/>
      <c r="AE180" s="125"/>
      <c r="AF180" s="125"/>
      <c r="AG180" s="125"/>
      <c r="AH180" s="125"/>
      <c r="AI180" s="125"/>
      <c r="AJ180" s="125"/>
    </row>
    <row r="181" spans="1:36" ht="65.25" customHeight="1">
      <c r="A181" s="228"/>
      <c r="B181" s="66"/>
      <c r="C181" s="54" t="s">
        <v>1666</v>
      </c>
      <c r="D181" s="40"/>
      <c r="E181" s="250"/>
      <c r="F181" s="249"/>
      <c r="G181" s="249"/>
      <c r="H181" s="249"/>
      <c r="I181" s="249"/>
      <c r="J181" s="272"/>
      <c r="K181" s="249"/>
      <c r="L181" s="272"/>
      <c r="M181" s="249"/>
      <c r="N181" s="249"/>
      <c r="O181" s="189"/>
      <c r="P181" s="189"/>
      <c r="Q181" s="229"/>
      <c r="R181" s="311"/>
      <c r="S181" s="125"/>
      <c r="T181" s="125"/>
      <c r="U181" s="125"/>
      <c r="V181" s="125"/>
      <c r="W181" s="329"/>
      <c r="X181" s="125"/>
      <c r="Y181" s="329"/>
      <c r="Z181" s="125"/>
      <c r="AA181" s="329"/>
      <c r="AB181" s="125"/>
      <c r="AC181" s="126"/>
      <c r="AD181" s="125"/>
      <c r="AE181" s="125"/>
      <c r="AF181" s="125"/>
      <c r="AG181" s="125"/>
      <c r="AH181" s="125"/>
      <c r="AI181" s="125"/>
      <c r="AJ181" s="125"/>
    </row>
    <row r="182" spans="1:36" ht="12.75" customHeight="1">
      <c r="A182" s="46" t="s">
        <v>989</v>
      </c>
      <c r="B182" s="47">
        <v>217</v>
      </c>
      <c r="C182" s="71" t="s">
        <v>990</v>
      </c>
      <c r="D182" s="89">
        <v>13336</v>
      </c>
      <c r="E182" s="252">
        <v>389811.16</v>
      </c>
      <c r="F182" s="252">
        <v>433610.02</v>
      </c>
      <c r="G182" s="252">
        <v>529775.47</v>
      </c>
      <c r="H182" s="252">
        <v>502826.41</v>
      </c>
      <c r="I182" s="252">
        <v>485828.62</v>
      </c>
      <c r="J182" s="252">
        <v>608893.44999999995</v>
      </c>
      <c r="K182" s="252"/>
      <c r="L182" s="252"/>
      <c r="M182" s="252"/>
      <c r="N182" s="252"/>
      <c r="O182" s="252"/>
      <c r="P182" s="252"/>
      <c r="Q182" s="280">
        <f>SUM(E182:P182)</f>
        <v>2950745.13</v>
      </c>
      <c r="R182" s="460">
        <f>AVERAGE(E182:P182)</f>
        <v>491790.85499999998</v>
      </c>
      <c r="S182" s="309">
        <f>+R182</f>
        <v>491790.85499999998</v>
      </c>
      <c r="T182" s="125"/>
      <c r="U182" s="125"/>
      <c r="V182" s="125"/>
      <c r="W182" s="329"/>
      <c r="X182" s="125"/>
      <c r="Y182" s="329"/>
      <c r="Z182" s="125"/>
      <c r="AA182" s="329"/>
      <c r="AB182" s="125"/>
      <c r="AC182" s="126"/>
      <c r="AD182" s="125"/>
      <c r="AE182" s="125"/>
      <c r="AF182" s="125"/>
      <c r="AG182" s="125"/>
      <c r="AH182" s="125"/>
      <c r="AI182" s="125"/>
      <c r="AJ182" s="125"/>
    </row>
    <row r="183" spans="1:36" ht="12.75" customHeight="1">
      <c r="A183" s="46" t="s">
        <v>991</v>
      </c>
      <c r="B183" s="47"/>
      <c r="C183" s="227" t="s">
        <v>992</v>
      </c>
      <c r="D183" s="74"/>
      <c r="E183" s="75">
        <v>5971.67</v>
      </c>
      <c r="F183" s="75">
        <v>12541.5</v>
      </c>
      <c r="G183" s="75">
        <v>26966.32</v>
      </c>
      <c r="H183" s="75">
        <v>22923.96</v>
      </c>
      <c r="I183" s="75">
        <v>20374.29</v>
      </c>
      <c r="J183" s="75">
        <v>38834.019999999997</v>
      </c>
      <c r="K183" s="75"/>
      <c r="L183" s="75"/>
      <c r="M183" s="75"/>
      <c r="N183" s="75"/>
      <c r="O183" s="75"/>
      <c r="P183" s="75"/>
      <c r="Q183" s="148">
        <f>SUM(E183:P183)</f>
        <v>127611.76</v>
      </c>
      <c r="R183" s="460">
        <f>+Q183/12</f>
        <v>10634.313333333301</v>
      </c>
      <c r="S183" s="125"/>
      <c r="T183" s="309">
        <f>+R183</f>
        <v>10634.313333333301</v>
      </c>
      <c r="U183" s="221">
        <f>+Q183</f>
        <v>127611.76</v>
      </c>
      <c r="V183" s="112">
        <f t="shared" ref="V183:AA183" si="19">E183</f>
        <v>5971.67</v>
      </c>
      <c r="W183" s="263">
        <f t="shared" si="19"/>
        <v>12541.5</v>
      </c>
      <c r="X183" s="263">
        <f t="shared" si="19"/>
        <v>26966.32</v>
      </c>
      <c r="Y183" s="263">
        <f t="shared" si="19"/>
        <v>22923.96</v>
      </c>
      <c r="Z183" s="263">
        <f t="shared" si="19"/>
        <v>20374.29</v>
      </c>
      <c r="AA183" s="263">
        <f t="shared" si="19"/>
        <v>38834.019999999997</v>
      </c>
      <c r="AB183" s="125"/>
      <c r="AC183" s="126"/>
      <c r="AD183" s="125"/>
      <c r="AE183" s="125"/>
      <c r="AF183" s="125"/>
      <c r="AG183" s="125"/>
      <c r="AH183" s="125"/>
      <c r="AI183" s="125"/>
      <c r="AJ183" s="125"/>
    </row>
    <row r="184" spans="1:36" ht="12.75" customHeight="1">
      <c r="A184" s="46" t="s">
        <v>993</v>
      </c>
      <c r="B184" s="47"/>
      <c r="C184" s="36" t="s">
        <v>994</v>
      </c>
      <c r="D184" s="34"/>
      <c r="E184" s="37">
        <f t="shared" ref="E184:Q184" si="20">E182/$D$182</f>
        <v>29.229991001799601</v>
      </c>
      <c r="F184" s="37">
        <f t="shared" si="20"/>
        <v>32.514248650269899</v>
      </c>
      <c r="G184" s="37">
        <f t="shared" si="20"/>
        <v>39.725215206958602</v>
      </c>
      <c r="H184" s="37">
        <f t="shared" si="20"/>
        <v>37.704439862027598</v>
      </c>
      <c r="I184" s="37">
        <f t="shared" si="20"/>
        <v>36.429860527894398</v>
      </c>
      <c r="J184" s="37">
        <f t="shared" si="20"/>
        <v>45.657877174565101</v>
      </c>
      <c r="K184" s="37">
        <f t="shared" si="20"/>
        <v>0</v>
      </c>
      <c r="L184" s="37">
        <f t="shared" si="20"/>
        <v>0</v>
      </c>
      <c r="M184" s="37">
        <f t="shared" si="20"/>
        <v>0</v>
      </c>
      <c r="N184" s="37">
        <f t="shared" si="20"/>
        <v>0</v>
      </c>
      <c r="O184" s="37">
        <f t="shared" si="20"/>
        <v>0</v>
      </c>
      <c r="P184" s="37">
        <f t="shared" si="20"/>
        <v>0</v>
      </c>
      <c r="Q184" s="179">
        <f t="shared" si="20"/>
        <v>221.26163242351501</v>
      </c>
      <c r="R184" s="308">
        <f>+R182/D182</f>
        <v>36.876938737252601</v>
      </c>
      <c r="S184" s="125"/>
      <c r="T184" s="125"/>
      <c r="U184" s="125"/>
      <c r="V184" s="125"/>
      <c r="W184" s="329"/>
      <c r="X184" s="125"/>
      <c r="Y184" s="329"/>
      <c r="Z184" s="125"/>
      <c r="AA184" s="329"/>
      <c r="AB184" s="125"/>
      <c r="AC184" s="126"/>
      <c r="AD184" s="125"/>
      <c r="AE184" s="125"/>
      <c r="AF184" s="125"/>
      <c r="AG184" s="125"/>
      <c r="AH184" s="125"/>
      <c r="AI184" s="125"/>
      <c r="AJ184" s="125"/>
    </row>
    <row r="185" spans="1:36" ht="12.75" customHeight="1">
      <c r="A185" s="46"/>
      <c r="B185" s="47"/>
      <c r="C185" s="36" t="s">
        <v>995</v>
      </c>
      <c r="D185" s="34"/>
      <c r="E185" s="75" t="s">
        <v>1667</v>
      </c>
      <c r="F185" s="60" t="s">
        <v>1668</v>
      </c>
      <c r="G185" s="75" t="s">
        <v>1669</v>
      </c>
      <c r="H185" s="75" t="s">
        <v>1670</v>
      </c>
      <c r="I185" s="75" t="s">
        <v>1671</v>
      </c>
      <c r="J185" s="75" t="s">
        <v>1672</v>
      </c>
      <c r="K185" s="75"/>
      <c r="L185" s="75"/>
      <c r="M185" s="75"/>
      <c r="N185" s="75"/>
      <c r="O185" s="75"/>
      <c r="P185" s="75"/>
      <c r="Q185" s="148"/>
      <c r="R185" s="310"/>
      <c r="S185" s="125"/>
      <c r="T185" s="125"/>
      <c r="U185" s="125"/>
      <c r="V185" s="125"/>
      <c r="W185" s="329"/>
      <c r="X185" s="125"/>
      <c r="Y185" s="329"/>
      <c r="Z185" s="125"/>
      <c r="AA185" s="329"/>
      <c r="AB185" s="125"/>
      <c r="AC185" s="126"/>
      <c r="AD185" s="125"/>
      <c r="AE185" s="125"/>
      <c r="AF185" s="125"/>
      <c r="AG185" s="125"/>
      <c r="AH185" s="125"/>
      <c r="AI185" s="125"/>
      <c r="AJ185" s="125"/>
    </row>
    <row r="186" spans="1:36" ht="38.25" customHeight="1">
      <c r="A186" s="52"/>
      <c r="B186" s="53"/>
      <c r="C186" s="54" t="s">
        <v>1008</v>
      </c>
      <c r="D186" s="40"/>
      <c r="E186" s="68"/>
      <c r="F186" s="68"/>
      <c r="G186" s="70"/>
      <c r="H186" s="70"/>
      <c r="I186" s="70"/>
      <c r="J186" s="68"/>
      <c r="K186" s="70"/>
      <c r="L186" s="70"/>
      <c r="M186" s="70"/>
      <c r="N186" s="70"/>
      <c r="O186" s="70"/>
      <c r="P186" s="70"/>
      <c r="Q186" s="305"/>
      <c r="R186" s="306"/>
      <c r="S186" s="125"/>
      <c r="T186" s="125"/>
      <c r="U186" s="125"/>
      <c r="V186" s="125"/>
      <c r="W186" s="329"/>
      <c r="X186" s="125"/>
      <c r="Y186" s="329"/>
      <c r="Z186" s="125"/>
      <c r="AA186" s="329"/>
      <c r="AB186" s="125"/>
      <c r="AC186" s="126"/>
      <c r="AD186" s="125"/>
      <c r="AE186" s="125"/>
      <c r="AF186" s="125"/>
      <c r="AG186" s="125"/>
      <c r="AH186" s="125"/>
      <c r="AI186" s="125"/>
      <c r="AJ186" s="125"/>
    </row>
    <row r="187" spans="1:36" ht="12.75" customHeight="1">
      <c r="A187" s="46" t="s">
        <v>407</v>
      </c>
      <c r="B187" s="47">
        <v>930</v>
      </c>
      <c r="C187" s="253" t="s">
        <v>1009</v>
      </c>
      <c r="D187" s="58">
        <v>439</v>
      </c>
      <c r="E187" s="252">
        <v>32653.8</v>
      </c>
      <c r="F187" s="252">
        <v>13063</v>
      </c>
      <c r="G187" s="252">
        <v>10210.120000000001</v>
      </c>
      <c r="H187" s="252">
        <v>13122.32</v>
      </c>
      <c r="I187" s="254">
        <v>10242.799999999999</v>
      </c>
      <c r="J187" s="59"/>
      <c r="K187" s="59"/>
      <c r="L187" s="59"/>
      <c r="M187" s="59"/>
      <c r="N187" s="59"/>
      <c r="O187" s="59"/>
      <c r="P187" s="59"/>
      <c r="Q187" s="280">
        <f>SUM(E187:P187)</f>
        <v>79292.039999999994</v>
      </c>
      <c r="R187" s="460">
        <f>AVERAGE(E187:P187)</f>
        <v>15858.407999999999</v>
      </c>
      <c r="S187" s="309">
        <f>+R187</f>
        <v>15858.407999999999</v>
      </c>
      <c r="T187" s="125"/>
      <c r="U187" s="125"/>
      <c r="V187" s="125"/>
      <c r="W187" s="329"/>
      <c r="X187" s="125"/>
      <c r="Y187" s="329"/>
      <c r="Z187" s="125"/>
      <c r="AA187" s="329"/>
      <c r="AB187" s="125"/>
      <c r="AC187" s="475">
        <f>SUM(E187:K187)</f>
        <v>79292.039999999994</v>
      </c>
      <c r="AD187" s="125"/>
      <c r="AE187" s="125"/>
      <c r="AF187" s="125"/>
      <c r="AG187" s="125"/>
      <c r="AH187" s="125"/>
      <c r="AI187" s="125"/>
      <c r="AJ187" s="125"/>
    </row>
    <row r="188" spans="1:36" ht="12.75" customHeight="1">
      <c r="A188" s="46"/>
      <c r="B188" s="47"/>
      <c r="C188" s="151" t="s">
        <v>1010</v>
      </c>
      <c r="D188" s="34"/>
      <c r="E188" s="62">
        <v>1273.6099999999999</v>
      </c>
      <c r="F188" s="60" t="s">
        <v>376</v>
      </c>
      <c r="G188" s="60" t="s">
        <v>376</v>
      </c>
      <c r="H188" s="60" t="s">
        <v>376</v>
      </c>
      <c r="I188" s="60" t="s">
        <v>376</v>
      </c>
      <c r="J188" s="60"/>
      <c r="K188" s="60"/>
      <c r="L188" s="60"/>
      <c r="M188" s="60"/>
      <c r="N188" s="60"/>
      <c r="O188" s="62"/>
      <c r="P188" s="62"/>
      <c r="Q188" s="148">
        <f>SUM(E188:P188)</f>
        <v>1273.6099999999999</v>
      </c>
      <c r="R188" s="460">
        <f>+Q188/12</f>
        <v>106.134166666667</v>
      </c>
      <c r="S188" s="125"/>
      <c r="T188" s="309">
        <f>+R188</f>
        <v>106.134166666667</v>
      </c>
      <c r="U188" s="221">
        <f>+Q188</f>
        <v>1273.6099999999999</v>
      </c>
      <c r="V188" s="112">
        <f>E188</f>
        <v>1273.6099999999999</v>
      </c>
      <c r="W188" s="329" t="s">
        <v>376</v>
      </c>
      <c r="X188" s="329" t="s">
        <v>376</v>
      </c>
      <c r="Y188" s="329" t="s">
        <v>376</v>
      </c>
      <c r="Z188" s="329" t="s">
        <v>376</v>
      </c>
      <c r="AA188" s="329" t="s">
        <v>376</v>
      </c>
      <c r="AB188" s="125"/>
      <c r="AC188" s="475">
        <f>SUM(E188:K188)</f>
        <v>1273.6099999999999</v>
      </c>
      <c r="AD188" s="125"/>
      <c r="AE188" s="125"/>
      <c r="AF188" s="125"/>
      <c r="AG188" s="125"/>
      <c r="AH188" s="125"/>
      <c r="AI188" s="125"/>
      <c r="AJ188" s="125"/>
    </row>
    <row r="189" spans="1:36" ht="12.75" customHeight="1">
      <c r="A189" s="46"/>
      <c r="B189" s="47"/>
      <c r="C189" s="151" t="s">
        <v>1011</v>
      </c>
      <c r="D189" s="34"/>
      <c r="E189" s="118">
        <f t="shared" ref="E189:Q189" si="21">E187/$D$187</f>
        <v>74.382232346241494</v>
      </c>
      <c r="F189" s="118">
        <f t="shared" si="21"/>
        <v>29.756264236902101</v>
      </c>
      <c r="G189" s="118">
        <f t="shared" si="21"/>
        <v>23.2576765375854</v>
      </c>
      <c r="H189" s="118">
        <f t="shared" si="21"/>
        <v>29.8913895216401</v>
      </c>
      <c r="I189" s="118">
        <f t="shared" si="21"/>
        <v>23.332118451025099</v>
      </c>
      <c r="J189" s="118">
        <f t="shared" si="21"/>
        <v>0</v>
      </c>
      <c r="K189" s="118">
        <f t="shared" si="21"/>
        <v>0</v>
      </c>
      <c r="L189" s="118">
        <f t="shared" si="21"/>
        <v>0</v>
      </c>
      <c r="M189" s="118">
        <f t="shared" si="21"/>
        <v>0</v>
      </c>
      <c r="N189" s="118">
        <f t="shared" si="21"/>
        <v>0</v>
      </c>
      <c r="O189" s="118">
        <f t="shared" si="21"/>
        <v>0</v>
      </c>
      <c r="P189" s="118">
        <f t="shared" si="21"/>
        <v>0</v>
      </c>
      <c r="Q189" s="179">
        <f t="shared" si="21"/>
        <v>180.61968109339401</v>
      </c>
      <c r="R189" s="308">
        <f>+R187/D187</f>
        <v>36.1239362186788</v>
      </c>
      <c r="S189" s="125"/>
      <c r="T189" s="125"/>
      <c r="U189" s="125"/>
      <c r="V189" s="125"/>
      <c r="W189" s="329"/>
      <c r="X189" s="125"/>
      <c r="Y189" s="329"/>
      <c r="Z189" s="125"/>
      <c r="AA189" s="329"/>
      <c r="AB189" s="125"/>
      <c r="AC189" s="475">
        <f>SUM(E189:K189)</f>
        <v>180.61968109339401</v>
      </c>
      <c r="AD189" s="125"/>
      <c r="AE189" s="125"/>
      <c r="AF189" s="125"/>
      <c r="AG189" s="125"/>
      <c r="AH189" s="125"/>
      <c r="AI189" s="125"/>
      <c r="AJ189" s="125"/>
    </row>
    <row r="190" spans="1:36" ht="12.75" customHeight="1">
      <c r="A190" s="46"/>
      <c r="B190" s="47"/>
      <c r="C190" s="151" t="s">
        <v>1012</v>
      </c>
      <c r="D190" s="34"/>
      <c r="E190" s="60" t="s">
        <v>1673</v>
      </c>
      <c r="F190" s="60"/>
      <c r="G190" s="62"/>
      <c r="H190" s="252"/>
      <c r="I190" s="62"/>
      <c r="J190" s="62"/>
      <c r="K190" s="60"/>
      <c r="L190" s="62"/>
      <c r="M190" s="62"/>
      <c r="N190" s="62"/>
      <c r="O190" s="62"/>
      <c r="P190" s="62"/>
      <c r="Q190" s="148"/>
      <c r="R190" s="310"/>
      <c r="S190" s="125"/>
      <c r="T190" s="125"/>
      <c r="U190" s="125"/>
      <c r="V190" s="125"/>
      <c r="W190" s="329"/>
      <c r="X190" s="125"/>
      <c r="Y190" s="329"/>
      <c r="Z190" s="125"/>
      <c r="AA190" s="329"/>
      <c r="AB190" s="125"/>
      <c r="AC190" s="126"/>
      <c r="AD190" s="125"/>
      <c r="AE190" s="125"/>
      <c r="AF190" s="125"/>
      <c r="AG190" s="125"/>
      <c r="AH190" s="125"/>
      <c r="AI190" s="125"/>
      <c r="AJ190" s="125"/>
    </row>
    <row r="191" spans="1:36" ht="12.75" customHeight="1">
      <c r="A191" s="46"/>
      <c r="B191" s="47"/>
      <c r="C191" s="151" t="s">
        <v>1018</v>
      </c>
      <c r="D191" s="34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148"/>
      <c r="R191" s="310"/>
      <c r="S191" s="125"/>
      <c r="T191" s="125"/>
      <c r="U191" s="125"/>
      <c r="V191" s="125"/>
      <c r="W191" s="329"/>
      <c r="X191" s="125"/>
      <c r="Y191" s="329"/>
      <c r="Z191" s="125"/>
      <c r="AA191" s="329"/>
      <c r="AB191" s="125"/>
      <c r="AC191" s="126"/>
      <c r="AD191" s="125"/>
      <c r="AE191" s="125"/>
      <c r="AF191" s="125"/>
      <c r="AG191" s="125"/>
      <c r="AH191" s="125"/>
      <c r="AI191" s="125"/>
      <c r="AJ191" s="125"/>
    </row>
    <row r="192" spans="1:36" ht="12.75" customHeight="1">
      <c r="A192" s="52"/>
      <c r="B192" s="170"/>
      <c r="C192" s="295"/>
      <c r="D192" s="40"/>
      <c r="E192" s="289"/>
      <c r="F192" s="289"/>
      <c r="G192" s="258"/>
      <c r="H192" s="68"/>
      <c r="I192" s="70"/>
      <c r="J192" s="70"/>
      <c r="K192" s="68"/>
      <c r="L192" s="70"/>
      <c r="M192" s="70"/>
      <c r="N192" s="70"/>
      <c r="O192" s="70"/>
      <c r="P192" s="70"/>
      <c r="Q192" s="305"/>
      <c r="R192" s="306"/>
      <c r="S192" s="125"/>
      <c r="T192" s="125"/>
      <c r="U192" s="125"/>
      <c r="V192" s="125"/>
      <c r="W192" s="329"/>
      <c r="X192" s="125"/>
      <c r="Y192" s="329"/>
      <c r="Z192" s="125"/>
      <c r="AA192" s="329"/>
      <c r="AB192" s="125"/>
      <c r="AC192" s="126"/>
      <c r="AD192" s="125"/>
      <c r="AE192" s="125"/>
      <c r="AF192" s="125"/>
      <c r="AG192" s="125"/>
      <c r="AH192" s="125"/>
      <c r="AI192" s="125"/>
      <c r="AJ192" s="125"/>
    </row>
    <row r="193" spans="1:36" ht="12.75" customHeight="1">
      <c r="A193" s="46" t="s">
        <v>630</v>
      </c>
      <c r="B193" s="47">
        <v>198</v>
      </c>
      <c r="C193" s="71" t="s">
        <v>1025</v>
      </c>
      <c r="D193" s="34">
        <v>388</v>
      </c>
      <c r="E193" s="72">
        <v>15525</v>
      </c>
      <c r="F193" s="255">
        <v>24847</v>
      </c>
      <c r="G193" s="72">
        <v>21473</v>
      </c>
      <c r="H193" s="72">
        <v>20825</v>
      </c>
      <c r="I193" s="72">
        <v>17753</v>
      </c>
      <c r="J193" s="72">
        <v>16855</v>
      </c>
      <c r="K193" s="72"/>
      <c r="L193" s="208"/>
      <c r="M193" s="216"/>
      <c r="N193" s="216"/>
      <c r="O193" s="216"/>
      <c r="P193" s="216"/>
      <c r="Q193" s="377">
        <f>SUM(E193:P193)</f>
        <v>117278</v>
      </c>
      <c r="R193" s="460">
        <f>AVERAGE(E193:P193)</f>
        <v>19546.333333333299</v>
      </c>
      <c r="S193" s="309">
        <f>+R193</f>
        <v>19546.333333333299</v>
      </c>
      <c r="T193" s="125"/>
      <c r="U193" s="125"/>
      <c r="V193" s="125"/>
      <c r="W193" s="329"/>
      <c r="X193" s="125"/>
      <c r="Y193" s="329"/>
      <c r="Z193" s="125"/>
      <c r="AA193" s="329"/>
      <c r="AB193" s="125"/>
      <c r="AC193" s="126"/>
      <c r="AD193" s="125"/>
      <c r="AE193" s="125"/>
      <c r="AF193" s="125"/>
      <c r="AG193" s="125"/>
      <c r="AH193" s="125"/>
      <c r="AI193" s="125"/>
      <c r="AJ193" s="125"/>
    </row>
    <row r="194" spans="1:36" ht="12.75" customHeight="1">
      <c r="A194" s="46"/>
      <c r="B194" s="47"/>
      <c r="C194" s="73" t="s">
        <v>1026</v>
      </c>
      <c r="D194" s="74"/>
      <c r="E194" s="75" t="s">
        <v>376</v>
      </c>
      <c r="F194" s="75" t="s">
        <v>376</v>
      </c>
      <c r="G194" s="75" t="s">
        <v>376</v>
      </c>
      <c r="H194" s="75" t="s">
        <v>376</v>
      </c>
      <c r="I194" s="75" t="s">
        <v>376</v>
      </c>
      <c r="J194" s="75" t="s">
        <v>376</v>
      </c>
      <c r="K194" s="75"/>
      <c r="L194" s="90"/>
      <c r="M194" s="127"/>
      <c r="N194" s="127"/>
      <c r="O194" s="127"/>
      <c r="P194" s="127"/>
      <c r="Q194" s="379">
        <f>SUM(E194:P194)</f>
        <v>0</v>
      </c>
      <c r="R194" s="283">
        <f>Q194/12</f>
        <v>0</v>
      </c>
      <c r="S194" s="125"/>
      <c r="T194" s="309">
        <f>+R194</f>
        <v>0</v>
      </c>
      <c r="U194" s="221">
        <f>+Q194</f>
        <v>0</v>
      </c>
      <c r="V194" s="329" t="s">
        <v>376</v>
      </c>
      <c r="W194" s="329" t="s">
        <v>376</v>
      </c>
      <c r="X194" s="329" t="s">
        <v>376</v>
      </c>
      <c r="Y194" s="329" t="s">
        <v>376</v>
      </c>
      <c r="Z194" s="329" t="s">
        <v>376</v>
      </c>
      <c r="AA194" s="329" t="s">
        <v>376</v>
      </c>
      <c r="AB194" s="125"/>
      <c r="AC194" s="126"/>
      <c r="AD194" s="125"/>
      <c r="AE194" s="125"/>
      <c r="AF194" s="125"/>
      <c r="AG194" s="125"/>
      <c r="AH194" s="125"/>
      <c r="AI194" s="125"/>
      <c r="AJ194" s="125"/>
    </row>
    <row r="195" spans="1:36" ht="12.75" customHeight="1">
      <c r="A195" s="46"/>
      <c r="B195" s="47"/>
      <c r="C195" s="36" t="s">
        <v>682</v>
      </c>
      <c r="D195" s="34"/>
      <c r="E195" s="37">
        <f t="shared" ref="E195:Q195" si="22">E193/$D$193</f>
        <v>40.012886597938099</v>
      </c>
      <c r="F195" s="37">
        <f t="shared" si="22"/>
        <v>64.038659793814404</v>
      </c>
      <c r="G195" s="256">
        <f t="shared" si="22"/>
        <v>55.3427835051546</v>
      </c>
      <c r="H195" s="256">
        <f t="shared" si="22"/>
        <v>53.672680412371101</v>
      </c>
      <c r="I195" s="256">
        <f t="shared" si="22"/>
        <v>45.755154639175302</v>
      </c>
      <c r="J195" s="256">
        <f t="shared" si="22"/>
        <v>43.440721649484502</v>
      </c>
      <c r="K195" s="256">
        <f t="shared" si="22"/>
        <v>0</v>
      </c>
      <c r="L195" s="275">
        <f t="shared" si="22"/>
        <v>0</v>
      </c>
      <c r="M195" s="118">
        <f t="shared" si="22"/>
        <v>0</v>
      </c>
      <c r="N195" s="118">
        <f t="shared" si="22"/>
        <v>0</v>
      </c>
      <c r="O195" s="118">
        <f t="shared" si="22"/>
        <v>0</v>
      </c>
      <c r="P195" s="118">
        <f t="shared" si="22"/>
        <v>0</v>
      </c>
      <c r="Q195" s="198">
        <f t="shared" si="22"/>
        <v>302.26288659793801</v>
      </c>
      <c r="R195" s="308">
        <f>+R193/D193</f>
        <v>50.377147766322999</v>
      </c>
      <c r="S195" s="125"/>
      <c r="T195" s="125"/>
      <c r="U195" s="125"/>
      <c r="V195" s="125"/>
      <c r="W195" s="329"/>
      <c r="X195" s="125"/>
      <c r="Y195" s="329"/>
      <c r="Z195" s="125"/>
      <c r="AA195" s="329"/>
      <c r="AB195" s="125"/>
      <c r="AC195" s="126"/>
      <c r="AD195" s="125"/>
      <c r="AE195" s="125"/>
      <c r="AF195" s="125"/>
      <c r="AG195" s="125"/>
      <c r="AH195" s="125"/>
      <c r="AI195" s="125"/>
      <c r="AJ195" s="125"/>
    </row>
    <row r="196" spans="1:36" ht="12.75" customHeight="1">
      <c r="A196" s="46"/>
      <c r="B196" s="89"/>
      <c r="C196" s="36" t="s">
        <v>1027</v>
      </c>
      <c r="D196" s="34"/>
      <c r="E196" s="144"/>
      <c r="F196" s="120"/>
      <c r="G196" s="186"/>
      <c r="H196" s="257"/>
      <c r="I196" s="186"/>
      <c r="J196" s="144"/>
      <c r="K196" s="257"/>
      <c r="L196" s="186"/>
      <c r="M196" s="120"/>
      <c r="N196" s="185"/>
      <c r="O196" s="120"/>
      <c r="P196" s="185"/>
      <c r="Q196" s="188"/>
      <c r="R196" s="491"/>
      <c r="S196" s="125"/>
      <c r="T196" s="125"/>
      <c r="U196" s="125"/>
      <c r="V196" s="125"/>
      <c r="W196" s="329"/>
      <c r="X196" s="125"/>
      <c r="Y196" s="329"/>
      <c r="Z196" s="125"/>
      <c r="AA196" s="329"/>
      <c r="AB196" s="125"/>
      <c r="AC196" s="126"/>
      <c r="AD196" s="125"/>
      <c r="AE196" s="125"/>
      <c r="AF196" s="125"/>
      <c r="AG196" s="125"/>
      <c r="AH196" s="125"/>
      <c r="AI196" s="125"/>
      <c r="AJ196" s="125"/>
    </row>
    <row r="197" spans="1:36" ht="12.75" customHeight="1">
      <c r="A197" s="46"/>
      <c r="B197" s="89"/>
      <c r="C197" s="33" t="s">
        <v>1029</v>
      </c>
      <c r="D197" s="34"/>
      <c r="E197" s="186"/>
      <c r="F197" s="144"/>
      <c r="G197" s="144"/>
      <c r="H197" s="144"/>
      <c r="I197" s="144"/>
      <c r="J197" s="144"/>
      <c r="K197" s="144"/>
      <c r="L197" s="144"/>
      <c r="M197" s="144"/>
      <c r="N197" s="144"/>
      <c r="O197" s="144"/>
      <c r="P197" s="144"/>
      <c r="Q197" s="144"/>
      <c r="R197" s="491"/>
      <c r="S197" s="125"/>
      <c r="T197" s="125"/>
      <c r="U197" s="125"/>
      <c r="V197" s="125"/>
      <c r="W197" s="329"/>
      <c r="X197" s="125"/>
      <c r="Y197" s="329"/>
      <c r="Z197" s="125"/>
      <c r="AA197" s="329"/>
      <c r="AB197" s="125"/>
      <c r="AC197" s="126"/>
      <c r="AD197" s="125"/>
      <c r="AE197" s="125"/>
      <c r="AF197" s="125"/>
      <c r="AG197" s="125"/>
      <c r="AH197" s="125"/>
      <c r="AI197" s="125"/>
      <c r="AJ197" s="125"/>
    </row>
    <row r="198" spans="1:36" ht="12.75" customHeight="1">
      <c r="A198" s="46"/>
      <c r="B198" s="89"/>
      <c r="C198" s="36" t="s">
        <v>682</v>
      </c>
      <c r="D198" s="34"/>
      <c r="E198" s="186"/>
      <c r="F198" s="144"/>
      <c r="G198" s="144"/>
      <c r="H198" s="144"/>
      <c r="I198" s="144"/>
      <c r="J198" s="144"/>
      <c r="K198" s="144"/>
      <c r="L198" s="144"/>
      <c r="M198" s="144"/>
      <c r="N198" s="144"/>
      <c r="O198" s="144"/>
      <c r="P198" s="144"/>
      <c r="Q198" s="144"/>
      <c r="R198" s="491"/>
      <c r="S198" s="125"/>
      <c r="T198" s="125"/>
      <c r="U198" s="125"/>
      <c r="V198" s="125"/>
      <c r="W198" s="329"/>
      <c r="X198" s="125"/>
      <c r="Y198" s="329"/>
      <c r="Z198" s="125"/>
      <c r="AA198" s="329"/>
      <c r="AB198" s="125"/>
      <c r="AC198" s="126"/>
      <c r="AD198" s="125"/>
      <c r="AE198" s="125"/>
      <c r="AF198" s="125"/>
      <c r="AG198" s="125"/>
      <c r="AH198" s="125"/>
      <c r="AI198" s="125"/>
      <c r="AJ198" s="125"/>
    </row>
    <row r="199" spans="1:36" ht="12.75" customHeight="1">
      <c r="A199" s="46"/>
      <c r="B199" s="47"/>
      <c r="C199" s="36" t="s">
        <v>1030</v>
      </c>
      <c r="D199" s="34"/>
      <c r="E199" s="186"/>
      <c r="F199" s="144"/>
      <c r="G199" s="245"/>
      <c r="H199" s="245"/>
      <c r="I199" s="245"/>
      <c r="J199" s="245"/>
      <c r="K199" s="245"/>
      <c r="L199" s="245"/>
      <c r="M199" s="245"/>
      <c r="N199" s="245"/>
      <c r="O199" s="245"/>
      <c r="P199" s="245"/>
      <c r="Q199" s="144"/>
      <c r="R199" s="491"/>
      <c r="S199" s="125"/>
      <c r="T199" s="125"/>
      <c r="U199" s="125"/>
      <c r="V199" s="125"/>
      <c r="W199" s="329"/>
      <c r="X199" s="125"/>
      <c r="Y199" s="329"/>
      <c r="Z199" s="125"/>
      <c r="AA199" s="329"/>
      <c r="AB199" s="125"/>
      <c r="AC199" s="126"/>
      <c r="AD199" s="125"/>
      <c r="AE199" s="125"/>
      <c r="AF199" s="125"/>
      <c r="AG199" s="125"/>
      <c r="AH199" s="125"/>
      <c r="AI199" s="125"/>
      <c r="AJ199" s="125"/>
    </row>
    <row r="200" spans="1:36" ht="12.75" customHeight="1">
      <c r="A200" s="46"/>
      <c r="B200" s="47"/>
      <c r="C200" s="33" t="s">
        <v>1031</v>
      </c>
      <c r="D200" s="34"/>
      <c r="E200" s="186"/>
      <c r="F200" s="144"/>
      <c r="G200" s="245"/>
      <c r="H200" s="245"/>
      <c r="I200" s="245"/>
      <c r="J200" s="245"/>
      <c r="K200" s="245"/>
      <c r="L200" s="245"/>
      <c r="M200" s="245"/>
      <c r="N200" s="245"/>
      <c r="O200" s="245"/>
      <c r="P200" s="245"/>
      <c r="Q200" s="144"/>
      <c r="R200" s="491"/>
      <c r="S200" s="125"/>
      <c r="T200" s="125"/>
      <c r="U200" s="125"/>
      <c r="V200" s="125"/>
      <c r="W200" s="329"/>
      <c r="X200" s="125"/>
      <c r="Y200" s="329"/>
      <c r="Z200" s="125"/>
      <c r="AA200" s="329"/>
      <c r="AB200" s="125"/>
      <c r="AC200" s="126"/>
      <c r="AD200" s="125"/>
      <c r="AE200" s="125"/>
      <c r="AF200" s="125"/>
      <c r="AG200" s="125"/>
      <c r="AH200" s="125"/>
      <c r="AI200" s="125"/>
      <c r="AJ200" s="125"/>
    </row>
    <row r="201" spans="1:36" ht="12.75" customHeight="1">
      <c r="A201" s="46"/>
      <c r="B201" s="47"/>
      <c r="C201" s="36" t="s">
        <v>682</v>
      </c>
      <c r="D201" s="34"/>
      <c r="E201" s="186"/>
      <c r="F201" s="144"/>
      <c r="G201" s="245"/>
      <c r="H201" s="245"/>
      <c r="I201" s="245"/>
      <c r="J201" s="245"/>
      <c r="K201" s="245"/>
      <c r="L201" s="245"/>
      <c r="M201" s="245"/>
      <c r="N201" s="245"/>
      <c r="O201" s="245"/>
      <c r="P201" s="245"/>
      <c r="Q201" s="144"/>
      <c r="R201" s="491"/>
      <c r="S201" s="125"/>
      <c r="T201" s="125"/>
      <c r="U201" s="125"/>
      <c r="V201" s="125"/>
      <c r="W201" s="329"/>
      <c r="X201" s="125"/>
      <c r="Y201" s="329"/>
      <c r="Z201" s="125"/>
      <c r="AA201" s="329"/>
      <c r="AB201" s="125"/>
      <c r="AC201" s="126"/>
      <c r="AD201" s="125"/>
      <c r="AE201" s="125"/>
      <c r="AF201" s="125"/>
      <c r="AG201" s="125"/>
      <c r="AH201" s="125"/>
      <c r="AI201" s="125"/>
      <c r="AJ201" s="125"/>
    </row>
    <row r="202" spans="1:36" ht="12.75" customHeight="1">
      <c r="A202" s="46"/>
      <c r="B202" s="47"/>
      <c r="C202" s="36" t="s">
        <v>1032</v>
      </c>
      <c r="D202" s="34"/>
      <c r="E202" s="186"/>
      <c r="F202" s="144"/>
      <c r="G202" s="245"/>
      <c r="H202" s="245"/>
      <c r="I202" s="245"/>
      <c r="J202" s="245"/>
      <c r="K202" s="245"/>
      <c r="L202" s="245"/>
      <c r="M202" s="245"/>
      <c r="N202" s="245"/>
      <c r="O202" s="245"/>
      <c r="P202" s="245"/>
      <c r="Q202" s="144"/>
      <c r="R202" s="491"/>
      <c r="S202" s="125"/>
      <c r="T202" s="125"/>
      <c r="U202" s="125"/>
      <c r="V202" s="125"/>
      <c r="W202" s="329"/>
      <c r="X202" s="125"/>
      <c r="Y202" s="329"/>
      <c r="Z202" s="125"/>
      <c r="AA202" s="329"/>
      <c r="AB202" s="125"/>
      <c r="AC202" s="126"/>
      <c r="AD202" s="125"/>
      <c r="AE202" s="125"/>
      <c r="AF202" s="125"/>
      <c r="AG202" s="125"/>
      <c r="AH202" s="125"/>
      <c r="AI202" s="125"/>
      <c r="AJ202" s="125"/>
    </row>
    <row r="203" spans="1:36" ht="12.75" customHeight="1">
      <c r="A203" s="46"/>
      <c r="B203" s="47"/>
      <c r="C203" s="36" t="s">
        <v>1033</v>
      </c>
      <c r="D203" s="34"/>
      <c r="E203" s="186"/>
      <c r="F203" s="144"/>
      <c r="G203" s="245"/>
      <c r="H203" s="245"/>
      <c r="I203" s="245"/>
      <c r="J203" s="245"/>
      <c r="K203" s="245"/>
      <c r="L203" s="245"/>
      <c r="M203" s="245"/>
      <c r="N203" s="245"/>
      <c r="O203" s="245"/>
      <c r="P203" s="245"/>
      <c r="Q203" s="144"/>
      <c r="R203" s="491"/>
      <c r="S203" s="125"/>
      <c r="T203" s="125"/>
      <c r="U203" s="125"/>
      <c r="V203" s="125"/>
      <c r="W203" s="329"/>
      <c r="X203" s="125"/>
      <c r="Y203" s="329"/>
      <c r="Z203" s="125"/>
      <c r="AA203" s="329"/>
      <c r="AB203" s="125"/>
      <c r="AC203" s="126"/>
      <c r="AD203" s="125"/>
      <c r="AE203" s="125"/>
      <c r="AF203" s="125"/>
      <c r="AG203" s="125"/>
      <c r="AH203" s="125"/>
      <c r="AI203" s="125"/>
      <c r="AJ203" s="125"/>
    </row>
    <row r="204" spans="1:36" ht="12.75" customHeight="1">
      <c r="A204" s="46"/>
      <c r="B204" s="47"/>
      <c r="C204" s="36" t="s">
        <v>1034</v>
      </c>
      <c r="D204" s="34"/>
      <c r="E204" s="186"/>
      <c r="F204" s="144"/>
      <c r="G204" s="245"/>
      <c r="H204" s="245"/>
      <c r="I204" s="245"/>
      <c r="J204" s="245"/>
      <c r="K204" s="245"/>
      <c r="L204" s="245"/>
      <c r="M204" s="245"/>
      <c r="N204" s="245"/>
      <c r="O204" s="245"/>
      <c r="P204" s="245"/>
      <c r="Q204" s="144"/>
      <c r="R204" s="491"/>
      <c r="S204" s="125"/>
      <c r="T204" s="125"/>
      <c r="U204" s="125"/>
      <c r="V204" s="125"/>
      <c r="W204" s="329"/>
      <c r="X204" s="125"/>
      <c r="Y204" s="329"/>
      <c r="Z204" s="125"/>
      <c r="AA204" s="329"/>
      <c r="AB204" s="125"/>
      <c r="AC204" s="126"/>
      <c r="AD204" s="125"/>
      <c r="AE204" s="125"/>
      <c r="AF204" s="125"/>
      <c r="AG204" s="125"/>
      <c r="AH204" s="125"/>
      <c r="AI204" s="125"/>
      <c r="AJ204" s="125"/>
    </row>
    <row r="205" spans="1:36" ht="12.75" customHeight="1">
      <c r="A205" s="46"/>
      <c r="B205" s="47"/>
      <c r="C205" s="36" t="s">
        <v>1035</v>
      </c>
      <c r="D205" s="34"/>
      <c r="E205" s="186"/>
      <c r="F205" s="144"/>
      <c r="G205" s="245"/>
      <c r="H205" s="245"/>
      <c r="I205" s="245"/>
      <c r="J205" s="245"/>
      <c r="K205" s="245"/>
      <c r="L205" s="245"/>
      <c r="M205" s="245"/>
      <c r="N205" s="245"/>
      <c r="O205" s="245"/>
      <c r="P205" s="245"/>
      <c r="Q205" s="144"/>
      <c r="R205" s="491"/>
      <c r="S205" s="125"/>
      <c r="T205" s="125"/>
      <c r="U205" s="125"/>
      <c r="V205" s="125"/>
      <c r="W205" s="329"/>
      <c r="X205" s="125"/>
      <c r="Y205" s="329"/>
      <c r="Z205" s="125"/>
      <c r="AA205" s="329"/>
      <c r="AB205" s="125"/>
      <c r="AC205" s="126"/>
      <c r="AD205" s="125"/>
      <c r="AE205" s="125"/>
      <c r="AF205" s="125"/>
      <c r="AG205" s="125"/>
      <c r="AH205" s="125"/>
      <c r="AI205" s="125"/>
      <c r="AJ205" s="125"/>
    </row>
    <row r="206" spans="1:36" ht="54" customHeight="1">
      <c r="A206" s="228"/>
      <c r="B206" s="170"/>
      <c r="C206" s="54" t="s">
        <v>1036</v>
      </c>
      <c r="D206" s="40"/>
      <c r="E206" s="68"/>
      <c r="F206" s="68"/>
      <c r="G206" s="68"/>
      <c r="H206" s="68"/>
      <c r="I206" s="258"/>
      <c r="J206" s="258"/>
      <c r="K206" s="258"/>
      <c r="L206" s="68"/>
      <c r="M206" s="70"/>
      <c r="N206" s="70"/>
      <c r="O206" s="70"/>
      <c r="P206" s="70"/>
      <c r="Q206" s="305"/>
      <c r="R206" s="306"/>
      <c r="S206" s="125"/>
      <c r="T206" s="125"/>
      <c r="U206" s="125"/>
      <c r="V206" s="125"/>
      <c r="W206" s="329"/>
      <c r="X206" s="125"/>
      <c r="Y206" s="329"/>
      <c r="Z206" s="125"/>
      <c r="AA206" s="329"/>
      <c r="AB206" s="125"/>
      <c r="AC206" s="126"/>
      <c r="AD206" s="125"/>
      <c r="AE206" s="125"/>
      <c r="AF206" s="125"/>
      <c r="AG206" s="125"/>
      <c r="AH206" s="125"/>
      <c r="AI206" s="125"/>
      <c r="AJ206" s="125"/>
    </row>
    <row r="207" spans="1:36" ht="12.75" hidden="1" customHeight="1">
      <c r="A207" s="46"/>
      <c r="B207" s="47">
        <v>663</v>
      </c>
      <c r="C207" s="285" t="s">
        <v>1037</v>
      </c>
      <c r="D207" s="58">
        <v>100</v>
      </c>
      <c r="E207" s="200"/>
      <c r="F207" s="200"/>
      <c r="G207" s="200"/>
      <c r="H207" s="200"/>
      <c r="I207" s="126"/>
      <c r="J207" s="126"/>
      <c r="K207" s="126"/>
      <c r="L207" s="126"/>
      <c r="M207" s="126"/>
      <c r="N207" s="126"/>
      <c r="O207" s="126"/>
      <c r="P207" s="126"/>
      <c r="Q207" s="307">
        <f>SUM(E207:P207)</f>
        <v>0</v>
      </c>
      <c r="R207" s="308" t="e">
        <f>AVERAGE(E207:P207)</f>
        <v>#DIV/0!</v>
      </c>
      <c r="S207" s="309" t="e">
        <f>+R207</f>
        <v>#DIV/0!</v>
      </c>
      <c r="T207" s="125"/>
      <c r="U207" s="125"/>
      <c r="V207" s="125"/>
      <c r="W207" s="329"/>
      <c r="X207" s="125"/>
      <c r="Y207" s="329"/>
      <c r="Z207" s="125"/>
      <c r="AA207" s="329"/>
      <c r="AB207" s="125"/>
      <c r="AC207" s="126"/>
      <c r="AD207" s="125"/>
      <c r="AE207" s="125"/>
      <c r="AF207" s="125"/>
      <c r="AG207" s="125"/>
      <c r="AH207" s="125"/>
      <c r="AI207" s="125"/>
      <c r="AJ207" s="125"/>
    </row>
    <row r="208" spans="1:36" ht="12.75" hidden="1" customHeight="1">
      <c r="A208" s="46"/>
      <c r="B208" s="47"/>
      <c r="C208" s="286" t="s">
        <v>1038</v>
      </c>
      <c r="D208" s="34"/>
      <c r="E208" s="75"/>
      <c r="F208" s="75"/>
      <c r="G208" s="75"/>
      <c r="H208" s="75"/>
      <c r="I208" s="243"/>
      <c r="J208" s="243"/>
      <c r="K208" s="243"/>
      <c r="L208" s="243"/>
      <c r="M208" s="243"/>
      <c r="N208" s="243"/>
      <c r="O208" s="243"/>
      <c r="P208" s="243"/>
      <c r="Q208" s="148">
        <f>SUM(E208:P208)</f>
        <v>0</v>
      </c>
      <c r="R208" s="310">
        <f>Q208/2</f>
        <v>0</v>
      </c>
      <c r="S208" s="125"/>
      <c r="T208" s="309">
        <f>+R208</f>
        <v>0</v>
      </c>
      <c r="U208" s="221">
        <f>+Q208</f>
        <v>0</v>
      </c>
      <c r="V208" s="125"/>
      <c r="W208" s="329"/>
      <c r="X208" s="125"/>
      <c r="Y208" s="329"/>
      <c r="Z208" s="125"/>
      <c r="AA208" s="329"/>
      <c r="AB208" s="125"/>
      <c r="AC208" s="126"/>
      <c r="AD208" s="125"/>
      <c r="AE208" s="125"/>
      <c r="AF208" s="125"/>
      <c r="AG208" s="125"/>
      <c r="AH208" s="125"/>
      <c r="AI208" s="125"/>
      <c r="AJ208" s="125"/>
    </row>
    <row r="209" spans="1:36" ht="12.75" hidden="1" customHeight="1">
      <c r="A209" s="46"/>
      <c r="B209" s="47"/>
      <c r="C209" s="36" t="s">
        <v>1039</v>
      </c>
      <c r="D209" s="34"/>
      <c r="E209" s="256">
        <f>E207/$D$207</f>
        <v>0</v>
      </c>
      <c r="F209" s="256">
        <f>F207/$D$207</f>
        <v>0</v>
      </c>
      <c r="G209" s="256">
        <f>G207/$D$207</f>
        <v>0</v>
      </c>
      <c r="H209" s="256">
        <f>H207/$D$207</f>
        <v>0</v>
      </c>
      <c r="I209" s="300"/>
      <c r="J209" s="300"/>
      <c r="K209" s="300"/>
      <c r="L209" s="300"/>
      <c r="M209" s="300"/>
      <c r="N209" s="300"/>
      <c r="O209" s="300"/>
      <c r="P209" s="300"/>
      <c r="Q209" s="198">
        <f>Q207/$D$207</f>
        <v>0</v>
      </c>
      <c r="R209" s="308" t="e">
        <f>+R207/D207</f>
        <v>#DIV/0!</v>
      </c>
      <c r="S209" s="125"/>
      <c r="T209" s="125"/>
      <c r="U209" s="125"/>
      <c r="V209" s="125"/>
      <c r="W209" s="329"/>
      <c r="X209" s="125"/>
      <c r="Y209" s="329"/>
      <c r="Z209" s="125"/>
      <c r="AA209" s="329"/>
      <c r="AB209" s="125"/>
      <c r="AC209" s="126"/>
      <c r="AD209" s="125"/>
      <c r="AE209" s="125"/>
      <c r="AF209" s="125"/>
      <c r="AG209" s="125"/>
      <c r="AH209" s="125"/>
      <c r="AI209" s="125"/>
      <c r="AJ209" s="125"/>
    </row>
    <row r="210" spans="1:36" ht="12.75" hidden="1" customHeight="1">
      <c r="A210" s="46"/>
      <c r="B210" s="47"/>
      <c r="C210" s="36" t="s">
        <v>1040</v>
      </c>
      <c r="D210" s="34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148"/>
      <c r="R210" s="310"/>
      <c r="S210" s="125"/>
      <c r="T210" s="125"/>
      <c r="U210" s="125"/>
      <c r="V210" s="125"/>
      <c r="W210" s="329"/>
      <c r="X210" s="125"/>
      <c r="Y210" s="329"/>
      <c r="Z210" s="125"/>
      <c r="AA210" s="329"/>
      <c r="AB210" s="125"/>
      <c r="AC210" s="126"/>
      <c r="AD210" s="125"/>
      <c r="AE210" s="125"/>
      <c r="AF210" s="125"/>
      <c r="AG210" s="125"/>
      <c r="AH210" s="125"/>
      <c r="AI210" s="125"/>
      <c r="AJ210" s="125"/>
    </row>
    <row r="211" spans="1:36" ht="12.75" hidden="1" customHeight="1">
      <c r="A211" s="46"/>
      <c r="B211" s="47"/>
      <c r="C211" s="36" t="s">
        <v>1041</v>
      </c>
      <c r="D211" s="34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148"/>
      <c r="R211" s="310"/>
      <c r="S211" s="125"/>
      <c r="T211" s="125"/>
      <c r="U211" s="125"/>
      <c r="V211" s="125"/>
      <c r="W211" s="329"/>
      <c r="X211" s="125"/>
      <c r="Y211" s="329"/>
      <c r="Z211" s="125"/>
      <c r="AA211" s="329"/>
      <c r="AB211" s="125"/>
      <c r="AC211" s="126"/>
      <c r="AD211" s="125"/>
      <c r="AE211" s="125"/>
      <c r="AF211" s="125"/>
      <c r="AG211" s="125"/>
      <c r="AH211" s="125"/>
      <c r="AI211" s="125"/>
      <c r="AJ211" s="125"/>
    </row>
    <row r="212" spans="1:36" ht="12.75" hidden="1" customHeight="1">
      <c r="A212" s="46"/>
      <c r="B212" s="47"/>
      <c r="C212" s="36"/>
      <c r="D212" s="34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148"/>
      <c r="R212" s="310"/>
      <c r="S212" s="125"/>
      <c r="T212" s="125"/>
      <c r="U212" s="125"/>
      <c r="V212" s="125"/>
      <c r="W212" s="329"/>
      <c r="X212" s="125"/>
      <c r="Y212" s="329"/>
      <c r="Z212" s="125"/>
      <c r="AA212" s="329"/>
      <c r="AB212" s="125"/>
      <c r="AC212" s="126"/>
      <c r="AD212" s="125"/>
      <c r="AE212" s="125"/>
      <c r="AF212" s="125"/>
      <c r="AG212" s="125"/>
      <c r="AH212" s="125"/>
      <c r="AI212" s="125"/>
      <c r="AJ212" s="125"/>
    </row>
    <row r="213" spans="1:36" ht="12.75" hidden="1" customHeight="1">
      <c r="A213" s="46"/>
      <c r="B213" s="47"/>
      <c r="C213" s="36"/>
      <c r="D213" s="34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148"/>
      <c r="R213" s="310"/>
      <c r="S213" s="125"/>
      <c r="T213" s="125"/>
      <c r="U213" s="125"/>
      <c r="V213" s="125"/>
      <c r="W213" s="329"/>
      <c r="X213" s="125"/>
      <c r="Y213" s="329"/>
      <c r="Z213" s="125"/>
      <c r="AA213" s="329"/>
      <c r="AB213" s="125"/>
      <c r="AC213" s="126"/>
      <c r="AD213" s="125"/>
      <c r="AE213" s="125"/>
      <c r="AF213" s="125"/>
      <c r="AG213" s="125"/>
      <c r="AH213" s="125"/>
      <c r="AI213" s="125"/>
      <c r="AJ213" s="125"/>
    </row>
    <row r="214" spans="1:36" ht="12.75" hidden="1" customHeight="1">
      <c r="A214" s="46"/>
      <c r="B214" s="47"/>
      <c r="C214" s="36"/>
      <c r="D214" s="40"/>
      <c r="E214" s="287"/>
      <c r="F214" s="287"/>
      <c r="G214" s="287"/>
      <c r="H214" s="287"/>
      <c r="I214" s="287"/>
      <c r="J214" s="287"/>
      <c r="K214" s="41"/>
      <c r="L214" s="287"/>
      <c r="M214" s="287"/>
      <c r="N214" s="287"/>
      <c r="O214" s="287"/>
      <c r="P214" s="287"/>
      <c r="Q214" s="305"/>
      <c r="R214" s="311"/>
      <c r="S214" s="125"/>
      <c r="T214" s="125"/>
      <c r="U214" s="125"/>
      <c r="V214" s="125"/>
      <c r="W214" s="329"/>
      <c r="X214" s="125"/>
      <c r="Y214" s="329"/>
      <c r="Z214" s="125"/>
      <c r="AA214" s="329"/>
      <c r="AB214" s="125"/>
      <c r="AC214" s="126"/>
      <c r="AD214" s="125"/>
      <c r="AE214" s="125"/>
      <c r="AF214" s="125"/>
      <c r="AG214" s="125"/>
      <c r="AH214" s="125"/>
      <c r="AI214" s="125"/>
      <c r="AJ214" s="125"/>
    </row>
    <row r="215" spans="1:36" ht="12.75" customHeight="1">
      <c r="A215" s="46" t="s">
        <v>410</v>
      </c>
      <c r="B215" s="47">
        <v>829</v>
      </c>
      <c r="C215" s="57" t="s">
        <v>411</v>
      </c>
      <c r="D215" s="29">
        <v>530</v>
      </c>
      <c r="E215" s="35">
        <v>34996</v>
      </c>
      <c r="F215" s="144">
        <v>25879.26</v>
      </c>
      <c r="G215" s="35">
        <v>33170.49</v>
      </c>
      <c r="H215" s="35">
        <v>34756.800000000003</v>
      </c>
      <c r="I215" s="35">
        <v>32099.599999999999</v>
      </c>
      <c r="J215" s="35">
        <v>33070.86</v>
      </c>
      <c r="K215" s="103">
        <v>33149.410000000003</v>
      </c>
      <c r="L215" s="35"/>
      <c r="M215" s="35"/>
      <c r="N215" s="35"/>
      <c r="O215" s="35"/>
      <c r="P215" s="35"/>
      <c r="Q215" s="492">
        <f>SUM(E215:P215)</f>
        <v>227122.42</v>
      </c>
      <c r="R215" s="460">
        <f>AVERAGE(E215:P215)</f>
        <v>32446.06</v>
      </c>
      <c r="S215" s="309">
        <f>+R215</f>
        <v>32446.06</v>
      </c>
      <c r="T215" s="125"/>
      <c r="U215" s="125"/>
      <c r="V215" s="125"/>
      <c r="W215" s="329"/>
      <c r="X215" s="125"/>
      <c r="Y215" s="329"/>
      <c r="Z215" s="125"/>
      <c r="AA215" s="329"/>
      <c r="AB215" s="125"/>
      <c r="AC215" s="475">
        <f>SUM(E215:K215)</f>
        <v>227122.42</v>
      </c>
      <c r="AD215" s="125"/>
      <c r="AE215" s="125"/>
      <c r="AF215" s="125"/>
      <c r="AG215" s="125"/>
      <c r="AH215" s="125"/>
      <c r="AI215" s="125"/>
      <c r="AJ215" s="125"/>
    </row>
    <row r="216" spans="1:36" ht="12.75" customHeight="1">
      <c r="A216" s="46"/>
      <c r="B216" s="47"/>
      <c r="C216" s="36" t="s">
        <v>1042</v>
      </c>
      <c r="D216" s="34"/>
      <c r="E216" s="35" t="s">
        <v>376</v>
      </c>
      <c r="F216" s="35" t="s">
        <v>376</v>
      </c>
      <c r="G216" s="35" t="s">
        <v>376</v>
      </c>
      <c r="H216" s="35" t="s">
        <v>376</v>
      </c>
      <c r="I216" s="35" t="s">
        <v>376</v>
      </c>
      <c r="J216" s="35" t="s">
        <v>376</v>
      </c>
      <c r="K216" s="104" t="s">
        <v>376</v>
      </c>
      <c r="L216" s="35"/>
      <c r="M216" s="35"/>
      <c r="N216" s="35"/>
      <c r="O216" s="35"/>
      <c r="P216" s="35"/>
      <c r="Q216" s="379">
        <f>SUM(E216:P216)</f>
        <v>0</v>
      </c>
      <c r="R216" s="308">
        <f>+Q216/12</f>
        <v>0</v>
      </c>
      <c r="S216" s="125"/>
      <c r="T216" s="309">
        <f>+R216</f>
        <v>0</v>
      </c>
      <c r="U216" s="221">
        <f>+Q216</f>
        <v>0</v>
      </c>
      <c r="V216" s="329" t="s">
        <v>376</v>
      </c>
      <c r="W216" s="329" t="s">
        <v>376</v>
      </c>
      <c r="X216" s="329" t="s">
        <v>376</v>
      </c>
      <c r="Y216" s="329" t="s">
        <v>376</v>
      </c>
      <c r="Z216" s="329" t="s">
        <v>376</v>
      </c>
      <c r="AA216" s="329" t="s">
        <v>376</v>
      </c>
      <c r="AB216" s="125"/>
      <c r="AC216" s="475">
        <f>SUM(E216:K216)</f>
        <v>0</v>
      </c>
      <c r="AD216" s="125"/>
      <c r="AE216" s="125"/>
      <c r="AF216" s="125"/>
      <c r="AG216" s="125"/>
      <c r="AH216" s="125"/>
      <c r="AI216" s="125"/>
      <c r="AJ216" s="125"/>
    </row>
    <row r="217" spans="1:36" ht="12.75" customHeight="1">
      <c r="A217" s="46"/>
      <c r="B217" s="47"/>
      <c r="C217" s="36" t="s">
        <v>1043</v>
      </c>
      <c r="D217" s="34"/>
      <c r="E217" s="224">
        <f t="shared" ref="E217:Q217" si="23">E215/$D$215</f>
        <v>66.030188679245299</v>
      </c>
      <c r="F217" s="224">
        <f t="shared" si="23"/>
        <v>48.8287924528302</v>
      </c>
      <c r="G217" s="224">
        <f t="shared" si="23"/>
        <v>62.585830188679203</v>
      </c>
      <c r="H217" s="224">
        <f t="shared" si="23"/>
        <v>65.578867924528296</v>
      </c>
      <c r="I217" s="224">
        <f t="shared" si="23"/>
        <v>60.565283018867902</v>
      </c>
      <c r="J217" s="224">
        <f t="shared" si="23"/>
        <v>62.397849056603803</v>
      </c>
      <c r="K217" s="301">
        <f t="shared" si="23"/>
        <v>62.5460566037736</v>
      </c>
      <c r="L217" s="301">
        <f t="shared" si="23"/>
        <v>0</v>
      </c>
      <c r="M217" s="301">
        <f t="shared" si="23"/>
        <v>0</v>
      </c>
      <c r="N217" s="301">
        <f t="shared" si="23"/>
        <v>0</v>
      </c>
      <c r="O217" s="301">
        <f t="shared" si="23"/>
        <v>0</v>
      </c>
      <c r="P217" s="118">
        <f t="shared" si="23"/>
        <v>0</v>
      </c>
      <c r="Q217" s="198">
        <f t="shared" si="23"/>
        <v>428.53286792452798</v>
      </c>
      <c r="R217" s="308">
        <f>+R215/D215</f>
        <v>61.218981132075498</v>
      </c>
      <c r="S217" s="125"/>
      <c r="T217" s="125"/>
      <c r="U217" s="125"/>
      <c r="V217" s="125"/>
      <c r="W217" s="329"/>
      <c r="X217" s="125"/>
      <c r="Y217" s="329"/>
      <c r="Z217" s="125"/>
      <c r="AA217" s="329"/>
      <c r="AB217" s="125"/>
      <c r="AC217" s="475">
        <f>SUM(E217:K217)</f>
        <v>428.53286792452798</v>
      </c>
      <c r="AD217" s="125"/>
      <c r="AE217" s="125"/>
      <c r="AF217" s="125"/>
      <c r="AG217" s="125"/>
      <c r="AH217" s="125"/>
      <c r="AI217" s="125"/>
      <c r="AJ217" s="125"/>
    </row>
    <row r="218" spans="1:36" ht="12.75" customHeight="1">
      <c r="A218" s="46"/>
      <c r="B218" s="47"/>
      <c r="C218" s="36" t="s">
        <v>1044</v>
      </c>
      <c r="D218" s="34"/>
      <c r="E218" s="35"/>
      <c r="F218" s="35"/>
      <c r="G218" s="35"/>
      <c r="H218" s="35"/>
      <c r="I218" s="35"/>
      <c r="J218" s="35"/>
      <c r="K218" s="35"/>
      <c r="L218" s="45"/>
      <c r="M218" s="45"/>
      <c r="N218" s="45"/>
      <c r="O218" s="45"/>
      <c r="P218" s="45"/>
      <c r="Q218" s="148"/>
      <c r="R218" s="310"/>
      <c r="S218" s="125"/>
      <c r="T218" s="125"/>
      <c r="U218" s="125"/>
      <c r="V218" s="125"/>
      <c r="W218" s="329"/>
      <c r="X218" s="125"/>
      <c r="Y218" s="329"/>
      <c r="Z218" s="125"/>
      <c r="AA218" s="329"/>
      <c r="AB218" s="125"/>
      <c r="AC218" s="126"/>
      <c r="AD218" s="125"/>
      <c r="AE218" s="125"/>
      <c r="AF218" s="125"/>
      <c r="AG218" s="125"/>
      <c r="AH218" s="125"/>
      <c r="AI218" s="125"/>
      <c r="AJ218" s="125"/>
    </row>
    <row r="219" spans="1:36" ht="12.75" customHeight="1">
      <c r="A219" s="46"/>
      <c r="B219" s="47"/>
      <c r="C219" s="36" t="s">
        <v>1046</v>
      </c>
      <c r="D219" s="34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148"/>
      <c r="R219" s="310"/>
      <c r="S219" s="125"/>
      <c r="T219" s="125"/>
      <c r="U219" s="125"/>
      <c r="V219" s="125"/>
      <c r="W219" s="329"/>
      <c r="X219" s="125"/>
      <c r="Y219" s="329"/>
      <c r="Z219" s="125"/>
      <c r="AA219" s="329"/>
      <c r="AB219" s="125"/>
      <c r="AC219" s="126"/>
      <c r="AD219" s="125"/>
      <c r="AE219" s="125"/>
      <c r="AF219" s="125"/>
      <c r="AG219" s="125"/>
      <c r="AH219" s="125"/>
      <c r="AI219" s="125"/>
      <c r="AJ219" s="125"/>
    </row>
    <row r="220" spans="1:36" ht="12.75" customHeight="1">
      <c r="A220" s="46"/>
      <c r="B220" s="47"/>
      <c r="C220" s="36" t="s">
        <v>1047</v>
      </c>
      <c r="D220" s="34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148"/>
      <c r="R220" s="310"/>
      <c r="S220" s="125"/>
      <c r="T220" s="125"/>
      <c r="U220" s="125"/>
      <c r="V220" s="125"/>
      <c r="W220" s="329"/>
      <c r="X220" s="125"/>
      <c r="Y220" s="329"/>
      <c r="Z220" s="125"/>
      <c r="AA220" s="329"/>
      <c r="AB220" s="125"/>
      <c r="AC220" s="126"/>
      <c r="AD220" s="125"/>
      <c r="AE220" s="125"/>
      <c r="AF220" s="125"/>
      <c r="AG220" s="125"/>
      <c r="AH220" s="125"/>
      <c r="AI220" s="125"/>
      <c r="AJ220" s="125"/>
    </row>
    <row r="221" spans="1:36" ht="51.75" customHeight="1">
      <c r="A221" s="52"/>
      <c r="B221" s="53"/>
      <c r="C221" s="67" t="s">
        <v>1048</v>
      </c>
      <c r="D221" s="40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305"/>
      <c r="R221" s="306"/>
      <c r="S221" s="125"/>
      <c r="T221" s="125"/>
      <c r="U221" s="125"/>
      <c r="V221" s="125"/>
      <c r="W221" s="329"/>
      <c r="X221" s="125"/>
      <c r="Y221" s="329"/>
      <c r="Z221" s="125"/>
      <c r="AA221" s="329"/>
      <c r="AB221" s="125"/>
      <c r="AC221" s="126"/>
      <c r="AD221" s="125"/>
      <c r="AE221" s="125"/>
      <c r="AF221" s="125"/>
      <c r="AG221" s="125"/>
      <c r="AH221" s="125"/>
      <c r="AI221" s="125"/>
      <c r="AJ221" s="125"/>
    </row>
    <row r="222" spans="1:36" ht="12.75" customHeight="1">
      <c r="A222" s="46" t="s">
        <v>400</v>
      </c>
      <c r="B222" s="47">
        <v>931</v>
      </c>
      <c r="C222" s="408" t="s">
        <v>1049</v>
      </c>
      <c r="D222" s="58">
        <v>528</v>
      </c>
      <c r="E222" s="45">
        <v>16935</v>
      </c>
      <c r="F222" s="45">
        <v>11602.65</v>
      </c>
      <c r="G222" s="45">
        <v>14564.6</v>
      </c>
      <c r="H222" s="45">
        <v>12762.9</v>
      </c>
      <c r="I222" s="197">
        <v>14906.3</v>
      </c>
      <c r="J222" s="197"/>
      <c r="K222" s="197"/>
      <c r="L222" s="197"/>
      <c r="M222" s="197"/>
      <c r="N222" s="197"/>
      <c r="O222" s="197"/>
      <c r="P222" s="197"/>
      <c r="Q222" s="280">
        <f>SUM(E222:P222)</f>
        <v>70771.45</v>
      </c>
      <c r="R222" s="460">
        <f>AVERAGE(E222:P222)</f>
        <v>14154.29</v>
      </c>
      <c r="S222" s="309">
        <f>+R222</f>
        <v>14154.29</v>
      </c>
      <c r="T222" s="125"/>
      <c r="U222" s="125"/>
      <c r="V222" s="125"/>
      <c r="W222" s="329"/>
      <c r="X222" s="125"/>
      <c r="Y222" s="329"/>
      <c r="Z222" s="125"/>
      <c r="AA222" s="329"/>
      <c r="AB222" s="125"/>
      <c r="AC222" s="475">
        <f>SUM(E222:K222)</f>
        <v>70771.45</v>
      </c>
      <c r="AD222" s="125"/>
      <c r="AE222" s="125"/>
      <c r="AF222" s="125"/>
      <c r="AG222" s="125"/>
      <c r="AH222" s="125"/>
      <c r="AI222" s="125"/>
      <c r="AJ222" s="125"/>
    </row>
    <row r="223" spans="1:36" ht="12.75" customHeight="1">
      <c r="A223" s="46"/>
      <c r="B223" s="47"/>
      <c r="C223" s="36" t="s">
        <v>1050</v>
      </c>
      <c r="D223" s="34"/>
      <c r="E223" s="35" t="s">
        <v>376</v>
      </c>
      <c r="F223" s="35" t="s">
        <v>376</v>
      </c>
      <c r="G223" s="35" t="s">
        <v>376</v>
      </c>
      <c r="H223" s="35" t="s">
        <v>376</v>
      </c>
      <c r="I223" s="35" t="s">
        <v>376</v>
      </c>
      <c r="J223" s="35"/>
      <c r="K223" s="35"/>
      <c r="L223" s="35"/>
      <c r="M223" s="35"/>
      <c r="N223" s="35"/>
      <c r="O223" s="35"/>
      <c r="P223" s="35"/>
      <c r="Q223" s="148">
        <f>SUM(E223:P223)</f>
        <v>0</v>
      </c>
      <c r="R223" s="308">
        <f>+Q223/12</f>
        <v>0</v>
      </c>
      <c r="S223" s="125"/>
      <c r="T223" s="309">
        <f>+R223</f>
        <v>0</v>
      </c>
      <c r="U223" s="221">
        <f>+Q223</f>
        <v>0</v>
      </c>
      <c r="V223" s="329" t="s">
        <v>376</v>
      </c>
      <c r="W223" s="329" t="s">
        <v>376</v>
      </c>
      <c r="X223" s="329" t="s">
        <v>376</v>
      </c>
      <c r="Y223" s="329" t="s">
        <v>376</v>
      </c>
      <c r="Z223" s="329" t="s">
        <v>376</v>
      </c>
      <c r="AA223" s="329" t="s">
        <v>376</v>
      </c>
      <c r="AB223" s="125"/>
      <c r="AC223" s="475">
        <f>SUM(E223:K223)</f>
        <v>0</v>
      </c>
      <c r="AD223" s="125"/>
      <c r="AE223" s="125"/>
      <c r="AF223" s="125"/>
      <c r="AG223" s="125"/>
      <c r="AH223" s="125"/>
      <c r="AI223" s="125"/>
      <c r="AJ223" s="125"/>
    </row>
    <row r="224" spans="1:36" ht="12.75" customHeight="1">
      <c r="A224" s="46"/>
      <c r="B224" s="47"/>
      <c r="C224" s="36" t="s">
        <v>1051</v>
      </c>
      <c r="D224" s="34"/>
      <c r="E224" s="118">
        <f t="shared" ref="E224:Q224" si="24">E222/$D$222</f>
        <v>32.073863636363598</v>
      </c>
      <c r="F224" s="118">
        <f t="shared" si="24"/>
        <v>21.9747159090909</v>
      </c>
      <c r="G224" s="118">
        <f t="shared" si="24"/>
        <v>27.584469696969698</v>
      </c>
      <c r="H224" s="118">
        <f t="shared" si="24"/>
        <v>24.172159090909101</v>
      </c>
      <c r="I224" s="118">
        <f t="shared" si="24"/>
        <v>28.231628787878801</v>
      </c>
      <c r="J224" s="118">
        <f t="shared" si="24"/>
        <v>0</v>
      </c>
      <c r="K224" s="118">
        <f t="shared" si="24"/>
        <v>0</v>
      </c>
      <c r="L224" s="118">
        <f t="shared" si="24"/>
        <v>0</v>
      </c>
      <c r="M224" s="118">
        <f t="shared" si="24"/>
        <v>0</v>
      </c>
      <c r="N224" s="118">
        <f t="shared" si="24"/>
        <v>0</v>
      </c>
      <c r="O224" s="118">
        <f t="shared" si="24"/>
        <v>0</v>
      </c>
      <c r="P224" s="118">
        <f t="shared" si="24"/>
        <v>0</v>
      </c>
      <c r="Q224" s="198">
        <f t="shared" si="24"/>
        <v>134.03683712121199</v>
      </c>
      <c r="R224" s="308">
        <f>+R222/D222</f>
        <v>26.8073674242424</v>
      </c>
      <c r="S224" s="125"/>
      <c r="T224" s="125"/>
      <c r="U224" s="125"/>
      <c r="V224" s="125"/>
      <c r="W224" s="329"/>
      <c r="X224" s="125"/>
      <c r="Y224" s="329"/>
      <c r="Z224" s="125"/>
      <c r="AA224" s="329"/>
      <c r="AB224" s="125"/>
      <c r="AC224" s="475">
        <f>SUM(E224:K224)</f>
        <v>134.03683712121199</v>
      </c>
      <c r="AD224" s="125"/>
      <c r="AE224" s="125"/>
      <c r="AF224" s="125"/>
      <c r="AG224" s="125"/>
      <c r="AH224" s="125"/>
      <c r="AI224" s="125"/>
      <c r="AJ224" s="125"/>
    </row>
    <row r="225" spans="1:36" ht="12.75" customHeight="1">
      <c r="A225" s="46"/>
      <c r="B225" s="47"/>
      <c r="C225" s="36" t="s">
        <v>1052</v>
      </c>
      <c r="D225" s="34"/>
      <c r="E225" s="35"/>
      <c r="F225" s="35"/>
      <c r="G225" s="35"/>
      <c r="H225" s="45"/>
      <c r="I225" s="35"/>
      <c r="J225" s="35"/>
      <c r="K225" s="35"/>
      <c r="L225" s="35"/>
      <c r="M225" s="35"/>
      <c r="N225" s="35"/>
      <c r="O225" s="35"/>
      <c r="P225" s="35"/>
      <c r="Q225" s="148"/>
      <c r="R225" s="310"/>
      <c r="S225" s="125"/>
      <c r="T225" s="125"/>
      <c r="U225" s="125"/>
      <c r="V225" s="125"/>
      <c r="W225" s="329"/>
      <c r="X225" s="125"/>
      <c r="Y225" s="329"/>
      <c r="Z225" s="125"/>
      <c r="AA225" s="329"/>
      <c r="AB225" s="125"/>
      <c r="AC225" s="126"/>
      <c r="AD225" s="125"/>
      <c r="AE225" s="125"/>
      <c r="AF225" s="125"/>
      <c r="AG225" s="125"/>
      <c r="AH225" s="125"/>
      <c r="AI225" s="125"/>
      <c r="AJ225" s="125"/>
    </row>
    <row r="226" spans="1:36" ht="12.75" customHeight="1">
      <c r="A226" s="46"/>
      <c r="B226" s="47"/>
      <c r="C226" s="36" t="s">
        <v>1054</v>
      </c>
      <c r="D226" s="34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148"/>
      <c r="R226" s="310"/>
      <c r="S226" s="125"/>
      <c r="T226" s="125"/>
      <c r="U226" s="125"/>
      <c r="V226" s="125"/>
      <c r="W226" s="329"/>
      <c r="X226" s="125"/>
      <c r="Y226" s="329"/>
      <c r="Z226" s="125"/>
      <c r="AA226" s="329"/>
      <c r="AB226" s="125"/>
      <c r="AC226" s="126"/>
      <c r="AD226" s="125"/>
      <c r="AE226" s="125"/>
      <c r="AF226" s="125"/>
      <c r="AG226" s="125"/>
      <c r="AH226" s="125"/>
      <c r="AI226" s="125"/>
      <c r="AJ226" s="125"/>
    </row>
    <row r="227" spans="1:36" ht="12.75" customHeight="1">
      <c r="A227" s="52"/>
      <c r="B227" s="53"/>
      <c r="C227" s="222"/>
      <c r="D227" s="40"/>
      <c r="E227" s="229"/>
      <c r="F227" s="229"/>
      <c r="G227" s="229"/>
      <c r="H227" s="229"/>
      <c r="I227" s="229"/>
      <c r="J227" s="229"/>
      <c r="K227" s="229"/>
      <c r="L227" s="229"/>
      <c r="M227" s="41"/>
      <c r="N227" s="41"/>
      <c r="O227" s="41"/>
      <c r="P227" s="41"/>
      <c r="Q227" s="374"/>
      <c r="R227" s="306"/>
      <c r="S227" s="125"/>
      <c r="T227" s="125"/>
      <c r="U227" s="125"/>
      <c r="V227" s="125"/>
      <c r="W227" s="329"/>
      <c r="X227" s="125"/>
      <c r="Y227" s="329"/>
      <c r="Z227" s="125"/>
      <c r="AA227" s="329"/>
      <c r="AB227" s="125"/>
      <c r="AC227" s="126"/>
      <c r="AD227" s="125"/>
      <c r="AE227" s="125"/>
      <c r="AF227" s="125"/>
      <c r="AG227" s="125"/>
      <c r="AH227" s="125"/>
      <c r="AI227" s="125"/>
      <c r="AJ227" s="125"/>
    </row>
    <row r="228" spans="1:36" ht="12.75" customHeight="1">
      <c r="A228" s="42" t="s">
        <v>625</v>
      </c>
      <c r="B228" s="43">
        <v>233</v>
      </c>
      <c r="C228" s="490" t="s">
        <v>1055</v>
      </c>
      <c r="D228" s="29">
        <v>803</v>
      </c>
      <c r="E228" s="288">
        <v>29034.77</v>
      </c>
      <c r="F228" s="288">
        <v>34758.76</v>
      </c>
      <c r="G228" s="288">
        <v>42540.38</v>
      </c>
      <c r="H228" s="288">
        <v>34065.46</v>
      </c>
      <c r="I228" s="288">
        <v>42076.73</v>
      </c>
      <c r="J228" s="288">
        <v>42473.33</v>
      </c>
      <c r="K228" s="288"/>
      <c r="L228" s="117"/>
      <c r="M228" s="216"/>
      <c r="N228" s="216"/>
      <c r="O228" s="216"/>
      <c r="P228" s="216"/>
      <c r="Q228" s="492">
        <f>SUM(E228:P228)</f>
        <v>224949.43</v>
      </c>
      <c r="R228" s="460">
        <f>AVERAGE(E228:P228)</f>
        <v>37491.571666666699</v>
      </c>
      <c r="S228" s="309">
        <f>+R228</f>
        <v>37491.571666666699</v>
      </c>
      <c r="T228" s="125"/>
      <c r="U228" s="125"/>
      <c r="V228" s="125"/>
      <c r="W228" s="329"/>
      <c r="X228" s="125"/>
      <c r="Y228" s="329"/>
      <c r="Z228" s="125"/>
      <c r="AA228" s="329"/>
      <c r="AB228" s="125"/>
      <c r="AC228" s="126"/>
      <c r="AD228" s="125"/>
      <c r="AE228" s="125"/>
      <c r="AF228" s="125"/>
      <c r="AG228" s="125"/>
      <c r="AH228" s="125"/>
      <c r="AI228" s="125"/>
      <c r="AJ228" s="125"/>
    </row>
    <row r="229" spans="1:36" ht="12.75" customHeight="1">
      <c r="A229" s="46"/>
      <c r="B229" s="47"/>
      <c r="C229" s="73" t="s">
        <v>1056</v>
      </c>
      <c r="D229" s="32" t="s">
        <v>660</v>
      </c>
      <c r="E229" s="60" t="s">
        <v>376</v>
      </c>
      <c r="F229" s="60" t="s">
        <v>376</v>
      </c>
      <c r="G229" s="60" t="s">
        <v>376</v>
      </c>
      <c r="H229" s="60" t="s">
        <v>376</v>
      </c>
      <c r="I229" s="60" t="s">
        <v>376</v>
      </c>
      <c r="J229" s="60" t="s">
        <v>376</v>
      </c>
      <c r="K229" s="60"/>
      <c r="L229" s="113"/>
      <c r="M229" s="127"/>
      <c r="N229" s="127"/>
      <c r="O229" s="127"/>
      <c r="P229" s="127"/>
      <c r="Q229" s="379">
        <f>SUM(E229:P229)</f>
        <v>0</v>
      </c>
      <c r="R229" s="283">
        <f>Q229/12</f>
        <v>0</v>
      </c>
      <c r="S229" s="125"/>
      <c r="T229" s="309">
        <f>+R229</f>
        <v>0</v>
      </c>
      <c r="U229" s="221">
        <f>+Q229</f>
        <v>0</v>
      </c>
      <c r="V229" s="329" t="s">
        <v>376</v>
      </c>
      <c r="W229" s="329" t="s">
        <v>376</v>
      </c>
      <c r="X229" s="329" t="s">
        <v>376</v>
      </c>
      <c r="Y229" s="329" t="s">
        <v>376</v>
      </c>
      <c r="Z229" s="329" t="s">
        <v>376</v>
      </c>
      <c r="AA229" s="329" t="s">
        <v>376</v>
      </c>
      <c r="AB229" s="125"/>
      <c r="AC229" s="126"/>
      <c r="AD229" s="125"/>
      <c r="AE229" s="125"/>
      <c r="AF229" s="125"/>
      <c r="AG229" s="125"/>
      <c r="AH229" s="125"/>
      <c r="AI229" s="125"/>
      <c r="AJ229" s="125"/>
    </row>
    <row r="230" spans="1:36" ht="12.75" customHeight="1">
      <c r="A230" s="46"/>
      <c r="B230" s="47"/>
      <c r="C230" s="36" t="s">
        <v>1057</v>
      </c>
      <c r="D230" s="32"/>
      <c r="E230" s="224">
        <f t="shared" ref="E230:Q230" si="25">E228/$D$228</f>
        <v>36.1578704856787</v>
      </c>
      <c r="F230" s="224">
        <f t="shared" si="25"/>
        <v>43.286127023661301</v>
      </c>
      <c r="G230" s="224">
        <f t="shared" si="25"/>
        <v>52.976811955168102</v>
      </c>
      <c r="H230" s="224">
        <f t="shared" si="25"/>
        <v>42.422739726027402</v>
      </c>
      <c r="I230" s="224">
        <f t="shared" si="25"/>
        <v>52.399414694894098</v>
      </c>
      <c r="J230" s="224">
        <f t="shared" si="25"/>
        <v>52.8933125778331</v>
      </c>
      <c r="K230" s="224">
        <f t="shared" si="25"/>
        <v>0</v>
      </c>
      <c r="L230" s="301">
        <f t="shared" si="25"/>
        <v>0</v>
      </c>
      <c r="M230" s="301">
        <f t="shared" si="25"/>
        <v>0</v>
      </c>
      <c r="N230" s="301">
        <f t="shared" si="25"/>
        <v>0</v>
      </c>
      <c r="O230" s="301">
        <f t="shared" si="25"/>
        <v>0</v>
      </c>
      <c r="P230" s="118">
        <f t="shared" si="25"/>
        <v>0</v>
      </c>
      <c r="Q230" s="179">
        <f t="shared" si="25"/>
        <v>280.13627646326302</v>
      </c>
      <c r="R230" s="308">
        <f>+R228/D228</f>
        <v>46.6893794105438</v>
      </c>
      <c r="S230" s="125"/>
      <c r="T230" s="125"/>
      <c r="U230" s="125"/>
      <c r="V230" s="125"/>
      <c r="W230" s="329"/>
      <c r="X230" s="125"/>
      <c r="Y230" s="329"/>
      <c r="Z230" s="125"/>
      <c r="AA230" s="329"/>
      <c r="AB230" s="125"/>
      <c r="AC230" s="126"/>
      <c r="AD230" s="125"/>
      <c r="AE230" s="125"/>
      <c r="AF230" s="125"/>
      <c r="AG230" s="125"/>
      <c r="AH230" s="125"/>
      <c r="AI230" s="125"/>
      <c r="AJ230" s="125"/>
    </row>
    <row r="231" spans="1:36" ht="12.75" customHeight="1">
      <c r="A231" s="46"/>
      <c r="B231" s="47"/>
      <c r="C231" s="36" t="s">
        <v>1058</v>
      </c>
      <c r="D231" s="32"/>
      <c r="E231" s="144"/>
      <c r="F231" s="144"/>
      <c r="G231" s="144"/>
      <c r="H231" s="144"/>
      <c r="I231" s="144"/>
      <c r="J231" s="144"/>
      <c r="K231" s="144"/>
      <c r="L231" s="144"/>
      <c r="M231" s="240"/>
      <c r="N231" s="240"/>
      <c r="O231" s="240"/>
      <c r="P231" s="240"/>
      <c r="Q231" s="198"/>
      <c r="R231" s="466"/>
      <c r="S231" s="125"/>
      <c r="T231" s="125"/>
      <c r="U231" s="125"/>
      <c r="V231" s="125"/>
      <c r="W231" s="329"/>
      <c r="X231" s="125"/>
      <c r="Y231" s="329"/>
      <c r="Z231" s="125"/>
      <c r="AA231" s="329"/>
      <c r="AB231" s="125"/>
      <c r="AC231" s="126"/>
      <c r="AD231" s="125"/>
      <c r="AE231" s="125"/>
      <c r="AF231" s="125"/>
      <c r="AG231" s="125"/>
      <c r="AH231" s="125"/>
      <c r="AI231" s="125"/>
      <c r="AJ231" s="125"/>
    </row>
    <row r="232" spans="1:36" ht="12.75" customHeight="1">
      <c r="A232" s="46"/>
      <c r="B232" s="47"/>
      <c r="C232" s="151" t="s">
        <v>1059</v>
      </c>
      <c r="D232" s="32"/>
      <c r="E232" s="62"/>
      <c r="F232" s="62" t="s">
        <v>660</v>
      </c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148"/>
      <c r="R232" s="310"/>
      <c r="S232" s="125"/>
      <c r="T232" s="125"/>
      <c r="U232" s="125"/>
      <c r="V232" s="125"/>
      <c r="W232" s="329"/>
      <c r="X232" s="125"/>
      <c r="Y232" s="329"/>
      <c r="Z232" s="125"/>
      <c r="AA232" s="329"/>
      <c r="AB232" s="125"/>
      <c r="AC232" s="126"/>
      <c r="AD232" s="125"/>
      <c r="AE232" s="125"/>
      <c r="AF232" s="125"/>
      <c r="AG232" s="125"/>
      <c r="AH232" s="125"/>
      <c r="AI232" s="125"/>
      <c r="AJ232" s="125"/>
    </row>
    <row r="233" spans="1:36" ht="12.75" customHeight="1">
      <c r="A233" s="46"/>
      <c r="B233" s="47"/>
      <c r="C233" s="36" t="s">
        <v>1060</v>
      </c>
      <c r="D233" s="3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148"/>
      <c r="R233" s="310"/>
      <c r="S233" s="125"/>
      <c r="T233" s="125"/>
      <c r="U233" s="125"/>
      <c r="V233" s="125"/>
      <c r="W233" s="329"/>
      <c r="X233" s="125"/>
      <c r="Y233" s="329"/>
      <c r="Z233" s="125"/>
      <c r="AA233" s="329"/>
      <c r="AB233" s="125"/>
      <c r="AC233" s="126"/>
      <c r="AD233" s="125"/>
      <c r="AE233" s="125"/>
      <c r="AF233" s="125"/>
      <c r="AG233" s="125"/>
      <c r="AH233" s="125"/>
      <c r="AI233" s="125"/>
      <c r="AJ233" s="125"/>
    </row>
    <row r="234" spans="1:36" ht="12.75" customHeight="1">
      <c r="A234" s="46"/>
      <c r="B234" s="47"/>
      <c r="C234" s="36" t="s">
        <v>1061</v>
      </c>
      <c r="D234" s="3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148"/>
      <c r="R234" s="310"/>
      <c r="S234" s="125"/>
      <c r="T234" s="125"/>
      <c r="U234" s="125"/>
      <c r="V234" s="125"/>
      <c r="W234" s="329"/>
      <c r="X234" s="125"/>
      <c r="Y234" s="329"/>
      <c r="Z234" s="125"/>
      <c r="AA234" s="329"/>
      <c r="AB234" s="125"/>
      <c r="AC234" s="126"/>
      <c r="AD234" s="125"/>
      <c r="AE234" s="125"/>
      <c r="AF234" s="125"/>
      <c r="AG234" s="125"/>
      <c r="AH234" s="125"/>
      <c r="AI234" s="125"/>
      <c r="AJ234" s="125"/>
    </row>
    <row r="235" spans="1:36" ht="12.75" customHeight="1">
      <c r="A235" s="46"/>
      <c r="B235" s="47"/>
      <c r="C235" s="36" t="s">
        <v>682</v>
      </c>
      <c r="D235" s="3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148"/>
      <c r="R235" s="310"/>
      <c r="S235" s="125"/>
      <c r="T235" s="125"/>
      <c r="U235" s="125"/>
      <c r="V235" s="125"/>
      <c r="W235" s="329"/>
      <c r="X235" s="125"/>
      <c r="Y235" s="329"/>
      <c r="Z235" s="125"/>
      <c r="AA235" s="329"/>
      <c r="AB235" s="125"/>
      <c r="AC235" s="126"/>
      <c r="AD235" s="125"/>
      <c r="AE235" s="125"/>
      <c r="AF235" s="125"/>
      <c r="AG235" s="125"/>
      <c r="AH235" s="125"/>
      <c r="AI235" s="125"/>
      <c r="AJ235" s="125"/>
    </row>
    <row r="236" spans="1:36" ht="12.75" customHeight="1">
      <c r="A236" s="46"/>
      <c r="B236" s="47"/>
      <c r="C236" s="36" t="s">
        <v>1062</v>
      </c>
      <c r="D236" s="3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148"/>
      <c r="R236" s="310"/>
      <c r="S236" s="125"/>
      <c r="T236" s="125"/>
      <c r="U236" s="125"/>
      <c r="V236" s="125"/>
      <c r="W236" s="329"/>
      <c r="X236" s="125"/>
      <c r="Y236" s="329"/>
      <c r="Z236" s="125"/>
      <c r="AA236" s="329"/>
      <c r="AB236" s="125"/>
      <c r="AC236" s="126"/>
      <c r="AD236" s="125"/>
      <c r="AE236" s="125"/>
      <c r="AF236" s="125"/>
      <c r="AG236" s="125"/>
      <c r="AH236" s="125"/>
      <c r="AI236" s="125"/>
      <c r="AJ236" s="125"/>
    </row>
    <row r="237" spans="1:36" ht="12.75" customHeight="1">
      <c r="A237" s="46"/>
      <c r="B237" s="89"/>
      <c r="C237" s="3" t="s">
        <v>1063</v>
      </c>
      <c r="D237" s="3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148"/>
      <c r="R237" s="310"/>
      <c r="S237" s="125"/>
      <c r="T237" s="125"/>
      <c r="U237" s="125"/>
      <c r="V237" s="125"/>
      <c r="W237" s="329"/>
      <c r="X237" s="125"/>
      <c r="Y237" s="329"/>
      <c r="Z237" s="125"/>
      <c r="AA237" s="329"/>
      <c r="AB237" s="125"/>
      <c r="AC237" s="126"/>
      <c r="AD237" s="125"/>
      <c r="AE237" s="125"/>
      <c r="AF237" s="125"/>
      <c r="AG237" s="125"/>
      <c r="AH237" s="125"/>
      <c r="AI237" s="125"/>
      <c r="AJ237" s="125"/>
    </row>
    <row r="238" spans="1:36" ht="53.25" customHeight="1">
      <c r="A238" s="52"/>
      <c r="B238" s="53"/>
      <c r="C238" s="54" t="s">
        <v>1064</v>
      </c>
      <c r="D238" s="66"/>
      <c r="E238" s="289"/>
      <c r="F238" s="289"/>
      <c r="G238" s="289"/>
      <c r="H238" s="289"/>
      <c r="I238" s="289"/>
      <c r="J238" s="289"/>
      <c r="K238" s="289"/>
      <c r="L238" s="289"/>
      <c r="M238" s="289"/>
      <c r="N238" s="289"/>
      <c r="O238" s="289"/>
      <c r="P238" s="302"/>
      <c r="Q238" s="374"/>
      <c r="R238" s="493"/>
      <c r="S238" s="125"/>
      <c r="T238" s="125"/>
      <c r="U238" s="125"/>
      <c r="V238" s="125"/>
      <c r="W238" s="329"/>
      <c r="X238" s="125"/>
      <c r="Y238" s="329"/>
      <c r="Z238" s="125"/>
      <c r="AA238" s="329"/>
      <c r="AB238" s="125"/>
      <c r="AC238" s="126"/>
      <c r="AD238" s="125"/>
      <c r="AE238" s="125"/>
      <c r="AF238" s="125"/>
      <c r="AG238" s="125"/>
      <c r="AH238" s="125"/>
      <c r="AI238" s="125"/>
      <c r="AJ238" s="125"/>
    </row>
    <row r="239" spans="1:36" ht="12.75" customHeight="1">
      <c r="A239" s="46" t="s">
        <v>1065</v>
      </c>
      <c r="B239" s="47">
        <v>462</v>
      </c>
      <c r="C239" s="357" t="s">
        <v>1066</v>
      </c>
      <c r="D239" s="58">
        <v>5939</v>
      </c>
      <c r="E239" s="252">
        <v>227219.66</v>
      </c>
      <c r="F239" s="252">
        <v>225663.3</v>
      </c>
      <c r="G239" s="252">
        <v>244640.01</v>
      </c>
      <c r="H239" s="252">
        <v>241356.25</v>
      </c>
      <c r="I239" s="252">
        <v>242539.06</v>
      </c>
      <c r="J239" s="252">
        <v>239052.87</v>
      </c>
      <c r="K239" s="252">
        <v>258804.57</v>
      </c>
      <c r="L239" s="252"/>
      <c r="M239" s="252"/>
      <c r="N239" s="252"/>
      <c r="O239" s="252"/>
      <c r="P239" s="252"/>
      <c r="Q239" s="280">
        <f>SUM(E239:P239)</f>
        <v>1679275.72</v>
      </c>
      <c r="R239" s="460">
        <f>AVERAGE(E239:P239)</f>
        <v>239896.531428571</v>
      </c>
      <c r="S239" s="309">
        <f>+R239</f>
        <v>239896.531428571</v>
      </c>
      <c r="T239" s="125"/>
      <c r="U239" s="125"/>
      <c r="V239" s="125"/>
      <c r="W239" s="329"/>
      <c r="X239" s="125"/>
      <c r="Y239" s="329"/>
      <c r="Z239" s="125"/>
      <c r="AA239" s="329"/>
      <c r="AB239" s="125"/>
      <c r="AC239" s="475">
        <f>SUM(E239:K239)</f>
        <v>1679275.72</v>
      </c>
      <c r="AD239" s="125"/>
      <c r="AE239" s="125"/>
      <c r="AF239" s="125"/>
      <c r="AG239" s="125"/>
      <c r="AH239" s="125"/>
      <c r="AI239" s="125"/>
      <c r="AJ239" s="125"/>
    </row>
    <row r="240" spans="1:36" ht="12.75" customHeight="1">
      <c r="A240" s="46" t="s">
        <v>1067</v>
      </c>
      <c r="B240" s="47"/>
      <c r="C240" s="33" t="s">
        <v>1068</v>
      </c>
      <c r="D240" s="32"/>
      <c r="E240" s="60" t="s">
        <v>376</v>
      </c>
      <c r="F240" s="60" t="s">
        <v>376</v>
      </c>
      <c r="G240" s="60" t="s">
        <v>376</v>
      </c>
      <c r="H240" s="60" t="s">
        <v>376</v>
      </c>
      <c r="I240" s="60" t="s">
        <v>376</v>
      </c>
      <c r="J240" s="60" t="s">
        <v>376</v>
      </c>
      <c r="K240" s="60" t="s">
        <v>376</v>
      </c>
      <c r="L240" s="60"/>
      <c r="M240" s="60"/>
      <c r="N240" s="60"/>
      <c r="O240" s="60"/>
      <c r="P240" s="60"/>
      <c r="Q240" s="280">
        <f>SUM(E240:P240)</f>
        <v>0</v>
      </c>
      <c r="R240" s="283">
        <f>Q240/12</f>
        <v>0</v>
      </c>
      <c r="S240" s="125"/>
      <c r="T240" s="309">
        <f>+R240</f>
        <v>0</v>
      </c>
      <c r="U240" s="221">
        <f>+Q240</f>
        <v>0</v>
      </c>
      <c r="V240" s="329" t="s">
        <v>376</v>
      </c>
      <c r="W240" s="329" t="s">
        <v>376</v>
      </c>
      <c r="X240" s="329" t="s">
        <v>376</v>
      </c>
      <c r="Y240" s="329" t="s">
        <v>376</v>
      </c>
      <c r="Z240" s="329" t="s">
        <v>376</v>
      </c>
      <c r="AA240" s="329" t="s">
        <v>376</v>
      </c>
      <c r="AB240" s="125"/>
      <c r="AC240" s="475">
        <f>SUM(E240:K240)</f>
        <v>0</v>
      </c>
      <c r="AD240" s="125"/>
      <c r="AE240" s="125"/>
      <c r="AF240" s="125"/>
      <c r="AG240" s="125"/>
      <c r="AH240" s="125"/>
      <c r="AI240" s="125"/>
      <c r="AJ240" s="125"/>
    </row>
    <row r="241" spans="1:36" ht="12.75" customHeight="1">
      <c r="A241" s="46"/>
      <c r="B241" s="47"/>
      <c r="C241" s="36" t="s">
        <v>1069</v>
      </c>
      <c r="D241" s="32"/>
      <c r="E241" s="224">
        <f t="shared" ref="E241:Q241" si="26">E239/$D$239</f>
        <v>38.2589089072234</v>
      </c>
      <c r="F241" s="224">
        <f t="shared" si="26"/>
        <v>37.996851321771302</v>
      </c>
      <c r="G241" s="224">
        <f t="shared" si="26"/>
        <v>41.192121569287799</v>
      </c>
      <c r="H241" s="224">
        <f t="shared" si="26"/>
        <v>40.6392069371948</v>
      </c>
      <c r="I241" s="224">
        <f t="shared" si="26"/>
        <v>40.838366728405497</v>
      </c>
      <c r="J241" s="224">
        <f t="shared" si="26"/>
        <v>40.251367233541004</v>
      </c>
      <c r="K241" s="224">
        <f t="shared" si="26"/>
        <v>43.5771291463209</v>
      </c>
      <c r="L241" s="224">
        <f t="shared" si="26"/>
        <v>0</v>
      </c>
      <c r="M241" s="224">
        <f t="shared" si="26"/>
        <v>0</v>
      </c>
      <c r="N241" s="224">
        <f t="shared" si="26"/>
        <v>0</v>
      </c>
      <c r="O241" s="224">
        <f t="shared" si="26"/>
        <v>0</v>
      </c>
      <c r="P241" s="224">
        <f t="shared" si="26"/>
        <v>0</v>
      </c>
      <c r="Q241" s="179">
        <f t="shared" si="26"/>
        <v>282.75395184374503</v>
      </c>
      <c r="R241" s="308">
        <f>+R239/D239</f>
        <v>40.393421691963503</v>
      </c>
      <c r="S241" s="125"/>
      <c r="T241" s="125"/>
      <c r="U241" s="125"/>
      <c r="V241" s="125"/>
      <c r="W241" s="329"/>
      <c r="X241" s="125"/>
      <c r="Y241" s="329"/>
      <c r="Z241" s="125"/>
      <c r="AA241" s="329"/>
      <c r="AB241" s="125"/>
      <c r="AC241" s="475">
        <f>SUM(E241:K241)</f>
        <v>282.75395184374503</v>
      </c>
      <c r="AD241" s="125"/>
      <c r="AE241" s="125"/>
      <c r="AF241" s="125"/>
      <c r="AG241" s="125"/>
      <c r="AH241" s="125"/>
      <c r="AI241" s="125"/>
      <c r="AJ241" s="125"/>
    </row>
    <row r="242" spans="1:36" ht="12.75" customHeight="1">
      <c r="A242" s="46"/>
      <c r="B242" s="47"/>
      <c r="C242" s="36" t="s">
        <v>1070</v>
      </c>
      <c r="D242" s="3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148"/>
      <c r="R242" s="310"/>
      <c r="S242" s="125"/>
      <c r="T242" s="125"/>
      <c r="U242" s="125"/>
      <c r="V242" s="125"/>
      <c r="W242" s="329"/>
      <c r="X242" s="125"/>
      <c r="Y242" s="329"/>
      <c r="Z242" s="125"/>
      <c r="AA242" s="329"/>
      <c r="AB242" s="125"/>
      <c r="AC242" s="126"/>
      <c r="AD242" s="125"/>
      <c r="AE242" s="125"/>
      <c r="AF242" s="125"/>
      <c r="AG242" s="125"/>
      <c r="AH242" s="125"/>
      <c r="AI242" s="125"/>
      <c r="AJ242" s="125"/>
    </row>
    <row r="243" spans="1:36" ht="12.75" customHeight="1">
      <c r="A243" s="46"/>
      <c r="B243" s="47"/>
      <c r="C243" s="151" t="s">
        <v>1071</v>
      </c>
      <c r="D243" s="3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148"/>
      <c r="R243" s="310"/>
      <c r="S243" s="125"/>
      <c r="T243" s="125"/>
      <c r="U243" s="125"/>
      <c r="V243" s="125"/>
      <c r="W243" s="329"/>
      <c r="X243" s="125"/>
      <c r="Y243" s="329"/>
      <c r="Z243" s="125"/>
      <c r="AA243" s="329"/>
      <c r="AB243" s="125"/>
      <c r="AC243" s="126"/>
      <c r="AD243" s="125"/>
      <c r="AE243" s="125"/>
      <c r="AF243" s="125"/>
      <c r="AG243" s="125"/>
      <c r="AH243" s="125"/>
      <c r="AI243" s="125"/>
      <c r="AJ243" s="125"/>
    </row>
    <row r="244" spans="1:36" ht="12.75" customHeight="1">
      <c r="A244" s="46"/>
      <c r="B244" s="47"/>
      <c r="C244" s="151" t="s">
        <v>1072</v>
      </c>
      <c r="D244" s="3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148"/>
      <c r="R244" s="310"/>
      <c r="S244" s="125"/>
      <c r="T244" s="125"/>
      <c r="U244" s="125"/>
      <c r="V244" s="125"/>
      <c r="W244" s="329"/>
      <c r="X244" s="125"/>
      <c r="Y244" s="329"/>
      <c r="Z244" s="125"/>
      <c r="AA244" s="329"/>
      <c r="AB244" s="125"/>
      <c r="AC244" s="126"/>
      <c r="AD244" s="125"/>
      <c r="AE244" s="125"/>
      <c r="AF244" s="125"/>
      <c r="AG244" s="125"/>
      <c r="AH244" s="125"/>
      <c r="AI244" s="125"/>
      <c r="AJ244" s="125"/>
    </row>
    <row r="245" spans="1:36" ht="12.75" customHeight="1">
      <c r="A245" s="46"/>
      <c r="B245" s="47"/>
      <c r="C245" s="151" t="s">
        <v>1073</v>
      </c>
      <c r="D245" s="3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148"/>
      <c r="R245" s="310"/>
      <c r="S245" s="125"/>
      <c r="T245" s="125"/>
      <c r="U245" s="125"/>
      <c r="V245" s="125"/>
      <c r="W245" s="329"/>
      <c r="X245" s="125"/>
      <c r="Y245" s="329"/>
      <c r="Z245" s="125"/>
      <c r="AA245" s="329"/>
      <c r="AB245" s="125"/>
      <c r="AC245" s="126"/>
      <c r="AD245" s="125"/>
      <c r="AE245" s="125"/>
      <c r="AF245" s="125"/>
      <c r="AG245" s="125"/>
      <c r="AH245" s="125"/>
      <c r="AI245" s="125"/>
      <c r="AJ245" s="125"/>
    </row>
    <row r="246" spans="1:36" ht="12.75" customHeight="1">
      <c r="A246" s="46"/>
      <c r="B246" s="47"/>
      <c r="C246" s="151" t="s">
        <v>1074</v>
      </c>
      <c r="D246" s="3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148"/>
      <c r="R246" s="310"/>
      <c r="S246" s="125"/>
      <c r="T246" s="125"/>
      <c r="U246" s="125"/>
      <c r="V246" s="125"/>
      <c r="W246" s="329"/>
      <c r="X246" s="125"/>
      <c r="Y246" s="329"/>
      <c r="Z246" s="125"/>
      <c r="AA246" s="329"/>
      <c r="AB246" s="125"/>
      <c r="AC246" s="126"/>
      <c r="AD246" s="125"/>
      <c r="AE246" s="125"/>
      <c r="AF246" s="125"/>
      <c r="AG246" s="125"/>
      <c r="AH246" s="125"/>
      <c r="AI246" s="125"/>
      <c r="AJ246" s="125"/>
    </row>
    <row r="247" spans="1:36" ht="12.75" customHeight="1">
      <c r="A247" s="46"/>
      <c r="B247" s="47"/>
      <c r="C247" s="151" t="s">
        <v>1075</v>
      </c>
      <c r="D247" s="3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148"/>
      <c r="R247" s="310"/>
      <c r="S247" s="125"/>
      <c r="T247" s="125"/>
      <c r="U247" s="125"/>
      <c r="V247" s="125"/>
      <c r="W247" s="329"/>
      <c r="X247" s="125"/>
      <c r="Y247" s="329"/>
      <c r="Z247" s="125"/>
      <c r="AA247" s="329"/>
      <c r="AB247" s="125"/>
      <c r="AC247" s="126"/>
      <c r="AD247" s="125"/>
      <c r="AE247" s="125"/>
      <c r="AF247" s="125"/>
      <c r="AG247" s="125"/>
      <c r="AH247" s="125"/>
      <c r="AI247" s="125"/>
      <c r="AJ247" s="125"/>
    </row>
    <row r="248" spans="1:36" ht="12.75" customHeight="1">
      <c r="A248" s="46"/>
      <c r="B248" s="47"/>
      <c r="C248" s="151" t="s">
        <v>1076</v>
      </c>
      <c r="D248" s="32"/>
      <c r="E248" s="252"/>
      <c r="F248" s="252"/>
      <c r="G248" s="252"/>
      <c r="H248" s="252"/>
      <c r="I248" s="252"/>
      <c r="J248" s="252"/>
      <c r="K248" s="252"/>
      <c r="L248" s="252"/>
      <c r="M248" s="252"/>
      <c r="N248" s="252"/>
      <c r="O248" s="252"/>
      <c r="P248" s="274"/>
      <c r="Q248" s="280"/>
      <c r="R248" s="477"/>
      <c r="S248" s="125"/>
      <c r="T248" s="125"/>
      <c r="U248" s="125"/>
      <c r="V248" s="125"/>
      <c r="W248" s="329"/>
      <c r="X248" s="125"/>
      <c r="Y248" s="329"/>
      <c r="Z248" s="125"/>
      <c r="AA248" s="329"/>
      <c r="AB248" s="125"/>
      <c r="AC248" s="126"/>
      <c r="AD248" s="125"/>
      <c r="AE248" s="125"/>
      <c r="AF248" s="125"/>
      <c r="AG248" s="125"/>
      <c r="AH248" s="125"/>
      <c r="AI248" s="125"/>
      <c r="AJ248" s="125"/>
    </row>
    <row r="249" spans="1:36" ht="12.75" customHeight="1">
      <c r="A249" s="46"/>
      <c r="B249" s="47"/>
      <c r="C249" s="151"/>
      <c r="D249" s="32"/>
      <c r="E249" s="68"/>
      <c r="F249" s="68"/>
      <c r="G249" s="254"/>
      <c r="H249" s="254"/>
      <c r="I249" s="254"/>
      <c r="J249" s="254"/>
      <c r="K249" s="254"/>
      <c r="L249" s="254"/>
      <c r="M249" s="254"/>
      <c r="N249" s="254"/>
      <c r="O249" s="254"/>
      <c r="P249" s="284"/>
      <c r="Q249" s="305"/>
      <c r="R249" s="306"/>
      <c r="S249" s="125"/>
      <c r="T249" s="125"/>
      <c r="U249" s="125"/>
      <c r="V249" s="125"/>
      <c r="W249" s="329"/>
      <c r="X249" s="125"/>
      <c r="Y249" s="329"/>
      <c r="Z249" s="125"/>
      <c r="AA249" s="329"/>
      <c r="AB249" s="125"/>
      <c r="AC249" s="126"/>
      <c r="AD249" s="125"/>
      <c r="AE249" s="125"/>
      <c r="AF249" s="125"/>
      <c r="AG249" s="125"/>
      <c r="AH249" s="125"/>
      <c r="AI249" s="125"/>
      <c r="AJ249" s="125"/>
    </row>
    <row r="250" spans="1:36" ht="12.75" customHeight="1">
      <c r="A250" s="42" t="s">
        <v>381</v>
      </c>
      <c r="B250" s="43">
        <v>915</v>
      </c>
      <c r="C250" s="297" t="s">
        <v>1077</v>
      </c>
      <c r="D250" s="223">
        <v>1053</v>
      </c>
      <c r="E250" s="216">
        <v>39313.42</v>
      </c>
      <c r="F250" s="216">
        <v>43524.25</v>
      </c>
      <c r="G250" s="292">
        <v>50429.26</v>
      </c>
      <c r="H250" s="293">
        <v>61425.97</v>
      </c>
      <c r="I250" s="293">
        <v>55614.55</v>
      </c>
      <c r="J250" s="293">
        <v>26502.74</v>
      </c>
      <c r="K250" s="293">
        <v>28654.11</v>
      </c>
      <c r="L250" s="293"/>
      <c r="M250" s="293"/>
      <c r="N250" s="293"/>
      <c r="O250" s="293"/>
      <c r="P250" s="303"/>
      <c r="Q250" s="280">
        <f>SUM(E250:P250)</f>
        <v>305464.3</v>
      </c>
      <c r="R250" s="460">
        <f>AVERAGE(E250:P250)</f>
        <v>43637.757142857103</v>
      </c>
      <c r="S250" s="309">
        <f>+R250</f>
        <v>43637.757142857103</v>
      </c>
      <c r="T250" s="125"/>
      <c r="U250" s="125"/>
      <c r="V250" s="125"/>
      <c r="W250" s="329"/>
      <c r="X250" s="125"/>
      <c r="Y250" s="329"/>
      <c r="Z250" s="125"/>
      <c r="AA250" s="329"/>
      <c r="AB250" s="125"/>
      <c r="AC250" s="475">
        <f>SUM(E250:K250)</f>
        <v>305464.3</v>
      </c>
      <c r="AD250" s="125"/>
      <c r="AE250" s="125"/>
      <c r="AF250" s="125"/>
      <c r="AG250" s="125"/>
      <c r="AH250" s="125"/>
      <c r="AI250" s="125"/>
      <c r="AJ250" s="125"/>
    </row>
    <row r="251" spans="1:36" ht="12.75" customHeight="1">
      <c r="A251" s="46"/>
      <c r="B251" s="47"/>
      <c r="C251" s="151" t="s">
        <v>1078</v>
      </c>
      <c r="D251" s="32"/>
      <c r="E251" s="127" t="s">
        <v>376</v>
      </c>
      <c r="F251" s="127" t="s">
        <v>376</v>
      </c>
      <c r="G251" s="75" t="s">
        <v>376</v>
      </c>
      <c r="H251" s="60" t="s">
        <v>376</v>
      </c>
      <c r="I251" s="60" t="s">
        <v>376</v>
      </c>
      <c r="J251" s="60" t="s">
        <v>376</v>
      </c>
      <c r="K251" s="60" t="s">
        <v>376</v>
      </c>
      <c r="L251" s="62"/>
      <c r="M251" s="60"/>
      <c r="N251" s="60"/>
      <c r="O251" s="62"/>
      <c r="P251" s="62"/>
      <c r="Q251" s="280">
        <f>SUM(E251:P251)</f>
        <v>0</v>
      </c>
      <c r="R251" s="283">
        <f>Q251/12</f>
        <v>0</v>
      </c>
      <c r="S251" s="125"/>
      <c r="T251" s="309">
        <f>+R251</f>
        <v>0</v>
      </c>
      <c r="U251" s="221">
        <f>+Q251</f>
        <v>0</v>
      </c>
      <c r="V251" s="329" t="s">
        <v>376</v>
      </c>
      <c r="W251" s="329" t="s">
        <v>376</v>
      </c>
      <c r="X251" s="329" t="s">
        <v>376</v>
      </c>
      <c r="Y251" s="329" t="s">
        <v>376</v>
      </c>
      <c r="Z251" s="329" t="s">
        <v>376</v>
      </c>
      <c r="AA251" s="329" t="s">
        <v>376</v>
      </c>
      <c r="AB251" s="125"/>
      <c r="AC251" s="475">
        <f>SUM(E251:K251)</f>
        <v>0</v>
      </c>
      <c r="AD251" s="125"/>
      <c r="AE251" s="125"/>
      <c r="AF251" s="125"/>
      <c r="AG251" s="125"/>
      <c r="AH251" s="125"/>
      <c r="AI251" s="125"/>
      <c r="AJ251" s="125"/>
    </row>
    <row r="252" spans="1:36" ht="12.75" customHeight="1">
      <c r="A252" s="46"/>
      <c r="B252" s="47"/>
      <c r="C252" s="151" t="s">
        <v>724</v>
      </c>
      <c r="D252" s="32"/>
      <c r="E252" s="224">
        <f t="shared" ref="E252:P252" si="27">E250/$D$250</f>
        <v>37.3346818613485</v>
      </c>
      <c r="F252" s="224">
        <f t="shared" si="27"/>
        <v>41.333570750237399</v>
      </c>
      <c r="G252" s="224">
        <f t="shared" si="27"/>
        <v>47.891035137701799</v>
      </c>
      <c r="H252" s="224">
        <f t="shared" si="27"/>
        <v>58.334254510921198</v>
      </c>
      <c r="I252" s="224">
        <f t="shared" si="27"/>
        <v>52.815337132003798</v>
      </c>
      <c r="J252" s="224">
        <f t="shared" si="27"/>
        <v>25.1687939221273</v>
      </c>
      <c r="K252" s="224">
        <f t="shared" si="27"/>
        <v>27.211880341880299</v>
      </c>
      <c r="L252" s="224">
        <f t="shared" si="27"/>
        <v>0</v>
      </c>
      <c r="M252" s="224">
        <f t="shared" si="27"/>
        <v>0</v>
      </c>
      <c r="N252" s="224">
        <f t="shared" si="27"/>
        <v>0</v>
      </c>
      <c r="O252" s="224">
        <f t="shared" si="27"/>
        <v>0</v>
      </c>
      <c r="P252" s="224">
        <f t="shared" si="27"/>
        <v>0</v>
      </c>
      <c r="Q252" s="179">
        <f>Q250/$D$239</f>
        <v>51.433625189425797</v>
      </c>
      <c r="R252" s="494">
        <f>+R250/D250</f>
        <v>41.441364808031501</v>
      </c>
      <c r="S252" s="125"/>
      <c r="T252" s="125"/>
      <c r="U252" s="125"/>
      <c r="V252" s="125"/>
      <c r="W252" s="329"/>
      <c r="X252" s="125"/>
      <c r="Y252" s="329"/>
      <c r="Z252" s="125"/>
      <c r="AA252" s="329"/>
      <c r="AB252" s="125"/>
      <c r="AC252" s="475">
        <f>SUM(E252:K252)</f>
        <v>290.08955365622</v>
      </c>
      <c r="AD252" s="125"/>
      <c r="AE252" s="125"/>
      <c r="AF252" s="125"/>
      <c r="AG252" s="125"/>
      <c r="AH252" s="125"/>
      <c r="AI252" s="125"/>
      <c r="AJ252" s="125"/>
    </row>
    <row r="253" spans="1:36" ht="12.75" customHeight="1">
      <c r="A253" s="46"/>
      <c r="B253" s="47"/>
      <c r="C253" s="151" t="s">
        <v>1079</v>
      </c>
      <c r="D253" s="32"/>
      <c r="E253" s="252"/>
      <c r="F253" s="294"/>
      <c r="G253" s="62"/>
      <c r="H253" s="62"/>
      <c r="I253" s="62"/>
      <c r="J253" s="62"/>
      <c r="K253" s="62"/>
      <c r="L253" s="60"/>
      <c r="M253" s="62"/>
      <c r="N253" s="62"/>
      <c r="O253" s="62"/>
      <c r="P253" s="62"/>
      <c r="Q253" s="148"/>
      <c r="R253" s="310"/>
      <c r="S253" s="125"/>
      <c r="T253" s="125"/>
      <c r="U253" s="125"/>
      <c r="V253" s="125"/>
      <c r="W253" s="329"/>
      <c r="X253" s="125"/>
      <c r="Y253" s="329"/>
      <c r="Z253" s="125"/>
      <c r="AA253" s="329"/>
      <c r="AB253" s="125"/>
      <c r="AC253" s="126"/>
      <c r="AD253" s="125"/>
      <c r="AE253" s="125"/>
      <c r="AF253" s="125"/>
      <c r="AG253" s="125"/>
      <c r="AH253" s="125"/>
      <c r="AI253" s="125"/>
      <c r="AJ253" s="125"/>
    </row>
    <row r="254" spans="1:36" ht="12.75" customHeight="1">
      <c r="A254" s="46"/>
      <c r="B254" s="47"/>
      <c r="C254" s="151" t="s">
        <v>1083</v>
      </c>
      <c r="D254" s="3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148"/>
      <c r="R254" s="310"/>
      <c r="S254" s="125"/>
      <c r="T254" s="125"/>
      <c r="U254" s="125"/>
      <c r="V254" s="125"/>
      <c r="W254" s="329"/>
      <c r="X254" s="125"/>
      <c r="Y254" s="329"/>
      <c r="Z254" s="125"/>
      <c r="AA254" s="329"/>
      <c r="AB254" s="125"/>
      <c r="AC254" s="126"/>
      <c r="AD254" s="125"/>
      <c r="AE254" s="125"/>
      <c r="AF254" s="125"/>
      <c r="AG254" s="125"/>
      <c r="AH254" s="125"/>
      <c r="AI254" s="125"/>
      <c r="AJ254" s="125"/>
    </row>
    <row r="255" spans="1:36" ht="12.75" customHeight="1">
      <c r="A255" s="52"/>
      <c r="B255" s="53"/>
      <c r="C255" s="295"/>
      <c r="D255" s="296"/>
      <c r="E255" s="68"/>
      <c r="F255" s="68"/>
      <c r="G255" s="68"/>
      <c r="H255" s="68"/>
      <c r="I255" s="68"/>
      <c r="J255" s="68"/>
      <c r="K255" s="68"/>
      <c r="L255" s="68"/>
      <c r="M255" s="289"/>
      <c r="N255" s="289"/>
      <c r="O255" s="289"/>
      <c r="P255" s="302"/>
      <c r="Q255" s="305"/>
      <c r="R255" s="311"/>
      <c r="S255" s="125"/>
      <c r="T255" s="125"/>
      <c r="U255" s="125"/>
      <c r="V255" s="125"/>
      <c r="W255" s="329"/>
      <c r="X255" s="125"/>
      <c r="Y255" s="329"/>
      <c r="Z255" s="125"/>
      <c r="AA255" s="329"/>
      <c r="AB255" s="125"/>
      <c r="AC255" s="126"/>
      <c r="AD255" s="125"/>
      <c r="AE255" s="125"/>
      <c r="AF255" s="125"/>
      <c r="AG255" s="125"/>
      <c r="AH255" s="125"/>
      <c r="AI255" s="125"/>
      <c r="AJ255" s="125"/>
    </row>
    <row r="256" spans="1:36" ht="12.75" customHeight="1">
      <c r="A256" s="46" t="s">
        <v>1084</v>
      </c>
      <c r="B256" s="47">
        <v>943</v>
      </c>
      <c r="C256" s="297" t="s">
        <v>414</v>
      </c>
      <c r="D256" s="298">
        <v>883</v>
      </c>
      <c r="E256" s="216">
        <v>26646</v>
      </c>
      <c r="F256" s="216">
        <v>21268</v>
      </c>
      <c r="G256" s="216">
        <v>30661</v>
      </c>
      <c r="H256" s="216">
        <v>33430</v>
      </c>
      <c r="I256" s="216">
        <v>23717</v>
      </c>
      <c r="J256" s="216">
        <v>28458</v>
      </c>
      <c r="K256" s="216">
        <v>31403</v>
      </c>
      <c r="L256" s="254"/>
      <c r="M256" s="254"/>
      <c r="N256" s="254"/>
      <c r="O256" s="254"/>
      <c r="P256" s="284"/>
      <c r="Q256" s="307">
        <f>SUM(E256:P256)</f>
        <v>195583</v>
      </c>
      <c r="R256" s="460">
        <f>AVERAGE(E256:P256)</f>
        <v>27940.428571428602</v>
      </c>
      <c r="S256" s="309">
        <f>+R256</f>
        <v>27940.428571428602</v>
      </c>
      <c r="T256" s="125"/>
      <c r="U256" s="125"/>
      <c r="V256" s="125"/>
      <c r="W256" s="329"/>
      <c r="X256" s="125"/>
      <c r="Y256" s="329"/>
      <c r="Z256" s="125"/>
      <c r="AA256" s="329"/>
      <c r="AB256" s="125"/>
      <c r="AC256" s="475">
        <f>SUM(E256:K256)</f>
        <v>195583</v>
      </c>
      <c r="AD256" s="125"/>
      <c r="AE256" s="125"/>
      <c r="AF256" s="125"/>
      <c r="AG256" s="125"/>
      <c r="AH256" s="125"/>
      <c r="AI256" s="125"/>
      <c r="AJ256" s="125"/>
    </row>
    <row r="257" spans="1:36" ht="12.75" customHeight="1">
      <c r="A257" s="46" t="s">
        <v>1674</v>
      </c>
      <c r="B257" s="47"/>
      <c r="C257" s="151" t="s">
        <v>1085</v>
      </c>
      <c r="D257" s="299"/>
      <c r="E257" s="127" t="s">
        <v>376</v>
      </c>
      <c r="F257" s="127" t="s">
        <v>376</v>
      </c>
      <c r="G257" s="127" t="s">
        <v>376</v>
      </c>
      <c r="H257" s="127" t="s">
        <v>376</v>
      </c>
      <c r="I257" s="127" t="s">
        <v>376</v>
      </c>
      <c r="J257" s="127" t="s">
        <v>376</v>
      </c>
      <c r="K257" s="127" t="s">
        <v>376</v>
      </c>
      <c r="L257" s="60"/>
      <c r="M257" s="60"/>
      <c r="N257" s="60"/>
      <c r="O257" s="62"/>
      <c r="P257" s="62"/>
      <c r="Q257" s="35">
        <f>SUM(E257:P257)</f>
        <v>0</v>
      </c>
      <c r="R257" s="283">
        <f>+Q257/12</f>
        <v>0</v>
      </c>
      <c r="S257" s="125"/>
      <c r="T257" s="309">
        <f>+R257</f>
        <v>0</v>
      </c>
      <c r="U257" s="221">
        <f>+Q257</f>
        <v>0</v>
      </c>
      <c r="V257" s="329" t="s">
        <v>376</v>
      </c>
      <c r="W257" s="329" t="s">
        <v>376</v>
      </c>
      <c r="X257" s="329" t="s">
        <v>376</v>
      </c>
      <c r="Y257" s="329" t="s">
        <v>376</v>
      </c>
      <c r="Z257" s="329" t="s">
        <v>376</v>
      </c>
      <c r="AA257" s="329" t="s">
        <v>376</v>
      </c>
      <c r="AB257" s="125"/>
      <c r="AC257" s="475">
        <f>SUM(E257:K257)</f>
        <v>0</v>
      </c>
      <c r="AD257" s="125"/>
      <c r="AE257" s="125"/>
      <c r="AF257" s="125"/>
      <c r="AG257" s="125"/>
      <c r="AH257" s="125"/>
      <c r="AI257" s="125"/>
      <c r="AJ257" s="125"/>
    </row>
    <row r="258" spans="1:36" ht="12.75" customHeight="1">
      <c r="A258" s="46" t="s">
        <v>1675</v>
      </c>
      <c r="B258" s="47"/>
      <c r="C258" s="151" t="s">
        <v>1086</v>
      </c>
      <c r="D258" s="299"/>
      <c r="E258" s="118">
        <f t="shared" ref="E258:Q258" si="28">E256/$D$256</f>
        <v>30.176670441676102</v>
      </c>
      <c r="F258" s="118">
        <f t="shared" si="28"/>
        <v>24.0860702151755</v>
      </c>
      <c r="G258" s="118">
        <f t="shared" si="28"/>
        <v>34.723669309173303</v>
      </c>
      <c r="H258" s="118">
        <f t="shared" si="28"/>
        <v>37.859569648924101</v>
      </c>
      <c r="I258" s="118">
        <f t="shared" si="28"/>
        <v>26.859569648924101</v>
      </c>
      <c r="J258" s="118">
        <f t="shared" si="28"/>
        <v>32.228765571913897</v>
      </c>
      <c r="K258" s="118">
        <f t="shared" si="28"/>
        <v>35.563986409965999</v>
      </c>
      <c r="L258" s="118">
        <f t="shared" si="28"/>
        <v>0</v>
      </c>
      <c r="M258" s="118">
        <f t="shared" si="28"/>
        <v>0</v>
      </c>
      <c r="N258" s="118">
        <f t="shared" si="28"/>
        <v>0</v>
      </c>
      <c r="O258" s="118">
        <f t="shared" si="28"/>
        <v>0</v>
      </c>
      <c r="P258" s="118">
        <f t="shared" si="28"/>
        <v>0</v>
      </c>
      <c r="Q258" s="35">
        <f t="shared" si="28"/>
        <v>221.498301245753</v>
      </c>
      <c r="R258" s="308">
        <f>+R256/D256</f>
        <v>31.642614463678999</v>
      </c>
      <c r="S258" s="125"/>
      <c r="T258" s="125"/>
      <c r="U258" s="125"/>
      <c r="V258" s="125"/>
      <c r="W258" s="329"/>
      <c r="X258" s="125"/>
      <c r="Y258" s="329"/>
      <c r="Z258" s="125"/>
      <c r="AA258" s="329"/>
      <c r="AB258" s="125"/>
      <c r="AC258" s="475">
        <f>SUM(E258:K258)</f>
        <v>221.498301245753</v>
      </c>
      <c r="AD258" s="125"/>
      <c r="AE258" s="125"/>
      <c r="AF258" s="125"/>
      <c r="AG258" s="125"/>
      <c r="AH258" s="125"/>
      <c r="AI258" s="125"/>
      <c r="AJ258" s="125"/>
    </row>
    <row r="259" spans="1:36" ht="12.75" customHeight="1">
      <c r="A259" s="46" t="s">
        <v>1676</v>
      </c>
      <c r="B259" s="47"/>
      <c r="C259" s="151" t="s">
        <v>1677</v>
      </c>
      <c r="D259" s="299"/>
      <c r="E259" s="62"/>
      <c r="F259" s="62"/>
      <c r="G259" s="62"/>
      <c r="H259" s="252"/>
      <c r="I259" s="252"/>
      <c r="J259" s="252"/>
      <c r="K259" s="62"/>
      <c r="L259" s="62"/>
      <c r="M259" s="62"/>
      <c r="N259" s="62"/>
      <c r="O259" s="62"/>
      <c r="P259" s="62"/>
      <c r="Q259" s="148"/>
      <c r="R259" s="310"/>
      <c r="S259" s="125"/>
      <c r="T259" s="125"/>
      <c r="U259" s="125"/>
      <c r="V259" s="125"/>
      <c r="W259" s="329"/>
      <c r="X259" s="125"/>
      <c r="Y259" s="329"/>
      <c r="Z259" s="125"/>
      <c r="AA259" s="329"/>
      <c r="AB259" s="125"/>
      <c r="AC259" s="126"/>
      <c r="AD259" s="125"/>
      <c r="AE259" s="125"/>
      <c r="AF259" s="125"/>
      <c r="AG259" s="125"/>
      <c r="AH259" s="125"/>
      <c r="AI259" s="125"/>
      <c r="AJ259" s="125"/>
    </row>
    <row r="260" spans="1:36" ht="12.75" customHeight="1">
      <c r="A260" s="46"/>
      <c r="B260" s="47"/>
      <c r="C260" s="151" t="s">
        <v>1088</v>
      </c>
      <c r="D260" s="299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148"/>
      <c r="R260" s="310"/>
      <c r="S260" s="125"/>
      <c r="T260" s="125"/>
      <c r="U260" s="125"/>
      <c r="V260" s="125"/>
      <c r="W260" s="329"/>
      <c r="X260" s="125"/>
      <c r="Y260" s="329"/>
      <c r="Z260" s="125"/>
      <c r="AA260" s="329"/>
      <c r="AB260" s="125"/>
      <c r="AC260" s="126"/>
      <c r="AD260" s="125"/>
      <c r="AE260" s="125"/>
      <c r="AF260" s="125"/>
      <c r="AG260" s="125"/>
      <c r="AH260" s="125"/>
      <c r="AI260" s="125"/>
      <c r="AJ260" s="125"/>
    </row>
    <row r="261" spans="1:36" ht="27.75" customHeight="1">
      <c r="A261" s="46"/>
      <c r="B261" s="47"/>
      <c r="C261" s="314" t="s">
        <v>1089</v>
      </c>
      <c r="D261" s="299"/>
      <c r="E261" s="289"/>
      <c r="F261" s="254"/>
      <c r="G261" s="254"/>
      <c r="H261" s="254"/>
      <c r="I261" s="254"/>
      <c r="J261" s="254"/>
      <c r="K261" s="254"/>
      <c r="L261" s="254"/>
      <c r="M261" s="254"/>
      <c r="N261" s="254"/>
      <c r="O261" s="254"/>
      <c r="P261" s="284"/>
      <c r="Q261" s="305"/>
      <c r="R261" s="306"/>
      <c r="S261" s="125"/>
      <c r="T261" s="125"/>
      <c r="U261" s="125"/>
      <c r="V261" s="125"/>
      <c r="W261" s="329"/>
      <c r="X261" s="125"/>
      <c r="Y261" s="329"/>
      <c r="Z261" s="125"/>
      <c r="AA261" s="329"/>
      <c r="AB261" s="125"/>
      <c r="AC261" s="126"/>
      <c r="AD261" s="125"/>
      <c r="AE261" s="125"/>
      <c r="AF261" s="125"/>
      <c r="AG261" s="125"/>
      <c r="AH261" s="125"/>
      <c r="AI261" s="125"/>
      <c r="AJ261" s="125"/>
    </row>
    <row r="262" spans="1:36" ht="12.75" customHeight="1">
      <c r="A262" s="42" t="s">
        <v>1090</v>
      </c>
      <c r="B262" s="43">
        <v>425</v>
      </c>
      <c r="C262" s="285" t="s">
        <v>1091</v>
      </c>
      <c r="D262" s="29">
        <v>930</v>
      </c>
      <c r="E262" s="200">
        <v>11416.19</v>
      </c>
      <c r="F262" s="260">
        <v>15400.43</v>
      </c>
      <c r="G262" s="288">
        <v>20546.95</v>
      </c>
      <c r="H262" s="288">
        <v>18122.34</v>
      </c>
      <c r="I262" s="288">
        <v>20635.759999999998</v>
      </c>
      <c r="J262" s="288">
        <v>21360.54</v>
      </c>
      <c r="K262" s="288"/>
      <c r="L262" s="288"/>
      <c r="M262" s="288"/>
      <c r="N262" s="288"/>
      <c r="O262" s="288"/>
      <c r="P262" s="288"/>
      <c r="Q262" s="492">
        <f>SUM(E262:P262)</f>
        <v>107482.21</v>
      </c>
      <c r="R262" s="460">
        <f>AVERAGE(E262:P262)</f>
        <v>17913.7016666667</v>
      </c>
      <c r="S262" s="309">
        <f>+R262</f>
        <v>17913.7016666667</v>
      </c>
      <c r="T262" s="125"/>
      <c r="U262" s="125"/>
      <c r="V262" s="125"/>
      <c r="W262" s="329"/>
      <c r="X262" s="125"/>
      <c r="Y262" s="329"/>
      <c r="Z262" s="125"/>
      <c r="AA262" s="329"/>
      <c r="AB262" s="125"/>
      <c r="AC262" s="126"/>
      <c r="AD262" s="125"/>
      <c r="AE262" s="125"/>
      <c r="AF262" s="125"/>
      <c r="AG262" s="125"/>
      <c r="AH262" s="125"/>
      <c r="AI262" s="125"/>
      <c r="AJ262" s="125"/>
    </row>
    <row r="263" spans="1:36" ht="12.75" customHeight="1">
      <c r="A263" s="46"/>
      <c r="B263" s="47"/>
      <c r="C263" s="33" t="s">
        <v>1092</v>
      </c>
      <c r="D263" s="34"/>
      <c r="E263" s="90" t="s">
        <v>376</v>
      </c>
      <c r="F263" s="60" t="s">
        <v>376</v>
      </c>
      <c r="G263" s="90" t="s">
        <v>376</v>
      </c>
      <c r="H263" s="113" t="s">
        <v>376</v>
      </c>
      <c r="I263" s="113" t="s">
        <v>376</v>
      </c>
      <c r="J263" s="113" t="s">
        <v>376</v>
      </c>
      <c r="K263" s="113"/>
      <c r="L263" s="113"/>
      <c r="M263" s="113"/>
      <c r="N263" s="113"/>
      <c r="O263" s="113"/>
      <c r="P263" s="113"/>
      <c r="Q263" s="35">
        <f>SUM(E263:P263)</f>
        <v>0</v>
      </c>
      <c r="R263" s="283">
        <f>+Q263/12</f>
        <v>0</v>
      </c>
      <c r="S263" s="125"/>
      <c r="T263" s="309">
        <f>+R263</f>
        <v>0</v>
      </c>
      <c r="U263" s="221">
        <f>+Q263</f>
        <v>0</v>
      </c>
      <c r="V263" s="329" t="s">
        <v>376</v>
      </c>
      <c r="W263" s="329" t="s">
        <v>376</v>
      </c>
      <c r="X263" s="329" t="s">
        <v>376</v>
      </c>
      <c r="Y263" s="329" t="s">
        <v>376</v>
      </c>
      <c r="Z263" s="329" t="s">
        <v>376</v>
      </c>
      <c r="AA263" s="329" t="s">
        <v>376</v>
      </c>
      <c r="AB263" s="125"/>
      <c r="AC263" s="126"/>
      <c r="AD263" s="125"/>
      <c r="AE263" s="125"/>
      <c r="AF263" s="125"/>
      <c r="AG263" s="125"/>
      <c r="AH263" s="125"/>
      <c r="AI263" s="125"/>
      <c r="AJ263" s="125"/>
    </row>
    <row r="264" spans="1:36" ht="12.75" customHeight="1">
      <c r="A264" s="46"/>
      <c r="B264" s="47"/>
      <c r="C264" s="36" t="s">
        <v>1072</v>
      </c>
      <c r="D264" s="34"/>
      <c r="E264" s="214">
        <f t="shared" ref="E264:Q264" si="29">E262/$D$262</f>
        <v>12.275473118279599</v>
      </c>
      <c r="F264" s="224">
        <f t="shared" si="29"/>
        <v>16.5596021505376</v>
      </c>
      <c r="G264" s="118">
        <f t="shared" si="29"/>
        <v>22.0934946236559</v>
      </c>
      <c r="H264" s="118">
        <f t="shared" si="29"/>
        <v>19.486387096774202</v>
      </c>
      <c r="I264" s="118">
        <f t="shared" si="29"/>
        <v>22.188989247311799</v>
      </c>
      <c r="J264" s="118">
        <f t="shared" si="29"/>
        <v>22.9683225806452</v>
      </c>
      <c r="K264" s="118">
        <f t="shared" si="29"/>
        <v>0</v>
      </c>
      <c r="L264" s="118">
        <f t="shared" si="29"/>
        <v>0</v>
      </c>
      <c r="M264" s="110">
        <f t="shared" si="29"/>
        <v>0</v>
      </c>
      <c r="N264" s="110">
        <f t="shared" si="29"/>
        <v>0</v>
      </c>
      <c r="O264" s="110">
        <f t="shared" si="29"/>
        <v>0</v>
      </c>
      <c r="P264" s="110">
        <f t="shared" si="29"/>
        <v>0</v>
      </c>
      <c r="Q264" s="35">
        <f t="shared" si="29"/>
        <v>115.57226881720401</v>
      </c>
      <c r="R264" s="308">
        <f>+R262/D262</f>
        <v>19.262044802867401</v>
      </c>
      <c r="S264" s="125"/>
      <c r="T264" s="125"/>
      <c r="U264" s="125"/>
      <c r="V264" s="125"/>
      <c r="W264" s="329"/>
      <c r="X264" s="125"/>
      <c r="Y264" s="329"/>
      <c r="Z264" s="125"/>
      <c r="AA264" s="329"/>
      <c r="AB264" s="125"/>
      <c r="AC264" s="126"/>
      <c r="AD264" s="125"/>
      <c r="AE264" s="125"/>
      <c r="AF264" s="125"/>
      <c r="AG264" s="125"/>
      <c r="AH264" s="125"/>
      <c r="AI264" s="125"/>
      <c r="AJ264" s="125"/>
    </row>
    <row r="265" spans="1:36" ht="12.75" customHeight="1">
      <c r="A265" s="315"/>
      <c r="B265" s="47"/>
      <c r="C265" s="36" t="s">
        <v>1093</v>
      </c>
      <c r="D265" s="34"/>
      <c r="E265" s="65"/>
      <c r="F265" s="63"/>
      <c r="G265" s="62"/>
      <c r="H265" s="62"/>
      <c r="I265" s="62"/>
      <c r="J265" s="63"/>
      <c r="K265" s="63"/>
      <c r="L265" s="63"/>
      <c r="M265" s="63"/>
      <c r="N265" s="254"/>
      <c r="O265" s="254"/>
      <c r="P265" s="254"/>
      <c r="Q265" s="326"/>
      <c r="R265" s="466"/>
      <c r="S265" s="125"/>
      <c r="T265" s="125"/>
      <c r="U265" s="125"/>
      <c r="V265" s="125"/>
      <c r="W265" s="329"/>
      <c r="X265" s="125"/>
      <c r="Y265" s="329"/>
      <c r="Z265" s="125"/>
      <c r="AA265" s="329"/>
      <c r="AB265" s="125"/>
      <c r="AC265" s="126"/>
      <c r="AD265" s="125"/>
      <c r="AE265" s="125"/>
      <c r="AF265" s="125"/>
      <c r="AG265" s="125"/>
      <c r="AH265" s="125"/>
      <c r="AI265" s="125"/>
      <c r="AJ265" s="125"/>
    </row>
    <row r="266" spans="1:36" ht="12.75" hidden="1" customHeight="1">
      <c r="A266" s="31" t="s">
        <v>899</v>
      </c>
      <c r="B266" s="32">
        <v>657</v>
      </c>
      <c r="C266" s="408" t="s">
        <v>1094</v>
      </c>
      <c r="D266" s="495">
        <v>1245</v>
      </c>
      <c r="E266" s="277"/>
      <c r="F266" s="277"/>
      <c r="G266" s="95"/>
      <c r="H266" s="95"/>
      <c r="I266" s="95"/>
      <c r="J266" s="95"/>
      <c r="K266" s="95"/>
      <c r="L266" s="95"/>
      <c r="M266" s="95"/>
      <c r="N266" s="95"/>
      <c r="O266" s="95"/>
      <c r="P266" s="95"/>
      <c r="Q266" s="148">
        <f>SUM(E266:P266)</f>
        <v>0</v>
      </c>
      <c r="R266" s="308">
        <v>0</v>
      </c>
      <c r="S266" s="309">
        <f>+R266</f>
        <v>0</v>
      </c>
      <c r="T266" s="125"/>
      <c r="U266" s="125"/>
      <c r="V266" s="125"/>
      <c r="W266" s="329"/>
      <c r="X266" s="125"/>
      <c r="Y266" s="329"/>
      <c r="Z266" s="125"/>
      <c r="AA266" s="329"/>
      <c r="AB266" s="125"/>
      <c r="AC266" s="126"/>
      <c r="AD266" s="125"/>
      <c r="AE266" s="125"/>
      <c r="AF266" s="125"/>
      <c r="AG266" s="125"/>
      <c r="AH266" s="125"/>
      <c r="AI266" s="125"/>
      <c r="AJ266" s="125"/>
    </row>
    <row r="267" spans="1:36" ht="12.75" hidden="1" customHeight="1">
      <c r="A267" s="31"/>
      <c r="B267" s="32"/>
      <c r="C267" s="36" t="s">
        <v>1095</v>
      </c>
      <c r="D267" s="34"/>
      <c r="E267" s="277"/>
      <c r="F267" s="277"/>
      <c r="G267" s="95"/>
      <c r="H267" s="95"/>
      <c r="I267" s="95"/>
      <c r="J267" s="95"/>
      <c r="K267" s="95"/>
      <c r="L267" s="95"/>
      <c r="M267" s="95"/>
      <c r="N267" s="95"/>
      <c r="O267" s="95"/>
      <c r="P267" s="95"/>
      <c r="Q267" s="148">
        <f>SUM(E267:P267)</f>
        <v>0</v>
      </c>
      <c r="R267" s="310">
        <f>Q3071</f>
        <v>0</v>
      </c>
      <c r="S267" s="125"/>
      <c r="T267" s="309">
        <f>+R267</f>
        <v>0</v>
      </c>
      <c r="U267" s="125"/>
      <c r="V267" s="125"/>
      <c r="W267" s="329"/>
      <c r="X267" s="125"/>
      <c r="Y267" s="329"/>
      <c r="Z267" s="125"/>
      <c r="AA267" s="329"/>
      <c r="AB267" s="125"/>
      <c r="AC267" s="126"/>
      <c r="AD267" s="125"/>
      <c r="AE267" s="125"/>
      <c r="AF267" s="125"/>
      <c r="AG267" s="125"/>
      <c r="AH267" s="125"/>
      <c r="AI267" s="125"/>
      <c r="AJ267" s="125"/>
    </row>
    <row r="268" spans="1:36" ht="12.75" hidden="1" customHeight="1">
      <c r="A268" s="31"/>
      <c r="B268" s="32"/>
      <c r="C268" s="36" t="s">
        <v>1096</v>
      </c>
      <c r="D268" s="34"/>
      <c r="E268" s="118">
        <f>E266/$D$266</f>
        <v>0</v>
      </c>
      <c r="F268" s="118">
        <f>F266/$D$266</f>
        <v>0</v>
      </c>
      <c r="G268" s="95"/>
      <c r="H268" s="95"/>
      <c r="I268" s="95"/>
      <c r="J268" s="95"/>
      <c r="K268" s="95"/>
      <c r="L268" s="95"/>
      <c r="M268" s="95"/>
      <c r="N268" s="95"/>
      <c r="O268" s="95"/>
      <c r="P268" s="95"/>
      <c r="Q268" s="35">
        <f>Q266/$D$266</f>
        <v>0</v>
      </c>
      <c r="R268" s="308">
        <f>+R266/D266</f>
        <v>0</v>
      </c>
      <c r="S268" s="125"/>
      <c r="T268" s="125"/>
      <c r="U268" s="125"/>
      <c r="V268" s="125"/>
      <c r="W268" s="329"/>
      <c r="X268" s="125"/>
      <c r="Y268" s="329"/>
      <c r="Z268" s="125"/>
      <c r="AA268" s="329"/>
      <c r="AB268" s="125"/>
      <c r="AC268" s="126"/>
      <c r="AD268" s="125"/>
      <c r="AE268" s="125"/>
      <c r="AF268" s="125"/>
      <c r="AG268" s="125"/>
      <c r="AH268" s="125"/>
      <c r="AI268" s="125"/>
      <c r="AJ268" s="125"/>
    </row>
    <row r="269" spans="1:36" ht="12.75" hidden="1" customHeight="1">
      <c r="A269" s="31"/>
      <c r="B269" s="32"/>
      <c r="C269" s="36" t="s">
        <v>1097</v>
      </c>
      <c r="D269" s="34"/>
      <c r="E269" s="277"/>
      <c r="F269" s="277"/>
      <c r="G269" s="277"/>
      <c r="H269" s="277"/>
      <c r="I269" s="277"/>
      <c r="J269" s="277"/>
      <c r="K269" s="277"/>
      <c r="L269" s="277"/>
      <c r="M269" s="277"/>
      <c r="N269" s="277"/>
      <c r="O269" s="277"/>
      <c r="P269" s="277"/>
      <c r="Q269" s="148"/>
      <c r="R269" s="310"/>
      <c r="S269" s="125"/>
      <c r="T269" s="125"/>
      <c r="U269" s="125"/>
      <c r="V269" s="125"/>
      <c r="W269" s="329"/>
      <c r="X269" s="125"/>
      <c r="Y269" s="329"/>
      <c r="Z269" s="125"/>
      <c r="AA269" s="329"/>
      <c r="AB269" s="125"/>
      <c r="AC269" s="126"/>
      <c r="AD269" s="125"/>
      <c r="AE269" s="125"/>
      <c r="AF269" s="125"/>
      <c r="AG269" s="125"/>
      <c r="AH269" s="125"/>
      <c r="AI269" s="125"/>
      <c r="AJ269" s="125"/>
    </row>
    <row r="270" spans="1:36" ht="12.75" hidden="1" customHeight="1">
      <c r="A270" s="31"/>
      <c r="B270" s="32"/>
      <c r="C270" s="36" t="s">
        <v>1098</v>
      </c>
      <c r="D270" s="34"/>
      <c r="E270" s="277"/>
      <c r="F270" s="277"/>
      <c r="G270" s="277"/>
      <c r="H270" s="277"/>
      <c r="I270" s="277"/>
      <c r="J270" s="277"/>
      <c r="K270" s="277"/>
      <c r="L270" s="277"/>
      <c r="M270" s="277"/>
      <c r="N270" s="277"/>
      <c r="O270" s="277"/>
      <c r="P270" s="277"/>
      <c r="Q270" s="506"/>
      <c r="R270" s="507"/>
      <c r="S270" s="125"/>
      <c r="T270" s="125"/>
      <c r="U270" s="125"/>
      <c r="V270" s="125"/>
      <c r="W270" s="329"/>
      <c r="X270" s="125"/>
      <c r="Y270" s="329"/>
      <c r="Z270" s="125"/>
      <c r="AA270" s="329"/>
      <c r="AB270" s="125"/>
      <c r="AC270" s="126"/>
      <c r="AD270" s="125"/>
      <c r="AE270" s="125"/>
      <c r="AF270" s="125"/>
      <c r="AG270" s="125"/>
      <c r="AH270" s="125"/>
      <c r="AI270" s="125"/>
      <c r="AJ270" s="125"/>
    </row>
    <row r="271" spans="1:36" ht="12.75" hidden="1" customHeight="1">
      <c r="A271" s="31"/>
      <c r="B271" s="32"/>
      <c r="C271" s="33" t="s">
        <v>1099</v>
      </c>
      <c r="D271" s="34"/>
      <c r="E271" s="277"/>
      <c r="F271" s="277"/>
      <c r="G271" s="277"/>
      <c r="H271" s="277"/>
      <c r="I271" s="277"/>
      <c r="J271" s="277"/>
      <c r="K271" s="277"/>
      <c r="L271" s="277"/>
      <c r="M271" s="277"/>
      <c r="N271" s="277"/>
      <c r="O271" s="277"/>
      <c r="P271" s="277"/>
      <c r="Q271" s="506"/>
      <c r="R271" s="507"/>
      <c r="S271" s="125"/>
      <c r="T271" s="125"/>
      <c r="U271" s="125"/>
      <c r="V271" s="125"/>
      <c r="W271" s="329"/>
      <c r="X271" s="125"/>
      <c r="Y271" s="329"/>
      <c r="Z271" s="125"/>
      <c r="AA271" s="329"/>
      <c r="AB271" s="125"/>
      <c r="AC271" s="126"/>
      <c r="AD271" s="125"/>
      <c r="AE271" s="125"/>
      <c r="AF271" s="125"/>
      <c r="AG271" s="125"/>
      <c r="AH271" s="125"/>
      <c r="AI271" s="125"/>
      <c r="AJ271" s="125"/>
    </row>
    <row r="272" spans="1:36" ht="12.75" customHeight="1">
      <c r="A272" s="31"/>
      <c r="B272" s="32"/>
      <c r="C272" s="36" t="s">
        <v>1100</v>
      </c>
      <c r="D272" s="34"/>
      <c r="E272" s="277"/>
      <c r="F272" s="277"/>
      <c r="G272" s="277"/>
      <c r="H272" s="277"/>
      <c r="I272" s="277"/>
      <c r="J272" s="277"/>
      <c r="K272" s="277"/>
      <c r="L272" s="277"/>
      <c r="M272" s="277"/>
      <c r="N272" s="277"/>
      <c r="O272" s="277"/>
      <c r="P272" s="277"/>
      <c r="Q272" s="506"/>
      <c r="R272" s="507"/>
      <c r="S272" s="125"/>
      <c r="T272" s="125"/>
      <c r="U272" s="125"/>
      <c r="V272" s="125"/>
      <c r="W272" s="329"/>
      <c r="X272" s="125"/>
      <c r="Y272" s="329"/>
      <c r="Z272" s="125"/>
      <c r="AA272" s="329"/>
      <c r="AB272" s="125"/>
      <c r="AC272" s="126"/>
      <c r="AD272" s="125"/>
      <c r="AE272" s="125"/>
      <c r="AF272" s="125"/>
      <c r="AG272" s="125"/>
      <c r="AH272" s="125"/>
      <c r="AI272" s="125"/>
      <c r="AJ272" s="125"/>
    </row>
    <row r="273" spans="1:36" ht="12.75" customHeight="1">
      <c r="A273" s="46"/>
      <c r="B273" s="47"/>
      <c r="C273" s="36" t="s">
        <v>1101</v>
      </c>
      <c r="D273" s="34"/>
      <c r="E273" s="277"/>
      <c r="F273" s="277"/>
      <c r="G273" s="277"/>
      <c r="H273" s="277"/>
      <c r="I273" s="277"/>
      <c r="J273" s="277"/>
      <c r="K273" s="277"/>
      <c r="L273" s="277"/>
      <c r="M273" s="277"/>
      <c r="N273" s="277"/>
      <c r="O273" s="277"/>
      <c r="P273" s="277"/>
      <c r="Q273" s="506"/>
      <c r="R273" s="507"/>
      <c r="S273" s="125"/>
      <c r="T273" s="125"/>
      <c r="U273" s="125"/>
      <c r="V273" s="125"/>
      <c r="W273" s="329"/>
      <c r="X273" s="125"/>
      <c r="Y273" s="329"/>
      <c r="Z273" s="125"/>
      <c r="AA273" s="329"/>
      <c r="AB273" s="125"/>
      <c r="AC273" s="126"/>
      <c r="AD273" s="125"/>
      <c r="AE273" s="125"/>
      <c r="AF273" s="125"/>
      <c r="AG273" s="125"/>
      <c r="AH273" s="125"/>
      <c r="AI273" s="125"/>
      <c r="AJ273" s="125"/>
    </row>
    <row r="274" spans="1:36" ht="12.75" customHeight="1">
      <c r="A274" s="46"/>
      <c r="B274" s="47"/>
      <c r="C274" s="36" t="s">
        <v>1102</v>
      </c>
      <c r="D274" s="34"/>
      <c r="E274" s="277"/>
      <c r="F274" s="277"/>
      <c r="G274" s="277"/>
      <c r="H274" s="277"/>
      <c r="I274" s="277"/>
      <c r="J274" s="277"/>
      <c r="K274" s="277"/>
      <c r="L274" s="277"/>
      <c r="M274" s="277"/>
      <c r="N274" s="277"/>
      <c r="O274" s="277"/>
      <c r="P274" s="277"/>
      <c r="Q274" s="506"/>
      <c r="R274" s="507"/>
      <c r="S274" s="125"/>
      <c r="T274" s="125"/>
      <c r="U274" s="125"/>
      <c r="V274" s="125"/>
      <c r="W274" s="329"/>
      <c r="X274" s="125"/>
      <c r="Y274" s="329"/>
      <c r="Z274" s="125"/>
      <c r="AA274" s="329"/>
      <c r="AB274" s="125"/>
      <c r="AC274" s="126"/>
      <c r="AD274" s="125"/>
      <c r="AE274" s="125"/>
      <c r="AF274" s="125"/>
      <c r="AG274" s="125"/>
      <c r="AH274" s="125"/>
      <c r="AI274" s="125"/>
      <c r="AJ274" s="125"/>
    </row>
    <row r="275" spans="1:36" ht="12.75" customHeight="1">
      <c r="A275" s="46"/>
      <c r="B275" s="47"/>
      <c r="C275" s="36" t="s">
        <v>1103</v>
      </c>
      <c r="D275" s="34"/>
      <c r="E275" s="277"/>
      <c r="F275" s="277"/>
      <c r="G275" s="277"/>
      <c r="H275" s="277"/>
      <c r="I275" s="277"/>
      <c r="J275" s="277"/>
      <c r="K275" s="277"/>
      <c r="L275" s="277"/>
      <c r="M275" s="277"/>
      <c r="N275" s="277"/>
      <c r="O275" s="277"/>
      <c r="P275" s="277"/>
      <c r="Q275" s="506"/>
      <c r="R275" s="507"/>
      <c r="S275" s="125"/>
      <c r="T275" s="125"/>
      <c r="U275" s="125"/>
      <c r="V275" s="125"/>
      <c r="W275" s="329"/>
      <c r="X275" s="125"/>
      <c r="Y275" s="329"/>
      <c r="Z275" s="125"/>
      <c r="AA275" s="329"/>
      <c r="AB275" s="125"/>
      <c r="AC275" s="126"/>
      <c r="AD275" s="125"/>
      <c r="AE275" s="125"/>
      <c r="AF275" s="125"/>
      <c r="AG275" s="125"/>
      <c r="AH275" s="125"/>
      <c r="AI275" s="125"/>
      <c r="AJ275" s="125"/>
    </row>
    <row r="276" spans="1:36" ht="12.75" customHeight="1">
      <c r="A276" s="46"/>
      <c r="B276" s="47"/>
      <c r="C276" s="36" t="s">
        <v>1104</v>
      </c>
      <c r="D276" s="34"/>
      <c r="E276" s="277"/>
      <c r="F276" s="277"/>
      <c r="G276" s="277"/>
      <c r="H276" s="277"/>
      <c r="I276" s="277"/>
      <c r="J276" s="277"/>
      <c r="K276" s="277"/>
      <c r="L276" s="277"/>
      <c r="M276" s="277"/>
      <c r="N276" s="277"/>
      <c r="O276" s="277"/>
      <c r="P276" s="277"/>
      <c r="Q276" s="506"/>
      <c r="R276" s="507"/>
      <c r="S276" s="125"/>
      <c r="T276" s="125"/>
      <c r="U276" s="125"/>
      <c r="V276" s="125"/>
      <c r="W276" s="329"/>
      <c r="X276" s="125"/>
      <c r="Y276" s="329"/>
      <c r="Z276" s="125"/>
      <c r="AA276" s="329"/>
      <c r="AB276" s="125"/>
      <c r="AC276" s="126"/>
      <c r="AD276" s="125"/>
      <c r="AE276" s="125"/>
      <c r="AF276" s="125"/>
      <c r="AG276" s="125"/>
      <c r="AH276" s="125"/>
      <c r="AI276" s="125"/>
      <c r="AJ276" s="125"/>
    </row>
    <row r="277" spans="1:36" ht="12.75" customHeight="1">
      <c r="A277" s="46"/>
      <c r="B277" s="47"/>
      <c r="C277" s="36" t="s">
        <v>1105</v>
      </c>
      <c r="D277" s="34"/>
      <c r="E277" s="277"/>
      <c r="F277" s="277"/>
      <c r="G277" s="277"/>
      <c r="H277" s="277"/>
      <c r="I277" s="277"/>
      <c r="J277" s="277"/>
      <c r="K277" s="277"/>
      <c r="L277" s="277"/>
      <c r="M277" s="277"/>
      <c r="N277" s="277"/>
      <c r="O277" s="277"/>
      <c r="P277" s="277"/>
      <c r="Q277" s="506"/>
      <c r="R277" s="507"/>
      <c r="S277" s="125"/>
      <c r="T277" s="125"/>
      <c r="U277" s="125"/>
      <c r="V277" s="125"/>
      <c r="W277" s="329"/>
      <c r="X277" s="125"/>
      <c r="Y277" s="329"/>
      <c r="Z277" s="125"/>
      <c r="AA277" s="329"/>
      <c r="AB277" s="125"/>
      <c r="AC277" s="126"/>
      <c r="AD277" s="125"/>
      <c r="AE277" s="125"/>
      <c r="AF277" s="125"/>
      <c r="AG277" s="125"/>
      <c r="AH277" s="125"/>
      <c r="AI277" s="125"/>
      <c r="AJ277" s="125"/>
    </row>
    <row r="278" spans="1:36" ht="12.75" customHeight="1">
      <c r="A278" s="52"/>
      <c r="B278" s="53"/>
      <c r="C278" s="222"/>
      <c r="D278" s="40"/>
      <c r="E278" s="496"/>
      <c r="F278" s="496"/>
      <c r="G278" s="496"/>
      <c r="H278" s="496"/>
      <c r="I278" s="496"/>
      <c r="J278" s="496"/>
      <c r="K278" s="496"/>
      <c r="L278" s="496"/>
      <c r="M278" s="496"/>
      <c r="N278" s="496"/>
      <c r="O278" s="496"/>
      <c r="P278" s="496"/>
      <c r="Q278" s="508"/>
      <c r="R278" s="509"/>
      <c r="S278" s="125"/>
      <c r="T278" s="125"/>
      <c r="U278" s="125"/>
      <c r="V278" s="125"/>
      <c r="W278" s="329"/>
      <c r="X278" s="125"/>
      <c r="Y278" s="329"/>
      <c r="Z278" s="125"/>
      <c r="AA278" s="329"/>
      <c r="AB278" s="125"/>
      <c r="AC278" s="126"/>
      <c r="AD278" s="125"/>
      <c r="AE278" s="125"/>
      <c r="AF278" s="125"/>
      <c r="AG278" s="125"/>
      <c r="AH278" s="125"/>
      <c r="AI278" s="125"/>
      <c r="AJ278" s="125"/>
    </row>
    <row r="279" spans="1:36" ht="12.75" customHeight="1">
      <c r="A279" s="46" t="s">
        <v>1106</v>
      </c>
      <c r="B279" s="89">
        <v>113</v>
      </c>
      <c r="C279" s="497" t="s">
        <v>1107</v>
      </c>
      <c r="D279" s="58">
        <v>1076</v>
      </c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280">
        <f>SUM(E279:P279)</f>
        <v>0</v>
      </c>
      <c r="R279" s="460" t="e">
        <f>AVERAGE(E279:P279)</f>
        <v>#DIV/0!</v>
      </c>
      <c r="S279" s="309" t="e">
        <f>+R279</f>
        <v>#DIV/0!</v>
      </c>
      <c r="T279" s="125"/>
      <c r="U279" s="125"/>
      <c r="V279" s="125"/>
      <c r="W279" s="329"/>
      <c r="X279" s="125"/>
      <c r="Y279" s="329"/>
      <c r="Z279" s="125"/>
      <c r="AA279" s="329"/>
      <c r="AB279" s="125"/>
      <c r="AC279" s="126"/>
      <c r="AD279" s="125"/>
      <c r="AE279" s="125"/>
      <c r="AF279" s="125"/>
      <c r="AG279" s="125"/>
      <c r="AH279" s="125"/>
      <c r="AI279" s="125"/>
      <c r="AJ279" s="125"/>
    </row>
    <row r="280" spans="1:36" ht="12.75" customHeight="1">
      <c r="A280" s="46"/>
      <c r="B280" s="89"/>
      <c r="C280" s="192" t="s">
        <v>1108</v>
      </c>
      <c r="D280" s="32"/>
      <c r="E280" s="35"/>
      <c r="F280" s="3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280">
        <f>SUM(E280:P280)</f>
        <v>0</v>
      </c>
      <c r="R280" s="308">
        <f>+Q280/12</f>
        <v>0</v>
      </c>
      <c r="S280" s="309"/>
      <c r="T280" s="309">
        <f>+R280</f>
        <v>0</v>
      </c>
      <c r="U280" s="221">
        <f>+Q280</f>
        <v>0</v>
      </c>
      <c r="V280" s="329" t="s">
        <v>376</v>
      </c>
      <c r="W280" s="329" t="s">
        <v>376</v>
      </c>
      <c r="X280" s="329" t="s">
        <v>376</v>
      </c>
      <c r="Y280" s="329" t="s">
        <v>376</v>
      </c>
      <c r="Z280" s="329" t="s">
        <v>376</v>
      </c>
      <c r="AA280" s="329" t="s">
        <v>376</v>
      </c>
      <c r="AB280" s="125"/>
      <c r="AC280" s="126"/>
      <c r="AD280" s="125"/>
      <c r="AE280" s="125"/>
      <c r="AF280" s="125"/>
      <c r="AG280" s="125"/>
      <c r="AH280" s="125"/>
      <c r="AI280" s="125"/>
      <c r="AJ280" s="125"/>
    </row>
    <row r="281" spans="1:36" ht="12.75" customHeight="1">
      <c r="A281" s="46"/>
      <c r="B281" s="89"/>
      <c r="C281" s="36" t="s">
        <v>1011</v>
      </c>
      <c r="D281" s="34"/>
      <c r="E281" s="118">
        <f t="shared" ref="E281:Q281" si="30">E279/$D$279</f>
        <v>0</v>
      </c>
      <c r="F281" s="214">
        <f t="shared" si="30"/>
        <v>0</v>
      </c>
      <c r="G281" s="118">
        <f t="shared" si="30"/>
        <v>0</v>
      </c>
      <c r="H281" s="214">
        <f t="shared" si="30"/>
        <v>0</v>
      </c>
      <c r="I281" s="214">
        <f t="shared" si="30"/>
        <v>0</v>
      </c>
      <c r="J281" s="214">
        <f t="shared" si="30"/>
        <v>0</v>
      </c>
      <c r="K281" s="214">
        <f t="shared" si="30"/>
        <v>0</v>
      </c>
      <c r="L281" s="214">
        <f t="shared" si="30"/>
        <v>0</v>
      </c>
      <c r="M281" s="214">
        <f t="shared" si="30"/>
        <v>0</v>
      </c>
      <c r="N281" s="214">
        <f t="shared" si="30"/>
        <v>0</v>
      </c>
      <c r="O281" s="214">
        <f t="shared" si="30"/>
        <v>0</v>
      </c>
      <c r="P281" s="214">
        <f t="shared" si="30"/>
        <v>0</v>
      </c>
      <c r="Q281" s="180">
        <f t="shared" si="30"/>
        <v>0</v>
      </c>
      <c r="R281" s="308" t="e">
        <f>+R279/D279</f>
        <v>#DIV/0!</v>
      </c>
      <c r="S281" s="125"/>
      <c r="T281" s="309"/>
      <c r="U281" s="125"/>
      <c r="V281" s="125"/>
      <c r="W281" s="329"/>
      <c r="X281" s="125"/>
      <c r="Y281" s="329"/>
      <c r="Z281" s="125"/>
      <c r="AA281" s="329"/>
      <c r="AB281" s="125"/>
      <c r="AC281" s="126"/>
      <c r="AD281" s="125"/>
      <c r="AE281" s="125"/>
      <c r="AF281" s="125"/>
      <c r="AG281" s="125"/>
      <c r="AH281" s="125"/>
      <c r="AI281" s="125"/>
      <c r="AJ281" s="125"/>
    </row>
    <row r="282" spans="1:36" ht="12.75" customHeight="1">
      <c r="A282" s="46"/>
      <c r="B282" s="89"/>
      <c r="C282" s="36" t="s">
        <v>1109</v>
      </c>
      <c r="D282" s="34"/>
      <c r="E282" s="95"/>
      <c r="F282" s="95"/>
      <c r="G282" s="94"/>
      <c r="H282" s="95"/>
      <c r="I282" s="95"/>
      <c r="J282" s="95"/>
      <c r="K282" s="94"/>
      <c r="L282" s="94"/>
      <c r="M282" s="94"/>
      <c r="N282" s="95"/>
      <c r="O282" s="95"/>
      <c r="P282" s="95"/>
      <c r="Q282" s="95"/>
      <c r="R282" s="165"/>
      <c r="S282" s="125"/>
      <c r="T282" s="309"/>
      <c r="U282" s="125"/>
      <c r="V282" s="125"/>
      <c r="W282" s="329"/>
      <c r="X282" s="125"/>
      <c r="Y282" s="329"/>
      <c r="Z282" s="125"/>
      <c r="AA282" s="329"/>
      <c r="AB282" s="125"/>
      <c r="AC282" s="126"/>
      <c r="AD282" s="125"/>
      <c r="AE282" s="125"/>
      <c r="AF282" s="125"/>
      <c r="AG282" s="125"/>
      <c r="AH282" s="125"/>
      <c r="AI282" s="125"/>
      <c r="AJ282" s="125"/>
    </row>
    <row r="283" spans="1:36" ht="12.75" customHeight="1">
      <c r="A283" s="46"/>
      <c r="B283" s="89"/>
      <c r="C283" s="36" t="s">
        <v>1110</v>
      </c>
      <c r="D283" s="34"/>
      <c r="E283" s="300"/>
      <c r="F283" s="300"/>
      <c r="G283" s="498"/>
      <c r="H283" s="300"/>
      <c r="I283" s="300"/>
      <c r="J283" s="300"/>
      <c r="K283" s="300"/>
      <c r="L283" s="300"/>
      <c r="M283" s="300"/>
      <c r="N283" s="300"/>
      <c r="O283" s="300"/>
      <c r="P283" s="300"/>
      <c r="Q283" s="300"/>
      <c r="R283" s="510"/>
      <c r="S283" s="125"/>
      <c r="T283" s="309"/>
      <c r="U283" s="125"/>
      <c r="V283" s="125"/>
      <c r="W283" s="329"/>
      <c r="X283" s="125"/>
      <c r="Y283" s="329"/>
      <c r="Z283" s="125"/>
      <c r="AA283" s="329"/>
      <c r="AB283" s="125"/>
      <c r="AC283" s="126"/>
      <c r="AD283" s="125"/>
      <c r="AE283" s="125"/>
      <c r="AF283" s="125"/>
      <c r="AG283" s="125"/>
      <c r="AH283" s="125"/>
      <c r="AI283" s="125"/>
      <c r="AJ283" s="125"/>
    </row>
    <row r="284" spans="1:36" ht="12.75" customHeight="1">
      <c r="A284" s="46"/>
      <c r="B284" s="89"/>
      <c r="C284" s="36" t="s">
        <v>1011</v>
      </c>
      <c r="D284" s="34"/>
      <c r="E284" s="300"/>
      <c r="F284" s="300"/>
      <c r="G284" s="498"/>
      <c r="H284" s="300"/>
      <c r="I284" s="300"/>
      <c r="J284" s="300"/>
      <c r="K284" s="300"/>
      <c r="L284" s="300"/>
      <c r="M284" s="300"/>
      <c r="N284" s="300"/>
      <c r="O284" s="300"/>
      <c r="P284" s="300"/>
      <c r="Q284" s="300"/>
      <c r="R284" s="510"/>
      <c r="S284" s="125"/>
      <c r="T284" s="309"/>
      <c r="U284" s="125"/>
      <c r="V284" s="125"/>
      <c r="W284" s="329"/>
      <c r="X284" s="125"/>
      <c r="Y284" s="329"/>
      <c r="Z284" s="125"/>
      <c r="AA284" s="329"/>
      <c r="AB284" s="125"/>
      <c r="AC284" s="126"/>
      <c r="AD284" s="125"/>
      <c r="AE284" s="125"/>
      <c r="AF284" s="125"/>
      <c r="AG284" s="125"/>
      <c r="AH284" s="125"/>
      <c r="AI284" s="125"/>
      <c r="AJ284" s="125"/>
    </row>
    <row r="285" spans="1:36" ht="12.75" customHeight="1">
      <c r="A285" s="46"/>
      <c r="B285" s="89"/>
      <c r="C285" s="36" t="s">
        <v>1111</v>
      </c>
      <c r="D285" s="34"/>
      <c r="E285" s="300"/>
      <c r="F285" s="300"/>
      <c r="G285" s="498"/>
      <c r="H285" s="300"/>
      <c r="I285" s="300"/>
      <c r="J285" s="300"/>
      <c r="K285" s="300"/>
      <c r="L285" s="300"/>
      <c r="M285" s="300"/>
      <c r="N285" s="300"/>
      <c r="O285" s="300"/>
      <c r="P285" s="300"/>
      <c r="Q285" s="300"/>
      <c r="R285" s="510"/>
      <c r="S285" s="125"/>
      <c r="T285" s="309"/>
      <c r="U285" s="125"/>
      <c r="V285" s="125"/>
      <c r="W285" s="329"/>
      <c r="X285" s="125"/>
      <c r="Y285" s="329"/>
      <c r="Z285" s="125"/>
      <c r="AA285" s="329"/>
      <c r="AB285" s="125"/>
      <c r="AC285" s="126"/>
      <c r="AD285" s="125"/>
      <c r="AE285" s="125"/>
      <c r="AF285" s="125"/>
      <c r="AG285" s="125"/>
      <c r="AH285" s="125"/>
      <c r="AI285" s="125"/>
      <c r="AJ285" s="125"/>
    </row>
    <row r="286" spans="1:36" ht="12.75" customHeight="1">
      <c r="A286" s="46"/>
      <c r="B286" s="89"/>
      <c r="C286" s="36" t="s">
        <v>1112</v>
      </c>
      <c r="D286" s="34"/>
      <c r="E286" s="300"/>
      <c r="F286" s="300"/>
      <c r="G286" s="498"/>
      <c r="H286" s="300"/>
      <c r="I286" s="300"/>
      <c r="J286" s="300"/>
      <c r="K286" s="300"/>
      <c r="L286" s="300"/>
      <c r="M286" s="300"/>
      <c r="N286" s="300"/>
      <c r="O286" s="300"/>
      <c r="P286" s="95"/>
      <c r="Q286" s="201"/>
      <c r="R286" s="510"/>
      <c r="S286" s="125"/>
      <c r="T286" s="309"/>
      <c r="U286" s="125"/>
      <c r="V286" s="125"/>
      <c r="W286" s="329"/>
      <c r="X286" s="125"/>
      <c r="Y286" s="329"/>
      <c r="Z286" s="125"/>
      <c r="AA286" s="329"/>
      <c r="AB286" s="125"/>
      <c r="AC286" s="126"/>
      <c r="AD286" s="125"/>
      <c r="AE286" s="125"/>
      <c r="AF286" s="125"/>
      <c r="AG286" s="125"/>
      <c r="AH286" s="125"/>
      <c r="AI286" s="125"/>
      <c r="AJ286" s="125"/>
    </row>
    <row r="287" spans="1:36" ht="12.75" customHeight="1">
      <c r="A287" s="46"/>
      <c r="B287" s="89"/>
      <c r="C287" s="36" t="s">
        <v>1113</v>
      </c>
      <c r="D287" s="34"/>
      <c r="E287" s="300"/>
      <c r="F287" s="300"/>
      <c r="G287" s="498"/>
      <c r="H287" s="300"/>
      <c r="I287" s="300"/>
      <c r="J287" s="300"/>
      <c r="K287" s="300"/>
      <c r="L287" s="300"/>
      <c r="M287" s="300"/>
      <c r="N287" s="300"/>
      <c r="O287" s="300"/>
      <c r="P287" s="146"/>
      <c r="Q287" s="201"/>
      <c r="R287" s="510"/>
      <c r="S287" s="125"/>
      <c r="T287" s="309"/>
      <c r="U287" s="125"/>
      <c r="V287" s="125"/>
      <c r="W287" s="329"/>
      <c r="X287" s="125"/>
      <c r="Y287" s="329"/>
      <c r="Z287" s="125"/>
      <c r="AA287" s="329"/>
      <c r="AB287" s="125"/>
      <c r="AC287" s="126"/>
      <c r="AD287" s="125"/>
      <c r="AE287" s="125"/>
      <c r="AF287" s="125"/>
      <c r="AG287" s="125"/>
      <c r="AH287" s="125"/>
      <c r="AI287" s="125"/>
      <c r="AJ287" s="125"/>
    </row>
    <row r="288" spans="1:36" ht="12.75" customHeight="1">
      <c r="A288" s="46"/>
      <c r="B288" s="89"/>
      <c r="C288" s="36" t="s">
        <v>1114</v>
      </c>
      <c r="D288" s="34"/>
      <c r="E288" s="95"/>
      <c r="F288" s="95"/>
      <c r="G288" s="94"/>
      <c r="H288" s="95"/>
      <c r="I288" s="95"/>
      <c r="J288" s="95"/>
      <c r="K288" s="95"/>
      <c r="L288" s="95"/>
      <c r="M288" s="95"/>
      <c r="N288" s="95"/>
      <c r="O288" s="95"/>
      <c r="P288" s="95"/>
      <c r="Q288" s="95"/>
      <c r="R288" s="165"/>
      <c r="S288" s="125"/>
      <c r="T288" s="309"/>
      <c r="U288" s="125"/>
      <c r="V288" s="125"/>
      <c r="W288" s="329"/>
      <c r="X288" s="125"/>
      <c r="Y288" s="329"/>
      <c r="Z288" s="125"/>
      <c r="AA288" s="329"/>
      <c r="AB288" s="125"/>
      <c r="AC288" s="126"/>
      <c r="AD288" s="125"/>
      <c r="AE288" s="125"/>
      <c r="AF288" s="125"/>
      <c r="AG288" s="125"/>
      <c r="AH288" s="125"/>
      <c r="AI288" s="125"/>
      <c r="AJ288" s="125"/>
    </row>
    <row r="289" spans="1:36" ht="12.75" customHeight="1">
      <c r="A289" s="52"/>
      <c r="B289" s="53"/>
      <c r="C289" s="222"/>
      <c r="D289" s="40"/>
      <c r="E289" s="499"/>
      <c r="F289" s="499"/>
      <c r="G289" s="500"/>
      <c r="H289" s="499"/>
      <c r="I289" s="499"/>
      <c r="J289" s="499"/>
      <c r="K289" s="499"/>
      <c r="L289" s="499"/>
      <c r="M289" s="499"/>
      <c r="N289" s="499"/>
      <c r="O289" s="499"/>
      <c r="P289" s="499"/>
      <c r="Q289" s="84"/>
      <c r="R289" s="424"/>
      <c r="S289" s="125"/>
      <c r="T289" s="309"/>
      <c r="U289" s="125"/>
      <c r="V289" s="125"/>
      <c r="W289" s="329"/>
      <c r="X289" s="125"/>
      <c r="Y289" s="329"/>
      <c r="Z289" s="125"/>
      <c r="AA289" s="329"/>
      <c r="AB289" s="125"/>
      <c r="AC289" s="126"/>
      <c r="AD289" s="125"/>
      <c r="AE289" s="125"/>
      <c r="AF289" s="125"/>
      <c r="AG289" s="125"/>
      <c r="AH289" s="125"/>
      <c r="AI289" s="125"/>
      <c r="AJ289" s="125"/>
    </row>
    <row r="290" spans="1:36" ht="12.75" customHeight="1">
      <c r="A290" s="42" t="s">
        <v>570</v>
      </c>
      <c r="B290" s="43">
        <v>546</v>
      </c>
      <c r="C290" s="285" t="s">
        <v>1115</v>
      </c>
      <c r="D290" s="226">
        <v>77586.91</v>
      </c>
      <c r="E290" s="174">
        <v>753146.9</v>
      </c>
      <c r="F290" s="174">
        <v>565697.62</v>
      </c>
      <c r="G290" s="174">
        <v>620620.56999999995</v>
      </c>
      <c r="H290" s="174">
        <v>478519.46</v>
      </c>
      <c r="I290" s="174">
        <v>751176.52</v>
      </c>
      <c r="J290" s="174">
        <v>773434.95</v>
      </c>
      <c r="K290" s="174"/>
      <c r="L290" s="174"/>
      <c r="M290" s="174"/>
      <c r="N290" s="174"/>
      <c r="O290" s="174"/>
      <c r="P290" s="174"/>
      <c r="Q290" s="307">
        <f>SUM(E290:P290)</f>
        <v>3942596.02</v>
      </c>
      <c r="R290" s="460">
        <f>AVERAGE(E290:P290)</f>
        <v>657099.33666666702</v>
      </c>
      <c r="S290" s="309">
        <f>+R290</f>
        <v>657099.33666666702</v>
      </c>
      <c r="T290" s="125"/>
      <c r="U290" s="125"/>
      <c r="V290" s="125"/>
      <c r="W290" s="329"/>
      <c r="X290" s="125"/>
      <c r="Y290" s="329"/>
      <c r="Z290" s="125"/>
      <c r="AA290" s="329"/>
      <c r="AB290" s="125"/>
      <c r="AC290" s="126"/>
      <c r="AD290" s="125"/>
      <c r="AE290" s="125"/>
      <c r="AF290" s="125"/>
      <c r="AG290" s="125"/>
      <c r="AH290" s="125"/>
      <c r="AI290" s="125"/>
      <c r="AJ290" s="125"/>
    </row>
    <row r="291" spans="1:36" ht="12.75" customHeight="1">
      <c r="A291" s="46"/>
      <c r="B291" s="47"/>
      <c r="C291" s="73" t="s">
        <v>1116</v>
      </c>
      <c r="D291" s="34"/>
      <c r="E291" s="180" t="s">
        <v>376</v>
      </c>
      <c r="F291" s="180" t="s">
        <v>376</v>
      </c>
      <c r="G291" s="180" t="s">
        <v>376</v>
      </c>
      <c r="H291" s="180" t="s">
        <v>376</v>
      </c>
      <c r="I291" s="180" t="s">
        <v>376</v>
      </c>
      <c r="J291" s="180" t="s">
        <v>376</v>
      </c>
      <c r="K291" s="35"/>
      <c r="L291" s="35"/>
      <c r="M291" s="35"/>
      <c r="N291" s="35"/>
      <c r="O291" s="35"/>
      <c r="P291" s="35"/>
      <c r="Q291" s="379">
        <f>SUM(E291:P291)</f>
        <v>0</v>
      </c>
      <c r="R291" s="308">
        <f>+Q291/12</f>
        <v>0</v>
      </c>
      <c r="S291" s="125"/>
      <c r="T291" s="309">
        <f>+R291</f>
        <v>0</v>
      </c>
      <c r="U291" s="221">
        <f>+Q291</f>
        <v>0</v>
      </c>
      <c r="V291" s="329" t="s">
        <v>376</v>
      </c>
      <c r="W291" s="329" t="s">
        <v>376</v>
      </c>
      <c r="X291" s="329" t="s">
        <v>376</v>
      </c>
      <c r="Y291" s="329" t="s">
        <v>376</v>
      </c>
      <c r="Z291" s="329" t="s">
        <v>376</v>
      </c>
      <c r="AA291" s="329" t="s">
        <v>376</v>
      </c>
      <c r="AB291" s="125"/>
      <c r="AC291" s="126"/>
      <c r="AD291" s="125"/>
      <c r="AE291" s="125"/>
      <c r="AF291" s="125"/>
      <c r="AG291" s="125"/>
      <c r="AH291" s="125"/>
      <c r="AI291" s="125"/>
      <c r="AJ291" s="125"/>
    </row>
    <row r="292" spans="1:36" ht="12.75" customHeight="1">
      <c r="A292" s="46"/>
      <c r="B292" s="47"/>
      <c r="C292" s="241" t="s">
        <v>1117</v>
      </c>
      <c r="D292" s="34"/>
      <c r="E292" s="256">
        <f t="shared" ref="E292:Q292" si="31">E290/$D$290</f>
        <v>9.7071387428626803</v>
      </c>
      <c r="F292" s="256">
        <f t="shared" si="31"/>
        <v>7.2911476948882203</v>
      </c>
      <c r="G292" s="256">
        <f t="shared" si="31"/>
        <v>7.9990370798373096</v>
      </c>
      <c r="H292" s="256">
        <f t="shared" si="31"/>
        <v>6.16752825959946</v>
      </c>
      <c r="I292" s="256">
        <f t="shared" si="31"/>
        <v>9.6817429641159798</v>
      </c>
      <c r="J292" s="256">
        <f t="shared" si="31"/>
        <v>9.9686267954220593</v>
      </c>
      <c r="K292" s="256">
        <f t="shared" si="31"/>
        <v>0</v>
      </c>
      <c r="L292" s="256">
        <f t="shared" si="31"/>
        <v>0</v>
      </c>
      <c r="M292" s="256">
        <f t="shared" si="31"/>
        <v>0</v>
      </c>
      <c r="N292" s="256">
        <f t="shared" si="31"/>
        <v>0</v>
      </c>
      <c r="O292" s="256">
        <f t="shared" si="31"/>
        <v>0</v>
      </c>
      <c r="P292" s="256">
        <f t="shared" si="31"/>
        <v>0</v>
      </c>
      <c r="Q292" s="198">
        <f t="shared" si="31"/>
        <v>50.815221536725701</v>
      </c>
      <c r="R292" s="308">
        <f>+R290/D290</f>
        <v>8.4692035894542794</v>
      </c>
      <c r="S292" s="125"/>
      <c r="T292" s="125"/>
      <c r="U292" s="125"/>
      <c r="V292" s="329"/>
      <c r="W292" s="329"/>
      <c r="X292" s="125"/>
      <c r="Y292" s="329"/>
      <c r="Z292" s="125"/>
      <c r="AA292" s="329"/>
      <c r="AB292" s="125"/>
      <c r="AC292" s="126"/>
      <c r="AD292" s="125"/>
      <c r="AE292" s="125"/>
      <c r="AF292" s="125"/>
      <c r="AG292" s="125"/>
      <c r="AH292" s="125"/>
      <c r="AI292" s="125"/>
      <c r="AJ292" s="125"/>
    </row>
    <row r="293" spans="1:36" ht="12.75" customHeight="1">
      <c r="A293" s="46"/>
      <c r="B293" s="47"/>
      <c r="C293" s="241" t="s">
        <v>1118</v>
      </c>
      <c r="D293" s="34"/>
      <c r="E293" s="144"/>
      <c r="F293" s="245"/>
      <c r="G293" s="245"/>
      <c r="H293" s="245"/>
      <c r="I293" s="245"/>
      <c r="J293" s="245"/>
      <c r="K293" s="245"/>
      <c r="L293" s="245"/>
      <c r="M293" s="245"/>
      <c r="N293" s="245"/>
      <c r="O293" s="245"/>
      <c r="P293" s="245"/>
      <c r="Q293" s="180"/>
      <c r="R293" s="310"/>
      <c r="S293" s="125"/>
      <c r="T293" s="125"/>
      <c r="U293" s="125"/>
      <c r="V293" s="329"/>
      <c r="W293" s="329"/>
      <c r="X293" s="125"/>
      <c r="Y293" s="329"/>
      <c r="Z293" s="125"/>
      <c r="AA293" s="329"/>
      <c r="AB293" s="125"/>
      <c r="AC293" s="126"/>
      <c r="AD293" s="125"/>
      <c r="AE293" s="125"/>
      <c r="AF293" s="125"/>
      <c r="AG293" s="125"/>
      <c r="AH293" s="125"/>
      <c r="AI293" s="125"/>
      <c r="AJ293" s="125"/>
    </row>
    <row r="294" spans="1:36" ht="12.75" customHeight="1">
      <c r="A294" s="46"/>
      <c r="B294" s="47"/>
      <c r="C294" s="241"/>
      <c r="D294" s="34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5"/>
      <c r="R294" s="477"/>
      <c r="S294" s="125"/>
      <c r="T294" s="125"/>
      <c r="U294" s="125"/>
      <c r="V294" s="329"/>
      <c r="W294" s="329"/>
      <c r="X294" s="125"/>
      <c r="Y294" s="329"/>
      <c r="Z294" s="125"/>
      <c r="AA294" s="329"/>
      <c r="AB294" s="125"/>
      <c r="AC294" s="126"/>
      <c r="AD294" s="125"/>
      <c r="AE294" s="125"/>
      <c r="AF294" s="125"/>
      <c r="AG294" s="125"/>
      <c r="AH294" s="125"/>
      <c r="AI294" s="125"/>
      <c r="AJ294" s="125"/>
    </row>
    <row r="295" spans="1:36" ht="12.75" customHeight="1">
      <c r="A295" s="46"/>
      <c r="B295" s="47"/>
      <c r="C295" s="241" t="s">
        <v>1119</v>
      </c>
      <c r="D295" s="34"/>
      <c r="E295" s="38">
        <v>2816524.38</v>
      </c>
      <c r="F295" s="38">
        <v>1957746.88</v>
      </c>
      <c r="G295" s="38">
        <v>2895823.87</v>
      </c>
      <c r="H295" s="38">
        <v>2550600.12</v>
      </c>
      <c r="I295" s="38">
        <v>3016412.13</v>
      </c>
      <c r="J295" s="38">
        <v>2931836.85</v>
      </c>
      <c r="K295" s="38"/>
      <c r="L295" s="38"/>
      <c r="M295" s="38"/>
      <c r="N295" s="38"/>
      <c r="O295" s="38"/>
      <c r="P295" s="38"/>
      <c r="Q295" s="280">
        <f>SUM(E295:P295)</f>
        <v>16168944.23</v>
      </c>
      <c r="R295" s="460">
        <f>AVERAGE(E295:P295)</f>
        <v>2694824.0383333298</v>
      </c>
      <c r="S295" s="309">
        <f>+R295</f>
        <v>2694824.0383333298</v>
      </c>
      <c r="T295" s="125"/>
      <c r="U295" s="125"/>
      <c r="V295" s="329"/>
      <c r="W295" s="329"/>
      <c r="X295" s="125"/>
      <c r="Y295" s="329"/>
      <c r="Z295" s="125"/>
      <c r="AA295" s="329"/>
      <c r="AB295" s="125"/>
      <c r="AC295" s="126"/>
      <c r="AD295" s="125"/>
      <c r="AE295" s="125"/>
      <c r="AF295" s="125"/>
      <c r="AG295" s="125"/>
      <c r="AH295" s="125"/>
      <c r="AI295" s="125"/>
      <c r="AJ295" s="125"/>
    </row>
    <row r="296" spans="1:36" ht="12.75" customHeight="1">
      <c r="A296" s="46"/>
      <c r="B296" s="47"/>
      <c r="C296" s="36" t="s">
        <v>1120</v>
      </c>
      <c r="D296" s="34"/>
      <c r="E296" s="38" t="s">
        <v>376</v>
      </c>
      <c r="F296" s="38" t="s">
        <v>376</v>
      </c>
      <c r="G296" s="38" t="s">
        <v>376</v>
      </c>
      <c r="H296" s="38" t="s">
        <v>376</v>
      </c>
      <c r="I296" s="38" t="s">
        <v>376</v>
      </c>
      <c r="J296" s="38" t="s">
        <v>376</v>
      </c>
      <c r="K296" s="38"/>
      <c r="L296" s="38"/>
      <c r="M296" s="38"/>
      <c r="N296" s="38"/>
      <c r="O296" s="38"/>
      <c r="P296" s="38"/>
      <c r="Q296" s="379">
        <f>SUM(E296:P296)</f>
        <v>0</v>
      </c>
      <c r="R296" s="308">
        <f>+Q296/12</f>
        <v>0</v>
      </c>
      <c r="S296" s="125"/>
      <c r="T296" s="309">
        <f>+R296</f>
        <v>0</v>
      </c>
      <c r="U296" s="221">
        <f>+Q296</f>
        <v>0</v>
      </c>
      <c r="V296" s="329" t="s">
        <v>376</v>
      </c>
      <c r="W296" s="329" t="s">
        <v>376</v>
      </c>
      <c r="X296" s="329" t="s">
        <v>376</v>
      </c>
      <c r="Y296" s="329" t="s">
        <v>376</v>
      </c>
      <c r="Z296" s="329" t="s">
        <v>376</v>
      </c>
      <c r="AA296" s="329" t="s">
        <v>376</v>
      </c>
      <c r="AB296" s="125"/>
      <c r="AC296" s="126"/>
      <c r="AD296" s="125"/>
      <c r="AE296" s="125"/>
      <c r="AF296" s="125"/>
      <c r="AG296" s="125"/>
      <c r="AH296" s="125"/>
      <c r="AI296" s="125"/>
      <c r="AJ296" s="125"/>
    </row>
    <row r="297" spans="1:36" ht="12.75" customHeight="1">
      <c r="A297" s="46"/>
      <c r="B297" s="47"/>
      <c r="C297" s="36" t="s">
        <v>1121</v>
      </c>
      <c r="D297" s="34"/>
      <c r="E297" s="118">
        <f t="shared" ref="E297:Q297" si="32">E295/$D$290</f>
        <v>36.301540814036798</v>
      </c>
      <c r="F297" s="118">
        <f t="shared" si="32"/>
        <v>25.232953342258401</v>
      </c>
      <c r="G297" s="118">
        <f t="shared" si="32"/>
        <v>37.323613867339198</v>
      </c>
      <c r="H297" s="118">
        <f t="shared" si="32"/>
        <v>32.874103634234203</v>
      </c>
      <c r="I297" s="118">
        <f t="shared" si="32"/>
        <v>38.877848466964302</v>
      </c>
      <c r="J297" s="118">
        <f t="shared" si="32"/>
        <v>37.7877769587679</v>
      </c>
      <c r="K297" s="118">
        <f t="shared" si="32"/>
        <v>0</v>
      </c>
      <c r="L297" s="118">
        <f t="shared" si="32"/>
        <v>0</v>
      </c>
      <c r="M297" s="118">
        <f t="shared" si="32"/>
        <v>0</v>
      </c>
      <c r="N297" s="118">
        <f t="shared" si="32"/>
        <v>0</v>
      </c>
      <c r="O297" s="118">
        <f t="shared" si="32"/>
        <v>0</v>
      </c>
      <c r="P297" s="118">
        <f t="shared" si="32"/>
        <v>0</v>
      </c>
      <c r="Q297" s="35">
        <f t="shared" si="32"/>
        <v>208.39783708360099</v>
      </c>
      <c r="R297" s="308">
        <f>+R295/D290</f>
        <v>34.732972847266801</v>
      </c>
      <c r="S297" s="125"/>
      <c r="T297" s="125"/>
      <c r="U297" s="125"/>
      <c r="V297" s="125"/>
      <c r="W297" s="329"/>
      <c r="X297" s="125"/>
      <c r="Y297" s="329"/>
      <c r="Z297" s="125"/>
      <c r="AA297" s="329"/>
      <c r="AB297" s="125"/>
      <c r="AC297" s="126"/>
      <c r="AD297" s="125"/>
      <c r="AE297" s="125"/>
      <c r="AF297" s="125"/>
      <c r="AG297" s="125"/>
      <c r="AH297" s="125"/>
      <c r="AI297" s="125"/>
      <c r="AJ297" s="125"/>
    </row>
    <row r="298" spans="1:36" ht="12.75" customHeight="1">
      <c r="A298" s="46"/>
      <c r="B298" s="47"/>
      <c r="C298" s="36" t="s">
        <v>1122</v>
      </c>
      <c r="D298" s="34"/>
      <c r="E298" s="179"/>
      <c r="F298" s="235"/>
      <c r="G298" s="179"/>
      <c r="H298" s="179"/>
      <c r="I298" s="179"/>
      <c r="J298" s="179"/>
      <c r="K298" s="179"/>
      <c r="L298" s="179"/>
      <c r="M298" s="179"/>
      <c r="N298" s="179"/>
      <c r="O298" s="179"/>
      <c r="P298" s="179"/>
      <c r="Q298" s="472"/>
      <c r="R298" s="477"/>
      <c r="S298" s="125"/>
      <c r="T298" s="125"/>
      <c r="U298" s="125"/>
      <c r="V298" s="125"/>
      <c r="W298" s="329"/>
      <c r="X298" s="125"/>
      <c r="Y298" s="329"/>
      <c r="Z298" s="125"/>
      <c r="AA298" s="329"/>
      <c r="AB298" s="125"/>
      <c r="AC298" s="126"/>
      <c r="AD298" s="125"/>
      <c r="AE298" s="125"/>
      <c r="AF298" s="125"/>
      <c r="AG298" s="125"/>
      <c r="AH298" s="125"/>
      <c r="AI298" s="125"/>
      <c r="AJ298" s="125"/>
    </row>
    <row r="299" spans="1:36" ht="12.75" customHeight="1">
      <c r="A299" s="315"/>
      <c r="B299" s="32"/>
      <c r="C299" s="36" t="s">
        <v>1678</v>
      </c>
      <c r="D299" s="34"/>
      <c r="E299" s="179"/>
      <c r="F299" s="235"/>
      <c r="G299" s="179"/>
      <c r="H299" s="179"/>
      <c r="I299" s="179"/>
      <c r="J299" s="179"/>
      <c r="K299" s="179"/>
      <c r="L299" s="179"/>
      <c r="M299" s="179"/>
      <c r="N299" s="179"/>
      <c r="O299" s="179"/>
      <c r="P299" s="179"/>
      <c r="Q299" s="472"/>
      <c r="R299" s="477"/>
      <c r="S299" s="125"/>
      <c r="T299" s="125"/>
      <c r="U299" s="125"/>
      <c r="V299" s="125"/>
      <c r="W299" s="329"/>
      <c r="X299" s="125"/>
      <c r="Y299" s="329"/>
      <c r="Z299" s="125"/>
      <c r="AA299" s="329"/>
      <c r="AB299" s="125"/>
      <c r="AC299" s="126"/>
      <c r="AD299" s="125"/>
      <c r="AE299" s="125"/>
      <c r="AF299" s="125"/>
      <c r="AG299" s="125"/>
      <c r="AH299" s="125"/>
      <c r="AI299" s="125"/>
      <c r="AJ299" s="125"/>
    </row>
    <row r="300" spans="1:36" ht="117.75" customHeight="1">
      <c r="A300" s="52"/>
      <c r="B300" s="53"/>
      <c r="C300" s="54" t="s">
        <v>1679</v>
      </c>
      <c r="D300" s="66"/>
      <c r="E300" s="41"/>
      <c r="F300" s="316"/>
      <c r="G300" s="181"/>
      <c r="H300" s="181"/>
      <c r="I300" s="181"/>
      <c r="J300" s="181"/>
      <c r="K300" s="181"/>
      <c r="L300" s="41"/>
      <c r="M300" s="181"/>
      <c r="N300" s="181"/>
      <c r="O300" s="181"/>
      <c r="P300" s="181"/>
      <c r="Q300" s="323"/>
      <c r="R300" s="306"/>
      <c r="S300" s="125"/>
      <c r="T300" s="125"/>
      <c r="U300" s="125"/>
      <c r="V300" s="125"/>
      <c r="W300" s="329"/>
      <c r="X300" s="125"/>
      <c r="Y300" s="329"/>
      <c r="Z300" s="125"/>
      <c r="AA300" s="329"/>
      <c r="AB300" s="125"/>
      <c r="AC300" s="126"/>
      <c r="AD300" s="125"/>
      <c r="AE300" s="125"/>
      <c r="AF300" s="125"/>
      <c r="AG300" s="125"/>
      <c r="AH300" s="125"/>
      <c r="AI300" s="125"/>
      <c r="AJ300" s="125"/>
    </row>
    <row r="301" spans="1:36" ht="13.5" customHeight="1">
      <c r="A301" s="46" t="s">
        <v>1123</v>
      </c>
      <c r="B301" s="47">
        <v>833</v>
      </c>
      <c r="C301" s="501" t="s">
        <v>1124</v>
      </c>
      <c r="D301" s="321">
        <v>566</v>
      </c>
      <c r="E301" s="45">
        <v>11149</v>
      </c>
      <c r="F301" s="502">
        <v>12349.71</v>
      </c>
      <c r="G301" s="45">
        <v>18216.29</v>
      </c>
      <c r="H301" s="45">
        <v>12953.35</v>
      </c>
      <c r="I301" s="45">
        <v>15067.42</v>
      </c>
      <c r="J301" s="45">
        <v>14263.67</v>
      </c>
      <c r="K301" s="108"/>
      <c r="L301" s="210"/>
      <c r="M301" s="120"/>
      <c r="N301" s="120"/>
      <c r="O301" s="120"/>
      <c r="P301" s="76"/>
      <c r="Q301" s="377">
        <f>SUM(E301:P301)</f>
        <v>83999.44</v>
      </c>
      <c r="R301" s="460">
        <f>AVERAGE(E301:P301)</f>
        <v>13999.9066666667</v>
      </c>
      <c r="S301" s="309">
        <f>+R301</f>
        <v>13999.9066666667</v>
      </c>
      <c r="T301" s="125"/>
      <c r="U301" s="125"/>
      <c r="V301" s="125"/>
      <c r="W301" s="329"/>
      <c r="X301" s="125"/>
      <c r="Y301" s="329"/>
      <c r="Z301" s="125"/>
      <c r="AA301" s="329"/>
      <c r="AB301" s="125"/>
      <c r="AC301" s="126"/>
      <c r="AD301" s="125"/>
      <c r="AE301" s="125"/>
      <c r="AF301" s="125"/>
      <c r="AG301" s="125"/>
      <c r="AH301" s="125"/>
      <c r="AI301" s="125"/>
      <c r="AJ301" s="125"/>
    </row>
    <row r="302" spans="1:36" ht="13.5" customHeight="1">
      <c r="A302" s="46"/>
      <c r="B302" s="47"/>
      <c r="C302" s="48" t="s">
        <v>1125</v>
      </c>
      <c r="D302" s="32"/>
      <c r="E302" s="35" t="s">
        <v>376</v>
      </c>
      <c r="F302" s="51" t="s">
        <v>376</v>
      </c>
      <c r="G302" s="35" t="s">
        <v>376</v>
      </c>
      <c r="H302" s="35" t="s">
        <v>376</v>
      </c>
      <c r="I302" s="35" t="s">
        <v>376</v>
      </c>
      <c r="J302" s="35" t="s">
        <v>376</v>
      </c>
      <c r="K302" s="104"/>
      <c r="L302" s="210"/>
      <c r="M302" s="120"/>
      <c r="N302" s="120"/>
      <c r="O302" s="120"/>
      <c r="P302" s="76"/>
      <c r="Q302" s="379">
        <f>SUM(E302:P302)</f>
        <v>0</v>
      </c>
      <c r="R302" s="308">
        <f>+Q302/12</f>
        <v>0</v>
      </c>
      <c r="S302" s="125"/>
      <c r="T302" s="309">
        <f>+R302</f>
        <v>0</v>
      </c>
      <c r="U302" s="221">
        <f>+Q302</f>
        <v>0</v>
      </c>
      <c r="V302" s="329" t="s">
        <v>376</v>
      </c>
      <c r="W302" s="329" t="s">
        <v>376</v>
      </c>
      <c r="X302" s="329" t="s">
        <v>376</v>
      </c>
      <c r="Y302" s="329" t="s">
        <v>376</v>
      </c>
      <c r="Z302" s="329" t="s">
        <v>376</v>
      </c>
      <c r="AA302" s="329" t="s">
        <v>376</v>
      </c>
      <c r="AB302" s="125"/>
      <c r="AC302" s="126"/>
      <c r="AD302" s="125"/>
      <c r="AE302" s="125"/>
      <c r="AF302" s="125"/>
      <c r="AG302" s="125"/>
      <c r="AH302" s="125"/>
      <c r="AI302" s="125"/>
      <c r="AJ302" s="125"/>
    </row>
    <row r="303" spans="1:36" ht="13.5" customHeight="1">
      <c r="A303" s="46"/>
      <c r="B303" s="47"/>
      <c r="C303" s="48" t="s">
        <v>1126</v>
      </c>
      <c r="D303" s="32"/>
      <c r="E303" s="118">
        <f t="shared" ref="E303:K303" si="33">E301/$D$301</f>
        <v>19.697879858657199</v>
      </c>
      <c r="F303" s="214">
        <f t="shared" si="33"/>
        <v>21.819275618374601</v>
      </c>
      <c r="G303" s="214">
        <f t="shared" si="33"/>
        <v>32.184257950529997</v>
      </c>
      <c r="H303" s="214">
        <f t="shared" si="33"/>
        <v>22.885777385158999</v>
      </c>
      <c r="I303" s="214">
        <f t="shared" si="33"/>
        <v>26.620883392226101</v>
      </c>
      <c r="J303" s="214">
        <f t="shared" si="33"/>
        <v>25.200830388692602</v>
      </c>
      <c r="K303" s="119">
        <f t="shared" si="33"/>
        <v>0</v>
      </c>
      <c r="L303" s="265"/>
      <c r="M303" s="106"/>
      <c r="N303" s="106"/>
      <c r="O303" s="106"/>
      <c r="P303" s="38"/>
      <c r="Q303" s="198">
        <f>Q301/$D$301</f>
        <v>148.40890459363999</v>
      </c>
      <c r="R303" s="308">
        <f>+R301/D301</f>
        <v>24.734817432273299</v>
      </c>
      <c r="S303" s="125"/>
      <c r="T303" s="125"/>
      <c r="U303" s="125"/>
      <c r="V303" s="125"/>
      <c r="W303" s="329"/>
      <c r="X303" s="125"/>
      <c r="Y303" s="329"/>
      <c r="Z303" s="125"/>
      <c r="AA303" s="329"/>
      <c r="AB303" s="125"/>
      <c r="AC303" s="126"/>
      <c r="AD303" s="125"/>
      <c r="AE303" s="125"/>
      <c r="AF303" s="125"/>
      <c r="AG303" s="125"/>
      <c r="AH303" s="125"/>
      <c r="AI303" s="125"/>
      <c r="AJ303" s="125"/>
    </row>
    <row r="304" spans="1:36" ht="13.5" customHeight="1">
      <c r="A304" s="46"/>
      <c r="B304" s="47"/>
      <c r="C304" s="48" t="s">
        <v>1127</v>
      </c>
      <c r="D304" s="34"/>
      <c r="E304" s="45"/>
      <c r="F304" s="502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148"/>
      <c r="R304" s="310"/>
      <c r="S304" s="125"/>
      <c r="T304" s="125"/>
      <c r="U304" s="125"/>
      <c r="V304" s="125"/>
      <c r="W304" s="329"/>
      <c r="X304" s="125"/>
      <c r="Y304" s="329"/>
      <c r="Z304" s="125"/>
      <c r="AA304" s="329"/>
      <c r="AB304" s="125"/>
      <c r="AC304" s="126"/>
      <c r="AD304" s="125"/>
      <c r="AE304" s="125"/>
      <c r="AF304" s="125"/>
      <c r="AG304" s="125"/>
      <c r="AH304" s="125"/>
      <c r="AI304" s="125"/>
      <c r="AJ304" s="125"/>
    </row>
    <row r="305" spans="1:36" ht="13.5" customHeight="1">
      <c r="A305" s="46"/>
      <c r="B305" s="47"/>
      <c r="C305" s="48" t="s">
        <v>1128</v>
      </c>
      <c r="D305" s="34"/>
      <c r="E305" s="35"/>
      <c r="F305" s="51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148"/>
      <c r="R305" s="310"/>
      <c r="S305" s="125"/>
      <c r="T305" s="125"/>
      <c r="U305" s="125"/>
      <c r="V305" s="125"/>
      <c r="W305" s="329"/>
      <c r="X305" s="125"/>
      <c r="Y305" s="329"/>
      <c r="Z305" s="125"/>
      <c r="AA305" s="329"/>
      <c r="AB305" s="125"/>
      <c r="AC305" s="126"/>
      <c r="AD305" s="125"/>
      <c r="AE305" s="125"/>
      <c r="AF305" s="125"/>
      <c r="AG305" s="125"/>
      <c r="AH305" s="125"/>
      <c r="AI305" s="125"/>
      <c r="AJ305" s="125"/>
    </row>
    <row r="306" spans="1:36" ht="13.5" customHeight="1">
      <c r="A306" s="46"/>
      <c r="B306" s="47"/>
      <c r="C306" s="48" t="s">
        <v>1129</v>
      </c>
      <c r="D306" s="34"/>
      <c r="E306" s="35"/>
      <c r="F306" s="51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148"/>
      <c r="R306" s="310"/>
      <c r="S306" s="125"/>
      <c r="T306" s="125"/>
      <c r="U306" s="125"/>
      <c r="V306" s="125"/>
      <c r="W306" s="329"/>
      <c r="X306" s="125"/>
      <c r="Y306" s="329"/>
      <c r="Z306" s="125"/>
      <c r="AA306" s="329"/>
      <c r="AB306" s="125"/>
      <c r="AC306" s="126"/>
      <c r="AD306" s="125"/>
      <c r="AE306" s="125"/>
      <c r="AF306" s="125"/>
      <c r="AG306" s="125"/>
      <c r="AH306" s="125"/>
      <c r="AI306" s="125"/>
      <c r="AJ306" s="125"/>
    </row>
    <row r="307" spans="1:36" ht="13.5" customHeight="1">
      <c r="A307" s="315"/>
      <c r="B307" s="32"/>
      <c r="C307" s="48" t="s">
        <v>1130</v>
      </c>
      <c r="D307" s="34"/>
      <c r="E307" s="35"/>
      <c r="F307" s="234"/>
      <c r="G307" s="180"/>
      <c r="H307" s="180"/>
      <c r="I307" s="180"/>
      <c r="J307" s="180"/>
      <c r="K307" s="180"/>
      <c r="L307" s="180"/>
      <c r="M307" s="180"/>
      <c r="N307" s="180"/>
      <c r="O307" s="180"/>
      <c r="P307" s="180"/>
      <c r="Q307" s="148"/>
      <c r="R307" s="310"/>
      <c r="S307" s="125"/>
      <c r="T307" s="125"/>
      <c r="U307" s="125"/>
      <c r="V307" s="125"/>
      <c r="W307" s="329"/>
      <c r="X307" s="125"/>
      <c r="Y307" s="329"/>
      <c r="Z307" s="125"/>
      <c r="AA307" s="329"/>
      <c r="AB307" s="125"/>
      <c r="AC307" s="126"/>
      <c r="AD307" s="125"/>
      <c r="AE307" s="125"/>
      <c r="AF307" s="125"/>
      <c r="AG307" s="125"/>
      <c r="AH307" s="125"/>
      <c r="AI307" s="125"/>
      <c r="AJ307" s="125"/>
    </row>
    <row r="308" spans="1:36" ht="13.5" customHeight="1">
      <c r="A308" s="52"/>
      <c r="B308" s="170"/>
      <c r="C308" s="251"/>
      <c r="D308" s="40"/>
      <c r="E308" s="41"/>
      <c r="F308" s="316"/>
      <c r="G308" s="181"/>
      <c r="H308" s="41"/>
      <c r="I308" s="181"/>
      <c r="J308" s="41"/>
      <c r="K308" s="41"/>
      <c r="L308" s="181"/>
      <c r="M308" s="181"/>
      <c r="N308" s="41"/>
      <c r="O308" s="181"/>
      <c r="P308" s="181"/>
      <c r="Q308" s="305"/>
      <c r="R308" s="306"/>
      <c r="S308" s="125"/>
      <c r="T308" s="125"/>
      <c r="U308" s="125"/>
      <c r="V308" s="125"/>
      <c r="W308" s="329"/>
      <c r="X308" s="125"/>
      <c r="Y308" s="329"/>
      <c r="Z308" s="125"/>
      <c r="AA308" s="329"/>
      <c r="AB308" s="125"/>
      <c r="AC308" s="126"/>
      <c r="AD308" s="125"/>
      <c r="AE308" s="125"/>
      <c r="AF308" s="125"/>
      <c r="AG308" s="125"/>
      <c r="AH308" s="125"/>
      <c r="AI308" s="125"/>
      <c r="AJ308" s="125"/>
    </row>
    <row r="309" spans="1:36" ht="12.75" customHeight="1">
      <c r="A309" s="46" t="s">
        <v>1147</v>
      </c>
      <c r="B309" s="47">
        <v>337</v>
      </c>
      <c r="C309" s="239" t="s">
        <v>1148</v>
      </c>
      <c r="D309" s="89">
        <v>4143</v>
      </c>
      <c r="E309" s="294">
        <v>105374.75</v>
      </c>
      <c r="F309" s="294">
        <v>115891.21</v>
      </c>
      <c r="G309" s="294">
        <v>149427.60999999999</v>
      </c>
      <c r="H309" s="294">
        <v>122244.44</v>
      </c>
      <c r="I309" s="294">
        <v>22315.77</v>
      </c>
      <c r="J309" s="448"/>
      <c r="K309" s="284"/>
      <c r="L309" s="112"/>
      <c r="M309" s="112"/>
      <c r="N309" s="112"/>
      <c r="O309" s="112"/>
      <c r="P309" s="59"/>
      <c r="Q309" s="377">
        <f>SUM(E309:P309)</f>
        <v>515253.78</v>
      </c>
      <c r="R309" s="460">
        <f>AVERAGE(E309:P309)</f>
        <v>103050.75599999999</v>
      </c>
      <c r="S309" s="309">
        <f>+R309</f>
        <v>103050.75599999999</v>
      </c>
      <c r="T309" s="125"/>
      <c r="U309" s="125"/>
      <c r="V309" s="125"/>
      <c r="W309" s="329"/>
      <c r="X309" s="125"/>
      <c r="Y309" s="329"/>
      <c r="Z309" s="125"/>
      <c r="AA309" s="329"/>
      <c r="AB309" s="125"/>
      <c r="AC309" s="126"/>
      <c r="AD309" s="125"/>
      <c r="AE309" s="125"/>
      <c r="AF309" s="125"/>
      <c r="AG309" s="125"/>
      <c r="AH309" s="125"/>
      <c r="AI309" s="125"/>
      <c r="AJ309" s="125"/>
    </row>
    <row r="310" spans="1:36" ht="12.75" customHeight="1">
      <c r="A310" s="503" t="s">
        <v>1149</v>
      </c>
      <c r="B310" s="47"/>
      <c r="C310" s="73" t="s">
        <v>1150</v>
      </c>
      <c r="D310" s="74"/>
      <c r="E310" s="60" t="s">
        <v>376</v>
      </c>
      <c r="F310" s="60" t="s">
        <v>376</v>
      </c>
      <c r="G310" s="60" t="s">
        <v>376</v>
      </c>
      <c r="H310" s="60" t="s">
        <v>376</v>
      </c>
      <c r="I310" s="113" t="s">
        <v>376</v>
      </c>
      <c r="J310" s="505"/>
      <c r="K310" s="263"/>
      <c r="L310" s="263"/>
      <c r="M310" s="263"/>
      <c r="N310" s="263"/>
      <c r="O310" s="263"/>
      <c r="P310" s="262"/>
      <c r="Q310" s="379">
        <f>SUM(E310:P310)</f>
        <v>0</v>
      </c>
      <c r="R310" s="310">
        <f>Q310/16</f>
        <v>0</v>
      </c>
      <c r="S310" s="125"/>
      <c r="T310" s="309">
        <f>+R310</f>
        <v>0</v>
      </c>
      <c r="U310" s="221">
        <f>+Q310</f>
        <v>0</v>
      </c>
      <c r="V310" s="329" t="s">
        <v>376</v>
      </c>
      <c r="W310" s="329" t="s">
        <v>376</v>
      </c>
      <c r="X310" s="329" t="s">
        <v>376</v>
      </c>
      <c r="Y310" s="329" t="s">
        <v>376</v>
      </c>
      <c r="Z310" s="329" t="s">
        <v>376</v>
      </c>
      <c r="AA310" s="329" t="s">
        <v>376</v>
      </c>
      <c r="AB310" s="125"/>
      <c r="AC310" s="126"/>
      <c r="AD310" s="125"/>
      <c r="AE310" s="125"/>
      <c r="AF310" s="125"/>
      <c r="AG310" s="125"/>
      <c r="AH310" s="125"/>
      <c r="AI310" s="125"/>
      <c r="AJ310" s="125"/>
    </row>
    <row r="311" spans="1:36" ht="12.75" customHeight="1">
      <c r="A311" s="46"/>
      <c r="B311" s="47"/>
      <c r="C311" s="36" t="s">
        <v>696</v>
      </c>
      <c r="D311" s="34"/>
      <c r="E311" s="37">
        <f>E309/$D$309</f>
        <v>25.434407434226401</v>
      </c>
      <c r="F311" s="118">
        <f>F309/$D$309</f>
        <v>27.9727757663529</v>
      </c>
      <c r="G311" s="37">
        <f>G309/$D$309</f>
        <v>36.067489741732999</v>
      </c>
      <c r="H311" s="37">
        <f>H309/$D$309</f>
        <v>29.506261163408201</v>
      </c>
      <c r="I311" s="37">
        <f>I309/$D$309</f>
        <v>5.3863794351918903</v>
      </c>
      <c r="J311" s="106"/>
      <c r="K311" s="265"/>
      <c r="L311" s="106"/>
      <c r="M311" s="106"/>
      <c r="N311" s="106"/>
      <c r="O311" s="106"/>
      <c r="P311" s="38"/>
      <c r="Q311" s="180">
        <f>Q309/$D$309</f>
        <v>124.36731354091199</v>
      </c>
      <c r="R311" s="308">
        <f>+R309/D309</f>
        <v>24.873462708182501</v>
      </c>
      <c r="S311" s="125"/>
      <c r="T311" s="125"/>
      <c r="U311" s="125"/>
      <c r="V311" s="125"/>
      <c r="W311" s="329"/>
      <c r="X311" s="125"/>
      <c r="Y311" s="329"/>
      <c r="Z311" s="125"/>
      <c r="AA311" s="329"/>
      <c r="AB311" s="125"/>
      <c r="AC311" s="126"/>
      <c r="AD311" s="125"/>
      <c r="AE311" s="125"/>
      <c r="AF311" s="125"/>
      <c r="AG311" s="125"/>
      <c r="AH311" s="125"/>
      <c r="AI311" s="125"/>
      <c r="AJ311" s="125"/>
    </row>
    <row r="312" spans="1:36" ht="12.75" customHeight="1">
      <c r="A312" s="46"/>
      <c r="B312" s="47"/>
      <c r="C312" s="36" t="s">
        <v>1151</v>
      </c>
      <c r="D312" s="34"/>
      <c r="E312" s="76"/>
      <c r="F312" s="186"/>
      <c r="G312" s="76"/>
      <c r="H312" s="76"/>
      <c r="I312" s="76"/>
      <c r="J312" s="76"/>
      <c r="K312" s="76"/>
      <c r="L312" s="76"/>
      <c r="M312" s="76"/>
      <c r="N312" s="76"/>
      <c r="O312" s="76"/>
      <c r="P312" s="76"/>
      <c r="Q312" s="198"/>
      <c r="R312" s="466"/>
      <c r="S312" s="125"/>
      <c r="T312" s="125"/>
      <c r="U312" s="125"/>
      <c r="V312" s="125"/>
      <c r="W312" s="329"/>
      <c r="X312" s="125"/>
      <c r="Y312" s="329"/>
      <c r="Z312" s="125"/>
      <c r="AA312" s="329"/>
      <c r="AB312" s="125"/>
      <c r="AC312" s="126"/>
      <c r="AD312" s="125"/>
      <c r="AE312" s="125"/>
      <c r="AF312" s="125"/>
      <c r="AG312" s="125"/>
      <c r="AH312" s="125"/>
      <c r="AI312" s="125"/>
      <c r="AJ312" s="125"/>
    </row>
    <row r="313" spans="1:36" ht="12.75" customHeight="1">
      <c r="A313" s="46"/>
      <c r="B313" s="47"/>
      <c r="C313" s="504" t="s">
        <v>1152</v>
      </c>
      <c r="D313" s="34"/>
      <c r="E313" s="78"/>
      <c r="F313" s="35"/>
      <c r="G313" s="78"/>
      <c r="H313" s="78"/>
      <c r="I313" s="78"/>
      <c r="J313" s="78"/>
      <c r="K313" s="62"/>
      <c r="L313" s="62"/>
      <c r="M313" s="62"/>
      <c r="N313" s="62"/>
      <c r="O313" s="62"/>
      <c r="P313" s="62"/>
      <c r="Q313" s="148"/>
      <c r="R313" s="310"/>
      <c r="S313" s="125"/>
      <c r="T313" s="125"/>
      <c r="U313" s="125"/>
      <c r="V313" s="125"/>
      <c r="W313" s="329"/>
      <c r="X313" s="125"/>
      <c r="Y313" s="329"/>
      <c r="Z313" s="125"/>
      <c r="AA313" s="329"/>
      <c r="AB313" s="125"/>
      <c r="AC313" s="126"/>
      <c r="AD313" s="125"/>
      <c r="AE313" s="125"/>
      <c r="AF313" s="125"/>
      <c r="AG313" s="125"/>
      <c r="AH313" s="125"/>
      <c r="AI313" s="125"/>
      <c r="AJ313" s="125"/>
    </row>
    <row r="314" spans="1:36" ht="12.75" customHeight="1">
      <c r="A314" s="46"/>
      <c r="B314" s="47"/>
      <c r="C314" s="36" t="s">
        <v>1011</v>
      </c>
      <c r="D314" s="34"/>
      <c r="E314" s="78"/>
      <c r="F314" s="35"/>
      <c r="G314" s="78"/>
      <c r="H314" s="78"/>
      <c r="I314" s="78"/>
      <c r="J314" s="78"/>
      <c r="K314" s="62"/>
      <c r="L314" s="62"/>
      <c r="M314" s="62"/>
      <c r="N314" s="62"/>
      <c r="O314" s="62"/>
      <c r="P314" s="62"/>
      <c r="Q314" s="148"/>
      <c r="R314" s="310"/>
      <c r="S314" s="125"/>
      <c r="T314" s="125"/>
      <c r="U314" s="125"/>
      <c r="V314" s="125"/>
      <c r="W314" s="329"/>
      <c r="X314" s="125"/>
      <c r="Y314" s="329"/>
      <c r="Z314" s="125"/>
      <c r="AA314" s="329"/>
      <c r="AB314" s="125"/>
      <c r="AC314" s="126"/>
      <c r="AD314" s="125"/>
      <c r="AE314" s="125"/>
      <c r="AF314" s="125"/>
      <c r="AG314" s="125"/>
      <c r="AH314" s="125"/>
      <c r="AI314" s="125"/>
      <c r="AJ314" s="125"/>
    </row>
    <row r="315" spans="1:36" ht="12.75" customHeight="1">
      <c r="A315" s="46"/>
      <c r="B315" s="47"/>
      <c r="C315" s="36" t="s">
        <v>1153</v>
      </c>
      <c r="D315" s="34"/>
      <c r="E315" s="78"/>
      <c r="F315" s="35"/>
      <c r="G315" s="78"/>
      <c r="H315" s="78"/>
      <c r="I315" s="78"/>
      <c r="J315" s="78"/>
      <c r="K315" s="62"/>
      <c r="L315" s="62"/>
      <c r="M315" s="62"/>
      <c r="N315" s="62"/>
      <c r="O315" s="62"/>
      <c r="P315" s="62"/>
      <c r="Q315" s="148"/>
      <c r="R315" s="310"/>
      <c r="S315" s="125"/>
      <c r="T315" s="125"/>
      <c r="U315" s="125"/>
      <c r="V315" s="125"/>
      <c r="W315" s="329"/>
      <c r="X315" s="125"/>
      <c r="Y315" s="329"/>
      <c r="Z315" s="125"/>
      <c r="AA315" s="329"/>
      <c r="AB315" s="125"/>
      <c r="AC315" s="126"/>
      <c r="AD315" s="125"/>
      <c r="AE315" s="125"/>
      <c r="AF315" s="125"/>
      <c r="AG315" s="125"/>
      <c r="AH315" s="125"/>
      <c r="AI315" s="125"/>
      <c r="AJ315" s="125"/>
    </row>
    <row r="316" spans="1:36" ht="12.75" customHeight="1">
      <c r="A316" s="46"/>
      <c r="B316" s="47"/>
      <c r="C316" s="36" t="s">
        <v>1154</v>
      </c>
      <c r="D316" s="34"/>
      <c r="E316" s="78"/>
      <c r="F316" s="35"/>
      <c r="G316" s="78"/>
      <c r="H316" s="78"/>
      <c r="I316" s="78"/>
      <c r="J316" s="78"/>
      <c r="K316" s="62"/>
      <c r="L316" s="62"/>
      <c r="M316" s="62"/>
      <c r="N316" s="62"/>
      <c r="O316" s="62"/>
      <c r="P316" s="62"/>
      <c r="Q316" s="148"/>
      <c r="R316" s="310"/>
      <c r="S316" s="125"/>
      <c r="T316" s="125"/>
      <c r="U316" s="125"/>
      <c r="V316" s="125"/>
      <c r="W316" s="329"/>
      <c r="X316" s="125"/>
      <c r="Y316" s="329"/>
      <c r="Z316" s="125"/>
      <c r="AA316" s="329"/>
      <c r="AB316" s="125"/>
      <c r="AC316" s="126"/>
      <c r="AD316" s="125"/>
      <c r="AE316" s="125"/>
      <c r="AF316" s="125"/>
      <c r="AG316" s="125"/>
      <c r="AH316" s="125"/>
      <c r="AI316" s="125"/>
      <c r="AJ316" s="125"/>
    </row>
    <row r="317" spans="1:36" ht="12.75" customHeight="1">
      <c r="A317" s="46"/>
      <c r="B317" s="47"/>
      <c r="C317" s="33" t="s">
        <v>1680</v>
      </c>
      <c r="D317" s="34"/>
      <c r="E317" s="78"/>
      <c r="F317" s="35"/>
      <c r="G317" s="78"/>
      <c r="H317" s="78"/>
      <c r="I317" s="78"/>
      <c r="J317" s="78"/>
      <c r="K317" s="62"/>
      <c r="L317" s="62"/>
      <c r="M317" s="62"/>
      <c r="N317" s="62"/>
      <c r="O317" s="62"/>
      <c r="P317" s="62"/>
      <c r="Q317" s="148"/>
      <c r="R317" s="310"/>
      <c r="S317" s="125"/>
      <c r="T317" s="125"/>
      <c r="U317" s="125"/>
      <c r="V317" s="125"/>
      <c r="W317" s="329"/>
      <c r="X317" s="125"/>
      <c r="Y317" s="329"/>
      <c r="Z317" s="125"/>
      <c r="AA317" s="329"/>
      <c r="AB317" s="125"/>
      <c r="AC317" s="126"/>
      <c r="AD317" s="125"/>
      <c r="AE317" s="125"/>
      <c r="AF317" s="125"/>
      <c r="AG317" s="125"/>
      <c r="AH317" s="125"/>
      <c r="AI317" s="125"/>
      <c r="AJ317" s="125"/>
    </row>
    <row r="318" spans="1:36" ht="12.75" customHeight="1">
      <c r="A318" s="46"/>
      <c r="B318" s="47"/>
      <c r="C318" s="36"/>
      <c r="D318" s="34"/>
      <c r="E318" s="80"/>
      <c r="F318" s="41"/>
      <c r="G318" s="80"/>
      <c r="H318" s="80"/>
      <c r="I318" s="80"/>
      <c r="J318" s="80"/>
      <c r="K318" s="254"/>
      <c r="L318" s="254"/>
      <c r="M318" s="254"/>
      <c r="N318" s="254"/>
      <c r="O318" s="284"/>
      <c r="P318" s="68"/>
      <c r="Q318" s="511"/>
      <c r="R318" s="306"/>
      <c r="S318" s="125"/>
      <c r="T318" s="125"/>
      <c r="U318" s="125"/>
      <c r="V318" s="125"/>
      <c r="W318" s="329"/>
      <c r="X318" s="125"/>
      <c r="Y318" s="329"/>
      <c r="Z318" s="125"/>
      <c r="AA318" s="329"/>
      <c r="AB318" s="125"/>
      <c r="AC318" s="126"/>
      <c r="AD318" s="125"/>
      <c r="AE318" s="125"/>
      <c r="AF318" s="125"/>
      <c r="AG318" s="125"/>
      <c r="AH318" s="125"/>
      <c r="AI318" s="125"/>
      <c r="AJ318" s="125"/>
    </row>
    <row r="319" spans="1:36" ht="12.75" customHeight="1">
      <c r="A319" s="42" t="s">
        <v>427</v>
      </c>
      <c r="B319" s="43">
        <v>650</v>
      </c>
      <c r="C319" s="444" t="s">
        <v>1167</v>
      </c>
      <c r="D319" s="317">
        <v>210</v>
      </c>
      <c r="E319" s="288">
        <v>17251.62</v>
      </c>
      <c r="F319" s="288">
        <v>15523.68</v>
      </c>
      <c r="G319" s="288">
        <v>20252.330000000002</v>
      </c>
      <c r="H319" s="288">
        <v>24871.32</v>
      </c>
      <c r="I319" s="288">
        <v>16621.72</v>
      </c>
      <c r="J319" s="288">
        <v>24816.25</v>
      </c>
      <c r="K319" s="288"/>
      <c r="L319" s="288"/>
      <c r="M319" s="288"/>
      <c r="N319" s="288"/>
      <c r="O319" s="288"/>
      <c r="P319" s="288"/>
      <c r="Q319" s="307">
        <f>SUM(E319:P319)</f>
        <v>119336.92</v>
      </c>
      <c r="R319" s="460">
        <f>AVERAGE(E319:P319)</f>
        <v>19889.4866666667</v>
      </c>
      <c r="S319" s="309">
        <f>+R319</f>
        <v>19889.4866666667</v>
      </c>
      <c r="T319" s="125"/>
      <c r="U319" s="125"/>
      <c r="V319" s="125"/>
      <c r="W319" s="329"/>
      <c r="X319" s="125"/>
      <c r="Y319" s="329"/>
      <c r="Z319" s="125"/>
      <c r="AA319" s="329"/>
      <c r="AB319" s="125"/>
      <c r="AC319" s="475">
        <f>SUM(E319:K319)</f>
        <v>119336.92</v>
      </c>
      <c r="AD319" s="125"/>
      <c r="AE319" s="125"/>
      <c r="AF319" s="125"/>
      <c r="AG319" s="125"/>
      <c r="AH319" s="125"/>
      <c r="AI319" s="125"/>
      <c r="AJ319" s="125"/>
    </row>
    <row r="320" spans="1:36" ht="12.75" customHeight="1">
      <c r="A320" s="46"/>
      <c r="B320" s="47"/>
      <c r="C320" s="36" t="s">
        <v>1168</v>
      </c>
      <c r="D320" s="34"/>
      <c r="E320" s="60" t="s">
        <v>376</v>
      </c>
      <c r="F320" s="60" t="s">
        <v>376</v>
      </c>
      <c r="G320" s="60" t="s">
        <v>376</v>
      </c>
      <c r="H320" s="60">
        <v>386.84</v>
      </c>
      <c r="I320" s="60" t="s">
        <v>376</v>
      </c>
      <c r="J320" s="60">
        <v>376.93</v>
      </c>
      <c r="K320" s="60"/>
      <c r="L320" s="60"/>
      <c r="M320" s="60"/>
      <c r="N320" s="60"/>
      <c r="O320" s="60"/>
      <c r="P320" s="62"/>
      <c r="Q320" s="148">
        <f>SUM(E320:P320)</f>
        <v>763.77</v>
      </c>
      <c r="R320" s="310">
        <f>+Q320/12</f>
        <v>63.647500000000001</v>
      </c>
      <c r="S320" s="125"/>
      <c r="T320" s="309">
        <f>+R320</f>
        <v>63.647500000000001</v>
      </c>
      <c r="U320" s="221">
        <f>+Q320</f>
        <v>763.77</v>
      </c>
      <c r="V320" s="329" t="s">
        <v>376</v>
      </c>
      <c r="W320" s="329" t="s">
        <v>376</v>
      </c>
      <c r="X320" s="329" t="s">
        <v>376</v>
      </c>
      <c r="Y320" s="263">
        <f>H320</f>
        <v>386.84</v>
      </c>
      <c r="Z320" s="329" t="s">
        <v>376</v>
      </c>
      <c r="AA320" s="263">
        <f>J320</f>
        <v>376.93</v>
      </c>
      <c r="AB320" s="125"/>
      <c r="AC320" s="475">
        <f>SUM(E320:K320)</f>
        <v>763.77</v>
      </c>
      <c r="AD320" s="125"/>
      <c r="AE320" s="125"/>
      <c r="AF320" s="125"/>
      <c r="AG320" s="125"/>
      <c r="AH320" s="125"/>
      <c r="AI320" s="125"/>
      <c r="AJ320" s="125"/>
    </row>
    <row r="321" spans="1:36" ht="12.75" customHeight="1">
      <c r="A321" s="46"/>
      <c r="B321" s="47"/>
      <c r="C321" s="36" t="s">
        <v>1169</v>
      </c>
      <c r="D321" s="34"/>
      <c r="E321" s="37">
        <f t="shared" ref="E321:Q321" si="34">E319/$D$319</f>
        <v>82.150571428571396</v>
      </c>
      <c r="F321" s="37">
        <f t="shared" si="34"/>
        <v>73.922285714285707</v>
      </c>
      <c r="G321" s="37">
        <f t="shared" si="34"/>
        <v>96.439666666666696</v>
      </c>
      <c r="H321" s="37">
        <f t="shared" si="34"/>
        <v>118.434857142857</v>
      </c>
      <c r="I321" s="37">
        <f t="shared" si="34"/>
        <v>79.151047619047603</v>
      </c>
      <c r="J321" s="37">
        <f t="shared" si="34"/>
        <v>118.17261904761899</v>
      </c>
      <c r="K321" s="37">
        <f t="shared" si="34"/>
        <v>0</v>
      </c>
      <c r="L321" s="37">
        <f t="shared" si="34"/>
        <v>0</v>
      </c>
      <c r="M321" s="37">
        <f t="shared" si="34"/>
        <v>0</v>
      </c>
      <c r="N321" s="37">
        <f t="shared" si="34"/>
        <v>0</v>
      </c>
      <c r="O321" s="37">
        <f t="shared" si="34"/>
        <v>0</v>
      </c>
      <c r="P321" s="37">
        <f t="shared" si="34"/>
        <v>0</v>
      </c>
      <c r="Q321" s="35">
        <f t="shared" si="34"/>
        <v>568.27104761904798</v>
      </c>
      <c r="R321" s="308">
        <f>+R319/D319</f>
        <v>94.711841269841301</v>
      </c>
      <c r="S321" s="125"/>
      <c r="T321" s="125"/>
      <c r="U321" s="125"/>
      <c r="V321" s="125"/>
      <c r="W321" s="329"/>
      <c r="X321" s="125"/>
      <c r="Y321" s="329"/>
      <c r="Z321" s="125"/>
      <c r="AA321" s="329"/>
      <c r="AB321" s="125"/>
      <c r="AC321" s="475">
        <f>SUM(E321:K321)</f>
        <v>568.27104761904798</v>
      </c>
      <c r="AD321" s="125"/>
      <c r="AE321" s="125"/>
      <c r="AF321" s="125"/>
      <c r="AG321" s="125"/>
      <c r="AH321" s="125"/>
      <c r="AI321" s="125"/>
      <c r="AJ321" s="125"/>
    </row>
    <row r="322" spans="1:36" ht="12.75" customHeight="1">
      <c r="A322" s="46"/>
      <c r="B322" s="47"/>
      <c r="C322" s="193" t="s">
        <v>1170</v>
      </c>
      <c r="D322" s="34"/>
      <c r="E322" s="240"/>
      <c r="F322" s="240"/>
      <c r="G322" s="240"/>
      <c r="H322" s="240" t="s">
        <v>1681</v>
      </c>
      <c r="I322" s="240"/>
      <c r="J322" s="240" t="s">
        <v>1682</v>
      </c>
      <c r="K322" s="240"/>
      <c r="L322" s="240"/>
      <c r="M322" s="240"/>
      <c r="N322" s="240"/>
      <c r="O322" s="240"/>
      <c r="P322" s="240"/>
      <c r="Q322" s="35"/>
      <c r="R322" s="310"/>
      <c r="S322" s="125"/>
      <c r="T322" s="125"/>
      <c r="U322" s="125"/>
      <c r="V322" s="125"/>
      <c r="W322" s="329"/>
      <c r="X322" s="125"/>
      <c r="Y322" s="329"/>
      <c r="Z322" s="125"/>
      <c r="AA322" s="329"/>
      <c r="AB322" s="125"/>
      <c r="AC322" s="126"/>
      <c r="AD322" s="125"/>
      <c r="AE322" s="125"/>
      <c r="AF322" s="125"/>
      <c r="AG322" s="125"/>
      <c r="AH322" s="125"/>
      <c r="AI322" s="125"/>
      <c r="AJ322" s="125"/>
    </row>
    <row r="323" spans="1:36" ht="12.75" customHeight="1">
      <c r="A323" s="46"/>
      <c r="B323" s="47"/>
      <c r="C323" s="1527" t="s">
        <v>1178</v>
      </c>
      <c r="D323" s="1485"/>
      <c r="E323" s="144"/>
      <c r="F323" s="144"/>
      <c r="G323" s="144"/>
      <c r="H323" s="144"/>
      <c r="I323" s="144"/>
      <c r="J323" s="144"/>
      <c r="K323" s="144"/>
      <c r="L323" s="144"/>
      <c r="M323" s="144"/>
      <c r="N323" s="144"/>
      <c r="O323" s="144"/>
      <c r="P323" s="144"/>
      <c r="Q323" s="35"/>
      <c r="R323" s="310"/>
      <c r="S323" s="125"/>
      <c r="T323" s="125"/>
      <c r="U323" s="125"/>
      <c r="V323" s="125"/>
      <c r="W323" s="329"/>
      <c r="X323" s="125"/>
      <c r="Y323" s="329"/>
      <c r="Z323" s="125"/>
      <c r="AA323" s="329"/>
      <c r="AB323" s="125"/>
      <c r="AC323" s="126"/>
      <c r="AD323" s="125"/>
      <c r="AE323" s="125"/>
      <c r="AF323" s="125"/>
      <c r="AG323" s="125"/>
      <c r="AH323" s="125"/>
      <c r="AI323" s="125"/>
      <c r="AJ323" s="125"/>
    </row>
    <row r="324" spans="1:36" ht="12.75" customHeight="1">
      <c r="A324" s="46"/>
      <c r="B324" s="47"/>
      <c r="C324" s="1527" t="s">
        <v>1179</v>
      </c>
      <c r="D324" s="1485"/>
      <c r="E324" s="144"/>
      <c r="F324" s="144"/>
      <c r="G324" s="144"/>
      <c r="H324" s="144"/>
      <c r="I324" s="144"/>
      <c r="J324" s="144"/>
      <c r="K324" s="144"/>
      <c r="L324" s="144"/>
      <c r="M324" s="144"/>
      <c r="N324" s="144"/>
      <c r="O324" s="144"/>
      <c r="P324" s="144"/>
      <c r="Q324" s="35"/>
      <c r="R324" s="310"/>
      <c r="S324" s="125"/>
      <c r="T324" s="125"/>
      <c r="U324" s="125"/>
      <c r="V324" s="125"/>
      <c r="W324" s="329"/>
      <c r="X324" s="125"/>
      <c r="Y324" s="329"/>
      <c r="Z324" s="125"/>
      <c r="AA324" s="329"/>
      <c r="AB324" s="125"/>
      <c r="AC324" s="126"/>
      <c r="AD324" s="125"/>
      <c r="AE324" s="125"/>
      <c r="AF324" s="125"/>
      <c r="AG324" s="125"/>
      <c r="AH324" s="125"/>
      <c r="AI324" s="125"/>
      <c r="AJ324" s="125"/>
    </row>
    <row r="325" spans="1:36" ht="12.75" customHeight="1">
      <c r="A325" s="46"/>
      <c r="B325" s="47"/>
      <c r="C325" s="36" t="s">
        <v>1180</v>
      </c>
      <c r="D325" s="34"/>
      <c r="E325" s="144"/>
      <c r="F325" s="144"/>
      <c r="G325" s="144"/>
      <c r="H325" s="144"/>
      <c r="I325" s="144"/>
      <c r="J325" s="144"/>
      <c r="K325" s="144"/>
      <c r="L325" s="144"/>
      <c r="M325" s="144"/>
      <c r="N325" s="144"/>
      <c r="O325" s="144"/>
      <c r="P325" s="144"/>
      <c r="Q325" s="35"/>
      <c r="R325" s="310"/>
      <c r="S325" s="125"/>
      <c r="T325" s="125"/>
      <c r="U325" s="125"/>
      <c r="V325" s="125"/>
      <c r="W325" s="329"/>
      <c r="X325" s="125"/>
      <c r="Y325" s="329"/>
      <c r="Z325" s="125"/>
      <c r="AA325" s="329"/>
      <c r="AB325" s="125"/>
      <c r="AC325" s="126"/>
      <c r="AD325" s="125"/>
      <c r="AE325" s="125"/>
      <c r="AF325" s="125"/>
      <c r="AG325" s="125"/>
      <c r="AH325" s="125"/>
      <c r="AI325" s="125"/>
      <c r="AJ325" s="125"/>
    </row>
    <row r="326" spans="1:36" ht="65.25" customHeight="1">
      <c r="A326" s="52"/>
      <c r="B326" s="53"/>
      <c r="C326" s="194" t="s">
        <v>1683</v>
      </c>
      <c r="D326" s="40"/>
      <c r="E326" s="250"/>
      <c r="F326" s="249"/>
      <c r="G326" s="250"/>
      <c r="H326" s="189"/>
      <c r="I326" s="195"/>
      <c r="J326" s="195"/>
      <c r="K326" s="195"/>
      <c r="L326" s="195"/>
      <c r="M326" s="195"/>
      <c r="N326" s="195"/>
      <c r="O326" s="195"/>
      <c r="P326" s="195"/>
      <c r="Q326" s="41"/>
      <c r="R326" s="306"/>
      <c r="S326" s="125"/>
      <c r="T326" s="125"/>
      <c r="U326" s="125"/>
      <c r="V326" s="125"/>
      <c r="W326" s="329"/>
      <c r="X326" s="125"/>
      <c r="Y326" s="329"/>
      <c r="Z326" s="125"/>
      <c r="AA326" s="329"/>
      <c r="AB326" s="125"/>
      <c r="AC326" s="126"/>
      <c r="AD326" s="125"/>
      <c r="AE326" s="125"/>
      <c r="AF326" s="125"/>
      <c r="AG326" s="125"/>
      <c r="AH326" s="125"/>
      <c r="AI326" s="125"/>
      <c r="AJ326" s="125"/>
    </row>
    <row r="327" spans="1:36" ht="12.75" customHeight="1">
      <c r="A327" s="42" t="s">
        <v>1182</v>
      </c>
      <c r="B327" s="43">
        <v>363</v>
      </c>
      <c r="C327" s="490" t="s">
        <v>1183</v>
      </c>
      <c r="D327" s="85">
        <v>2724</v>
      </c>
      <c r="E327" s="288">
        <v>156534.79</v>
      </c>
      <c r="F327" s="288">
        <v>163752.76999999999</v>
      </c>
      <c r="G327" s="117">
        <v>56484.24</v>
      </c>
      <c r="H327" s="284"/>
      <c r="I327" s="112"/>
      <c r="J327" s="112"/>
      <c r="K327" s="112"/>
      <c r="L327" s="112"/>
      <c r="M327" s="112"/>
      <c r="N327" s="112"/>
      <c r="O327" s="112"/>
      <c r="P327" s="59"/>
      <c r="Q327" s="377">
        <f>SUM(E327:P327)</f>
        <v>376771.8</v>
      </c>
      <c r="R327" s="460">
        <f>AVERAGE(E327:P327)</f>
        <v>125590.6</v>
      </c>
      <c r="S327" s="309">
        <f>+R327</f>
        <v>125590.6</v>
      </c>
      <c r="T327" s="125"/>
      <c r="U327" s="125"/>
      <c r="V327" s="125"/>
      <c r="W327" s="329"/>
      <c r="X327" s="125"/>
      <c r="Y327" s="329"/>
      <c r="Z327" s="125"/>
      <c r="AA327" s="329"/>
      <c r="AB327" s="125"/>
      <c r="AC327" s="126"/>
      <c r="AD327" s="125"/>
      <c r="AE327" s="125"/>
      <c r="AF327" s="125"/>
      <c r="AG327" s="125"/>
      <c r="AH327" s="125"/>
      <c r="AI327" s="125"/>
      <c r="AJ327" s="125"/>
    </row>
    <row r="328" spans="1:36" ht="12.75" customHeight="1">
      <c r="A328" s="46"/>
      <c r="B328" s="47"/>
      <c r="C328" s="73" t="s">
        <v>1184</v>
      </c>
      <c r="D328" s="74"/>
      <c r="E328" s="60" t="s">
        <v>376</v>
      </c>
      <c r="F328" s="60" t="s">
        <v>376</v>
      </c>
      <c r="G328" s="113" t="s">
        <v>376</v>
      </c>
      <c r="H328" s="448"/>
      <c r="I328" s="263"/>
      <c r="J328" s="263"/>
      <c r="K328" s="263"/>
      <c r="L328" s="263"/>
      <c r="M328" s="263"/>
      <c r="N328" s="263"/>
      <c r="O328" s="263"/>
      <c r="P328" s="262"/>
      <c r="Q328" s="379">
        <f>SUM(E328:P328)</f>
        <v>0</v>
      </c>
      <c r="R328" s="308">
        <f>+Q328/3</f>
        <v>0</v>
      </c>
      <c r="S328" s="125"/>
      <c r="T328" s="309">
        <f>+R328</f>
        <v>0</v>
      </c>
      <c r="U328" s="221">
        <f>+Q328</f>
        <v>0</v>
      </c>
      <c r="V328" s="329" t="s">
        <v>376</v>
      </c>
      <c r="W328" s="329" t="s">
        <v>376</v>
      </c>
      <c r="X328" s="329" t="s">
        <v>376</v>
      </c>
      <c r="Y328" s="329"/>
      <c r="Z328" s="125"/>
      <c r="AA328" s="125"/>
      <c r="AB328" s="125"/>
      <c r="AC328" s="126"/>
      <c r="AD328" s="125"/>
      <c r="AE328" s="125"/>
      <c r="AF328" s="125"/>
      <c r="AG328" s="125"/>
      <c r="AH328" s="125"/>
      <c r="AI328" s="125"/>
      <c r="AJ328" s="125"/>
    </row>
    <row r="329" spans="1:36" ht="12.75" customHeight="1">
      <c r="A329" s="46"/>
      <c r="B329" s="47"/>
      <c r="C329" s="36" t="s">
        <v>1185</v>
      </c>
      <c r="D329" s="34"/>
      <c r="E329" s="37">
        <f>E327/$D$327</f>
        <v>57.465047723935399</v>
      </c>
      <c r="F329" s="37">
        <f>F327/$D$327</f>
        <v>60.114820117474302</v>
      </c>
      <c r="G329" s="105">
        <f>G327/$D$327</f>
        <v>20.735770925110099</v>
      </c>
      <c r="H329" s="265"/>
      <c r="I329" s="106"/>
      <c r="J329" s="106"/>
      <c r="K329" s="106"/>
      <c r="L329" s="106"/>
      <c r="M329" s="106"/>
      <c r="N329" s="106"/>
      <c r="O329" s="106"/>
      <c r="P329" s="38"/>
      <c r="Q329" s="179">
        <f>Q327/$D$327</f>
        <v>138.31563876652001</v>
      </c>
      <c r="R329" s="308">
        <f>+R327/D327</f>
        <v>46.105212922173301</v>
      </c>
      <c r="S329" s="125"/>
      <c r="T329" s="125"/>
      <c r="U329" s="125"/>
      <c r="V329" s="125"/>
      <c r="W329" s="329"/>
      <c r="X329" s="125"/>
      <c r="Y329" s="329"/>
      <c r="Z329" s="125"/>
      <c r="AA329" s="329"/>
      <c r="AB329" s="125"/>
      <c r="AC329" s="126"/>
      <c r="AD329" s="125"/>
      <c r="AE329" s="125"/>
      <c r="AF329" s="125"/>
      <c r="AG329" s="125"/>
      <c r="AH329" s="125"/>
      <c r="AI329" s="125"/>
      <c r="AJ329" s="125"/>
    </row>
    <row r="330" spans="1:36" ht="12.75" customHeight="1">
      <c r="A330" s="46"/>
      <c r="B330" s="47"/>
      <c r="C330" s="36" t="s">
        <v>1186</v>
      </c>
      <c r="D330" s="34"/>
      <c r="E330" s="76"/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35"/>
      <c r="R330" s="310"/>
      <c r="S330" s="125"/>
      <c r="T330" s="125"/>
      <c r="U330" s="125"/>
      <c r="V330" s="125"/>
      <c r="W330" s="329"/>
      <c r="X330" s="125"/>
      <c r="Y330" s="329"/>
      <c r="Z330" s="125"/>
      <c r="AA330" s="329"/>
      <c r="AB330" s="125"/>
      <c r="AC330" s="126"/>
      <c r="AD330" s="125"/>
      <c r="AE330" s="125"/>
      <c r="AF330" s="125"/>
      <c r="AG330" s="125"/>
      <c r="AH330" s="125"/>
      <c r="AI330" s="125"/>
      <c r="AJ330" s="125"/>
    </row>
    <row r="331" spans="1:36" ht="12.75" customHeight="1">
      <c r="A331" s="46"/>
      <c r="B331" s="47"/>
      <c r="C331" s="33" t="s">
        <v>1187</v>
      </c>
      <c r="D331" s="512">
        <v>2772.68</v>
      </c>
      <c r="E331" s="211"/>
      <c r="F331" s="188"/>
      <c r="G331" s="245">
        <v>138072.6</v>
      </c>
      <c r="H331" s="144">
        <v>176700.77</v>
      </c>
      <c r="I331" s="144">
        <v>184227.24</v>
      </c>
      <c r="J331" s="145">
        <v>116271.09</v>
      </c>
      <c r="K331" s="478"/>
      <c r="L331" s="209"/>
      <c r="M331" s="209"/>
      <c r="N331" s="209"/>
      <c r="O331" s="209"/>
      <c r="P331" s="184"/>
      <c r="Q331" s="377">
        <f>SUM(E331:P331)</f>
        <v>615271.69999999995</v>
      </c>
      <c r="R331" s="460">
        <f>AVERAGE(E331:P331)</f>
        <v>153817.92499999999</v>
      </c>
      <c r="S331" s="125"/>
      <c r="T331" s="125"/>
      <c r="U331" s="125"/>
      <c r="V331" s="125"/>
      <c r="W331" s="329"/>
      <c r="X331" s="125"/>
      <c r="Y331" s="329"/>
      <c r="Z331" s="125"/>
      <c r="AA331" s="329"/>
      <c r="AB331" s="125"/>
      <c r="AC331" s="126"/>
      <c r="AD331" s="125"/>
      <c r="AE331" s="125"/>
      <c r="AF331" s="125"/>
      <c r="AG331" s="125"/>
      <c r="AH331" s="125"/>
      <c r="AI331" s="125"/>
      <c r="AJ331" s="125"/>
    </row>
    <row r="332" spans="1:36" ht="12.75" customHeight="1">
      <c r="A332" s="46"/>
      <c r="B332" s="47"/>
      <c r="C332" s="36" t="s">
        <v>1188</v>
      </c>
      <c r="D332" s="32"/>
      <c r="E332" s="210"/>
      <c r="F332" s="76"/>
      <c r="G332" s="245" t="s">
        <v>376</v>
      </c>
      <c r="H332" s="245" t="s">
        <v>376</v>
      </c>
      <c r="I332" s="245" t="s">
        <v>376</v>
      </c>
      <c r="J332" s="270" t="s">
        <v>376</v>
      </c>
      <c r="K332" s="518"/>
      <c r="L332" s="177"/>
      <c r="M332" s="177"/>
      <c r="N332" s="177"/>
      <c r="O332" s="177"/>
      <c r="P332" s="198"/>
      <c r="Q332" s="379">
        <f>SUM(E332:P332)</f>
        <v>0</v>
      </c>
      <c r="R332" s="308">
        <f>+Q332/4</f>
        <v>0</v>
      </c>
      <c r="S332" s="125"/>
      <c r="T332" s="125"/>
      <c r="U332" s="125"/>
      <c r="V332" s="125"/>
      <c r="W332" s="329"/>
      <c r="X332" s="329" t="s">
        <v>376</v>
      </c>
      <c r="Y332" s="329" t="s">
        <v>376</v>
      </c>
      <c r="Z332" s="329" t="s">
        <v>376</v>
      </c>
      <c r="AA332" s="329" t="s">
        <v>376</v>
      </c>
      <c r="AB332" s="125"/>
      <c r="AC332" s="126"/>
      <c r="AD332" s="125"/>
      <c r="AE332" s="125"/>
      <c r="AF332" s="125"/>
      <c r="AG332" s="125"/>
      <c r="AH332" s="125"/>
      <c r="AI332" s="125"/>
      <c r="AJ332" s="125"/>
    </row>
    <row r="333" spans="1:36" ht="12.75" customHeight="1">
      <c r="A333" s="46"/>
      <c r="B333" s="47"/>
      <c r="C333" s="36" t="s">
        <v>1189</v>
      </c>
      <c r="D333" s="32"/>
      <c r="E333" s="265"/>
      <c r="F333" s="38"/>
      <c r="G333" s="118">
        <f>G331/$D$331</f>
        <v>49.797524416809701</v>
      </c>
      <c r="H333" s="118">
        <f>H331/$D$331</f>
        <v>63.729233088564101</v>
      </c>
      <c r="I333" s="118">
        <f>I331/$D$331</f>
        <v>66.443743958913402</v>
      </c>
      <c r="J333" s="110">
        <f>J331/$D$331</f>
        <v>41.934550687421599</v>
      </c>
      <c r="K333" s="108"/>
      <c r="L333" s="178"/>
      <c r="M333" s="178"/>
      <c r="N333" s="178"/>
      <c r="O333" s="178"/>
      <c r="P333" s="179"/>
      <c r="Q333" s="179">
        <f>Q331/$D$331</f>
        <v>221.90505215170899</v>
      </c>
      <c r="R333" s="308">
        <f>+R331/D331</f>
        <v>55.476263037927197</v>
      </c>
      <c r="S333" s="125"/>
      <c r="T333" s="125"/>
      <c r="U333" s="125"/>
      <c r="V333" s="125"/>
      <c r="W333" s="329"/>
      <c r="X333" s="125"/>
      <c r="Y333" s="329"/>
      <c r="Z333" s="125"/>
      <c r="AA333" s="329"/>
      <c r="AB333" s="125"/>
      <c r="AC333" s="126"/>
      <c r="AD333" s="125"/>
      <c r="AE333" s="125"/>
      <c r="AF333" s="125"/>
      <c r="AG333" s="125"/>
      <c r="AH333" s="125"/>
      <c r="AI333" s="125"/>
      <c r="AJ333" s="125"/>
    </row>
    <row r="334" spans="1:36" ht="12.75" customHeight="1">
      <c r="A334" s="46"/>
      <c r="B334" s="47"/>
      <c r="C334" s="193" t="s">
        <v>1684</v>
      </c>
      <c r="D334" s="513"/>
      <c r="E334" s="76"/>
      <c r="F334" s="76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198"/>
      <c r="R334" s="466"/>
      <c r="S334" s="125"/>
      <c r="T334" s="125"/>
      <c r="U334" s="125"/>
      <c r="V334" s="125"/>
      <c r="W334" s="329"/>
      <c r="X334" s="125"/>
      <c r="Y334" s="329"/>
      <c r="Z334" s="125"/>
      <c r="AA334" s="329"/>
      <c r="AB334" s="125"/>
      <c r="AC334" s="126"/>
      <c r="AD334" s="125"/>
      <c r="AE334" s="125"/>
      <c r="AF334" s="125"/>
      <c r="AG334" s="125"/>
      <c r="AH334" s="125"/>
      <c r="AI334" s="125"/>
      <c r="AJ334" s="125"/>
    </row>
    <row r="335" spans="1:36" ht="80.25" customHeight="1">
      <c r="A335" s="52"/>
      <c r="B335" s="53"/>
      <c r="C335" s="194" t="s">
        <v>1685</v>
      </c>
      <c r="D335" s="40"/>
      <c r="E335" s="68"/>
      <c r="F335" s="41"/>
      <c r="G335" s="68"/>
      <c r="H335" s="68"/>
      <c r="I335" s="68"/>
      <c r="J335" s="68"/>
      <c r="K335" s="68"/>
      <c r="L335" s="68"/>
      <c r="M335" s="68"/>
      <c r="N335" s="68"/>
      <c r="O335" s="68"/>
      <c r="P335" s="68"/>
      <c r="Q335" s="305"/>
      <c r="R335" s="306"/>
      <c r="S335" s="125"/>
      <c r="T335" s="125"/>
      <c r="U335" s="125"/>
      <c r="V335" s="125"/>
      <c r="W335" s="329"/>
      <c r="X335" s="125"/>
      <c r="Y335" s="329"/>
      <c r="Z335" s="125"/>
      <c r="AA335" s="329"/>
      <c r="AB335" s="125"/>
      <c r="AC335" s="126"/>
      <c r="AD335" s="125"/>
      <c r="AE335" s="125"/>
      <c r="AF335" s="125"/>
      <c r="AG335" s="125"/>
      <c r="AH335" s="125"/>
      <c r="AI335" s="125"/>
      <c r="AJ335" s="125"/>
    </row>
    <row r="336" spans="1:36" ht="12.75" customHeight="1">
      <c r="A336" s="46" t="s">
        <v>563</v>
      </c>
      <c r="B336" s="47">
        <v>750</v>
      </c>
      <c r="C336" s="442" t="s">
        <v>1191</v>
      </c>
      <c r="D336" s="29">
        <v>281</v>
      </c>
      <c r="E336" s="254">
        <v>12350.33</v>
      </c>
      <c r="F336" s="197">
        <v>17202.95</v>
      </c>
      <c r="G336" s="284">
        <v>9165.24</v>
      </c>
      <c r="H336" s="216">
        <v>9508.15</v>
      </c>
      <c r="I336" s="216">
        <v>10576.43</v>
      </c>
      <c r="J336" s="216">
        <v>8802.85</v>
      </c>
      <c r="K336" s="216">
        <v>8503.4699999999993</v>
      </c>
      <c r="L336" s="216"/>
      <c r="M336" s="216"/>
      <c r="N336" s="216"/>
      <c r="O336" s="216"/>
      <c r="P336" s="216"/>
      <c r="Q336" s="377">
        <f>SUM(E336:P336)</f>
        <v>76109.42</v>
      </c>
      <c r="R336" s="460">
        <f>AVERAGE(E336:P336)</f>
        <v>10872.7742857143</v>
      </c>
      <c r="S336" s="309">
        <f>+R336</f>
        <v>10872.7742857143</v>
      </c>
      <c r="T336" s="125"/>
      <c r="U336" s="125"/>
      <c r="V336" s="125"/>
      <c r="W336" s="329"/>
      <c r="X336" s="125"/>
      <c r="Y336" s="329"/>
      <c r="Z336" s="125"/>
      <c r="AA336" s="329"/>
      <c r="AB336" s="125"/>
      <c r="AC336" s="126"/>
      <c r="AD336" s="125"/>
      <c r="AE336" s="125"/>
      <c r="AF336" s="125"/>
      <c r="AG336" s="125"/>
      <c r="AH336" s="125"/>
      <c r="AI336" s="125"/>
      <c r="AJ336" s="125"/>
    </row>
    <row r="337" spans="1:36" ht="12.75" customHeight="1">
      <c r="A337" s="46"/>
      <c r="B337" s="47"/>
      <c r="C337" s="193" t="s">
        <v>1192</v>
      </c>
      <c r="D337" s="34"/>
      <c r="E337" s="60" t="s">
        <v>376</v>
      </c>
      <c r="F337" s="35" t="s">
        <v>376</v>
      </c>
      <c r="G337" s="113" t="s">
        <v>376</v>
      </c>
      <c r="H337" s="127" t="s">
        <v>376</v>
      </c>
      <c r="I337" s="127" t="s">
        <v>376</v>
      </c>
      <c r="J337" s="127" t="s">
        <v>376</v>
      </c>
      <c r="K337" s="127" t="s">
        <v>376</v>
      </c>
      <c r="L337" s="127"/>
      <c r="M337" s="127"/>
      <c r="N337" s="127"/>
      <c r="O337" s="127"/>
      <c r="P337" s="277"/>
      <c r="Q337" s="379">
        <f>SUM(E337:P337)</f>
        <v>0</v>
      </c>
      <c r="R337" s="308">
        <f>+Q337/12</f>
        <v>0</v>
      </c>
      <c r="S337" s="125"/>
      <c r="T337" s="309">
        <f>+R337</f>
        <v>0</v>
      </c>
      <c r="U337" s="221">
        <f>+Q337</f>
        <v>0</v>
      </c>
      <c r="V337" s="329" t="s">
        <v>376</v>
      </c>
      <c r="W337" s="329" t="s">
        <v>376</v>
      </c>
      <c r="X337" s="329" t="s">
        <v>376</v>
      </c>
      <c r="Y337" s="329" t="s">
        <v>376</v>
      </c>
      <c r="Z337" s="329" t="s">
        <v>376</v>
      </c>
      <c r="AA337" s="329" t="s">
        <v>376</v>
      </c>
      <c r="AB337" s="125"/>
      <c r="AC337" s="126"/>
      <c r="AD337" s="125"/>
      <c r="AE337" s="125"/>
      <c r="AF337" s="125"/>
      <c r="AG337" s="125"/>
      <c r="AH337" s="125"/>
      <c r="AI337" s="125"/>
      <c r="AJ337" s="125"/>
    </row>
    <row r="338" spans="1:36" ht="12.75" customHeight="1">
      <c r="A338" s="46"/>
      <c r="B338" s="47"/>
      <c r="C338" s="193" t="s">
        <v>1193</v>
      </c>
      <c r="D338" s="34"/>
      <c r="E338" s="37">
        <f t="shared" ref="E338:Q338" si="35">E336/$D$336</f>
        <v>43.951352313167298</v>
      </c>
      <c r="F338" s="37">
        <f t="shared" si="35"/>
        <v>61.220462633452001</v>
      </c>
      <c r="G338" s="105">
        <f t="shared" si="35"/>
        <v>32.616512455516002</v>
      </c>
      <c r="H338" s="118">
        <f t="shared" si="35"/>
        <v>33.836832740213502</v>
      </c>
      <c r="I338" s="105">
        <f t="shared" si="35"/>
        <v>37.638540925266902</v>
      </c>
      <c r="J338" s="118">
        <f t="shared" si="35"/>
        <v>31.326868327402099</v>
      </c>
      <c r="K338" s="105">
        <f t="shared" si="35"/>
        <v>30.2614590747331</v>
      </c>
      <c r="L338" s="118">
        <f t="shared" si="35"/>
        <v>0</v>
      </c>
      <c r="M338" s="105">
        <f t="shared" si="35"/>
        <v>0</v>
      </c>
      <c r="N338" s="118">
        <f t="shared" si="35"/>
        <v>0</v>
      </c>
      <c r="O338" s="105">
        <f t="shared" si="35"/>
        <v>0</v>
      </c>
      <c r="P338" s="118">
        <f t="shared" si="35"/>
        <v>0</v>
      </c>
      <c r="Q338" s="179">
        <f t="shared" si="35"/>
        <v>270.85202846975102</v>
      </c>
      <c r="R338" s="308">
        <f>+R336/D336</f>
        <v>38.693146924250101</v>
      </c>
      <c r="S338" s="125"/>
      <c r="T338" s="125"/>
      <c r="U338" s="125"/>
      <c r="V338" s="125"/>
      <c r="W338" s="329"/>
      <c r="X338" s="125"/>
      <c r="Y338" s="329"/>
      <c r="Z338" s="125"/>
      <c r="AA338" s="329"/>
      <c r="AB338" s="125"/>
      <c r="AC338" s="126"/>
      <c r="AD338" s="125"/>
      <c r="AE338" s="125"/>
      <c r="AF338" s="125"/>
      <c r="AG338" s="125"/>
      <c r="AH338" s="125"/>
      <c r="AI338" s="125"/>
      <c r="AJ338" s="125"/>
    </row>
    <row r="339" spans="1:36" ht="12.75" customHeight="1">
      <c r="A339" s="46"/>
      <c r="B339" s="47"/>
      <c r="C339" s="193" t="s">
        <v>1194</v>
      </c>
      <c r="D339" s="34"/>
      <c r="E339" s="62"/>
      <c r="F339" s="35"/>
      <c r="G339" s="62"/>
      <c r="H339" s="252"/>
      <c r="I339" s="252"/>
      <c r="J339" s="252"/>
      <c r="K339" s="252"/>
      <c r="L339" s="252"/>
      <c r="M339" s="252"/>
      <c r="N339" s="252"/>
      <c r="O339" s="252"/>
      <c r="P339" s="252"/>
      <c r="Q339" s="148"/>
      <c r="R339" s="310"/>
      <c r="S339" s="125"/>
      <c r="T339" s="125"/>
      <c r="U339" s="125"/>
      <c r="V339" s="125"/>
      <c r="W339" s="329"/>
      <c r="X339" s="125"/>
      <c r="Y339" s="329"/>
      <c r="Z339" s="125"/>
      <c r="AA339" s="329"/>
      <c r="AB339" s="125"/>
      <c r="AC339" s="126"/>
      <c r="AD339" s="125"/>
      <c r="AE339" s="125"/>
      <c r="AF339" s="125"/>
      <c r="AG339" s="125"/>
      <c r="AH339" s="125"/>
      <c r="AI339" s="125"/>
      <c r="AJ339" s="125"/>
    </row>
    <row r="340" spans="1:36" ht="12.75" customHeight="1">
      <c r="A340" s="46"/>
      <c r="B340" s="47"/>
      <c r="C340" s="193" t="s">
        <v>1195</v>
      </c>
      <c r="D340" s="34"/>
      <c r="E340" s="62"/>
      <c r="F340" s="35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148"/>
      <c r="R340" s="310"/>
      <c r="S340" s="125"/>
      <c r="T340" s="125"/>
      <c r="U340" s="125"/>
      <c r="V340" s="125"/>
      <c r="W340" s="329"/>
      <c r="X340" s="125"/>
      <c r="Y340" s="329"/>
      <c r="Z340" s="125"/>
      <c r="AA340" s="329"/>
      <c r="AB340" s="125"/>
      <c r="AC340" s="126"/>
      <c r="AD340" s="125"/>
      <c r="AE340" s="125"/>
      <c r="AF340" s="125"/>
      <c r="AG340" s="125"/>
      <c r="AH340" s="125"/>
      <c r="AI340" s="125"/>
      <c r="AJ340" s="125"/>
    </row>
    <row r="341" spans="1:36" ht="12.75" customHeight="1">
      <c r="A341" s="46"/>
      <c r="B341" s="47"/>
      <c r="C341" s="192" t="s">
        <v>1196</v>
      </c>
      <c r="D341" s="34"/>
      <c r="E341" s="62"/>
      <c r="F341" s="35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148"/>
      <c r="R341" s="310"/>
      <c r="S341" s="125"/>
      <c r="T341" s="125"/>
      <c r="U341" s="125"/>
      <c r="V341" s="125"/>
      <c r="W341" s="329"/>
      <c r="X341" s="125"/>
      <c r="Y341" s="329"/>
      <c r="Z341" s="125"/>
      <c r="AA341" s="329"/>
      <c r="AB341" s="125"/>
      <c r="AC341" s="126"/>
      <c r="AD341" s="125"/>
      <c r="AE341" s="125"/>
      <c r="AF341" s="125"/>
      <c r="AG341" s="125"/>
      <c r="AH341" s="125"/>
      <c r="AI341" s="125"/>
      <c r="AJ341" s="125"/>
    </row>
    <row r="342" spans="1:36" ht="40.5" customHeight="1">
      <c r="A342" s="52"/>
      <c r="B342" s="53"/>
      <c r="C342" s="194" t="s">
        <v>1686</v>
      </c>
      <c r="D342" s="40"/>
      <c r="E342" s="68"/>
      <c r="F342" s="41"/>
      <c r="G342" s="68"/>
      <c r="H342" s="68"/>
      <c r="I342" s="68"/>
      <c r="J342" s="68"/>
      <c r="K342" s="68"/>
      <c r="L342" s="68"/>
      <c r="M342" s="68"/>
      <c r="N342" s="68"/>
      <c r="O342" s="68"/>
      <c r="P342" s="68"/>
      <c r="Q342" s="305"/>
      <c r="R342" s="306"/>
      <c r="S342" s="309"/>
      <c r="T342" s="125"/>
      <c r="U342" s="125"/>
      <c r="V342" s="125"/>
      <c r="W342" s="329"/>
      <c r="X342" s="125"/>
      <c r="Y342" s="329"/>
      <c r="Z342" s="125"/>
      <c r="AA342" s="329"/>
      <c r="AB342" s="125"/>
      <c r="AC342" s="126"/>
      <c r="AD342" s="125"/>
      <c r="AE342" s="125"/>
      <c r="AF342" s="125"/>
      <c r="AG342" s="125"/>
      <c r="AH342" s="125"/>
      <c r="AI342" s="125"/>
      <c r="AJ342" s="125"/>
    </row>
    <row r="343" spans="1:36" ht="12.75" customHeight="1">
      <c r="A343" s="46" t="s">
        <v>1198</v>
      </c>
      <c r="B343" s="47">
        <v>849</v>
      </c>
      <c r="C343" s="442" t="s">
        <v>1199</v>
      </c>
      <c r="D343" s="223">
        <v>452</v>
      </c>
      <c r="E343" s="216">
        <v>40409.599999999999</v>
      </c>
      <c r="F343" s="45">
        <v>46586.65</v>
      </c>
      <c r="G343" s="216">
        <v>49516.15</v>
      </c>
      <c r="H343" s="216"/>
      <c r="I343" s="216"/>
      <c r="J343" s="217">
        <v>54213.95</v>
      </c>
      <c r="K343" s="216"/>
      <c r="L343" s="216"/>
      <c r="M343" s="216"/>
      <c r="N343" s="216"/>
      <c r="O343" s="216"/>
      <c r="P343" s="216"/>
      <c r="Q343" s="377">
        <f>SUM(E343:P343)</f>
        <v>190726.35</v>
      </c>
      <c r="R343" s="460">
        <f>AVERAGE(E343:P343)</f>
        <v>47681.587500000001</v>
      </c>
      <c r="S343" s="309">
        <f>+R343</f>
        <v>47681.587500000001</v>
      </c>
      <c r="T343" s="125"/>
      <c r="U343" s="125"/>
      <c r="V343" s="125"/>
      <c r="W343" s="329"/>
      <c r="X343" s="125"/>
      <c r="Y343" s="329"/>
      <c r="Z343" s="125"/>
      <c r="AA343" s="329"/>
      <c r="AB343" s="125"/>
      <c r="AC343" s="126"/>
      <c r="AD343" s="125"/>
      <c r="AE343" s="125"/>
      <c r="AF343" s="125"/>
      <c r="AG343" s="125"/>
      <c r="AH343" s="125"/>
      <c r="AI343" s="125"/>
      <c r="AJ343" s="125"/>
    </row>
    <row r="344" spans="1:36" ht="12.75" customHeight="1">
      <c r="A344" s="46"/>
      <c r="B344" s="47"/>
      <c r="C344" s="193" t="s">
        <v>1200</v>
      </c>
      <c r="D344" s="32"/>
      <c r="E344" s="127">
        <v>811.44</v>
      </c>
      <c r="F344" s="35">
        <v>1738</v>
      </c>
      <c r="G344" s="277">
        <v>2177.42</v>
      </c>
      <c r="H344" s="277"/>
      <c r="I344" s="277"/>
      <c r="J344" s="312">
        <v>2882.09</v>
      </c>
      <c r="K344" s="127"/>
      <c r="L344" s="127"/>
      <c r="M344" s="127"/>
      <c r="N344" s="127"/>
      <c r="O344" s="127"/>
      <c r="P344" s="277"/>
      <c r="Q344" s="379">
        <f>SUM(E344:P344)</f>
        <v>7608.95</v>
      </c>
      <c r="R344" s="308">
        <f>+Q344/12</f>
        <v>634.07916666666699</v>
      </c>
      <c r="S344" s="125"/>
      <c r="T344" s="309">
        <f>+R344</f>
        <v>634.07916666666699</v>
      </c>
      <c r="U344" s="221">
        <f>+Q344</f>
        <v>7608.95</v>
      </c>
      <c r="V344" s="329" t="s">
        <v>376</v>
      </c>
      <c r="W344" s="489">
        <f>F344</f>
        <v>1738</v>
      </c>
      <c r="X344" s="263">
        <f>G344</f>
        <v>2177.42</v>
      </c>
      <c r="Y344" s="329" t="s">
        <v>376</v>
      </c>
      <c r="Z344" s="329" t="s">
        <v>376</v>
      </c>
      <c r="AA344" s="329" t="s">
        <v>376</v>
      </c>
      <c r="AB344" s="125"/>
      <c r="AC344" s="126"/>
      <c r="AD344" s="125"/>
      <c r="AE344" s="125"/>
      <c r="AF344" s="125"/>
      <c r="AG344" s="125"/>
      <c r="AH344" s="125"/>
      <c r="AI344" s="125"/>
      <c r="AJ344" s="125"/>
    </row>
    <row r="345" spans="1:36" ht="12.75" customHeight="1">
      <c r="A345" s="46"/>
      <c r="B345" s="47"/>
      <c r="C345" s="193" t="s">
        <v>1201</v>
      </c>
      <c r="D345" s="32"/>
      <c r="E345" s="118">
        <f t="shared" ref="E345:Q345" si="36">E343/$D$343</f>
        <v>89.401769911504402</v>
      </c>
      <c r="F345" s="118">
        <f t="shared" si="36"/>
        <v>103.06780973451301</v>
      </c>
      <c r="G345" s="118">
        <f t="shared" si="36"/>
        <v>109.549004424779</v>
      </c>
      <c r="H345" s="118">
        <f t="shared" si="36"/>
        <v>0</v>
      </c>
      <c r="I345" s="118">
        <f t="shared" si="36"/>
        <v>0</v>
      </c>
      <c r="J345" s="110">
        <f t="shared" si="36"/>
        <v>119.942367256637</v>
      </c>
      <c r="K345" s="110">
        <f t="shared" si="36"/>
        <v>0</v>
      </c>
      <c r="L345" s="110">
        <f t="shared" si="36"/>
        <v>0</v>
      </c>
      <c r="M345" s="110">
        <f t="shared" si="36"/>
        <v>0</v>
      </c>
      <c r="N345" s="110">
        <f t="shared" si="36"/>
        <v>0</v>
      </c>
      <c r="O345" s="110">
        <f t="shared" si="36"/>
        <v>0</v>
      </c>
      <c r="P345" s="118">
        <f t="shared" si="36"/>
        <v>0</v>
      </c>
      <c r="Q345" s="179">
        <f t="shared" si="36"/>
        <v>421.96095132743397</v>
      </c>
      <c r="R345" s="308">
        <f>+R343/D343</f>
        <v>105.490237831858</v>
      </c>
      <c r="S345" s="125"/>
      <c r="T345" s="125"/>
      <c r="U345" s="125"/>
      <c r="V345" s="125"/>
      <c r="W345" s="329"/>
      <c r="X345" s="125"/>
      <c r="Y345" s="329"/>
      <c r="Z345" s="125"/>
      <c r="AA345" s="329"/>
      <c r="AB345" s="125"/>
      <c r="AC345" s="126"/>
      <c r="AD345" s="125"/>
      <c r="AE345" s="125"/>
      <c r="AF345" s="125"/>
      <c r="AG345" s="125"/>
      <c r="AH345" s="125"/>
      <c r="AI345" s="125"/>
      <c r="AJ345" s="125"/>
    </row>
    <row r="346" spans="1:36" ht="12.75" customHeight="1">
      <c r="A346" s="46"/>
      <c r="B346" s="47"/>
      <c r="C346" s="193" t="s">
        <v>1202</v>
      </c>
      <c r="D346" s="32"/>
      <c r="E346" s="186" t="s">
        <v>1208</v>
      </c>
      <c r="F346" s="186" t="s">
        <v>1208</v>
      </c>
      <c r="G346" s="186" t="s">
        <v>1208</v>
      </c>
      <c r="H346" s="186"/>
      <c r="I346" s="186"/>
      <c r="J346" s="186"/>
      <c r="K346" s="185"/>
      <c r="L346" s="185"/>
      <c r="M346" s="185"/>
      <c r="N346" s="240"/>
      <c r="O346" s="240"/>
      <c r="P346" s="240"/>
      <c r="Q346" s="180"/>
      <c r="R346" s="308"/>
      <c r="S346" s="125"/>
      <c r="T346" s="125"/>
      <c r="U346" s="125"/>
      <c r="V346" s="125"/>
      <c r="W346" s="329"/>
      <c r="X346" s="125"/>
      <c r="Y346" s="329"/>
      <c r="Z346" s="125"/>
      <c r="AA346" s="329"/>
      <c r="AB346" s="125"/>
      <c r="AC346" s="126"/>
      <c r="AD346" s="125"/>
      <c r="AE346" s="125"/>
      <c r="AF346" s="125"/>
      <c r="AG346" s="125"/>
      <c r="AH346" s="125"/>
      <c r="AI346" s="125"/>
      <c r="AJ346" s="125"/>
    </row>
    <row r="347" spans="1:36" ht="51.75" customHeight="1">
      <c r="A347" s="52"/>
      <c r="B347" s="53"/>
      <c r="C347" s="194" t="s">
        <v>1687</v>
      </c>
      <c r="D347" s="66"/>
      <c r="E347" s="318"/>
      <c r="F347" s="41"/>
      <c r="G347" s="318"/>
      <c r="H347" s="319"/>
      <c r="I347" s="319"/>
      <c r="J347" s="319"/>
      <c r="K347" s="182"/>
      <c r="L347" s="68"/>
      <c r="M347" s="68"/>
      <c r="N347" s="68"/>
      <c r="O347" s="68"/>
      <c r="P347" s="68"/>
      <c r="Q347" s="374"/>
      <c r="R347" s="311"/>
      <c r="S347" s="125"/>
      <c r="T347" s="125"/>
      <c r="U347" s="125"/>
      <c r="V347" s="125"/>
      <c r="W347" s="329"/>
      <c r="X347" s="125"/>
      <c r="Y347" s="329"/>
      <c r="Z347" s="125"/>
      <c r="AA347" s="329"/>
      <c r="AB347" s="125"/>
      <c r="AC347" s="126"/>
      <c r="AD347" s="125"/>
      <c r="AE347" s="125"/>
      <c r="AF347" s="125"/>
      <c r="AG347" s="125"/>
      <c r="AH347" s="125"/>
      <c r="AI347" s="125"/>
      <c r="AJ347" s="125"/>
    </row>
    <row r="348" spans="1:36" ht="12.75" customHeight="1">
      <c r="A348" s="46" t="s">
        <v>1210</v>
      </c>
      <c r="B348" s="47">
        <v>853</v>
      </c>
      <c r="C348" s="442" t="s">
        <v>1211</v>
      </c>
      <c r="D348" s="29">
        <v>1165</v>
      </c>
      <c r="E348" s="252">
        <v>24028.79</v>
      </c>
      <c r="F348" s="45">
        <v>24561.91</v>
      </c>
      <c r="G348" s="216">
        <v>29338.03</v>
      </c>
      <c r="H348" s="216">
        <v>24368.93</v>
      </c>
      <c r="I348" s="216">
        <v>28173.16</v>
      </c>
      <c r="J348" s="216">
        <v>28342.720000000001</v>
      </c>
      <c r="K348" s="202">
        <v>28647.17</v>
      </c>
      <c r="L348" s="216"/>
      <c r="M348" s="217"/>
      <c r="N348" s="284"/>
      <c r="O348" s="112"/>
      <c r="P348" s="59"/>
      <c r="Q348" s="377">
        <f>SUM(E348:P348)</f>
        <v>187460.71</v>
      </c>
      <c r="R348" s="460">
        <f>AVERAGE(E348:P348)</f>
        <v>26780.101428571401</v>
      </c>
      <c r="S348" s="309">
        <f>+R348</f>
        <v>26780.101428571401</v>
      </c>
      <c r="T348" s="125"/>
      <c r="U348" s="125"/>
      <c r="V348" s="125"/>
      <c r="W348" s="329"/>
      <c r="X348" s="125"/>
      <c r="Y348" s="329"/>
      <c r="Z348" s="125"/>
      <c r="AA348" s="329"/>
      <c r="AB348" s="125"/>
      <c r="AC348" s="126"/>
      <c r="AD348" s="125"/>
      <c r="AE348" s="125"/>
      <c r="AF348" s="125"/>
      <c r="AG348" s="125"/>
      <c r="AH348" s="125"/>
      <c r="AI348" s="125"/>
      <c r="AJ348" s="125"/>
    </row>
    <row r="349" spans="1:36" ht="12.75" customHeight="1">
      <c r="A349" s="46"/>
      <c r="B349" s="47"/>
      <c r="C349" s="193" t="s">
        <v>1212</v>
      </c>
      <c r="D349" s="32"/>
      <c r="E349" s="127" t="s">
        <v>376</v>
      </c>
      <c r="F349" s="35" t="s">
        <v>376</v>
      </c>
      <c r="G349" s="127" t="s">
        <v>376</v>
      </c>
      <c r="H349" s="127" t="s">
        <v>376</v>
      </c>
      <c r="I349" s="127" t="s">
        <v>376</v>
      </c>
      <c r="J349" s="127" t="s">
        <v>376</v>
      </c>
      <c r="K349" s="127" t="s">
        <v>376</v>
      </c>
      <c r="L349" s="127"/>
      <c r="M349" s="128"/>
      <c r="N349" s="448"/>
      <c r="O349" s="263"/>
      <c r="P349" s="262"/>
      <c r="Q349" s="379">
        <f>SUM(E349:P349)</f>
        <v>0</v>
      </c>
      <c r="R349" s="308">
        <f>+Q349/9</f>
        <v>0</v>
      </c>
      <c r="S349" s="125"/>
      <c r="T349" s="309">
        <f>+R349</f>
        <v>0</v>
      </c>
      <c r="U349" s="221">
        <f>+Q349</f>
        <v>0</v>
      </c>
      <c r="V349" s="329" t="s">
        <v>376</v>
      </c>
      <c r="W349" s="329" t="s">
        <v>376</v>
      </c>
      <c r="X349" s="329" t="s">
        <v>376</v>
      </c>
      <c r="Y349" s="329" t="s">
        <v>376</v>
      </c>
      <c r="Z349" s="329" t="s">
        <v>376</v>
      </c>
      <c r="AA349" s="329" t="s">
        <v>376</v>
      </c>
      <c r="AB349" s="125"/>
      <c r="AC349" s="126"/>
      <c r="AD349" s="125"/>
      <c r="AE349" s="125"/>
      <c r="AF349" s="125"/>
      <c r="AG349" s="125"/>
      <c r="AH349" s="125"/>
      <c r="AI349" s="125"/>
      <c r="AJ349" s="125"/>
    </row>
    <row r="350" spans="1:36" ht="12.75" customHeight="1">
      <c r="A350" s="46"/>
      <c r="B350" s="514"/>
      <c r="C350" s="193" t="s">
        <v>1213</v>
      </c>
      <c r="D350" s="32"/>
      <c r="E350" s="118">
        <f t="shared" ref="E350:M350" si="37">E348/$D$343</f>
        <v>53.161039823008799</v>
      </c>
      <c r="F350" s="118">
        <f t="shared" si="37"/>
        <v>54.340508849557501</v>
      </c>
      <c r="G350" s="118">
        <f t="shared" si="37"/>
        <v>64.907146017699105</v>
      </c>
      <c r="H350" s="118">
        <f t="shared" si="37"/>
        <v>53.913561946902703</v>
      </c>
      <c r="I350" s="118">
        <f t="shared" si="37"/>
        <v>62.33</v>
      </c>
      <c r="J350" s="118">
        <f t="shared" si="37"/>
        <v>62.705132743362803</v>
      </c>
      <c r="K350" s="118">
        <f t="shared" si="37"/>
        <v>63.378694690265498</v>
      </c>
      <c r="L350" s="118">
        <f t="shared" si="37"/>
        <v>0</v>
      </c>
      <c r="M350" s="110">
        <f t="shared" si="37"/>
        <v>0</v>
      </c>
      <c r="N350" s="265"/>
      <c r="O350" s="106"/>
      <c r="P350" s="38"/>
      <c r="Q350" s="179">
        <f>Q348/$D$348</f>
        <v>160.910480686695</v>
      </c>
      <c r="R350" s="308">
        <f>+R348/D348</f>
        <v>22.987211526670801</v>
      </c>
      <c r="S350" s="125"/>
      <c r="T350" s="125"/>
      <c r="U350" s="125"/>
      <c r="V350" s="125"/>
      <c r="W350" s="329"/>
      <c r="X350" s="125"/>
      <c r="Y350" s="329"/>
      <c r="Z350" s="125"/>
      <c r="AA350" s="329"/>
      <c r="AB350" s="125"/>
      <c r="AC350" s="126"/>
      <c r="AD350" s="125"/>
      <c r="AE350" s="125"/>
      <c r="AF350" s="125"/>
      <c r="AG350" s="125"/>
      <c r="AH350" s="125"/>
      <c r="AI350" s="125"/>
      <c r="AJ350" s="125"/>
    </row>
    <row r="351" spans="1:36" ht="12.75" customHeight="1">
      <c r="A351" s="46"/>
      <c r="B351" s="47"/>
      <c r="C351" s="193" t="s">
        <v>1214</v>
      </c>
      <c r="D351" s="32"/>
      <c r="E351" s="277"/>
      <c r="F351" s="35"/>
      <c r="G351" s="277"/>
      <c r="H351" s="277"/>
      <c r="I351" s="277"/>
      <c r="J351" s="277"/>
      <c r="K351" s="127"/>
      <c r="L351" s="127"/>
      <c r="M351" s="277"/>
      <c r="N351" s="252"/>
      <c r="O351" s="252"/>
      <c r="P351" s="252"/>
      <c r="Q351" s="148"/>
      <c r="R351" s="310"/>
      <c r="S351" s="125"/>
      <c r="T351" s="125"/>
      <c r="U351" s="125"/>
      <c r="V351" s="125"/>
      <c r="W351" s="329"/>
      <c r="X351" s="125"/>
      <c r="Y351" s="329"/>
      <c r="Z351" s="125"/>
      <c r="AA351" s="329"/>
      <c r="AB351" s="125"/>
      <c r="AC351" s="126"/>
      <c r="AD351" s="125"/>
      <c r="AE351" s="125"/>
      <c r="AF351" s="125"/>
      <c r="AG351" s="125"/>
      <c r="AH351" s="125"/>
      <c r="AI351" s="125"/>
      <c r="AJ351" s="125"/>
    </row>
    <row r="352" spans="1:36" ht="12.75" customHeight="1">
      <c r="A352" s="46"/>
      <c r="B352" s="47"/>
      <c r="C352" s="193" t="s">
        <v>1215</v>
      </c>
      <c r="D352" s="32"/>
      <c r="E352" s="277"/>
      <c r="F352" s="35"/>
      <c r="G352" s="277"/>
      <c r="H352" s="277"/>
      <c r="I352" s="277"/>
      <c r="J352" s="277"/>
      <c r="K352" s="127"/>
      <c r="L352" s="277"/>
      <c r="M352" s="277"/>
      <c r="N352" s="62"/>
      <c r="O352" s="62"/>
      <c r="P352" s="62"/>
      <c r="Q352" s="148"/>
      <c r="R352" s="310"/>
      <c r="S352" s="125"/>
      <c r="T352" s="125"/>
      <c r="U352" s="125"/>
      <c r="V352" s="125"/>
      <c r="W352" s="329"/>
      <c r="X352" s="125"/>
      <c r="Y352" s="329"/>
      <c r="Z352" s="125"/>
      <c r="AA352" s="329"/>
      <c r="AB352" s="125"/>
      <c r="AC352" s="126"/>
      <c r="AD352" s="125"/>
      <c r="AE352" s="125"/>
      <c r="AF352" s="125"/>
      <c r="AG352" s="125"/>
      <c r="AH352" s="125"/>
      <c r="AI352" s="125"/>
      <c r="AJ352" s="125"/>
    </row>
    <row r="353" spans="1:36" ht="12.75" customHeight="1">
      <c r="A353" s="46"/>
      <c r="B353" s="47"/>
      <c r="C353" s="193" t="s">
        <v>1216</v>
      </c>
      <c r="D353" s="32"/>
      <c r="E353" s="277"/>
      <c r="F353" s="35"/>
      <c r="G353" s="277"/>
      <c r="H353" s="277"/>
      <c r="I353" s="277"/>
      <c r="J353" s="277"/>
      <c r="K353" s="127"/>
      <c r="L353" s="277"/>
      <c r="M353" s="277"/>
      <c r="N353" s="62"/>
      <c r="O353" s="62"/>
      <c r="P353" s="62"/>
      <c r="Q353" s="148"/>
      <c r="R353" s="310"/>
      <c r="S353" s="125"/>
      <c r="T353" s="125"/>
      <c r="U353" s="125"/>
      <c r="V353" s="125"/>
      <c r="W353" s="329"/>
      <c r="X353" s="125"/>
      <c r="Y353" s="329"/>
      <c r="Z353" s="125"/>
      <c r="AA353" s="329"/>
      <c r="AB353" s="125"/>
      <c r="AC353" s="126"/>
      <c r="AD353" s="125"/>
      <c r="AE353" s="125"/>
      <c r="AF353" s="125"/>
      <c r="AG353" s="125"/>
      <c r="AH353" s="125"/>
      <c r="AI353" s="125"/>
      <c r="AJ353" s="125"/>
    </row>
    <row r="354" spans="1:36" ht="12.75" customHeight="1">
      <c r="A354" s="315"/>
      <c r="B354" s="32"/>
      <c r="C354" s="193" t="s">
        <v>1217</v>
      </c>
      <c r="D354" s="34"/>
      <c r="E354" s="277"/>
      <c r="F354" s="35"/>
      <c r="G354" s="277"/>
      <c r="H354" s="277"/>
      <c r="I354" s="277"/>
      <c r="J354" s="277"/>
      <c r="K354" s="127"/>
      <c r="L354" s="277"/>
      <c r="M354" s="277"/>
      <c r="N354" s="62"/>
      <c r="O354" s="62"/>
      <c r="P354" s="62"/>
      <c r="Q354" s="148"/>
      <c r="R354" s="310"/>
      <c r="S354" s="125"/>
      <c r="T354" s="125"/>
      <c r="U354" s="125"/>
      <c r="V354" s="125"/>
      <c r="W354" s="329"/>
      <c r="X354" s="125"/>
      <c r="Y354" s="329"/>
      <c r="Z354" s="125"/>
      <c r="AA354" s="329"/>
      <c r="AB354" s="125"/>
      <c r="AC354" s="126"/>
      <c r="AD354" s="125"/>
      <c r="AE354" s="125"/>
      <c r="AF354" s="125"/>
      <c r="AG354" s="125"/>
      <c r="AH354" s="125"/>
      <c r="AI354" s="125"/>
      <c r="AJ354" s="125"/>
    </row>
    <row r="355" spans="1:36" ht="90" customHeight="1">
      <c r="A355" s="52"/>
      <c r="B355" s="515" t="s">
        <v>1218</v>
      </c>
      <c r="C355" s="194" t="s">
        <v>1688</v>
      </c>
      <c r="D355" s="66"/>
      <c r="E355" s="496"/>
      <c r="F355" s="229"/>
      <c r="G355" s="496"/>
      <c r="H355" s="496"/>
      <c r="I355" s="496"/>
      <c r="J355" s="496"/>
      <c r="K355" s="519"/>
      <c r="L355" s="496"/>
      <c r="M355" s="496"/>
      <c r="N355" s="289"/>
      <c r="O355" s="289"/>
      <c r="P355" s="68"/>
      <c r="Q355" s="374"/>
      <c r="R355" s="311"/>
      <c r="S355" s="125"/>
      <c r="T355" s="125"/>
      <c r="U355" s="125"/>
      <c r="V355" s="125"/>
      <c r="W355" s="329"/>
      <c r="X355" s="125"/>
      <c r="Y355" s="329"/>
      <c r="Z355" s="125"/>
      <c r="AA355" s="329"/>
      <c r="AB355" s="125"/>
      <c r="AC355" s="126"/>
      <c r="AD355" s="125"/>
      <c r="AE355" s="125"/>
      <c r="AF355" s="125"/>
      <c r="AG355" s="125"/>
      <c r="AH355" s="125"/>
      <c r="AI355" s="125"/>
      <c r="AJ355" s="125"/>
    </row>
    <row r="356" spans="1:36" ht="12.75" customHeight="1">
      <c r="A356" s="46" t="s">
        <v>391</v>
      </c>
      <c r="B356" s="47">
        <v>159</v>
      </c>
      <c r="C356" s="239" t="s">
        <v>392</v>
      </c>
      <c r="D356" s="89">
        <v>1025</v>
      </c>
      <c r="E356" s="45">
        <v>417579.98</v>
      </c>
      <c r="F356" s="179">
        <v>446227.68</v>
      </c>
      <c r="G356" s="45">
        <v>512546.73</v>
      </c>
      <c r="H356" s="45">
        <v>504640.07</v>
      </c>
      <c r="I356" s="45">
        <v>563622.9</v>
      </c>
      <c r="J356" s="45">
        <v>515455.23</v>
      </c>
      <c r="K356" s="45">
        <v>647461.99</v>
      </c>
      <c r="L356" s="45"/>
      <c r="M356" s="45"/>
      <c r="N356" s="45"/>
      <c r="O356" s="45"/>
      <c r="P356" s="45"/>
      <c r="Q356" s="280">
        <f>SUM(E356:P356)</f>
        <v>3607534.58</v>
      </c>
      <c r="R356" s="460">
        <f>AVERAGE(E356:P356)</f>
        <v>515362.08285714302</v>
      </c>
      <c r="S356" s="309">
        <f>+R356</f>
        <v>515362.08285714302</v>
      </c>
      <c r="T356" s="125"/>
      <c r="U356" s="125"/>
      <c r="V356" s="125"/>
      <c r="W356" s="329"/>
      <c r="X356" s="125"/>
      <c r="Y356" s="329"/>
      <c r="Z356" s="125"/>
      <c r="AA356" s="329"/>
      <c r="AB356" s="125"/>
      <c r="AC356" s="475">
        <f>SUM(E356:K356)</f>
        <v>3607534.58</v>
      </c>
      <c r="AD356" s="125"/>
      <c r="AE356" s="125"/>
      <c r="AF356" s="125"/>
      <c r="AG356" s="125"/>
      <c r="AH356" s="125"/>
      <c r="AI356" s="125"/>
      <c r="AJ356" s="125"/>
    </row>
    <row r="357" spans="1:36" ht="12.75" customHeight="1">
      <c r="A357" s="46"/>
      <c r="B357" s="47"/>
      <c r="C357" s="73" t="s">
        <v>1238</v>
      </c>
      <c r="D357" s="74"/>
      <c r="E357" s="180" t="s">
        <v>376</v>
      </c>
      <c r="F357" s="180" t="s">
        <v>376</v>
      </c>
      <c r="G357" s="180" t="s">
        <v>376</v>
      </c>
      <c r="H357" s="180" t="s">
        <v>376</v>
      </c>
      <c r="I357" s="180" t="s">
        <v>376</v>
      </c>
      <c r="J357" s="180" t="s">
        <v>376</v>
      </c>
      <c r="K357" s="35" t="s">
        <v>376</v>
      </c>
      <c r="L357" s="35"/>
      <c r="M357" s="35"/>
      <c r="N357" s="35"/>
      <c r="O357" s="35"/>
      <c r="P357" s="35"/>
      <c r="Q357" s="148">
        <f>SUM(E357:P357)</f>
        <v>0</v>
      </c>
      <c r="R357" s="460">
        <f>+Q357/12</f>
        <v>0</v>
      </c>
      <c r="S357" s="125"/>
      <c r="T357" s="309">
        <f>+R357</f>
        <v>0</v>
      </c>
      <c r="U357" s="221">
        <f>+Q357</f>
        <v>0</v>
      </c>
      <c r="V357" s="329" t="s">
        <v>376</v>
      </c>
      <c r="W357" s="329" t="s">
        <v>376</v>
      </c>
      <c r="X357" s="329" t="s">
        <v>376</v>
      </c>
      <c r="Y357" s="329" t="s">
        <v>376</v>
      </c>
      <c r="Z357" s="329" t="s">
        <v>376</v>
      </c>
      <c r="AA357" s="329" t="s">
        <v>376</v>
      </c>
      <c r="AB357" s="125"/>
      <c r="AC357" s="475">
        <f>SUM(E357:K357)</f>
        <v>0</v>
      </c>
      <c r="AD357" s="125"/>
      <c r="AE357" s="125"/>
      <c r="AF357" s="125"/>
      <c r="AG357" s="125"/>
      <c r="AH357" s="125"/>
      <c r="AI357" s="125"/>
      <c r="AJ357" s="125"/>
    </row>
    <row r="358" spans="1:36" ht="12.75" customHeight="1">
      <c r="A358" s="46"/>
      <c r="B358" s="47"/>
      <c r="C358" s="36" t="s">
        <v>1239</v>
      </c>
      <c r="D358" s="34"/>
      <c r="E358" s="37">
        <f t="shared" ref="E358:Q358" si="38">E356/$D$356</f>
        <v>407.39510243902401</v>
      </c>
      <c r="F358" s="37">
        <f t="shared" si="38"/>
        <v>435.34407804877998</v>
      </c>
      <c r="G358" s="37">
        <f t="shared" si="38"/>
        <v>500.04559024390198</v>
      </c>
      <c r="H358" s="37">
        <f t="shared" si="38"/>
        <v>492.33177560975599</v>
      </c>
      <c r="I358" s="37">
        <f t="shared" si="38"/>
        <v>549.87599999999998</v>
      </c>
      <c r="J358" s="37">
        <f t="shared" si="38"/>
        <v>502.883151219512</v>
      </c>
      <c r="K358" s="37">
        <f t="shared" si="38"/>
        <v>631.67023414634195</v>
      </c>
      <c r="L358" s="37">
        <f t="shared" si="38"/>
        <v>0</v>
      </c>
      <c r="M358" s="37">
        <f t="shared" si="38"/>
        <v>0</v>
      </c>
      <c r="N358" s="37">
        <f t="shared" si="38"/>
        <v>0</v>
      </c>
      <c r="O358" s="37">
        <f t="shared" si="38"/>
        <v>0</v>
      </c>
      <c r="P358" s="37">
        <f t="shared" si="38"/>
        <v>0</v>
      </c>
      <c r="Q358" s="179">
        <f t="shared" si="38"/>
        <v>3519.5459317073201</v>
      </c>
      <c r="R358" s="308">
        <f>+R356/D356</f>
        <v>502.79227595818799</v>
      </c>
      <c r="S358" s="125"/>
      <c r="T358" s="125"/>
      <c r="U358" s="125"/>
      <c r="V358" s="125"/>
      <c r="W358" s="329"/>
      <c r="X358" s="125"/>
      <c r="Y358" s="329"/>
      <c r="Z358" s="125"/>
      <c r="AA358" s="329"/>
      <c r="AB358" s="125"/>
      <c r="AC358" s="475">
        <f>SUM(E358:K358)</f>
        <v>3519.5459317073201</v>
      </c>
      <c r="AD358" s="125"/>
      <c r="AE358" s="125"/>
      <c r="AF358" s="125"/>
      <c r="AG358" s="125"/>
      <c r="AH358" s="125"/>
      <c r="AI358" s="125"/>
      <c r="AJ358" s="125"/>
    </row>
    <row r="359" spans="1:36" ht="12.75" customHeight="1">
      <c r="A359" s="46"/>
      <c r="B359" s="47"/>
      <c r="C359" s="36" t="s">
        <v>1240</v>
      </c>
      <c r="D359" s="34"/>
      <c r="E359" s="184"/>
      <c r="F359" s="186"/>
      <c r="G359" s="287"/>
      <c r="H359" s="320"/>
      <c r="I359" s="287"/>
      <c r="J359" s="287"/>
      <c r="K359" s="287"/>
      <c r="L359" s="287"/>
      <c r="M359" s="287"/>
      <c r="N359" s="287"/>
      <c r="O359" s="287"/>
      <c r="P359" s="287"/>
      <c r="Q359" s="326"/>
      <c r="R359" s="466"/>
      <c r="S359" s="125"/>
      <c r="T359" s="125"/>
      <c r="U359" s="125"/>
      <c r="V359" s="125"/>
      <c r="W359" s="329"/>
      <c r="X359" s="125"/>
      <c r="Y359" s="329"/>
      <c r="Z359" s="125"/>
      <c r="AA359" s="329"/>
      <c r="AB359" s="125"/>
      <c r="AC359" s="126"/>
      <c r="AD359" s="125"/>
      <c r="AE359" s="125"/>
      <c r="AF359" s="125"/>
      <c r="AG359" s="125"/>
      <c r="AH359" s="125"/>
      <c r="AI359" s="125"/>
      <c r="AJ359" s="125"/>
    </row>
    <row r="360" spans="1:36" ht="12.75" customHeight="1">
      <c r="A360" s="46"/>
      <c r="B360" s="47"/>
      <c r="C360" s="36" t="s">
        <v>1241</v>
      </c>
      <c r="D360" s="34"/>
      <c r="E360" s="209"/>
      <c r="F360" s="186"/>
      <c r="G360" s="287"/>
      <c r="H360" s="320"/>
      <c r="I360" s="287"/>
      <c r="J360" s="287"/>
      <c r="K360" s="287"/>
      <c r="L360" s="287"/>
      <c r="M360" s="287"/>
      <c r="N360" s="287"/>
      <c r="O360" s="287"/>
      <c r="P360" s="287"/>
      <c r="Q360" s="326"/>
      <c r="R360" s="466"/>
      <c r="S360" s="125"/>
      <c r="T360" s="125"/>
      <c r="U360" s="125"/>
      <c r="V360" s="125"/>
      <c r="W360" s="329"/>
      <c r="X360" s="125"/>
      <c r="Y360" s="329"/>
      <c r="Z360" s="125"/>
      <c r="AA360" s="329"/>
      <c r="AB360" s="125"/>
      <c r="AC360" s="126"/>
      <c r="AD360" s="125"/>
      <c r="AE360" s="125"/>
      <c r="AF360" s="125"/>
      <c r="AG360" s="125"/>
      <c r="AH360" s="125"/>
      <c r="AI360" s="125"/>
      <c r="AJ360" s="125"/>
    </row>
    <row r="361" spans="1:36" ht="12.75" customHeight="1">
      <c r="A361" s="46"/>
      <c r="B361" s="47"/>
      <c r="C361" s="36" t="s">
        <v>1242</v>
      </c>
      <c r="D361" s="34"/>
      <c r="E361" s="209"/>
      <c r="F361" s="186"/>
      <c r="G361" s="287"/>
      <c r="H361" s="320"/>
      <c r="I361" s="287"/>
      <c r="J361" s="287"/>
      <c r="K361" s="287"/>
      <c r="L361" s="287"/>
      <c r="M361" s="287"/>
      <c r="N361" s="287"/>
      <c r="O361" s="287"/>
      <c r="P361" s="287"/>
      <c r="Q361" s="326"/>
      <c r="R361" s="466"/>
      <c r="S361" s="125"/>
      <c r="T361" s="125"/>
      <c r="U361" s="125"/>
      <c r="V361" s="125"/>
      <c r="W361" s="329"/>
      <c r="X361" s="125"/>
      <c r="Y361" s="329"/>
      <c r="Z361" s="125"/>
      <c r="AA361" s="329"/>
      <c r="AB361" s="125"/>
      <c r="AC361" s="126"/>
      <c r="AD361" s="125"/>
      <c r="AE361" s="125"/>
      <c r="AF361" s="125"/>
      <c r="AG361" s="125"/>
      <c r="AH361" s="125"/>
      <c r="AI361" s="125"/>
      <c r="AJ361" s="125"/>
    </row>
    <row r="362" spans="1:36" ht="12.75" customHeight="1">
      <c r="A362" s="46"/>
      <c r="B362" s="47"/>
      <c r="C362" s="36" t="s">
        <v>1243</v>
      </c>
      <c r="D362" s="34"/>
      <c r="E362" s="209"/>
      <c r="F362" s="186"/>
      <c r="G362" s="287"/>
      <c r="H362" s="320"/>
      <c r="I362" s="287"/>
      <c r="J362" s="287"/>
      <c r="K362" s="287"/>
      <c r="L362" s="287"/>
      <c r="M362" s="287"/>
      <c r="N362" s="287"/>
      <c r="O362" s="287"/>
      <c r="P362" s="287"/>
      <c r="Q362" s="326"/>
      <c r="R362" s="466"/>
      <c r="S362" s="125"/>
      <c r="T362" s="125"/>
      <c r="U362" s="125"/>
      <c r="V362" s="125"/>
      <c r="W362" s="329"/>
      <c r="X362" s="125"/>
      <c r="Y362" s="329"/>
      <c r="Z362" s="125"/>
      <c r="AA362" s="329"/>
      <c r="AB362" s="125"/>
      <c r="AC362" s="126"/>
      <c r="AD362" s="125"/>
      <c r="AE362" s="125"/>
      <c r="AF362" s="125"/>
      <c r="AG362" s="125"/>
      <c r="AH362" s="125"/>
      <c r="AI362" s="125"/>
      <c r="AJ362" s="125"/>
    </row>
    <row r="363" spans="1:36" ht="12.75" customHeight="1">
      <c r="A363" s="46"/>
      <c r="B363" s="47"/>
      <c r="C363" s="36" t="s">
        <v>1244</v>
      </c>
      <c r="D363" s="34"/>
      <c r="E363" s="209"/>
      <c r="F363" s="186"/>
      <c r="G363" s="287"/>
      <c r="H363" s="320"/>
      <c r="I363" s="287"/>
      <c r="J363" s="287"/>
      <c r="K363" s="287"/>
      <c r="L363" s="287"/>
      <c r="M363" s="287"/>
      <c r="N363" s="287"/>
      <c r="O363" s="287"/>
      <c r="P363" s="287"/>
      <c r="Q363" s="326"/>
      <c r="R363" s="466"/>
      <c r="S363" s="125"/>
      <c r="T363" s="125"/>
      <c r="U363" s="125"/>
      <c r="V363" s="125"/>
      <c r="W363" s="329"/>
      <c r="X363" s="125"/>
      <c r="Y363" s="329"/>
      <c r="Z363" s="125"/>
      <c r="AA363" s="329"/>
      <c r="AB363" s="125"/>
      <c r="AC363" s="126"/>
      <c r="AD363" s="125"/>
      <c r="AE363" s="125"/>
      <c r="AF363" s="125"/>
      <c r="AG363" s="125"/>
      <c r="AH363" s="125"/>
      <c r="AI363" s="125"/>
      <c r="AJ363" s="125"/>
    </row>
    <row r="364" spans="1:36" ht="12.75" customHeight="1">
      <c r="A364" s="46"/>
      <c r="B364" s="47"/>
      <c r="C364" s="36" t="s">
        <v>1245</v>
      </c>
      <c r="D364" s="34"/>
      <c r="E364" s="209"/>
      <c r="F364" s="186"/>
      <c r="G364" s="287"/>
      <c r="H364" s="320"/>
      <c r="I364" s="287"/>
      <c r="J364" s="287"/>
      <c r="K364" s="287"/>
      <c r="L364" s="287"/>
      <c r="M364" s="287"/>
      <c r="N364" s="287"/>
      <c r="O364" s="287"/>
      <c r="P364" s="287"/>
      <c r="Q364" s="326"/>
      <c r="R364" s="466"/>
      <c r="S364" s="125"/>
      <c r="T364" s="125"/>
      <c r="U364" s="125"/>
      <c r="V364" s="125"/>
      <c r="W364" s="329"/>
      <c r="X364" s="125"/>
      <c r="Y364" s="329"/>
      <c r="Z364" s="125"/>
      <c r="AA364" s="329"/>
      <c r="AB364" s="125"/>
      <c r="AC364" s="126"/>
      <c r="AD364" s="125"/>
      <c r="AE364" s="125"/>
      <c r="AF364" s="125"/>
      <c r="AG364" s="125"/>
      <c r="AH364" s="125"/>
      <c r="AI364" s="125"/>
      <c r="AJ364" s="125"/>
    </row>
    <row r="365" spans="1:36" ht="12.75" customHeight="1">
      <c r="A365" s="52"/>
      <c r="B365" s="53"/>
      <c r="C365" s="222"/>
      <c r="D365" s="40"/>
      <c r="E365" s="107"/>
      <c r="F365" s="189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305"/>
      <c r="R365" s="306"/>
      <c r="S365" s="125"/>
      <c r="T365" s="125"/>
      <c r="U365" s="125"/>
      <c r="V365" s="125"/>
      <c r="W365" s="329"/>
      <c r="X365" s="125"/>
      <c r="Y365" s="329"/>
      <c r="Z365" s="125"/>
      <c r="AA365" s="329"/>
      <c r="AB365" s="125"/>
      <c r="AC365" s="126"/>
      <c r="AD365" s="125"/>
      <c r="AE365" s="125"/>
      <c r="AF365" s="125"/>
      <c r="AG365" s="125"/>
      <c r="AH365" s="125"/>
      <c r="AI365" s="125"/>
      <c r="AJ365" s="125"/>
    </row>
    <row r="366" spans="1:36" ht="12.75" customHeight="1">
      <c r="A366" s="46" t="s">
        <v>1246</v>
      </c>
      <c r="B366" s="47">
        <v>705</v>
      </c>
      <c r="C366" s="285" t="s">
        <v>1247</v>
      </c>
      <c r="D366" s="29">
        <v>1394</v>
      </c>
      <c r="E366" s="179"/>
      <c r="F366" s="179"/>
      <c r="G366" s="179"/>
      <c r="H366" s="178"/>
      <c r="I366" s="45"/>
      <c r="J366" s="45"/>
      <c r="K366" s="45"/>
      <c r="L366" s="45"/>
      <c r="M366" s="45"/>
      <c r="N366" s="45"/>
      <c r="O366" s="45"/>
      <c r="P366" s="45"/>
      <c r="Q366" s="492">
        <f>SUM(E366:P366)</f>
        <v>0</v>
      </c>
      <c r="R366" s="460">
        <v>0</v>
      </c>
      <c r="S366" s="309">
        <f>+R366</f>
        <v>0</v>
      </c>
      <c r="T366" s="125"/>
      <c r="U366" s="125"/>
      <c r="V366" s="125"/>
      <c r="W366" s="329"/>
      <c r="X366" s="125"/>
      <c r="Y366" s="329"/>
      <c r="Z366" s="125"/>
      <c r="AA366" s="329"/>
      <c r="AB366" s="125"/>
      <c r="AC366" s="126"/>
      <c r="AD366" s="125"/>
      <c r="AE366" s="125"/>
      <c r="AF366" s="125"/>
      <c r="AG366" s="125"/>
      <c r="AH366" s="125"/>
      <c r="AI366" s="125"/>
      <c r="AJ366" s="125"/>
    </row>
    <row r="367" spans="1:36" ht="12.75" customHeight="1">
      <c r="A367" s="46"/>
      <c r="B367" s="47"/>
      <c r="C367" s="73" t="s">
        <v>1248</v>
      </c>
      <c r="D367" s="34"/>
      <c r="E367" s="516"/>
      <c r="F367" s="516"/>
      <c r="G367" s="516"/>
      <c r="H367" s="517"/>
      <c r="I367" s="520"/>
      <c r="J367" s="520"/>
      <c r="K367" s="520"/>
      <c r="L367" s="520"/>
      <c r="M367" s="520"/>
      <c r="N367" s="520"/>
      <c r="O367" s="35"/>
      <c r="P367" s="35"/>
      <c r="Q367" s="379">
        <f>SUM(E367:P367)</f>
        <v>0</v>
      </c>
      <c r="R367" s="460">
        <f>+Q367/12</f>
        <v>0</v>
      </c>
      <c r="S367" s="125"/>
      <c r="T367" s="309">
        <f>+R367</f>
        <v>0</v>
      </c>
      <c r="U367" s="221">
        <f>+Q367</f>
        <v>0</v>
      </c>
      <c r="V367" s="329" t="s">
        <v>376</v>
      </c>
      <c r="W367" s="329" t="s">
        <v>376</v>
      </c>
      <c r="X367" s="329" t="s">
        <v>376</v>
      </c>
      <c r="Y367" s="329"/>
      <c r="Z367" s="125"/>
      <c r="AA367" s="125"/>
      <c r="AB367" s="125"/>
      <c r="AC367" s="126"/>
      <c r="AD367" s="125"/>
      <c r="AE367" s="125"/>
      <c r="AF367" s="125"/>
      <c r="AG367" s="125"/>
      <c r="AH367" s="125"/>
      <c r="AI367" s="125"/>
      <c r="AJ367" s="125"/>
    </row>
    <row r="368" spans="1:36" ht="12.75" customHeight="1">
      <c r="A368" s="46"/>
      <c r="B368" s="47"/>
      <c r="C368" s="36" t="s">
        <v>1140</v>
      </c>
      <c r="D368" s="34"/>
      <c r="E368" s="37">
        <f t="shared" ref="E368:Q368" si="39">E366/$D$366</f>
        <v>0</v>
      </c>
      <c r="F368" s="37">
        <f t="shared" si="39"/>
        <v>0</v>
      </c>
      <c r="G368" s="37">
        <f t="shared" si="39"/>
        <v>0</v>
      </c>
      <c r="H368" s="105">
        <f t="shared" si="39"/>
        <v>0</v>
      </c>
      <c r="I368" s="105">
        <f t="shared" si="39"/>
        <v>0</v>
      </c>
      <c r="J368" s="105">
        <f t="shared" si="39"/>
        <v>0</v>
      </c>
      <c r="K368" s="105">
        <f t="shared" si="39"/>
        <v>0</v>
      </c>
      <c r="L368" s="105">
        <f t="shared" si="39"/>
        <v>0</v>
      </c>
      <c r="M368" s="105">
        <f t="shared" si="39"/>
        <v>0</v>
      </c>
      <c r="N368" s="105">
        <f t="shared" si="39"/>
        <v>0</v>
      </c>
      <c r="O368" s="105">
        <f t="shared" si="39"/>
        <v>0</v>
      </c>
      <c r="P368" s="105">
        <f t="shared" si="39"/>
        <v>0</v>
      </c>
      <c r="Q368" s="35">
        <f t="shared" si="39"/>
        <v>0</v>
      </c>
      <c r="R368" s="308">
        <f>+R366/D366</f>
        <v>0</v>
      </c>
      <c r="S368" s="125"/>
      <c r="T368" s="125"/>
      <c r="U368" s="125"/>
      <c r="V368" s="125"/>
      <c r="W368" s="329"/>
      <c r="X368" s="125"/>
      <c r="Y368" s="329"/>
      <c r="Z368" s="125"/>
      <c r="AA368" s="329"/>
      <c r="AB368" s="125"/>
      <c r="AC368" s="126"/>
      <c r="AD368" s="125"/>
      <c r="AE368" s="125"/>
      <c r="AF368" s="125"/>
      <c r="AG368" s="125"/>
      <c r="AH368" s="125"/>
      <c r="AI368" s="125"/>
      <c r="AJ368" s="125"/>
    </row>
    <row r="369" spans="1:36" ht="12.75" customHeight="1">
      <c r="A369" s="46"/>
      <c r="B369" s="47"/>
      <c r="C369" s="36" t="s">
        <v>1249</v>
      </c>
      <c r="D369" s="34"/>
      <c r="E369" s="35"/>
      <c r="F369" s="144"/>
      <c r="G369" s="35"/>
      <c r="H369" s="35"/>
      <c r="I369" s="45"/>
      <c r="J369" s="45"/>
      <c r="K369" s="45"/>
      <c r="L369" s="45"/>
      <c r="M369" s="45"/>
      <c r="N369" s="45"/>
      <c r="O369" s="45"/>
      <c r="P369" s="45"/>
      <c r="Q369" s="148"/>
      <c r="R369" s="466"/>
      <c r="S369" s="125"/>
      <c r="T369" s="125"/>
      <c r="U369" s="125"/>
      <c r="V369" s="125"/>
      <c r="W369" s="329"/>
      <c r="X369" s="125"/>
      <c r="Y369" s="329"/>
      <c r="Z369" s="125"/>
      <c r="AA369" s="329"/>
      <c r="AB369" s="125"/>
      <c r="AC369" s="126"/>
      <c r="AD369" s="125"/>
      <c r="AE369" s="125"/>
      <c r="AF369" s="125"/>
      <c r="AG369" s="125"/>
      <c r="AH369" s="125"/>
      <c r="AI369" s="125"/>
      <c r="AJ369" s="125"/>
    </row>
    <row r="370" spans="1:36" ht="12.75" customHeight="1">
      <c r="A370" s="46"/>
      <c r="B370" s="47"/>
      <c r="C370" s="36" t="s">
        <v>1251</v>
      </c>
      <c r="D370" s="34"/>
      <c r="E370" s="35"/>
      <c r="F370" s="144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148"/>
      <c r="R370" s="466"/>
      <c r="S370" s="125"/>
      <c r="T370" s="125"/>
      <c r="U370" s="125"/>
      <c r="V370" s="125"/>
      <c r="W370" s="329"/>
      <c r="X370" s="125"/>
      <c r="Y370" s="329"/>
      <c r="Z370" s="125"/>
      <c r="AA370" s="329"/>
      <c r="AB370" s="125"/>
      <c r="AC370" s="126"/>
      <c r="AD370" s="125"/>
      <c r="AE370" s="125"/>
      <c r="AF370" s="125"/>
      <c r="AG370" s="125"/>
      <c r="AH370" s="125"/>
      <c r="AI370" s="125"/>
      <c r="AJ370" s="125"/>
    </row>
    <row r="371" spans="1:36" ht="52.5" customHeight="1">
      <c r="A371" s="52"/>
      <c r="B371" s="53"/>
      <c r="C371" s="67" t="s">
        <v>1252</v>
      </c>
      <c r="D371" s="40"/>
      <c r="E371" s="111"/>
      <c r="F371" s="249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374"/>
      <c r="R371" s="306"/>
      <c r="S371" s="125"/>
      <c r="T371" s="125"/>
      <c r="U371" s="125"/>
      <c r="V371" s="125"/>
      <c r="W371" s="329"/>
      <c r="X371" s="125"/>
      <c r="Y371" s="329"/>
      <c r="Z371" s="125"/>
      <c r="AA371" s="329"/>
      <c r="AB371" s="125"/>
      <c r="AC371" s="126"/>
      <c r="AD371" s="125"/>
      <c r="AE371" s="125"/>
      <c r="AF371" s="125"/>
      <c r="AG371" s="125"/>
      <c r="AH371" s="125"/>
      <c r="AI371" s="125"/>
      <c r="AJ371" s="125"/>
    </row>
    <row r="372" spans="1:36" ht="12.75" customHeight="1">
      <c r="A372" s="42" t="s">
        <v>368</v>
      </c>
      <c r="B372" s="43">
        <v>555</v>
      </c>
      <c r="C372" s="444" t="s">
        <v>369</v>
      </c>
      <c r="D372" s="321">
        <v>523</v>
      </c>
      <c r="E372" s="213">
        <v>32300.35</v>
      </c>
      <c r="F372" s="45">
        <v>27324.36</v>
      </c>
      <c r="G372" s="45">
        <v>32352.87</v>
      </c>
      <c r="H372" s="45">
        <v>34868.769999999997</v>
      </c>
      <c r="I372" s="45">
        <v>28028.65</v>
      </c>
      <c r="J372" s="45">
        <v>26591.72</v>
      </c>
      <c r="K372" s="45">
        <v>34761.629999999997</v>
      </c>
      <c r="L372" s="45"/>
      <c r="M372" s="45"/>
      <c r="N372" s="45"/>
      <c r="O372" s="45"/>
      <c r="P372" s="45"/>
      <c r="Q372" s="492">
        <f>SUM(E372:P372)</f>
        <v>216228.35</v>
      </c>
      <c r="R372" s="460">
        <f>AVERAGE(E372:P372)</f>
        <v>30889.7642857143</v>
      </c>
      <c r="S372" s="309">
        <f>+R372</f>
        <v>30889.7642857143</v>
      </c>
      <c r="T372" s="125"/>
      <c r="U372" s="125"/>
      <c r="V372" s="125"/>
      <c r="W372" s="329"/>
      <c r="X372" s="125"/>
      <c r="Y372" s="329"/>
      <c r="Z372" s="125"/>
      <c r="AA372" s="329"/>
      <c r="AB372" s="125"/>
      <c r="AC372" s="475">
        <f>SUM(E372:K372)</f>
        <v>216228.35</v>
      </c>
      <c r="AD372" s="125"/>
      <c r="AE372" s="125"/>
      <c r="AF372" s="125"/>
      <c r="AG372" s="125"/>
      <c r="AH372" s="125"/>
      <c r="AI372" s="125"/>
      <c r="AJ372" s="125"/>
    </row>
    <row r="373" spans="1:36" ht="12.75" customHeight="1">
      <c r="A373" s="46"/>
      <c r="B373" s="47"/>
      <c r="C373" s="193" t="s">
        <v>1269</v>
      </c>
      <c r="D373" s="32"/>
      <c r="E373" s="145" t="s">
        <v>376</v>
      </c>
      <c r="F373" s="35" t="s">
        <v>376</v>
      </c>
      <c r="G373" s="35" t="s">
        <v>376</v>
      </c>
      <c r="H373" s="35" t="s">
        <v>376</v>
      </c>
      <c r="I373" s="35" t="s">
        <v>376</v>
      </c>
      <c r="J373" s="35" t="s">
        <v>376</v>
      </c>
      <c r="K373" s="35" t="s">
        <v>376</v>
      </c>
      <c r="L373" s="35"/>
      <c r="M373" s="35"/>
      <c r="N373" s="35"/>
      <c r="O373" s="35"/>
      <c r="P373" s="35"/>
      <c r="Q373" s="379">
        <f>SUM(E373:P373)</f>
        <v>0</v>
      </c>
      <c r="R373" s="521">
        <f>Q373/12</f>
        <v>0</v>
      </c>
      <c r="S373" s="125"/>
      <c r="T373" s="309">
        <f>+R373</f>
        <v>0</v>
      </c>
      <c r="U373" s="221">
        <f>+Q373</f>
        <v>0</v>
      </c>
      <c r="V373" s="329" t="s">
        <v>376</v>
      </c>
      <c r="W373" s="329" t="s">
        <v>376</v>
      </c>
      <c r="X373" s="329" t="s">
        <v>376</v>
      </c>
      <c r="Y373" s="329" t="s">
        <v>376</v>
      </c>
      <c r="Z373" s="329" t="s">
        <v>376</v>
      </c>
      <c r="AA373" s="329" t="s">
        <v>376</v>
      </c>
      <c r="AB373" s="125"/>
      <c r="AC373" s="475">
        <f>SUM(E373:K373)</f>
        <v>0</v>
      </c>
      <c r="AD373" s="125"/>
      <c r="AE373" s="125"/>
      <c r="AF373" s="125"/>
      <c r="AG373" s="125"/>
      <c r="AH373" s="125"/>
      <c r="AI373" s="125"/>
      <c r="AJ373" s="125"/>
    </row>
    <row r="374" spans="1:36" ht="12.75" customHeight="1">
      <c r="A374" s="46"/>
      <c r="B374" s="47"/>
      <c r="C374" s="193" t="s">
        <v>724</v>
      </c>
      <c r="D374" s="32"/>
      <c r="E374" s="109">
        <f t="shared" ref="E374:Q374" si="40">E372/$D$372</f>
        <v>61.759751434034399</v>
      </c>
      <c r="F374" s="109">
        <f t="shared" si="40"/>
        <v>52.245430210324997</v>
      </c>
      <c r="G374" s="109">
        <f t="shared" si="40"/>
        <v>61.860172084129999</v>
      </c>
      <c r="H374" s="109">
        <f t="shared" si="40"/>
        <v>66.670688336520101</v>
      </c>
      <c r="I374" s="109">
        <f t="shared" si="40"/>
        <v>53.592065009560201</v>
      </c>
      <c r="J374" s="109">
        <f t="shared" si="40"/>
        <v>50.844588910133801</v>
      </c>
      <c r="K374" s="109">
        <f t="shared" si="40"/>
        <v>66.4658317399618</v>
      </c>
      <c r="L374" s="109">
        <f t="shared" si="40"/>
        <v>0</v>
      </c>
      <c r="M374" s="109">
        <f t="shared" si="40"/>
        <v>0</v>
      </c>
      <c r="N374" s="109">
        <f t="shared" si="40"/>
        <v>0</v>
      </c>
      <c r="O374" s="109">
        <f t="shared" si="40"/>
        <v>0</v>
      </c>
      <c r="P374" s="109">
        <f t="shared" si="40"/>
        <v>0</v>
      </c>
      <c r="Q374" s="35">
        <f t="shared" si="40"/>
        <v>413.43852772466499</v>
      </c>
      <c r="R374" s="522">
        <f>+R372/D372</f>
        <v>59.062646817809302</v>
      </c>
      <c r="S374" s="125"/>
      <c r="T374" s="125"/>
      <c r="U374" s="125"/>
      <c r="V374" s="125"/>
      <c r="W374" s="329"/>
      <c r="X374" s="125"/>
      <c r="Y374" s="329"/>
      <c r="Z374" s="125"/>
      <c r="AA374" s="329"/>
      <c r="AB374" s="125"/>
      <c r="AC374" s="475">
        <f>SUM(E374:K374)</f>
        <v>413.43852772466499</v>
      </c>
      <c r="AD374" s="125"/>
      <c r="AE374" s="125"/>
      <c r="AF374" s="125"/>
      <c r="AG374" s="125"/>
      <c r="AH374" s="125"/>
      <c r="AI374" s="125"/>
      <c r="AJ374" s="125"/>
    </row>
    <row r="375" spans="1:36" ht="12.75" customHeight="1">
      <c r="A375" s="315"/>
      <c r="B375" s="32"/>
      <c r="C375" s="193" t="s">
        <v>1270</v>
      </c>
      <c r="D375" s="34"/>
      <c r="E375" s="270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180"/>
      <c r="R375" s="310"/>
      <c r="S375" s="125"/>
      <c r="T375" s="125"/>
      <c r="U375" s="125"/>
      <c r="V375" s="125"/>
      <c r="W375" s="329"/>
      <c r="X375" s="125"/>
      <c r="Y375" s="329"/>
      <c r="Z375" s="125"/>
      <c r="AA375" s="329"/>
      <c r="AB375" s="125"/>
      <c r="AC375" s="126"/>
      <c r="AD375" s="125"/>
      <c r="AE375" s="125"/>
      <c r="AF375" s="125"/>
      <c r="AG375" s="125"/>
      <c r="AH375" s="125"/>
      <c r="AI375" s="125"/>
      <c r="AJ375" s="125"/>
    </row>
    <row r="376" spans="1:36" ht="12.75" customHeight="1">
      <c r="A376" s="315"/>
      <c r="B376" s="32"/>
      <c r="C376" s="193" t="s">
        <v>1271</v>
      </c>
      <c r="D376" s="32"/>
      <c r="E376" s="144"/>
      <c r="F376" s="240"/>
      <c r="G376" s="240"/>
      <c r="H376" s="240"/>
      <c r="I376" s="240"/>
      <c r="J376" s="240"/>
      <c r="K376" s="240"/>
      <c r="L376" s="240"/>
      <c r="M376" s="240"/>
      <c r="N376" s="240"/>
      <c r="O376" s="240"/>
      <c r="P376" s="240"/>
      <c r="Q376" s="377"/>
      <c r="R376" s="460"/>
      <c r="S376" s="125"/>
      <c r="T376" s="125"/>
      <c r="U376" s="125"/>
      <c r="V376" s="125"/>
      <c r="W376" s="329"/>
      <c r="X376" s="125"/>
      <c r="Y376" s="329"/>
      <c r="Z376" s="125"/>
      <c r="AA376" s="329"/>
      <c r="AB376" s="125"/>
      <c r="AC376" s="126"/>
      <c r="AD376" s="125"/>
      <c r="AE376" s="125"/>
      <c r="AF376" s="125"/>
      <c r="AG376" s="125"/>
      <c r="AH376" s="125"/>
      <c r="AI376" s="125"/>
      <c r="AJ376" s="125"/>
    </row>
    <row r="377" spans="1:36" ht="12.75" customHeight="1">
      <c r="A377" s="52"/>
      <c r="B377" s="53"/>
      <c r="C377" s="194"/>
      <c r="D377" s="66"/>
      <c r="E377" s="271"/>
      <c r="F377" s="249"/>
      <c r="G377" s="272"/>
      <c r="H377" s="249"/>
      <c r="I377" s="272"/>
      <c r="J377" s="249"/>
      <c r="K377" s="272"/>
      <c r="L377" s="249"/>
      <c r="M377" s="272"/>
      <c r="N377" s="249"/>
      <c r="O377" s="250"/>
      <c r="P377" s="250"/>
      <c r="Q377" s="55"/>
      <c r="R377" s="311"/>
      <c r="S377" s="125"/>
      <c r="T377" s="125"/>
      <c r="U377" s="125"/>
      <c r="V377" s="125"/>
      <c r="W377" s="329"/>
      <c r="X377" s="125"/>
      <c r="Y377" s="329"/>
      <c r="Z377" s="125"/>
      <c r="AA377" s="329"/>
      <c r="AB377" s="125"/>
      <c r="AC377" s="126"/>
      <c r="AD377" s="125"/>
      <c r="AE377" s="125"/>
      <c r="AF377" s="125"/>
      <c r="AG377" s="125"/>
      <c r="AH377" s="125"/>
      <c r="AI377" s="125"/>
      <c r="AJ377" s="125"/>
    </row>
    <row r="378" spans="1:36" ht="14.25" customHeight="1">
      <c r="A378" s="46" t="s">
        <v>1272</v>
      </c>
      <c r="B378" s="47">
        <v>886</v>
      </c>
      <c r="C378" s="408" t="s">
        <v>1273</v>
      </c>
      <c r="D378" s="322">
        <v>1335.6</v>
      </c>
      <c r="E378" s="216">
        <v>44380</v>
      </c>
      <c r="F378" s="45">
        <v>46999</v>
      </c>
      <c r="G378" s="216">
        <v>56707</v>
      </c>
      <c r="H378" s="216">
        <v>59662</v>
      </c>
      <c r="I378" s="216">
        <v>62118</v>
      </c>
      <c r="J378" s="216">
        <v>58996</v>
      </c>
      <c r="K378" s="216">
        <v>63876</v>
      </c>
      <c r="L378" s="216"/>
      <c r="M378" s="216"/>
      <c r="N378" s="216"/>
      <c r="O378" s="216"/>
      <c r="P378" s="59"/>
      <c r="Q378" s="377">
        <f>SUM(E378:P378)</f>
        <v>392738</v>
      </c>
      <c r="R378" s="460">
        <f>AVERAGE(E378:P378)</f>
        <v>56105.428571428602</v>
      </c>
      <c r="S378" s="125"/>
      <c r="T378" s="125"/>
      <c r="U378" s="125"/>
      <c r="V378" s="125"/>
      <c r="W378" s="329"/>
      <c r="X378" s="125"/>
      <c r="Y378" s="329"/>
      <c r="Z378" s="125"/>
      <c r="AA378" s="329"/>
      <c r="AB378" s="125"/>
      <c r="AC378" s="126"/>
      <c r="AD378" s="125"/>
      <c r="AE378" s="125"/>
      <c r="AF378" s="125"/>
      <c r="AG378" s="125"/>
      <c r="AH378" s="125"/>
      <c r="AI378" s="125"/>
      <c r="AJ378" s="125"/>
    </row>
    <row r="379" spans="1:36" ht="14.25" customHeight="1">
      <c r="A379" s="46"/>
      <c r="B379" s="47"/>
      <c r="C379" s="36" t="s">
        <v>1274</v>
      </c>
      <c r="D379" s="32"/>
      <c r="E379" s="127" t="s">
        <v>376</v>
      </c>
      <c r="F379" s="35" t="s">
        <v>376</v>
      </c>
      <c r="G379" s="127">
        <v>492.45</v>
      </c>
      <c r="H379" s="127">
        <v>935.7</v>
      </c>
      <c r="I379" s="277">
        <v>1304.0999999999999</v>
      </c>
      <c r="J379" s="277">
        <v>835.8</v>
      </c>
      <c r="K379" s="277">
        <v>1567.8</v>
      </c>
      <c r="L379" s="277"/>
      <c r="M379" s="277"/>
      <c r="N379" s="277"/>
      <c r="O379" s="277"/>
      <c r="P379" s="122"/>
      <c r="Q379" s="379">
        <f>SUM(E379:P379)</f>
        <v>5135.8500000000004</v>
      </c>
      <c r="R379" s="521">
        <f>Q379/12</f>
        <v>427.98750000000001</v>
      </c>
      <c r="S379" s="125"/>
      <c r="T379" s="309">
        <f>+R379</f>
        <v>427.98750000000001</v>
      </c>
      <c r="U379" s="221">
        <f>+Q379</f>
        <v>5135.8500000000004</v>
      </c>
      <c r="V379" s="329" t="s">
        <v>376</v>
      </c>
      <c r="W379" s="329" t="s">
        <v>376</v>
      </c>
      <c r="X379" s="112">
        <f>G379</f>
        <v>492.45</v>
      </c>
      <c r="Y379" s="263">
        <f>H379</f>
        <v>935.7</v>
      </c>
      <c r="Z379" s="112">
        <f>I379</f>
        <v>1304.0999999999999</v>
      </c>
      <c r="AA379" s="263">
        <f>J379</f>
        <v>835.8</v>
      </c>
      <c r="AB379" s="125"/>
      <c r="AC379" s="126"/>
      <c r="AD379" s="125"/>
      <c r="AE379" s="125"/>
      <c r="AF379" s="125"/>
      <c r="AG379" s="125"/>
      <c r="AH379" s="125"/>
      <c r="AI379" s="125"/>
      <c r="AJ379" s="125"/>
    </row>
    <row r="380" spans="1:36" ht="14.25" customHeight="1">
      <c r="A380" s="46"/>
      <c r="B380" s="47"/>
      <c r="C380" s="36" t="s">
        <v>682</v>
      </c>
      <c r="D380" s="32"/>
      <c r="E380" s="118">
        <f t="shared" ref="E380:Q380" si="41">E378/$D$378</f>
        <v>33.228511530398301</v>
      </c>
      <c r="F380" s="214">
        <f t="shared" si="41"/>
        <v>35.189427972446801</v>
      </c>
      <c r="G380" s="214">
        <f t="shared" si="41"/>
        <v>42.458071278825997</v>
      </c>
      <c r="H380" s="214">
        <f t="shared" si="41"/>
        <v>44.670560047918499</v>
      </c>
      <c r="I380" s="214">
        <f t="shared" si="41"/>
        <v>46.509433962264197</v>
      </c>
      <c r="J380" s="214">
        <f t="shared" si="41"/>
        <v>44.171907756813397</v>
      </c>
      <c r="K380" s="214">
        <f t="shared" si="41"/>
        <v>47.825696316262402</v>
      </c>
      <c r="L380" s="214">
        <f t="shared" si="41"/>
        <v>0</v>
      </c>
      <c r="M380" s="214">
        <f t="shared" si="41"/>
        <v>0</v>
      </c>
      <c r="N380" s="214">
        <f t="shared" si="41"/>
        <v>0</v>
      </c>
      <c r="O380" s="214">
        <f t="shared" si="41"/>
        <v>0</v>
      </c>
      <c r="P380" s="214">
        <f t="shared" si="41"/>
        <v>0</v>
      </c>
      <c r="Q380" s="198">
        <f t="shared" si="41"/>
        <v>294.05360886493003</v>
      </c>
      <c r="R380" s="308">
        <f>+R378/D378</f>
        <v>42.007658409275699</v>
      </c>
      <c r="S380" s="125"/>
      <c r="T380" s="125"/>
      <c r="U380" s="125"/>
      <c r="V380" s="125"/>
      <c r="W380" s="329"/>
      <c r="X380" s="125"/>
      <c r="Y380" s="329"/>
      <c r="Z380" s="125"/>
      <c r="AA380" s="329"/>
      <c r="AB380" s="125"/>
      <c r="AC380" s="126"/>
      <c r="AD380" s="125"/>
      <c r="AE380" s="125"/>
      <c r="AF380" s="125"/>
      <c r="AG380" s="125"/>
      <c r="AH380" s="125"/>
      <c r="AI380" s="125"/>
      <c r="AJ380" s="125"/>
    </row>
    <row r="381" spans="1:36" ht="14.25" customHeight="1">
      <c r="A381" s="46"/>
      <c r="B381" s="47"/>
      <c r="C381" s="36" t="s">
        <v>1275</v>
      </c>
      <c r="D381" s="34"/>
      <c r="E381" s="294"/>
      <c r="F381" s="45"/>
      <c r="G381" s="294" t="s">
        <v>1689</v>
      </c>
      <c r="H381" s="294" t="s">
        <v>1690</v>
      </c>
      <c r="I381" s="294" t="s">
        <v>1691</v>
      </c>
      <c r="J381" s="294" t="s">
        <v>1692</v>
      </c>
      <c r="K381" s="294" t="s">
        <v>1693</v>
      </c>
      <c r="L381" s="294"/>
      <c r="M381" s="294"/>
      <c r="N381" s="294"/>
      <c r="O381" s="252"/>
      <c r="P381" s="62"/>
      <c r="Q381" s="148"/>
      <c r="R381" s="310"/>
      <c r="S381" s="125"/>
      <c r="T381" s="125"/>
      <c r="U381" s="125"/>
      <c r="V381" s="125"/>
      <c r="W381" s="329"/>
      <c r="X381" s="125"/>
      <c r="Y381" s="329"/>
      <c r="Z381" s="125"/>
      <c r="AA381" s="329"/>
      <c r="AB381" s="125"/>
      <c r="AC381" s="126"/>
      <c r="AD381" s="125"/>
      <c r="AE381" s="125"/>
      <c r="AF381" s="125"/>
      <c r="AG381" s="125"/>
      <c r="AH381" s="125"/>
      <c r="AI381" s="125"/>
      <c r="AJ381" s="125"/>
    </row>
    <row r="382" spans="1:36" ht="14.25" customHeight="1">
      <c r="A382" s="46"/>
      <c r="B382" s="47"/>
      <c r="C382" s="36" t="s">
        <v>1285</v>
      </c>
      <c r="D382" s="34"/>
      <c r="E382" s="62"/>
      <c r="F382" s="35"/>
      <c r="G382" s="62"/>
      <c r="H382" s="62"/>
      <c r="I382" s="62"/>
      <c r="J382" s="62"/>
      <c r="K382" s="62"/>
      <c r="L382" s="60"/>
      <c r="M382" s="62"/>
      <c r="N382" s="62"/>
      <c r="O382" s="62"/>
      <c r="P382" s="62"/>
      <c r="Q382" s="148"/>
      <c r="R382" s="310"/>
      <c r="S382" s="125"/>
      <c r="T382" s="125"/>
      <c r="U382" s="125"/>
      <c r="V382" s="125"/>
      <c r="W382" s="329"/>
      <c r="X382" s="125"/>
      <c r="Y382" s="329"/>
      <c r="Z382" s="125"/>
      <c r="AA382" s="329"/>
      <c r="AB382" s="125"/>
      <c r="AC382" s="126"/>
      <c r="AD382" s="125"/>
      <c r="AE382" s="125"/>
      <c r="AF382" s="125"/>
      <c r="AG382" s="125"/>
      <c r="AH382" s="125"/>
      <c r="AI382" s="125"/>
      <c r="AJ382" s="125"/>
    </row>
    <row r="383" spans="1:36" ht="14.25" customHeight="1">
      <c r="A383" s="46"/>
      <c r="B383" s="47"/>
      <c r="C383" s="36" t="s">
        <v>1287</v>
      </c>
      <c r="D383" s="34"/>
      <c r="E383" s="62"/>
      <c r="F383" s="35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148"/>
      <c r="R383" s="310"/>
      <c r="S383" s="125"/>
      <c r="T383" s="125"/>
      <c r="U383" s="125"/>
      <c r="V383" s="125"/>
      <c r="W383" s="329"/>
      <c r="X383" s="125"/>
      <c r="Y383" s="329"/>
      <c r="Z383" s="125"/>
      <c r="AA383" s="329"/>
      <c r="AB383" s="125"/>
      <c r="AC383" s="126"/>
      <c r="AD383" s="125"/>
      <c r="AE383" s="125"/>
      <c r="AF383" s="125"/>
      <c r="AG383" s="125"/>
      <c r="AH383" s="125"/>
      <c r="AI383" s="125"/>
      <c r="AJ383" s="125"/>
    </row>
    <row r="384" spans="1:36" ht="14.25" customHeight="1">
      <c r="A384" s="46"/>
      <c r="B384" s="47"/>
      <c r="C384" s="36" t="s">
        <v>1288</v>
      </c>
      <c r="D384" s="34"/>
      <c r="E384" s="62"/>
      <c r="F384" s="35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148"/>
      <c r="R384" s="310"/>
      <c r="S384" s="125"/>
      <c r="T384" s="125"/>
      <c r="U384" s="125"/>
      <c r="V384" s="125"/>
      <c r="W384" s="329"/>
      <c r="X384" s="125"/>
      <c r="Y384" s="329"/>
      <c r="Z384" s="125"/>
      <c r="AA384" s="329"/>
      <c r="AB384" s="125"/>
      <c r="AC384" s="126"/>
      <c r="AD384" s="125"/>
      <c r="AE384" s="125"/>
      <c r="AF384" s="125"/>
      <c r="AG384" s="125"/>
      <c r="AH384" s="125"/>
      <c r="AI384" s="125"/>
      <c r="AJ384" s="125"/>
    </row>
    <row r="385" spans="1:36" ht="14.25" customHeight="1">
      <c r="A385" s="52"/>
      <c r="B385" s="170"/>
      <c r="C385" s="36"/>
      <c r="D385" s="34"/>
      <c r="E385" s="68"/>
      <c r="F385" s="41"/>
      <c r="G385" s="68"/>
      <c r="H385" s="68"/>
      <c r="I385" s="68"/>
      <c r="J385" s="68"/>
      <c r="K385" s="68"/>
      <c r="L385" s="68"/>
      <c r="M385" s="68"/>
      <c r="N385" s="68"/>
      <c r="O385" s="68"/>
      <c r="P385" s="68"/>
      <c r="Q385" s="305"/>
      <c r="R385" s="306"/>
      <c r="S385" s="125"/>
      <c r="T385" s="125"/>
      <c r="U385" s="125"/>
      <c r="V385" s="125"/>
      <c r="W385" s="329"/>
      <c r="X385" s="125"/>
      <c r="Y385" s="329"/>
      <c r="Z385" s="125"/>
      <c r="AA385" s="329"/>
      <c r="AB385" s="125"/>
      <c r="AC385" s="126"/>
      <c r="AD385" s="125"/>
      <c r="AE385" s="125"/>
      <c r="AF385" s="125"/>
      <c r="AG385" s="125"/>
      <c r="AH385" s="125"/>
      <c r="AI385" s="125"/>
      <c r="AJ385" s="125"/>
    </row>
    <row r="386" spans="1:36" ht="14.25" customHeight="1">
      <c r="A386" s="46" t="s">
        <v>1303</v>
      </c>
      <c r="B386" s="47">
        <v>855</v>
      </c>
      <c r="C386" s="297" t="s">
        <v>1694</v>
      </c>
      <c r="D386" s="223">
        <v>281</v>
      </c>
      <c r="E386" s="216">
        <v>32567</v>
      </c>
      <c r="F386" s="45">
        <v>29747</v>
      </c>
      <c r="G386" s="216">
        <v>46386</v>
      </c>
      <c r="H386" s="216">
        <v>49568</v>
      </c>
      <c r="I386" s="216">
        <v>52251</v>
      </c>
      <c r="J386" s="216">
        <v>48351</v>
      </c>
      <c r="K386" s="216">
        <v>66161</v>
      </c>
      <c r="L386" s="216"/>
      <c r="M386" s="216"/>
      <c r="N386" s="217"/>
      <c r="O386" s="284"/>
      <c r="P386" s="59"/>
      <c r="Q386" s="377">
        <f>SUM(E386:P386)</f>
        <v>325031</v>
      </c>
      <c r="R386" s="460">
        <f>AVERAGE(E386:P386)</f>
        <v>46433</v>
      </c>
      <c r="S386" s="309">
        <f>+R386</f>
        <v>46433</v>
      </c>
      <c r="T386" s="125"/>
      <c r="U386" s="125"/>
      <c r="V386" s="125"/>
      <c r="W386" s="329"/>
      <c r="X386" s="125"/>
      <c r="Y386" s="329"/>
      <c r="Z386" s="125"/>
      <c r="AA386" s="329"/>
      <c r="AB386" s="125"/>
      <c r="AC386" s="126"/>
      <c r="AD386" s="125"/>
      <c r="AE386" s="125"/>
      <c r="AF386" s="125"/>
      <c r="AG386" s="125"/>
      <c r="AH386" s="125"/>
      <c r="AI386" s="125"/>
      <c r="AJ386" s="125"/>
    </row>
    <row r="387" spans="1:36" ht="14.25" customHeight="1">
      <c r="A387" s="46"/>
      <c r="B387" s="47"/>
      <c r="C387" s="151" t="s">
        <v>1305</v>
      </c>
      <c r="D387" s="32"/>
      <c r="E387" s="277">
        <v>536.04</v>
      </c>
      <c r="F387" s="127">
        <v>197.64</v>
      </c>
      <c r="G387" s="127">
        <v>1555.72</v>
      </c>
      <c r="H387" s="277">
        <v>1619.36</v>
      </c>
      <c r="I387" s="127">
        <v>1673.02</v>
      </c>
      <c r="J387" s="127">
        <v>1595.02</v>
      </c>
      <c r="K387" s="127">
        <v>1951.22</v>
      </c>
      <c r="L387" s="127"/>
      <c r="M387" s="127"/>
      <c r="N387" s="128"/>
      <c r="O387" s="448"/>
      <c r="P387" s="262"/>
      <c r="Q387" s="379">
        <f>SUM(E387:P387)</f>
        <v>9128.02</v>
      </c>
      <c r="R387" s="528">
        <f>Q387/10</f>
        <v>912.80200000000002</v>
      </c>
      <c r="S387" s="125"/>
      <c r="T387" s="309">
        <f>+R387</f>
        <v>912.80200000000002</v>
      </c>
      <c r="U387" s="221">
        <f>+Q387</f>
        <v>9128.02</v>
      </c>
      <c r="V387" s="112">
        <f t="shared" ref="V387:AA387" si="42">E387</f>
        <v>536.04</v>
      </c>
      <c r="W387" s="263">
        <f t="shared" si="42"/>
        <v>197.64</v>
      </c>
      <c r="X387" s="112">
        <f t="shared" si="42"/>
        <v>1555.72</v>
      </c>
      <c r="Y387" s="263">
        <f t="shared" si="42"/>
        <v>1619.36</v>
      </c>
      <c r="Z387" s="112">
        <f t="shared" si="42"/>
        <v>1673.02</v>
      </c>
      <c r="AA387" s="263">
        <f t="shared" si="42"/>
        <v>1595.02</v>
      </c>
      <c r="AB387" s="125"/>
      <c r="AC387" s="126"/>
      <c r="AD387" s="125"/>
      <c r="AE387" s="125"/>
      <c r="AF387" s="125"/>
      <c r="AG387" s="125"/>
      <c r="AH387" s="125"/>
      <c r="AI387" s="125"/>
      <c r="AJ387" s="125"/>
    </row>
    <row r="388" spans="1:36" ht="14.25" customHeight="1">
      <c r="A388" s="46"/>
      <c r="B388" s="47"/>
      <c r="C388" s="151" t="s">
        <v>724</v>
      </c>
      <c r="D388" s="32"/>
      <c r="E388" s="118">
        <f t="shared" ref="E388:N388" si="43">E386/$D$386</f>
        <v>115.89679715302501</v>
      </c>
      <c r="F388" s="37">
        <f t="shared" si="43"/>
        <v>105.86120996441301</v>
      </c>
      <c r="G388" s="37">
        <f t="shared" si="43"/>
        <v>165.074733096085</v>
      </c>
      <c r="H388" s="37">
        <f t="shared" si="43"/>
        <v>176.398576512456</v>
      </c>
      <c r="I388" s="37">
        <f t="shared" si="43"/>
        <v>185.946619217082</v>
      </c>
      <c r="J388" s="37">
        <f t="shared" si="43"/>
        <v>172.067615658363</v>
      </c>
      <c r="K388" s="37">
        <f t="shared" si="43"/>
        <v>235.44839857651201</v>
      </c>
      <c r="L388" s="37">
        <f t="shared" si="43"/>
        <v>0</v>
      </c>
      <c r="M388" s="37">
        <f t="shared" si="43"/>
        <v>0</v>
      </c>
      <c r="N388" s="105">
        <f t="shared" si="43"/>
        <v>0</v>
      </c>
      <c r="O388" s="265"/>
      <c r="P388" s="38"/>
      <c r="Q388" s="245">
        <f>Q386/$D$386</f>
        <v>1156.69395017794</v>
      </c>
      <c r="R388" s="308">
        <f>+R386/D386</f>
        <v>165.24199288256199</v>
      </c>
      <c r="S388" s="125"/>
      <c r="T388" s="125"/>
      <c r="U388" s="125"/>
      <c r="V388" s="125"/>
      <c r="W388" s="329"/>
      <c r="X388" s="125"/>
      <c r="Y388" s="329"/>
      <c r="Z388" s="125"/>
      <c r="AA388" s="329"/>
      <c r="AB388" s="125"/>
      <c r="AC388" s="126"/>
      <c r="AD388" s="125"/>
      <c r="AE388" s="125"/>
      <c r="AF388" s="125"/>
      <c r="AG388" s="125"/>
      <c r="AH388" s="125"/>
      <c r="AI388" s="125"/>
      <c r="AJ388" s="125"/>
    </row>
    <row r="389" spans="1:36" ht="14.25" customHeight="1">
      <c r="A389" s="46"/>
      <c r="B389" s="47"/>
      <c r="C389" s="151" t="s">
        <v>1306</v>
      </c>
      <c r="D389" s="34"/>
      <c r="E389" s="294" t="s">
        <v>1695</v>
      </c>
      <c r="F389" s="45" t="s">
        <v>1696</v>
      </c>
      <c r="G389" s="294" t="s">
        <v>1697</v>
      </c>
      <c r="H389" s="294" t="s">
        <v>1698</v>
      </c>
      <c r="I389" s="294" t="s">
        <v>1699</v>
      </c>
      <c r="J389" s="294" t="s">
        <v>1700</v>
      </c>
      <c r="K389" s="294" t="s">
        <v>1701</v>
      </c>
      <c r="L389" s="294"/>
      <c r="M389" s="294"/>
      <c r="N389" s="294"/>
      <c r="O389" s="294"/>
      <c r="P389" s="294"/>
      <c r="Q389" s="148"/>
      <c r="R389" s="310"/>
      <c r="S389" s="125"/>
      <c r="T389" s="125"/>
      <c r="U389" s="125"/>
      <c r="V389" s="125"/>
      <c r="W389" s="329"/>
      <c r="X389" s="125"/>
      <c r="Y389" s="329"/>
      <c r="Z389" s="125"/>
      <c r="AA389" s="329"/>
      <c r="AB389" s="125"/>
      <c r="AC389" s="126"/>
      <c r="AD389" s="125"/>
      <c r="AE389" s="125"/>
      <c r="AF389" s="125"/>
      <c r="AG389" s="125"/>
      <c r="AH389" s="125"/>
      <c r="AI389" s="125"/>
      <c r="AJ389" s="125"/>
    </row>
    <row r="390" spans="1:36" ht="14.25" customHeight="1">
      <c r="A390" s="315"/>
      <c r="B390" s="32"/>
      <c r="C390" s="151" t="s">
        <v>1319</v>
      </c>
      <c r="D390" s="34"/>
      <c r="E390" s="62"/>
      <c r="F390" s="35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148"/>
      <c r="R390" s="310"/>
      <c r="S390" s="125"/>
      <c r="T390" s="125"/>
      <c r="U390" s="125"/>
      <c r="V390" s="125"/>
      <c r="W390" s="329"/>
      <c r="X390" s="125"/>
      <c r="Y390" s="329"/>
      <c r="Z390" s="125"/>
      <c r="AA390" s="329"/>
      <c r="AB390" s="125"/>
      <c r="AC390" s="126"/>
      <c r="AD390" s="125"/>
      <c r="AE390" s="125"/>
      <c r="AF390" s="125"/>
      <c r="AG390" s="125"/>
      <c r="AH390" s="125"/>
      <c r="AI390" s="125"/>
      <c r="AJ390" s="125"/>
    </row>
    <row r="391" spans="1:36" ht="142.5" customHeight="1">
      <c r="A391" s="52"/>
      <c r="B391" s="53"/>
      <c r="C391" s="54" t="s">
        <v>1702</v>
      </c>
      <c r="D391" s="40"/>
      <c r="E391" s="289"/>
      <c r="F391" s="229"/>
      <c r="G391" s="289"/>
      <c r="H391" s="289"/>
      <c r="I391" s="289"/>
      <c r="J391" s="289"/>
      <c r="K391" s="289"/>
      <c r="L391" s="289"/>
      <c r="M391" s="289"/>
      <c r="N391" s="289"/>
      <c r="O391" s="289"/>
      <c r="P391" s="289"/>
      <c r="Q391" s="374"/>
      <c r="R391" s="311"/>
      <c r="S391" s="125"/>
      <c r="T391" s="125"/>
      <c r="U391" s="125"/>
      <c r="V391" s="125"/>
      <c r="W391" s="329"/>
      <c r="X391" s="125"/>
      <c r="Y391" s="329"/>
      <c r="Z391" s="125"/>
      <c r="AA391" s="329"/>
      <c r="AB391" s="125"/>
      <c r="AC391" s="126"/>
      <c r="AD391" s="125"/>
      <c r="AE391" s="125"/>
      <c r="AF391" s="125"/>
      <c r="AG391" s="125"/>
      <c r="AH391" s="125"/>
      <c r="AI391" s="125"/>
      <c r="AJ391" s="125"/>
    </row>
    <row r="392" spans="1:36" ht="12.75" customHeight="1">
      <c r="A392" s="46" t="s">
        <v>394</v>
      </c>
      <c r="B392" s="47">
        <v>590</v>
      </c>
      <c r="C392" s="523" t="s">
        <v>1703</v>
      </c>
      <c r="D392" s="58">
        <v>540</v>
      </c>
      <c r="E392" s="252">
        <v>48089.94</v>
      </c>
      <c r="F392" s="252">
        <v>64038.080000000002</v>
      </c>
      <c r="G392" s="252">
        <v>47688.02</v>
      </c>
      <c r="H392" s="252">
        <v>41342.379999999997</v>
      </c>
      <c r="I392" s="252">
        <v>52041.79</v>
      </c>
      <c r="J392" s="252">
        <v>57773.78</v>
      </c>
      <c r="K392" s="252">
        <v>47292.66</v>
      </c>
      <c r="L392" s="252"/>
      <c r="M392" s="252"/>
      <c r="N392" s="252"/>
      <c r="O392" s="252"/>
      <c r="P392" s="252"/>
      <c r="Q392" s="280">
        <f>SUM(E392:P392)</f>
        <v>358266.65</v>
      </c>
      <c r="R392" s="460">
        <f>AVERAGE(E392:P392)</f>
        <v>51180.95</v>
      </c>
      <c r="S392" s="309">
        <f>+R392</f>
        <v>51180.95</v>
      </c>
      <c r="T392" s="125"/>
      <c r="U392" s="125"/>
      <c r="V392" s="125"/>
      <c r="W392" s="329"/>
      <c r="X392" s="125"/>
      <c r="Y392" s="329"/>
      <c r="Z392" s="125"/>
      <c r="AA392" s="329"/>
      <c r="AB392" s="125"/>
      <c r="AC392" s="475">
        <f>SUM(E392:K392)</f>
        <v>358266.65</v>
      </c>
      <c r="AD392" s="125"/>
      <c r="AE392" s="125"/>
      <c r="AF392" s="125"/>
      <c r="AG392" s="125"/>
      <c r="AH392" s="125"/>
      <c r="AI392" s="125"/>
      <c r="AJ392" s="125"/>
    </row>
    <row r="393" spans="1:36" ht="12.75" customHeight="1">
      <c r="A393" s="46"/>
      <c r="B393" s="47"/>
      <c r="C393" s="1526" t="s">
        <v>1323</v>
      </c>
      <c r="D393" s="1511"/>
      <c r="E393" s="60" t="s">
        <v>376</v>
      </c>
      <c r="F393" s="60" t="s">
        <v>376</v>
      </c>
      <c r="G393" s="60" t="s">
        <v>376</v>
      </c>
      <c r="H393" s="60" t="s">
        <v>376</v>
      </c>
      <c r="I393" s="60" t="s">
        <v>376</v>
      </c>
      <c r="J393" s="60" t="s">
        <v>376</v>
      </c>
      <c r="K393" s="60" t="s">
        <v>376</v>
      </c>
      <c r="L393" s="60"/>
      <c r="M393" s="60"/>
      <c r="N393" s="60"/>
      <c r="O393" s="60"/>
      <c r="P393" s="60"/>
      <c r="Q393" s="148">
        <f>SUM(E393:P393)</f>
        <v>0</v>
      </c>
      <c r="R393" s="528">
        <f>Q393/12</f>
        <v>0</v>
      </c>
      <c r="S393" s="125"/>
      <c r="T393" s="309">
        <f>+R393</f>
        <v>0</v>
      </c>
      <c r="U393" s="221">
        <f>+Q393</f>
        <v>0</v>
      </c>
      <c r="V393" s="329" t="s">
        <v>376</v>
      </c>
      <c r="W393" s="329" t="s">
        <v>376</v>
      </c>
      <c r="X393" s="329" t="s">
        <v>376</v>
      </c>
      <c r="Y393" s="329" t="s">
        <v>376</v>
      </c>
      <c r="Z393" s="329" t="s">
        <v>376</v>
      </c>
      <c r="AA393" s="329" t="s">
        <v>376</v>
      </c>
      <c r="AB393" s="125"/>
      <c r="AC393" s="475">
        <f>SUM(E393:K393)</f>
        <v>0</v>
      </c>
      <c r="AD393" s="125"/>
      <c r="AE393" s="125"/>
      <c r="AF393" s="125"/>
      <c r="AG393" s="125"/>
      <c r="AH393" s="125"/>
      <c r="AI393" s="125"/>
      <c r="AJ393" s="125"/>
    </row>
    <row r="394" spans="1:36" ht="12.75" customHeight="1">
      <c r="A394" s="46"/>
      <c r="B394" s="47"/>
      <c r="C394" s="36" t="s">
        <v>696</v>
      </c>
      <c r="D394" s="34"/>
      <c r="E394" s="37">
        <f t="shared" ref="E394:L394" si="44">E392/$D$392</f>
        <v>89.055444444444404</v>
      </c>
      <c r="F394" s="37">
        <f t="shared" si="44"/>
        <v>118.589037037037</v>
      </c>
      <c r="G394" s="37">
        <f t="shared" si="44"/>
        <v>88.311148148148106</v>
      </c>
      <c r="H394" s="37">
        <f t="shared" si="44"/>
        <v>76.559962962962999</v>
      </c>
      <c r="I394" s="37">
        <f t="shared" si="44"/>
        <v>96.373685185185195</v>
      </c>
      <c r="J394" s="37">
        <f t="shared" si="44"/>
        <v>106.988481481481</v>
      </c>
      <c r="K394" s="37">
        <f t="shared" si="44"/>
        <v>87.578999999999994</v>
      </c>
      <c r="L394" s="37">
        <f t="shared" si="44"/>
        <v>0</v>
      </c>
      <c r="M394" s="37" t="s">
        <v>1324</v>
      </c>
      <c r="N394" s="37">
        <f>N392/$D$392</f>
        <v>0</v>
      </c>
      <c r="O394" s="37">
        <f>O392/$D$392</f>
        <v>0</v>
      </c>
      <c r="P394" s="37">
        <f>P392/$D$392</f>
        <v>0</v>
      </c>
      <c r="Q394" s="144">
        <f>Q392/$D$392</f>
        <v>663.456759259259</v>
      </c>
      <c r="R394" s="308">
        <f>+R392/D392</f>
        <v>94.779537037037002</v>
      </c>
      <c r="S394" s="125"/>
      <c r="T394" s="125"/>
      <c r="U394" s="125"/>
      <c r="V394" s="125"/>
      <c r="W394" s="329"/>
      <c r="X394" s="125"/>
      <c r="Y394" s="329"/>
      <c r="Z394" s="125"/>
      <c r="AA394" s="329"/>
      <c r="AB394" s="125"/>
      <c r="AC394" s="475">
        <f>SUM(E394:K394)</f>
        <v>663.456759259259</v>
      </c>
      <c r="AD394" s="125"/>
      <c r="AE394" s="125"/>
      <c r="AF394" s="125"/>
      <c r="AG394" s="125"/>
      <c r="AH394" s="125"/>
      <c r="AI394" s="125"/>
      <c r="AJ394" s="125"/>
    </row>
    <row r="395" spans="1:36" ht="12.75" customHeight="1">
      <c r="A395" s="46"/>
      <c r="B395" s="47"/>
      <c r="C395" s="36" t="s">
        <v>1325</v>
      </c>
      <c r="D395" s="32"/>
      <c r="E395" s="151"/>
      <c r="F395" s="300"/>
      <c r="G395" s="329"/>
      <c r="H395" s="186"/>
      <c r="I395" s="188"/>
      <c r="J395" s="188"/>
      <c r="K395" s="188"/>
      <c r="L395" s="188"/>
      <c r="M395" s="188"/>
      <c r="N395" s="188"/>
      <c r="O395" s="188"/>
      <c r="P395" s="188"/>
      <c r="Q395" s="76"/>
      <c r="R395" s="476"/>
      <c r="S395" s="125"/>
      <c r="T395" s="125"/>
      <c r="U395" s="125"/>
      <c r="V395" s="125"/>
      <c r="W395" s="329"/>
      <c r="X395" s="125"/>
      <c r="Y395" s="329"/>
      <c r="Z395" s="125"/>
      <c r="AA395" s="329"/>
      <c r="AB395" s="125"/>
      <c r="AC395" s="126"/>
      <c r="AD395" s="125"/>
      <c r="AE395" s="125"/>
      <c r="AF395" s="125"/>
      <c r="AG395" s="125"/>
      <c r="AH395" s="125"/>
      <c r="AI395" s="125"/>
      <c r="AJ395" s="125"/>
    </row>
    <row r="396" spans="1:36" ht="12.75" customHeight="1">
      <c r="A396" s="315"/>
      <c r="B396" s="32"/>
      <c r="C396" s="36" t="s">
        <v>1327</v>
      </c>
      <c r="D396" s="32"/>
      <c r="E396" s="62"/>
      <c r="F396" s="62"/>
      <c r="G396" s="60"/>
      <c r="H396" s="62"/>
      <c r="I396" s="62"/>
      <c r="J396" s="62"/>
      <c r="K396" s="62"/>
      <c r="L396" s="62"/>
      <c r="M396" s="62"/>
      <c r="N396" s="62"/>
      <c r="O396" s="62"/>
      <c r="P396" s="62"/>
      <c r="Q396" s="148"/>
      <c r="R396" s="310"/>
      <c r="S396" s="125"/>
      <c r="T396" s="125"/>
      <c r="U396" s="125"/>
      <c r="V396" s="125"/>
      <c r="W396" s="329"/>
      <c r="X396" s="125"/>
      <c r="Y396" s="329"/>
      <c r="Z396" s="125"/>
      <c r="AA396" s="329"/>
      <c r="AB396" s="125"/>
      <c r="AC396" s="126"/>
      <c r="AD396" s="125"/>
      <c r="AE396" s="125"/>
      <c r="AF396" s="125"/>
      <c r="AG396" s="125"/>
      <c r="AH396" s="125"/>
      <c r="AI396" s="125"/>
      <c r="AJ396" s="125"/>
    </row>
    <row r="397" spans="1:36" ht="12.75" customHeight="1">
      <c r="A397" s="46"/>
      <c r="B397" s="47"/>
      <c r="C397" s="36" t="s">
        <v>696</v>
      </c>
      <c r="D397" s="32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148"/>
      <c r="R397" s="310"/>
      <c r="S397" s="125"/>
      <c r="T397" s="125"/>
      <c r="U397" s="125"/>
      <c r="V397" s="125"/>
      <c r="W397" s="329"/>
      <c r="X397" s="125"/>
      <c r="Y397" s="329"/>
      <c r="Z397" s="125"/>
      <c r="AA397" s="329"/>
      <c r="AB397" s="125"/>
      <c r="AC397" s="126"/>
      <c r="AD397" s="125"/>
      <c r="AE397" s="125"/>
      <c r="AF397" s="125"/>
      <c r="AG397" s="125"/>
      <c r="AH397" s="125"/>
      <c r="AI397" s="125"/>
      <c r="AJ397" s="125"/>
    </row>
    <row r="398" spans="1:36" ht="12.75" customHeight="1">
      <c r="A398" s="46"/>
      <c r="B398" s="47"/>
      <c r="C398" s="36" t="s">
        <v>1329</v>
      </c>
      <c r="D398" s="32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148"/>
      <c r="R398" s="310"/>
      <c r="S398" s="125"/>
      <c r="T398" s="125"/>
      <c r="U398" s="125"/>
      <c r="V398" s="125"/>
      <c r="W398" s="329"/>
      <c r="X398" s="125"/>
      <c r="Y398" s="329"/>
      <c r="Z398" s="125"/>
      <c r="AA398" s="329"/>
      <c r="AB398" s="125"/>
      <c r="AC398" s="126"/>
      <c r="AD398" s="125"/>
      <c r="AE398" s="125"/>
      <c r="AF398" s="125"/>
      <c r="AG398" s="125"/>
      <c r="AH398" s="125"/>
      <c r="AI398" s="125"/>
      <c r="AJ398" s="125"/>
    </row>
    <row r="399" spans="1:36" ht="12.75" customHeight="1">
      <c r="A399" s="46"/>
      <c r="B399" s="47"/>
      <c r="C399" s="36" t="s">
        <v>1330</v>
      </c>
      <c r="D399" s="32"/>
      <c r="E399" s="284"/>
      <c r="F399" s="254"/>
      <c r="G399" s="59"/>
      <c r="H399" s="59"/>
      <c r="I399" s="59"/>
      <c r="J399" s="254"/>
      <c r="K399" s="254"/>
      <c r="L399" s="254"/>
      <c r="M399" s="254"/>
      <c r="N399" s="254"/>
      <c r="O399" s="254"/>
      <c r="P399" s="254"/>
      <c r="Q399" s="375"/>
      <c r="R399" s="466"/>
      <c r="S399" s="125"/>
      <c r="T399" s="125"/>
      <c r="U399" s="125"/>
      <c r="V399" s="125"/>
      <c r="W399" s="329"/>
      <c r="X399" s="125"/>
      <c r="Y399" s="329"/>
      <c r="Z399" s="125"/>
      <c r="AA399" s="329"/>
      <c r="AB399" s="125"/>
      <c r="AC399" s="126"/>
      <c r="AD399" s="125"/>
      <c r="AE399" s="125"/>
      <c r="AF399" s="125"/>
      <c r="AG399" s="125"/>
      <c r="AH399" s="125"/>
      <c r="AI399" s="125"/>
      <c r="AJ399" s="125"/>
    </row>
    <row r="400" spans="1:36" ht="12.75" customHeight="1">
      <c r="A400" s="46"/>
      <c r="B400" s="47"/>
      <c r="C400" s="36" t="s">
        <v>1331</v>
      </c>
      <c r="D400" s="3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148"/>
      <c r="R400" s="310"/>
      <c r="S400" s="125"/>
      <c r="T400" s="125"/>
      <c r="U400" s="125"/>
      <c r="V400" s="125"/>
      <c r="W400" s="329"/>
      <c r="X400" s="125"/>
      <c r="Y400" s="329"/>
      <c r="Z400" s="125"/>
      <c r="AA400" s="329"/>
      <c r="AB400" s="125"/>
      <c r="AC400" s="126"/>
      <c r="AD400" s="125"/>
      <c r="AE400" s="125"/>
      <c r="AF400" s="125"/>
      <c r="AG400" s="125"/>
      <c r="AH400" s="125"/>
      <c r="AI400" s="125"/>
      <c r="AJ400" s="125"/>
    </row>
    <row r="401" spans="1:36" ht="12.75" customHeight="1">
      <c r="A401" s="52"/>
      <c r="B401" s="53"/>
      <c r="C401" s="222"/>
      <c r="D401" s="66"/>
      <c r="E401" s="116"/>
      <c r="F401" s="68"/>
      <c r="G401" s="70"/>
      <c r="H401" s="70"/>
      <c r="I401" s="70"/>
      <c r="J401" s="68"/>
      <c r="K401" s="68"/>
      <c r="L401" s="68"/>
      <c r="M401" s="68"/>
      <c r="N401" s="68"/>
      <c r="O401" s="68"/>
      <c r="P401" s="68"/>
      <c r="Q401" s="374"/>
      <c r="R401" s="311"/>
      <c r="S401" s="125"/>
      <c r="T401" s="125"/>
      <c r="U401" s="125"/>
      <c r="V401" s="125"/>
      <c r="W401" s="329"/>
      <c r="X401" s="125"/>
      <c r="Y401" s="329"/>
      <c r="Z401" s="125"/>
      <c r="AA401" s="329"/>
      <c r="AB401" s="125"/>
      <c r="AC401" s="126"/>
      <c r="AD401" s="125"/>
      <c r="AE401" s="125"/>
      <c r="AF401" s="125"/>
      <c r="AG401" s="125"/>
      <c r="AH401" s="125"/>
      <c r="AI401" s="125"/>
      <c r="AJ401" s="125"/>
    </row>
    <row r="402" spans="1:36" ht="12.75" customHeight="1">
      <c r="A402" s="330" t="s">
        <v>1345</v>
      </c>
      <c r="B402" s="331">
        <v>948</v>
      </c>
      <c r="C402" s="332" t="s">
        <v>1346</v>
      </c>
      <c r="D402" s="333">
        <v>2246</v>
      </c>
      <c r="E402" s="232">
        <v>161721.59</v>
      </c>
      <c r="F402" s="216">
        <v>153863.57999999999</v>
      </c>
      <c r="G402" s="232">
        <v>188456.68</v>
      </c>
      <c r="H402" s="232">
        <v>202737.74</v>
      </c>
      <c r="I402" s="232">
        <v>189932.74</v>
      </c>
      <c r="J402" s="232">
        <v>182556.32</v>
      </c>
      <c r="K402" s="232"/>
      <c r="L402" s="232"/>
      <c r="M402" s="232"/>
      <c r="N402" s="232"/>
      <c r="O402" s="232"/>
      <c r="P402" s="232"/>
      <c r="Q402" s="377">
        <f>SUM(E402:P402)</f>
        <v>1079268.6499999999</v>
      </c>
      <c r="R402" s="460">
        <f>AVERAGE(E402:P402)</f>
        <v>179878.10833333299</v>
      </c>
      <c r="S402" s="309">
        <f>+R402</f>
        <v>179878.10833333299</v>
      </c>
      <c r="T402" s="125"/>
      <c r="U402" s="125"/>
      <c r="V402" s="125"/>
      <c r="W402" s="329"/>
      <c r="X402" s="125"/>
      <c r="Y402" s="329"/>
      <c r="Z402" s="125"/>
      <c r="AA402" s="329"/>
      <c r="AB402" s="125"/>
      <c r="AC402" s="126"/>
      <c r="AD402" s="125"/>
      <c r="AE402" s="125"/>
      <c r="AF402" s="125"/>
      <c r="AG402" s="125"/>
      <c r="AH402" s="125"/>
      <c r="AI402" s="125"/>
      <c r="AJ402" s="125"/>
    </row>
    <row r="403" spans="1:36" ht="12.75" customHeight="1">
      <c r="A403" s="330" t="s">
        <v>1347</v>
      </c>
      <c r="B403" s="331"/>
      <c r="C403" s="335" t="s">
        <v>1348</v>
      </c>
      <c r="D403" s="336"/>
      <c r="E403" s="276">
        <v>8536.24</v>
      </c>
      <c r="F403" s="277">
        <v>7725.42</v>
      </c>
      <c r="G403" s="276">
        <v>12546.5</v>
      </c>
      <c r="H403" s="276">
        <v>14688.66</v>
      </c>
      <c r="I403" s="276">
        <v>12767.91</v>
      </c>
      <c r="J403" s="276">
        <v>11661.45</v>
      </c>
      <c r="K403" s="276"/>
      <c r="L403" s="276"/>
      <c r="M403" s="276"/>
      <c r="N403" s="276"/>
      <c r="O403" s="276"/>
      <c r="P403" s="276"/>
      <c r="Q403" s="379">
        <f>SUM(E403:P403)</f>
        <v>67926.179999999993</v>
      </c>
      <c r="R403" s="310">
        <f>Q403/12</f>
        <v>5660.5150000000003</v>
      </c>
      <c r="S403" s="125"/>
      <c r="T403" s="309">
        <f>+R403</f>
        <v>5660.5150000000003</v>
      </c>
      <c r="U403" s="221">
        <f>+Q403</f>
        <v>67926.179999999993</v>
      </c>
      <c r="V403" s="168">
        <f t="shared" ref="V403:AA403" si="45">E403</f>
        <v>8536.24</v>
      </c>
      <c r="W403" s="263">
        <f t="shared" si="45"/>
        <v>7725.42</v>
      </c>
      <c r="X403" s="168">
        <f t="shared" si="45"/>
        <v>12546.5</v>
      </c>
      <c r="Y403" s="527">
        <f t="shared" si="45"/>
        <v>14688.66</v>
      </c>
      <c r="Z403" s="168">
        <f t="shared" si="45"/>
        <v>12767.91</v>
      </c>
      <c r="AA403" s="527">
        <f t="shared" si="45"/>
        <v>11661.45</v>
      </c>
      <c r="AB403" s="125"/>
      <c r="AC403" s="475">
        <f>SUM(E403:K403)</f>
        <v>67926.179999999993</v>
      </c>
      <c r="AD403" s="125"/>
      <c r="AE403" s="125"/>
      <c r="AF403" s="125"/>
      <c r="AG403" s="125"/>
      <c r="AH403" s="125"/>
      <c r="AI403" s="125"/>
      <c r="AJ403" s="125"/>
    </row>
    <row r="404" spans="1:36" ht="12.75" customHeight="1">
      <c r="A404" s="330" t="s">
        <v>1349</v>
      </c>
      <c r="B404" s="2"/>
      <c r="C404" s="36" t="s">
        <v>682</v>
      </c>
      <c r="D404" s="2"/>
      <c r="E404" s="382">
        <f t="shared" ref="E404:Q404" si="46">E402/$D$402</f>
        <v>72.004269813000903</v>
      </c>
      <c r="F404" s="382">
        <f t="shared" si="46"/>
        <v>68.505601068566307</v>
      </c>
      <c r="G404" s="382">
        <f t="shared" si="46"/>
        <v>83.907693677649107</v>
      </c>
      <c r="H404" s="382">
        <f t="shared" si="46"/>
        <v>90.266135351736395</v>
      </c>
      <c r="I404" s="382">
        <f t="shared" si="46"/>
        <v>84.564888691006203</v>
      </c>
      <c r="J404" s="37">
        <f t="shared" si="46"/>
        <v>81.280641139804104</v>
      </c>
      <c r="K404" s="37">
        <f t="shared" si="46"/>
        <v>0</v>
      </c>
      <c r="L404" s="37">
        <f t="shared" si="46"/>
        <v>0</v>
      </c>
      <c r="M404" s="37">
        <f t="shared" si="46"/>
        <v>0</v>
      </c>
      <c r="N404" s="37">
        <f t="shared" si="46"/>
        <v>0</v>
      </c>
      <c r="O404" s="37">
        <f t="shared" si="46"/>
        <v>0</v>
      </c>
      <c r="P404" s="37">
        <f t="shared" si="46"/>
        <v>0</v>
      </c>
      <c r="Q404" s="144">
        <f t="shared" si="46"/>
        <v>480.529229741763</v>
      </c>
      <c r="R404" s="308">
        <f>+R402/D402</f>
        <v>80.088204956960496</v>
      </c>
      <c r="S404" s="529"/>
      <c r="T404" s="529"/>
      <c r="U404" s="529"/>
      <c r="V404" s="529"/>
      <c r="W404" s="529"/>
      <c r="X404" s="120"/>
      <c r="Y404" s="489"/>
      <c r="Z404" s="120"/>
      <c r="AA404" s="120"/>
      <c r="AB404" s="120"/>
      <c r="AC404" s="185"/>
      <c r="AD404" s="120"/>
      <c r="AE404" s="177"/>
      <c r="AF404" s="177"/>
      <c r="AG404" s="177"/>
      <c r="AH404" s="177"/>
      <c r="AI404" s="177"/>
      <c r="AJ404" s="455"/>
    </row>
    <row r="405" spans="1:36" ht="12.75" customHeight="1">
      <c r="A405" s="330"/>
      <c r="B405" s="2"/>
      <c r="C405" s="36" t="s">
        <v>1350</v>
      </c>
      <c r="D405" s="337"/>
      <c r="E405" s="338" t="s">
        <v>1704</v>
      </c>
      <c r="F405" s="129" t="s">
        <v>1705</v>
      </c>
      <c r="G405" s="338" t="s">
        <v>1706</v>
      </c>
      <c r="H405" s="338" t="s">
        <v>1707</v>
      </c>
      <c r="I405" s="338" t="s">
        <v>1708</v>
      </c>
      <c r="J405" s="338" t="s">
        <v>1709</v>
      </c>
      <c r="K405" s="339"/>
      <c r="L405" s="339"/>
      <c r="M405" s="339"/>
      <c r="N405" s="339"/>
      <c r="O405" s="339"/>
      <c r="P405" s="339"/>
      <c r="Q405" s="95"/>
      <c r="R405" s="310"/>
      <c r="S405" s="125"/>
      <c r="T405" s="125"/>
      <c r="U405" s="125"/>
      <c r="V405" s="125"/>
      <c r="W405" s="329"/>
      <c r="X405" s="125"/>
      <c r="Y405" s="329"/>
      <c r="Z405" s="125"/>
      <c r="AA405" s="329"/>
      <c r="AB405" s="125"/>
      <c r="AC405" s="126"/>
      <c r="AD405" s="125"/>
      <c r="AE405" s="125"/>
      <c r="AF405" s="125"/>
      <c r="AG405" s="125"/>
      <c r="AH405" s="125"/>
      <c r="AI405" s="125"/>
      <c r="AJ405" s="125"/>
    </row>
    <row r="406" spans="1:36" ht="12.75" customHeight="1">
      <c r="A406" s="330"/>
      <c r="B406" s="2"/>
      <c r="C406" s="36" t="s">
        <v>1353</v>
      </c>
      <c r="D406" s="337"/>
      <c r="E406" s="340"/>
      <c r="F406" s="95"/>
      <c r="G406" s="340"/>
      <c r="H406" s="340"/>
      <c r="I406" s="340"/>
      <c r="J406" s="340"/>
      <c r="K406" s="340"/>
      <c r="L406" s="340"/>
      <c r="M406" s="340"/>
      <c r="N406" s="340"/>
      <c r="O406" s="340"/>
      <c r="P406" s="340"/>
      <c r="Q406" s="377"/>
      <c r="R406" s="460"/>
      <c r="S406" s="125"/>
      <c r="T406" s="125"/>
      <c r="U406" s="125"/>
      <c r="V406" s="125"/>
      <c r="W406" s="329"/>
      <c r="X406" s="125"/>
      <c r="Y406" s="329"/>
      <c r="Z406" s="125"/>
      <c r="AA406" s="329"/>
      <c r="AB406" s="125"/>
      <c r="AC406" s="126"/>
      <c r="AD406" s="125"/>
      <c r="AE406" s="125"/>
      <c r="AF406" s="125"/>
      <c r="AG406" s="125"/>
      <c r="AH406" s="125"/>
      <c r="AI406" s="125"/>
      <c r="AJ406" s="125"/>
    </row>
    <row r="407" spans="1:36" ht="12.75" customHeight="1">
      <c r="A407" s="330"/>
      <c r="B407" s="2"/>
      <c r="C407" s="36" t="s">
        <v>1354</v>
      </c>
      <c r="D407" s="337"/>
      <c r="E407" s="340"/>
      <c r="F407" s="95"/>
      <c r="G407" s="340"/>
      <c r="H407" s="340"/>
      <c r="I407" s="340"/>
      <c r="J407" s="340"/>
      <c r="K407" s="340"/>
      <c r="L407" s="340"/>
      <c r="M407" s="340"/>
      <c r="N407" s="340"/>
      <c r="O407" s="340"/>
      <c r="P407" s="340"/>
      <c r="Q407" s="379"/>
      <c r="R407" s="310"/>
      <c r="S407" s="125"/>
      <c r="T407" s="125"/>
      <c r="U407" s="125"/>
      <c r="V407" s="125"/>
      <c r="W407" s="329"/>
      <c r="X407" s="125"/>
      <c r="Y407" s="329"/>
      <c r="Z407" s="125"/>
      <c r="AA407" s="329"/>
      <c r="AB407" s="125"/>
      <c r="AC407" s="126"/>
      <c r="AD407" s="125"/>
      <c r="AE407" s="125"/>
      <c r="AF407" s="125"/>
      <c r="AG407" s="125"/>
      <c r="AH407" s="125"/>
      <c r="AI407" s="125"/>
      <c r="AJ407" s="125"/>
    </row>
    <row r="408" spans="1:36" ht="12.75" customHeight="1">
      <c r="A408" s="330"/>
      <c r="B408" s="2"/>
      <c r="C408" s="36" t="s">
        <v>1355</v>
      </c>
      <c r="D408" s="337"/>
      <c r="E408" s="340"/>
      <c r="F408" s="95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179"/>
      <c r="R408" s="308"/>
      <c r="S408" s="125"/>
      <c r="T408" s="125"/>
      <c r="U408" s="125"/>
      <c r="V408" s="125"/>
      <c r="W408" s="329"/>
      <c r="X408" s="125"/>
      <c r="Y408" s="329"/>
      <c r="Z408" s="125"/>
      <c r="AA408" s="329"/>
      <c r="AB408" s="125"/>
      <c r="AC408" s="126"/>
      <c r="AD408" s="125"/>
      <c r="AE408" s="125"/>
      <c r="AF408" s="125"/>
      <c r="AG408" s="125"/>
      <c r="AH408" s="125"/>
      <c r="AI408" s="125"/>
      <c r="AJ408" s="125"/>
    </row>
    <row r="409" spans="1:36" ht="156" customHeight="1">
      <c r="A409" s="341" t="s">
        <v>1710</v>
      </c>
      <c r="B409" s="66">
        <v>1012</v>
      </c>
      <c r="C409" s="342" t="s">
        <v>1711</v>
      </c>
      <c r="D409" s="343"/>
      <c r="E409" s="344"/>
      <c r="F409" s="171"/>
      <c r="G409" s="345"/>
      <c r="H409" s="345"/>
      <c r="I409" s="345"/>
      <c r="J409" s="345"/>
      <c r="K409" s="345"/>
      <c r="L409" s="371"/>
      <c r="M409" s="345"/>
      <c r="N409" s="345"/>
      <c r="O409" s="344"/>
      <c r="P409" s="344"/>
      <c r="Q409" s="171"/>
      <c r="R409" s="306"/>
      <c r="S409" s="125"/>
      <c r="T409" s="125"/>
      <c r="U409" s="125"/>
      <c r="V409" s="125"/>
      <c r="W409" s="329"/>
      <c r="X409" s="125"/>
      <c r="Y409" s="329"/>
      <c r="Z409" s="125"/>
      <c r="AA409" s="329"/>
      <c r="AB409" s="125"/>
      <c r="AC409" s="126"/>
      <c r="AD409" s="125"/>
      <c r="AE409" s="125"/>
      <c r="AF409" s="125"/>
      <c r="AG409" s="125"/>
      <c r="AH409" s="125"/>
      <c r="AI409" s="125"/>
      <c r="AJ409" s="125"/>
    </row>
    <row r="410" spans="1:36" ht="12.75" customHeight="1">
      <c r="A410" s="351" t="s">
        <v>1368</v>
      </c>
      <c r="B410" s="352">
        <v>947</v>
      </c>
      <c r="C410" s="285" t="s">
        <v>1369</v>
      </c>
      <c r="D410" s="353">
        <v>161</v>
      </c>
      <c r="E410" s="232">
        <v>13976.75</v>
      </c>
      <c r="F410" s="216">
        <v>17644.05</v>
      </c>
      <c r="G410" s="232">
        <v>27690.05</v>
      </c>
      <c r="H410" s="232">
        <v>19137.849999999999</v>
      </c>
      <c r="I410" s="525">
        <v>15299.1</v>
      </c>
      <c r="J410" s="334"/>
      <c r="K410" s="168"/>
      <c r="L410" s="168"/>
      <c r="M410" s="168"/>
      <c r="N410" s="168"/>
      <c r="O410" s="168"/>
      <c r="P410" s="169"/>
      <c r="Q410" s="377">
        <f>SUM(E410:P410)</f>
        <v>93747.8</v>
      </c>
      <c r="R410" s="460">
        <f>AVERAGE(E410:P410)</f>
        <v>18749.560000000001</v>
      </c>
      <c r="S410" s="309">
        <f>+R410</f>
        <v>18749.560000000001</v>
      </c>
      <c r="T410" s="125"/>
      <c r="U410" s="125"/>
      <c r="V410" s="125"/>
      <c r="W410" s="329"/>
      <c r="X410" s="125"/>
      <c r="Y410" s="329"/>
      <c r="Z410" s="125"/>
      <c r="AA410" s="329"/>
      <c r="AB410" s="125"/>
      <c r="AC410" s="126"/>
      <c r="AD410" s="125"/>
      <c r="AE410" s="125"/>
      <c r="AF410" s="125"/>
      <c r="AG410" s="125"/>
      <c r="AH410" s="125"/>
      <c r="AI410" s="125"/>
      <c r="AJ410" s="125"/>
    </row>
    <row r="411" spans="1:36" ht="12.75" customHeight="1">
      <c r="A411" s="330"/>
      <c r="B411" s="337"/>
      <c r="C411" s="36" t="s">
        <v>1370</v>
      </c>
      <c r="D411" s="2"/>
      <c r="E411" s="348" t="s">
        <v>376</v>
      </c>
      <c r="F411" s="233" t="s">
        <v>376</v>
      </c>
      <c r="G411" s="348" t="s">
        <v>376</v>
      </c>
      <c r="H411" s="348" t="s">
        <v>376</v>
      </c>
      <c r="I411" s="389" t="s">
        <v>376</v>
      </c>
      <c r="J411" s="526"/>
      <c r="K411" s="527"/>
      <c r="L411" s="527"/>
      <c r="M411" s="527"/>
      <c r="N411" s="527"/>
      <c r="O411" s="527"/>
      <c r="P411" s="404"/>
      <c r="Q411" s="379">
        <f>SUM(E411:P411)</f>
        <v>0</v>
      </c>
      <c r="R411" s="310">
        <f>Q411/5</f>
        <v>0</v>
      </c>
      <c r="S411" s="125"/>
      <c r="T411" s="309">
        <f>+R411</f>
        <v>0</v>
      </c>
      <c r="U411" s="221">
        <f>+Q411</f>
        <v>0</v>
      </c>
      <c r="V411" s="329" t="s">
        <v>376</v>
      </c>
      <c r="W411" s="329" t="s">
        <v>376</v>
      </c>
      <c r="X411" s="527" t="s">
        <v>376</v>
      </c>
      <c r="Y411" s="329" t="s">
        <v>376</v>
      </c>
      <c r="Z411" s="329" t="s">
        <v>376</v>
      </c>
      <c r="AA411" s="329" t="s">
        <v>376</v>
      </c>
      <c r="AB411" s="125"/>
      <c r="AC411" s="126"/>
      <c r="AD411" s="125"/>
      <c r="AE411" s="125"/>
      <c r="AF411" s="125"/>
      <c r="AG411" s="125"/>
      <c r="AH411" s="125"/>
      <c r="AI411" s="125"/>
      <c r="AJ411" s="125"/>
    </row>
    <row r="412" spans="1:36" ht="12.75" customHeight="1">
      <c r="A412" s="36"/>
      <c r="B412" s="331"/>
      <c r="C412" s="36" t="s">
        <v>696</v>
      </c>
      <c r="D412" s="2"/>
      <c r="E412" s="118">
        <f>E410/$D$410</f>
        <v>86.812111801242196</v>
      </c>
      <c r="F412" s="118">
        <f>F410/$D$410</f>
        <v>109.590372670807</v>
      </c>
      <c r="G412" s="118">
        <f>G410/$D$410</f>
        <v>171.98788819875799</v>
      </c>
      <c r="H412" s="118">
        <f>H410/$D$410</f>
        <v>118.868633540373</v>
      </c>
      <c r="I412" s="110">
        <f>I410/$D$410</f>
        <v>95.025465838509305</v>
      </c>
      <c r="J412" s="265"/>
      <c r="K412" s="106"/>
      <c r="L412" s="106"/>
      <c r="M412" s="106"/>
      <c r="N412" s="106"/>
      <c r="O412" s="106"/>
      <c r="P412" s="38"/>
      <c r="Q412" s="179">
        <f>Q410/$D$410</f>
        <v>582.28447204968904</v>
      </c>
      <c r="R412" s="308">
        <f>+R410/D410</f>
        <v>116.456894409938</v>
      </c>
      <c r="S412" s="309"/>
      <c r="T412" s="125"/>
      <c r="U412" s="125"/>
      <c r="V412" s="125"/>
      <c r="W412" s="329"/>
      <c r="X412" s="125"/>
      <c r="Y412" s="329"/>
      <c r="Z412" s="125"/>
      <c r="AA412" s="329"/>
      <c r="AB412" s="125"/>
      <c r="AC412" s="126"/>
      <c r="AD412" s="125"/>
      <c r="AE412" s="125"/>
      <c r="AF412" s="125"/>
      <c r="AG412" s="125"/>
      <c r="AH412" s="125"/>
      <c r="AI412" s="125"/>
      <c r="AJ412" s="125"/>
    </row>
    <row r="413" spans="1:36" ht="12.75" customHeight="1">
      <c r="A413" s="36"/>
      <c r="B413" s="331"/>
      <c r="C413" s="36" t="s">
        <v>1371</v>
      </c>
      <c r="D413" s="2"/>
      <c r="E413" s="340"/>
      <c r="F413" s="95"/>
      <c r="G413" s="340"/>
      <c r="H413" s="340"/>
      <c r="I413" s="340"/>
      <c r="J413" s="339"/>
      <c r="K413" s="339"/>
      <c r="L413" s="339"/>
      <c r="M413" s="339"/>
      <c r="N413" s="339"/>
      <c r="O413" s="339"/>
      <c r="P413" s="339"/>
      <c r="Q413" s="95"/>
      <c r="R413" s="310"/>
      <c r="S413" s="125"/>
      <c r="T413" s="125"/>
      <c r="U413" s="125"/>
      <c r="V413" s="125"/>
      <c r="W413" s="329"/>
      <c r="X413" s="125"/>
      <c r="Y413" s="329"/>
      <c r="Z413" s="125"/>
      <c r="AA413" s="329"/>
      <c r="AB413" s="125"/>
      <c r="AC413" s="126"/>
      <c r="AD413" s="125"/>
      <c r="AE413" s="125"/>
      <c r="AF413" s="125"/>
      <c r="AG413" s="125"/>
      <c r="AH413" s="125"/>
      <c r="AI413" s="125"/>
      <c r="AJ413" s="125"/>
    </row>
    <row r="414" spans="1:36" ht="12.75" customHeight="1">
      <c r="A414" s="36"/>
      <c r="B414" s="331"/>
      <c r="C414" s="36" t="s">
        <v>1372</v>
      </c>
      <c r="D414" s="2"/>
      <c r="E414" s="340"/>
      <c r="F414" s="95"/>
      <c r="G414" s="340"/>
      <c r="H414" s="340"/>
      <c r="I414" s="340"/>
      <c r="J414" s="340"/>
      <c r="K414" s="340"/>
      <c r="L414" s="340"/>
      <c r="M414" s="340"/>
      <c r="N414" s="340"/>
      <c r="O414" s="340"/>
      <c r="P414" s="340"/>
      <c r="Q414" s="95"/>
      <c r="R414" s="310"/>
      <c r="S414" s="125"/>
      <c r="T414" s="125"/>
      <c r="U414" s="125"/>
      <c r="V414" s="125"/>
      <c r="W414" s="329"/>
      <c r="X414" s="125"/>
      <c r="Y414" s="329"/>
      <c r="Z414" s="125"/>
      <c r="AA414" s="329"/>
      <c r="AB414" s="125"/>
      <c r="AC414" s="126"/>
      <c r="AD414" s="125"/>
      <c r="AE414" s="125"/>
      <c r="AF414" s="125"/>
      <c r="AG414" s="125"/>
      <c r="AH414" s="125"/>
      <c r="AI414" s="125"/>
      <c r="AJ414" s="125"/>
    </row>
    <row r="415" spans="1:36" ht="12.75" customHeight="1">
      <c r="A415" s="222"/>
      <c r="B415" s="350"/>
      <c r="C415" s="222"/>
      <c r="D415" s="343"/>
      <c r="E415" s="344"/>
      <c r="F415" s="171"/>
      <c r="G415" s="344"/>
      <c r="H415" s="344"/>
      <c r="I415" s="344"/>
      <c r="J415" s="344"/>
      <c r="K415" s="344"/>
      <c r="L415" s="344"/>
      <c r="M415" s="344"/>
      <c r="N415" s="344"/>
      <c r="O415" s="344"/>
      <c r="P415" s="344"/>
      <c r="Q415" s="171"/>
      <c r="R415" s="306"/>
      <c r="S415" s="125"/>
      <c r="T415" s="125"/>
      <c r="U415" s="125"/>
      <c r="V415" s="125"/>
      <c r="W415" s="329"/>
      <c r="X415" s="125"/>
      <c r="Y415" s="329"/>
      <c r="Z415" s="125"/>
      <c r="AA415" s="329"/>
      <c r="AB415" s="125"/>
      <c r="AC415" s="126"/>
      <c r="AD415" s="125"/>
      <c r="AE415" s="125"/>
      <c r="AF415" s="125"/>
      <c r="AG415" s="125"/>
      <c r="AH415" s="125"/>
      <c r="AI415" s="125"/>
      <c r="AJ415" s="125"/>
    </row>
    <row r="416" spans="1:36" ht="12.75" customHeight="1">
      <c r="A416" s="330" t="s">
        <v>425</v>
      </c>
      <c r="B416" s="331">
        <v>956</v>
      </c>
      <c r="C416" s="346" t="s">
        <v>1373</v>
      </c>
      <c r="D416" s="347">
        <v>1214</v>
      </c>
      <c r="E416" s="232">
        <v>28049.439999999999</v>
      </c>
      <c r="F416" s="216">
        <v>26512.02</v>
      </c>
      <c r="G416" s="232">
        <v>38479.160000000003</v>
      </c>
      <c r="H416" s="232">
        <v>30402.74</v>
      </c>
      <c r="I416" s="232">
        <v>29580.9</v>
      </c>
      <c r="J416" s="232">
        <v>31809.95</v>
      </c>
      <c r="K416" s="232">
        <v>30319.39</v>
      </c>
      <c r="L416" s="232"/>
      <c r="M416" s="232"/>
      <c r="N416" s="168"/>
      <c r="O416" s="364"/>
      <c r="P416" s="364"/>
      <c r="Q416" s="280">
        <f>SUM(E416:P416)</f>
        <v>215153.6</v>
      </c>
      <c r="R416" s="460">
        <f>AVERAGE(E416:P416)</f>
        <v>30736.228571428601</v>
      </c>
      <c r="S416" s="309">
        <f>+R416</f>
        <v>30736.228571428601</v>
      </c>
      <c r="T416" s="125"/>
      <c r="U416" s="125"/>
      <c r="V416" s="125"/>
      <c r="W416" s="329"/>
      <c r="X416" s="125"/>
      <c r="Y416" s="329"/>
      <c r="Z416" s="125"/>
      <c r="AA416" s="329"/>
      <c r="AB416" s="125"/>
      <c r="AC416" s="475">
        <f>SUM(E416:K416)</f>
        <v>215153.6</v>
      </c>
      <c r="AD416" s="125"/>
      <c r="AE416" s="125"/>
      <c r="AF416" s="125"/>
      <c r="AG416" s="125"/>
      <c r="AH416" s="125"/>
      <c r="AI416" s="125"/>
      <c r="AJ416" s="125"/>
    </row>
    <row r="417" spans="1:36" ht="12.75" customHeight="1">
      <c r="A417" s="36"/>
      <c r="B417" s="331"/>
      <c r="C417" s="36" t="s">
        <v>1374</v>
      </c>
      <c r="D417" s="337"/>
      <c r="E417" s="348" t="s">
        <v>376</v>
      </c>
      <c r="F417" s="233" t="s">
        <v>376</v>
      </c>
      <c r="G417" s="348" t="s">
        <v>376</v>
      </c>
      <c r="H417" s="348" t="s">
        <v>376</v>
      </c>
      <c r="I417" s="348" t="s">
        <v>376</v>
      </c>
      <c r="J417" s="348" t="s">
        <v>376</v>
      </c>
      <c r="K417" s="348" t="s">
        <v>376</v>
      </c>
      <c r="L417" s="348"/>
      <c r="M417" s="348"/>
      <c r="N417" s="369"/>
      <c r="O417" s="340"/>
      <c r="P417" s="340"/>
      <c r="Q417" s="148">
        <f>SUM(E417:P417)</f>
        <v>0</v>
      </c>
      <c r="R417" s="310">
        <f>Q417/12</f>
        <v>0</v>
      </c>
      <c r="S417" s="125"/>
      <c r="T417" s="309">
        <f>+R417</f>
        <v>0</v>
      </c>
      <c r="U417" s="221">
        <f>+Q417</f>
        <v>0</v>
      </c>
      <c r="V417" s="329" t="s">
        <v>376</v>
      </c>
      <c r="W417" s="329" t="s">
        <v>376</v>
      </c>
      <c r="X417" s="329" t="s">
        <v>376</v>
      </c>
      <c r="Y417" s="329" t="s">
        <v>376</v>
      </c>
      <c r="Z417" s="329" t="s">
        <v>376</v>
      </c>
      <c r="AA417" s="329" t="s">
        <v>376</v>
      </c>
      <c r="AB417" s="125"/>
      <c r="AC417" s="475">
        <f>SUM(E417:K417)</f>
        <v>0</v>
      </c>
      <c r="AD417" s="125"/>
      <c r="AE417" s="125"/>
      <c r="AF417" s="125"/>
      <c r="AG417" s="125"/>
      <c r="AH417" s="125"/>
      <c r="AI417" s="125"/>
      <c r="AJ417" s="125"/>
    </row>
    <row r="418" spans="1:36" ht="12.75" customHeight="1">
      <c r="A418" s="36"/>
      <c r="B418" s="331"/>
      <c r="C418" s="36" t="s">
        <v>682</v>
      </c>
      <c r="D418" s="337"/>
      <c r="E418" s="37">
        <f t="shared" ref="E418:Q418" si="47">E416/$D$416</f>
        <v>23.104975288303098</v>
      </c>
      <c r="F418" s="37">
        <f t="shared" si="47"/>
        <v>21.8385667215816</v>
      </c>
      <c r="G418" s="37">
        <f t="shared" si="47"/>
        <v>31.696177924217501</v>
      </c>
      <c r="H418" s="37">
        <f t="shared" si="47"/>
        <v>25.043443163097201</v>
      </c>
      <c r="I418" s="37">
        <f t="shared" si="47"/>
        <v>24.366474464579898</v>
      </c>
      <c r="J418" s="37">
        <f t="shared" si="47"/>
        <v>26.202594728171299</v>
      </c>
      <c r="K418" s="37">
        <f t="shared" si="47"/>
        <v>24.974785831960499</v>
      </c>
      <c r="L418" s="37">
        <f t="shared" si="47"/>
        <v>0</v>
      </c>
      <c r="M418" s="37">
        <f t="shared" si="47"/>
        <v>0</v>
      </c>
      <c r="N418" s="37">
        <f t="shared" si="47"/>
        <v>0</v>
      </c>
      <c r="O418" s="37">
        <f t="shared" si="47"/>
        <v>0</v>
      </c>
      <c r="P418" s="37">
        <f t="shared" si="47"/>
        <v>0</v>
      </c>
      <c r="Q418" s="179">
        <f t="shared" si="47"/>
        <v>177.22701812191099</v>
      </c>
      <c r="R418" s="308">
        <f>+R416/D416</f>
        <v>25.318145445987302</v>
      </c>
      <c r="S418" s="125"/>
      <c r="T418" s="125"/>
      <c r="U418" s="125"/>
      <c r="V418" s="125"/>
      <c r="W418" s="329"/>
      <c r="X418" s="125"/>
      <c r="Y418" s="329"/>
      <c r="Z418" s="125"/>
      <c r="AA418" s="329"/>
      <c r="AB418" s="125"/>
      <c r="AC418" s="475">
        <f>SUM(E418:K418)</f>
        <v>177.22701812191099</v>
      </c>
      <c r="AD418" s="125"/>
      <c r="AE418" s="125"/>
      <c r="AF418" s="125"/>
      <c r="AG418" s="125"/>
      <c r="AH418" s="125"/>
      <c r="AI418" s="125"/>
      <c r="AJ418" s="125"/>
    </row>
    <row r="419" spans="1:36" ht="12.75" customHeight="1">
      <c r="A419" s="36"/>
      <c r="B419" s="331"/>
      <c r="C419" s="36" t="s">
        <v>1375</v>
      </c>
      <c r="D419" s="337"/>
      <c r="E419" s="340"/>
      <c r="F419" s="95"/>
      <c r="G419" s="349"/>
      <c r="H419" s="340"/>
      <c r="I419" s="340"/>
      <c r="J419" s="340"/>
      <c r="K419" s="340"/>
      <c r="L419" s="340"/>
      <c r="M419" s="340"/>
      <c r="N419" s="340"/>
      <c r="O419" s="340"/>
      <c r="P419" s="340"/>
      <c r="Q419" s="95"/>
      <c r="R419" s="310"/>
      <c r="S419" s="125"/>
      <c r="T419" s="125"/>
      <c r="U419" s="125"/>
      <c r="V419" s="125"/>
      <c r="W419" s="329"/>
      <c r="X419" s="125"/>
      <c r="Y419" s="329"/>
      <c r="Z419" s="125"/>
      <c r="AA419" s="329"/>
      <c r="AB419" s="125"/>
      <c r="AC419" s="126"/>
      <c r="AD419" s="125"/>
      <c r="AE419" s="125"/>
      <c r="AF419" s="125"/>
      <c r="AG419" s="125"/>
      <c r="AH419" s="125"/>
      <c r="AI419" s="125"/>
      <c r="AJ419" s="125"/>
    </row>
    <row r="420" spans="1:36" ht="12.75" customHeight="1">
      <c r="A420" s="36"/>
      <c r="B420" s="331"/>
      <c r="C420" s="36" t="s">
        <v>1377</v>
      </c>
      <c r="D420" s="337"/>
      <c r="E420" s="340"/>
      <c r="F420" s="95"/>
      <c r="G420" s="340"/>
      <c r="H420" s="340"/>
      <c r="I420" s="340"/>
      <c r="J420" s="340"/>
      <c r="K420" s="340"/>
      <c r="L420" s="340"/>
      <c r="M420" s="340"/>
      <c r="N420" s="340"/>
      <c r="O420" s="340"/>
      <c r="P420" s="340"/>
      <c r="Q420" s="95"/>
      <c r="R420" s="310"/>
      <c r="S420" s="125"/>
      <c r="T420" s="125"/>
      <c r="U420" s="125"/>
      <c r="V420" s="125"/>
      <c r="W420" s="329"/>
      <c r="X420" s="125"/>
      <c r="Y420" s="329"/>
      <c r="Z420" s="125"/>
      <c r="AA420" s="329"/>
      <c r="AB420" s="125"/>
      <c r="AC420" s="126"/>
      <c r="AD420" s="125"/>
      <c r="AE420" s="125"/>
      <c r="AF420" s="125"/>
      <c r="AG420" s="125"/>
      <c r="AH420" s="125"/>
      <c r="AI420" s="125"/>
      <c r="AJ420" s="125"/>
    </row>
    <row r="421" spans="1:36" ht="12.75" customHeight="1">
      <c r="A421" s="222"/>
      <c r="B421" s="350"/>
      <c r="C421" s="222"/>
      <c r="D421" s="343"/>
      <c r="E421" s="344"/>
      <c r="F421" s="171"/>
      <c r="G421" s="344"/>
      <c r="H421" s="344"/>
      <c r="I421" s="344"/>
      <c r="J421" s="344"/>
      <c r="K421" s="344"/>
      <c r="L421" s="344"/>
      <c r="M421" s="344"/>
      <c r="N421" s="344"/>
      <c r="O421" s="344"/>
      <c r="P421" s="344"/>
      <c r="Q421" s="171"/>
      <c r="R421" s="311"/>
      <c r="S421" s="125"/>
      <c r="T421" s="125"/>
      <c r="U421" s="125"/>
      <c r="V421" s="125"/>
      <c r="W421" s="329"/>
      <c r="X421" s="125"/>
      <c r="Y421" s="329"/>
      <c r="Z421" s="125"/>
      <c r="AA421" s="329"/>
      <c r="AB421" s="125"/>
      <c r="AC421" s="126"/>
      <c r="AD421" s="125"/>
      <c r="AE421" s="125"/>
      <c r="AF421" s="125"/>
      <c r="AG421" s="125"/>
      <c r="AH421" s="125"/>
      <c r="AI421" s="125"/>
      <c r="AJ421" s="125"/>
    </row>
    <row r="422" spans="1:36" ht="12.75" customHeight="1">
      <c r="A422" s="330" t="s">
        <v>1378</v>
      </c>
      <c r="B422" s="337">
        <v>957</v>
      </c>
      <c r="C422" s="524" t="s">
        <v>1379</v>
      </c>
      <c r="D422" s="347">
        <v>2400</v>
      </c>
      <c r="E422" s="232">
        <v>14851.17</v>
      </c>
      <c r="F422" s="216">
        <v>11589.35</v>
      </c>
      <c r="G422" s="232">
        <v>31525.54</v>
      </c>
      <c r="H422" s="232">
        <v>25347.279999999999</v>
      </c>
      <c r="I422" s="232">
        <v>13259</v>
      </c>
      <c r="J422" s="232">
        <v>17839.55</v>
      </c>
      <c r="K422" s="232"/>
      <c r="L422" s="232"/>
      <c r="M422" s="232"/>
      <c r="N422" s="232"/>
      <c r="O422" s="339"/>
      <c r="P422" s="339"/>
      <c r="Q422" s="280">
        <f>SUM(E422:P422)</f>
        <v>114411.89</v>
      </c>
      <c r="R422" s="460">
        <f>AVERAGE(E422:P422)</f>
        <v>19068.648333333302</v>
      </c>
      <c r="S422" s="309">
        <f>+R422</f>
        <v>19068.648333333302</v>
      </c>
      <c r="T422" s="125"/>
      <c r="U422" s="125"/>
      <c r="V422" s="125"/>
      <c r="W422" s="329"/>
      <c r="X422" s="125"/>
      <c r="Y422" s="329"/>
      <c r="Z422" s="125"/>
      <c r="AA422" s="329"/>
      <c r="AB422" s="125"/>
      <c r="AC422" s="126"/>
      <c r="AD422" s="125"/>
      <c r="AE422" s="125"/>
      <c r="AF422" s="125"/>
      <c r="AG422" s="125"/>
      <c r="AH422" s="125"/>
      <c r="AI422" s="125"/>
      <c r="AJ422" s="125"/>
    </row>
    <row r="423" spans="1:36" ht="12.75" customHeight="1">
      <c r="A423" s="36"/>
      <c r="B423" s="331"/>
      <c r="C423" s="227" t="s">
        <v>1380</v>
      </c>
      <c r="D423" s="398"/>
      <c r="E423" s="348" t="s">
        <v>376</v>
      </c>
      <c r="F423" s="233" t="s">
        <v>376</v>
      </c>
      <c r="G423" s="348" t="s">
        <v>376</v>
      </c>
      <c r="H423" s="348" t="s">
        <v>376</v>
      </c>
      <c r="I423" s="348" t="s">
        <v>376</v>
      </c>
      <c r="J423" s="348" t="s">
        <v>376</v>
      </c>
      <c r="K423" s="348"/>
      <c r="L423" s="348"/>
      <c r="M423" s="348"/>
      <c r="N423" s="276"/>
      <c r="O423" s="340"/>
      <c r="P423" s="340"/>
      <c r="Q423" s="148">
        <f>SUM(E423:P423)</f>
        <v>0</v>
      </c>
      <c r="R423" s="310">
        <f>Q423/12</f>
        <v>0</v>
      </c>
      <c r="S423" s="125"/>
      <c r="T423" s="309">
        <f>+R423</f>
        <v>0</v>
      </c>
      <c r="U423" s="221">
        <f>+Q423</f>
        <v>0</v>
      </c>
      <c r="V423" s="329" t="s">
        <v>376</v>
      </c>
      <c r="W423" s="329" t="s">
        <v>376</v>
      </c>
      <c r="X423" s="329" t="s">
        <v>376</v>
      </c>
      <c r="Y423" s="329" t="s">
        <v>376</v>
      </c>
      <c r="Z423" s="329" t="s">
        <v>376</v>
      </c>
      <c r="AA423" s="329" t="s">
        <v>376</v>
      </c>
      <c r="AB423" s="125"/>
      <c r="AC423" s="126"/>
      <c r="AD423" s="125"/>
      <c r="AE423" s="125"/>
      <c r="AF423" s="125"/>
      <c r="AG423" s="125"/>
      <c r="AH423" s="125"/>
      <c r="AI423" s="125"/>
      <c r="AJ423" s="125"/>
    </row>
    <row r="424" spans="1:36" ht="12.75" customHeight="1">
      <c r="A424" s="36"/>
      <c r="B424" s="331"/>
      <c r="C424" s="36" t="s">
        <v>696</v>
      </c>
      <c r="D424" s="337"/>
      <c r="E424" s="118">
        <f t="shared" ref="E424:Q424" si="48">E422/$D$422</f>
        <v>6.1879875000000002</v>
      </c>
      <c r="F424" s="118">
        <f t="shared" si="48"/>
        <v>4.8288958333333296</v>
      </c>
      <c r="G424" s="118">
        <f t="shared" si="48"/>
        <v>13.1356416666667</v>
      </c>
      <c r="H424" s="118">
        <f t="shared" si="48"/>
        <v>10.5613666666667</v>
      </c>
      <c r="I424" s="118">
        <f t="shared" si="48"/>
        <v>5.5245833333333296</v>
      </c>
      <c r="J424" s="118">
        <f t="shared" si="48"/>
        <v>7.43314583333333</v>
      </c>
      <c r="K424" s="118">
        <f t="shared" si="48"/>
        <v>0</v>
      </c>
      <c r="L424" s="118">
        <f t="shared" si="48"/>
        <v>0</v>
      </c>
      <c r="M424" s="118">
        <f t="shared" si="48"/>
        <v>0</v>
      </c>
      <c r="N424" s="118">
        <f t="shared" si="48"/>
        <v>0</v>
      </c>
      <c r="O424" s="118">
        <f t="shared" si="48"/>
        <v>0</v>
      </c>
      <c r="P424" s="37">
        <f t="shared" si="48"/>
        <v>0</v>
      </c>
      <c r="Q424" s="179">
        <f t="shared" si="48"/>
        <v>47.6716208333333</v>
      </c>
      <c r="R424" s="308">
        <f>+R422/D422</f>
        <v>7.9452701388888904</v>
      </c>
      <c r="S424" s="125"/>
      <c r="T424" s="125"/>
      <c r="U424" s="125"/>
      <c r="V424" s="125"/>
      <c r="W424" s="329"/>
      <c r="X424" s="125"/>
      <c r="Y424" s="329"/>
      <c r="Z424" s="125"/>
      <c r="AA424" s="329"/>
      <c r="AB424" s="125"/>
      <c r="AC424" s="126"/>
      <c r="AD424" s="125"/>
      <c r="AE424" s="125"/>
      <c r="AF424" s="125"/>
      <c r="AG424" s="125"/>
      <c r="AH424" s="125"/>
      <c r="AI424" s="125"/>
      <c r="AJ424" s="125"/>
    </row>
    <row r="425" spans="1:36" ht="12.75" customHeight="1">
      <c r="A425" s="36"/>
      <c r="B425" s="331"/>
      <c r="C425" s="36" t="s">
        <v>1381</v>
      </c>
      <c r="D425" s="337"/>
      <c r="E425" s="340"/>
      <c r="F425" s="95"/>
      <c r="G425" s="340"/>
      <c r="H425" s="340"/>
      <c r="I425" s="340"/>
      <c r="J425" s="340"/>
      <c r="K425" s="340"/>
      <c r="L425" s="340"/>
      <c r="M425" s="340"/>
      <c r="N425" s="340"/>
      <c r="O425" s="340"/>
      <c r="P425" s="340"/>
      <c r="Q425" s="95"/>
      <c r="R425" s="310"/>
      <c r="S425" s="125"/>
      <c r="T425" s="125"/>
      <c r="U425" s="125"/>
      <c r="V425" s="125"/>
      <c r="W425" s="329"/>
      <c r="X425" s="125"/>
      <c r="Y425" s="329"/>
      <c r="Z425" s="125"/>
      <c r="AA425" s="329"/>
      <c r="AB425" s="125"/>
      <c r="AC425" s="126"/>
      <c r="AD425" s="125"/>
      <c r="AE425" s="125"/>
      <c r="AF425" s="125"/>
      <c r="AG425" s="125"/>
      <c r="AH425" s="125"/>
      <c r="AI425" s="125"/>
      <c r="AJ425" s="125"/>
    </row>
    <row r="426" spans="1:36" ht="12.75" customHeight="1">
      <c r="A426" s="36"/>
      <c r="B426" s="331"/>
      <c r="C426" s="36" t="s">
        <v>1382</v>
      </c>
      <c r="D426" s="337"/>
      <c r="E426" s="340"/>
      <c r="F426" s="95"/>
      <c r="G426" s="340"/>
      <c r="H426" s="340"/>
      <c r="I426" s="340"/>
      <c r="J426" s="340"/>
      <c r="K426" s="340"/>
      <c r="L426" s="340"/>
      <c r="M426" s="340"/>
      <c r="N426" s="340"/>
      <c r="O426" s="340"/>
      <c r="P426" s="340"/>
      <c r="Q426" s="95"/>
      <c r="R426" s="310"/>
      <c r="S426" s="125"/>
      <c r="T426" s="125"/>
      <c r="U426" s="125"/>
      <c r="V426" s="125"/>
      <c r="W426" s="329"/>
      <c r="X426" s="125"/>
      <c r="Y426" s="329"/>
      <c r="Z426" s="125"/>
      <c r="AA426" s="329"/>
      <c r="AB426" s="125"/>
      <c r="AC426" s="126"/>
      <c r="AD426" s="125"/>
      <c r="AE426" s="125"/>
      <c r="AF426" s="125"/>
      <c r="AG426" s="125"/>
      <c r="AH426" s="125"/>
      <c r="AI426" s="125"/>
      <c r="AJ426" s="125"/>
    </row>
    <row r="427" spans="1:36" ht="12.75" customHeight="1">
      <c r="A427" s="36"/>
      <c r="B427" s="331"/>
      <c r="C427" s="36" t="s">
        <v>1383</v>
      </c>
      <c r="D427" s="337"/>
      <c r="E427" s="340"/>
      <c r="F427" s="95"/>
      <c r="G427" s="340"/>
      <c r="H427" s="340"/>
      <c r="I427" s="340"/>
      <c r="J427" s="340"/>
      <c r="K427" s="340"/>
      <c r="L427" s="340"/>
      <c r="M427" s="340"/>
      <c r="N427" s="340"/>
      <c r="O427" s="340"/>
      <c r="P427" s="340"/>
      <c r="Q427" s="95"/>
      <c r="R427" s="310"/>
      <c r="S427" s="125"/>
      <c r="T427" s="125"/>
      <c r="U427" s="125"/>
      <c r="V427" s="125"/>
      <c r="W427" s="329"/>
      <c r="X427" s="125"/>
      <c r="Y427" s="329"/>
      <c r="Z427" s="125"/>
      <c r="AA427" s="329"/>
      <c r="AB427" s="125"/>
      <c r="AC427" s="126"/>
      <c r="AD427" s="125"/>
      <c r="AE427" s="125"/>
      <c r="AF427" s="125"/>
      <c r="AG427" s="125"/>
      <c r="AH427" s="125"/>
      <c r="AI427" s="125"/>
      <c r="AJ427" s="125"/>
    </row>
    <row r="428" spans="1:36" ht="12.75" customHeight="1">
      <c r="A428" s="36"/>
      <c r="B428" s="331"/>
      <c r="C428" s="36" t="s">
        <v>1384</v>
      </c>
      <c r="D428" s="337"/>
      <c r="E428" s="340"/>
      <c r="F428" s="95"/>
      <c r="G428" s="340"/>
      <c r="H428" s="340"/>
      <c r="I428" s="340"/>
      <c r="J428" s="340"/>
      <c r="K428" s="340"/>
      <c r="L428" s="340"/>
      <c r="M428" s="340"/>
      <c r="N428" s="340"/>
      <c r="O428" s="340"/>
      <c r="P428" s="340"/>
      <c r="Q428" s="95"/>
      <c r="R428" s="310"/>
      <c r="S428" s="125"/>
      <c r="T428" s="125"/>
      <c r="U428" s="125"/>
      <c r="V428" s="125"/>
      <c r="W428" s="329"/>
      <c r="X428" s="125"/>
      <c r="Y428" s="329"/>
      <c r="Z428" s="125"/>
      <c r="AA428" s="329"/>
      <c r="AB428" s="125"/>
      <c r="AC428" s="126"/>
      <c r="AD428" s="125"/>
      <c r="AE428" s="125"/>
      <c r="AF428" s="125"/>
      <c r="AG428" s="125"/>
      <c r="AH428" s="125"/>
      <c r="AI428" s="125"/>
      <c r="AJ428" s="125"/>
    </row>
    <row r="429" spans="1:36" ht="12.75" customHeight="1">
      <c r="A429" s="355"/>
      <c r="B429" s="350"/>
      <c r="C429" s="222"/>
      <c r="D429" s="343"/>
      <c r="E429" s="344"/>
      <c r="F429" s="171"/>
      <c r="G429" s="344"/>
      <c r="H429" s="344"/>
      <c r="I429" s="344"/>
      <c r="J429" s="344"/>
      <c r="K429" s="344"/>
      <c r="L429" s="344"/>
      <c r="M429" s="344"/>
      <c r="N429" s="344"/>
      <c r="O429" s="344"/>
      <c r="P429" s="344"/>
      <c r="Q429" s="171"/>
      <c r="R429" s="306"/>
      <c r="S429" s="125"/>
      <c r="T429" s="125"/>
      <c r="U429" s="125"/>
      <c r="V429" s="125"/>
      <c r="W429" s="329"/>
      <c r="X429" s="125"/>
      <c r="Y429" s="329"/>
      <c r="Z429" s="125"/>
      <c r="AA429" s="329"/>
      <c r="AB429" s="125"/>
      <c r="AC429" s="126"/>
      <c r="AD429" s="125"/>
      <c r="AE429" s="125"/>
      <c r="AF429" s="125"/>
      <c r="AG429" s="125"/>
      <c r="AH429" s="125"/>
      <c r="AI429" s="125"/>
      <c r="AJ429" s="125"/>
    </row>
    <row r="430" spans="1:36" ht="12.75" customHeight="1">
      <c r="A430" s="351" t="s">
        <v>421</v>
      </c>
      <c r="B430" s="352">
        <v>967</v>
      </c>
      <c r="C430" s="285" t="s">
        <v>422</v>
      </c>
      <c r="D430" s="353">
        <v>880</v>
      </c>
      <c r="E430" s="232">
        <v>18233.400000000001</v>
      </c>
      <c r="F430" s="216">
        <v>21266.799999999999</v>
      </c>
      <c r="G430" s="232">
        <v>21212.5</v>
      </c>
      <c r="H430" s="232">
        <v>22927</v>
      </c>
      <c r="I430" s="232">
        <v>16010.35</v>
      </c>
      <c r="J430" s="232">
        <v>19200.349999999999</v>
      </c>
      <c r="K430" s="232">
        <v>21668.25</v>
      </c>
      <c r="L430" s="232"/>
      <c r="M430" s="339"/>
      <c r="N430" s="339"/>
      <c r="O430" s="339"/>
      <c r="P430" s="339"/>
      <c r="Q430" s="280">
        <f>SUM(E430:P430)</f>
        <v>140518.65</v>
      </c>
      <c r="R430" s="460">
        <f>AVERAGE(E430:P430)</f>
        <v>20074.092857142899</v>
      </c>
      <c r="S430" s="309">
        <f>+R430</f>
        <v>20074.092857142899</v>
      </c>
      <c r="T430" s="125"/>
      <c r="U430" s="125"/>
      <c r="V430" s="125"/>
      <c r="W430" s="329"/>
      <c r="X430" s="125"/>
      <c r="Y430" s="329"/>
      <c r="Z430" s="125"/>
      <c r="AA430" s="329"/>
      <c r="AB430" s="125"/>
      <c r="AC430" s="475">
        <f>SUM(E430:K430)</f>
        <v>140518.65</v>
      </c>
      <c r="AD430" s="125"/>
      <c r="AE430" s="125"/>
      <c r="AF430" s="125"/>
      <c r="AG430" s="125"/>
      <c r="AH430" s="125"/>
      <c r="AI430" s="125"/>
      <c r="AJ430" s="125"/>
    </row>
    <row r="431" spans="1:36" ht="12.75" customHeight="1">
      <c r="A431" s="330"/>
      <c r="B431" s="337"/>
      <c r="C431" s="36" t="s">
        <v>1385</v>
      </c>
      <c r="D431" s="2"/>
      <c r="E431" s="348" t="s">
        <v>376</v>
      </c>
      <c r="F431" s="233" t="s">
        <v>376</v>
      </c>
      <c r="G431" s="348" t="s">
        <v>376</v>
      </c>
      <c r="H431" s="348" t="s">
        <v>376</v>
      </c>
      <c r="I431" s="348" t="s">
        <v>376</v>
      </c>
      <c r="J431" s="348" t="s">
        <v>376</v>
      </c>
      <c r="K431" s="348" t="s">
        <v>376</v>
      </c>
      <c r="L431" s="348"/>
      <c r="M431" s="349"/>
      <c r="N431" s="349"/>
      <c r="O431" s="340"/>
      <c r="P431" s="340"/>
      <c r="Q431" s="148">
        <f>SUM(E431:P431)</f>
        <v>0</v>
      </c>
      <c r="R431" s="310">
        <f>Q431/12</f>
        <v>0</v>
      </c>
      <c r="S431" s="125"/>
      <c r="T431" s="309">
        <f>+R431</f>
        <v>0</v>
      </c>
      <c r="U431" s="221">
        <f>+Q431</f>
        <v>0</v>
      </c>
      <c r="V431" s="329" t="s">
        <v>376</v>
      </c>
      <c r="W431" s="329" t="s">
        <v>376</v>
      </c>
      <c r="X431" s="329" t="s">
        <v>376</v>
      </c>
      <c r="Y431" s="329" t="s">
        <v>376</v>
      </c>
      <c r="Z431" s="329" t="s">
        <v>376</v>
      </c>
      <c r="AA431" s="329" t="s">
        <v>376</v>
      </c>
      <c r="AB431" s="125"/>
      <c r="AC431" s="475">
        <f>SUM(E431:K431)</f>
        <v>0</v>
      </c>
      <c r="AD431" s="125"/>
      <c r="AE431" s="125"/>
      <c r="AF431" s="125"/>
      <c r="AG431" s="125"/>
      <c r="AH431" s="125"/>
      <c r="AI431" s="125"/>
      <c r="AJ431" s="125"/>
    </row>
    <row r="432" spans="1:36" ht="12.75" customHeight="1">
      <c r="A432" s="354"/>
      <c r="B432" s="331"/>
      <c r="C432" s="36" t="s">
        <v>696</v>
      </c>
      <c r="D432" s="2"/>
      <c r="E432" s="118">
        <f t="shared" ref="E432:Q432" si="49">E430/$D$430</f>
        <v>20.719772727272701</v>
      </c>
      <c r="F432" s="118">
        <f t="shared" si="49"/>
        <v>24.166818181818201</v>
      </c>
      <c r="G432" s="118">
        <f t="shared" si="49"/>
        <v>24.105113636363601</v>
      </c>
      <c r="H432" s="118">
        <f t="shared" si="49"/>
        <v>26.053409090909099</v>
      </c>
      <c r="I432" s="118">
        <f t="shared" si="49"/>
        <v>18.193579545454501</v>
      </c>
      <c r="J432" s="118">
        <f t="shared" si="49"/>
        <v>21.818579545454501</v>
      </c>
      <c r="K432" s="118">
        <f t="shared" si="49"/>
        <v>24.623011363636401</v>
      </c>
      <c r="L432" s="118">
        <f t="shared" si="49"/>
        <v>0</v>
      </c>
      <c r="M432" s="118">
        <f t="shared" si="49"/>
        <v>0</v>
      </c>
      <c r="N432" s="118">
        <f t="shared" si="49"/>
        <v>0</v>
      </c>
      <c r="O432" s="118">
        <f t="shared" si="49"/>
        <v>0</v>
      </c>
      <c r="P432" s="118">
        <f t="shared" si="49"/>
        <v>0</v>
      </c>
      <c r="Q432" s="179">
        <f t="shared" si="49"/>
        <v>159.680284090909</v>
      </c>
      <c r="R432" s="308">
        <f>+R430/D430</f>
        <v>22.8114691558442</v>
      </c>
      <c r="S432" s="125"/>
      <c r="T432" s="125"/>
      <c r="U432" s="125"/>
      <c r="V432" s="125"/>
      <c r="W432" s="329"/>
      <c r="X432" s="125"/>
      <c r="Y432" s="329"/>
      <c r="Z432" s="125"/>
      <c r="AA432" s="329"/>
      <c r="AB432" s="125"/>
      <c r="AC432" s="475">
        <f>SUM(E432:K432)</f>
        <v>159.680284090909</v>
      </c>
      <c r="AD432" s="125"/>
      <c r="AE432" s="125"/>
      <c r="AF432" s="125"/>
      <c r="AG432" s="125"/>
      <c r="AH432" s="125"/>
      <c r="AI432" s="125"/>
      <c r="AJ432" s="125"/>
    </row>
    <row r="433" spans="1:36" ht="12.75" customHeight="1">
      <c r="A433" s="354"/>
      <c r="B433" s="331"/>
      <c r="C433" s="36" t="s">
        <v>1386</v>
      </c>
      <c r="D433" s="2"/>
      <c r="E433" s="340"/>
      <c r="F433" s="95"/>
      <c r="G433" s="340"/>
      <c r="H433" s="340"/>
      <c r="I433" s="340"/>
      <c r="J433" s="340"/>
      <c r="K433" s="340"/>
      <c r="L433" s="340"/>
      <c r="M433" s="340"/>
      <c r="N433" s="340"/>
      <c r="O433" s="340"/>
      <c r="P433" s="340"/>
      <c r="Q433" s="95"/>
      <c r="R433" s="310"/>
      <c r="S433" s="125"/>
      <c r="T433" s="125"/>
      <c r="U433" s="125"/>
      <c r="V433" s="125"/>
      <c r="W433" s="329"/>
      <c r="X433" s="125"/>
      <c r="Y433" s="329"/>
      <c r="Z433" s="125"/>
      <c r="AA433" s="329"/>
      <c r="AB433" s="125"/>
      <c r="AC433" s="126"/>
      <c r="AD433" s="125"/>
      <c r="AE433" s="125"/>
      <c r="AF433" s="125"/>
      <c r="AG433" s="125"/>
      <c r="AH433" s="125"/>
      <c r="AI433" s="125"/>
      <c r="AJ433" s="125"/>
    </row>
    <row r="434" spans="1:36" ht="12.75" customHeight="1">
      <c r="A434" s="354"/>
      <c r="B434" s="331"/>
      <c r="C434" s="36" t="s">
        <v>1387</v>
      </c>
      <c r="D434" s="2"/>
      <c r="E434" s="340"/>
      <c r="F434" s="95"/>
      <c r="G434" s="340"/>
      <c r="H434" s="340"/>
      <c r="I434" s="340"/>
      <c r="J434" s="340"/>
      <c r="K434" s="340"/>
      <c r="L434" s="340"/>
      <c r="M434" s="340"/>
      <c r="N434" s="340"/>
      <c r="O434" s="340"/>
      <c r="P434" s="340"/>
      <c r="Q434" s="95"/>
      <c r="R434" s="310"/>
      <c r="S434" s="125"/>
      <c r="T434" s="125"/>
      <c r="U434" s="125"/>
      <c r="V434" s="125"/>
      <c r="W434" s="329"/>
      <c r="X434" s="125"/>
      <c r="Y434" s="329"/>
      <c r="Z434" s="125"/>
      <c r="AA434" s="329"/>
      <c r="AB434" s="125"/>
      <c r="AC434" s="126"/>
      <c r="AD434" s="125"/>
      <c r="AE434" s="125"/>
      <c r="AF434" s="125"/>
      <c r="AG434" s="125"/>
      <c r="AH434" s="125"/>
      <c r="AI434" s="125"/>
      <c r="AJ434" s="125"/>
    </row>
    <row r="435" spans="1:36" ht="12.75" customHeight="1">
      <c r="A435" s="355"/>
      <c r="B435" s="350"/>
      <c r="C435" s="222"/>
      <c r="D435" s="356"/>
      <c r="E435" s="344"/>
      <c r="F435" s="171"/>
      <c r="G435" s="344"/>
      <c r="H435" s="344"/>
      <c r="I435" s="344"/>
      <c r="J435" s="344"/>
      <c r="K435" s="344"/>
      <c r="L435" s="344"/>
      <c r="M435" s="344"/>
      <c r="N435" s="344"/>
      <c r="O435" s="344"/>
      <c r="P435" s="344"/>
      <c r="Q435" s="171"/>
      <c r="R435" s="306"/>
      <c r="S435" s="125"/>
      <c r="T435" s="125"/>
      <c r="U435" s="125"/>
      <c r="V435" s="125"/>
      <c r="W435" s="329"/>
      <c r="X435" s="125"/>
      <c r="Y435" s="329"/>
      <c r="Z435" s="125"/>
      <c r="AA435" s="329"/>
      <c r="AB435" s="125"/>
      <c r="AC435" s="126"/>
      <c r="AD435" s="125"/>
      <c r="AE435" s="125"/>
      <c r="AF435" s="125"/>
      <c r="AG435" s="125"/>
      <c r="AH435" s="125"/>
      <c r="AI435" s="125"/>
      <c r="AJ435" s="125"/>
    </row>
    <row r="436" spans="1:36" ht="12.75" customHeight="1">
      <c r="A436" s="330" t="s">
        <v>423</v>
      </c>
      <c r="B436" s="331">
        <v>984</v>
      </c>
      <c r="C436" s="357" t="s">
        <v>424</v>
      </c>
      <c r="D436" s="358">
        <v>517</v>
      </c>
      <c r="E436" s="232">
        <v>7872.43</v>
      </c>
      <c r="F436" s="216">
        <v>5922.09</v>
      </c>
      <c r="G436" s="232">
        <v>9203</v>
      </c>
      <c r="H436" s="232">
        <v>4967.49</v>
      </c>
      <c r="I436" s="232">
        <v>3716.79</v>
      </c>
      <c r="J436" s="232">
        <v>3578.12</v>
      </c>
      <c r="K436" s="232"/>
      <c r="L436" s="232"/>
      <c r="M436" s="232"/>
      <c r="N436" s="372"/>
      <c r="O436" s="363"/>
      <c r="P436" s="168"/>
      <c r="Q436" s="280">
        <f>SUM(E436:P436)</f>
        <v>35259.919999999998</v>
      </c>
      <c r="R436" s="460">
        <f>AVERAGE(E436:P436)</f>
        <v>5876.65333333333</v>
      </c>
      <c r="S436" s="309">
        <f>+R436</f>
        <v>5876.65333333333</v>
      </c>
      <c r="T436" s="125"/>
      <c r="U436" s="125"/>
      <c r="V436" s="125"/>
      <c r="W436" s="329"/>
      <c r="X436" s="125"/>
      <c r="Y436" s="329"/>
      <c r="Z436" s="125"/>
      <c r="AA436" s="329"/>
      <c r="AB436" s="125"/>
      <c r="AC436" s="475">
        <f>SUM(E436:K436)</f>
        <v>35259.919999999998</v>
      </c>
      <c r="AD436" s="125"/>
      <c r="AE436" s="125"/>
      <c r="AF436" s="125"/>
      <c r="AG436" s="125"/>
      <c r="AH436" s="125"/>
      <c r="AI436" s="125"/>
      <c r="AJ436" s="125"/>
    </row>
    <row r="437" spans="1:36" ht="12.75" customHeight="1">
      <c r="A437" s="330"/>
      <c r="B437" s="337"/>
      <c r="C437" s="3" t="s">
        <v>1392</v>
      </c>
      <c r="D437" s="336"/>
      <c r="E437" s="348" t="s">
        <v>376</v>
      </c>
      <c r="F437" s="233" t="s">
        <v>376</v>
      </c>
      <c r="G437" s="348" t="s">
        <v>376</v>
      </c>
      <c r="H437" s="348" t="s">
        <v>376</v>
      </c>
      <c r="I437" s="348" t="s">
        <v>376</v>
      </c>
      <c r="J437" s="348" t="s">
        <v>376</v>
      </c>
      <c r="K437" s="348"/>
      <c r="L437" s="348"/>
      <c r="M437" s="348"/>
      <c r="N437" s="348"/>
      <c r="O437" s="340"/>
      <c r="P437" s="340"/>
      <c r="Q437" s="148">
        <f>SUM(E437:P437)</f>
        <v>0</v>
      </c>
      <c r="R437" s="310">
        <f>Q437/12</f>
        <v>0</v>
      </c>
      <c r="S437" s="125"/>
      <c r="T437" s="309">
        <f>+R437</f>
        <v>0</v>
      </c>
      <c r="U437" s="221">
        <f>+Q437</f>
        <v>0</v>
      </c>
      <c r="V437" s="329" t="s">
        <v>376</v>
      </c>
      <c r="W437" s="329" t="s">
        <v>376</v>
      </c>
      <c r="X437" s="329" t="s">
        <v>376</v>
      </c>
      <c r="Y437" s="329" t="s">
        <v>376</v>
      </c>
      <c r="Z437" s="329" t="s">
        <v>376</v>
      </c>
      <c r="AA437" s="329" t="s">
        <v>376</v>
      </c>
      <c r="AB437" s="125"/>
      <c r="AC437" s="475">
        <f>SUM(E437:K437)</f>
        <v>0</v>
      </c>
      <c r="AD437" s="125"/>
      <c r="AE437" s="125"/>
      <c r="AF437" s="125"/>
      <c r="AG437" s="125"/>
      <c r="AH437" s="125"/>
      <c r="AI437" s="125"/>
      <c r="AJ437" s="125"/>
    </row>
    <row r="438" spans="1:36" ht="12.75" customHeight="1">
      <c r="A438" s="330"/>
      <c r="B438" s="331"/>
      <c r="C438" s="3" t="s">
        <v>1051</v>
      </c>
      <c r="D438" s="2"/>
      <c r="E438" s="118">
        <f t="shared" ref="E438:Q438" si="50">E436/$D$436</f>
        <v>15.227137330754401</v>
      </c>
      <c r="F438" s="118">
        <f t="shared" si="50"/>
        <v>11.454719535783401</v>
      </c>
      <c r="G438" s="118">
        <f t="shared" si="50"/>
        <v>17.800773694390699</v>
      </c>
      <c r="H438" s="118">
        <f t="shared" si="50"/>
        <v>9.6082978723404295</v>
      </c>
      <c r="I438" s="118">
        <f t="shared" si="50"/>
        <v>7.1891489361702101</v>
      </c>
      <c r="J438" s="118">
        <f t="shared" si="50"/>
        <v>6.9209284332688599</v>
      </c>
      <c r="K438" s="118">
        <f t="shared" si="50"/>
        <v>0</v>
      </c>
      <c r="L438" s="118">
        <f t="shared" si="50"/>
        <v>0</v>
      </c>
      <c r="M438" s="118">
        <f t="shared" si="50"/>
        <v>0</v>
      </c>
      <c r="N438" s="118">
        <f t="shared" si="50"/>
        <v>0</v>
      </c>
      <c r="O438" s="118">
        <f t="shared" si="50"/>
        <v>0</v>
      </c>
      <c r="P438" s="118">
        <f t="shared" si="50"/>
        <v>0</v>
      </c>
      <c r="Q438" s="179">
        <f t="shared" si="50"/>
        <v>68.201005802707897</v>
      </c>
      <c r="R438" s="308">
        <f>+R436/D436</f>
        <v>11.3668343004513</v>
      </c>
      <c r="S438" s="125"/>
      <c r="T438" s="125"/>
      <c r="U438" s="125"/>
      <c r="V438" s="125"/>
      <c r="W438" s="329"/>
      <c r="X438" s="125"/>
      <c r="Y438" s="329"/>
      <c r="Z438" s="125"/>
      <c r="AA438" s="329"/>
      <c r="AB438" s="125"/>
      <c r="AC438" s="475">
        <f>SUM(E438:K438)</f>
        <v>68.201005802707897</v>
      </c>
      <c r="AD438" s="125"/>
      <c r="AE438" s="125"/>
      <c r="AF438" s="125"/>
      <c r="AG438" s="125"/>
      <c r="AH438" s="125"/>
      <c r="AI438" s="125"/>
      <c r="AJ438" s="125"/>
    </row>
    <row r="439" spans="1:36" ht="12.75" customHeight="1">
      <c r="A439" s="330"/>
      <c r="B439" s="331"/>
      <c r="C439" s="3" t="s">
        <v>1393</v>
      </c>
      <c r="D439" s="337"/>
      <c r="E439" s="340"/>
      <c r="F439" s="95"/>
      <c r="G439" s="340"/>
      <c r="H439" s="340"/>
      <c r="I439" s="340"/>
      <c r="J439" s="340"/>
      <c r="K439" s="340"/>
      <c r="L439" s="340"/>
      <c r="M439" s="340"/>
      <c r="N439" s="340"/>
      <c r="O439" s="340"/>
      <c r="P439" s="340"/>
      <c r="Q439" s="95"/>
      <c r="R439" s="310"/>
      <c r="S439" s="125"/>
      <c r="T439" s="125"/>
      <c r="U439" s="125"/>
      <c r="V439" s="125"/>
      <c r="W439" s="329"/>
      <c r="X439" s="125"/>
      <c r="Y439" s="329"/>
      <c r="Z439" s="125"/>
      <c r="AA439" s="329"/>
      <c r="AB439" s="125"/>
      <c r="AC439" s="126"/>
      <c r="AD439" s="125"/>
      <c r="AE439" s="125"/>
      <c r="AF439" s="125"/>
      <c r="AG439" s="125"/>
      <c r="AH439" s="125"/>
      <c r="AI439" s="125"/>
      <c r="AJ439" s="125"/>
    </row>
    <row r="440" spans="1:36" ht="12.75" customHeight="1">
      <c r="A440" s="330"/>
      <c r="B440" s="331"/>
      <c r="C440" s="3" t="s">
        <v>1394</v>
      </c>
      <c r="D440" s="337"/>
      <c r="E440" s="340"/>
      <c r="F440" s="95"/>
      <c r="G440" s="340"/>
      <c r="H440" s="340"/>
      <c r="I440" s="340"/>
      <c r="J440" s="340"/>
      <c r="K440" s="340"/>
      <c r="L440" s="340"/>
      <c r="M440" s="340"/>
      <c r="N440" s="340"/>
      <c r="O440" s="340"/>
      <c r="P440" s="340"/>
      <c r="Q440" s="95"/>
      <c r="R440" s="310"/>
      <c r="S440" s="125"/>
      <c r="T440" s="125"/>
      <c r="U440" s="125"/>
      <c r="V440" s="125"/>
      <c r="W440" s="329"/>
      <c r="X440" s="125"/>
      <c r="Y440" s="329"/>
      <c r="Z440" s="125"/>
      <c r="AA440" s="329"/>
      <c r="AB440" s="125"/>
      <c r="AC440" s="126"/>
      <c r="AD440" s="125"/>
      <c r="AE440" s="125"/>
      <c r="AF440" s="125"/>
      <c r="AG440" s="125"/>
      <c r="AH440" s="125"/>
      <c r="AI440" s="125"/>
      <c r="AJ440" s="125"/>
    </row>
    <row r="441" spans="1:36" ht="12.75" customHeight="1">
      <c r="A441" s="355"/>
      <c r="B441" s="350"/>
      <c r="C441" s="359"/>
      <c r="D441" s="343"/>
      <c r="E441" s="344"/>
      <c r="F441" s="171"/>
      <c r="G441" s="344"/>
      <c r="H441" s="344"/>
      <c r="I441" s="344"/>
      <c r="J441" s="344"/>
      <c r="K441" s="344"/>
      <c r="L441" s="344"/>
      <c r="M441" s="344"/>
      <c r="N441" s="344"/>
      <c r="O441" s="344"/>
      <c r="P441" s="362"/>
      <c r="Q441" s="84"/>
      <c r="R441" s="311"/>
      <c r="S441" s="125"/>
      <c r="T441" s="125"/>
      <c r="U441" s="125"/>
      <c r="V441" s="125"/>
      <c r="W441" s="329"/>
      <c r="X441" s="125"/>
      <c r="Y441" s="329"/>
      <c r="Z441" s="125"/>
      <c r="AA441" s="329"/>
      <c r="AB441" s="125"/>
      <c r="AC441" s="126"/>
      <c r="AD441" s="125"/>
      <c r="AE441" s="125"/>
      <c r="AF441" s="125"/>
      <c r="AG441" s="125"/>
      <c r="AH441" s="125"/>
      <c r="AI441" s="125"/>
      <c r="AJ441" s="125"/>
    </row>
    <row r="442" spans="1:36" ht="12.75" customHeight="1">
      <c r="A442" s="100" t="s">
        <v>444</v>
      </c>
      <c r="B442" s="360">
        <v>1001</v>
      </c>
      <c r="C442" s="346" t="s">
        <v>1395</v>
      </c>
      <c r="D442" s="361">
        <v>388</v>
      </c>
      <c r="E442" s="232">
        <v>66522.899999999994</v>
      </c>
      <c r="F442" s="216">
        <v>58640.43</v>
      </c>
      <c r="G442" s="232">
        <v>50572.57</v>
      </c>
      <c r="H442" s="232">
        <v>51472.95</v>
      </c>
      <c r="I442" s="232">
        <v>62528.81</v>
      </c>
      <c r="J442" s="232">
        <v>55401.71</v>
      </c>
      <c r="K442" s="232"/>
      <c r="L442" s="232"/>
      <c r="M442" s="232"/>
      <c r="N442" s="232"/>
      <c r="O442" s="232"/>
      <c r="P442" s="363"/>
      <c r="Q442" s="280">
        <f>SUM(E442:P442)</f>
        <v>345139.37</v>
      </c>
      <c r="R442" s="460">
        <f>AVERAGE(E442:P442)</f>
        <v>57523.228333333303</v>
      </c>
      <c r="S442" s="309">
        <f>+R442</f>
        <v>57523.228333333303</v>
      </c>
      <c r="T442" s="125"/>
      <c r="U442" s="125"/>
      <c r="V442" s="125"/>
      <c r="W442" s="329"/>
      <c r="X442" s="125"/>
      <c r="Y442" s="329"/>
      <c r="Z442" s="125"/>
      <c r="AA442" s="329"/>
      <c r="AB442" s="125"/>
      <c r="AC442" s="475">
        <f>SUM(E442:K442)</f>
        <v>345139.37</v>
      </c>
      <c r="AD442" s="125"/>
      <c r="AE442" s="125"/>
      <c r="AF442" s="125"/>
      <c r="AG442" s="125"/>
      <c r="AH442" s="125"/>
      <c r="AI442" s="125"/>
      <c r="AJ442" s="125"/>
    </row>
    <row r="443" spans="1:36" ht="12.75" customHeight="1">
      <c r="A443" s="330"/>
      <c r="B443" s="337"/>
      <c r="C443" s="335" t="s">
        <v>1396</v>
      </c>
      <c r="D443" s="336"/>
      <c r="E443" s="276">
        <v>3936.29</v>
      </c>
      <c r="F443" s="277">
        <v>3148.04</v>
      </c>
      <c r="G443" s="276">
        <v>2341.2600000000002</v>
      </c>
      <c r="H443" s="276">
        <v>2431.3000000000002</v>
      </c>
      <c r="I443" s="276">
        <v>3536.88</v>
      </c>
      <c r="J443" s="276">
        <v>2824.17</v>
      </c>
      <c r="K443" s="276"/>
      <c r="L443" s="276"/>
      <c r="M443" s="276"/>
      <c r="N443" s="276"/>
      <c r="O443" s="276"/>
      <c r="P443" s="340"/>
      <c r="Q443" s="148">
        <f>SUM(E443:P443)</f>
        <v>18217.939999999999</v>
      </c>
      <c r="R443" s="310">
        <f>Q443/12</f>
        <v>1518.16166666667</v>
      </c>
      <c r="S443" s="125"/>
      <c r="T443" s="309">
        <f>+R443</f>
        <v>1518.16166666667</v>
      </c>
      <c r="U443" s="221">
        <f>+Q443</f>
        <v>18217.939999999999</v>
      </c>
      <c r="V443" s="168">
        <f t="shared" ref="V443:AA443" si="51">E443</f>
        <v>3936.29</v>
      </c>
      <c r="W443" s="263">
        <f t="shared" si="51"/>
        <v>3148.04</v>
      </c>
      <c r="X443" s="168">
        <f t="shared" si="51"/>
        <v>2341.2600000000002</v>
      </c>
      <c r="Y443" s="527">
        <f t="shared" si="51"/>
        <v>2431.3000000000002</v>
      </c>
      <c r="Z443" s="168">
        <f t="shared" si="51"/>
        <v>3536.88</v>
      </c>
      <c r="AA443" s="527">
        <f t="shared" si="51"/>
        <v>2824.17</v>
      </c>
      <c r="AB443" s="125"/>
      <c r="AC443" s="475">
        <f>SUM(E443:K443)</f>
        <v>18217.939999999999</v>
      </c>
      <c r="AD443" s="125"/>
      <c r="AE443" s="125"/>
      <c r="AF443" s="125"/>
      <c r="AG443" s="125"/>
      <c r="AH443" s="125"/>
      <c r="AI443" s="125"/>
      <c r="AJ443" s="125"/>
    </row>
    <row r="444" spans="1:36" ht="12.75" customHeight="1">
      <c r="A444" s="330"/>
      <c r="B444" s="2"/>
      <c r="C444" s="36" t="s">
        <v>696</v>
      </c>
      <c r="D444" s="2"/>
      <c r="E444" s="118">
        <f t="shared" ref="E444:Q444" si="52">E442/$D$442</f>
        <v>171.450773195876</v>
      </c>
      <c r="F444" s="118">
        <f t="shared" si="52"/>
        <v>151.135128865979</v>
      </c>
      <c r="G444" s="118">
        <f t="shared" si="52"/>
        <v>130.34167525773199</v>
      </c>
      <c r="H444" s="118">
        <f t="shared" si="52"/>
        <v>132.66224226804101</v>
      </c>
      <c r="I444" s="118">
        <f t="shared" si="52"/>
        <v>161.15672680412399</v>
      </c>
      <c r="J444" s="118">
        <f t="shared" si="52"/>
        <v>142.78791237113401</v>
      </c>
      <c r="K444" s="118">
        <f t="shared" si="52"/>
        <v>0</v>
      </c>
      <c r="L444" s="118">
        <f t="shared" si="52"/>
        <v>0</v>
      </c>
      <c r="M444" s="118">
        <f t="shared" si="52"/>
        <v>0</v>
      </c>
      <c r="N444" s="118">
        <f t="shared" si="52"/>
        <v>0</v>
      </c>
      <c r="O444" s="118">
        <f t="shared" si="52"/>
        <v>0</v>
      </c>
      <c r="P444" s="118">
        <f t="shared" si="52"/>
        <v>0</v>
      </c>
      <c r="Q444" s="179">
        <f t="shared" si="52"/>
        <v>889.53445876288697</v>
      </c>
      <c r="R444" s="308">
        <f>+R442/D442</f>
        <v>148.25574312714801</v>
      </c>
      <c r="S444" s="125"/>
      <c r="T444" s="125"/>
      <c r="U444" s="125"/>
      <c r="V444" s="125"/>
      <c r="W444" s="329"/>
      <c r="X444" s="125"/>
      <c r="Y444" s="329"/>
      <c r="Z444" s="125"/>
      <c r="AA444" s="329"/>
      <c r="AB444" s="125"/>
      <c r="AC444" s="475">
        <f>SUM(E444:K444)</f>
        <v>889.53445876288697</v>
      </c>
      <c r="AD444" s="125"/>
      <c r="AE444" s="125"/>
      <c r="AF444" s="125"/>
      <c r="AG444" s="125"/>
      <c r="AH444" s="125"/>
      <c r="AI444" s="125"/>
      <c r="AJ444" s="125"/>
    </row>
    <row r="445" spans="1:36" ht="12.75" customHeight="1">
      <c r="A445" s="330"/>
      <c r="B445" s="2"/>
      <c r="C445" s="36" t="s">
        <v>1397</v>
      </c>
      <c r="D445" s="2"/>
      <c r="E445" s="349" t="s">
        <v>1712</v>
      </c>
      <c r="F445" s="94" t="s">
        <v>1713</v>
      </c>
      <c r="G445" s="349" t="s">
        <v>1714</v>
      </c>
      <c r="H445" s="349" t="s">
        <v>1715</v>
      </c>
      <c r="I445" s="349" t="s">
        <v>1716</v>
      </c>
      <c r="J445" s="349" t="s">
        <v>1717</v>
      </c>
      <c r="K445" s="349"/>
      <c r="L445" s="349"/>
      <c r="M445" s="349"/>
      <c r="N445" s="349"/>
      <c r="O445" s="340"/>
      <c r="P445" s="340"/>
      <c r="Q445" s="95"/>
      <c r="R445" s="310"/>
      <c r="S445" s="125"/>
      <c r="T445" s="125"/>
      <c r="U445" s="125"/>
      <c r="V445" s="125"/>
      <c r="W445" s="329"/>
      <c r="X445" s="125"/>
      <c r="Y445" s="329"/>
      <c r="Z445" s="125"/>
      <c r="AA445" s="329"/>
      <c r="AB445" s="125"/>
      <c r="AC445" s="126"/>
      <c r="AD445" s="125"/>
      <c r="AE445" s="125"/>
      <c r="AF445" s="125"/>
      <c r="AG445" s="125"/>
      <c r="AH445" s="125"/>
      <c r="AI445" s="125"/>
      <c r="AJ445" s="125"/>
    </row>
    <row r="446" spans="1:36" ht="12.75" customHeight="1">
      <c r="A446" s="330"/>
      <c r="B446" s="2"/>
      <c r="C446" s="36" t="s">
        <v>1410</v>
      </c>
      <c r="D446" s="2"/>
      <c r="E446" s="340"/>
      <c r="F446" s="95"/>
      <c r="G446" s="340"/>
      <c r="H446" s="340"/>
      <c r="I446" s="340"/>
      <c r="J446" s="340"/>
      <c r="K446" s="340"/>
      <c r="L446" s="340"/>
      <c r="M446" s="340"/>
      <c r="N446" s="340"/>
      <c r="O446" s="340"/>
      <c r="P446" s="340"/>
      <c r="Q446" s="95"/>
      <c r="R446" s="310"/>
      <c r="S446" s="125"/>
      <c r="T446" s="125"/>
      <c r="U446" s="125"/>
      <c r="V446" s="125"/>
      <c r="W446" s="329"/>
      <c r="X446" s="125"/>
      <c r="Y446" s="329"/>
      <c r="Z446" s="125"/>
      <c r="AA446" s="329"/>
      <c r="AB446" s="125"/>
      <c r="AC446" s="126"/>
      <c r="AD446" s="125"/>
      <c r="AE446" s="125"/>
      <c r="AF446" s="125"/>
      <c r="AG446" s="125"/>
      <c r="AH446" s="125"/>
      <c r="AI446" s="125"/>
      <c r="AJ446" s="125"/>
    </row>
    <row r="447" spans="1:36" ht="12.75" customHeight="1">
      <c r="A447" s="355"/>
      <c r="B447" s="356"/>
      <c r="C447" s="222"/>
      <c r="D447" s="356"/>
      <c r="E447" s="344"/>
      <c r="F447" s="171"/>
      <c r="G447" s="362"/>
      <c r="H447" s="344"/>
      <c r="I447" s="362"/>
      <c r="J447" s="344"/>
      <c r="K447" s="362"/>
      <c r="L447" s="344"/>
      <c r="M447" s="362"/>
      <c r="N447" s="344"/>
      <c r="O447" s="362"/>
      <c r="P447" s="344"/>
      <c r="Q447" s="171"/>
      <c r="R447" s="493"/>
      <c r="S447" s="125"/>
      <c r="T447" s="125"/>
      <c r="U447" s="125"/>
      <c r="V447" s="125"/>
      <c r="W447" s="329"/>
      <c r="X447" s="125"/>
      <c r="Y447" s="329"/>
      <c r="Z447" s="125"/>
      <c r="AA447" s="329"/>
      <c r="AB447" s="125"/>
      <c r="AC447" s="126"/>
      <c r="AD447" s="125"/>
      <c r="AE447" s="125"/>
      <c r="AF447" s="125"/>
      <c r="AG447" s="125"/>
      <c r="AH447" s="125"/>
      <c r="AI447" s="125"/>
      <c r="AJ447" s="125"/>
    </row>
    <row r="448" spans="1:36" ht="12.75" customHeight="1">
      <c r="A448" s="351" t="s">
        <v>1412</v>
      </c>
      <c r="B448" s="352">
        <v>1003</v>
      </c>
      <c r="C448" s="346" t="s">
        <v>1413</v>
      </c>
      <c r="D448" s="353">
        <v>6326</v>
      </c>
      <c r="E448" s="232">
        <v>113466.17</v>
      </c>
      <c r="F448" s="292">
        <v>136202.6</v>
      </c>
      <c r="G448" s="168">
        <v>168872.78</v>
      </c>
      <c r="H448" s="363">
        <v>254963.85</v>
      </c>
      <c r="I448" s="168">
        <v>132165.87</v>
      </c>
      <c r="J448" s="363">
        <v>60330.2</v>
      </c>
      <c r="K448" s="168">
        <v>187227.42</v>
      </c>
      <c r="L448" s="363"/>
      <c r="M448" s="168"/>
      <c r="N448" s="363"/>
      <c r="O448" s="168"/>
      <c r="P448" s="363"/>
      <c r="Q448" s="280">
        <f>SUM(E448:P448)</f>
        <v>1053228.8899999999</v>
      </c>
      <c r="R448" s="460">
        <f>AVERAGE(E448:P448)</f>
        <v>150461.26999999999</v>
      </c>
      <c r="S448" s="309">
        <f>+R448</f>
        <v>150461.26999999999</v>
      </c>
      <c r="T448" s="125"/>
      <c r="U448" s="125"/>
      <c r="V448" s="125"/>
      <c r="W448" s="329"/>
      <c r="X448" s="125"/>
      <c r="Y448" s="329"/>
      <c r="Z448" s="125"/>
      <c r="AA448" s="329"/>
      <c r="AB448" s="125"/>
      <c r="AC448" s="126"/>
      <c r="AD448" s="125"/>
      <c r="AE448" s="125"/>
      <c r="AF448" s="125"/>
      <c r="AG448" s="125"/>
      <c r="AH448" s="125"/>
      <c r="AI448" s="125"/>
      <c r="AJ448" s="125"/>
    </row>
    <row r="449" spans="1:36" ht="12.75" customHeight="1">
      <c r="A449" s="330"/>
      <c r="B449" s="337"/>
      <c r="C449" s="3" t="s">
        <v>1414</v>
      </c>
      <c r="D449" s="336"/>
      <c r="E449" s="348" t="s">
        <v>376</v>
      </c>
      <c r="F449" s="365" t="s">
        <v>376</v>
      </c>
      <c r="G449" s="349" t="s">
        <v>376</v>
      </c>
      <c r="H449" s="349" t="s">
        <v>376</v>
      </c>
      <c r="I449" s="349" t="s">
        <v>376</v>
      </c>
      <c r="J449" s="349" t="s">
        <v>376</v>
      </c>
      <c r="K449" s="349" t="s">
        <v>376</v>
      </c>
      <c r="L449" s="349"/>
      <c r="M449" s="349"/>
      <c r="N449" s="349"/>
      <c r="O449" s="349"/>
      <c r="P449" s="340"/>
      <c r="Q449" s="148">
        <f>SUM(E449:P449)</f>
        <v>0</v>
      </c>
      <c r="R449" s="310">
        <f>Q449/12</f>
        <v>0</v>
      </c>
      <c r="S449" s="125"/>
      <c r="T449" s="309">
        <f>+R449</f>
        <v>0</v>
      </c>
      <c r="U449" s="125"/>
      <c r="V449" s="329" t="s">
        <v>376</v>
      </c>
      <c r="W449" s="329" t="s">
        <v>376</v>
      </c>
      <c r="X449" s="329" t="s">
        <v>376</v>
      </c>
      <c r="Y449" s="329" t="s">
        <v>376</v>
      </c>
      <c r="Z449" s="329" t="s">
        <v>376</v>
      </c>
      <c r="AA449" s="329" t="s">
        <v>376</v>
      </c>
      <c r="AB449" s="125"/>
      <c r="AC449" s="126"/>
      <c r="AD449" s="125"/>
      <c r="AE449" s="125"/>
      <c r="AF449" s="125"/>
      <c r="AG449" s="125"/>
      <c r="AH449" s="125"/>
      <c r="AI449" s="125"/>
      <c r="AJ449" s="125"/>
    </row>
    <row r="450" spans="1:36" ht="12.75" customHeight="1">
      <c r="A450" s="330"/>
      <c r="B450" s="331"/>
      <c r="C450" s="3" t="s">
        <v>1415</v>
      </c>
      <c r="D450" s="2"/>
      <c r="E450" s="118">
        <f t="shared" ref="E450:Q450" si="53">E448/$D$448</f>
        <v>17.936479607967101</v>
      </c>
      <c r="F450" s="214">
        <f t="shared" si="53"/>
        <v>21.530603857097699</v>
      </c>
      <c r="G450" s="118">
        <f t="shared" si="53"/>
        <v>26.695033196332599</v>
      </c>
      <c r="H450" s="118">
        <f t="shared" si="53"/>
        <v>40.3041179260196</v>
      </c>
      <c r="I450" s="118">
        <f t="shared" si="53"/>
        <v>20.892486563389198</v>
      </c>
      <c r="J450" s="118">
        <f t="shared" si="53"/>
        <v>9.5368637369585798</v>
      </c>
      <c r="K450" s="118">
        <f t="shared" si="53"/>
        <v>29.5964938349668</v>
      </c>
      <c r="L450" s="118">
        <f t="shared" si="53"/>
        <v>0</v>
      </c>
      <c r="M450" s="118">
        <f t="shared" si="53"/>
        <v>0</v>
      </c>
      <c r="N450" s="118">
        <f t="shared" si="53"/>
        <v>0</v>
      </c>
      <c r="O450" s="118">
        <f t="shared" si="53"/>
        <v>0</v>
      </c>
      <c r="P450" s="118">
        <f t="shared" si="53"/>
        <v>0</v>
      </c>
      <c r="Q450" s="179">
        <f t="shared" si="53"/>
        <v>166.492078722732</v>
      </c>
      <c r="R450" s="308">
        <f>+R448/D448</f>
        <v>23.784582674675899</v>
      </c>
      <c r="S450" s="125"/>
      <c r="T450" s="125"/>
      <c r="U450" s="221">
        <f>+Q450</f>
        <v>166.492078722732</v>
      </c>
      <c r="V450" s="125"/>
      <c r="W450" s="329"/>
      <c r="X450" s="125"/>
      <c r="Y450" s="329"/>
      <c r="Z450" s="125"/>
      <c r="AA450" s="329"/>
      <c r="AB450" s="125"/>
      <c r="AC450" s="126"/>
      <c r="AD450" s="125"/>
      <c r="AE450" s="125"/>
      <c r="AF450" s="125"/>
      <c r="AG450" s="125"/>
      <c r="AH450" s="125"/>
      <c r="AI450" s="125"/>
      <c r="AJ450" s="125"/>
    </row>
    <row r="451" spans="1:36" ht="12.75" customHeight="1">
      <c r="A451" s="330"/>
      <c r="B451" s="331"/>
      <c r="C451" s="3" t="s">
        <v>1416</v>
      </c>
      <c r="D451" s="337"/>
      <c r="E451" s="168"/>
      <c r="F451" s="95"/>
      <c r="G451" s="340"/>
      <c r="H451" s="340"/>
      <c r="I451" s="340"/>
      <c r="J451" s="340"/>
      <c r="K451" s="340"/>
      <c r="L451" s="340"/>
      <c r="M451" s="340"/>
      <c r="N451" s="340"/>
      <c r="O451" s="340"/>
      <c r="P451" s="340"/>
      <c r="Q451" s="95"/>
      <c r="R451" s="310"/>
      <c r="S451" s="125"/>
      <c r="T451" s="125"/>
      <c r="U451" s="125"/>
      <c r="V451" s="125"/>
      <c r="W451" s="329"/>
      <c r="X451" s="125"/>
      <c r="Y451" s="329"/>
      <c r="Z451" s="125"/>
      <c r="AA451" s="329"/>
      <c r="AB451" s="125"/>
      <c r="AC451" s="126"/>
      <c r="AD451" s="125"/>
      <c r="AE451" s="125"/>
      <c r="AF451" s="125"/>
      <c r="AG451" s="125"/>
      <c r="AH451" s="125"/>
      <c r="AI451" s="125"/>
      <c r="AJ451" s="125"/>
    </row>
    <row r="452" spans="1:36" ht="12.75" customHeight="1">
      <c r="A452" s="330"/>
      <c r="B452" s="331"/>
      <c r="C452" s="3" t="s">
        <v>1417</v>
      </c>
      <c r="D452" s="337"/>
      <c r="E452" s="340"/>
      <c r="F452" s="95"/>
      <c r="G452" s="340"/>
      <c r="H452" s="340"/>
      <c r="I452" s="340"/>
      <c r="J452" s="340"/>
      <c r="K452" s="340"/>
      <c r="L452" s="340"/>
      <c r="M452" s="340"/>
      <c r="N452" s="340"/>
      <c r="O452" s="340"/>
      <c r="P452" s="340"/>
      <c r="Q452" s="95"/>
      <c r="R452" s="310"/>
      <c r="S452" s="125"/>
      <c r="T452" s="125"/>
      <c r="U452" s="125"/>
      <c r="V452" s="125"/>
      <c r="W452" s="329"/>
      <c r="X452" s="125"/>
      <c r="Y452" s="329"/>
      <c r="Z452" s="125"/>
      <c r="AA452" s="329"/>
      <c r="AB452" s="125"/>
      <c r="AC452" s="126"/>
      <c r="AD452" s="125"/>
      <c r="AE452" s="125"/>
      <c r="AF452" s="125"/>
      <c r="AG452" s="125"/>
      <c r="AH452" s="125"/>
      <c r="AI452" s="125"/>
      <c r="AJ452" s="125"/>
    </row>
    <row r="453" spans="1:36" ht="12.75" customHeight="1">
      <c r="A453" s="355"/>
      <c r="B453" s="350"/>
      <c r="C453" s="359"/>
      <c r="D453" s="343"/>
      <c r="E453" s="366"/>
      <c r="F453" s="171"/>
      <c r="G453" s="367"/>
      <c r="H453" s="344"/>
      <c r="I453" s="367"/>
      <c r="J453" s="344"/>
      <c r="K453" s="367"/>
      <c r="L453" s="344"/>
      <c r="M453" s="367"/>
      <c r="N453" s="344"/>
      <c r="O453" s="367"/>
      <c r="P453" s="344"/>
      <c r="Q453" s="203"/>
      <c r="R453" s="306"/>
      <c r="S453" s="125"/>
      <c r="T453" s="125"/>
      <c r="U453" s="125"/>
      <c r="V453" s="125"/>
      <c r="W453" s="329"/>
      <c r="X453" s="125"/>
      <c r="Y453" s="329"/>
      <c r="Z453" s="125"/>
      <c r="AA453" s="329"/>
      <c r="AB453" s="125"/>
      <c r="AC453" s="126"/>
      <c r="AD453" s="125"/>
      <c r="AE453" s="125"/>
      <c r="AF453" s="125"/>
      <c r="AG453" s="125"/>
      <c r="AH453" s="125"/>
      <c r="AI453" s="125"/>
      <c r="AJ453" s="125"/>
    </row>
    <row r="454" spans="1:36" ht="12.75" customHeight="1">
      <c r="A454" s="99" t="s">
        <v>547</v>
      </c>
      <c r="B454" s="352">
        <v>1010</v>
      </c>
      <c r="C454" s="285" t="s">
        <v>1718</v>
      </c>
      <c r="D454" s="353">
        <v>1003</v>
      </c>
      <c r="E454" s="339">
        <v>21073.87</v>
      </c>
      <c r="F454" s="252">
        <v>3307.37</v>
      </c>
      <c r="G454" s="339">
        <v>0</v>
      </c>
      <c r="H454" s="339">
        <v>18640.5</v>
      </c>
      <c r="I454" s="339">
        <v>27204.89</v>
      </c>
      <c r="J454" s="339">
        <v>30076.01</v>
      </c>
      <c r="K454" s="339">
        <v>33266.67</v>
      </c>
      <c r="L454" s="339"/>
      <c r="M454" s="339"/>
      <c r="N454" s="339"/>
      <c r="O454" s="339"/>
      <c r="P454" s="339"/>
      <c r="Q454" s="280">
        <f>SUM(E454:P454)</f>
        <v>133569.31</v>
      </c>
      <c r="R454" s="460">
        <f>AVERAGE(E454:P454)</f>
        <v>19081.330000000002</v>
      </c>
      <c r="S454" s="309">
        <f>+R454</f>
        <v>19081.330000000002</v>
      </c>
      <c r="T454" s="125"/>
      <c r="U454" s="125"/>
      <c r="V454" s="125"/>
      <c r="W454" s="329"/>
      <c r="X454" s="125"/>
      <c r="Y454" s="329"/>
      <c r="Z454" s="125"/>
      <c r="AA454" s="329"/>
      <c r="AB454" s="125"/>
      <c r="AC454" s="126"/>
      <c r="AD454" s="125"/>
      <c r="AE454" s="125"/>
      <c r="AF454" s="125"/>
      <c r="AG454" s="125"/>
      <c r="AH454" s="125"/>
      <c r="AI454" s="125"/>
      <c r="AJ454" s="125"/>
    </row>
    <row r="455" spans="1:36" ht="12.75" customHeight="1">
      <c r="A455" s="330"/>
      <c r="B455" s="337"/>
      <c r="C455" s="36" t="s">
        <v>1419</v>
      </c>
      <c r="D455" s="2"/>
      <c r="E455" s="349" t="s">
        <v>376</v>
      </c>
      <c r="F455" s="94" t="s">
        <v>376</v>
      </c>
      <c r="G455" s="349" t="s">
        <v>376</v>
      </c>
      <c r="H455" s="349" t="s">
        <v>376</v>
      </c>
      <c r="I455" s="349" t="s">
        <v>376</v>
      </c>
      <c r="J455" s="349" t="s">
        <v>376</v>
      </c>
      <c r="K455" s="349" t="s">
        <v>376</v>
      </c>
      <c r="L455" s="349"/>
      <c r="M455" s="349"/>
      <c r="N455" s="349"/>
      <c r="O455" s="340"/>
      <c r="P455" s="340"/>
      <c r="Q455" s="148">
        <f>SUM(E455:P455)</f>
        <v>0</v>
      </c>
      <c r="R455" s="310">
        <f>Q455/12</f>
        <v>0</v>
      </c>
      <c r="S455" s="125"/>
      <c r="T455" s="309">
        <f>+R455</f>
        <v>0</v>
      </c>
      <c r="U455" s="125"/>
      <c r="V455" s="329" t="s">
        <v>376</v>
      </c>
      <c r="W455" s="329" t="s">
        <v>376</v>
      </c>
      <c r="X455" s="329" t="s">
        <v>376</v>
      </c>
      <c r="Y455" s="329" t="s">
        <v>376</v>
      </c>
      <c r="Z455" s="329" t="s">
        <v>376</v>
      </c>
      <c r="AA455" s="329" t="s">
        <v>376</v>
      </c>
      <c r="AB455" s="125"/>
      <c r="AC455" s="126"/>
      <c r="AD455" s="125"/>
      <c r="AE455" s="125"/>
      <c r="AF455" s="125"/>
      <c r="AG455" s="125"/>
      <c r="AH455" s="125"/>
      <c r="AI455" s="125"/>
      <c r="AJ455" s="125"/>
    </row>
    <row r="456" spans="1:36" ht="12.75" customHeight="1">
      <c r="A456" s="36"/>
      <c r="B456" s="331"/>
      <c r="C456" s="36" t="s">
        <v>1420</v>
      </c>
      <c r="D456" s="2"/>
      <c r="E456" s="118">
        <f t="shared" ref="E456:Q456" si="54">E454/$D$454</f>
        <v>21.010837487537401</v>
      </c>
      <c r="F456" s="118">
        <f t="shared" si="54"/>
        <v>3.29747756729811</v>
      </c>
      <c r="G456" s="118">
        <f t="shared" si="54"/>
        <v>0</v>
      </c>
      <c r="H456" s="118">
        <f t="shared" si="54"/>
        <v>18.584745762711901</v>
      </c>
      <c r="I456" s="118">
        <f t="shared" si="54"/>
        <v>27.123519441675001</v>
      </c>
      <c r="J456" s="118">
        <f t="shared" si="54"/>
        <v>29.986051844466601</v>
      </c>
      <c r="K456" s="118">
        <f t="shared" si="54"/>
        <v>33.167168494516403</v>
      </c>
      <c r="L456" s="118">
        <f t="shared" si="54"/>
        <v>0</v>
      </c>
      <c r="M456" s="118">
        <f t="shared" si="54"/>
        <v>0</v>
      </c>
      <c r="N456" s="118">
        <f t="shared" si="54"/>
        <v>0</v>
      </c>
      <c r="O456" s="118">
        <f t="shared" si="54"/>
        <v>0</v>
      </c>
      <c r="P456" s="118">
        <f t="shared" si="54"/>
        <v>0</v>
      </c>
      <c r="Q456" s="179">
        <f t="shared" si="54"/>
        <v>133.169800598205</v>
      </c>
      <c r="R456" s="308">
        <f>+R454/D454</f>
        <v>19.024257228315101</v>
      </c>
      <c r="S456" s="125"/>
      <c r="T456" s="125"/>
      <c r="U456" s="221">
        <f>+Q456</f>
        <v>133.169800598205</v>
      </c>
      <c r="V456" s="125"/>
      <c r="W456" s="329"/>
      <c r="X456" s="125"/>
      <c r="Y456" s="329"/>
      <c r="Z456" s="125"/>
      <c r="AA456" s="329"/>
      <c r="AB456" s="125"/>
      <c r="AC456" s="126"/>
      <c r="AD456" s="125"/>
      <c r="AE456" s="125"/>
      <c r="AF456" s="125"/>
      <c r="AG456" s="125"/>
      <c r="AH456" s="125"/>
      <c r="AI456" s="125"/>
      <c r="AJ456" s="125"/>
    </row>
    <row r="457" spans="1:36" ht="12.75" customHeight="1">
      <c r="A457" s="36"/>
      <c r="B457" s="331"/>
      <c r="C457" s="36" t="s">
        <v>1421</v>
      </c>
      <c r="D457" s="2"/>
      <c r="E457" s="340"/>
      <c r="F457" s="95"/>
      <c r="G457" s="340"/>
      <c r="H457" s="340"/>
      <c r="I457" s="340"/>
      <c r="J457" s="340"/>
      <c r="K457" s="340"/>
      <c r="L457" s="340"/>
      <c r="M457" s="340"/>
      <c r="N457" s="340"/>
      <c r="O457" s="340"/>
      <c r="P457" s="340"/>
      <c r="Q457" s="95"/>
      <c r="R457" s="310"/>
      <c r="S457" s="125"/>
      <c r="T457" s="125"/>
      <c r="U457" s="125"/>
      <c r="V457" s="125"/>
      <c r="W457" s="329"/>
      <c r="X457" s="125"/>
      <c r="Y457" s="329"/>
      <c r="Z457" s="125"/>
      <c r="AA457" s="329"/>
      <c r="AB457" s="125"/>
      <c r="AC457" s="126"/>
      <c r="AD457" s="125"/>
      <c r="AE457" s="125"/>
      <c r="AF457" s="125"/>
      <c r="AG457" s="125"/>
      <c r="AH457" s="125"/>
      <c r="AI457" s="125"/>
      <c r="AJ457" s="125"/>
    </row>
    <row r="458" spans="1:36" ht="12.75" customHeight="1">
      <c r="A458" s="222"/>
      <c r="B458" s="350"/>
      <c r="C458" s="222"/>
      <c r="D458" s="343"/>
      <c r="E458" s="344"/>
      <c r="F458" s="171"/>
      <c r="G458" s="344"/>
      <c r="H458" s="344"/>
      <c r="I458" s="344"/>
      <c r="J458" s="344"/>
      <c r="K458" s="344"/>
      <c r="L458" s="344"/>
      <c r="M458" s="344"/>
      <c r="N458" s="344"/>
      <c r="O458" s="344"/>
      <c r="P458" s="344"/>
      <c r="Q458" s="171"/>
      <c r="R458" s="306"/>
      <c r="S458" s="125"/>
      <c r="T458" s="125"/>
      <c r="U458" s="125"/>
      <c r="V458" s="125"/>
      <c r="W458" s="329"/>
      <c r="X458" s="125"/>
      <c r="Y458" s="329"/>
      <c r="Z458" s="125"/>
      <c r="AA458" s="329"/>
      <c r="AB458" s="125"/>
      <c r="AC458" s="126"/>
      <c r="AD458" s="125"/>
      <c r="AE458" s="125"/>
      <c r="AF458" s="125"/>
      <c r="AG458" s="125"/>
      <c r="AH458" s="125"/>
      <c r="AI458" s="125"/>
      <c r="AJ458" s="125"/>
    </row>
    <row r="459" spans="1:36" ht="12.75" customHeight="1">
      <c r="A459" s="100" t="s">
        <v>557</v>
      </c>
      <c r="B459" s="352">
        <v>1011</v>
      </c>
      <c r="C459" s="357" t="s">
        <v>558</v>
      </c>
      <c r="D459" s="358">
        <v>1318</v>
      </c>
      <c r="E459" s="232">
        <v>70668</v>
      </c>
      <c r="F459" s="216">
        <v>163450</v>
      </c>
      <c r="G459" s="368">
        <v>134176</v>
      </c>
      <c r="H459" s="339">
        <v>82408</v>
      </c>
      <c r="I459" s="339">
        <v>77169.53</v>
      </c>
      <c r="J459" s="339">
        <v>124402.87</v>
      </c>
      <c r="K459" s="339">
        <v>183327.92</v>
      </c>
      <c r="L459" s="339"/>
      <c r="M459" s="339"/>
      <c r="N459" s="339"/>
      <c r="O459" s="339"/>
      <c r="P459" s="339"/>
      <c r="Q459" s="280">
        <f>SUM(E459:P459)</f>
        <v>835602.32</v>
      </c>
      <c r="R459" s="460">
        <f>AVERAGE(E459:P459)</f>
        <v>119371.76</v>
      </c>
      <c r="S459" s="309">
        <f>+R459</f>
        <v>119371.76</v>
      </c>
      <c r="T459" s="125"/>
      <c r="U459" s="125"/>
      <c r="V459" s="125"/>
      <c r="W459" s="329"/>
      <c r="X459" s="125"/>
      <c r="Y459" s="329"/>
      <c r="Z459" s="125"/>
      <c r="AA459" s="329"/>
      <c r="AB459" s="125"/>
      <c r="AC459" s="126"/>
      <c r="AD459" s="125"/>
      <c r="AE459" s="125"/>
      <c r="AF459" s="125"/>
      <c r="AG459" s="125"/>
      <c r="AH459" s="125"/>
      <c r="AI459" s="125"/>
      <c r="AJ459" s="125"/>
    </row>
    <row r="460" spans="1:36" ht="12.75" customHeight="1">
      <c r="A460" s="330"/>
      <c r="B460" s="337"/>
      <c r="C460" s="335" t="s">
        <v>1422</v>
      </c>
      <c r="D460" s="2"/>
      <c r="E460" s="348" t="s">
        <v>376</v>
      </c>
      <c r="F460" s="233" t="s">
        <v>376</v>
      </c>
      <c r="G460" s="369" t="s">
        <v>376</v>
      </c>
      <c r="H460" s="349" t="s">
        <v>376</v>
      </c>
      <c r="I460" s="349" t="s">
        <v>376</v>
      </c>
      <c r="J460" s="349" t="s">
        <v>376</v>
      </c>
      <c r="K460" s="349" t="s">
        <v>376</v>
      </c>
      <c r="L460" s="349"/>
      <c r="M460" s="349"/>
      <c r="N460" s="349"/>
      <c r="O460" s="340"/>
      <c r="P460" s="340"/>
      <c r="Q460" s="148">
        <f>SUM(E460:P460)</f>
        <v>0</v>
      </c>
      <c r="R460" s="310">
        <f>Q460/12</f>
        <v>0</v>
      </c>
      <c r="S460" s="125"/>
      <c r="T460" s="309">
        <f>+R460</f>
        <v>0</v>
      </c>
      <c r="U460" s="125"/>
      <c r="V460" s="329" t="s">
        <v>376</v>
      </c>
      <c r="W460" s="329" t="s">
        <v>376</v>
      </c>
      <c r="X460" s="329" t="s">
        <v>376</v>
      </c>
      <c r="Y460" s="329" t="s">
        <v>376</v>
      </c>
      <c r="Z460" s="329" t="s">
        <v>376</v>
      </c>
      <c r="AA460" s="329" t="s">
        <v>376</v>
      </c>
      <c r="AB460" s="125"/>
      <c r="AC460" s="126"/>
      <c r="AD460" s="125"/>
      <c r="AE460" s="125"/>
      <c r="AF460" s="125"/>
      <c r="AG460" s="125"/>
      <c r="AH460" s="125"/>
      <c r="AI460" s="125"/>
      <c r="AJ460" s="125"/>
    </row>
    <row r="461" spans="1:36" ht="12.75" customHeight="1">
      <c r="A461" s="330"/>
      <c r="B461" s="2"/>
      <c r="C461" s="36" t="s">
        <v>1423</v>
      </c>
      <c r="D461" s="2"/>
      <c r="E461" s="118">
        <f t="shared" ref="E461:Q461" si="55">E459/$D$459</f>
        <v>53.617602427921099</v>
      </c>
      <c r="F461" s="118">
        <f t="shared" si="55"/>
        <v>124.013657056146</v>
      </c>
      <c r="G461" s="118">
        <f t="shared" si="55"/>
        <v>101.802731411229</v>
      </c>
      <c r="H461" s="118">
        <f t="shared" si="55"/>
        <v>62.525037936267097</v>
      </c>
      <c r="I461" s="118">
        <f t="shared" si="55"/>
        <v>58.5504779969651</v>
      </c>
      <c r="J461" s="118">
        <f t="shared" si="55"/>
        <v>94.387610015174502</v>
      </c>
      <c r="K461" s="118">
        <f t="shared" si="55"/>
        <v>139.095538694992</v>
      </c>
      <c r="L461" s="118">
        <f t="shared" si="55"/>
        <v>0</v>
      </c>
      <c r="M461" s="118">
        <f t="shared" si="55"/>
        <v>0</v>
      </c>
      <c r="N461" s="118">
        <f t="shared" si="55"/>
        <v>0</v>
      </c>
      <c r="O461" s="118">
        <f t="shared" si="55"/>
        <v>0</v>
      </c>
      <c r="P461" s="118">
        <f t="shared" si="55"/>
        <v>0</v>
      </c>
      <c r="Q461" s="179">
        <f t="shared" si="55"/>
        <v>633.99265553869498</v>
      </c>
      <c r="R461" s="308">
        <f>+R459/D459</f>
        <v>90.570379362670707</v>
      </c>
      <c r="S461" s="125"/>
      <c r="T461" s="125"/>
      <c r="U461" s="221">
        <f>+Q461</f>
        <v>633.99265553869498</v>
      </c>
      <c r="V461" s="125"/>
      <c r="W461" s="329"/>
      <c r="X461" s="125"/>
      <c r="Y461" s="329"/>
      <c r="Z461" s="125"/>
      <c r="AA461" s="329"/>
      <c r="AB461" s="125"/>
      <c r="AC461" s="126"/>
      <c r="AD461" s="125"/>
      <c r="AE461" s="125"/>
      <c r="AF461" s="125"/>
      <c r="AG461" s="125"/>
      <c r="AH461" s="125"/>
      <c r="AI461" s="125"/>
      <c r="AJ461" s="125"/>
    </row>
    <row r="462" spans="1:36" ht="12.75" customHeight="1">
      <c r="A462" s="330"/>
      <c r="B462" s="2"/>
      <c r="C462" s="36" t="s">
        <v>1424</v>
      </c>
      <c r="D462" s="2"/>
      <c r="E462" s="339"/>
      <c r="F462" s="243"/>
      <c r="G462" s="340"/>
      <c r="H462" s="340"/>
      <c r="I462" s="340"/>
      <c r="J462" s="340"/>
      <c r="K462" s="340"/>
      <c r="L462" s="340"/>
      <c r="M462" s="340"/>
      <c r="N462" s="340"/>
      <c r="O462" s="340"/>
      <c r="P462" s="340"/>
      <c r="Q462" s="95"/>
      <c r="R462" s="310"/>
      <c r="S462" s="125"/>
      <c r="T462" s="125"/>
      <c r="U462" s="125"/>
      <c r="V462" s="125"/>
      <c r="W462" s="329"/>
      <c r="X462" s="125"/>
      <c r="Y462" s="329"/>
      <c r="Z462" s="125"/>
      <c r="AA462" s="329"/>
      <c r="AB462" s="125"/>
      <c r="AC462" s="126"/>
      <c r="AD462" s="125"/>
      <c r="AE462" s="125"/>
      <c r="AF462" s="125"/>
      <c r="AG462" s="125"/>
      <c r="AH462" s="125"/>
      <c r="AI462" s="125"/>
      <c r="AJ462" s="125"/>
    </row>
    <row r="463" spans="1:36" ht="12.75" customHeight="1">
      <c r="A463" s="330"/>
      <c r="B463" s="2"/>
      <c r="C463" s="36" t="s">
        <v>1425</v>
      </c>
      <c r="D463" s="2"/>
      <c r="E463" s="340"/>
      <c r="F463" s="95"/>
      <c r="G463" s="340"/>
      <c r="H463" s="340"/>
      <c r="I463" s="340"/>
      <c r="J463" s="340"/>
      <c r="K463" s="340"/>
      <c r="L463" s="340"/>
      <c r="M463" s="340"/>
      <c r="N463" s="340"/>
      <c r="O463" s="340"/>
      <c r="P463" s="340"/>
      <c r="Q463" s="95"/>
      <c r="R463" s="310"/>
      <c r="S463" s="125"/>
      <c r="T463" s="125"/>
      <c r="U463" s="125"/>
      <c r="V463" s="125"/>
      <c r="W463" s="329"/>
      <c r="X463" s="125"/>
      <c r="Y463" s="329"/>
      <c r="Z463" s="125"/>
      <c r="AA463" s="329"/>
      <c r="AB463" s="125"/>
      <c r="AC463" s="126"/>
      <c r="AD463" s="125"/>
      <c r="AE463" s="125"/>
      <c r="AF463" s="125"/>
      <c r="AG463" s="125"/>
      <c r="AH463" s="125"/>
      <c r="AI463" s="125"/>
      <c r="AJ463" s="125"/>
    </row>
    <row r="464" spans="1:36" ht="12.75" customHeight="1">
      <c r="A464" s="355"/>
      <c r="B464" s="356"/>
      <c r="C464" s="222"/>
      <c r="D464" s="356"/>
      <c r="E464" s="344"/>
      <c r="F464" s="171"/>
      <c r="G464" s="344"/>
      <c r="H464" s="344"/>
      <c r="I464" s="344"/>
      <c r="J464" s="344"/>
      <c r="K464" s="344"/>
      <c r="L464" s="344"/>
      <c r="M464" s="344"/>
      <c r="N464" s="344"/>
      <c r="O464" s="344"/>
      <c r="P464" s="344"/>
      <c r="Q464" s="171"/>
      <c r="R464" s="306"/>
      <c r="S464" s="125"/>
      <c r="T464" s="125"/>
      <c r="U464" s="125"/>
      <c r="V464" s="125"/>
      <c r="W464" s="329"/>
      <c r="X464" s="125"/>
      <c r="Y464" s="329"/>
      <c r="Z464" s="125"/>
      <c r="AA464" s="329"/>
      <c r="AB464" s="125"/>
      <c r="AC464" s="126"/>
      <c r="AD464" s="125"/>
      <c r="AE464" s="125"/>
      <c r="AF464" s="125"/>
      <c r="AG464" s="125"/>
      <c r="AH464" s="125"/>
      <c r="AI464" s="125"/>
      <c r="AJ464" s="125"/>
    </row>
    <row r="465" spans="1:36" ht="12.75" customHeight="1">
      <c r="A465" s="133" t="s">
        <v>553</v>
      </c>
      <c r="B465" s="352">
        <v>1016</v>
      </c>
      <c r="C465" s="285" t="s">
        <v>1426</v>
      </c>
      <c r="D465" s="333">
        <v>3452</v>
      </c>
      <c r="E465" s="394">
        <v>18326.669999999998</v>
      </c>
      <c r="F465" s="72">
        <v>13470.48</v>
      </c>
      <c r="G465" s="339">
        <v>36152.379999999997</v>
      </c>
      <c r="H465" s="339">
        <v>62230.48</v>
      </c>
      <c r="I465" s="339">
        <v>48003.81</v>
      </c>
      <c r="J465" s="339">
        <v>21326.67</v>
      </c>
      <c r="K465" s="339"/>
      <c r="L465" s="339"/>
      <c r="M465" s="339"/>
      <c r="N465" s="339"/>
      <c r="O465" s="339"/>
      <c r="P465" s="339"/>
      <c r="Q465" s="280">
        <f>SUM(E465:P465)</f>
        <v>199510.49</v>
      </c>
      <c r="R465" s="460">
        <f>AVERAGE(E465:P465)</f>
        <v>33251.7483333333</v>
      </c>
      <c r="S465" s="309">
        <f>+R465</f>
        <v>33251.7483333333</v>
      </c>
      <c r="T465" s="125"/>
      <c r="U465" s="125"/>
      <c r="V465" s="125"/>
      <c r="W465" s="329"/>
      <c r="X465" s="125"/>
      <c r="Y465" s="329"/>
      <c r="Z465" s="125"/>
      <c r="AA465" s="329"/>
      <c r="AB465" s="125"/>
      <c r="AC465" s="126"/>
      <c r="AD465" s="125"/>
      <c r="AE465" s="125"/>
      <c r="AF465" s="125"/>
      <c r="AG465" s="125"/>
      <c r="AH465" s="125"/>
      <c r="AI465" s="125"/>
      <c r="AJ465" s="125"/>
    </row>
    <row r="466" spans="1:36" ht="12.75" customHeight="1">
      <c r="A466" s="395" t="s">
        <v>1427</v>
      </c>
      <c r="B466" s="337"/>
      <c r="C466" s="36" t="s">
        <v>1428</v>
      </c>
      <c r="D466" s="2"/>
      <c r="E466" s="348" t="s">
        <v>376</v>
      </c>
      <c r="F466" s="365" t="s">
        <v>376</v>
      </c>
      <c r="G466" s="349" t="s">
        <v>376</v>
      </c>
      <c r="H466" s="349" t="s">
        <v>376</v>
      </c>
      <c r="I466" s="349" t="s">
        <v>376</v>
      </c>
      <c r="J466" s="349" t="s">
        <v>376</v>
      </c>
      <c r="K466" s="349"/>
      <c r="L466" s="349"/>
      <c r="M466" s="349"/>
      <c r="N466" s="349"/>
      <c r="O466" s="340"/>
      <c r="P466" s="340"/>
      <c r="Q466" s="148">
        <f>SUM(E466:P466)</f>
        <v>0</v>
      </c>
      <c r="R466" s="310">
        <f>Q466/12</f>
        <v>0</v>
      </c>
      <c r="S466" s="125"/>
      <c r="T466" s="309">
        <f>+R466</f>
        <v>0</v>
      </c>
      <c r="U466" s="125"/>
      <c r="V466" s="329" t="s">
        <v>376</v>
      </c>
      <c r="W466" s="329" t="s">
        <v>376</v>
      </c>
      <c r="X466" s="329" t="s">
        <v>376</v>
      </c>
      <c r="Y466" s="329" t="s">
        <v>376</v>
      </c>
      <c r="Z466" s="329" t="s">
        <v>376</v>
      </c>
      <c r="AA466" s="329" t="s">
        <v>376</v>
      </c>
      <c r="AB466" s="125"/>
      <c r="AC466" s="126"/>
      <c r="AD466" s="125"/>
      <c r="AE466" s="125"/>
      <c r="AF466" s="125"/>
      <c r="AG466" s="125"/>
      <c r="AH466" s="125"/>
      <c r="AI466" s="125"/>
      <c r="AJ466" s="125"/>
    </row>
    <row r="467" spans="1:36" ht="12.75" customHeight="1">
      <c r="A467" s="396" t="s">
        <v>1429</v>
      </c>
      <c r="B467" s="331"/>
      <c r="C467" s="36" t="s">
        <v>1086</v>
      </c>
      <c r="D467" s="2"/>
      <c r="E467" s="118">
        <f t="shared" ref="E467:Q467" si="56">E465/$D$465</f>
        <v>5.3090005793742696</v>
      </c>
      <c r="F467" s="118">
        <f t="shared" si="56"/>
        <v>3.9022247972190001</v>
      </c>
      <c r="G467" s="118">
        <f t="shared" si="56"/>
        <v>10.4728794901506</v>
      </c>
      <c r="H467" s="118">
        <f t="shared" si="56"/>
        <v>18.027369640787899</v>
      </c>
      <c r="I467" s="118">
        <f t="shared" si="56"/>
        <v>13.906086326767101</v>
      </c>
      <c r="J467" s="118">
        <f t="shared" si="56"/>
        <v>6.1780619930475096</v>
      </c>
      <c r="K467" s="118">
        <f t="shared" si="56"/>
        <v>0</v>
      </c>
      <c r="L467" s="118">
        <f t="shared" si="56"/>
        <v>0</v>
      </c>
      <c r="M467" s="118">
        <f t="shared" si="56"/>
        <v>0</v>
      </c>
      <c r="N467" s="118">
        <f t="shared" si="56"/>
        <v>0</v>
      </c>
      <c r="O467" s="118">
        <f t="shared" si="56"/>
        <v>0</v>
      </c>
      <c r="P467" s="118">
        <f t="shared" si="56"/>
        <v>0</v>
      </c>
      <c r="Q467" s="179">
        <f t="shared" si="56"/>
        <v>57.795622827346499</v>
      </c>
      <c r="R467" s="308">
        <f>+R465/D465</f>
        <v>9.6326038045577391</v>
      </c>
      <c r="S467" s="125"/>
      <c r="T467" s="125"/>
      <c r="U467" s="221">
        <f>+Q467</f>
        <v>57.795622827346499</v>
      </c>
      <c r="V467" s="125"/>
      <c r="W467" s="329"/>
      <c r="X467" s="125"/>
      <c r="Y467" s="329"/>
      <c r="Z467" s="125"/>
      <c r="AA467" s="329"/>
      <c r="AB467" s="125"/>
      <c r="AC467" s="126"/>
      <c r="AD467" s="125"/>
      <c r="AE467" s="125"/>
      <c r="AF467" s="125"/>
      <c r="AG467" s="125"/>
      <c r="AH467" s="125"/>
      <c r="AI467" s="125"/>
      <c r="AJ467" s="125"/>
    </row>
    <row r="468" spans="1:36" ht="12.75" customHeight="1">
      <c r="A468" s="354"/>
      <c r="B468" s="331"/>
      <c r="C468" s="36" t="s">
        <v>1430</v>
      </c>
      <c r="D468" s="2"/>
      <c r="E468" s="339"/>
      <c r="F468" s="95"/>
      <c r="G468" s="340"/>
      <c r="H468" s="340"/>
      <c r="I468" s="340"/>
      <c r="J468" s="340"/>
      <c r="K468" s="340"/>
      <c r="L468" s="340"/>
      <c r="M468" s="340"/>
      <c r="N468" s="340"/>
      <c r="O468" s="340"/>
      <c r="P468" s="340"/>
      <c r="Q468" s="95"/>
      <c r="R468" s="310"/>
      <c r="S468" s="125"/>
      <c r="T468" s="125"/>
      <c r="U468" s="125"/>
      <c r="V468" s="125"/>
      <c r="W468" s="329"/>
      <c r="X468" s="125"/>
      <c r="Y468" s="329"/>
      <c r="Z468" s="125"/>
      <c r="AA468" s="329"/>
      <c r="AB468" s="125"/>
      <c r="AC468" s="126"/>
      <c r="AD468" s="125"/>
      <c r="AE468" s="125"/>
      <c r="AF468" s="125"/>
      <c r="AG468" s="125"/>
      <c r="AH468" s="125"/>
      <c r="AI468" s="125"/>
      <c r="AJ468" s="125"/>
    </row>
    <row r="469" spans="1:36" ht="12.75" customHeight="1">
      <c r="A469" s="354"/>
      <c r="B469" s="331"/>
      <c r="C469" s="36" t="s">
        <v>1431</v>
      </c>
      <c r="D469" s="2"/>
      <c r="E469" s="340"/>
      <c r="F469" s="95"/>
      <c r="G469" s="340"/>
      <c r="H469" s="340"/>
      <c r="I469" s="340"/>
      <c r="J469" s="340"/>
      <c r="K469" s="340"/>
      <c r="L469" s="340"/>
      <c r="M469" s="340"/>
      <c r="N469" s="340"/>
      <c r="O469" s="340"/>
      <c r="P469" s="340"/>
      <c r="Q469" s="95"/>
      <c r="R469" s="310"/>
      <c r="S469" s="125"/>
      <c r="T469" s="125"/>
      <c r="U469" s="125"/>
      <c r="V469" s="125"/>
      <c r="W469" s="329"/>
      <c r="X469" s="125"/>
      <c r="Y469" s="329"/>
      <c r="Z469" s="125"/>
      <c r="AA469" s="329"/>
      <c r="AB469" s="125"/>
      <c r="AC469" s="126"/>
      <c r="AD469" s="125"/>
      <c r="AE469" s="125"/>
      <c r="AF469" s="125"/>
      <c r="AG469" s="125"/>
      <c r="AH469" s="125"/>
      <c r="AI469" s="125"/>
      <c r="AJ469" s="125"/>
    </row>
    <row r="470" spans="1:36" ht="12.75" customHeight="1">
      <c r="A470" s="397"/>
      <c r="B470" s="350"/>
      <c r="C470" s="222"/>
      <c r="D470" s="343"/>
      <c r="E470" s="344"/>
      <c r="F470" s="171"/>
      <c r="G470" s="344"/>
      <c r="H470" s="344"/>
      <c r="I470" s="344"/>
      <c r="J470" s="344"/>
      <c r="K470" s="344"/>
      <c r="L470" s="344"/>
      <c r="M470" s="344"/>
      <c r="N470" s="344"/>
      <c r="O470" s="344"/>
      <c r="P470" s="344"/>
      <c r="Q470" s="171"/>
      <c r="R470" s="306"/>
      <c r="S470" s="125"/>
      <c r="T470" s="125"/>
      <c r="U470" s="125"/>
      <c r="V470" s="125"/>
      <c r="W470" s="329"/>
      <c r="X470" s="125"/>
      <c r="Y470" s="329"/>
      <c r="Z470" s="125"/>
      <c r="AA470" s="329"/>
      <c r="AB470" s="125"/>
      <c r="AC470" s="126"/>
      <c r="AD470" s="125"/>
      <c r="AE470" s="125"/>
      <c r="AF470" s="125"/>
      <c r="AG470" s="125"/>
      <c r="AH470" s="125"/>
      <c r="AI470" s="125"/>
      <c r="AJ470" s="125"/>
    </row>
    <row r="471" spans="1:36" ht="12.75" customHeight="1">
      <c r="A471" s="330" t="s">
        <v>588</v>
      </c>
      <c r="B471" s="331">
        <v>1031</v>
      </c>
      <c r="C471" s="346" t="s">
        <v>1432</v>
      </c>
      <c r="D471" s="347">
        <v>615</v>
      </c>
      <c r="E471" s="232">
        <v>31208.37</v>
      </c>
      <c r="F471" s="216">
        <v>34887.839999999997</v>
      </c>
      <c r="G471" s="232">
        <v>40061.85</v>
      </c>
      <c r="H471" s="232">
        <v>43241.96</v>
      </c>
      <c r="I471" s="232">
        <v>43382.43</v>
      </c>
      <c r="J471" s="339">
        <v>35514.6</v>
      </c>
      <c r="K471" s="339">
        <v>35386.36</v>
      </c>
      <c r="L471" s="339"/>
      <c r="M471" s="339"/>
      <c r="N471" s="338"/>
      <c r="O471" s="339"/>
      <c r="P471" s="339"/>
      <c r="Q471" s="280">
        <f>SUM(E471:P471)</f>
        <v>263683.40999999997</v>
      </c>
      <c r="R471" s="460">
        <f>AVERAGE(E471:P471)</f>
        <v>37669.058571428599</v>
      </c>
      <c r="S471" s="309">
        <f>+R471</f>
        <v>37669.058571428599</v>
      </c>
      <c r="T471" s="125"/>
      <c r="U471" s="125"/>
      <c r="V471" s="125"/>
      <c r="W471" s="329"/>
      <c r="X471" s="125"/>
      <c r="Y471" s="329"/>
      <c r="Z471" s="125"/>
      <c r="AA471" s="329"/>
      <c r="AB471" s="125"/>
      <c r="AC471" s="126"/>
      <c r="AD471" s="125"/>
      <c r="AE471" s="125"/>
      <c r="AF471" s="125"/>
      <c r="AG471" s="125"/>
      <c r="AH471" s="125"/>
      <c r="AI471" s="125"/>
      <c r="AJ471" s="125"/>
    </row>
    <row r="472" spans="1:36" ht="12.75" customHeight="1">
      <c r="A472" s="330"/>
      <c r="B472" s="337"/>
      <c r="C472" s="36" t="s">
        <v>1433</v>
      </c>
      <c r="D472" s="398"/>
      <c r="E472" s="348" t="s">
        <v>376</v>
      </c>
      <c r="F472" s="233" t="s">
        <v>376</v>
      </c>
      <c r="G472" s="348" t="s">
        <v>376</v>
      </c>
      <c r="H472" s="348" t="s">
        <v>376</v>
      </c>
      <c r="I472" s="348" t="s">
        <v>376</v>
      </c>
      <c r="J472" s="349" t="s">
        <v>376</v>
      </c>
      <c r="K472" s="349" t="s">
        <v>376</v>
      </c>
      <c r="L472" s="340"/>
      <c r="M472" s="349"/>
      <c r="N472" s="349"/>
      <c r="O472" s="340"/>
      <c r="P472" s="340"/>
      <c r="Q472" s="148">
        <f>SUM(E472:P472)</f>
        <v>0</v>
      </c>
      <c r="R472" s="310">
        <f>Q472/12</f>
        <v>0</v>
      </c>
      <c r="S472" s="125"/>
      <c r="T472" s="309">
        <f>+R472</f>
        <v>0</v>
      </c>
      <c r="U472" s="125"/>
      <c r="V472" s="329" t="s">
        <v>376</v>
      </c>
      <c r="W472" s="329" t="s">
        <v>376</v>
      </c>
      <c r="X472" s="329" t="s">
        <v>376</v>
      </c>
      <c r="Y472" s="329" t="s">
        <v>376</v>
      </c>
      <c r="Z472" s="329" t="s">
        <v>376</v>
      </c>
      <c r="AA472" s="329" t="s">
        <v>376</v>
      </c>
      <c r="AB472" s="125"/>
      <c r="AC472" s="126"/>
      <c r="AD472" s="125"/>
      <c r="AE472" s="125"/>
      <c r="AF472" s="125"/>
      <c r="AG472" s="125"/>
      <c r="AH472" s="125"/>
      <c r="AI472" s="125"/>
      <c r="AJ472" s="125"/>
    </row>
    <row r="473" spans="1:36" ht="12.75" customHeight="1">
      <c r="A473" s="36"/>
      <c r="B473" s="331"/>
      <c r="C473" s="36" t="s">
        <v>1259</v>
      </c>
      <c r="D473" s="337"/>
      <c r="E473" s="118">
        <f t="shared" ref="E473:Q473" si="57">E471/$D$471</f>
        <v>50.745317073170703</v>
      </c>
      <c r="F473" s="118">
        <f t="shared" si="57"/>
        <v>56.728195121951202</v>
      </c>
      <c r="G473" s="118">
        <f t="shared" si="57"/>
        <v>65.141219512195093</v>
      </c>
      <c r="H473" s="118">
        <f t="shared" si="57"/>
        <v>70.312130081300793</v>
      </c>
      <c r="I473" s="118">
        <f t="shared" si="57"/>
        <v>70.540536585365899</v>
      </c>
      <c r="J473" s="118">
        <f t="shared" si="57"/>
        <v>57.747317073170699</v>
      </c>
      <c r="K473" s="118">
        <f t="shared" si="57"/>
        <v>57.538796747967503</v>
      </c>
      <c r="L473" s="118">
        <f t="shared" si="57"/>
        <v>0</v>
      </c>
      <c r="M473" s="118">
        <f t="shared" si="57"/>
        <v>0</v>
      </c>
      <c r="N473" s="118">
        <f t="shared" si="57"/>
        <v>0</v>
      </c>
      <c r="O473" s="118">
        <f t="shared" si="57"/>
        <v>0</v>
      </c>
      <c r="P473" s="118">
        <f t="shared" si="57"/>
        <v>0</v>
      </c>
      <c r="Q473" s="179">
        <f t="shared" si="57"/>
        <v>428.75351219512203</v>
      </c>
      <c r="R473" s="308">
        <f>+R471/D471</f>
        <v>61.250501742160303</v>
      </c>
      <c r="S473" s="125"/>
      <c r="T473" s="125"/>
      <c r="U473" s="221">
        <f>+Q473</f>
        <v>428.75351219512203</v>
      </c>
      <c r="V473" s="125"/>
      <c r="W473" s="329"/>
      <c r="X473" s="125"/>
      <c r="Y473" s="329"/>
      <c r="Z473" s="125"/>
      <c r="AA473" s="329"/>
      <c r="AB473" s="125"/>
      <c r="AC473" s="126"/>
      <c r="AD473" s="125"/>
      <c r="AE473" s="125"/>
      <c r="AF473" s="125"/>
      <c r="AG473" s="125"/>
      <c r="AH473" s="125"/>
      <c r="AI473" s="125"/>
      <c r="AJ473" s="125"/>
    </row>
    <row r="474" spans="1:36" ht="12.75" customHeight="1">
      <c r="A474" s="36"/>
      <c r="B474" s="331"/>
      <c r="C474" s="36" t="s">
        <v>1434</v>
      </c>
      <c r="D474" s="337"/>
      <c r="E474" s="340"/>
      <c r="F474" s="95"/>
      <c r="G474" s="340"/>
      <c r="H474" s="340"/>
      <c r="I474" s="340"/>
      <c r="J474" s="349"/>
      <c r="K474" s="340"/>
      <c r="L474" s="349"/>
      <c r="M474" s="340"/>
      <c r="N474" s="340"/>
      <c r="O474" s="340"/>
      <c r="P474" s="340"/>
      <c r="Q474" s="95"/>
      <c r="R474" s="310"/>
      <c r="S474" s="125"/>
      <c r="T474" s="125"/>
      <c r="U474" s="125"/>
      <c r="V474" s="125"/>
      <c r="W474" s="329"/>
      <c r="X474" s="125"/>
      <c r="Y474" s="329"/>
      <c r="Z474" s="125"/>
      <c r="AA474" s="329"/>
      <c r="AB474" s="125"/>
      <c r="AC474" s="126"/>
      <c r="AD474" s="125"/>
      <c r="AE474" s="125"/>
      <c r="AF474" s="125"/>
      <c r="AG474" s="125"/>
      <c r="AH474" s="125"/>
      <c r="AI474" s="125"/>
      <c r="AJ474" s="125"/>
    </row>
    <row r="475" spans="1:36" ht="12.75" customHeight="1">
      <c r="A475" s="36"/>
      <c r="B475" s="331"/>
      <c r="C475" s="36" t="s">
        <v>1439</v>
      </c>
      <c r="D475" s="337"/>
      <c r="E475" s="340"/>
      <c r="F475" s="95"/>
      <c r="G475" s="340"/>
      <c r="H475" s="340"/>
      <c r="I475" s="340"/>
      <c r="J475" s="340"/>
      <c r="K475" s="340"/>
      <c r="L475" s="340"/>
      <c r="M475" s="340"/>
      <c r="N475" s="340"/>
      <c r="O475" s="340"/>
      <c r="P475" s="340"/>
      <c r="Q475" s="95"/>
      <c r="R475" s="310"/>
      <c r="S475" s="125"/>
      <c r="T475" s="125"/>
      <c r="U475" s="125"/>
      <c r="V475" s="125"/>
      <c r="W475" s="329"/>
      <c r="X475" s="125"/>
      <c r="Y475" s="329"/>
      <c r="Z475" s="125"/>
      <c r="AA475" s="329"/>
      <c r="AB475" s="125"/>
      <c r="AC475" s="126"/>
      <c r="AD475" s="125"/>
      <c r="AE475" s="125"/>
      <c r="AF475" s="125"/>
      <c r="AG475" s="125"/>
      <c r="AH475" s="125"/>
      <c r="AI475" s="125"/>
      <c r="AJ475" s="125"/>
    </row>
    <row r="476" spans="1:36" ht="12.75" customHeight="1">
      <c r="A476" s="222"/>
      <c r="B476" s="350"/>
      <c r="C476" s="222"/>
      <c r="D476" s="343"/>
      <c r="E476" s="344"/>
      <c r="F476" s="171"/>
      <c r="G476" s="344"/>
      <c r="H476" s="344"/>
      <c r="I476" s="344"/>
      <c r="J476" s="344"/>
      <c r="K476" s="344"/>
      <c r="L476" s="344"/>
      <c r="M476" s="344"/>
      <c r="N476" s="344"/>
      <c r="O476" s="344"/>
      <c r="P476" s="344"/>
      <c r="Q476" s="171"/>
      <c r="R476" s="306"/>
      <c r="S476" s="125"/>
      <c r="T476" s="125"/>
      <c r="U476" s="125"/>
      <c r="V476" s="125"/>
      <c r="W476" s="329"/>
      <c r="X476" s="125"/>
      <c r="Y476" s="329"/>
      <c r="Z476" s="125"/>
      <c r="AA476" s="329"/>
      <c r="AB476" s="125"/>
      <c r="AC476" s="126"/>
      <c r="AD476" s="125"/>
      <c r="AE476" s="125"/>
      <c r="AF476" s="125"/>
      <c r="AG476" s="125"/>
      <c r="AH476" s="125"/>
      <c r="AI476" s="125"/>
      <c r="AJ476" s="125"/>
    </row>
    <row r="477" spans="1:36" ht="12.75" customHeight="1">
      <c r="A477" s="351" t="s">
        <v>418</v>
      </c>
      <c r="B477" s="352">
        <v>1055</v>
      </c>
      <c r="C477" s="285" t="s">
        <v>419</v>
      </c>
      <c r="D477" s="333">
        <v>120</v>
      </c>
      <c r="E477" s="232">
        <v>22050</v>
      </c>
      <c r="F477" s="216">
        <v>18200</v>
      </c>
      <c r="G477" s="232">
        <v>20409.52</v>
      </c>
      <c r="H477" s="368">
        <v>20295.240000000002</v>
      </c>
      <c r="I477" s="339">
        <v>19819.05</v>
      </c>
      <c r="J477" s="339">
        <v>20171.43</v>
      </c>
      <c r="K477" s="339">
        <v>20752.38</v>
      </c>
      <c r="L477" s="339"/>
      <c r="M477" s="370"/>
      <c r="N477" s="232"/>
      <c r="O477" s="232"/>
      <c r="P477" s="232"/>
      <c r="Q477" s="280">
        <f>SUM(E477:P477)</f>
        <v>141697.62</v>
      </c>
      <c r="R477" s="460">
        <f>AVERAGE(E477:P477)</f>
        <v>20242.517142857101</v>
      </c>
      <c r="S477" s="309">
        <f>+R477</f>
        <v>20242.517142857101</v>
      </c>
      <c r="T477" s="125"/>
      <c r="U477" s="125"/>
      <c r="V477" s="125"/>
      <c r="W477" s="329"/>
      <c r="X477" s="125"/>
      <c r="Y477" s="329"/>
      <c r="Z477" s="125"/>
      <c r="AA477" s="329"/>
      <c r="AB477" s="125"/>
      <c r="AC477" s="475">
        <f>SUM(E477:K477)</f>
        <v>141697.62</v>
      </c>
      <c r="AD477" s="125"/>
      <c r="AE477" s="125"/>
      <c r="AF477" s="125"/>
      <c r="AG477" s="125"/>
      <c r="AH477" s="125"/>
      <c r="AI477" s="125"/>
      <c r="AJ477" s="125"/>
    </row>
    <row r="478" spans="1:36" ht="12.75" customHeight="1">
      <c r="A478" s="330"/>
      <c r="B478" s="337"/>
      <c r="C478" s="33" t="s">
        <v>1440</v>
      </c>
      <c r="D478" s="2"/>
      <c r="E478" s="348" t="s">
        <v>376</v>
      </c>
      <c r="F478" s="233" t="s">
        <v>376</v>
      </c>
      <c r="G478" s="348" t="s">
        <v>376</v>
      </c>
      <c r="H478" s="369" t="s">
        <v>376</v>
      </c>
      <c r="I478" s="349" t="s">
        <v>376</v>
      </c>
      <c r="J478" s="349" t="s">
        <v>376</v>
      </c>
      <c r="K478" s="349" t="s">
        <v>376</v>
      </c>
      <c r="L478" s="349"/>
      <c r="M478" s="391"/>
      <c r="N478" s="348"/>
      <c r="O478" s="348"/>
      <c r="P478" s="276"/>
      <c r="Q478" s="148">
        <f>SUM(E478:P478)</f>
        <v>0</v>
      </c>
      <c r="R478" s="310">
        <f>Q478/12</f>
        <v>0</v>
      </c>
      <c r="S478" s="125"/>
      <c r="T478" s="309">
        <f>+R478</f>
        <v>0</v>
      </c>
      <c r="U478" s="125"/>
      <c r="V478" s="329" t="s">
        <v>376</v>
      </c>
      <c r="W478" s="329" t="s">
        <v>376</v>
      </c>
      <c r="X478" s="329" t="s">
        <v>376</v>
      </c>
      <c r="Y478" s="329" t="s">
        <v>376</v>
      </c>
      <c r="Z478" s="329" t="s">
        <v>376</v>
      </c>
      <c r="AA478" s="329" t="s">
        <v>376</v>
      </c>
      <c r="AB478" s="125"/>
      <c r="AC478" s="475">
        <f>SUM(E478:K478)</f>
        <v>0</v>
      </c>
      <c r="AD478" s="125"/>
      <c r="AE478" s="125"/>
      <c r="AF478" s="125"/>
      <c r="AG478" s="125"/>
      <c r="AH478" s="125"/>
      <c r="AI478" s="125"/>
      <c r="AJ478" s="125"/>
    </row>
    <row r="479" spans="1:36" ht="12.75" customHeight="1">
      <c r="A479" s="36"/>
      <c r="B479" s="331"/>
      <c r="C479" s="36" t="s">
        <v>1086</v>
      </c>
      <c r="D479" s="2"/>
      <c r="E479" s="118">
        <f t="shared" ref="E479:Q479" si="58">E477/$D$477</f>
        <v>183.75</v>
      </c>
      <c r="F479" s="214">
        <f t="shared" si="58"/>
        <v>151.666666666667</v>
      </c>
      <c r="G479" s="214">
        <f t="shared" si="58"/>
        <v>170.07933333333301</v>
      </c>
      <c r="H479" s="401">
        <f t="shared" si="58"/>
        <v>169.12700000000001</v>
      </c>
      <c r="I479" s="49">
        <f t="shared" si="58"/>
        <v>165.15875</v>
      </c>
      <c r="J479" s="49">
        <f t="shared" si="58"/>
        <v>168.09524999999999</v>
      </c>
      <c r="K479" s="49">
        <f t="shared" si="58"/>
        <v>172.9365</v>
      </c>
      <c r="L479" s="49">
        <f t="shared" si="58"/>
        <v>0</v>
      </c>
      <c r="M479" s="109">
        <f t="shared" si="58"/>
        <v>0</v>
      </c>
      <c r="N479" s="110">
        <f t="shared" si="58"/>
        <v>0</v>
      </c>
      <c r="O479" s="110">
        <f t="shared" si="58"/>
        <v>0</v>
      </c>
      <c r="P479" s="118">
        <f t="shared" si="58"/>
        <v>0</v>
      </c>
      <c r="Q479" s="179">
        <f t="shared" si="58"/>
        <v>1180.8135</v>
      </c>
      <c r="R479" s="308">
        <f>+R477/D477</f>
        <v>168.687642857143</v>
      </c>
      <c r="S479" s="125"/>
      <c r="T479" s="125"/>
      <c r="U479" s="221">
        <f>+Q479</f>
        <v>1180.8135</v>
      </c>
      <c r="V479" s="125"/>
      <c r="W479" s="329"/>
      <c r="X479" s="125"/>
      <c r="Y479" s="329"/>
      <c r="Z479" s="125"/>
      <c r="AA479" s="329"/>
      <c r="AB479" s="125"/>
      <c r="AC479" s="475">
        <f>SUM(E479:K479)</f>
        <v>1180.8135</v>
      </c>
      <c r="AD479" s="125"/>
      <c r="AE479" s="125"/>
      <c r="AF479" s="125"/>
      <c r="AG479" s="125"/>
      <c r="AH479" s="125"/>
      <c r="AI479" s="125"/>
      <c r="AJ479" s="125"/>
    </row>
    <row r="480" spans="1:36" ht="12.75" customHeight="1">
      <c r="A480" s="36"/>
      <c r="B480" s="331"/>
      <c r="C480" s="36" t="s">
        <v>1134</v>
      </c>
      <c r="D480" s="337"/>
      <c r="E480" s="339"/>
      <c r="F480" s="243"/>
      <c r="G480" s="339"/>
      <c r="H480" s="340"/>
      <c r="I480" s="340"/>
      <c r="J480" s="340"/>
      <c r="K480" s="340"/>
      <c r="L480" s="340"/>
      <c r="M480" s="340"/>
      <c r="N480" s="339"/>
      <c r="O480" s="339"/>
      <c r="P480" s="339"/>
      <c r="Q480" s="95"/>
      <c r="R480" s="310"/>
      <c r="S480" s="125"/>
      <c r="T480" s="125"/>
      <c r="U480" s="125"/>
      <c r="V480" s="125"/>
      <c r="W480" s="329"/>
      <c r="X480" s="125"/>
      <c r="Y480" s="329"/>
      <c r="Z480" s="125"/>
      <c r="AA480" s="329"/>
      <c r="AB480" s="125"/>
      <c r="AC480" s="126"/>
      <c r="AD480" s="125"/>
      <c r="AE480" s="125"/>
      <c r="AF480" s="125"/>
      <c r="AG480" s="125"/>
      <c r="AH480" s="125"/>
      <c r="AI480" s="125"/>
      <c r="AJ480" s="125"/>
    </row>
    <row r="481" spans="1:36" ht="12.75" customHeight="1">
      <c r="A481" s="36"/>
      <c r="B481" s="331"/>
      <c r="C481" s="36" t="s">
        <v>1441</v>
      </c>
      <c r="D481" s="337"/>
      <c r="E481" s="340"/>
      <c r="F481" s="95"/>
      <c r="G481" s="340"/>
      <c r="H481" s="340"/>
      <c r="I481" s="340"/>
      <c r="J481" s="340"/>
      <c r="K481" s="340"/>
      <c r="L481" s="340"/>
      <c r="M481" s="340"/>
      <c r="N481" s="340"/>
      <c r="O481" s="340"/>
      <c r="P481" s="340"/>
      <c r="Q481" s="95"/>
      <c r="R481" s="310"/>
      <c r="S481" s="125"/>
      <c r="T481" s="125"/>
      <c r="U481" s="125"/>
      <c r="V481" s="125"/>
      <c r="W481" s="329"/>
      <c r="X481" s="125"/>
      <c r="Y481" s="329"/>
      <c r="Z481" s="125"/>
      <c r="AA481" s="329"/>
      <c r="AB481" s="125"/>
      <c r="AC481" s="126"/>
      <c r="AD481" s="125"/>
      <c r="AE481" s="125"/>
      <c r="AF481" s="125"/>
      <c r="AG481" s="125"/>
      <c r="AH481" s="125"/>
      <c r="AI481" s="125"/>
      <c r="AJ481" s="125"/>
    </row>
    <row r="482" spans="1:36" ht="51.75" customHeight="1">
      <c r="A482" s="222"/>
      <c r="B482" s="350"/>
      <c r="C482" s="67" t="s">
        <v>1442</v>
      </c>
      <c r="D482" s="343"/>
      <c r="E482" s="344"/>
      <c r="F482" s="171"/>
      <c r="G482" s="344"/>
      <c r="H482" s="344"/>
      <c r="I482" s="344"/>
      <c r="J482" s="344"/>
      <c r="K482" s="344"/>
      <c r="L482" s="344"/>
      <c r="M482" s="344"/>
      <c r="N482" s="344"/>
      <c r="O482" s="344"/>
      <c r="P482" s="344"/>
      <c r="Q482" s="171"/>
      <c r="R482" s="306"/>
      <c r="S482" s="125"/>
      <c r="T482" s="125"/>
      <c r="U482" s="125"/>
      <c r="V482" s="125"/>
      <c r="W482" s="329"/>
      <c r="X482" s="125"/>
      <c r="Y482" s="329"/>
      <c r="Z482" s="125"/>
      <c r="AA482" s="329"/>
      <c r="AB482" s="125"/>
      <c r="AC482" s="126"/>
      <c r="AD482" s="125"/>
      <c r="AE482" s="125"/>
      <c r="AF482" s="125"/>
      <c r="AG482" s="125"/>
      <c r="AH482" s="125"/>
      <c r="AI482" s="125"/>
      <c r="AJ482" s="125"/>
    </row>
    <row r="483" spans="1:36" ht="12.75" customHeight="1">
      <c r="A483" s="351" t="s">
        <v>577</v>
      </c>
      <c r="B483" s="352">
        <v>1059</v>
      </c>
      <c r="C483" s="285" t="s">
        <v>1443</v>
      </c>
      <c r="D483" s="333">
        <v>888</v>
      </c>
      <c r="E483" s="232">
        <v>23510</v>
      </c>
      <c r="F483" s="216">
        <v>24916</v>
      </c>
      <c r="G483" s="232">
        <v>25488</v>
      </c>
      <c r="H483" s="232">
        <v>24321</v>
      </c>
      <c r="I483" s="368">
        <v>20905</v>
      </c>
      <c r="J483" s="339">
        <v>19493</v>
      </c>
      <c r="K483" s="339"/>
      <c r="L483" s="339"/>
      <c r="M483" s="339"/>
      <c r="N483" s="339"/>
      <c r="O483" s="339"/>
      <c r="P483" s="339"/>
      <c r="Q483" s="148">
        <f>SUM(E483:P483)</f>
        <v>138633</v>
      </c>
      <c r="R483" s="460">
        <f>AVERAGE(E483:P483)</f>
        <v>23105.5</v>
      </c>
      <c r="S483" s="309">
        <f>+R483</f>
        <v>23105.5</v>
      </c>
      <c r="T483" s="125"/>
      <c r="U483" s="125"/>
      <c r="V483" s="125"/>
      <c r="W483" s="329"/>
      <c r="X483" s="125"/>
      <c r="Y483" s="329"/>
      <c r="Z483" s="125"/>
      <c r="AA483" s="329"/>
      <c r="AB483" s="125"/>
      <c r="AC483" s="126"/>
      <c r="AD483" s="125"/>
      <c r="AE483" s="125"/>
      <c r="AF483" s="125"/>
      <c r="AG483" s="125"/>
      <c r="AH483" s="125"/>
      <c r="AI483" s="125"/>
      <c r="AJ483" s="125"/>
    </row>
    <row r="484" spans="1:36" ht="12.75" customHeight="1">
      <c r="A484" s="330"/>
      <c r="B484" s="337"/>
      <c r="C484" s="36" t="s">
        <v>1444</v>
      </c>
      <c r="D484" s="2"/>
      <c r="E484" s="348" t="s">
        <v>376</v>
      </c>
      <c r="F484" s="233" t="s">
        <v>376</v>
      </c>
      <c r="G484" s="348" t="s">
        <v>376</v>
      </c>
      <c r="H484" s="348" t="s">
        <v>376</v>
      </c>
      <c r="I484" s="369" t="s">
        <v>376</v>
      </c>
      <c r="J484" s="349" t="s">
        <v>376</v>
      </c>
      <c r="K484" s="349"/>
      <c r="L484" s="349"/>
      <c r="M484" s="349"/>
      <c r="N484" s="349"/>
      <c r="O484" s="340"/>
      <c r="P484" s="340"/>
      <c r="Q484" s="148">
        <f>SUM(E484:P484)</f>
        <v>0</v>
      </c>
      <c r="R484" s="310">
        <f>Q484/12</f>
        <v>0</v>
      </c>
      <c r="S484" s="125"/>
      <c r="T484" s="309">
        <f>+R484</f>
        <v>0</v>
      </c>
      <c r="U484" s="221">
        <f>+Q484</f>
        <v>0</v>
      </c>
      <c r="V484" s="329" t="s">
        <v>376</v>
      </c>
      <c r="W484" s="329" t="s">
        <v>376</v>
      </c>
      <c r="X484" s="329" t="s">
        <v>376</v>
      </c>
      <c r="Y484" s="329" t="s">
        <v>376</v>
      </c>
      <c r="Z484" s="329" t="s">
        <v>376</v>
      </c>
      <c r="AA484" s="329" t="s">
        <v>376</v>
      </c>
      <c r="AB484" s="125"/>
      <c r="AC484" s="126"/>
      <c r="AD484" s="125"/>
      <c r="AE484" s="125"/>
      <c r="AF484" s="125"/>
      <c r="AG484" s="125"/>
      <c r="AH484" s="125"/>
      <c r="AI484" s="125"/>
      <c r="AJ484" s="125"/>
    </row>
    <row r="485" spans="1:36" ht="12.75" customHeight="1">
      <c r="A485" s="36"/>
      <c r="B485" s="331"/>
      <c r="C485" s="36" t="s">
        <v>724</v>
      </c>
      <c r="D485" s="2"/>
      <c r="E485" s="118">
        <f t="shared" ref="E485:P485" si="59">E483/$D$483</f>
        <v>26.475225225225198</v>
      </c>
      <c r="F485" s="118">
        <f t="shared" si="59"/>
        <v>28.058558558558602</v>
      </c>
      <c r="G485" s="118">
        <f t="shared" si="59"/>
        <v>28.702702702702702</v>
      </c>
      <c r="H485" s="118">
        <f t="shared" si="59"/>
        <v>27.388513513513502</v>
      </c>
      <c r="I485" s="401">
        <f t="shared" si="59"/>
        <v>23.5416666666667</v>
      </c>
      <c r="J485" s="49">
        <f t="shared" si="59"/>
        <v>21.951576576576599</v>
      </c>
      <c r="K485" s="49">
        <f t="shared" si="59"/>
        <v>0</v>
      </c>
      <c r="L485" s="49">
        <f t="shared" si="59"/>
        <v>0</v>
      </c>
      <c r="M485" s="49">
        <f t="shared" si="59"/>
        <v>0</v>
      </c>
      <c r="N485" s="49">
        <f t="shared" si="59"/>
        <v>0</v>
      </c>
      <c r="O485" s="49">
        <f t="shared" si="59"/>
        <v>0</v>
      </c>
      <c r="P485" s="49">
        <f t="shared" si="59"/>
        <v>0</v>
      </c>
      <c r="Q485" s="179">
        <f>Q483/$D$477</f>
        <v>1155.2750000000001</v>
      </c>
      <c r="R485" s="308">
        <f>+R483/D483</f>
        <v>26.019707207207201</v>
      </c>
      <c r="S485" s="125"/>
      <c r="T485" s="125"/>
      <c r="U485" s="125"/>
      <c r="V485" s="125"/>
      <c r="W485" s="329"/>
      <c r="X485" s="125"/>
      <c r="Y485" s="329"/>
      <c r="Z485" s="125"/>
      <c r="AA485" s="329"/>
      <c r="AB485" s="125"/>
      <c r="AC485" s="126"/>
      <c r="AD485" s="125"/>
      <c r="AE485" s="125"/>
      <c r="AF485" s="125"/>
      <c r="AG485" s="125"/>
      <c r="AH485" s="125"/>
      <c r="AI485" s="125"/>
      <c r="AJ485" s="125"/>
    </row>
    <row r="486" spans="1:36" ht="12.75" customHeight="1">
      <c r="A486" s="36"/>
      <c r="B486" s="331"/>
      <c r="C486" s="36" t="s">
        <v>1445</v>
      </c>
      <c r="D486" s="2"/>
      <c r="E486" s="339"/>
      <c r="F486" s="243"/>
      <c r="G486" s="339"/>
      <c r="H486" s="339"/>
      <c r="I486" s="340"/>
      <c r="J486" s="340"/>
      <c r="K486" s="340"/>
      <c r="L486" s="340"/>
      <c r="M486" s="340"/>
      <c r="N486" s="340"/>
      <c r="O486" s="340"/>
      <c r="P486" s="340"/>
      <c r="Q486" s="95"/>
      <c r="R486" s="310"/>
      <c r="S486" s="125"/>
      <c r="T486" s="125"/>
      <c r="U486" s="125"/>
      <c r="V486" s="125"/>
      <c r="W486" s="329"/>
      <c r="X486" s="125"/>
      <c r="Y486" s="329"/>
      <c r="Z486" s="125"/>
      <c r="AA486" s="329"/>
      <c r="AB486" s="125"/>
      <c r="AC486" s="126"/>
      <c r="AD486" s="125"/>
      <c r="AE486" s="125"/>
      <c r="AF486" s="125"/>
      <c r="AG486" s="125"/>
      <c r="AH486" s="125"/>
      <c r="AI486" s="125"/>
      <c r="AJ486" s="125"/>
    </row>
    <row r="487" spans="1:36" ht="12.75" customHeight="1">
      <c r="A487" s="36"/>
      <c r="B487" s="331"/>
      <c r="C487" s="36" t="s">
        <v>1446</v>
      </c>
      <c r="D487" s="2"/>
      <c r="E487" s="340"/>
      <c r="F487" s="95"/>
      <c r="G487" s="340"/>
      <c r="H487" s="340"/>
      <c r="I487" s="340"/>
      <c r="J487" s="340"/>
      <c r="K487" s="340"/>
      <c r="L487" s="340"/>
      <c r="M487" s="340"/>
      <c r="N487" s="340"/>
      <c r="O487" s="340"/>
      <c r="P487" s="340"/>
      <c r="Q487" s="95"/>
      <c r="R487" s="310"/>
      <c r="S487" s="125"/>
      <c r="T487" s="125"/>
      <c r="U487" s="125"/>
      <c r="V487" s="125"/>
      <c r="W487" s="329"/>
      <c r="X487" s="125"/>
      <c r="Y487" s="329"/>
      <c r="Z487" s="125"/>
      <c r="AA487" s="329"/>
      <c r="AB487" s="125"/>
      <c r="AC487" s="126"/>
      <c r="AD487" s="125"/>
      <c r="AE487" s="125"/>
      <c r="AF487" s="125"/>
      <c r="AG487" s="125"/>
      <c r="AH487" s="125"/>
      <c r="AI487" s="125"/>
      <c r="AJ487" s="125"/>
    </row>
    <row r="488" spans="1:36" ht="12.75" customHeight="1">
      <c r="A488" s="222"/>
      <c r="B488" s="350"/>
      <c r="C488" s="222"/>
      <c r="D488" s="356"/>
      <c r="E488" s="344"/>
      <c r="F488" s="171"/>
      <c r="G488" s="344"/>
      <c r="H488" s="344"/>
      <c r="I488" s="344"/>
      <c r="J488" s="344"/>
      <c r="K488" s="344"/>
      <c r="L488" s="344"/>
      <c r="M488" s="344"/>
      <c r="N488" s="344"/>
      <c r="O488" s="344"/>
      <c r="P488" s="344"/>
      <c r="Q488" s="171"/>
      <c r="R488" s="306"/>
      <c r="S488" s="125"/>
      <c r="T488" s="125"/>
      <c r="U488" s="125"/>
      <c r="V488" s="125"/>
      <c r="W488" s="329"/>
      <c r="X488" s="125"/>
      <c r="Y488" s="329"/>
      <c r="Z488" s="125"/>
      <c r="AA488" s="329"/>
      <c r="AB488" s="125"/>
      <c r="AC488" s="126"/>
      <c r="AD488" s="125"/>
      <c r="AE488" s="125"/>
      <c r="AF488" s="125"/>
      <c r="AG488" s="125"/>
      <c r="AH488" s="125"/>
      <c r="AI488" s="125"/>
      <c r="AJ488" s="125"/>
    </row>
    <row r="489" spans="1:36" ht="12.75" customHeight="1">
      <c r="A489" s="351" t="s">
        <v>1447</v>
      </c>
      <c r="B489" s="352">
        <v>1049</v>
      </c>
      <c r="C489" s="285" t="s">
        <v>1448</v>
      </c>
      <c r="D489" s="333">
        <v>591</v>
      </c>
      <c r="E489" s="232">
        <v>30305.5</v>
      </c>
      <c r="F489" s="216">
        <v>31367.200000000001</v>
      </c>
      <c r="G489" s="232">
        <v>37648.050000000003</v>
      </c>
      <c r="H489" s="232">
        <v>28491.45</v>
      </c>
      <c r="I489" s="232">
        <v>27563.65</v>
      </c>
      <c r="J489" s="232">
        <v>29511</v>
      </c>
      <c r="K489" s="368">
        <v>27055.75</v>
      </c>
      <c r="L489" s="339"/>
      <c r="M489" s="339"/>
      <c r="N489" s="339"/>
      <c r="O489" s="339"/>
      <c r="P489" s="339"/>
      <c r="Q489" s="148">
        <f>SUM(E489:P489)</f>
        <v>211942.6</v>
      </c>
      <c r="R489" s="460">
        <f>AVERAGE(E489:P489)</f>
        <v>30277.5142857143</v>
      </c>
      <c r="S489" s="309">
        <f>+R489</f>
        <v>30277.5142857143</v>
      </c>
      <c r="T489" s="125"/>
      <c r="U489" s="125"/>
      <c r="V489" s="125"/>
      <c r="W489" s="329"/>
      <c r="X489" s="125"/>
      <c r="Y489" s="329"/>
      <c r="Z489" s="125"/>
      <c r="AA489" s="329"/>
      <c r="AB489" s="125"/>
      <c r="AC489" s="126"/>
      <c r="AD489" s="125"/>
      <c r="AE489" s="125"/>
      <c r="AF489" s="125"/>
      <c r="AG489" s="125"/>
      <c r="AH489" s="125"/>
      <c r="AI489" s="125"/>
      <c r="AJ489" s="125"/>
    </row>
    <row r="490" spans="1:36" ht="12.75" customHeight="1">
      <c r="A490" s="330"/>
      <c r="B490" s="337"/>
      <c r="C490" s="36" t="s">
        <v>1449</v>
      </c>
      <c r="D490" s="2"/>
      <c r="E490" s="276">
        <v>113.33</v>
      </c>
      <c r="F490" s="406">
        <v>272.58</v>
      </c>
      <c r="G490" s="276">
        <v>1214.71</v>
      </c>
      <c r="H490" s="348" t="s">
        <v>376</v>
      </c>
      <c r="I490" s="348" t="s">
        <v>376</v>
      </c>
      <c r="J490" s="348" t="s">
        <v>376</v>
      </c>
      <c r="K490" s="369" t="s">
        <v>376</v>
      </c>
      <c r="L490" s="340"/>
      <c r="M490" s="349"/>
      <c r="N490" s="340"/>
      <c r="O490" s="340"/>
      <c r="P490" s="340"/>
      <c r="Q490" s="148">
        <f>SUM(E490:P490)</f>
        <v>1600.62</v>
      </c>
      <c r="R490" s="310">
        <f>Q490/12</f>
        <v>133.38499999999999</v>
      </c>
      <c r="S490" s="125"/>
      <c r="T490" s="309">
        <f>+R490</f>
        <v>133.38499999999999</v>
      </c>
      <c r="U490" s="125"/>
      <c r="V490" s="168">
        <f>E490</f>
        <v>113.33</v>
      </c>
      <c r="W490" s="329">
        <f>F490</f>
        <v>272.58</v>
      </c>
      <c r="X490" s="168">
        <f>G490</f>
        <v>1214.71</v>
      </c>
      <c r="Y490" s="329" t="s">
        <v>376</v>
      </c>
      <c r="Z490" s="329" t="s">
        <v>376</v>
      </c>
      <c r="AA490" s="329" t="s">
        <v>376</v>
      </c>
      <c r="AB490" s="125"/>
      <c r="AC490" s="126"/>
      <c r="AD490" s="125"/>
      <c r="AE490" s="125"/>
      <c r="AF490" s="125"/>
      <c r="AG490" s="125"/>
      <c r="AH490" s="125"/>
      <c r="AI490" s="125"/>
      <c r="AJ490" s="125"/>
    </row>
    <row r="491" spans="1:36" ht="12.75" customHeight="1">
      <c r="A491" s="36"/>
      <c r="B491" s="331"/>
      <c r="C491" s="36" t="s">
        <v>682</v>
      </c>
      <c r="D491" s="2"/>
      <c r="E491" s="118">
        <f t="shared" ref="E491:Q491" si="60">E489/$D$489</f>
        <v>51.278341793570199</v>
      </c>
      <c r="F491" s="118">
        <f t="shared" si="60"/>
        <v>53.074788494077801</v>
      </c>
      <c r="G491" s="118">
        <f t="shared" si="60"/>
        <v>63.702284263959399</v>
      </c>
      <c r="H491" s="118">
        <f t="shared" si="60"/>
        <v>48.208883248730999</v>
      </c>
      <c r="I491" s="118">
        <f t="shared" si="60"/>
        <v>46.639001692047401</v>
      </c>
      <c r="J491" s="118">
        <f t="shared" si="60"/>
        <v>49.934010152284301</v>
      </c>
      <c r="K491" s="401">
        <f t="shared" si="60"/>
        <v>45.779610829103198</v>
      </c>
      <c r="L491" s="49">
        <f t="shared" si="60"/>
        <v>0</v>
      </c>
      <c r="M491" s="49">
        <f t="shared" si="60"/>
        <v>0</v>
      </c>
      <c r="N491" s="49">
        <f t="shared" si="60"/>
        <v>0</v>
      </c>
      <c r="O491" s="49">
        <f t="shared" si="60"/>
        <v>0</v>
      </c>
      <c r="P491" s="49">
        <f t="shared" si="60"/>
        <v>0</v>
      </c>
      <c r="Q491" s="179">
        <f t="shared" si="60"/>
        <v>358.61692047377301</v>
      </c>
      <c r="R491" s="308">
        <f>+R489/D489</f>
        <v>51.2309886391105</v>
      </c>
      <c r="S491" s="125"/>
      <c r="T491" s="125"/>
      <c r="U491" s="221">
        <f>+Q491</f>
        <v>358.61692047377301</v>
      </c>
      <c r="V491" s="125"/>
      <c r="W491" s="329"/>
      <c r="X491" s="125"/>
      <c r="Y491" s="329"/>
      <c r="Z491" s="125"/>
      <c r="AA491" s="329"/>
      <c r="AB491" s="125"/>
      <c r="AC491" s="126"/>
      <c r="AD491" s="125"/>
      <c r="AE491" s="125"/>
      <c r="AF491" s="125"/>
      <c r="AG491" s="125"/>
      <c r="AH491" s="125"/>
      <c r="AI491" s="125"/>
      <c r="AJ491" s="125"/>
    </row>
    <row r="492" spans="1:36" ht="12.75" customHeight="1">
      <c r="A492" s="36"/>
      <c r="B492" s="331"/>
      <c r="C492" s="36" t="s">
        <v>1450</v>
      </c>
      <c r="D492" s="337"/>
      <c r="E492" s="338" t="s">
        <v>1719</v>
      </c>
      <c r="F492" s="129" t="s">
        <v>1720</v>
      </c>
      <c r="G492" s="338" t="s">
        <v>1721</v>
      </c>
      <c r="H492" s="339"/>
      <c r="I492" s="339"/>
      <c r="J492" s="339"/>
      <c r="K492" s="340"/>
      <c r="L492" s="349"/>
      <c r="M492" s="340"/>
      <c r="N492" s="349"/>
      <c r="O492" s="340"/>
      <c r="P492" s="340"/>
      <c r="Q492" s="95"/>
      <c r="R492" s="310"/>
      <c r="S492" s="125"/>
      <c r="T492" s="125"/>
      <c r="U492" s="125"/>
      <c r="V492" s="125"/>
      <c r="W492" s="329"/>
      <c r="X492" s="125"/>
      <c r="Y492" s="329"/>
      <c r="Z492" s="125"/>
      <c r="AA492" s="329"/>
      <c r="AB492" s="125"/>
      <c r="AC492" s="126"/>
      <c r="AD492" s="125"/>
      <c r="AE492" s="125"/>
      <c r="AF492" s="125"/>
      <c r="AG492" s="125"/>
      <c r="AH492" s="125"/>
      <c r="AI492" s="125"/>
      <c r="AJ492" s="125"/>
    </row>
    <row r="493" spans="1:36" ht="12.75" customHeight="1">
      <c r="A493" s="36"/>
      <c r="B493" s="331"/>
      <c r="C493" s="36" t="s">
        <v>1455</v>
      </c>
      <c r="D493" s="337"/>
      <c r="E493" s="340"/>
      <c r="F493" s="95"/>
      <c r="G493" s="340"/>
      <c r="H493" s="340"/>
      <c r="I493" s="340"/>
      <c r="J493" s="340"/>
      <c r="K493" s="340"/>
      <c r="L493" s="340"/>
      <c r="M493" s="340"/>
      <c r="N493" s="340"/>
      <c r="O493" s="340"/>
      <c r="P493" s="340"/>
      <c r="Q493" s="95"/>
      <c r="R493" s="310"/>
      <c r="S493" s="125"/>
      <c r="T493" s="125"/>
      <c r="U493" s="125"/>
      <c r="V493" s="125"/>
      <c r="W493" s="329"/>
      <c r="X493" s="125"/>
      <c r="Y493" s="329"/>
      <c r="Z493" s="125"/>
      <c r="AA493" s="329"/>
      <c r="AB493" s="125"/>
      <c r="AC493" s="126"/>
      <c r="AD493" s="125"/>
      <c r="AE493" s="125"/>
      <c r="AF493" s="125"/>
      <c r="AG493" s="125"/>
      <c r="AH493" s="125"/>
      <c r="AI493" s="125"/>
      <c r="AJ493" s="125"/>
    </row>
    <row r="494" spans="1:36" ht="12.75" customHeight="1">
      <c r="A494" s="36"/>
      <c r="B494" s="331"/>
      <c r="C494" s="36" t="s">
        <v>1456</v>
      </c>
      <c r="D494" s="337"/>
      <c r="E494" s="340"/>
      <c r="F494" s="95"/>
      <c r="G494" s="340"/>
      <c r="H494" s="340"/>
      <c r="I494" s="340"/>
      <c r="J494" s="340"/>
      <c r="K494" s="340"/>
      <c r="L494" s="340"/>
      <c r="M494" s="340"/>
      <c r="N494" s="340"/>
      <c r="O494" s="340"/>
      <c r="P494" s="340"/>
      <c r="Q494" s="95"/>
      <c r="R494" s="310"/>
      <c r="S494" s="125"/>
      <c r="T494" s="125"/>
      <c r="U494" s="125"/>
      <c r="V494" s="125"/>
      <c r="W494" s="329"/>
      <c r="X494" s="125"/>
      <c r="Y494" s="329"/>
      <c r="Z494" s="125"/>
      <c r="AA494" s="329"/>
      <c r="AB494" s="125"/>
      <c r="AC494" s="126"/>
      <c r="AD494" s="125"/>
      <c r="AE494" s="125"/>
      <c r="AF494" s="125"/>
      <c r="AG494" s="125"/>
      <c r="AH494" s="125"/>
      <c r="AI494" s="125"/>
      <c r="AJ494" s="125"/>
    </row>
    <row r="495" spans="1:36" ht="12.75" customHeight="1">
      <c r="A495" s="222"/>
      <c r="B495" s="350"/>
      <c r="C495" s="222"/>
      <c r="D495" s="343"/>
      <c r="E495" s="344"/>
      <c r="F495" s="171"/>
      <c r="G495" s="344"/>
      <c r="H495" s="344"/>
      <c r="I495" s="344"/>
      <c r="J495" s="344"/>
      <c r="K495" s="344"/>
      <c r="L495" s="344"/>
      <c r="M495" s="344"/>
      <c r="N495" s="344"/>
      <c r="O495" s="344"/>
      <c r="P495" s="344"/>
      <c r="Q495" s="171"/>
      <c r="R495" s="306"/>
      <c r="S495" s="125"/>
      <c r="T495" s="125"/>
      <c r="U495" s="125"/>
      <c r="V495" s="125"/>
      <c r="W495" s="329"/>
      <c r="X495" s="125"/>
      <c r="Y495" s="329"/>
      <c r="Z495" s="125"/>
      <c r="AA495" s="329"/>
      <c r="AB495" s="125"/>
      <c r="AC495" s="126"/>
      <c r="AD495" s="125"/>
      <c r="AE495" s="125"/>
      <c r="AF495" s="125"/>
      <c r="AG495" s="125"/>
      <c r="AH495" s="125"/>
      <c r="AI495" s="125"/>
      <c r="AJ495" s="125"/>
    </row>
    <row r="496" spans="1:36" ht="12.75" customHeight="1">
      <c r="A496" s="351" t="s">
        <v>583</v>
      </c>
      <c r="B496" s="352">
        <v>1058</v>
      </c>
      <c r="C496" s="285" t="s">
        <v>1457</v>
      </c>
      <c r="D496" s="333">
        <v>458</v>
      </c>
      <c r="E496" s="232">
        <v>8825.2900000000009</v>
      </c>
      <c r="F496" s="216">
        <v>13728.59</v>
      </c>
      <c r="G496" s="232">
        <v>12592.883</v>
      </c>
      <c r="H496" s="232">
        <v>15238.91</v>
      </c>
      <c r="I496" s="232">
        <v>14286.27</v>
      </c>
      <c r="J496" s="368">
        <v>13826.18</v>
      </c>
      <c r="K496" s="339">
        <v>15222.36</v>
      </c>
      <c r="L496" s="339"/>
      <c r="M496" s="339"/>
      <c r="N496" s="339"/>
      <c r="O496" s="339"/>
      <c r="P496" s="339"/>
      <c r="Q496" s="148">
        <f>SUM(E496:P496)</f>
        <v>93720.482999999993</v>
      </c>
      <c r="R496" s="460">
        <f>AVERAGE(E496:P496)</f>
        <v>13388.6404285714</v>
      </c>
      <c r="S496" s="309">
        <f>+R496</f>
        <v>13388.6404285714</v>
      </c>
      <c r="T496" s="125"/>
      <c r="U496" s="125"/>
      <c r="V496" s="125"/>
      <c r="W496" s="329"/>
      <c r="X496" s="125"/>
      <c r="Y496" s="329"/>
      <c r="Z496" s="125"/>
      <c r="AA496" s="329"/>
      <c r="AB496" s="125"/>
      <c r="AC496" s="126"/>
      <c r="AD496" s="125"/>
      <c r="AE496" s="125"/>
      <c r="AF496" s="125"/>
      <c r="AG496" s="125"/>
      <c r="AH496" s="125"/>
      <c r="AI496" s="125"/>
      <c r="AJ496" s="125"/>
    </row>
    <row r="497" spans="1:36" ht="12.75" customHeight="1">
      <c r="A497" s="330"/>
      <c r="B497" s="337"/>
      <c r="C497" s="36" t="s">
        <v>1458</v>
      </c>
      <c r="D497" s="2"/>
      <c r="E497" s="348" t="s">
        <v>376</v>
      </c>
      <c r="F497" s="233" t="s">
        <v>376</v>
      </c>
      <c r="G497" s="348" t="s">
        <v>376</v>
      </c>
      <c r="H497" s="348" t="s">
        <v>376</v>
      </c>
      <c r="I497" s="348" t="s">
        <v>376</v>
      </c>
      <c r="J497" s="369" t="s">
        <v>376</v>
      </c>
      <c r="K497" s="349" t="s">
        <v>376</v>
      </c>
      <c r="L497" s="349"/>
      <c r="M497" s="349"/>
      <c r="N497" s="349"/>
      <c r="O497" s="349"/>
      <c r="P497" s="340"/>
      <c r="Q497" s="148">
        <f>SUM(E497:P497)</f>
        <v>0</v>
      </c>
      <c r="R497" s="310">
        <f>Q497/12</f>
        <v>0</v>
      </c>
      <c r="S497" s="125"/>
      <c r="T497" s="309">
        <f>+R497</f>
        <v>0</v>
      </c>
      <c r="U497" s="125"/>
      <c r="V497" s="329" t="s">
        <v>376</v>
      </c>
      <c r="W497" s="329" t="s">
        <v>376</v>
      </c>
      <c r="X497" s="329" t="s">
        <v>376</v>
      </c>
      <c r="Y497" s="329" t="s">
        <v>376</v>
      </c>
      <c r="Z497" s="329" t="s">
        <v>376</v>
      </c>
      <c r="AA497" s="329" t="s">
        <v>376</v>
      </c>
      <c r="AB497" s="125"/>
      <c r="AC497" s="126"/>
      <c r="AD497" s="125"/>
      <c r="AE497" s="125"/>
      <c r="AF497" s="125"/>
      <c r="AG497" s="125"/>
      <c r="AH497" s="125"/>
      <c r="AI497" s="125"/>
      <c r="AJ497" s="125"/>
    </row>
    <row r="498" spans="1:36" ht="12.75" customHeight="1">
      <c r="A498" s="36"/>
      <c r="B498" s="331"/>
      <c r="C498" s="36" t="s">
        <v>1459</v>
      </c>
      <c r="D498" s="2"/>
      <c r="E498" s="118">
        <f t="shared" ref="E498:Q498" si="61">E496/$D$496</f>
        <v>19.269192139737999</v>
      </c>
      <c r="F498" s="118">
        <f t="shared" si="61"/>
        <v>29.975087336244499</v>
      </c>
      <c r="G498" s="118">
        <f t="shared" si="61"/>
        <v>27.495377729257601</v>
      </c>
      <c r="H498" s="118">
        <f t="shared" si="61"/>
        <v>33.272729257641899</v>
      </c>
      <c r="I498" s="118">
        <f t="shared" si="61"/>
        <v>31.192729257641901</v>
      </c>
      <c r="J498" s="49">
        <f t="shared" si="61"/>
        <v>30.1881659388646</v>
      </c>
      <c r="K498" s="49">
        <f t="shared" si="61"/>
        <v>33.236593886462899</v>
      </c>
      <c r="L498" s="49">
        <f t="shared" si="61"/>
        <v>0</v>
      </c>
      <c r="M498" s="49">
        <f t="shared" si="61"/>
        <v>0</v>
      </c>
      <c r="N498" s="49">
        <f t="shared" si="61"/>
        <v>0</v>
      </c>
      <c r="O498" s="49">
        <f t="shared" si="61"/>
        <v>0</v>
      </c>
      <c r="P498" s="49">
        <f t="shared" si="61"/>
        <v>0</v>
      </c>
      <c r="Q498" s="179">
        <f t="shared" si="61"/>
        <v>204.629875545852</v>
      </c>
      <c r="R498" s="308">
        <f>+R496/D496</f>
        <v>29.232839363693099</v>
      </c>
      <c r="S498" s="125"/>
      <c r="T498" s="125"/>
      <c r="U498" s="221">
        <f>+Q498</f>
        <v>204.629875545852</v>
      </c>
      <c r="V498" s="125"/>
      <c r="W498" s="329"/>
      <c r="X498" s="125"/>
      <c r="Y498" s="329"/>
      <c r="Z498" s="125"/>
      <c r="AA498" s="329"/>
      <c r="AB498" s="125"/>
      <c r="AC498" s="126"/>
      <c r="AD498" s="125"/>
      <c r="AE498" s="125"/>
      <c r="AF498" s="125"/>
      <c r="AG498" s="125"/>
      <c r="AH498" s="125"/>
      <c r="AI498" s="125"/>
      <c r="AJ498" s="125"/>
    </row>
    <row r="499" spans="1:36" ht="12.75" customHeight="1">
      <c r="A499" s="36"/>
      <c r="B499" s="331"/>
      <c r="C499" s="36" t="s">
        <v>1460</v>
      </c>
      <c r="D499" s="337"/>
      <c r="E499" s="339"/>
      <c r="F499" s="243"/>
      <c r="G499" s="339"/>
      <c r="H499" s="339"/>
      <c r="I499" s="339"/>
      <c r="J499" s="340"/>
      <c r="K499" s="340"/>
      <c r="L499" s="340"/>
      <c r="M499" s="340"/>
      <c r="N499" s="340"/>
      <c r="O499" s="340"/>
      <c r="P499" s="340"/>
      <c r="Q499" s="95"/>
      <c r="R499" s="310"/>
      <c r="S499" s="125"/>
      <c r="T499" s="125"/>
      <c r="U499" s="125"/>
      <c r="V499" s="125"/>
      <c r="W499" s="329"/>
      <c r="X499" s="125"/>
      <c r="Y499" s="329"/>
      <c r="Z499" s="125"/>
      <c r="AA499" s="329"/>
      <c r="AB499" s="125"/>
      <c r="AC499" s="126"/>
      <c r="AD499" s="125"/>
      <c r="AE499" s="125"/>
      <c r="AF499" s="125"/>
      <c r="AG499" s="125"/>
      <c r="AH499" s="125"/>
      <c r="AI499" s="125"/>
      <c r="AJ499" s="125"/>
    </row>
    <row r="500" spans="1:36" ht="12.75" customHeight="1">
      <c r="A500" s="36"/>
      <c r="B500" s="331"/>
      <c r="C500" s="36" t="s">
        <v>1461</v>
      </c>
      <c r="D500" s="337"/>
      <c r="E500" s="340"/>
      <c r="F500" s="95"/>
      <c r="G500" s="340"/>
      <c r="H500" s="340"/>
      <c r="I500" s="340"/>
      <c r="J500" s="340"/>
      <c r="K500" s="340"/>
      <c r="L500" s="340"/>
      <c r="M500" s="340"/>
      <c r="N500" s="340"/>
      <c r="O500" s="340"/>
      <c r="P500" s="340"/>
      <c r="Q500" s="95"/>
      <c r="R500" s="310"/>
      <c r="S500" s="125"/>
      <c r="T500" s="125"/>
      <c r="U500" s="125"/>
      <c r="V500" s="125"/>
      <c r="W500" s="329"/>
      <c r="X500" s="125"/>
      <c r="Y500" s="329"/>
      <c r="Z500" s="125"/>
      <c r="AA500" s="329"/>
      <c r="AB500" s="125"/>
      <c r="AC500" s="126"/>
      <c r="AD500" s="125"/>
      <c r="AE500" s="125"/>
      <c r="AF500" s="125"/>
      <c r="AG500" s="125"/>
      <c r="AH500" s="125"/>
      <c r="AI500" s="125"/>
      <c r="AJ500" s="125"/>
    </row>
    <row r="501" spans="1:36" ht="12.75" customHeight="1">
      <c r="A501" s="222"/>
      <c r="B501" s="350"/>
      <c r="C501" s="222"/>
      <c r="D501" s="343"/>
      <c r="E501" s="344"/>
      <c r="F501" s="171"/>
      <c r="G501" s="344"/>
      <c r="H501" s="344"/>
      <c r="I501" s="344"/>
      <c r="J501" s="344"/>
      <c r="K501" s="344"/>
      <c r="L501" s="344"/>
      <c r="M501" s="344"/>
      <c r="N501" s="344"/>
      <c r="O501" s="344"/>
      <c r="P501" s="344"/>
      <c r="Q501" s="171"/>
      <c r="R501" s="306"/>
      <c r="S501" s="125"/>
      <c r="T501" s="125"/>
      <c r="U501" s="125"/>
      <c r="V501" s="125"/>
      <c r="W501" s="329"/>
      <c r="X501" s="125"/>
      <c r="Y501" s="329"/>
      <c r="Z501" s="125"/>
      <c r="AA501" s="329"/>
      <c r="AB501" s="125"/>
      <c r="AC501" s="126"/>
      <c r="AD501" s="125"/>
      <c r="AE501" s="125"/>
      <c r="AF501" s="125"/>
      <c r="AG501" s="125"/>
      <c r="AH501" s="125"/>
      <c r="AI501" s="125"/>
      <c r="AJ501" s="125"/>
    </row>
    <row r="502" spans="1:36" ht="12.75" customHeight="1">
      <c r="A502" s="351" t="s">
        <v>591</v>
      </c>
      <c r="B502" s="352">
        <v>1060</v>
      </c>
      <c r="C502" s="285" t="s">
        <v>592</v>
      </c>
      <c r="D502" s="333">
        <v>1160</v>
      </c>
      <c r="E502" s="232">
        <v>26850</v>
      </c>
      <c r="F502" s="216">
        <v>26365</v>
      </c>
      <c r="G502" s="232">
        <v>32936</v>
      </c>
      <c r="H502" s="232">
        <v>42738</v>
      </c>
      <c r="I502" s="232">
        <v>30152</v>
      </c>
      <c r="J502" s="339">
        <v>26645</v>
      </c>
      <c r="K502" s="339">
        <v>33274</v>
      </c>
      <c r="L502" s="339"/>
      <c r="M502" s="339"/>
      <c r="N502" s="339"/>
      <c r="O502" s="339"/>
      <c r="P502" s="339"/>
      <c r="Q502" s="148">
        <f>SUM(E502:P502)</f>
        <v>218960</v>
      </c>
      <c r="R502" s="460">
        <f>AVERAGE(E502:P502)</f>
        <v>31280</v>
      </c>
      <c r="S502" s="309">
        <f>+R502</f>
        <v>31280</v>
      </c>
      <c r="T502" s="125"/>
      <c r="U502" s="125"/>
      <c r="V502" s="125"/>
      <c r="W502" s="329"/>
      <c r="X502" s="125"/>
      <c r="Y502" s="329"/>
      <c r="Z502" s="125"/>
      <c r="AA502" s="329"/>
      <c r="AB502" s="125"/>
      <c r="AC502" s="126"/>
      <c r="AD502" s="125"/>
      <c r="AE502" s="125"/>
      <c r="AF502" s="125"/>
      <c r="AG502" s="125"/>
      <c r="AH502" s="125"/>
      <c r="AI502" s="125"/>
      <c r="AJ502" s="125"/>
    </row>
    <row r="503" spans="1:36" ht="12.75" customHeight="1">
      <c r="A503" s="330"/>
      <c r="B503" s="337"/>
      <c r="C503" s="36" t="s">
        <v>1462</v>
      </c>
      <c r="D503" s="337"/>
      <c r="E503" s="348" t="s">
        <v>376</v>
      </c>
      <c r="F503" s="233" t="s">
        <v>376</v>
      </c>
      <c r="G503" s="348" t="s">
        <v>376</v>
      </c>
      <c r="H503" s="348" t="s">
        <v>376</v>
      </c>
      <c r="I503" s="348" t="s">
        <v>376</v>
      </c>
      <c r="J503" s="349" t="s">
        <v>376</v>
      </c>
      <c r="K503" s="349" t="s">
        <v>376</v>
      </c>
      <c r="L503" s="349"/>
      <c r="M503" s="349"/>
      <c r="N503" s="349"/>
      <c r="O503" s="340"/>
      <c r="P503" s="340"/>
      <c r="Q503" s="148">
        <f>SUM(E503:P503)</f>
        <v>0</v>
      </c>
      <c r="R503" s="310">
        <f>Q503/12</f>
        <v>0</v>
      </c>
      <c r="S503" s="125"/>
      <c r="T503" s="309">
        <f>+R503</f>
        <v>0</v>
      </c>
      <c r="U503" s="125"/>
      <c r="V503" s="329" t="s">
        <v>376</v>
      </c>
      <c r="W503" s="329" t="s">
        <v>376</v>
      </c>
      <c r="X503" s="329" t="s">
        <v>376</v>
      </c>
      <c r="Y503" s="329" t="s">
        <v>376</v>
      </c>
      <c r="Z503" s="329" t="s">
        <v>376</v>
      </c>
      <c r="AA503" s="329" t="s">
        <v>376</v>
      </c>
      <c r="AB503" s="125"/>
      <c r="AC503" s="126"/>
      <c r="AD503" s="125"/>
      <c r="AE503" s="125"/>
      <c r="AF503" s="125"/>
      <c r="AG503" s="125"/>
      <c r="AH503" s="125"/>
      <c r="AI503" s="125"/>
      <c r="AJ503" s="125"/>
    </row>
    <row r="504" spans="1:36" ht="12.75" customHeight="1">
      <c r="A504" s="36"/>
      <c r="B504" s="331"/>
      <c r="C504" s="36" t="s">
        <v>868</v>
      </c>
      <c r="D504" s="337"/>
      <c r="E504" s="118">
        <f t="shared" ref="E504:P504" si="62">E502/$D502</f>
        <v>23.1465517241379</v>
      </c>
      <c r="F504" s="118">
        <f t="shared" si="62"/>
        <v>22.7284482758621</v>
      </c>
      <c r="G504" s="49">
        <f t="shared" si="62"/>
        <v>28.393103448275902</v>
      </c>
      <c r="H504" s="49">
        <f t="shared" si="62"/>
        <v>36.843103448275897</v>
      </c>
      <c r="I504" s="49">
        <f t="shared" si="62"/>
        <v>25.9931034482759</v>
      </c>
      <c r="J504" s="49">
        <f t="shared" si="62"/>
        <v>22.9698275862069</v>
      </c>
      <c r="K504" s="49">
        <f t="shared" si="62"/>
        <v>28.6844827586207</v>
      </c>
      <c r="L504" s="49">
        <f t="shared" si="62"/>
        <v>0</v>
      </c>
      <c r="M504" s="49">
        <f t="shared" si="62"/>
        <v>0</v>
      </c>
      <c r="N504" s="49">
        <f t="shared" si="62"/>
        <v>0</v>
      </c>
      <c r="O504" s="49">
        <f t="shared" si="62"/>
        <v>0</v>
      </c>
      <c r="P504" s="49">
        <f t="shared" si="62"/>
        <v>0</v>
      </c>
      <c r="Q504" s="179">
        <f>Q502/$D$502</f>
        <v>188.758620689655</v>
      </c>
      <c r="R504" s="308">
        <f>+R502/D502</f>
        <v>26.965517241379299</v>
      </c>
      <c r="S504" s="125"/>
      <c r="T504" s="125"/>
      <c r="U504" s="221">
        <f>+Q504</f>
        <v>188.758620689655</v>
      </c>
      <c r="V504" s="125"/>
      <c r="W504" s="329"/>
      <c r="X504" s="125"/>
      <c r="Y504" s="329"/>
      <c r="Z504" s="125"/>
      <c r="AA504" s="329"/>
      <c r="AB504" s="125"/>
      <c r="AC504" s="126"/>
      <c r="AD504" s="125"/>
      <c r="AE504" s="125"/>
      <c r="AF504" s="125"/>
      <c r="AG504" s="125"/>
      <c r="AH504" s="125"/>
      <c r="AI504" s="125"/>
      <c r="AJ504" s="125"/>
    </row>
    <row r="505" spans="1:36" ht="12.75" customHeight="1">
      <c r="A505" s="36"/>
      <c r="B505" s="331"/>
      <c r="C505" s="36" t="s">
        <v>1463</v>
      </c>
      <c r="D505" s="337"/>
      <c r="E505" s="339"/>
      <c r="F505" s="243"/>
      <c r="G505" s="340"/>
      <c r="H505" s="340"/>
      <c r="I505" s="340"/>
      <c r="J505" s="340"/>
      <c r="K505" s="340"/>
      <c r="L505" s="340"/>
      <c r="M505" s="340"/>
      <c r="N505" s="340"/>
      <c r="O505" s="340"/>
      <c r="P505" s="340"/>
      <c r="Q505" s="95"/>
      <c r="R505" s="310"/>
      <c r="S505" s="125"/>
      <c r="T505" s="125"/>
      <c r="U505" s="125"/>
      <c r="V505" s="125"/>
      <c r="W505" s="329"/>
      <c r="X505" s="125"/>
      <c r="Y505" s="329"/>
      <c r="Z505" s="125"/>
      <c r="AA505" s="329"/>
      <c r="AB505" s="125"/>
      <c r="AC505" s="126"/>
      <c r="AD505" s="125"/>
      <c r="AE505" s="125"/>
      <c r="AF505" s="125"/>
      <c r="AG505" s="125"/>
      <c r="AH505" s="125"/>
      <c r="AI505" s="125"/>
      <c r="AJ505" s="125"/>
    </row>
    <row r="506" spans="1:36" ht="12.75" customHeight="1">
      <c r="A506" s="36"/>
      <c r="B506" s="331"/>
      <c r="C506" s="36" t="s">
        <v>1465</v>
      </c>
      <c r="D506" s="337"/>
      <c r="E506" s="340"/>
      <c r="F506" s="95"/>
      <c r="G506" s="340"/>
      <c r="H506" s="340"/>
      <c r="I506" s="340"/>
      <c r="J506" s="340"/>
      <c r="K506" s="340"/>
      <c r="L506" s="340"/>
      <c r="M506" s="340"/>
      <c r="N506" s="340"/>
      <c r="O506" s="340"/>
      <c r="P506" s="340"/>
      <c r="Q506" s="95"/>
      <c r="R506" s="310"/>
      <c r="S506" s="125"/>
      <c r="T506" s="125"/>
      <c r="U506" s="125"/>
      <c r="V506" s="125"/>
      <c r="W506" s="329"/>
      <c r="X506" s="125"/>
      <c r="Y506" s="329"/>
      <c r="Z506" s="125"/>
      <c r="AA506" s="329"/>
      <c r="AB506" s="125"/>
      <c r="AC506" s="126"/>
      <c r="AD506" s="125"/>
      <c r="AE506" s="125"/>
      <c r="AF506" s="125"/>
      <c r="AG506" s="125"/>
      <c r="AH506" s="125"/>
      <c r="AI506" s="125"/>
      <c r="AJ506" s="125"/>
    </row>
    <row r="507" spans="1:36" ht="12.75" customHeight="1">
      <c r="A507" s="36"/>
      <c r="B507" s="331"/>
      <c r="C507" s="36" t="s">
        <v>1467</v>
      </c>
      <c r="D507" s="337"/>
      <c r="E507" s="340"/>
      <c r="F507" s="95"/>
      <c r="G507" s="340"/>
      <c r="H507" s="340"/>
      <c r="I507" s="340"/>
      <c r="J507" s="340"/>
      <c r="K507" s="340"/>
      <c r="L507" s="340"/>
      <c r="M507" s="340"/>
      <c r="N507" s="340"/>
      <c r="O507" s="340"/>
      <c r="P507" s="340"/>
      <c r="Q507" s="95"/>
      <c r="R507" s="310"/>
      <c r="S507" s="125"/>
      <c r="T507" s="125"/>
      <c r="U507" s="125"/>
      <c r="V507" s="125"/>
      <c r="W507" s="329"/>
      <c r="X507" s="125"/>
      <c r="Y507" s="329"/>
      <c r="Z507" s="125"/>
      <c r="AA507" s="329"/>
      <c r="AB507" s="125"/>
      <c r="AC507" s="126"/>
      <c r="AD507" s="125"/>
      <c r="AE507" s="125"/>
      <c r="AF507" s="125"/>
      <c r="AG507" s="125"/>
      <c r="AH507" s="125"/>
      <c r="AI507" s="125"/>
      <c r="AJ507" s="125"/>
    </row>
    <row r="508" spans="1:36" ht="12.75" customHeight="1">
      <c r="A508" s="36"/>
      <c r="B508" s="331"/>
      <c r="C508" s="36" t="s">
        <v>1468</v>
      </c>
      <c r="D508" s="337"/>
      <c r="E508" s="340"/>
      <c r="F508" s="95"/>
      <c r="G508" s="340"/>
      <c r="H508" s="340"/>
      <c r="I508" s="340"/>
      <c r="J508" s="340"/>
      <c r="K508" s="340"/>
      <c r="L508" s="340"/>
      <c r="M508" s="340"/>
      <c r="N508" s="340"/>
      <c r="O508" s="340"/>
      <c r="P508" s="340"/>
      <c r="Q508" s="95"/>
      <c r="R508" s="310"/>
      <c r="S508" s="125"/>
      <c r="T508" s="125"/>
      <c r="U508" s="125"/>
      <c r="V508" s="125"/>
      <c r="W508" s="329"/>
      <c r="X508" s="125"/>
      <c r="Y508" s="329"/>
      <c r="Z508" s="125"/>
      <c r="AA508" s="329"/>
      <c r="AB508" s="125"/>
      <c r="AC508" s="126"/>
      <c r="AD508" s="125"/>
      <c r="AE508" s="125"/>
      <c r="AF508" s="125"/>
      <c r="AG508" s="125"/>
      <c r="AH508" s="125"/>
      <c r="AI508" s="125"/>
      <c r="AJ508" s="125"/>
    </row>
    <row r="509" spans="1:36" ht="12.75" customHeight="1">
      <c r="A509" s="222"/>
      <c r="B509" s="350"/>
      <c r="C509" s="222"/>
      <c r="D509" s="343"/>
      <c r="E509" s="344"/>
      <c r="F509" s="171"/>
      <c r="G509" s="344"/>
      <c r="H509" s="344"/>
      <c r="I509" s="344"/>
      <c r="J509" s="344"/>
      <c r="K509" s="344"/>
      <c r="L509" s="344"/>
      <c r="M509" s="344"/>
      <c r="N509" s="344"/>
      <c r="O509" s="344"/>
      <c r="P509" s="344"/>
      <c r="Q509" s="171"/>
      <c r="R509" s="306"/>
      <c r="S509" s="125"/>
      <c r="T509" s="125"/>
      <c r="U509" s="125"/>
      <c r="V509" s="125"/>
      <c r="W509" s="329"/>
      <c r="X509" s="125"/>
      <c r="Y509" s="329"/>
      <c r="Z509" s="125"/>
      <c r="AA509" s="329"/>
      <c r="AB509" s="125"/>
      <c r="AC509" s="126"/>
      <c r="AD509" s="125"/>
      <c r="AE509" s="125"/>
      <c r="AF509" s="125"/>
      <c r="AG509" s="125"/>
      <c r="AH509" s="125"/>
      <c r="AI509" s="125"/>
      <c r="AJ509" s="125"/>
    </row>
    <row r="510" spans="1:36" ht="12.75" customHeight="1">
      <c r="A510" s="351" t="s">
        <v>596</v>
      </c>
      <c r="B510" s="352">
        <v>1041</v>
      </c>
      <c r="C510" s="285" t="s">
        <v>597</v>
      </c>
      <c r="D510" s="333">
        <v>2185</v>
      </c>
      <c r="E510" s="232">
        <v>97045</v>
      </c>
      <c r="F510" s="216">
        <v>90150</v>
      </c>
      <c r="G510" s="232">
        <v>92517</v>
      </c>
      <c r="H510" s="232">
        <v>62481</v>
      </c>
      <c r="I510" s="232">
        <v>83148.600000000006</v>
      </c>
      <c r="J510" s="169">
        <v>78157</v>
      </c>
      <c r="K510" s="364"/>
      <c r="L510" s="364"/>
      <c r="M510" s="364"/>
      <c r="N510" s="364"/>
      <c r="O510" s="364"/>
      <c r="P510" s="364"/>
      <c r="Q510" s="148">
        <f>SUM(E510:P510)</f>
        <v>503498.6</v>
      </c>
      <c r="R510" s="460">
        <f>AVERAGE(E510:P510)</f>
        <v>83916.433333333305</v>
      </c>
      <c r="S510" s="309">
        <f>+R510</f>
        <v>83916.433333333305</v>
      </c>
      <c r="T510" s="125"/>
      <c r="U510" s="125"/>
      <c r="V510" s="125"/>
      <c r="W510" s="329"/>
      <c r="X510" s="125"/>
      <c r="Y510" s="329"/>
      <c r="Z510" s="125"/>
      <c r="AA510" s="329"/>
      <c r="AB510" s="125"/>
      <c r="AC510" s="126"/>
      <c r="AD510" s="125"/>
      <c r="AE510" s="125"/>
      <c r="AF510" s="125"/>
      <c r="AG510" s="125"/>
      <c r="AH510" s="125"/>
      <c r="AI510" s="125"/>
      <c r="AJ510" s="125"/>
    </row>
    <row r="511" spans="1:36" ht="12.75" customHeight="1">
      <c r="A511" s="330"/>
      <c r="B511" s="337"/>
      <c r="C511" s="36" t="s">
        <v>1469</v>
      </c>
      <c r="D511" s="2"/>
      <c r="E511" s="348" t="s">
        <v>376</v>
      </c>
      <c r="F511" s="233" t="s">
        <v>376</v>
      </c>
      <c r="G511" s="348" t="s">
        <v>376</v>
      </c>
      <c r="H511" s="348" t="s">
        <v>376</v>
      </c>
      <c r="I511" s="348" t="s">
        <v>376</v>
      </c>
      <c r="J511" s="349" t="s">
        <v>376</v>
      </c>
      <c r="K511" s="349"/>
      <c r="L511" s="349"/>
      <c r="M511" s="349"/>
      <c r="N511" s="349"/>
      <c r="O511" s="340"/>
      <c r="P511" s="340"/>
      <c r="Q511" s="148">
        <f>SUM(E511:P511)</f>
        <v>0</v>
      </c>
      <c r="R511" s="310">
        <f>Q511/12</f>
        <v>0</v>
      </c>
      <c r="S511" s="125"/>
      <c r="T511" s="309">
        <f>+R511</f>
        <v>0</v>
      </c>
      <c r="U511" s="125"/>
      <c r="V511" s="329" t="s">
        <v>376</v>
      </c>
      <c r="W511" s="329" t="s">
        <v>376</v>
      </c>
      <c r="X511" s="329" t="s">
        <v>376</v>
      </c>
      <c r="Y511" s="329" t="s">
        <v>376</v>
      </c>
      <c r="Z511" s="329" t="s">
        <v>376</v>
      </c>
      <c r="AA511" s="329" t="s">
        <v>376</v>
      </c>
      <c r="AB511" s="125"/>
      <c r="AC511" s="126"/>
      <c r="AD511" s="125"/>
      <c r="AE511" s="125"/>
      <c r="AF511" s="125"/>
      <c r="AG511" s="125"/>
      <c r="AH511" s="125"/>
      <c r="AI511" s="125"/>
      <c r="AJ511" s="125"/>
    </row>
    <row r="512" spans="1:36" ht="12.75" customHeight="1">
      <c r="A512" s="36"/>
      <c r="B512" s="331"/>
      <c r="C512" s="36" t="s">
        <v>1415</v>
      </c>
      <c r="D512" s="2"/>
      <c r="E512" s="49">
        <f t="shared" ref="E512:Q512" si="63">E510/$D$510</f>
        <v>44.414187643020597</v>
      </c>
      <c r="F512" s="49">
        <f t="shared" si="63"/>
        <v>41.258581235697903</v>
      </c>
      <c r="G512" s="49">
        <f t="shared" si="63"/>
        <v>42.341876430206</v>
      </c>
      <c r="H512" s="49">
        <f t="shared" si="63"/>
        <v>28.595423340961101</v>
      </c>
      <c r="I512" s="49">
        <f t="shared" si="63"/>
        <v>38.054279176201398</v>
      </c>
      <c r="J512" s="49">
        <f t="shared" si="63"/>
        <v>35.7697940503433</v>
      </c>
      <c r="K512" s="49">
        <f t="shared" si="63"/>
        <v>0</v>
      </c>
      <c r="L512" s="49">
        <f t="shared" si="63"/>
        <v>0</v>
      </c>
      <c r="M512" s="49">
        <f t="shared" si="63"/>
        <v>0</v>
      </c>
      <c r="N512" s="49">
        <f t="shared" si="63"/>
        <v>0</v>
      </c>
      <c r="O512" s="49">
        <f t="shared" si="63"/>
        <v>0</v>
      </c>
      <c r="P512" s="49">
        <f t="shared" si="63"/>
        <v>0</v>
      </c>
      <c r="Q512" s="179">
        <f t="shared" si="63"/>
        <v>230.43414187643</v>
      </c>
      <c r="R512" s="308">
        <f>+R510/D510</f>
        <v>38.4056903127384</v>
      </c>
      <c r="S512" s="125"/>
      <c r="T512" s="125"/>
      <c r="U512" s="221">
        <f>+Q512</f>
        <v>230.43414187643</v>
      </c>
      <c r="V512" s="125"/>
      <c r="W512" s="329"/>
      <c r="X512" s="125"/>
      <c r="Y512" s="329"/>
      <c r="Z512" s="125"/>
      <c r="AA512" s="329"/>
      <c r="AB512" s="125"/>
      <c r="AC512" s="126"/>
      <c r="AD512" s="125"/>
      <c r="AE512" s="125"/>
      <c r="AF512" s="125"/>
      <c r="AG512" s="125"/>
      <c r="AH512" s="125"/>
      <c r="AI512" s="125"/>
      <c r="AJ512" s="125"/>
    </row>
    <row r="513" spans="1:36" ht="12.75" customHeight="1">
      <c r="A513" s="36"/>
      <c r="B513" s="331"/>
      <c r="C513" s="36" t="s">
        <v>1470</v>
      </c>
      <c r="D513" s="337"/>
      <c r="E513" s="340"/>
      <c r="F513" s="95"/>
      <c r="G513" s="340"/>
      <c r="H513" s="340"/>
      <c r="I513" s="340"/>
      <c r="J513" s="340"/>
      <c r="K513" s="340"/>
      <c r="L513" s="340"/>
      <c r="M513" s="340"/>
      <c r="N513" s="340"/>
      <c r="O513" s="340"/>
      <c r="P513" s="340"/>
      <c r="Q513" s="95"/>
      <c r="R513" s="310"/>
      <c r="S513" s="125"/>
      <c r="T513" s="125"/>
      <c r="U513" s="125"/>
      <c r="V513" s="125"/>
      <c r="W513" s="329"/>
      <c r="X513" s="125"/>
      <c r="Y513" s="329"/>
      <c r="Z513" s="125"/>
      <c r="AA513" s="329"/>
      <c r="AB513" s="125"/>
      <c r="AC513" s="126"/>
      <c r="AD513" s="125"/>
      <c r="AE513" s="125"/>
      <c r="AF513" s="125"/>
      <c r="AG513" s="125"/>
      <c r="AH513" s="125"/>
      <c r="AI513" s="125"/>
      <c r="AJ513" s="125"/>
    </row>
    <row r="514" spans="1:36" ht="12.75" customHeight="1">
      <c r="A514" s="36"/>
      <c r="B514" s="331"/>
      <c r="C514" s="36" t="s">
        <v>1468</v>
      </c>
      <c r="D514" s="337"/>
      <c r="E514" s="340"/>
      <c r="F514" s="95"/>
      <c r="G514" s="340"/>
      <c r="H514" s="340"/>
      <c r="I514" s="340"/>
      <c r="J514" s="340"/>
      <c r="K514" s="340"/>
      <c r="L514" s="340"/>
      <c r="M514" s="340"/>
      <c r="N514" s="340"/>
      <c r="O514" s="340"/>
      <c r="P514" s="340"/>
      <c r="Q514" s="95"/>
      <c r="R514" s="310"/>
      <c r="S514" s="125"/>
      <c r="T514" s="125"/>
      <c r="U514" s="125"/>
      <c r="V514" s="125"/>
      <c r="W514" s="329"/>
      <c r="X514" s="125"/>
      <c r="Y514" s="329"/>
      <c r="Z514" s="125"/>
      <c r="AA514" s="329"/>
      <c r="AB514" s="125"/>
      <c r="AC514" s="126"/>
      <c r="AD514" s="125"/>
      <c r="AE514" s="125"/>
      <c r="AF514" s="125"/>
      <c r="AG514" s="125"/>
      <c r="AH514" s="125"/>
      <c r="AI514" s="125"/>
      <c r="AJ514" s="125"/>
    </row>
    <row r="515" spans="1:36" ht="12.75" customHeight="1">
      <c r="A515" s="222"/>
      <c r="B515" s="350"/>
      <c r="C515" s="222"/>
      <c r="D515" s="343"/>
      <c r="E515" s="344"/>
      <c r="F515" s="171"/>
      <c r="G515" s="344"/>
      <c r="H515" s="344"/>
      <c r="I515" s="344"/>
      <c r="J515" s="344"/>
      <c r="K515" s="344"/>
      <c r="L515" s="344"/>
      <c r="M515" s="344"/>
      <c r="N515" s="344"/>
      <c r="O515" s="344"/>
      <c r="P515" s="344"/>
      <c r="Q515" s="171"/>
      <c r="R515" s="306"/>
      <c r="S515" s="125"/>
      <c r="T515" s="125"/>
      <c r="U515" s="125"/>
      <c r="V515" s="125"/>
      <c r="W515" s="329"/>
      <c r="X515" s="125"/>
      <c r="Y515" s="329"/>
      <c r="Z515" s="125"/>
      <c r="AA515" s="329"/>
      <c r="AB515" s="125"/>
      <c r="AC515" s="126"/>
      <c r="AD515" s="125"/>
      <c r="AE515" s="125"/>
      <c r="AF515" s="125"/>
      <c r="AG515" s="125"/>
      <c r="AH515" s="125"/>
      <c r="AI515" s="125"/>
      <c r="AJ515" s="125"/>
    </row>
    <row r="516" spans="1:36" ht="12.75" customHeight="1">
      <c r="A516" s="351" t="s">
        <v>604</v>
      </c>
      <c r="B516" s="352">
        <v>1040</v>
      </c>
      <c r="C516" s="285" t="s">
        <v>605</v>
      </c>
      <c r="D516" s="333">
        <v>1085</v>
      </c>
      <c r="E516" s="232">
        <v>32785</v>
      </c>
      <c r="F516" s="216">
        <v>80234</v>
      </c>
      <c r="G516" s="232">
        <v>35769</v>
      </c>
      <c r="H516" s="232">
        <v>28558</v>
      </c>
      <c r="I516" s="232">
        <v>35976.1</v>
      </c>
      <c r="J516" s="232">
        <v>23893</v>
      </c>
      <c r="K516" s="169"/>
      <c r="L516" s="364"/>
      <c r="M516" s="364"/>
      <c r="N516" s="364"/>
      <c r="O516" s="364"/>
      <c r="P516" s="364"/>
      <c r="Q516" s="148">
        <f>SUM(E516:P516)</f>
        <v>237215.1</v>
      </c>
      <c r="R516" s="460">
        <f>AVERAGE(E516:P516)</f>
        <v>39535.85</v>
      </c>
      <c r="S516" s="309">
        <f>+R516</f>
        <v>39535.85</v>
      </c>
      <c r="T516" s="125"/>
      <c r="U516" s="125"/>
      <c r="V516" s="125"/>
      <c r="W516" s="329"/>
      <c r="X516" s="125"/>
      <c r="Y516" s="329"/>
      <c r="Z516" s="125"/>
      <c r="AA516" s="329"/>
      <c r="AB516" s="125"/>
      <c r="AC516" s="126"/>
      <c r="AD516" s="125"/>
      <c r="AE516" s="125"/>
      <c r="AF516" s="125"/>
      <c r="AG516" s="125"/>
      <c r="AH516" s="125"/>
      <c r="AI516" s="125"/>
      <c r="AJ516" s="125"/>
    </row>
    <row r="517" spans="1:36" ht="12.75" customHeight="1">
      <c r="A517" s="330"/>
      <c r="B517" s="337"/>
      <c r="C517" s="36" t="s">
        <v>1471</v>
      </c>
      <c r="D517" s="2"/>
      <c r="E517" s="348" t="s">
        <v>376</v>
      </c>
      <c r="F517" s="233" t="s">
        <v>376</v>
      </c>
      <c r="G517" s="348" t="s">
        <v>376</v>
      </c>
      <c r="H517" s="348" t="s">
        <v>376</v>
      </c>
      <c r="I517" s="348" t="s">
        <v>376</v>
      </c>
      <c r="J517" s="348" t="s">
        <v>376</v>
      </c>
      <c r="K517" s="349"/>
      <c r="L517" s="349"/>
      <c r="M517" s="349"/>
      <c r="N517" s="349"/>
      <c r="O517" s="340"/>
      <c r="P517" s="340"/>
      <c r="Q517" s="148">
        <f>SUM(E517:P517)</f>
        <v>0</v>
      </c>
      <c r="R517" s="310">
        <f>Q517/12</f>
        <v>0</v>
      </c>
      <c r="S517" s="125"/>
      <c r="T517" s="309">
        <f>+R517</f>
        <v>0</v>
      </c>
      <c r="U517" s="125"/>
      <c r="V517" s="329" t="s">
        <v>376</v>
      </c>
      <c r="W517" s="329" t="s">
        <v>376</v>
      </c>
      <c r="X517" s="329" t="s">
        <v>376</v>
      </c>
      <c r="Y517" s="329" t="s">
        <v>376</v>
      </c>
      <c r="Z517" s="329" t="s">
        <v>376</v>
      </c>
      <c r="AA517" s="329" t="s">
        <v>376</v>
      </c>
      <c r="AB517" s="125"/>
      <c r="AC517" s="126"/>
      <c r="AD517" s="125"/>
      <c r="AE517" s="125"/>
      <c r="AF517" s="125"/>
      <c r="AG517" s="125"/>
      <c r="AH517" s="125"/>
      <c r="AI517" s="125"/>
      <c r="AJ517" s="125"/>
    </row>
    <row r="518" spans="1:36" ht="12.75" customHeight="1">
      <c r="A518" s="36"/>
      <c r="B518" s="331"/>
      <c r="C518" s="36" t="s">
        <v>1072</v>
      </c>
      <c r="D518" s="2"/>
      <c r="E518" s="49">
        <f t="shared" ref="E518:Q518" si="64">E516/$D$516</f>
        <v>30.216589861751199</v>
      </c>
      <c r="F518" s="49">
        <f t="shared" si="64"/>
        <v>73.948387096774198</v>
      </c>
      <c r="G518" s="49">
        <f t="shared" si="64"/>
        <v>32.9668202764977</v>
      </c>
      <c r="H518" s="49">
        <f t="shared" si="64"/>
        <v>26.320737327188901</v>
      </c>
      <c r="I518" s="49">
        <f t="shared" si="64"/>
        <v>33.157695852534601</v>
      </c>
      <c r="J518" s="49">
        <f t="shared" si="64"/>
        <v>22.021198156682001</v>
      </c>
      <c r="K518" s="49">
        <f t="shared" si="64"/>
        <v>0</v>
      </c>
      <c r="L518" s="49">
        <f t="shared" si="64"/>
        <v>0</v>
      </c>
      <c r="M518" s="49">
        <f t="shared" si="64"/>
        <v>0</v>
      </c>
      <c r="N518" s="49">
        <f t="shared" si="64"/>
        <v>0</v>
      </c>
      <c r="O518" s="49">
        <f t="shared" si="64"/>
        <v>0</v>
      </c>
      <c r="P518" s="49">
        <f t="shared" si="64"/>
        <v>0</v>
      </c>
      <c r="Q518" s="179">
        <f t="shared" si="64"/>
        <v>218.63142857142901</v>
      </c>
      <c r="R518" s="308">
        <f>+R516/D516</f>
        <v>36.4385714285714</v>
      </c>
      <c r="S518" s="125"/>
      <c r="T518" s="125"/>
      <c r="U518" s="221">
        <f>+Q518</f>
        <v>218.63142857142901</v>
      </c>
      <c r="V518" s="125"/>
      <c r="W518" s="329"/>
      <c r="X518" s="125"/>
      <c r="Y518" s="329"/>
      <c r="Z518" s="125"/>
      <c r="AA518" s="329"/>
      <c r="AB518" s="125"/>
      <c r="AC518" s="126"/>
      <c r="AD518" s="125"/>
      <c r="AE518" s="125"/>
      <c r="AF518" s="125"/>
      <c r="AG518" s="125"/>
      <c r="AH518" s="125"/>
      <c r="AI518" s="125"/>
      <c r="AJ518" s="125"/>
    </row>
    <row r="519" spans="1:36" ht="12.75" customHeight="1">
      <c r="A519" s="36"/>
      <c r="B519" s="331"/>
      <c r="C519" s="36" t="s">
        <v>1472</v>
      </c>
      <c r="D519" s="337"/>
      <c r="E519" s="340"/>
      <c r="F519" s="95"/>
      <c r="G519" s="340"/>
      <c r="H519" s="340"/>
      <c r="I519" s="340"/>
      <c r="J519" s="340"/>
      <c r="K519" s="340"/>
      <c r="L519" s="340"/>
      <c r="M519" s="340"/>
      <c r="N519" s="340"/>
      <c r="O519" s="340"/>
      <c r="P519" s="340"/>
      <c r="Q519" s="95"/>
      <c r="R519" s="310"/>
      <c r="S519" s="125"/>
      <c r="T519" s="125"/>
      <c r="U519" s="125"/>
      <c r="V519" s="125"/>
      <c r="W519" s="329"/>
      <c r="X519" s="125"/>
      <c r="Y519" s="329"/>
      <c r="Z519" s="125"/>
      <c r="AA519" s="329"/>
      <c r="AB519" s="125"/>
      <c r="AC519" s="126"/>
      <c r="AD519" s="125"/>
      <c r="AE519" s="125"/>
      <c r="AF519" s="125"/>
      <c r="AG519" s="125"/>
      <c r="AH519" s="125"/>
      <c r="AI519" s="125"/>
      <c r="AJ519" s="125"/>
    </row>
    <row r="520" spans="1:36" ht="12.75" customHeight="1">
      <c r="A520" s="36"/>
      <c r="B520" s="331"/>
      <c r="C520" s="36" t="s">
        <v>1473</v>
      </c>
      <c r="D520" s="337"/>
      <c r="E520" s="340"/>
      <c r="F520" s="95"/>
      <c r="G520" s="340"/>
      <c r="H520" s="340"/>
      <c r="I520" s="340"/>
      <c r="J520" s="340"/>
      <c r="K520" s="340"/>
      <c r="L520" s="340"/>
      <c r="M520" s="340"/>
      <c r="N520" s="340"/>
      <c r="O520" s="340"/>
      <c r="P520" s="340"/>
      <c r="Q520" s="95"/>
      <c r="R520" s="310"/>
      <c r="S520" s="125"/>
      <c r="T520" s="125"/>
      <c r="U520" s="125"/>
      <c r="V520" s="125"/>
      <c r="W520" s="329"/>
      <c r="X520" s="125"/>
      <c r="Y520" s="329"/>
      <c r="Z520" s="125"/>
      <c r="AA520" s="329"/>
      <c r="AB520" s="125"/>
      <c r="AC520" s="126"/>
      <c r="AD520" s="125"/>
      <c r="AE520" s="125"/>
      <c r="AF520" s="125"/>
      <c r="AG520" s="125"/>
      <c r="AH520" s="125"/>
      <c r="AI520" s="125"/>
      <c r="AJ520" s="125"/>
    </row>
    <row r="521" spans="1:36" ht="12.75" customHeight="1">
      <c r="A521" s="36"/>
      <c r="B521" s="331"/>
      <c r="C521" s="36" t="s">
        <v>1474</v>
      </c>
      <c r="D521" s="337"/>
      <c r="E521" s="340"/>
      <c r="F521" s="95"/>
      <c r="G521" s="340"/>
      <c r="H521" s="340"/>
      <c r="I521" s="340"/>
      <c r="J521" s="340"/>
      <c r="K521" s="340"/>
      <c r="L521" s="340"/>
      <c r="M521" s="340"/>
      <c r="N521" s="340"/>
      <c r="O521" s="340"/>
      <c r="P521" s="340"/>
      <c r="Q521" s="95"/>
      <c r="R521" s="310"/>
      <c r="S521" s="125"/>
      <c r="T521" s="125"/>
      <c r="U521" s="125"/>
      <c r="V521" s="125"/>
      <c r="W521" s="329"/>
      <c r="X521" s="125"/>
      <c r="Y521" s="329"/>
      <c r="Z521" s="125"/>
      <c r="AA521" s="329"/>
      <c r="AB521" s="125"/>
      <c r="AC521" s="126"/>
      <c r="AD521" s="125"/>
      <c r="AE521" s="125"/>
      <c r="AF521" s="125"/>
      <c r="AG521" s="125"/>
      <c r="AH521" s="125"/>
      <c r="AI521" s="125"/>
      <c r="AJ521" s="125"/>
    </row>
    <row r="522" spans="1:36" ht="12.75" customHeight="1">
      <c r="A522" s="36"/>
      <c r="B522" s="331"/>
      <c r="C522" s="36" t="s">
        <v>1475</v>
      </c>
      <c r="D522" s="337"/>
      <c r="E522" s="340"/>
      <c r="F522" s="95"/>
      <c r="G522" s="340"/>
      <c r="H522" s="340"/>
      <c r="I522" s="340"/>
      <c r="J522" s="340"/>
      <c r="K522" s="340"/>
      <c r="L522" s="340"/>
      <c r="M522" s="340"/>
      <c r="N522" s="340"/>
      <c r="O522" s="340"/>
      <c r="P522" s="340"/>
      <c r="Q522" s="95"/>
      <c r="R522" s="310"/>
      <c r="S522" s="125"/>
      <c r="T522" s="125"/>
      <c r="U522" s="125"/>
      <c r="V522" s="125"/>
      <c r="W522" s="329"/>
      <c r="X522" s="125"/>
      <c r="Y522" s="329"/>
      <c r="Z522" s="125"/>
      <c r="AA522" s="329"/>
      <c r="AB522" s="125"/>
      <c r="AC522" s="126"/>
      <c r="AD522" s="125"/>
      <c r="AE522" s="125"/>
      <c r="AF522" s="125"/>
      <c r="AG522" s="125"/>
      <c r="AH522" s="125"/>
      <c r="AI522" s="125"/>
      <c r="AJ522" s="125"/>
    </row>
    <row r="523" spans="1:36" ht="12.75" customHeight="1">
      <c r="A523" s="222"/>
      <c r="B523" s="350"/>
      <c r="C523" s="222"/>
      <c r="D523" s="343"/>
      <c r="E523" s="344"/>
      <c r="F523" s="171"/>
      <c r="G523" s="344"/>
      <c r="H523" s="344"/>
      <c r="I523" s="344"/>
      <c r="J523" s="344"/>
      <c r="K523" s="344"/>
      <c r="L523" s="344"/>
      <c r="M523" s="344"/>
      <c r="N523" s="344"/>
      <c r="O523" s="344"/>
      <c r="P523" s="344"/>
      <c r="Q523" s="171"/>
      <c r="R523" s="306"/>
      <c r="S523" s="125"/>
      <c r="T523" s="125"/>
      <c r="U523" s="125"/>
      <c r="V523" s="125"/>
      <c r="W523" s="329"/>
      <c r="X523" s="125"/>
      <c r="Y523" s="329"/>
      <c r="Z523" s="125"/>
      <c r="AA523" s="329"/>
      <c r="AB523" s="125"/>
      <c r="AC523" s="126"/>
      <c r="AD523" s="125"/>
      <c r="AE523" s="125"/>
      <c r="AF523" s="125"/>
      <c r="AG523" s="125"/>
      <c r="AH523" s="125"/>
      <c r="AI523" s="125"/>
      <c r="AJ523" s="125"/>
    </row>
    <row r="524" spans="1:36" ht="12.75" customHeight="1">
      <c r="A524" s="351" t="s">
        <v>1476</v>
      </c>
      <c r="B524" s="352">
        <v>1056</v>
      </c>
      <c r="C524" s="285" t="s">
        <v>1477</v>
      </c>
      <c r="D524" s="333">
        <v>2391</v>
      </c>
      <c r="E524" s="232">
        <v>0</v>
      </c>
      <c r="F524" s="232">
        <v>0</v>
      </c>
      <c r="G524" s="232">
        <v>11780</v>
      </c>
      <c r="H524" s="232">
        <v>25802</v>
      </c>
      <c r="I524" s="232">
        <v>19500</v>
      </c>
      <c r="J524" s="232">
        <v>15950</v>
      </c>
      <c r="K524" s="368">
        <v>17550</v>
      </c>
      <c r="L524" s="339"/>
      <c r="M524" s="339"/>
      <c r="N524" s="339"/>
      <c r="O524" s="339"/>
      <c r="P524" s="339"/>
      <c r="Q524" s="148">
        <f>SUM(E524:P524)</f>
        <v>90582</v>
      </c>
      <c r="R524" s="460">
        <f>AVERAGE(E524:P524)</f>
        <v>12940.285714285699</v>
      </c>
      <c r="S524" s="309">
        <f>+R524</f>
        <v>12940.285714285699</v>
      </c>
      <c r="T524" s="125"/>
      <c r="U524" s="125"/>
      <c r="V524" s="125"/>
      <c r="W524" s="329"/>
      <c r="X524" s="125"/>
      <c r="Y524" s="329"/>
      <c r="Z524" s="125"/>
      <c r="AA524" s="329"/>
      <c r="AB524" s="125"/>
      <c r="AC524" s="126"/>
      <c r="AD524" s="125"/>
      <c r="AE524" s="125"/>
      <c r="AF524" s="125"/>
      <c r="AG524" s="125"/>
      <c r="AH524" s="125"/>
      <c r="AI524" s="125"/>
      <c r="AJ524" s="125"/>
    </row>
    <row r="525" spans="1:36" ht="12.75" customHeight="1">
      <c r="A525" s="330"/>
      <c r="B525" s="337"/>
      <c r="C525" s="36" t="s">
        <v>1478</v>
      </c>
      <c r="D525" s="2"/>
      <c r="E525" s="348" t="s">
        <v>376</v>
      </c>
      <c r="F525" s="233" t="s">
        <v>376</v>
      </c>
      <c r="G525" s="348" t="s">
        <v>376</v>
      </c>
      <c r="H525" s="348" t="s">
        <v>376</v>
      </c>
      <c r="I525" s="348" t="s">
        <v>376</v>
      </c>
      <c r="J525" s="348" t="s">
        <v>376</v>
      </c>
      <c r="K525" s="404" t="s">
        <v>376</v>
      </c>
      <c r="L525" s="364"/>
      <c r="M525" s="364"/>
      <c r="N525" s="364"/>
      <c r="O525" s="364"/>
      <c r="P525" s="364"/>
      <c r="Q525" s="148">
        <f>SUM(E525:P525)</f>
        <v>0</v>
      </c>
      <c r="R525" s="310">
        <f>Q525/12</f>
        <v>0</v>
      </c>
      <c r="S525" s="125"/>
      <c r="T525" s="309">
        <f>+R525</f>
        <v>0</v>
      </c>
      <c r="U525" s="125"/>
      <c r="V525" s="329" t="s">
        <v>376</v>
      </c>
      <c r="W525" s="329" t="s">
        <v>376</v>
      </c>
      <c r="X525" s="329" t="s">
        <v>376</v>
      </c>
      <c r="Y525" s="329" t="s">
        <v>376</v>
      </c>
      <c r="Z525" s="329" t="s">
        <v>376</v>
      </c>
      <c r="AA525" s="329" t="s">
        <v>376</v>
      </c>
      <c r="AB525" s="125"/>
      <c r="AC525" s="126"/>
      <c r="AD525" s="125"/>
      <c r="AE525" s="125"/>
      <c r="AF525" s="125"/>
      <c r="AG525" s="125"/>
      <c r="AH525" s="125"/>
      <c r="AI525" s="125"/>
      <c r="AJ525" s="125"/>
    </row>
    <row r="526" spans="1:36" ht="12.75" customHeight="1">
      <c r="A526" s="36"/>
      <c r="B526" s="331"/>
      <c r="C526" s="36" t="s">
        <v>696</v>
      </c>
      <c r="D526" s="2"/>
      <c r="E526" s="118">
        <f t="shared" ref="E526:Q526" si="65">E524/$D$524</f>
        <v>0</v>
      </c>
      <c r="F526" s="118">
        <f t="shared" si="65"/>
        <v>0</v>
      </c>
      <c r="G526" s="118">
        <f t="shared" si="65"/>
        <v>4.9268088665830199</v>
      </c>
      <c r="H526" s="118">
        <f t="shared" si="65"/>
        <v>10.7913007109996</v>
      </c>
      <c r="I526" s="118">
        <f t="shared" si="65"/>
        <v>8.1555834378920995</v>
      </c>
      <c r="J526" s="118">
        <f t="shared" si="65"/>
        <v>6.6708490171476402</v>
      </c>
      <c r="K526" s="118">
        <f t="shared" si="65"/>
        <v>7.3400250941028897</v>
      </c>
      <c r="L526" s="118">
        <f t="shared" si="65"/>
        <v>0</v>
      </c>
      <c r="M526" s="118">
        <f t="shared" si="65"/>
        <v>0</v>
      </c>
      <c r="N526" s="118">
        <f t="shared" si="65"/>
        <v>0</v>
      </c>
      <c r="O526" s="118">
        <f t="shared" si="65"/>
        <v>0</v>
      </c>
      <c r="P526" s="118">
        <f t="shared" si="65"/>
        <v>0</v>
      </c>
      <c r="Q526" s="179">
        <f t="shared" si="65"/>
        <v>37.884567126725202</v>
      </c>
      <c r="R526" s="308">
        <f>+R524/D524</f>
        <v>5.4120810181036001</v>
      </c>
      <c r="S526" s="125"/>
      <c r="T526" s="125"/>
      <c r="U526" s="221">
        <f>+Q526</f>
        <v>37.884567126725202</v>
      </c>
      <c r="V526" s="125"/>
      <c r="W526" s="329"/>
      <c r="X526" s="125"/>
      <c r="Y526" s="329"/>
      <c r="Z526" s="125"/>
      <c r="AA526" s="329"/>
      <c r="AB526" s="125"/>
      <c r="AC526" s="126"/>
      <c r="AD526" s="125"/>
      <c r="AE526" s="125"/>
      <c r="AF526" s="125"/>
      <c r="AG526" s="125"/>
      <c r="AH526" s="125"/>
      <c r="AI526" s="125"/>
      <c r="AJ526" s="125"/>
    </row>
    <row r="527" spans="1:36" ht="12.75" customHeight="1">
      <c r="A527" s="36"/>
      <c r="B527" s="331"/>
      <c r="C527" s="36" t="s">
        <v>1479</v>
      </c>
      <c r="D527" s="337"/>
      <c r="E527" s="364"/>
      <c r="F527" s="126"/>
      <c r="G527" s="364"/>
      <c r="H527" s="364"/>
      <c r="I527" s="364"/>
      <c r="J527" s="364"/>
      <c r="K527" s="364"/>
      <c r="L527" s="364"/>
      <c r="M527" s="364"/>
      <c r="N527" s="364"/>
      <c r="O527" s="364"/>
      <c r="P527" s="364"/>
      <c r="Q527" s="126"/>
      <c r="R527" s="476"/>
      <c r="S527" s="125"/>
      <c r="T527" s="125"/>
      <c r="U527" s="125"/>
      <c r="V527" s="125"/>
      <c r="W527" s="329"/>
      <c r="X527" s="125"/>
      <c r="Y527" s="329"/>
      <c r="Z527" s="125"/>
      <c r="AA527" s="329"/>
      <c r="AB527" s="125"/>
      <c r="AC527" s="126"/>
      <c r="AD527" s="125"/>
      <c r="AE527" s="125"/>
      <c r="AF527" s="125"/>
      <c r="AG527" s="125"/>
      <c r="AH527" s="125"/>
      <c r="AI527" s="125"/>
      <c r="AJ527" s="125"/>
    </row>
    <row r="528" spans="1:36" ht="12.75" customHeight="1">
      <c r="A528" s="36"/>
      <c r="B528" s="331"/>
      <c r="C528" s="36" t="s">
        <v>1480</v>
      </c>
      <c r="D528" s="337"/>
      <c r="E528" s="407"/>
      <c r="F528" s="300"/>
      <c r="G528" s="407"/>
      <c r="H528" s="407"/>
      <c r="I528" s="407"/>
      <c r="J528" s="407"/>
      <c r="K528" s="407"/>
      <c r="L528" s="407"/>
      <c r="M528" s="407"/>
      <c r="N528" s="407"/>
      <c r="O528" s="407"/>
      <c r="P528" s="407"/>
      <c r="Q528" s="300"/>
      <c r="R528" s="466"/>
      <c r="S528" s="125"/>
      <c r="T528" s="125"/>
      <c r="U528" s="125"/>
      <c r="V528" s="125"/>
      <c r="W528" s="329"/>
      <c r="X528" s="125"/>
      <c r="Y528" s="329"/>
      <c r="Z528" s="125"/>
      <c r="AA528" s="329"/>
      <c r="AB528" s="125"/>
      <c r="AC528" s="126"/>
      <c r="AD528" s="125"/>
      <c r="AE528" s="125"/>
      <c r="AF528" s="125"/>
      <c r="AG528" s="125"/>
      <c r="AH528" s="125"/>
      <c r="AI528" s="125"/>
      <c r="AJ528" s="125"/>
    </row>
    <row r="529" spans="1:36" ht="12.75" customHeight="1">
      <c r="A529" s="222"/>
      <c r="B529" s="350"/>
      <c r="C529" s="222"/>
      <c r="D529" s="343"/>
      <c r="E529" s="344"/>
      <c r="F529" s="171"/>
      <c r="G529" s="344"/>
      <c r="H529" s="344"/>
      <c r="I529" s="344"/>
      <c r="J529" s="344"/>
      <c r="K529" s="344"/>
      <c r="L529" s="344"/>
      <c r="M529" s="344"/>
      <c r="N529" s="344"/>
      <c r="O529" s="344"/>
      <c r="P529" s="344"/>
      <c r="Q529" s="171"/>
      <c r="R529" s="306"/>
      <c r="S529" s="125"/>
      <c r="T529" s="125"/>
      <c r="U529" s="125"/>
      <c r="V529" s="125"/>
      <c r="W529" s="329"/>
      <c r="X529" s="125"/>
      <c r="Y529" s="329"/>
      <c r="Z529" s="125"/>
      <c r="AA529" s="329"/>
      <c r="AB529" s="125"/>
      <c r="AC529" s="126"/>
      <c r="AD529" s="125"/>
      <c r="AE529" s="125"/>
      <c r="AF529" s="125"/>
      <c r="AG529" s="125"/>
      <c r="AH529" s="125"/>
      <c r="AI529" s="125"/>
      <c r="AJ529" s="125"/>
    </row>
    <row r="530" spans="1:36" ht="12.75" customHeight="1">
      <c r="A530" s="36" t="s">
        <v>585</v>
      </c>
      <c r="B530" s="331">
        <v>1062</v>
      </c>
      <c r="C530" s="285" t="s">
        <v>1481</v>
      </c>
      <c r="D530" s="333">
        <v>374</v>
      </c>
      <c r="E530" s="232">
        <v>17017.36</v>
      </c>
      <c r="F530" s="216">
        <v>17827.52</v>
      </c>
      <c r="G530" s="232">
        <v>21473.09</v>
      </c>
      <c r="H530" s="232">
        <v>21516.36</v>
      </c>
      <c r="I530" s="232">
        <v>17057.509999999998</v>
      </c>
      <c r="J530" s="144">
        <v>13752.02</v>
      </c>
      <c r="K530" s="364">
        <v>15299.71</v>
      </c>
      <c r="L530" s="364"/>
      <c r="M530" s="364"/>
      <c r="N530" s="364"/>
      <c r="O530" s="364"/>
      <c r="P530" s="364"/>
      <c r="Q530" s="148">
        <f>SUM(E530:P530)</f>
        <v>123943.57</v>
      </c>
      <c r="R530" s="460">
        <f>AVERAGE(E530:P530)</f>
        <v>17706.224285714299</v>
      </c>
      <c r="S530" s="125"/>
      <c r="T530" s="125"/>
      <c r="U530" s="125"/>
      <c r="V530" s="125"/>
      <c r="W530" s="329"/>
      <c r="X530" s="125"/>
      <c r="Y530" s="329"/>
      <c r="Z530" s="125"/>
      <c r="AA530" s="329"/>
      <c r="AB530" s="125"/>
      <c r="AC530" s="126"/>
      <c r="AD530" s="125"/>
      <c r="AE530" s="125"/>
      <c r="AF530" s="125"/>
      <c r="AG530" s="125"/>
      <c r="AH530" s="125"/>
      <c r="AI530" s="125"/>
      <c r="AJ530" s="125"/>
    </row>
    <row r="531" spans="1:36" ht="12.75" customHeight="1">
      <c r="A531" s="36"/>
      <c r="B531" s="331"/>
      <c r="C531" s="36" t="s">
        <v>1482</v>
      </c>
      <c r="D531" s="2"/>
      <c r="E531" s="276">
        <v>170.17</v>
      </c>
      <c r="F531" s="406">
        <v>178.28</v>
      </c>
      <c r="G531" s="276">
        <v>214.73</v>
      </c>
      <c r="H531" s="276">
        <v>215.16</v>
      </c>
      <c r="I531" s="276">
        <v>170.58</v>
      </c>
      <c r="J531" s="411">
        <v>137.52000000000001</v>
      </c>
      <c r="K531" s="407">
        <v>153</v>
      </c>
      <c r="L531" s="407"/>
      <c r="M531" s="407"/>
      <c r="N531" s="407"/>
      <c r="O531" s="407"/>
      <c r="P531" s="407"/>
      <c r="Q531" s="148">
        <f>SUM(E531:P531)</f>
        <v>1239.44</v>
      </c>
      <c r="R531" s="310">
        <f>Q531/12</f>
        <v>103.286666666667</v>
      </c>
      <c r="S531" s="125"/>
      <c r="T531" s="125"/>
      <c r="U531" s="125"/>
      <c r="V531" s="168">
        <f t="shared" ref="V531:AA531" si="66">E531</f>
        <v>170.17</v>
      </c>
      <c r="W531" s="329">
        <f t="shared" si="66"/>
        <v>178.28</v>
      </c>
      <c r="X531" s="168">
        <f t="shared" si="66"/>
        <v>214.73</v>
      </c>
      <c r="Y531" s="527">
        <f t="shared" si="66"/>
        <v>215.16</v>
      </c>
      <c r="Z531" s="168">
        <f t="shared" si="66"/>
        <v>170.58</v>
      </c>
      <c r="AA531" s="527">
        <f t="shared" si="66"/>
        <v>137.52000000000001</v>
      </c>
      <c r="AB531" s="125"/>
      <c r="AC531" s="126"/>
      <c r="AD531" s="125"/>
      <c r="AE531" s="125"/>
      <c r="AF531" s="125"/>
      <c r="AG531" s="125"/>
      <c r="AH531" s="125"/>
      <c r="AI531" s="125"/>
      <c r="AJ531" s="125"/>
    </row>
    <row r="532" spans="1:36" ht="12.75" customHeight="1">
      <c r="A532" s="36"/>
      <c r="B532" s="331"/>
      <c r="C532" s="36" t="s">
        <v>1483</v>
      </c>
      <c r="D532" s="2"/>
      <c r="E532" s="118">
        <f t="shared" ref="E532:Q532" si="67">E530/$D$530</f>
        <v>45.500962566844898</v>
      </c>
      <c r="F532" s="118">
        <f t="shared" si="67"/>
        <v>47.667165775401102</v>
      </c>
      <c r="G532" s="118">
        <f t="shared" si="67"/>
        <v>57.414679144384998</v>
      </c>
      <c r="H532" s="118">
        <f t="shared" si="67"/>
        <v>57.530374331550803</v>
      </c>
      <c r="I532" s="118">
        <f t="shared" si="67"/>
        <v>45.608315508021398</v>
      </c>
      <c r="J532" s="118">
        <f t="shared" si="67"/>
        <v>36.770106951871703</v>
      </c>
      <c r="K532" s="118">
        <f t="shared" si="67"/>
        <v>40.908315508021403</v>
      </c>
      <c r="L532" s="118">
        <f t="shared" si="67"/>
        <v>0</v>
      </c>
      <c r="M532" s="118">
        <f t="shared" si="67"/>
        <v>0</v>
      </c>
      <c r="N532" s="118">
        <f t="shared" si="67"/>
        <v>0</v>
      </c>
      <c r="O532" s="118">
        <f t="shared" si="67"/>
        <v>0</v>
      </c>
      <c r="P532" s="118">
        <f t="shared" si="67"/>
        <v>0</v>
      </c>
      <c r="Q532" s="179">
        <f t="shared" si="67"/>
        <v>331.39991978609601</v>
      </c>
      <c r="R532" s="308">
        <f>+R530/D530</f>
        <v>47.342845683728001</v>
      </c>
      <c r="S532" s="125"/>
      <c r="T532" s="125"/>
      <c r="U532" s="125"/>
      <c r="V532" s="125"/>
      <c r="W532" s="329"/>
      <c r="X532" s="125"/>
      <c r="Y532" s="329"/>
      <c r="Z532" s="125"/>
      <c r="AA532" s="329"/>
      <c r="AB532" s="125"/>
      <c r="AC532" s="126"/>
      <c r="AD532" s="125"/>
      <c r="AE532" s="125"/>
      <c r="AF532" s="125"/>
      <c r="AG532" s="125"/>
      <c r="AH532" s="125"/>
      <c r="AI532" s="125"/>
      <c r="AJ532" s="125"/>
    </row>
    <row r="533" spans="1:36" ht="12.75" customHeight="1">
      <c r="A533" s="36"/>
      <c r="B533" s="331"/>
      <c r="C533" s="36" t="s">
        <v>1484</v>
      </c>
      <c r="D533" s="337"/>
      <c r="E533" s="405" t="s">
        <v>1722</v>
      </c>
      <c r="F533" s="530" t="s">
        <v>1723</v>
      </c>
      <c r="G533" s="405" t="s">
        <v>1724</v>
      </c>
      <c r="H533" s="405" t="s">
        <v>1725</v>
      </c>
      <c r="I533" s="405" t="s">
        <v>1726</v>
      </c>
      <c r="J533" s="412" t="s">
        <v>1727</v>
      </c>
      <c r="K533" s="412"/>
      <c r="L533" s="412"/>
      <c r="M533" s="412"/>
      <c r="N533" s="412"/>
      <c r="O533" s="407"/>
      <c r="P533" s="407"/>
      <c r="Q533" s="300"/>
      <c r="R533" s="466"/>
      <c r="S533" s="125"/>
      <c r="T533" s="125"/>
      <c r="U533" s="125"/>
      <c r="V533" s="125"/>
      <c r="W533" s="329"/>
      <c r="X533" s="125"/>
      <c r="Y533" s="329"/>
      <c r="Z533" s="125"/>
      <c r="AA533" s="329"/>
      <c r="AB533" s="125"/>
      <c r="AC533" s="126"/>
      <c r="AD533" s="125"/>
      <c r="AE533" s="125"/>
      <c r="AF533" s="125"/>
      <c r="AG533" s="125"/>
      <c r="AH533" s="125"/>
      <c r="AI533" s="125"/>
      <c r="AJ533" s="125"/>
    </row>
    <row r="534" spans="1:36" ht="12.75" customHeight="1">
      <c r="A534" s="36"/>
      <c r="B534" s="331"/>
      <c r="C534" s="36" t="s">
        <v>1492</v>
      </c>
      <c r="D534" s="337"/>
      <c r="E534" s="407"/>
      <c r="F534" s="300"/>
      <c r="G534" s="407"/>
      <c r="H534" s="407"/>
      <c r="I534" s="407"/>
      <c r="J534" s="407"/>
      <c r="K534" s="407"/>
      <c r="L534" s="407"/>
      <c r="M534" s="407"/>
      <c r="N534" s="407"/>
      <c r="O534" s="407"/>
      <c r="P534" s="407"/>
      <c r="Q534" s="300"/>
      <c r="R534" s="466"/>
      <c r="S534" s="125"/>
      <c r="T534" s="125"/>
      <c r="U534" s="125"/>
      <c r="V534" s="125"/>
      <c r="W534" s="329"/>
      <c r="X534" s="125"/>
      <c r="Y534" s="329"/>
      <c r="Z534" s="125"/>
      <c r="AA534" s="329"/>
      <c r="AB534" s="125"/>
      <c r="AC534" s="126"/>
      <c r="AD534" s="125"/>
      <c r="AE534" s="125"/>
      <c r="AF534" s="125"/>
      <c r="AG534" s="125"/>
      <c r="AH534" s="125"/>
      <c r="AI534" s="125"/>
      <c r="AJ534" s="125"/>
    </row>
    <row r="535" spans="1:36" ht="12.75" customHeight="1">
      <c r="A535" s="36"/>
      <c r="B535" s="331"/>
      <c r="C535" s="36" t="s">
        <v>1461</v>
      </c>
      <c r="D535" s="337"/>
      <c r="E535" s="407"/>
      <c r="F535" s="300"/>
      <c r="G535" s="407"/>
      <c r="H535" s="407"/>
      <c r="I535" s="407"/>
      <c r="J535" s="407"/>
      <c r="K535" s="407"/>
      <c r="L535" s="407"/>
      <c r="M535" s="407"/>
      <c r="N535" s="407"/>
      <c r="O535" s="407"/>
      <c r="P535" s="407"/>
      <c r="Q535" s="300"/>
      <c r="R535" s="466"/>
      <c r="S535" s="125"/>
      <c r="T535" s="125"/>
      <c r="U535" s="125"/>
      <c r="V535" s="125"/>
      <c r="W535" s="329"/>
      <c r="X535" s="125"/>
      <c r="Y535" s="329"/>
      <c r="Z535" s="125"/>
      <c r="AA535" s="329"/>
      <c r="AB535" s="125"/>
      <c r="AC535" s="126"/>
      <c r="AD535" s="125"/>
      <c r="AE535" s="125"/>
      <c r="AF535" s="125"/>
      <c r="AG535" s="125"/>
      <c r="AH535" s="125"/>
      <c r="AI535" s="125"/>
      <c r="AJ535" s="125"/>
    </row>
    <row r="536" spans="1:36" ht="12.75" customHeight="1">
      <c r="A536" s="222"/>
      <c r="B536" s="350"/>
      <c r="C536" s="222"/>
      <c r="D536" s="343"/>
      <c r="E536" s="344"/>
      <c r="F536" s="171"/>
      <c r="G536" s="344"/>
      <c r="H536" s="344"/>
      <c r="I536" s="344"/>
      <c r="J536" s="344"/>
      <c r="K536" s="344"/>
      <c r="L536" s="344"/>
      <c r="M536" s="344"/>
      <c r="N536" s="344"/>
      <c r="O536" s="344"/>
      <c r="P536" s="344"/>
      <c r="Q536" s="171"/>
      <c r="R536" s="306"/>
      <c r="S536" s="125"/>
      <c r="T536" s="125"/>
      <c r="U536" s="125"/>
      <c r="V536" s="125"/>
      <c r="W536" s="329"/>
      <c r="X536" s="125"/>
      <c r="Y536" s="329"/>
      <c r="Z536" s="125"/>
      <c r="AA536" s="329"/>
      <c r="AB536" s="125"/>
      <c r="AC536" s="126"/>
      <c r="AD536" s="125"/>
      <c r="AE536" s="125"/>
      <c r="AF536" s="125"/>
      <c r="AG536" s="125"/>
      <c r="AH536" s="125"/>
      <c r="AI536" s="125"/>
      <c r="AJ536" s="125"/>
    </row>
    <row r="537" spans="1:36" ht="12.75" customHeight="1">
      <c r="A537" s="36" t="s">
        <v>499</v>
      </c>
      <c r="B537" s="331">
        <v>1069</v>
      </c>
      <c r="C537" s="285" t="s">
        <v>1493</v>
      </c>
      <c r="D537" s="333">
        <v>943</v>
      </c>
      <c r="E537" s="232">
        <v>3153.28</v>
      </c>
      <c r="F537" s="216">
        <v>7127.85</v>
      </c>
      <c r="G537" s="232">
        <v>9561.59</v>
      </c>
      <c r="H537" s="232">
        <v>4853.6099999999997</v>
      </c>
      <c r="I537" s="232">
        <v>2421.27</v>
      </c>
      <c r="J537" s="232">
        <v>3521.33</v>
      </c>
      <c r="K537" s="169"/>
      <c r="L537" s="364"/>
      <c r="M537" s="364"/>
      <c r="N537" s="364"/>
      <c r="O537" s="364"/>
      <c r="P537" s="364"/>
      <c r="Q537" s="531">
        <f>SUM(E537:P537)</f>
        <v>30638.93</v>
      </c>
      <c r="R537" s="460">
        <f>AVERAGE(E537:P537)</f>
        <v>5106.48833333333</v>
      </c>
      <c r="S537" s="309">
        <f>+R537</f>
        <v>5106.48833333333</v>
      </c>
      <c r="T537" s="125"/>
      <c r="U537" s="125"/>
      <c r="V537" s="125"/>
      <c r="W537" s="329"/>
      <c r="X537" s="125"/>
      <c r="Y537" s="329"/>
      <c r="Z537" s="125"/>
      <c r="AA537" s="329"/>
      <c r="AB537" s="125"/>
      <c r="AC537" s="126"/>
      <c r="AD537" s="125"/>
      <c r="AE537" s="125"/>
      <c r="AF537" s="125"/>
      <c r="AG537" s="125"/>
      <c r="AH537" s="125"/>
      <c r="AI537" s="125"/>
      <c r="AJ537" s="125"/>
    </row>
    <row r="538" spans="1:36" ht="12.75" customHeight="1">
      <c r="A538" s="36"/>
      <c r="B538" s="331"/>
      <c r="C538" s="36" t="s">
        <v>1494</v>
      </c>
      <c r="D538" s="2"/>
      <c r="E538" s="348" t="s">
        <v>376</v>
      </c>
      <c r="F538" s="233" t="s">
        <v>376</v>
      </c>
      <c r="G538" s="348" t="s">
        <v>376</v>
      </c>
      <c r="H538" s="348" t="s">
        <v>376</v>
      </c>
      <c r="I538" s="348" t="s">
        <v>376</v>
      </c>
      <c r="J538" s="348" t="s">
        <v>376</v>
      </c>
      <c r="K538" s="411"/>
      <c r="L538" s="412"/>
      <c r="M538" s="412"/>
      <c r="N538" s="412"/>
      <c r="O538" s="407"/>
      <c r="P538" s="407"/>
      <c r="Q538" s="532">
        <f>SUM(E538:P538)</f>
        <v>0</v>
      </c>
      <c r="R538" s="533">
        <f>Q538/12</f>
        <v>0</v>
      </c>
      <c r="S538" s="125"/>
      <c r="T538" s="309">
        <f>+R538</f>
        <v>0</v>
      </c>
      <c r="U538" s="221">
        <f>+Q538</f>
        <v>0</v>
      </c>
      <c r="V538" s="329" t="s">
        <v>376</v>
      </c>
      <c r="W538" s="329" t="s">
        <v>376</v>
      </c>
      <c r="X538" s="329" t="s">
        <v>376</v>
      </c>
      <c r="Y538" s="329" t="s">
        <v>376</v>
      </c>
      <c r="Z538" s="329" t="s">
        <v>376</v>
      </c>
      <c r="AA538" s="329" t="s">
        <v>376</v>
      </c>
      <c r="AB538" s="125"/>
      <c r="AC538" s="126"/>
      <c r="AD538" s="125"/>
      <c r="AE538" s="125"/>
      <c r="AF538" s="125"/>
      <c r="AG538" s="125"/>
      <c r="AH538" s="125"/>
      <c r="AI538" s="125"/>
      <c r="AJ538" s="125"/>
    </row>
    <row r="539" spans="1:36" ht="12.75" customHeight="1">
      <c r="A539" s="36"/>
      <c r="B539" s="331"/>
      <c r="C539" s="36" t="s">
        <v>696</v>
      </c>
      <c r="D539" s="2"/>
      <c r="E539" s="110">
        <f t="shared" ref="E539:Q539" si="68">E537/$D$537</f>
        <v>3.3438812301166498</v>
      </c>
      <c r="F539" s="110">
        <f t="shared" si="68"/>
        <v>7.5586956521739097</v>
      </c>
      <c r="G539" s="110">
        <f t="shared" si="68"/>
        <v>10.1395440084836</v>
      </c>
      <c r="H539" s="110">
        <f t="shared" si="68"/>
        <v>5.1469883351007404</v>
      </c>
      <c r="I539" s="110">
        <f t="shared" si="68"/>
        <v>2.5676246023329798</v>
      </c>
      <c r="J539" s="118">
        <f t="shared" si="68"/>
        <v>3.7341781548250301</v>
      </c>
      <c r="K539" s="109">
        <f t="shared" si="68"/>
        <v>0</v>
      </c>
      <c r="L539" s="109">
        <f t="shared" si="68"/>
        <v>0</v>
      </c>
      <c r="M539" s="109">
        <f t="shared" si="68"/>
        <v>0</v>
      </c>
      <c r="N539" s="109">
        <f t="shared" si="68"/>
        <v>0</v>
      </c>
      <c r="O539" s="109">
        <f t="shared" si="68"/>
        <v>0</v>
      </c>
      <c r="P539" s="109">
        <f t="shared" si="68"/>
        <v>0</v>
      </c>
      <c r="Q539" s="51">
        <f t="shared" si="68"/>
        <v>32.490911983032902</v>
      </c>
      <c r="R539" s="533">
        <f>+R537/D537</f>
        <v>5.41515199717215</v>
      </c>
      <c r="S539" s="125"/>
      <c r="T539" s="125"/>
      <c r="U539" s="125"/>
      <c r="V539" s="125"/>
      <c r="W539" s="329"/>
      <c r="X539" s="125"/>
      <c r="Y539" s="329"/>
      <c r="Z539" s="125"/>
      <c r="AA539" s="329"/>
      <c r="AB539" s="125"/>
      <c r="AC539" s="126"/>
      <c r="AD539" s="125"/>
      <c r="AE539" s="125"/>
      <c r="AF539" s="125"/>
      <c r="AG539" s="125"/>
      <c r="AH539" s="125"/>
      <c r="AI539" s="125"/>
      <c r="AJ539" s="125"/>
    </row>
    <row r="540" spans="1:36" ht="12.75" customHeight="1">
      <c r="A540" s="36"/>
      <c r="B540" s="331"/>
      <c r="C540" s="36" t="s">
        <v>1495</v>
      </c>
      <c r="D540" s="337"/>
      <c r="E540" s="364"/>
      <c r="F540" s="126"/>
      <c r="G540" s="364"/>
      <c r="H540" s="364"/>
      <c r="I540" s="364"/>
      <c r="J540" s="364"/>
      <c r="K540" s="407"/>
      <c r="L540" s="407"/>
      <c r="M540" s="407"/>
      <c r="N540" s="407"/>
      <c r="O540" s="407"/>
      <c r="P540" s="407"/>
      <c r="Q540" s="300"/>
      <c r="R540" s="466"/>
      <c r="S540" s="125"/>
      <c r="T540" s="125"/>
      <c r="U540" s="125"/>
      <c r="V540" s="125"/>
      <c r="W540" s="329"/>
      <c r="X540" s="125"/>
      <c r="Y540" s="329"/>
      <c r="Z540" s="125"/>
      <c r="AA540" s="329"/>
      <c r="AB540" s="125"/>
      <c r="AC540" s="126"/>
      <c r="AD540" s="125"/>
      <c r="AE540" s="125"/>
      <c r="AF540" s="125"/>
      <c r="AG540" s="125"/>
      <c r="AH540" s="125"/>
      <c r="AI540" s="125"/>
      <c r="AJ540" s="125"/>
    </row>
    <row r="541" spans="1:36" ht="12.75" customHeight="1">
      <c r="A541" s="36"/>
      <c r="B541" s="331"/>
      <c r="C541" s="36" t="s">
        <v>1496</v>
      </c>
      <c r="D541" s="337"/>
      <c r="E541" s="407"/>
      <c r="F541" s="300"/>
      <c r="G541" s="407"/>
      <c r="H541" s="407"/>
      <c r="I541" s="407"/>
      <c r="J541" s="407"/>
      <c r="K541" s="407"/>
      <c r="L541" s="407"/>
      <c r="M541" s="407"/>
      <c r="N541" s="407"/>
      <c r="O541" s="407"/>
      <c r="P541" s="407"/>
      <c r="Q541" s="300"/>
      <c r="R541" s="466"/>
      <c r="S541" s="125"/>
      <c r="T541" s="125"/>
      <c r="U541" s="125"/>
      <c r="V541" s="125"/>
      <c r="W541" s="329"/>
      <c r="X541" s="125"/>
      <c r="Y541" s="329"/>
      <c r="Z541" s="125"/>
      <c r="AA541" s="329"/>
      <c r="AB541" s="125"/>
      <c r="AC541" s="126"/>
      <c r="AD541" s="125"/>
      <c r="AE541" s="125"/>
      <c r="AF541" s="125"/>
      <c r="AG541" s="125"/>
      <c r="AH541" s="125"/>
      <c r="AI541" s="125"/>
      <c r="AJ541" s="125"/>
    </row>
    <row r="542" spans="1:36" ht="12.75" customHeight="1">
      <c r="A542" s="36"/>
      <c r="B542" s="331"/>
      <c r="C542" s="36" t="s">
        <v>1497</v>
      </c>
      <c r="D542" s="337"/>
      <c r="E542" s="407"/>
      <c r="F542" s="300"/>
      <c r="G542" s="407"/>
      <c r="H542" s="407"/>
      <c r="I542" s="407"/>
      <c r="J542" s="407"/>
      <c r="K542" s="407"/>
      <c r="L542" s="407"/>
      <c r="M542" s="407"/>
      <c r="N542" s="407"/>
      <c r="O542" s="407"/>
      <c r="P542" s="407"/>
      <c r="Q542" s="300"/>
      <c r="R542" s="466"/>
      <c r="S542" s="125"/>
      <c r="T542" s="125"/>
      <c r="U542" s="125"/>
      <c r="V542" s="125"/>
      <c r="W542" s="329"/>
      <c r="X542" s="125"/>
      <c r="Y542" s="329"/>
      <c r="Z542" s="125"/>
      <c r="AA542" s="329"/>
      <c r="AB542" s="125"/>
      <c r="AC542" s="126"/>
      <c r="AD542" s="125"/>
      <c r="AE542" s="125"/>
      <c r="AF542" s="125"/>
      <c r="AG542" s="125"/>
      <c r="AH542" s="125"/>
      <c r="AI542" s="125"/>
      <c r="AJ542" s="125"/>
    </row>
    <row r="543" spans="1:36" ht="12.75" customHeight="1">
      <c r="A543" s="36"/>
      <c r="B543" s="331"/>
      <c r="C543" s="36" t="s">
        <v>1498</v>
      </c>
      <c r="D543" s="337"/>
      <c r="E543" s="407"/>
      <c r="F543" s="300"/>
      <c r="G543" s="407"/>
      <c r="H543" s="407"/>
      <c r="I543" s="407"/>
      <c r="J543" s="407"/>
      <c r="K543" s="407"/>
      <c r="L543" s="407"/>
      <c r="M543" s="407"/>
      <c r="N543" s="407"/>
      <c r="O543" s="407"/>
      <c r="P543" s="407"/>
      <c r="Q543" s="300"/>
      <c r="R543" s="466"/>
      <c r="S543" s="125"/>
      <c r="T543" s="125"/>
      <c r="U543" s="125"/>
      <c r="V543" s="125"/>
      <c r="W543" s="329"/>
      <c r="X543" s="125"/>
      <c r="Y543" s="329"/>
      <c r="Z543" s="125"/>
      <c r="AA543" s="329"/>
      <c r="AB543" s="125"/>
      <c r="AC543" s="126"/>
      <c r="AD543" s="125"/>
      <c r="AE543" s="125"/>
      <c r="AF543" s="125"/>
      <c r="AG543" s="125"/>
      <c r="AH543" s="125"/>
      <c r="AI543" s="125"/>
      <c r="AJ543" s="125"/>
    </row>
    <row r="544" spans="1:36" ht="12.75" customHeight="1">
      <c r="A544" s="36"/>
      <c r="B544" s="331"/>
      <c r="C544" s="36" t="s">
        <v>1499</v>
      </c>
      <c r="D544" s="337"/>
      <c r="E544" s="407"/>
      <c r="F544" s="300"/>
      <c r="G544" s="407"/>
      <c r="H544" s="407"/>
      <c r="I544" s="407"/>
      <c r="J544" s="407"/>
      <c r="K544" s="407"/>
      <c r="L544" s="407"/>
      <c r="M544" s="407"/>
      <c r="N544" s="407"/>
      <c r="O544" s="407"/>
      <c r="P544" s="407"/>
      <c r="Q544" s="300"/>
      <c r="R544" s="466"/>
      <c r="S544" s="125"/>
      <c r="T544" s="125"/>
      <c r="U544" s="125"/>
      <c r="V544" s="125"/>
      <c r="W544" s="329"/>
      <c r="X544" s="125"/>
      <c r="Y544" s="329"/>
      <c r="Z544" s="125"/>
      <c r="AA544" s="329"/>
      <c r="AB544" s="125"/>
      <c r="AC544" s="126"/>
      <c r="AD544" s="125"/>
      <c r="AE544" s="125"/>
      <c r="AF544" s="125"/>
      <c r="AG544" s="125"/>
      <c r="AH544" s="125"/>
      <c r="AI544" s="125"/>
      <c r="AJ544" s="125"/>
    </row>
    <row r="545" spans="1:36" ht="12.75" customHeight="1">
      <c r="A545" s="222"/>
      <c r="B545" s="350"/>
      <c r="C545" s="222"/>
      <c r="D545" s="343"/>
      <c r="E545" s="344"/>
      <c r="F545" s="171"/>
      <c r="G545" s="344"/>
      <c r="H545" s="344"/>
      <c r="I545" s="344"/>
      <c r="J545" s="344"/>
      <c r="K545" s="344"/>
      <c r="L545" s="344"/>
      <c r="M545" s="344"/>
      <c r="N545" s="344"/>
      <c r="O545" s="344"/>
      <c r="P545" s="344"/>
      <c r="Q545" s="171"/>
      <c r="R545" s="306"/>
      <c r="S545" s="125"/>
      <c r="T545" s="125"/>
      <c r="U545" s="125"/>
      <c r="V545" s="125"/>
      <c r="W545" s="329"/>
      <c r="X545" s="125"/>
      <c r="Y545" s="329"/>
      <c r="Z545" s="125"/>
      <c r="AA545" s="329"/>
      <c r="AB545" s="125"/>
      <c r="AC545" s="126"/>
      <c r="AD545" s="125"/>
      <c r="AE545" s="125"/>
      <c r="AF545" s="125"/>
      <c r="AG545" s="125"/>
      <c r="AH545" s="125"/>
      <c r="AI545" s="125"/>
      <c r="AJ545" s="125"/>
    </row>
    <row r="546" spans="1:36" ht="12.75" customHeight="1">
      <c r="A546" s="36" t="s">
        <v>377</v>
      </c>
      <c r="B546" s="331">
        <v>1073</v>
      </c>
      <c r="C546" s="408" t="s">
        <v>1500</v>
      </c>
      <c r="D546" s="333">
        <v>310</v>
      </c>
      <c r="E546" s="232">
        <v>10471.65</v>
      </c>
      <c r="F546" s="216">
        <v>8642.25</v>
      </c>
      <c r="G546" s="232">
        <v>12924.75</v>
      </c>
      <c r="H546" s="232">
        <v>10995.9</v>
      </c>
      <c r="I546" s="232">
        <v>11817.15</v>
      </c>
      <c r="J546" s="232">
        <v>8778.4500000000007</v>
      </c>
      <c r="K546" s="232">
        <v>14685.75</v>
      </c>
      <c r="L546" s="232"/>
      <c r="M546" s="211"/>
      <c r="N546" s="364"/>
      <c r="O546" s="364"/>
      <c r="P546" s="364"/>
      <c r="Q546" s="531">
        <f>SUM(E546:P546)</f>
        <v>78315.899999999994</v>
      </c>
      <c r="R546" s="460">
        <f>AVERAGE(E546:P546)</f>
        <v>11187.9857142857</v>
      </c>
      <c r="S546" s="309">
        <f>+R546</f>
        <v>11187.9857142857</v>
      </c>
      <c r="T546" s="125"/>
      <c r="U546" s="125"/>
      <c r="V546" s="125"/>
      <c r="W546" s="329"/>
      <c r="X546" s="125"/>
      <c r="Y546" s="329"/>
      <c r="Z546" s="125"/>
      <c r="AA546" s="329"/>
      <c r="AB546" s="125"/>
      <c r="AC546" s="475">
        <f>SUM(E546:K546)</f>
        <v>78315.899999999994</v>
      </c>
      <c r="AD546" s="125"/>
      <c r="AE546" s="125"/>
      <c r="AF546" s="125"/>
      <c r="AG546" s="125"/>
      <c r="AH546" s="125"/>
      <c r="AI546" s="125"/>
      <c r="AJ546" s="125"/>
    </row>
    <row r="547" spans="1:36" ht="12.75" customHeight="1">
      <c r="A547" s="36"/>
      <c r="B547" s="331"/>
      <c r="C547" s="36" t="s">
        <v>1501</v>
      </c>
      <c r="D547" s="2"/>
      <c r="E547" s="348" t="s">
        <v>376</v>
      </c>
      <c r="F547" s="233" t="s">
        <v>376</v>
      </c>
      <c r="G547" s="348" t="s">
        <v>376</v>
      </c>
      <c r="H547" s="348" t="s">
        <v>376</v>
      </c>
      <c r="I547" s="348" t="s">
        <v>376</v>
      </c>
      <c r="J547" s="348" t="s">
        <v>376</v>
      </c>
      <c r="K547" s="348" t="s">
        <v>376</v>
      </c>
      <c r="L547" s="348"/>
      <c r="M547" s="413"/>
      <c r="N547" s="412"/>
      <c r="O547" s="412"/>
      <c r="P547" s="412"/>
      <c r="Q547" s="532">
        <f>SUM(E547:P547)</f>
        <v>0</v>
      </c>
      <c r="R547" s="533">
        <f>Q547/12</f>
        <v>0</v>
      </c>
      <c r="S547" s="125"/>
      <c r="T547" s="309">
        <f>+R547</f>
        <v>0</v>
      </c>
      <c r="U547" s="221">
        <f>+Q547</f>
        <v>0</v>
      </c>
      <c r="V547" s="329" t="s">
        <v>376</v>
      </c>
      <c r="W547" s="329" t="s">
        <v>376</v>
      </c>
      <c r="X547" s="329" t="s">
        <v>376</v>
      </c>
      <c r="Y547" s="329" t="s">
        <v>376</v>
      </c>
      <c r="Z547" s="329" t="s">
        <v>376</v>
      </c>
      <c r="AA547" s="329" t="s">
        <v>376</v>
      </c>
      <c r="AB547" s="125"/>
      <c r="AC547" s="475">
        <f>SUM(E547:K547)</f>
        <v>0</v>
      </c>
      <c r="AD547" s="125"/>
      <c r="AE547" s="125"/>
      <c r="AF547" s="125"/>
      <c r="AG547" s="125"/>
      <c r="AH547" s="125"/>
      <c r="AI547" s="125"/>
      <c r="AJ547" s="125"/>
    </row>
    <row r="548" spans="1:36" ht="12.75" customHeight="1">
      <c r="A548" s="36"/>
      <c r="B548" s="331"/>
      <c r="C548" s="36" t="s">
        <v>1502</v>
      </c>
      <c r="D548" s="2"/>
      <c r="E548" s="110">
        <f t="shared" ref="E548:Q548" si="69">E546/$D$546</f>
        <v>33.779516129032302</v>
      </c>
      <c r="F548" s="110">
        <f t="shared" si="69"/>
        <v>27.878225806451599</v>
      </c>
      <c r="G548" s="110">
        <f t="shared" si="69"/>
        <v>41.692741935483902</v>
      </c>
      <c r="H548" s="110">
        <f t="shared" si="69"/>
        <v>35.4706451612903</v>
      </c>
      <c r="I548" s="110">
        <f t="shared" si="69"/>
        <v>38.119838709677403</v>
      </c>
      <c r="J548" s="110">
        <f t="shared" si="69"/>
        <v>28.3175806451613</v>
      </c>
      <c r="K548" s="110">
        <f t="shared" si="69"/>
        <v>47.373387096774202</v>
      </c>
      <c r="L548" s="118">
        <f t="shared" si="69"/>
        <v>0</v>
      </c>
      <c r="M548" s="109">
        <f t="shared" si="69"/>
        <v>0</v>
      </c>
      <c r="N548" s="109">
        <f t="shared" si="69"/>
        <v>0</v>
      </c>
      <c r="O548" s="109">
        <f t="shared" si="69"/>
        <v>0</v>
      </c>
      <c r="P548" s="109">
        <f t="shared" si="69"/>
        <v>0</v>
      </c>
      <c r="Q548" s="51">
        <f t="shared" si="69"/>
        <v>252.63193548387099</v>
      </c>
      <c r="R548" s="533">
        <f>+R546/D546</f>
        <v>36.090276497695903</v>
      </c>
      <c r="S548" s="125"/>
      <c r="T548" s="125"/>
      <c r="U548" s="125"/>
      <c r="V548" s="125"/>
      <c r="W548" s="329"/>
      <c r="X548" s="125"/>
      <c r="Y548" s="329"/>
      <c r="Z548" s="125"/>
      <c r="AA548" s="329"/>
      <c r="AB548" s="125"/>
      <c r="AC548" s="475">
        <f>SUM(E548:K548)</f>
        <v>252.63193548387099</v>
      </c>
      <c r="AD548" s="125"/>
      <c r="AE548" s="125"/>
      <c r="AF548" s="125"/>
      <c r="AG548" s="125"/>
      <c r="AH548" s="125"/>
      <c r="AI548" s="125"/>
      <c r="AJ548" s="125"/>
    </row>
    <row r="549" spans="1:36" ht="12.75" customHeight="1">
      <c r="A549" s="36"/>
      <c r="B549" s="331"/>
      <c r="C549" s="36" t="s">
        <v>1503</v>
      </c>
      <c r="D549" s="337"/>
      <c r="E549" s="364"/>
      <c r="F549" s="126"/>
      <c r="G549" s="364"/>
      <c r="H549" s="364"/>
      <c r="I549" s="364"/>
      <c r="J549" s="364"/>
      <c r="K549" s="364"/>
      <c r="L549" s="364"/>
      <c r="M549" s="407"/>
      <c r="N549" s="407"/>
      <c r="O549" s="407"/>
      <c r="P549" s="407"/>
      <c r="Q549" s="300"/>
      <c r="R549" s="466"/>
      <c r="S549" s="125"/>
      <c r="T549" s="125"/>
      <c r="U549" s="125"/>
      <c r="V549" s="125"/>
      <c r="W549" s="329"/>
      <c r="X549" s="125"/>
      <c r="Y549" s="329"/>
      <c r="Z549" s="125"/>
      <c r="AA549" s="329"/>
      <c r="AB549" s="125"/>
      <c r="AC549" s="126"/>
      <c r="AD549" s="125"/>
      <c r="AE549" s="125"/>
      <c r="AF549" s="125"/>
      <c r="AG549" s="125"/>
      <c r="AH549" s="125"/>
      <c r="AI549" s="125"/>
      <c r="AJ549" s="125"/>
    </row>
    <row r="550" spans="1:36" ht="12.75" customHeight="1">
      <c r="A550" s="36"/>
      <c r="B550" s="331"/>
      <c r="C550" s="36" t="s">
        <v>1504</v>
      </c>
      <c r="D550" s="337"/>
      <c r="E550" s="407"/>
      <c r="F550" s="300"/>
      <c r="G550" s="407"/>
      <c r="H550" s="407"/>
      <c r="I550" s="407"/>
      <c r="J550" s="407"/>
      <c r="K550" s="407"/>
      <c r="L550" s="407"/>
      <c r="M550" s="407"/>
      <c r="N550" s="407"/>
      <c r="O550" s="407"/>
      <c r="P550" s="407"/>
      <c r="Q550" s="300"/>
      <c r="R550" s="466"/>
      <c r="S550" s="125"/>
      <c r="T550" s="125"/>
      <c r="U550" s="125"/>
      <c r="V550" s="125"/>
      <c r="W550" s="329"/>
      <c r="X550" s="125"/>
      <c r="Y550" s="329"/>
      <c r="Z550" s="125"/>
      <c r="AA550" s="329"/>
      <c r="AB550" s="125"/>
      <c r="AC550" s="126"/>
      <c r="AD550" s="125"/>
      <c r="AE550" s="125"/>
      <c r="AF550" s="125"/>
      <c r="AG550" s="125"/>
      <c r="AH550" s="125"/>
      <c r="AI550" s="125"/>
      <c r="AJ550" s="125"/>
    </row>
    <row r="551" spans="1:36" ht="12.75" customHeight="1">
      <c r="A551" s="222"/>
      <c r="B551" s="350"/>
      <c r="C551" s="222"/>
      <c r="D551" s="343"/>
      <c r="E551" s="344"/>
      <c r="F551" s="171"/>
      <c r="G551" s="344"/>
      <c r="H551" s="344"/>
      <c r="I551" s="344"/>
      <c r="J551" s="344"/>
      <c r="K551" s="344"/>
      <c r="L551" s="344"/>
      <c r="M551" s="344"/>
      <c r="N551" s="344"/>
      <c r="O551" s="344"/>
      <c r="P551" s="344"/>
      <c r="Q551" s="171"/>
      <c r="R551" s="306"/>
      <c r="S551" s="125"/>
      <c r="T551" s="125"/>
      <c r="U551" s="125"/>
      <c r="V551" s="125"/>
      <c r="W551" s="329"/>
      <c r="X551" s="125"/>
      <c r="Y551" s="329"/>
      <c r="Z551" s="125"/>
      <c r="AA551" s="329"/>
      <c r="AB551" s="125"/>
      <c r="AC551" s="126"/>
      <c r="AD551" s="125"/>
      <c r="AE551" s="125"/>
      <c r="AF551" s="125"/>
      <c r="AG551" s="125"/>
      <c r="AH551" s="125"/>
      <c r="AI551" s="125"/>
      <c r="AJ551" s="125"/>
    </row>
    <row r="552" spans="1:36" ht="12.75" customHeight="1">
      <c r="A552" s="36" t="s">
        <v>621</v>
      </c>
      <c r="B552" s="331">
        <v>725</v>
      </c>
      <c r="C552" s="285" t="s">
        <v>1505</v>
      </c>
      <c r="D552" s="333">
        <v>1616</v>
      </c>
      <c r="E552" s="232">
        <v>120983.15</v>
      </c>
      <c r="F552" s="216">
        <v>111284.5</v>
      </c>
      <c r="G552" s="232">
        <v>92919.02</v>
      </c>
      <c r="H552" s="232">
        <v>87311.51</v>
      </c>
      <c r="I552" s="232"/>
      <c r="J552" s="232">
        <v>78122.759999999995</v>
      </c>
      <c r="K552" s="232">
        <v>79414.59</v>
      </c>
      <c r="L552" s="169"/>
      <c r="M552" s="364"/>
      <c r="N552" s="364"/>
      <c r="O552" s="364"/>
      <c r="P552" s="364"/>
      <c r="Q552" s="531">
        <f>SUM(E552:P552)</f>
        <v>570035.53</v>
      </c>
      <c r="R552" s="460">
        <f>AVERAGE(E552:P552)</f>
        <v>95005.921666666705</v>
      </c>
      <c r="S552" s="309">
        <f>+R552</f>
        <v>95005.921666666705</v>
      </c>
      <c r="T552" s="125"/>
      <c r="U552" s="125"/>
      <c r="V552" s="125"/>
      <c r="W552" s="329"/>
      <c r="X552" s="125"/>
      <c r="Y552" s="329"/>
      <c r="Z552" s="125"/>
      <c r="AA552" s="329"/>
      <c r="AB552" s="125"/>
      <c r="AC552" s="126"/>
      <c r="AD552" s="125"/>
      <c r="AE552" s="125"/>
      <c r="AF552" s="125"/>
      <c r="AG552" s="125"/>
      <c r="AH552" s="125"/>
      <c r="AI552" s="125"/>
      <c r="AJ552" s="125"/>
    </row>
    <row r="553" spans="1:36" ht="12.75" customHeight="1">
      <c r="A553" s="36"/>
      <c r="B553" s="331"/>
      <c r="C553" s="36" t="s">
        <v>1506</v>
      </c>
      <c r="D553" s="2"/>
      <c r="E553" s="276">
        <v>1996.15</v>
      </c>
      <c r="F553" s="277">
        <v>929.3</v>
      </c>
      <c r="G553" s="348" t="s">
        <v>376</v>
      </c>
      <c r="H553" s="348" t="s">
        <v>376</v>
      </c>
      <c r="I553" s="276"/>
      <c r="J553" s="348" t="s">
        <v>376</v>
      </c>
      <c r="K553" s="348" t="s">
        <v>376</v>
      </c>
      <c r="L553" s="413"/>
      <c r="M553" s="412"/>
      <c r="N553" s="412"/>
      <c r="O553" s="407"/>
      <c r="P553" s="407"/>
      <c r="Q553" s="532">
        <f>SUM(E553:P553)</f>
        <v>2925.45</v>
      </c>
      <c r="R553" s="533">
        <f>Q553/12</f>
        <v>243.78749999999999</v>
      </c>
      <c r="S553" s="125"/>
      <c r="T553" s="309">
        <f>+R553</f>
        <v>243.78749999999999</v>
      </c>
      <c r="U553" s="221">
        <f>+Q553</f>
        <v>2925.45</v>
      </c>
      <c r="V553" s="168">
        <f>E553</f>
        <v>1996.15</v>
      </c>
      <c r="W553" s="263">
        <f>F553</f>
        <v>929.3</v>
      </c>
      <c r="X553" s="329" t="s">
        <v>376</v>
      </c>
      <c r="Y553" s="329" t="s">
        <v>376</v>
      </c>
      <c r="Z553" s="329" t="s">
        <v>376</v>
      </c>
      <c r="AA553" s="329" t="s">
        <v>376</v>
      </c>
      <c r="AB553" s="125"/>
      <c r="AC553" s="126"/>
      <c r="AD553" s="125"/>
      <c r="AE553" s="125"/>
      <c r="AF553" s="125"/>
      <c r="AG553" s="125"/>
      <c r="AH553" s="125"/>
      <c r="AI553" s="125"/>
      <c r="AJ553" s="125"/>
    </row>
    <row r="554" spans="1:36" ht="12.75" customHeight="1">
      <c r="A554" s="36"/>
      <c r="B554" s="331"/>
      <c r="C554" s="36" t="s">
        <v>868</v>
      </c>
      <c r="D554" s="2"/>
      <c r="E554" s="110">
        <f t="shared" ref="E554:Q554" si="70">E552/$D$552</f>
        <v>74.865810643564402</v>
      </c>
      <c r="F554" s="110">
        <f t="shared" si="70"/>
        <v>68.864170792079193</v>
      </c>
      <c r="G554" s="110">
        <f t="shared" si="70"/>
        <v>57.499393564356403</v>
      </c>
      <c r="H554" s="110">
        <f t="shared" si="70"/>
        <v>54.0293997524752</v>
      </c>
      <c r="I554" s="110">
        <f t="shared" si="70"/>
        <v>0</v>
      </c>
      <c r="J554" s="110">
        <f t="shared" si="70"/>
        <v>48.343292079207899</v>
      </c>
      <c r="K554" s="118">
        <f t="shared" si="70"/>
        <v>49.142691831683202</v>
      </c>
      <c r="L554" s="109">
        <f t="shared" si="70"/>
        <v>0</v>
      </c>
      <c r="M554" s="109">
        <f t="shared" si="70"/>
        <v>0</v>
      </c>
      <c r="N554" s="109">
        <f t="shared" si="70"/>
        <v>0</v>
      </c>
      <c r="O554" s="109">
        <f t="shared" si="70"/>
        <v>0</v>
      </c>
      <c r="P554" s="109">
        <f t="shared" si="70"/>
        <v>0</v>
      </c>
      <c r="Q554" s="51">
        <f t="shared" si="70"/>
        <v>352.74475866336599</v>
      </c>
      <c r="R554" s="533">
        <f>+R552/D552</f>
        <v>58.790793110561097</v>
      </c>
      <c r="S554" s="125"/>
      <c r="T554" s="125"/>
      <c r="U554" s="125"/>
      <c r="V554" s="125"/>
      <c r="W554" s="329"/>
      <c r="X554" s="125"/>
      <c r="Y554" s="329"/>
      <c r="Z554" s="125"/>
      <c r="AA554" s="329"/>
      <c r="AB554" s="125"/>
      <c r="AC554" s="126"/>
      <c r="AD554" s="125"/>
      <c r="AE554" s="125"/>
      <c r="AF554" s="125"/>
      <c r="AG554" s="125"/>
      <c r="AH554" s="125"/>
      <c r="AI554" s="125"/>
      <c r="AJ554" s="125"/>
    </row>
    <row r="555" spans="1:36" ht="12.75" customHeight="1">
      <c r="A555" s="36"/>
      <c r="B555" s="331"/>
      <c r="C555" s="36" t="s">
        <v>1507</v>
      </c>
      <c r="D555" s="337"/>
      <c r="E555" s="405" t="s">
        <v>1728</v>
      </c>
      <c r="F555" s="530" t="s">
        <v>1729</v>
      </c>
      <c r="G555" s="364"/>
      <c r="H555" s="364"/>
      <c r="I555" s="364"/>
      <c r="J555" s="364"/>
      <c r="K555" s="364"/>
      <c r="L555" s="407"/>
      <c r="M555" s="407"/>
      <c r="N555" s="407"/>
      <c r="O555" s="407"/>
      <c r="P555" s="407"/>
      <c r="Q555" s="300"/>
      <c r="R555" s="466"/>
      <c r="S555" s="125"/>
      <c r="T555" s="125"/>
      <c r="U555" s="125"/>
      <c r="V555" s="125"/>
      <c r="W555" s="329"/>
      <c r="X555" s="125"/>
      <c r="Y555" s="329"/>
      <c r="Z555" s="125"/>
      <c r="AA555" s="329"/>
      <c r="AB555" s="125"/>
      <c r="AC555" s="126"/>
      <c r="AD555" s="125"/>
      <c r="AE555" s="125"/>
      <c r="AF555" s="125"/>
      <c r="AG555" s="125"/>
      <c r="AH555" s="125"/>
      <c r="AI555" s="125"/>
      <c r="AJ555" s="125"/>
    </row>
    <row r="556" spans="1:36" ht="12.75" customHeight="1">
      <c r="A556" s="36"/>
      <c r="B556" s="331"/>
      <c r="C556" s="36" t="s">
        <v>1509</v>
      </c>
      <c r="D556" s="337"/>
      <c r="E556" s="407"/>
      <c r="F556" s="300"/>
      <c r="G556" s="407"/>
      <c r="H556" s="407"/>
      <c r="I556" s="407"/>
      <c r="J556" s="407"/>
      <c r="K556" s="407"/>
      <c r="L556" s="407"/>
      <c r="M556" s="407"/>
      <c r="N556" s="407"/>
      <c r="O556" s="407"/>
      <c r="P556" s="407"/>
      <c r="Q556" s="300"/>
      <c r="R556" s="466"/>
      <c r="S556" s="125"/>
      <c r="T556" s="125"/>
      <c r="U556" s="125"/>
      <c r="V556" s="125"/>
      <c r="W556" s="329"/>
      <c r="X556" s="125"/>
      <c r="Y556" s="329"/>
      <c r="Z556" s="125"/>
      <c r="AA556" s="329"/>
      <c r="AB556" s="125"/>
      <c r="AC556" s="126"/>
      <c r="AD556" s="125"/>
      <c r="AE556" s="125"/>
      <c r="AF556" s="125"/>
      <c r="AG556" s="125"/>
      <c r="AH556" s="125"/>
      <c r="AI556" s="125"/>
      <c r="AJ556" s="125"/>
    </row>
    <row r="557" spans="1:36" ht="12.75" customHeight="1">
      <c r="A557" s="36"/>
      <c r="B557" s="331"/>
      <c r="C557" s="36" t="s">
        <v>1510</v>
      </c>
      <c r="D557" s="337"/>
      <c r="E557" s="407"/>
      <c r="F557" s="300"/>
      <c r="G557" s="407"/>
      <c r="H557" s="407"/>
      <c r="I557" s="407"/>
      <c r="J557" s="407"/>
      <c r="K557" s="407"/>
      <c r="L557" s="407"/>
      <c r="M557" s="407"/>
      <c r="N557" s="407"/>
      <c r="O557" s="407"/>
      <c r="P557" s="407"/>
      <c r="Q557" s="300"/>
      <c r="R557" s="466"/>
      <c r="S557" s="125"/>
      <c r="T557" s="125"/>
      <c r="U557" s="125"/>
      <c r="V557" s="125"/>
      <c r="W557" s="329"/>
      <c r="X557" s="125"/>
      <c r="Y557" s="329"/>
      <c r="Z557" s="125"/>
      <c r="AA557" s="329"/>
      <c r="AB557" s="125"/>
      <c r="AC557" s="126"/>
      <c r="AD557" s="125"/>
      <c r="AE557" s="125"/>
      <c r="AF557" s="125"/>
      <c r="AG557" s="125"/>
      <c r="AH557" s="125"/>
      <c r="AI557" s="125"/>
      <c r="AJ557" s="125"/>
    </row>
    <row r="558" spans="1:36" ht="12.75" customHeight="1">
      <c r="A558" s="36"/>
      <c r="B558" s="331"/>
      <c r="C558" s="36" t="s">
        <v>1511</v>
      </c>
      <c r="D558" s="337"/>
      <c r="E558" s="407"/>
      <c r="F558" s="300"/>
      <c r="G558" s="407"/>
      <c r="H558" s="407"/>
      <c r="I558" s="407"/>
      <c r="J558" s="407"/>
      <c r="K558" s="407"/>
      <c r="L558" s="407"/>
      <c r="M558" s="407"/>
      <c r="N558" s="407"/>
      <c r="O558" s="407"/>
      <c r="P558" s="407"/>
      <c r="Q558" s="300"/>
      <c r="R558" s="466"/>
      <c r="S558" s="125"/>
      <c r="T558" s="125"/>
      <c r="U558" s="125"/>
      <c r="V558" s="125"/>
      <c r="W558" s="329"/>
      <c r="X558" s="125"/>
      <c r="Y558" s="329"/>
      <c r="Z558" s="125"/>
      <c r="AA558" s="329"/>
      <c r="AB558" s="125"/>
      <c r="AC558" s="126"/>
      <c r="AD558" s="125"/>
      <c r="AE558" s="125"/>
      <c r="AF558" s="125"/>
      <c r="AG558" s="125"/>
      <c r="AH558" s="125"/>
      <c r="AI558" s="125"/>
      <c r="AJ558" s="125"/>
    </row>
    <row r="559" spans="1:36" ht="12.75" customHeight="1">
      <c r="A559" s="36"/>
      <c r="B559" s="331"/>
      <c r="C559" s="36" t="s">
        <v>868</v>
      </c>
      <c r="D559" s="337"/>
      <c r="E559" s="407"/>
      <c r="F559" s="300"/>
      <c r="G559" s="407"/>
      <c r="H559" s="407"/>
      <c r="I559" s="407"/>
      <c r="J559" s="407"/>
      <c r="K559" s="407"/>
      <c r="L559" s="407"/>
      <c r="M559" s="407"/>
      <c r="N559" s="407"/>
      <c r="O559" s="407"/>
      <c r="P559" s="407"/>
      <c r="Q559" s="300"/>
      <c r="R559" s="466"/>
      <c r="S559" s="125"/>
      <c r="T559" s="125"/>
      <c r="U559" s="125"/>
      <c r="V559" s="125"/>
      <c r="W559" s="329"/>
      <c r="X559" s="125"/>
      <c r="Y559" s="329"/>
      <c r="Z559" s="125"/>
      <c r="AA559" s="329"/>
      <c r="AB559" s="125"/>
      <c r="AC559" s="126"/>
      <c r="AD559" s="125"/>
      <c r="AE559" s="125"/>
      <c r="AF559" s="125"/>
      <c r="AG559" s="125"/>
      <c r="AH559" s="125"/>
      <c r="AI559" s="125"/>
      <c r="AJ559" s="125"/>
    </row>
    <row r="560" spans="1:36" ht="12.75" customHeight="1">
      <c r="A560" s="36"/>
      <c r="B560" s="331"/>
      <c r="C560" s="36" t="s">
        <v>1512</v>
      </c>
      <c r="D560" s="337"/>
      <c r="E560" s="407"/>
      <c r="F560" s="300"/>
      <c r="G560" s="407"/>
      <c r="H560" s="407"/>
      <c r="I560" s="407"/>
      <c r="J560" s="407"/>
      <c r="K560" s="407"/>
      <c r="L560" s="407"/>
      <c r="M560" s="407"/>
      <c r="N560" s="407"/>
      <c r="O560" s="407"/>
      <c r="P560" s="407"/>
      <c r="Q560" s="300"/>
      <c r="R560" s="466"/>
      <c r="S560" s="125"/>
      <c r="T560" s="125"/>
      <c r="U560" s="125"/>
      <c r="V560" s="125"/>
      <c r="W560" s="329"/>
      <c r="X560" s="125"/>
      <c r="Y560" s="329"/>
      <c r="Z560" s="125"/>
      <c r="AA560" s="329"/>
      <c r="AB560" s="125"/>
      <c r="AC560" s="126"/>
      <c r="AD560" s="125"/>
      <c r="AE560" s="125"/>
      <c r="AF560" s="125"/>
      <c r="AG560" s="125"/>
      <c r="AH560" s="125"/>
      <c r="AI560" s="125"/>
      <c r="AJ560" s="125"/>
    </row>
    <row r="561" spans="1:36" ht="12.75" customHeight="1">
      <c r="A561" s="36"/>
      <c r="B561" s="331"/>
      <c r="C561" s="36" t="s">
        <v>1513</v>
      </c>
      <c r="D561" s="337"/>
      <c r="E561" s="407"/>
      <c r="F561" s="300"/>
      <c r="G561" s="407"/>
      <c r="H561" s="407"/>
      <c r="I561" s="407"/>
      <c r="J561" s="407"/>
      <c r="K561" s="407"/>
      <c r="L561" s="407"/>
      <c r="M561" s="407"/>
      <c r="N561" s="407"/>
      <c r="O561" s="407"/>
      <c r="P561" s="407"/>
      <c r="Q561" s="300"/>
      <c r="R561" s="466"/>
      <c r="S561" s="125"/>
      <c r="T561" s="125"/>
      <c r="U561" s="125"/>
      <c r="V561" s="125"/>
      <c r="W561" s="329"/>
      <c r="X561" s="125"/>
      <c r="Y561" s="329"/>
      <c r="Z561" s="125"/>
      <c r="AA561" s="329"/>
      <c r="AB561" s="125"/>
      <c r="AC561" s="126"/>
      <c r="AD561" s="125"/>
      <c r="AE561" s="125"/>
      <c r="AF561" s="125"/>
      <c r="AG561" s="125"/>
      <c r="AH561" s="125"/>
      <c r="AI561" s="125"/>
      <c r="AJ561" s="125"/>
    </row>
    <row r="562" spans="1:36" ht="12.75" customHeight="1">
      <c r="A562" s="36"/>
      <c r="B562" s="331"/>
      <c r="C562" s="36" t="s">
        <v>1514</v>
      </c>
      <c r="D562" s="337"/>
      <c r="E562" s="407"/>
      <c r="F562" s="300"/>
      <c r="G562" s="407"/>
      <c r="H562" s="407"/>
      <c r="I562" s="407"/>
      <c r="J562" s="407"/>
      <c r="K562" s="407"/>
      <c r="L562" s="407"/>
      <c r="M562" s="407"/>
      <c r="N562" s="407"/>
      <c r="O562" s="407"/>
      <c r="P562" s="407"/>
      <c r="Q562" s="300"/>
      <c r="R562" s="466"/>
      <c r="S562" s="125"/>
      <c r="T562" s="125"/>
      <c r="U562" s="125"/>
      <c r="V562" s="125"/>
      <c r="W562" s="329"/>
      <c r="X562" s="125"/>
      <c r="Y562" s="329"/>
      <c r="Z562" s="125"/>
      <c r="AA562" s="329"/>
      <c r="AB562" s="125"/>
      <c r="AC562" s="126"/>
      <c r="AD562" s="125"/>
      <c r="AE562" s="125"/>
      <c r="AF562" s="125"/>
      <c r="AG562" s="125"/>
      <c r="AH562" s="125"/>
      <c r="AI562" s="125"/>
      <c r="AJ562" s="125"/>
    </row>
    <row r="563" spans="1:36" ht="12.75" customHeight="1">
      <c r="A563" s="36"/>
      <c r="B563" s="331"/>
      <c r="C563" s="36" t="s">
        <v>1515</v>
      </c>
      <c r="D563" s="337"/>
      <c r="E563" s="407"/>
      <c r="F563" s="300"/>
      <c r="G563" s="407"/>
      <c r="H563" s="407"/>
      <c r="I563" s="407"/>
      <c r="J563" s="407"/>
      <c r="K563" s="407"/>
      <c r="L563" s="407"/>
      <c r="M563" s="407"/>
      <c r="N563" s="407"/>
      <c r="O563" s="407"/>
      <c r="P563" s="407"/>
      <c r="Q563" s="300"/>
      <c r="R563" s="466"/>
      <c r="S563" s="125"/>
      <c r="T563" s="125"/>
      <c r="U563" s="125"/>
      <c r="V563" s="125"/>
      <c r="W563" s="329"/>
      <c r="X563" s="125"/>
      <c r="Y563" s="329"/>
      <c r="Z563" s="125"/>
      <c r="AA563" s="329"/>
      <c r="AB563" s="125"/>
      <c r="AC563" s="126"/>
      <c r="AD563" s="125"/>
      <c r="AE563" s="125"/>
      <c r="AF563" s="125"/>
      <c r="AG563" s="125"/>
      <c r="AH563" s="125"/>
      <c r="AI563" s="125"/>
      <c r="AJ563" s="125"/>
    </row>
    <row r="564" spans="1:36" ht="12.75" customHeight="1">
      <c r="A564" s="222"/>
      <c r="B564" s="350"/>
      <c r="C564" s="222"/>
      <c r="D564" s="343"/>
      <c r="E564" s="344"/>
      <c r="F564" s="171"/>
      <c r="G564" s="344"/>
      <c r="H564" s="344"/>
      <c r="I564" s="344"/>
      <c r="J564" s="344"/>
      <c r="K564" s="344"/>
      <c r="L564" s="344"/>
      <c r="M564" s="344"/>
      <c r="N564" s="344"/>
      <c r="O564" s="344"/>
      <c r="P564" s="344"/>
      <c r="Q564" s="171"/>
      <c r="R564" s="306"/>
      <c r="S564" s="125"/>
      <c r="T564" s="125"/>
      <c r="U564" s="125"/>
      <c r="V564" s="125"/>
      <c r="W564" s="329"/>
      <c r="X564" s="125"/>
      <c r="Y564" s="329"/>
      <c r="Z564" s="125"/>
      <c r="AA564" s="329"/>
      <c r="AB564" s="125"/>
      <c r="AC564" s="126"/>
      <c r="AD564" s="125"/>
      <c r="AE564" s="125"/>
      <c r="AF564" s="125"/>
      <c r="AG564" s="125"/>
      <c r="AH564" s="125"/>
      <c r="AI564" s="125"/>
      <c r="AJ564" s="125"/>
    </row>
    <row r="565" spans="1:36" ht="12.75" customHeight="1">
      <c r="A565" s="36" t="s">
        <v>600</v>
      </c>
      <c r="B565" s="331">
        <v>1070</v>
      </c>
      <c r="C565" s="285" t="s">
        <v>1516</v>
      </c>
      <c r="D565" s="333">
        <v>948</v>
      </c>
      <c r="E565" s="232"/>
      <c r="F565" s="483"/>
      <c r="G565" s="232"/>
      <c r="H565" s="232"/>
      <c r="I565" s="232"/>
      <c r="J565" s="232"/>
      <c r="K565" s="169"/>
      <c r="L565" s="364"/>
      <c r="M565" s="364"/>
      <c r="N565" s="364"/>
      <c r="O565" s="364"/>
      <c r="P565" s="364"/>
      <c r="Q565" s="531">
        <f>SUM(E565:P565)</f>
        <v>0</v>
      </c>
      <c r="R565" s="460" t="e">
        <f>AVERAGE(E565:P565)</f>
        <v>#DIV/0!</v>
      </c>
      <c r="S565" s="309" t="e">
        <f>+R565</f>
        <v>#DIV/0!</v>
      </c>
      <c r="T565" s="125"/>
      <c r="U565" s="125"/>
      <c r="V565" s="125"/>
      <c r="W565" s="329"/>
      <c r="X565" s="125"/>
      <c r="Y565" s="329"/>
      <c r="Z565" s="125"/>
      <c r="AA565" s="329"/>
      <c r="AB565" s="125"/>
      <c r="AC565" s="126"/>
      <c r="AD565" s="125"/>
      <c r="AE565" s="125"/>
      <c r="AF565" s="125"/>
      <c r="AG565" s="125"/>
      <c r="AH565" s="125"/>
      <c r="AI565" s="125"/>
      <c r="AJ565" s="125"/>
    </row>
    <row r="566" spans="1:36" ht="12.75" customHeight="1">
      <c r="A566" s="36"/>
      <c r="B566" s="331"/>
      <c r="C566" s="36" t="s">
        <v>1517</v>
      </c>
      <c r="D566" s="2"/>
      <c r="E566" s="276"/>
      <c r="F566" s="406"/>
      <c r="G566" s="276"/>
      <c r="H566" s="276"/>
      <c r="I566" s="276"/>
      <c r="J566" s="276"/>
      <c r="K566" s="413"/>
      <c r="L566" s="407"/>
      <c r="M566" s="407"/>
      <c r="N566" s="407"/>
      <c r="O566" s="407"/>
      <c r="P566" s="407"/>
      <c r="Q566" s="532">
        <f>SUM(E566:P566)</f>
        <v>0</v>
      </c>
      <c r="R566" s="533">
        <f>Q566/12</f>
        <v>0</v>
      </c>
      <c r="S566" s="125"/>
      <c r="T566" s="309">
        <f>+R566</f>
        <v>0</v>
      </c>
      <c r="U566" s="221">
        <f>+Q566</f>
        <v>0</v>
      </c>
      <c r="V566" s="329" t="s">
        <v>376</v>
      </c>
      <c r="W566" s="329" t="s">
        <v>376</v>
      </c>
      <c r="X566" s="329" t="s">
        <v>376</v>
      </c>
      <c r="Y566" s="329" t="s">
        <v>376</v>
      </c>
      <c r="Z566" s="329" t="s">
        <v>376</v>
      </c>
      <c r="AA566" s="329" t="s">
        <v>376</v>
      </c>
      <c r="AB566" s="125"/>
      <c r="AC566" s="126"/>
      <c r="AD566" s="125"/>
      <c r="AE566" s="125"/>
      <c r="AF566" s="125"/>
      <c r="AG566" s="125"/>
      <c r="AH566" s="125"/>
      <c r="AI566" s="125"/>
      <c r="AJ566" s="125"/>
    </row>
    <row r="567" spans="1:36" ht="12.75" customHeight="1">
      <c r="A567" s="36"/>
      <c r="B567" s="331"/>
      <c r="C567" s="36" t="s">
        <v>1518</v>
      </c>
      <c r="D567" s="2"/>
      <c r="E567" s="110">
        <f t="shared" ref="E567:Q567" si="71">E565/$D$565</f>
        <v>0</v>
      </c>
      <c r="F567" s="110">
        <f t="shared" si="71"/>
        <v>0</v>
      </c>
      <c r="G567" s="110">
        <f t="shared" si="71"/>
        <v>0</v>
      </c>
      <c r="H567" s="110">
        <f t="shared" si="71"/>
        <v>0</v>
      </c>
      <c r="I567" s="110">
        <f t="shared" si="71"/>
        <v>0</v>
      </c>
      <c r="J567" s="118">
        <f t="shared" si="71"/>
        <v>0</v>
      </c>
      <c r="K567" s="109">
        <f t="shared" si="71"/>
        <v>0</v>
      </c>
      <c r="L567" s="109">
        <f t="shared" si="71"/>
        <v>0</v>
      </c>
      <c r="M567" s="109">
        <f t="shared" si="71"/>
        <v>0</v>
      </c>
      <c r="N567" s="109">
        <f t="shared" si="71"/>
        <v>0</v>
      </c>
      <c r="O567" s="109">
        <f t="shared" si="71"/>
        <v>0</v>
      </c>
      <c r="P567" s="109">
        <f t="shared" si="71"/>
        <v>0</v>
      </c>
      <c r="Q567" s="51">
        <f t="shared" si="71"/>
        <v>0</v>
      </c>
      <c r="R567" s="533" t="e">
        <f>+R565/D565</f>
        <v>#DIV/0!</v>
      </c>
      <c r="S567" s="125"/>
      <c r="T567" s="125"/>
      <c r="U567" s="125"/>
      <c r="V567" s="125"/>
      <c r="W567" s="329"/>
      <c r="X567" s="125"/>
      <c r="Y567" s="329"/>
      <c r="Z567" s="125"/>
      <c r="AA567" s="329"/>
      <c r="AB567" s="125"/>
      <c r="AC567" s="126"/>
      <c r="AD567" s="125"/>
      <c r="AE567" s="125"/>
      <c r="AF567" s="125"/>
      <c r="AG567" s="125"/>
      <c r="AH567" s="125"/>
      <c r="AI567" s="125"/>
      <c r="AJ567" s="125"/>
    </row>
    <row r="568" spans="1:36" ht="12.75" customHeight="1">
      <c r="A568" s="36"/>
      <c r="B568" s="331"/>
      <c r="C568" s="36" t="s">
        <v>1519</v>
      </c>
      <c r="D568" s="337"/>
      <c r="E568" s="364"/>
      <c r="F568" s="126"/>
      <c r="G568" s="364"/>
      <c r="H568" s="364"/>
      <c r="I568" s="364"/>
      <c r="J568" s="364"/>
      <c r="K568" s="407"/>
      <c r="L568" s="407"/>
      <c r="M568" s="407"/>
      <c r="N568" s="407"/>
      <c r="O568" s="407"/>
      <c r="P568" s="407"/>
      <c r="Q568" s="300"/>
      <c r="R568" s="466"/>
      <c r="S568" s="125"/>
      <c r="T568" s="125"/>
      <c r="U568" s="125"/>
      <c r="V568" s="125"/>
      <c r="W568" s="329"/>
      <c r="X568" s="125"/>
      <c r="Y568" s="329"/>
      <c r="Z568" s="125"/>
      <c r="AA568" s="329"/>
      <c r="AB568" s="125"/>
      <c r="AC568" s="126"/>
      <c r="AD568" s="125"/>
      <c r="AE568" s="125"/>
      <c r="AF568" s="125"/>
      <c r="AG568" s="125"/>
      <c r="AH568" s="125"/>
      <c r="AI568" s="125"/>
      <c r="AJ568" s="125"/>
    </row>
    <row r="569" spans="1:36" ht="12.75" customHeight="1">
      <c r="A569" s="36"/>
      <c r="B569" s="331"/>
      <c r="C569" s="409" t="s">
        <v>1520</v>
      </c>
      <c r="D569" s="337"/>
      <c r="E569" s="407"/>
      <c r="F569" s="300"/>
      <c r="G569" s="407"/>
      <c r="H569" s="407"/>
      <c r="I569" s="407"/>
      <c r="J569" s="407"/>
      <c r="K569" s="407"/>
      <c r="L569" s="407"/>
      <c r="M569" s="407"/>
      <c r="N569" s="407"/>
      <c r="O569" s="407"/>
      <c r="P569" s="407"/>
      <c r="Q569" s="300"/>
      <c r="R569" s="466"/>
      <c r="S569" s="125"/>
      <c r="T569" s="125"/>
      <c r="U569" s="125"/>
      <c r="V569" s="125"/>
      <c r="W569" s="329"/>
      <c r="X569" s="125"/>
      <c r="Y569" s="329"/>
      <c r="Z569" s="125"/>
      <c r="AA569" s="329"/>
      <c r="AB569" s="125"/>
      <c r="AC569" s="126"/>
      <c r="AD569" s="125"/>
      <c r="AE569" s="125"/>
      <c r="AF569" s="125"/>
      <c r="AG569" s="125"/>
      <c r="AH569" s="125"/>
      <c r="AI569" s="125"/>
      <c r="AJ569" s="125"/>
    </row>
    <row r="570" spans="1:36" ht="12.75" customHeight="1">
      <c r="A570" s="36"/>
      <c r="B570" s="331"/>
      <c r="C570" s="409" t="s">
        <v>1521</v>
      </c>
      <c r="D570" s="337"/>
      <c r="E570" s="407"/>
      <c r="F570" s="300"/>
      <c r="G570" s="407"/>
      <c r="H570" s="407"/>
      <c r="I570" s="407"/>
      <c r="J570" s="407"/>
      <c r="K570" s="407"/>
      <c r="L570" s="407"/>
      <c r="M570" s="407"/>
      <c r="N570" s="407"/>
      <c r="O570" s="407"/>
      <c r="P570" s="407"/>
      <c r="Q570" s="300"/>
      <c r="R570" s="466"/>
      <c r="S570" s="125"/>
      <c r="T570" s="125"/>
      <c r="U570" s="125"/>
      <c r="V570" s="125"/>
      <c r="W570" s="329"/>
      <c r="X570" s="125"/>
      <c r="Y570" s="329"/>
      <c r="Z570" s="125"/>
      <c r="AA570" s="329"/>
      <c r="AB570" s="125"/>
      <c r="AC570" s="126"/>
      <c r="AD570" s="125"/>
      <c r="AE570" s="125"/>
      <c r="AF570" s="125"/>
      <c r="AG570" s="125"/>
      <c r="AH570" s="125"/>
      <c r="AI570" s="125"/>
      <c r="AJ570" s="125"/>
    </row>
    <row r="571" spans="1:36" ht="12.75" customHeight="1">
      <c r="A571" s="36"/>
      <c r="B571" s="331"/>
      <c r="C571" s="409" t="s">
        <v>1522</v>
      </c>
      <c r="D571" s="337"/>
      <c r="E571" s="407"/>
      <c r="F571" s="300"/>
      <c r="G571" s="407"/>
      <c r="H571" s="407"/>
      <c r="I571" s="407"/>
      <c r="J571" s="407"/>
      <c r="K571" s="407"/>
      <c r="L571" s="407"/>
      <c r="M571" s="407"/>
      <c r="N571" s="407"/>
      <c r="O571" s="407"/>
      <c r="P571" s="407"/>
      <c r="Q571" s="300"/>
      <c r="R571" s="466"/>
      <c r="S571" s="125"/>
      <c r="T571" s="125"/>
      <c r="U571" s="125"/>
      <c r="V571" s="125"/>
      <c r="W571" s="329"/>
      <c r="X571" s="125"/>
      <c r="Y571" s="329"/>
      <c r="Z571" s="125"/>
      <c r="AA571" s="329"/>
      <c r="AB571" s="125"/>
      <c r="AC571" s="126"/>
      <c r="AD571" s="125"/>
      <c r="AE571" s="125"/>
      <c r="AF571" s="125"/>
      <c r="AG571" s="125"/>
      <c r="AH571" s="125"/>
      <c r="AI571" s="125"/>
      <c r="AJ571" s="125"/>
    </row>
    <row r="572" spans="1:36" ht="12.75" customHeight="1">
      <c r="A572" s="36"/>
      <c r="B572" s="331"/>
      <c r="C572" s="409" t="s">
        <v>1475</v>
      </c>
      <c r="D572" s="337"/>
      <c r="E572" s="340"/>
      <c r="F572" s="95"/>
      <c r="G572" s="340"/>
      <c r="H572" s="340"/>
      <c r="I572" s="340"/>
      <c r="J572" s="340"/>
      <c r="K572" s="340"/>
      <c r="L572" s="340"/>
      <c r="M572" s="340"/>
      <c r="N572" s="340"/>
      <c r="O572" s="407"/>
      <c r="P572" s="407"/>
      <c r="Q572" s="300"/>
      <c r="R572" s="466"/>
      <c r="S572" s="125"/>
      <c r="T572" s="125"/>
      <c r="U572" s="125"/>
      <c r="V572" s="125"/>
      <c r="W572" s="329"/>
      <c r="X572" s="125"/>
      <c r="Y572" s="329"/>
      <c r="Z572" s="125"/>
      <c r="AA572" s="329"/>
      <c r="AB572" s="125"/>
      <c r="AC572" s="126"/>
      <c r="AD572" s="125"/>
      <c r="AE572" s="125"/>
      <c r="AF572" s="125"/>
      <c r="AG572" s="125"/>
      <c r="AH572" s="125"/>
      <c r="AI572" s="125"/>
      <c r="AJ572" s="125"/>
    </row>
    <row r="573" spans="1:36" ht="12.75" customHeight="1">
      <c r="A573" s="222"/>
      <c r="B573" s="350"/>
      <c r="C573" s="410"/>
      <c r="D573" s="356"/>
      <c r="E573" s="344"/>
      <c r="F573" s="171"/>
      <c r="G573" s="344"/>
      <c r="H573" s="344"/>
      <c r="I573" s="344"/>
      <c r="J573" s="344"/>
      <c r="K573" s="344"/>
      <c r="L573" s="344"/>
      <c r="M573" s="344"/>
      <c r="N573" s="344"/>
      <c r="O573" s="414"/>
      <c r="P573" s="344"/>
      <c r="Q573" s="171"/>
      <c r="R573" s="306"/>
      <c r="S573" s="125"/>
      <c r="T573" s="125"/>
      <c r="U573" s="125"/>
      <c r="V573" s="125"/>
      <c r="W573" s="329"/>
      <c r="X573" s="125"/>
      <c r="Y573" s="329"/>
      <c r="Z573" s="125"/>
      <c r="AA573" s="329"/>
      <c r="AB573" s="125"/>
      <c r="AC573" s="126"/>
      <c r="AD573" s="125"/>
      <c r="AE573" s="125"/>
      <c r="AF573" s="125"/>
      <c r="AG573" s="125"/>
      <c r="AH573" s="125"/>
      <c r="AI573" s="125"/>
      <c r="AJ573" s="125"/>
    </row>
    <row r="574" spans="1:36" ht="12.75" customHeight="1">
      <c r="A574" s="36" t="s">
        <v>644</v>
      </c>
      <c r="B574" s="331">
        <v>1080</v>
      </c>
      <c r="C574" s="285" t="s">
        <v>1730</v>
      </c>
      <c r="D574" s="333">
        <v>295</v>
      </c>
      <c r="E574" s="232">
        <v>16296.88</v>
      </c>
      <c r="F574" s="216">
        <v>19653.2</v>
      </c>
      <c r="G574" s="216">
        <v>19718.03</v>
      </c>
      <c r="H574" s="216">
        <v>24177.42</v>
      </c>
      <c r="I574" s="216">
        <v>20974.44</v>
      </c>
      <c r="J574" s="216">
        <v>19117.46</v>
      </c>
      <c r="K574" s="216"/>
      <c r="L574" s="216"/>
      <c r="M574" s="216"/>
      <c r="N574" s="216"/>
      <c r="O574" s="59"/>
      <c r="P574" s="254"/>
      <c r="Q574" s="531">
        <f>SUM(E574:P574)</f>
        <v>119937.43</v>
      </c>
      <c r="R574" s="460">
        <f>AVERAGE(E574:P574)</f>
        <v>19989.571666666699</v>
      </c>
      <c r="S574" s="309">
        <f>+R574</f>
        <v>19989.571666666699</v>
      </c>
      <c r="T574" s="125"/>
      <c r="U574" s="125"/>
      <c r="V574" s="125"/>
      <c r="W574" s="329"/>
      <c r="X574" s="125"/>
      <c r="Y574" s="329"/>
      <c r="Z574" s="125"/>
      <c r="AA574" s="329"/>
      <c r="AB574" s="125"/>
      <c r="AC574" s="126"/>
      <c r="AD574" s="125"/>
      <c r="AE574" s="125"/>
      <c r="AF574" s="125"/>
      <c r="AG574" s="125"/>
      <c r="AH574" s="125"/>
      <c r="AI574" s="125"/>
      <c r="AJ574" s="125"/>
    </row>
    <row r="575" spans="1:36" ht="12.75" customHeight="1">
      <c r="A575" s="36"/>
      <c r="B575" s="331"/>
      <c r="C575" s="36" t="s">
        <v>1524</v>
      </c>
      <c r="D575" s="2"/>
      <c r="E575" s="348" t="s">
        <v>376</v>
      </c>
      <c r="F575" s="233" t="s">
        <v>376</v>
      </c>
      <c r="G575" s="348" t="s">
        <v>376</v>
      </c>
      <c r="H575" s="348" t="s">
        <v>376</v>
      </c>
      <c r="I575" s="348" t="s">
        <v>376</v>
      </c>
      <c r="J575" s="348" t="s">
        <v>376</v>
      </c>
      <c r="K575" s="348"/>
      <c r="L575" s="348"/>
      <c r="M575" s="348"/>
      <c r="N575" s="348"/>
      <c r="O575" s="413"/>
      <c r="P575" s="412"/>
      <c r="Q575" s="532">
        <f>SUM(E575:P575)</f>
        <v>0</v>
      </c>
      <c r="R575" s="533">
        <f>Q575/12</f>
        <v>0</v>
      </c>
      <c r="S575" s="125"/>
      <c r="T575" s="309">
        <f>+R575</f>
        <v>0</v>
      </c>
      <c r="U575" s="221">
        <f>+Q575</f>
        <v>0</v>
      </c>
      <c r="V575" s="329" t="s">
        <v>376</v>
      </c>
      <c r="W575" s="329" t="s">
        <v>376</v>
      </c>
      <c r="X575" s="329" t="s">
        <v>376</v>
      </c>
      <c r="Y575" s="329" t="s">
        <v>376</v>
      </c>
      <c r="Z575" s="329" t="s">
        <v>376</v>
      </c>
      <c r="AA575" s="329" t="s">
        <v>376</v>
      </c>
      <c r="AB575" s="125"/>
      <c r="AC575" s="126"/>
      <c r="AD575" s="125"/>
      <c r="AE575" s="125"/>
      <c r="AF575" s="125"/>
      <c r="AG575" s="125"/>
      <c r="AH575" s="125"/>
      <c r="AI575" s="125"/>
      <c r="AJ575" s="125"/>
    </row>
    <row r="576" spans="1:36" ht="12.75" customHeight="1">
      <c r="A576" s="36"/>
      <c r="B576" s="331"/>
      <c r="C576" s="36" t="s">
        <v>1415</v>
      </c>
      <c r="D576" s="2"/>
      <c r="E576" s="110">
        <f t="shared" ref="E576:Q576" si="72">E574/$D$574</f>
        <v>55.243661016949098</v>
      </c>
      <c r="F576" s="110">
        <f t="shared" si="72"/>
        <v>66.621016949152505</v>
      </c>
      <c r="G576" s="110">
        <f t="shared" si="72"/>
        <v>66.840779661016896</v>
      </c>
      <c r="H576" s="110">
        <f t="shared" si="72"/>
        <v>81.957355932203399</v>
      </c>
      <c r="I576" s="110">
        <f t="shared" si="72"/>
        <v>71.099796610169506</v>
      </c>
      <c r="J576" s="110">
        <f t="shared" si="72"/>
        <v>64.804949152542406</v>
      </c>
      <c r="K576" s="110">
        <f t="shared" si="72"/>
        <v>0</v>
      </c>
      <c r="L576" s="110">
        <f t="shared" si="72"/>
        <v>0</v>
      </c>
      <c r="M576" s="110">
        <f t="shared" si="72"/>
        <v>0</v>
      </c>
      <c r="N576" s="118">
        <f t="shared" si="72"/>
        <v>0</v>
      </c>
      <c r="O576" s="109">
        <f t="shared" si="72"/>
        <v>0</v>
      </c>
      <c r="P576" s="109">
        <f t="shared" si="72"/>
        <v>0</v>
      </c>
      <c r="Q576" s="51">
        <f t="shared" si="72"/>
        <v>406.56755932203401</v>
      </c>
      <c r="R576" s="533">
        <f>+R574/D574</f>
        <v>67.761259887005707</v>
      </c>
      <c r="S576" s="125"/>
      <c r="T576" s="125"/>
      <c r="U576" s="125"/>
      <c r="V576" s="125"/>
      <c r="W576" s="329"/>
      <c r="X576" s="125"/>
      <c r="Y576" s="329"/>
      <c r="Z576" s="125"/>
      <c r="AA576" s="329"/>
      <c r="AB576" s="125"/>
      <c r="AC576" s="126"/>
      <c r="AD576" s="125"/>
      <c r="AE576" s="125"/>
      <c r="AF576" s="125"/>
      <c r="AG576" s="125"/>
      <c r="AH576" s="125"/>
      <c r="AI576" s="125"/>
      <c r="AJ576" s="125"/>
    </row>
    <row r="577" spans="1:36" ht="12.75" customHeight="1">
      <c r="A577" s="36"/>
      <c r="B577" s="331"/>
      <c r="C577" s="36" t="s">
        <v>1525</v>
      </c>
      <c r="D577" s="337"/>
      <c r="E577" s="364"/>
      <c r="F577" s="126"/>
      <c r="G577" s="364"/>
      <c r="H577" s="364"/>
      <c r="I577" s="364"/>
      <c r="J577" s="364"/>
      <c r="K577" s="364"/>
      <c r="L577" s="364"/>
      <c r="M577" s="364"/>
      <c r="N577" s="364"/>
      <c r="O577" s="407"/>
      <c r="P577" s="407"/>
      <c r="Q577" s="300"/>
      <c r="R577" s="466"/>
      <c r="S577" s="125"/>
      <c r="T577" s="125"/>
      <c r="U577" s="125"/>
      <c r="V577" s="125"/>
      <c r="W577" s="329"/>
      <c r="X577" s="125"/>
      <c r="Y577" s="329"/>
      <c r="Z577" s="125"/>
      <c r="AA577" s="329"/>
      <c r="AB577" s="125"/>
      <c r="AC577" s="126"/>
      <c r="AD577" s="125"/>
      <c r="AE577" s="125"/>
      <c r="AF577" s="125"/>
      <c r="AG577" s="125"/>
      <c r="AH577" s="125"/>
      <c r="AI577" s="125"/>
      <c r="AJ577" s="125"/>
    </row>
    <row r="578" spans="1:36" ht="12.75" customHeight="1">
      <c r="A578" s="36"/>
      <c r="B578" s="331"/>
      <c r="C578" s="36" t="s">
        <v>1526</v>
      </c>
      <c r="D578" s="337"/>
      <c r="E578" s="407"/>
      <c r="F578" s="300"/>
      <c r="G578" s="407"/>
      <c r="H578" s="407"/>
      <c r="I578" s="407"/>
      <c r="J578" s="407"/>
      <c r="K578" s="407"/>
      <c r="L578" s="407"/>
      <c r="M578" s="407"/>
      <c r="N578" s="407"/>
      <c r="O578" s="407"/>
      <c r="P578" s="407"/>
      <c r="Q578" s="300"/>
      <c r="R578" s="466"/>
      <c r="S578" s="125"/>
      <c r="T578" s="125"/>
      <c r="U578" s="125"/>
      <c r="V578" s="125"/>
      <c r="W578" s="329"/>
      <c r="X578" s="125"/>
      <c r="Y578" s="329"/>
      <c r="Z578" s="125"/>
      <c r="AA578" s="329"/>
      <c r="AB578" s="125"/>
      <c r="AC578" s="126"/>
      <c r="AD578" s="125"/>
      <c r="AE578" s="125"/>
      <c r="AF578" s="125"/>
      <c r="AG578" s="125"/>
      <c r="AH578" s="125"/>
      <c r="AI578" s="125"/>
      <c r="AJ578" s="125"/>
    </row>
    <row r="579" spans="1:36" ht="12.75" customHeight="1">
      <c r="A579" s="222"/>
      <c r="B579" s="350"/>
      <c r="C579" s="222"/>
      <c r="D579" s="343"/>
      <c r="E579" s="344"/>
      <c r="F579" s="171"/>
      <c r="G579" s="344"/>
      <c r="H579" s="344"/>
      <c r="I579" s="344"/>
      <c r="J579" s="344"/>
      <c r="K579" s="344"/>
      <c r="L579" s="344"/>
      <c r="M579" s="344"/>
      <c r="N579" s="344"/>
      <c r="O579" s="344"/>
      <c r="P579" s="344"/>
      <c r="Q579" s="171"/>
      <c r="R579" s="306"/>
      <c r="S579" s="125"/>
      <c r="T579" s="125"/>
      <c r="U579" s="125"/>
      <c r="V579" s="125"/>
      <c r="W579" s="329"/>
      <c r="X579" s="125"/>
      <c r="Y579" s="329"/>
      <c r="Z579" s="125"/>
      <c r="AA579" s="329"/>
      <c r="AB579" s="125"/>
      <c r="AC579" s="126"/>
      <c r="AD579" s="125"/>
      <c r="AE579" s="125"/>
      <c r="AF579" s="125"/>
      <c r="AG579" s="125"/>
      <c r="AH579" s="125"/>
      <c r="AI579" s="125"/>
      <c r="AJ579" s="125"/>
    </row>
    <row r="580" spans="1:36" ht="12.75" customHeight="1">
      <c r="A580" s="36" t="s">
        <v>639</v>
      </c>
      <c r="B580" s="331">
        <v>1088</v>
      </c>
      <c r="C580" s="285" t="s">
        <v>1527</v>
      </c>
      <c r="D580" s="333">
        <v>653</v>
      </c>
      <c r="E580" s="232">
        <v>24086.7</v>
      </c>
      <c r="F580" s="216">
        <v>13494.6</v>
      </c>
      <c r="G580" s="232">
        <v>13107.2</v>
      </c>
      <c r="H580" s="232">
        <v>11223.5</v>
      </c>
      <c r="I580" s="232">
        <v>16373.75</v>
      </c>
      <c r="J580" s="232">
        <v>26044.400000000001</v>
      </c>
      <c r="K580" s="232">
        <v>10255.700000000001</v>
      </c>
      <c r="L580" s="232"/>
      <c r="M580" s="232"/>
      <c r="N580" s="232"/>
      <c r="O580" s="169"/>
      <c r="P580" s="364"/>
      <c r="Q580" s="531">
        <f>SUM(E580:P580)</f>
        <v>114585.85</v>
      </c>
      <c r="R580" s="460">
        <f>AVERAGE(E580:P580)</f>
        <v>16369.407142857101</v>
      </c>
      <c r="S580" s="309">
        <f>+R580</f>
        <v>16369.407142857101</v>
      </c>
      <c r="T580" s="125"/>
      <c r="U580" s="125"/>
      <c r="V580" s="125"/>
      <c r="W580" s="329"/>
      <c r="X580" s="125"/>
      <c r="Y580" s="329"/>
      <c r="Z580" s="125"/>
      <c r="AA580" s="329"/>
      <c r="AB580" s="125"/>
      <c r="AC580" s="126"/>
      <c r="AD580" s="125"/>
      <c r="AE580" s="125"/>
      <c r="AF580" s="125"/>
      <c r="AG580" s="125"/>
      <c r="AH580" s="125"/>
      <c r="AI580" s="125"/>
      <c r="AJ580" s="125"/>
    </row>
    <row r="581" spans="1:36" ht="12.75" customHeight="1">
      <c r="A581" s="36"/>
      <c r="B581" s="331"/>
      <c r="C581" s="36" t="s">
        <v>1528</v>
      </c>
      <c r="D581" s="2"/>
      <c r="E581" s="348" t="s">
        <v>376</v>
      </c>
      <c r="F581" s="233" t="s">
        <v>376</v>
      </c>
      <c r="G581" s="348" t="s">
        <v>376</v>
      </c>
      <c r="H581" s="348" t="s">
        <v>376</v>
      </c>
      <c r="I581" s="348" t="s">
        <v>376</v>
      </c>
      <c r="J581" s="348" t="s">
        <v>376</v>
      </c>
      <c r="K581" s="348" t="s">
        <v>376</v>
      </c>
      <c r="L581" s="276"/>
      <c r="M581" s="276"/>
      <c r="N581" s="276"/>
      <c r="O581" s="411"/>
      <c r="P581" s="407"/>
      <c r="Q581" s="532">
        <f>SUM(E581:P581)</f>
        <v>0</v>
      </c>
      <c r="R581" s="533">
        <f>Q581/12</f>
        <v>0</v>
      </c>
      <c r="S581" s="125"/>
      <c r="T581" s="309">
        <f>+R581</f>
        <v>0</v>
      </c>
      <c r="U581" s="221">
        <f>+Q581</f>
        <v>0</v>
      </c>
      <c r="V581" s="329" t="s">
        <v>376</v>
      </c>
      <c r="W581" s="329" t="s">
        <v>376</v>
      </c>
      <c r="X581" s="329" t="s">
        <v>376</v>
      </c>
      <c r="Y581" s="329" t="s">
        <v>376</v>
      </c>
      <c r="Z581" s="329" t="s">
        <v>376</v>
      </c>
      <c r="AA581" s="329" t="s">
        <v>376</v>
      </c>
      <c r="AB581" s="125"/>
      <c r="AC581" s="126"/>
      <c r="AD581" s="125"/>
      <c r="AE581" s="125"/>
      <c r="AF581" s="125"/>
      <c r="AG581" s="125"/>
      <c r="AH581" s="125"/>
      <c r="AI581" s="125"/>
      <c r="AJ581" s="125"/>
    </row>
    <row r="582" spans="1:36" ht="12.75" customHeight="1">
      <c r="A582" s="36"/>
      <c r="B582" s="331"/>
      <c r="C582" s="36" t="s">
        <v>1096</v>
      </c>
      <c r="D582" s="2"/>
      <c r="E582" s="110">
        <f t="shared" ref="E582:Q582" si="73">E580/$D$580</f>
        <v>36.886217457886701</v>
      </c>
      <c r="F582" s="110">
        <f t="shared" si="73"/>
        <v>20.665543644716699</v>
      </c>
      <c r="G582" s="110">
        <f t="shared" si="73"/>
        <v>20.072281776416499</v>
      </c>
      <c r="H582" s="110">
        <f t="shared" si="73"/>
        <v>17.187595712097998</v>
      </c>
      <c r="I582" s="110">
        <f t="shared" si="73"/>
        <v>25.074655436447198</v>
      </c>
      <c r="J582" s="110">
        <f t="shared" si="73"/>
        <v>39.884226646248102</v>
      </c>
      <c r="K582" s="110">
        <f t="shared" si="73"/>
        <v>15.7055130168453</v>
      </c>
      <c r="L582" s="110">
        <f t="shared" si="73"/>
        <v>0</v>
      </c>
      <c r="M582" s="110">
        <f t="shared" si="73"/>
        <v>0</v>
      </c>
      <c r="N582" s="118">
        <f t="shared" si="73"/>
        <v>0</v>
      </c>
      <c r="O582" s="109">
        <f t="shared" si="73"/>
        <v>0</v>
      </c>
      <c r="P582" s="109">
        <f t="shared" si="73"/>
        <v>0</v>
      </c>
      <c r="Q582" s="51">
        <f t="shared" si="73"/>
        <v>175.476033690658</v>
      </c>
      <c r="R582" s="533">
        <f>+R580/D580</f>
        <v>25.068004812951202</v>
      </c>
      <c r="S582" s="125"/>
      <c r="T582" s="125"/>
      <c r="U582" s="125"/>
      <c r="V582" s="125"/>
      <c r="W582" s="329"/>
      <c r="X582" s="125"/>
      <c r="Y582" s="329"/>
      <c r="Z582" s="125"/>
      <c r="AA582" s="329"/>
      <c r="AB582" s="125"/>
      <c r="AC582" s="126"/>
      <c r="AD582" s="125"/>
      <c r="AE582" s="125"/>
      <c r="AF582" s="125"/>
      <c r="AG582" s="125"/>
      <c r="AH582" s="125"/>
      <c r="AI582" s="125"/>
      <c r="AJ582" s="125"/>
    </row>
    <row r="583" spans="1:36" ht="12.75" customHeight="1">
      <c r="A583" s="36"/>
      <c r="B583" s="331"/>
      <c r="C583" s="36" t="s">
        <v>1529</v>
      </c>
      <c r="D583" s="337"/>
      <c r="E583" s="364"/>
      <c r="F583" s="126"/>
      <c r="G583" s="364"/>
      <c r="H583" s="364"/>
      <c r="I583" s="364"/>
      <c r="J583" s="364"/>
      <c r="K583" s="364"/>
      <c r="L583" s="364"/>
      <c r="M583" s="364"/>
      <c r="N583" s="364"/>
      <c r="O583" s="407"/>
      <c r="P583" s="407"/>
      <c r="Q583" s="300"/>
      <c r="R583" s="466"/>
      <c r="S583" s="125"/>
      <c r="T583" s="125"/>
      <c r="U583" s="125"/>
      <c r="V583" s="125"/>
      <c r="W583" s="329"/>
      <c r="X583" s="125"/>
      <c r="Y583" s="329"/>
      <c r="Z583" s="125"/>
      <c r="AA583" s="329"/>
      <c r="AB583" s="125"/>
      <c r="AC583" s="126"/>
      <c r="AD583" s="125"/>
      <c r="AE583" s="125"/>
      <c r="AF583" s="125"/>
      <c r="AG583" s="125"/>
      <c r="AH583" s="125"/>
      <c r="AI583" s="125"/>
      <c r="AJ583" s="125"/>
    </row>
    <row r="584" spans="1:36" ht="12.75" customHeight="1">
      <c r="A584" s="36"/>
      <c r="B584" s="331"/>
      <c r="C584" s="36" t="s">
        <v>1526</v>
      </c>
      <c r="D584" s="337"/>
      <c r="E584" s="407"/>
      <c r="F584" s="300"/>
      <c r="G584" s="407"/>
      <c r="H584" s="407"/>
      <c r="I584" s="407"/>
      <c r="J584" s="407"/>
      <c r="K584" s="407"/>
      <c r="L584" s="407"/>
      <c r="M584" s="407"/>
      <c r="N584" s="407"/>
      <c r="O584" s="407"/>
      <c r="P584" s="407"/>
      <c r="Q584" s="300"/>
      <c r="R584" s="466"/>
      <c r="S584" s="125"/>
      <c r="T584" s="125"/>
      <c r="U584" s="125"/>
      <c r="V584" s="125"/>
      <c r="W584" s="329"/>
      <c r="X584" s="125"/>
      <c r="Y584" s="329"/>
      <c r="Z584" s="125"/>
      <c r="AA584" s="329"/>
      <c r="AB584" s="125"/>
      <c r="AC584" s="126"/>
      <c r="AD584" s="125"/>
      <c r="AE584" s="125"/>
      <c r="AF584" s="125"/>
      <c r="AG584" s="125"/>
      <c r="AH584" s="125"/>
      <c r="AI584" s="125"/>
      <c r="AJ584" s="125"/>
    </row>
    <row r="585" spans="1:36" ht="12.75" customHeight="1">
      <c r="A585" s="222"/>
      <c r="B585" s="350"/>
      <c r="C585" s="222"/>
      <c r="D585" s="343"/>
      <c r="E585" s="344"/>
      <c r="F585" s="171"/>
      <c r="G585" s="344"/>
      <c r="H585" s="344"/>
      <c r="I585" s="344"/>
      <c r="J585" s="344"/>
      <c r="K585" s="344"/>
      <c r="L585" s="344"/>
      <c r="M585" s="344"/>
      <c r="N585" s="344"/>
      <c r="O585" s="344"/>
      <c r="P585" s="344"/>
      <c r="Q585" s="171"/>
      <c r="R585" s="306"/>
      <c r="S585" s="125"/>
      <c r="T585" s="125"/>
      <c r="U585" s="125"/>
      <c r="V585" s="125"/>
      <c r="W585" s="329"/>
      <c r="X585" s="125"/>
      <c r="Y585" s="329"/>
      <c r="Z585" s="125"/>
      <c r="AA585" s="329"/>
      <c r="AB585" s="125"/>
      <c r="AC585" s="126"/>
      <c r="AD585" s="125"/>
      <c r="AE585" s="125"/>
      <c r="AF585" s="125"/>
      <c r="AG585" s="125"/>
      <c r="AH585" s="125"/>
      <c r="AI585" s="125"/>
      <c r="AJ585" s="125"/>
    </row>
    <row r="586" spans="1:36" ht="12.75" customHeight="1">
      <c r="A586" s="36" t="s">
        <v>657</v>
      </c>
      <c r="B586" s="331">
        <v>1090</v>
      </c>
      <c r="C586" s="346" t="s">
        <v>1530</v>
      </c>
      <c r="D586" s="361">
        <v>652</v>
      </c>
      <c r="E586" s="232">
        <v>29666.44</v>
      </c>
      <c r="F586" s="216">
        <v>21037.15</v>
      </c>
      <c r="G586" s="232">
        <v>29733.45</v>
      </c>
      <c r="H586" s="232">
        <v>32731.75</v>
      </c>
      <c r="I586" s="232">
        <v>24573.15</v>
      </c>
      <c r="J586" s="232">
        <v>22551.85</v>
      </c>
      <c r="K586" s="232">
        <v>25557.15</v>
      </c>
      <c r="L586" s="232"/>
      <c r="M586" s="232"/>
      <c r="N586" s="232"/>
      <c r="O586" s="232"/>
      <c r="P586" s="169"/>
      <c r="Q586" s="531">
        <f>SUM(E586:P586)</f>
        <v>185850.94</v>
      </c>
      <c r="R586" s="460">
        <f>AVERAGE(E586:P586)</f>
        <v>26550.134285714299</v>
      </c>
      <c r="S586" s="309">
        <f>+R586</f>
        <v>26550.134285714299</v>
      </c>
      <c r="T586" s="125"/>
      <c r="U586" s="125"/>
      <c r="V586" s="125"/>
      <c r="W586" s="329"/>
      <c r="X586" s="125"/>
      <c r="Y586" s="329"/>
      <c r="Z586" s="125"/>
      <c r="AA586" s="329"/>
      <c r="AB586" s="125"/>
      <c r="AC586" s="126"/>
      <c r="AD586" s="125"/>
      <c r="AE586" s="125"/>
      <c r="AF586" s="125"/>
      <c r="AG586" s="125"/>
      <c r="AH586" s="125"/>
      <c r="AI586" s="125"/>
      <c r="AJ586" s="125"/>
    </row>
    <row r="587" spans="1:36" ht="12.75" customHeight="1">
      <c r="A587" s="36"/>
      <c r="B587" s="331"/>
      <c r="C587" s="36" t="s">
        <v>1531</v>
      </c>
      <c r="D587" s="2"/>
      <c r="E587" s="276">
        <v>430.37</v>
      </c>
      <c r="F587" s="233" t="s">
        <v>376</v>
      </c>
      <c r="G587" s="276">
        <v>438.41</v>
      </c>
      <c r="H587" s="276">
        <v>798.21</v>
      </c>
      <c r="I587" s="348" t="s">
        <v>376</v>
      </c>
      <c r="J587" s="348" t="s">
        <v>376</v>
      </c>
      <c r="K587" s="348" t="s">
        <v>376</v>
      </c>
      <c r="L587" s="276"/>
      <c r="M587" s="276"/>
      <c r="N587" s="276"/>
      <c r="O587" s="276"/>
      <c r="P587" s="411"/>
      <c r="Q587" s="532">
        <f>SUM(E587:P587)</f>
        <v>1666.99</v>
      </c>
      <c r="R587" s="533">
        <f>Q587/12</f>
        <v>138.91583333333301</v>
      </c>
      <c r="S587" s="125"/>
      <c r="T587" s="309">
        <f>+R587</f>
        <v>138.91583333333301</v>
      </c>
      <c r="U587" s="221">
        <f>+Q587</f>
        <v>1666.99</v>
      </c>
      <c r="V587" s="168">
        <f>E587</f>
        <v>430.37</v>
      </c>
      <c r="W587" s="329" t="s">
        <v>376</v>
      </c>
      <c r="X587" s="527">
        <f>G587</f>
        <v>438.41</v>
      </c>
      <c r="Y587" s="527">
        <f>H587</f>
        <v>798.21</v>
      </c>
      <c r="Z587" s="329" t="s">
        <v>376</v>
      </c>
      <c r="AA587" s="329" t="s">
        <v>376</v>
      </c>
      <c r="AB587" s="125"/>
      <c r="AC587" s="126"/>
      <c r="AD587" s="125"/>
      <c r="AE587" s="125"/>
      <c r="AF587" s="125"/>
      <c r="AG587" s="125"/>
      <c r="AH587" s="125"/>
      <c r="AI587" s="125"/>
      <c r="AJ587" s="125"/>
    </row>
    <row r="588" spans="1:36" ht="12.75" customHeight="1">
      <c r="A588" s="36"/>
      <c r="B588" s="331"/>
      <c r="C588" s="36" t="s">
        <v>1096</v>
      </c>
      <c r="D588" s="2"/>
      <c r="E588" s="110">
        <f t="shared" ref="E588:Q588" si="74">E586/$D$586</f>
        <v>45.500674846625799</v>
      </c>
      <c r="F588" s="110">
        <f t="shared" si="74"/>
        <v>32.265567484662597</v>
      </c>
      <c r="G588" s="110">
        <f t="shared" si="74"/>
        <v>45.6034509202454</v>
      </c>
      <c r="H588" s="110">
        <f t="shared" si="74"/>
        <v>50.202070552147198</v>
      </c>
      <c r="I588" s="110">
        <f t="shared" si="74"/>
        <v>37.688880368098197</v>
      </c>
      <c r="J588" s="110">
        <f t="shared" si="74"/>
        <v>34.588726993865002</v>
      </c>
      <c r="K588" s="110">
        <f t="shared" si="74"/>
        <v>39.198082822085901</v>
      </c>
      <c r="L588" s="110">
        <f t="shared" si="74"/>
        <v>0</v>
      </c>
      <c r="M588" s="110">
        <f t="shared" si="74"/>
        <v>0</v>
      </c>
      <c r="N588" s="110">
        <f t="shared" si="74"/>
        <v>0</v>
      </c>
      <c r="O588" s="118">
        <f t="shared" si="74"/>
        <v>0</v>
      </c>
      <c r="P588" s="109">
        <f t="shared" si="74"/>
        <v>0</v>
      </c>
      <c r="Q588" s="51">
        <f t="shared" si="74"/>
        <v>285.04745398773002</v>
      </c>
      <c r="R588" s="533">
        <f>+R586/D586</f>
        <v>40.721064855389997</v>
      </c>
      <c r="S588" s="125"/>
      <c r="T588" s="125"/>
      <c r="U588" s="125"/>
      <c r="V588" s="125"/>
      <c r="W588" s="329"/>
      <c r="X588" s="125"/>
      <c r="Y588" s="329"/>
      <c r="Z588" s="125"/>
      <c r="AA588" s="329"/>
      <c r="AB588" s="125"/>
      <c r="AC588" s="126"/>
      <c r="AD588" s="125"/>
      <c r="AE588" s="125"/>
      <c r="AF588" s="125"/>
      <c r="AG588" s="125"/>
      <c r="AH588" s="125"/>
      <c r="AI588" s="125"/>
      <c r="AJ588" s="125"/>
    </row>
    <row r="589" spans="1:36" ht="12.75" customHeight="1">
      <c r="A589" s="36"/>
      <c r="B589" s="331"/>
      <c r="C589" s="36" t="s">
        <v>1532</v>
      </c>
      <c r="D589" s="337"/>
      <c r="E589" s="405" t="s">
        <v>1731</v>
      </c>
      <c r="F589" s="126"/>
      <c r="G589" s="405" t="s">
        <v>1732</v>
      </c>
      <c r="H589" s="405" t="s">
        <v>1733</v>
      </c>
      <c r="I589" s="364"/>
      <c r="J589" s="364"/>
      <c r="K589" s="364"/>
      <c r="L589" s="364"/>
      <c r="M589" s="364"/>
      <c r="N589" s="364"/>
      <c r="O589" s="364"/>
      <c r="P589" s="407"/>
      <c r="Q589" s="300"/>
      <c r="R589" s="466"/>
      <c r="S589" s="125"/>
      <c r="T589" s="125"/>
      <c r="U589" s="125"/>
      <c r="V589" s="125"/>
      <c r="W589" s="329"/>
      <c r="X589" s="125"/>
      <c r="Y589" s="329"/>
      <c r="Z589" s="125"/>
      <c r="AA589" s="329"/>
      <c r="AB589" s="125"/>
      <c r="AC589" s="126"/>
      <c r="AD589" s="125"/>
      <c r="AE589" s="125"/>
      <c r="AF589" s="125"/>
      <c r="AG589" s="125"/>
      <c r="AH589" s="125"/>
      <c r="AI589" s="125"/>
      <c r="AJ589" s="125"/>
    </row>
    <row r="590" spans="1:36" ht="12.75" customHeight="1">
      <c r="A590" s="36"/>
      <c r="B590" s="331"/>
      <c r="C590" s="36" t="s">
        <v>1534</v>
      </c>
      <c r="D590" s="337"/>
      <c r="E590" s="412" t="s">
        <v>1734</v>
      </c>
      <c r="F590" s="300"/>
      <c r="G590" s="407"/>
      <c r="H590" s="407"/>
      <c r="I590" s="407"/>
      <c r="J590" s="407"/>
      <c r="K590" s="407"/>
      <c r="L590" s="407"/>
      <c r="M590" s="407"/>
      <c r="N590" s="407"/>
      <c r="O590" s="407"/>
      <c r="P590" s="407"/>
      <c r="Q590" s="300"/>
      <c r="R590" s="466"/>
      <c r="S590" s="125"/>
      <c r="T590" s="125"/>
      <c r="U590" s="125"/>
      <c r="V590" s="125"/>
      <c r="W590" s="329"/>
      <c r="X590" s="125"/>
      <c r="Y590" s="329"/>
      <c r="Z590" s="125"/>
      <c r="AA590" s="329"/>
      <c r="AB590" s="125"/>
      <c r="AC590" s="126"/>
      <c r="AD590" s="125"/>
      <c r="AE590" s="125"/>
      <c r="AF590" s="125"/>
      <c r="AG590" s="125"/>
      <c r="AH590" s="125"/>
      <c r="AI590" s="125"/>
      <c r="AJ590" s="125"/>
    </row>
    <row r="591" spans="1:36" ht="12.75" customHeight="1">
      <c r="A591" s="222"/>
      <c r="B591" s="350"/>
      <c r="C591" s="222"/>
      <c r="D591" s="343"/>
      <c r="E591" s="344"/>
      <c r="F591" s="171"/>
      <c r="G591" s="344"/>
      <c r="H591" s="344"/>
      <c r="I591" s="344"/>
      <c r="J591" s="344"/>
      <c r="K591" s="344"/>
      <c r="L591" s="344"/>
      <c r="M591" s="344"/>
      <c r="N591" s="344"/>
      <c r="O591" s="344"/>
      <c r="P591" s="344"/>
      <c r="Q591" s="171"/>
      <c r="R591" s="306"/>
      <c r="S591" s="125"/>
      <c r="T591" s="125"/>
      <c r="U591" s="125"/>
      <c r="V591" s="125"/>
      <c r="W591" s="329"/>
      <c r="X591" s="125"/>
      <c r="Y591" s="329"/>
      <c r="Z591" s="125"/>
      <c r="AA591" s="329"/>
      <c r="AB591" s="125"/>
      <c r="AC591" s="126"/>
      <c r="AD591" s="125"/>
      <c r="AE591" s="125"/>
      <c r="AF591" s="125"/>
      <c r="AG591" s="125"/>
      <c r="AH591" s="125"/>
      <c r="AI591" s="125"/>
      <c r="AJ591" s="125"/>
    </row>
    <row r="592" spans="1:36" ht="12.75" customHeight="1">
      <c r="A592" s="36" t="s">
        <v>636</v>
      </c>
      <c r="B592" s="331">
        <v>1103</v>
      </c>
      <c r="C592" s="408" t="s">
        <v>1536</v>
      </c>
      <c r="D592" s="333">
        <v>2423</v>
      </c>
      <c r="E592" s="232">
        <v>47571.29</v>
      </c>
      <c r="F592" s="483">
        <v>42192.15</v>
      </c>
      <c r="G592" s="232">
        <v>52547.93</v>
      </c>
      <c r="H592" s="232"/>
      <c r="I592" s="232"/>
      <c r="J592" s="232"/>
      <c r="K592" s="232"/>
      <c r="L592" s="232"/>
      <c r="M592" s="232"/>
      <c r="N592" s="232"/>
      <c r="O592" s="169"/>
      <c r="P592" s="364"/>
      <c r="Q592" s="531">
        <f>SUM(E592:P592)</f>
        <v>142311.37</v>
      </c>
      <c r="R592" s="460">
        <f>AVERAGE(E592:P592)</f>
        <v>47437.1233333333</v>
      </c>
      <c r="S592" s="125"/>
      <c r="T592" s="125"/>
      <c r="U592" s="125"/>
      <c r="V592" s="125"/>
      <c r="W592" s="329"/>
      <c r="X592" s="125"/>
      <c r="Y592" s="329"/>
      <c r="Z592" s="125"/>
      <c r="AA592" s="329"/>
      <c r="AB592" s="125"/>
      <c r="AC592" s="126"/>
      <c r="AD592" s="125"/>
      <c r="AE592" s="125"/>
      <c r="AF592" s="125"/>
      <c r="AG592" s="125"/>
      <c r="AH592" s="125"/>
      <c r="AI592" s="125"/>
      <c r="AJ592" s="125"/>
    </row>
    <row r="593" spans="1:36" ht="12.75" customHeight="1">
      <c r="A593" s="36"/>
      <c r="B593" s="331"/>
      <c r="C593" s="36" t="s">
        <v>1537</v>
      </c>
      <c r="D593" s="2"/>
      <c r="E593" s="348" t="s">
        <v>376</v>
      </c>
      <c r="F593" s="233" t="s">
        <v>376</v>
      </c>
      <c r="G593" s="348" t="s">
        <v>376</v>
      </c>
      <c r="H593" s="276"/>
      <c r="I593" s="276"/>
      <c r="J593" s="276"/>
      <c r="K593" s="276"/>
      <c r="L593" s="276"/>
      <c r="M593" s="276"/>
      <c r="N593" s="276"/>
      <c r="O593" s="340"/>
      <c r="P593" s="340"/>
      <c r="Q593" s="532">
        <f>SUM(E593:P593)</f>
        <v>0</v>
      </c>
      <c r="R593" s="533">
        <f>Q593/12</f>
        <v>0</v>
      </c>
      <c r="S593" s="125"/>
      <c r="T593" s="125"/>
      <c r="U593" s="125"/>
      <c r="V593" s="329" t="s">
        <v>376</v>
      </c>
      <c r="W593" s="329" t="s">
        <v>376</v>
      </c>
      <c r="X593" s="329" t="s">
        <v>376</v>
      </c>
      <c r="Y593" s="329" t="s">
        <v>376</v>
      </c>
      <c r="Z593" s="329" t="s">
        <v>376</v>
      </c>
      <c r="AA593" s="329" t="s">
        <v>376</v>
      </c>
      <c r="AB593" s="125"/>
      <c r="AC593" s="126"/>
      <c r="AD593" s="125"/>
      <c r="AE593" s="125"/>
      <c r="AF593" s="125"/>
      <c r="AG593" s="125"/>
      <c r="AH593" s="125"/>
      <c r="AI593" s="125"/>
      <c r="AJ593" s="125"/>
    </row>
    <row r="594" spans="1:36" ht="12.75" customHeight="1">
      <c r="A594" s="36"/>
      <c r="B594" s="331"/>
      <c r="C594" s="36" t="s">
        <v>1483</v>
      </c>
      <c r="D594" s="2"/>
      <c r="E594" s="109">
        <f t="shared" ref="E594:Q594" si="75">E592/$D$592</f>
        <v>19.633219149814298</v>
      </c>
      <c r="F594" s="109">
        <f t="shared" si="75"/>
        <v>17.413186132893099</v>
      </c>
      <c r="G594" s="109">
        <f t="shared" si="75"/>
        <v>21.687135782088301</v>
      </c>
      <c r="H594" s="109">
        <f t="shared" si="75"/>
        <v>0</v>
      </c>
      <c r="I594" s="109">
        <f t="shared" si="75"/>
        <v>0</v>
      </c>
      <c r="J594" s="109">
        <f t="shared" si="75"/>
        <v>0</v>
      </c>
      <c r="K594" s="109">
        <f t="shared" si="75"/>
        <v>0</v>
      </c>
      <c r="L594" s="109">
        <f t="shared" si="75"/>
        <v>0</v>
      </c>
      <c r="M594" s="109">
        <f t="shared" si="75"/>
        <v>0</v>
      </c>
      <c r="N594" s="109">
        <f t="shared" si="75"/>
        <v>0</v>
      </c>
      <c r="O594" s="109">
        <f t="shared" si="75"/>
        <v>0</v>
      </c>
      <c r="P594" s="109">
        <f t="shared" si="75"/>
        <v>0</v>
      </c>
      <c r="Q594" s="51">
        <f t="shared" si="75"/>
        <v>58.733541064795702</v>
      </c>
      <c r="R594" s="533">
        <f>+R592/D592</f>
        <v>19.5778470215986</v>
      </c>
      <c r="S594" s="125"/>
      <c r="T594" s="125"/>
      <c r="U594" s="125"/>
      <c r="V594" s="125"/>
      <c r="W594" s="329"/>
      <c r="X594" s="125"/>
      <c r="Y594" s="329"/>
      <c r="Z594" s="125"/>
      <c r="AA594" s="329"/>
      <c r="AB594" s="125"/>
      <c r="AC594" s="126"/>
      <c r="AD594" s="125"/>
      <c r="AE594" s="125"/>
      <c r="AF594" s="125"/>
      <c r="AG594" s="125"/>
      <c r="AH594" s="125"/>
      <c r="AI594" s="125"/>
      <c r="AJ594" s="125"/>
    </row>
    <row r="595" spans="1:36" ht="12.75" customHeight="1">
      <c r="A595" s="36"/>
      <c r="B595" s="331"/>
      <c r="C595" s="36" t="s">
        <v>1538</v>
      </c>
      <c r="D595" s="2"/>
      <c r="E595" s="276"/>
      <c r="F595" s="406"/>
      <c r="G595" s="276"/>
      <c r="H595" s="276"/>
      <c r="I595" s="276"/>
      <c r="J595" s="276"/>
      <c r="K595" s="276"/>
      <c r="L595" s="276"/>
      <c r="M595" s="276"/>
      <c r="N595" s="276"/>
      <c r="O595" s="211"/>
      <c r="P595" s="211"/>
      <c r="Q595" s="536"/>
      <c r="R595" s="283"/>
      <c r="S595" s="125"/>
      <c r="T595" s="125"/>
      <c r="U595" s="125"/>
      <c r="V595" s="125"/>
      <c r="W595" s="329"/>
      <c r="X595" s="125"/>
      <c r="Y595" s="329"/>
      <c r="Z595" s="125"/>
      <c r="AA595" s="329"/>
      <c r="AB595" s="125"/>
      <c r="AC595" s="126"/>
      <c r="AD595" s="125"/>
      <c r="AE595" s="125"/>
      <c r="AF595" s="125"/>
      <c r="AG595" s="125"/>
      <c r="AH595" s="125"/>
      <c r="AI595" s="125"/>
      <c r="AJ595" s="125"/>
    </row>
    <row r="596" spans="1:36" ht="12.75" customHeight="1">
      <c r="A596" s="36"/>
      <c r="B596" s="331"/>
      <c r="C596" s="36" t="s">
        <v>1539</v>
      </c>
      <c r="D596" s="337"/>
      <c r="E596" s="364"/>
      <c r="F596" s="126"/>
      <c r="G596" s="364"/>
      <c r="H596" s="364"/>
      <c r="I596" s="364"/>
      <c r="J596" s="364"/>
      <c r="K596" s="364"/>
      <c r="L596" s="364"/>
      <c r="M596" s="364"/>
      <c r="N596" s="364"/>
      <c r="O596" s="407"/>
      <c r="P596" s="407"/>
      <c r="Q596" s="300"/>
      <c r="R596" s="466"/>
      <c r="S596" s="125"/>
      <c r="T596" s="125"/>
      <c r="U596" s="125"/>
      <c r="V596" s="125"/>
      <c r="W596" s="329"/>
      <c r="X596" s="125"/>
      <c r="Y596" s="329"/>
      <c r="Z596" s="125"/>
      <c r="AA596" s="329"/>
      <c r="AB596" s="125"/>
      <c r="AC596" s="126"/>
      <c r="AD596" s="125"/>
      <c r="AE596" s="125"/>
      <c r="AF596" s="125"/>
      <c r="AG596" s="125"/>
      <c r="AH596" s="125"/>
      <c r="AI596" s="125"/>
      <c r="AJ596" s="125"/>
    </row>
    <row r="597" spans="1:36" ht="12.75" customHeight="1">
      <c r="A597" s="36"/>
      <c r="B597" s="331"/>
      <c r="C597" s="36" t="s">
        <v>1540</v>
      </c>
      <c r="D597" s="337"/>
      <c r="E597" s="407"/>
      <c r="F597" s="300"/>
      <c r="G597" s="407"/>
      <c r="H597" s="407"/>
      <c r="I597" s="407"/>
      <c r="J597" s="407"/>
      <c r="K597" s="407"/>
      <c r="L597" s="407"/>
      <c r="M597" s="407"/>
      <c r="N597" s="407"/>
      <c r="O597" s="407"/>
      <c r="P597" s="407"/>
      <c r="Q597" s="300"/>
      <c r="R597" s="466"/>
      <c r="S597" s="125"/>
      <c r="T597" s="125"/>
      <c r="U597" s="125"/>
      <c r="V597" s="125"/>
      <c r="W597" s="329"/>
      <c r="X597" s="125"/>
      <c r="Y597" s="329"/>
      <c r="Z597" s="125"/>
      <c r="AA597" s="329"/>
      <c r="AB597" s="125"/>
      <c r="AC597" s="126"/>
      <c r="AD597" s="125"/>
      <c r="AE597" s="125"/>
      <c r="AF597" s="125"/>
      <c r="AG597" s="125"/>
      <c r="AH597" s="125"/>
      <c r="AI597" s="125"/>
      <c r="AJ597" s="125"/>
    </row>
    <row r="598" spans="1:36" ht="12.75" customHeight="1">
      <c r="A598" s="222"/>
      <c r="B598" s="350"/>
      <c r="C598" s="222"/>
      <c r="D598" s="343"/>
      <c r="E598" s="344"/>
      <c r="F598" s="171"/>
      <c r="G598" s="344"/>
      <c r="H598" s="344"/>
      <c r="I598" s="344"/>
      <c r="J598" s="344"/>
      <c r="K598" s="344"/>
      <c r="L598" s="344"/>
      <c r="M598" s="344"/>
      <c r="N598" s="344"/>
      <c r="O598" s="344"/>
      <c r="P598" s="344"/>
      <c r="Q598" s="171"/>
      <c r="R598" s="306"/>
      <c r="S598" s="125"/>
      <c r="T598" s="125"/>
      <c r="U598" s="125"/>
      <c r="V598" s="125"/>
      <c r="W598" s="329"/>
      <c r="X598" s="125"/>
      <c r="Y598" s="329"/>
      <c r="Z598" s="125"/>
      <c r="AA598" s="329"/>
      <c r="AB598" s="125"/>
      <c r="AC598" s="126"/>
      <c r="AD598" s="125"/>
      <c r="AE598" s="125"/>
      <c r="AF598" s="125"/>
      <c r="AG598" s="125"/>
      <c r="AH598" s="125"/>
      <c r="AI598" s="125"/>
      <c r="AJ598" s="125"/>
    </row>
    <row r="599" spans="1:36" ht="12.75" customHeight="1">
      <c r="A599" s="36" t="s">
        <v>1541</v>
      </c>
      <c r="B599" s="331">
        <v>1115</v>
      </c>
      <c r="C599" s="285" t="s">
        <v>1735</v>
      </c>
      <c r="D599" s="333">
        <v>1401</v>
      </c>
      <c r="E599" s="232">
        <v>24000</v>
      </c>
      <c r="F599" s="216">
        <v>37878.050000000003</v>
      </c>
      <c r="G599" s="232">
        <v>48240.75</v>
      </c>
      <c r="H599" s="232">
        <v>41798.800000000003</v>
      </c>
      <c r="I599" s="232">
        <v>43704.5</v>
      </c>
      <c r="J599" s="232">
        <v>45894.1</v>
      </c>
      <c r="K599" s="232">
        <v>77830.759999999995</v>
      </c>
      <c r="L599" s="232"/>
      <c r="M599" s="232"/>
      <c r="N599" s="232"/>
      <c r="O599" s="232"/>
      <c r="P599" s="169"/>
      <c r="Q599" s="531">
        <f>SUM(E599:P599)</f>
        <v>319346.96000000002</v>
      </c>
      <c r="R599" s="460">
        <f>AVERAGE(E599:P599)</f>
        <v>45620.994285714303</v>
      </c>
      <c r="S599" s="125"/>
      <c r="T599" s="125"/>
      <c r="U599" s="125"/>
      <c r="V599" s="125"/>
      <c r="W599" s="329"/>
      <c r="X599" s="125"/>
      <c r="Y599" s="329"/>
      <c r="Z599" s="125"/>
      <c r="AA599" s="329"/>
      <c r="AB599" s="125"/>
      <c r="AC599" s="126"/>
      <c r="AD599" s="125"/>
      <c r="AE599" s="125"/>
      <c r="AF599" s="125"/>
      <c r="AG599" s="125"/>
      <c r="AH599" s="125"/>
      <c r="AI599" s="125"/>
      <c r="AJ599" s="125"/>
    </row>
    <row r="600" spans="1:36" ht="12.75" customHeight="1">
      <c r="A600" s="36"/>
      <c r="B600" s="331"/>
      <c r="C600" s="36" t="s">
        <v>1736</v>
      </c>
      <c r="D600" s="2"/>
      <c r="E600" s="348" t="s">
        <v>376</v>
      </c>
      <c r="F600" s="233" t="s">
        <v>376</v>
      </c>
      <c r="G600" s="348" t="s">
        <v>376</v>
      </c>
      <c r="H600" s="348" t="s">
        <v>376</v>
      </c>
      <c r="I600" s="348" t="s">
        <v>376</v>
      </c>
      <c r="J600" s="348" t="s">
        <v>376</v>
      </c>
      <c r="K600" s="348" t="s">
        <v>376</v>
      </c>
      <c r="L600" s="276"/>
      <c r="M600" s="276"/>
      <c r="N600" s="276"/>
      <c r="O600" s="276"/>
      <c r="P600" s="411"/>
      <c r="Q600" s="532">
        <f>SUM(E600:P600)</f>
        <v>0</v>
      </c>
      <c r="R600" s="533">
        <f>Q600/12</f>
        <v>0</v>
      </c>
      <c r="S600" s="125"/>
      <c r="T600" s="125"/>
      <c r="U600" s="125"/>
      <c r="V600" s="329" t="s">
        <v>376</v>
      </c>
      <c r="W600" s="329" t="s">
        <v>376</v>
      </c>
      <c r="X600" s="329" t="s">
        <v>376</v>
      </c>
      <c r="Y600" s="329" t="s">
        <v>376</v>
      </c>
      <c r="Z600" s="329" t="s">
        <v>376</v>
      </c>
      <c r="AA600" s="329" t="s">
        <v>376</v>
      </c>
      <c r="AB600" s="125"/>
      <c r="AC600" s="126"/>
      <c r="AD600" s="125"/>
      <c r="AE600" s="125"/>
      <c r="AF600" s="125"/>
      <c r="AG600" s="125"/>
      <c r="AH600" s="125"/>
      <c r="AI600" s="125"/>
      <c r="AJ600" s="125"/>
    </row>
    <row r="601" spans="1:36" ht="12.75" customHeight="1">
      <c r="A601" s="36"/>
      <c r="B601" s="331"/>
      <c r="C601" s="36" t="s">
        <v>1544</v>
      </c>
      <c r="D601" s="2"/>
      <c r="E601" s="110">
        <f t="shared" ref="E601:Q601" si="76">E599/$D$599</f>
        <v>17.130620985010701</v>
      </c>
      <c r="F601" s="110">
        <f t="shared" si="76"/>
        <v>27.036438258386902</v>
      </c>
      <c r="G601" s="110">
        <f t="shared" si="76"/>
        <v>34.433083511777298</v>
      </c>
      <c r="H601" s="110">
        <f t="shared" si="76"/>
        <v>29.8349750178444</v>
      </c>
      <c r="I601" s="110">
        <f t="shared" si="76"/>
        <v>31.195217701641699</v>
      </c>
      <c r="J601" s="110">
        <f t="shared" si="76"/>
        <v>32.758101356174201</v>
      </c>
      <c r="K601" s="110">
        <f t="shared" si="76"/>
        <v>55.553718772305501</v>
      </c>
      <c r="L601" s="110">
        <f t="shared" si="76"/>
        <v>0</v>
      </c>
      <c r="M601" s="110">
        <f t="shared" si="76"/>
        <v>0</v>
      </c>
      <c r="N601" s="110">
        <f t="shared" si="76"/>
        <v>0</v>
      </c>
      <c r="O601" s="118">
        <f t="shared" si="76"/>
        <v>0</v>
      </c>
      <c r="P601" s="109">
        <f t="shared" si="76"/>
        <v>0</v>
      </c>
      <c r="Q601" s="51">
        <f t="shared" si="76"/>
        <v>227.942155603141</v>
      </c>
      <c r="R601" s="533">
        <f>+R599/D599</f>
        <v>32.563165086162897</v>
      </c>
      <c r="S601" s="125"/>
      <c r="T601" s="125"/>
      <c r="U601" s="125"/>
      <c r="V601" s="125"/>
      <c r="W601" s="329"/>
      <c r="X601" s="125"/>
      <c r="Y601" s="329"/>
      <c r="Z601" s="125"/>
      <c r="AA601" s="329"/>
      <c r="AB601" s="125"/>
      <c r="AC601" s="126"/>
      <c r="AD601" s="125"/>
      <c r="AE601" s="125"/>
      <c r="AF601" s="125"/>
      <c r="AG601" s="125"/>
      <c r="AH601" s="125"/>
      <c r="AI601" s="125"/>
      <c r="AJ601" s="125"/>
    </row>
    <row r="602" spans="1:36" ht="12.75" customHeight="1">
      <c r="A602" s="36"/>
      <c r="B602" s="331"/>
      <c r="C602" s="36" t="s">
        <v>1545</v>
      </c>
      <c r="D602" s="337"/>
      <c r="E602" s="364"/>
      <c r="F602" s="126"/>
      <c r="G602" s="364"/>
      <c r="H602" s="364"/>
      <c r="I602" s="364"/>
      <c r="J602" s="364"/>
      <c r="K602" s="364"/>
      <c r="L602" s="364"/>
      <c r="M602" s="364"/>
      <c r="N602" s="364"/>
      <c r="O602" s="364"/>
      <c r="P602" s="407"/>
      <c r="Q602" s="300"/>
      <c r="R602" s="466"/>
      <c r="S602" s="125"/>
      <c r="T602" s="125"/>
      <c r="U602" s="125"/>
      <c r="V602" s="125"/>
      <c r="W602" s="329"/>
      <c r="X602" s="125"/>
      <c r="Y602" s="329"/>
      <c r="Z602" s="125"/>
      <c r="AA602" s="329"/>
      <c r="AB602" s="125"/>
      <c r="AC602" s="126"/>
      <c r="AD602" s="125"/>
      <c r="AE602" s="125"/>
      <c r="AF602" s="125"/>
      <c r="AG602" s="125"/>
      <c r="AH602" s="125"/>
      <c r="AI602" s="125"/>
      <c r="AJ602" s="125"/>
    </row>
    <row r="603" spans="1:36" ht="12.75" customHeight="1">
      <c r="A603" s="36"/>
      <c r="B603" s="331"/>
      <c r="C603" s="417" t="s">
        <v>1546</v>
      </c>
      <c r="D603" s="337"/>
      <c r="E603" s="407"/>
      <c r="F603" s="300"/>
      <c r="G603" s="407"/>
      <c r="H603" s="407"/>
      <c r="I603" s="407"/>
      <c r="J603" s="407"/>
      <c r="K603" s="407"/>
      <c r="L603" s="407"/>
      <c r="M603" s="407"/>
      <c r="N603" s="407"/>
      <c r="O603" s="407"/>
      <c r="P603" s="407"/>
      <c r="Q603" s="300"/>
      <c r="R603" s="466"/>
      <c r="S603" s="125"/>
      <c r="T603" s="125"/>
      <c r="U603" s="125"/>
      <c r="V603" s="125"/>
      <c r="W603" s="329"/>
      <c r="X603" s="125"/>
      <c r="Y603" s="329"/>
      <c r="Z603" s="125"/>
      <c r="AA603" s="329"/>
      <c r="AB603" s="125"/>
      <c r="AC603" s="126"/>
      <c r="AD603" s="125"/>
      <c r="AE603" s="125"/>
      <c r="AF603" s="125"/>
      <c r="AG603" s="125"/>
      <c r="AH603" s="125"/>
      <c r="AI603" s="125"/>
      <c r="AJ603" s="125"/>
    </row>
    <row r="604" spans="1:36" ht="12.75" customHeight="1">
      <c r="A604" s="36"/>
      <c r="B604" s="331"/>
      <c r="C604" s="36" t="s">
        <v>1547</v>
      </c>
      <c r="D604" s="337"/>
      <c r="E604" s="407"/>
      <c r="F604" s="300"/>
      <c r="G604" s="407"/>
      <c r="H604" s="407"/>
      <c r="I604" s="407"/>
      <c r="J604" s="407"/>
      <c r="K604" s="407"/>
      <c r="L604" s="407"/>
      <c r="M604" s="407"/>
      <c r="N604" s="407"/>
      <c r="O604" s="407"/>
      <c r="P604" s="407"/>
      <c r="Q604" s="300"/>
      <c r="R604" s="466"/>
      <c r="S604" s="125"/>
      <c r="T604" s="125"/>
      <c r="U604" s="125"/>
      <c r="V604" s="125"/>
      <c r="W604" s="329"/>
      <c r="X604" s="125"/>
      <c r="Y604" s="329"/>
      <c r="Z604" s="125"/>
      <c r="AA604" s="329"/>
      <c r="AB604" s="125"/>
      <c r="AC604" s="126"/>
      <c r="AD604" s="125"/>
      <c r="AE604" s="125"/>
      <c r="AF604" s="125"/>
      <c r="AG604" s="125"/>
      <c r="AH604" s="125"/>
      <c r="AI604" s="125"/>
      <c r="AJ604" s="125"/>
    </row>
    <row r="605" spans="1:36" ht="12.75" customHeight="1">
      <c r="A605" s="36"/>
      <c r="B605" s="331"/>
      <c r="C605" s="36" t="s">
        <v>1548</v>
      </c>
      <c r="D605" s="337"/>
      <c r="E605" s="407"/>
      <c r="F605" s="300"/>
      <c r="G605" s="407"/>
      <c r="H605" s="407"/>
      <c r="I605" s="407"/>
      <c r="J605" s="407"/>
      <c r="K605" s="407"/>
      <c r="L605" s="407"/>
      <c r="M605" s="407"/>
      <c r="N605" s="407"/>
      <c r="O605" s="407"/>
      <c r="P605" s="407"/>
      <c r="Q605" s="300"/>
      <c r="R605" s="466"/>
      <c r="S605" s="125"/>
      <c r="T605" s="125"/>
      <c r="U605" s="125"/>
      <c r="V605" s="125"/>
      <c r="W605" s="329"/>
      <c r="X605" s="125"/>
      <c r="Y605" s="329"/>
      <c r="Z605" s="125"/>
      <c r="AA605" s="329"/>
      <c r="AB605" s="125"/>
      <c r="AC605" s="126"/>
      <c r="AD605" s="125"/>
      <c r="AE605" s="125"/>
      <c r="AF605" s="125"/>
      <c r="AG605" s="125"/>
      <c r="AH605" s="125"/>
      <c r="AI605" s="125"/>
      <c r="AJ605" s="125"/>
    </row>
    <row r="606" spans="1:36" ht="12.75" customHeight="1">
      <c r="A606" s="36"/>
      <c r="B606" s="331"/>
      <c r="C606" s="36" t="s">
        <v>1549</v>
      </c>
      <c r="D606" s="337"/>
      <c r="E606" s="407"/>
      <c r="F606" s="300"/>
      <c r="G606" s="407"/>
      <c r="H606" s="407"/>
      <c r="I606" s="407"/>
      <c r="J606" s="407"/>
      <c r="K606" s="407"/>
      <c r="L606" s="407"/>
      <c r="M606" s="407"/>
      <c r="N606" s="407"/>
      <c r="O606" s="407"/>
      <c r="P606" s="407"/>
      <c r="Q606" s="300"/>
      <c r="R606" s="466"/>
      <c r="S606" s="125"/>
      <c r="T606" s="125"/>
      <c r="U606" s="125"/>
      <c r="V606" s="125"/>
      <c r="W606" s="329"/>
      <c r="X606" s="125"/>
      <c r="Y606" s="329"/>
      <c r="Z606" s="125"/>
      <c r="AA606" s="329"/>
      <c r="AB606" s="125"/>
      <c r="AC606" s="126"/>
      <c r="AD606" s="125"/>
      <c r="AE606" s="125"/>
      <c r="AF606" s="125"/>
      <c r="AG606" s="125"/>
      <c r="AH606" s="125"/>
      <c r="AI606" s="125"/>
      <c r="AJ606" s="125"/>
    </row>
    <row r="607" spans="1:36" ht="12.75" customHeight="1">
      <c r="A607" s="36"/>
      <c r="B607" s="331"/>
      <c r="C607" s="36" t="s">
        <v>1550</v>
      </c>
      <c r="D607" s="337"/>
      <c r="E607" s="407"/>
      <c r="F607" s="300"/>
      <c r="G607" s="407"/>
      <c r="H607" s="407"/>
      <c r="I607" s="407"/>
      <c r="J607" s="407"/>
      <c r="K607" s="407"/>
      <c r="L607" s="407"/>
      <c r="M607" s="407"/>
      <c r="N607" s="407"/>
      <c r="O607" s="407"/>
      <c r="P607" s="407"/>
      <c r="Q607" s="300"/>
      <c r="R607" s="466"/>
      <c r="S607" s="125"/>
      <c r="T607" s="125"/>
      <c r="U607" s="125"/>
      <c r="V607" s="125"/>
      <c r="W607" s="329"/>
      <c r="X607" s="125"/>
      <c r="Y607" s="329"/>
      <c r="Z607" s="125"/>
      <c r="AA607" s="329"/>
      <c r="AB607" s="125"/>
      <c r="AC607" s="126"/>
      <c r="AD607" s="125"/>
      <c r="AE607" s="125"/>
      <c r="AF607" s="125"/>
      <c r="AG607" s="125"/>
      <c r="AH607" s="125"/>
      <c r="AI607" s="125"/>
      <c r="AJ607" s="125"/>
    </row>
    <row r="608" spans="1:36" ht="12.75" customHeight="1">
      <c r="A608" s="36"/>
      <c r="B608" s="331"/>
      <c r="C608" s="36" t="s">
        <v>1737</v>
      </c>
      <c r="D608" s="337"/>
      <c r="E608" s="407"/>
      <c r="F608" s="300"/>
      <c r="G608" s="407"/>
      <c r="H608" s="407"/>
      <c r="I608" s="407"/>
      <c r="J608" s="407"/>
      <c r="K608" s="407"/>
      <c r="L608" s="407"/>
      <c r="M608" s="407"/>
      <c r="N608" s="407"/>
      <c r="O608" s="407"/>
      <c r="P608" s="407"/>
      <c r="Q608" s="300"/>
      <c r="R608" s="466"/>
      <c r="S608" s="125"/>
      <c r="T608" s="125"/>
      <c r="U608" s="125"/>
      <c r="V608" s="125"/>
      <c r="W608" s="329"/>
      <c r="X608" s="125"/>
      <c r="Y608" s="329"/>
      <c r="Z608" s="125"/>
      <c r="AA608" s="329"/>
      <c r="AB608" s="125"/>
      <c r="AC608" s="126"/>
      <c r="AD608" s="125"/>
      <c r="AE608" s="125"/>
      <c r="AF608" s="125"/>
      <c r="AG608" s="125"/>
      <c r="AH608" s="125"/>
      <c r="AI608" s="125"/>
      <c r="AJ608" s="125"/>
    </row>
    <row r="609" spans="1:36" ht="27.75" customHeight="1">
      <c r="A609" s="222"/>
      <c r="B609" s="350"/>
      <c r="C609" s="67" t="s">
        <v>1738</v>
      </c>
      <c r="D609" s="343"/>
      <c r="E609" s="344"/>
      <c r="F609" s="171"/>
      <c r="G609" s="344"/>
      <c r="H609" s="344"/>
      <c r="I609" s="344"/>
      <c r="J609" s="344"/>
      <c r="K609" s="344"/>
      <c r="L609" s="344"/>
      <c r="M609" s="344"/>
      <c r="N609" s="344"/>
      <c r="O609" s="344"/>
      <c r="P609" s="344"/>
      <c r="Q609" s="171"/>
      <c r="R609" s="306"/>
      <c r="S609" s="125"/>
      <c r="T609" s="125"/>
      <c r="U609" s="125"/>
      <c r="V609" s="125"/>
      <c r="W609" s="329"/>
      <c r="X609" s="125"/>
      <c r="Y609" s="329"/>
      <c r="Z609" s="125"/>
      <c r="AA609" s="329"/>
      <c r="AB609" s="125"/>
      <c r="AC609" s="126"/>
      <c r="AD609" s="125"/>
      <c r="AE609" s="125"/>
      <c r="AF609" s="125"/>
      <c r="AG609" s="125"/>
      <c r="AH609" s="125"/>
      <c r="AI609" s="125"/>
      <c r="AJ609" s="125"/>
    </row>
    <row r="610" spans="1:36" ht="12.75" customHeight="1">
      <c r="A610" s="36" t="s">
        <v>1552</v>
      </c>
      <c r="B610" s="331">
        <v>1123</v>
      </c>
      <c r="C610" s="285" t="s">
        <v>1553</v>
      </c>
      <c r="D610" s="353">
        <v>4492</v>
      </c>
      <c r="E610" s="364"/>
      <c r="F610" s="534">
        <v>41270</v>
      </c>
      <c r="G610" s="232">
        <v>266475.90000000002</v>
      </c>
      <c r="H610" s="232">
        <v>302720.67</v>
      </c>
      <c r="I610" s="232">
        <v>152254.76</v>
      </c>
      <c r="J610" s="232">
        <v>281823.59000000003</v>
      </c>
      <c r="K610" s="232">
        <v>499310.25</v>
      </c>
      <c r="L610" s="232"/>
      <c r="M610" s="232"/>
      <c r="N610" s="232"/>
      <c r="O610" s="232"/>
      <c r="P610" s="169"/>
      <c r="Q610" s="531">
        <f>SUM(E610:P610)</f>
        <v>1543855.17</v>
      </c>
      <c r="R610" s="460">
        <f>AVERAGE(E610:P610)</f>
        <v>257309.19500000001</v>
      </c>
      <c r="S610" s="125"/>
      <c r="T610" s="125"/>
      <c r="U610" s="125"/>
      <c r="V610" s="125"/>
      <c r="W610" s="329"/>
      <c r="X610" s="125"/>
      <c r="Y610" s="329"/>
      <c r="Z610" s="125"/>
      <c r="AA610" s="329"/>
      <c r="AB610" s="125"/>
      <c r="AC610" s="126"/>
      <c r="AD610" s="125"/>
      <c r="AE610" s="125"/>
      <c r="AF610" s="125"/>
      <c r="AG610" s="125"/>
      <c r="AH610" s="125"/>
      <c r="AI610" s="125"/>
      <c r="AJ610" s="125"/>
    </row>
    <row r="611" spans="1:36" ht="12.75" customHeight="1">
      <c r="A611" s="36" t="s">
        <v>1554</v>
      </c>
      <c r="B611" s="331"/>
      <c r="C611" s="36" t="s">
        <v>1739</v>
      </c>
      <c r="D611" s="2"/>
      <c r="E611" s="364"/>
      <c r="F611" s="535" t="s">
        <v>376</v>
      </c>
      <c r="G611" s="348" t="s">
        <v>376</v>
      </c>
      <c r="H611" s="348" t="s">
        <v>376</v>
      </c>
      <c r="I611" s="348" t="s">
        <v>376</v>
      </c>
      <c r="J611" s="348" t="s">
        <v>376</v>
      </c>
      <c r="K611" s="348" t="s">
        <v>376</v>
      </c>
      <c r="L611" s="276"/>
      <c r="M611" s="276"/>
      <c r="N611" s="276"/>
      <c r="O611" s="276"/>
      <c r="P611" s="411"/>
      <c r="Q611" s="532">
        <f>SUM(E611:P611)</f>
        <v>0</v>
      </c>
      <c r="R611" s="533">
        <f>Q611/12</f>
        <v>0</v>
      </c>
      <c r="S611" s="125"/>
      <c r="T611" s="125"/>
      <c r="U611" s="125"/>
      <c r="V611" s="329" t="s">
        <v>376</v>
      </c>
      <c r="W611" s="329" t="s">
        <v>376</v>
      </c>
      <c r="X611" s="329" t="s">
        <v>376</v>
      </c>
      <c r="Y611" s="329" t="s">
        <v>376</v>
      </c>
      <c r="Z611" s="329" t="s">
        <v>376</v>
      </c>
      <c r="AA611" s="329" t="s">
        <v>376</v>
      </c>
      <c r="AB611" s="125"/>
      <c r="AC611" s="126"/>
      <c r="AD611" s="125"/>
      <c r="AE611" s="125"/>
      <c r="AF611" s="125"/>
      <c r="AG611" s="125"/>
      <c r="AH611" s="125"/>
      <c r="AI611" s="125"/>
      <c r="AJ611" s="125"/>
    </row>
    <row r="612" spans="1:36" ht="12.75" customHeight="1">
      <c r="A612" s="33" t="s">
        <v>1740</v>
      </c>
      <c r="B612" s="331"/>
      <c r="C612" s="36" t="s">
        <v>1556</v>
      </c>
      <c r="D612" s="2"/>
      <c r="E612" s="240"/>
      <c r="F612" s="119">
        <f t="shared" ref="F612:Q612" si="77">F610/$D$610</f>
        <v>9.1874443455031205</v>
      </c>
      <c r="G612" s="110">
        <f t="shared" si="77"/>
        <v>59.322328584149602</v>
      </c>
      <c r="H612" s="110">
        <f t="shared" si="77"/>
        <v>67.391066340160293</v>
      </c>
      <c r="I612" s="110">
        <f t="shared" si="77"/>
        <v>33.894648263579697</v>
      </c>
      <c r="J612" s="110">
        <f t="shared" si="77"/>
        <v>62.739000445236002</v>
      </c>
      <c r="K612" s="110">
        <f t="shared" si="77"/>
        <v>111.15544300979499</v>
      </c>
      <c r="L612" s="110">
        <f t="shared" si="77"/>
        <v>0</v>
      </c>
      <c r="M612" s="110">
        <f t="shared" si="77"/>
        <v>0</v>
      </c>
      <c r="N612" s="110">
        <f t="shared" si="77"/>
        <v>0</v>
      </c>
      <c r="O612" s="118">
        <f t="shared" si="77"/>
        <v>0</v>
      </c>
      <c r="P612" s="109">
        <f t="shared" si="77"/>
        <v>0</v>
      </c>
      <c r="Q612" s="51">
        <f t="shared" si="77"/>
        <v>343.68993098842401</v>
      </c>
      <c r="R612" s="533">
        <f>+R610/D610</f>
        <v>57.281655164737302</v>
      </c>
      <c r="S612" s="125"/>
      <c r="T612" s="125"/>
      <c r="U612" s="125"/>
      <c r="V612" s="125"/>
      <c r="W612" s="329"/>
      <c r="X612" s="125"/>
      <c r="Y612" s="329"/>
      <c r="Z612" s="125"/>
      <c r="AA612" s="329"/>
      <c r="AB612" s="125"/>
      <c r="AC612" s="126"/>
      <c r="AD612" s="125"/>
      <c r="AE612" s="125"/>
      <c r="AF612" s="125"/>
      <c r="AG612" s="125"/>
      <c r="AH612" s="125"/>
      <c r="AI612" s="125"/>
      <c r="AJ612" s="125"/>
    </row>
    <row r="613" spans="1:36" ht="12.75" customHeight="1">
      <c r="A613" s="33" t="s">
        <v>1741</v>
      </c>
      <c r="B613" s="331"/>
      <c r="C613" s="36" t="s">
        <v>1557</v>
      </c>
      <c r="D613" s="337"/>
      <c r="E613" s="364"/>
      <c r="F613" s="126"/>
      <c r="G613" s="364"/>
      <c r="H613" s="364"/>
      <c r="I613" s="364"/>
      <c r="J613" s="364"/>
      <c r="K613" s="364"/>
      <c r="L613" s="364"/>
      <c r="M613" s="364"/>
      <c r="N613" s="364"/>
      <c r="O613" s="364"/>
      <c r="P613" s="407"/>
      <c r="Q613" s="300"/>
      <c r="R613" s="466"/>
      <c r="S613" s="125"/>
      <c r="T613" s="125"/>
      <c r="U613" s="125"/>
      <c r="V613" s="125"/>
      <c r="W613" s="329"/>
      <c r="X613" s="125"/>
      <c r="Y613" s="329"/>
      <c r="Z613" s="125"/>
      <c r="AA613" s="329"/>
      <c r="AB613" s="125"/>
      <c r="AC613" s="126"/>
      <c r="AD613" s="125"/>
      <c r="AE613" s="125"/>
      <c r="AF613" s="125"/>
      <c r="AG613" s="125"/>
      <c r="AH613" s="125"/>
      <c r="AI613" s="125"/>
      <c r="AJ613" s="125"/>
    </row>
    <row r="614" spans="1:36" ht="12.75" customHeight="1">
      <c r="A614" s="33" t="s">
        <v>1742</v>
      </c>
      <c r="B614" s="331"/>
      <c r="C614" s="36" t="s">
        <v>1558</v>
      </c>
      <c r="D614" s="337"/>
      <c r="E614" s="407"/>
      <c r="F614" s="300"/>
      <c r="G614" s="407"/>
      <c r="H614" s="407"/>
      <c r="I614" s="407"/>
      <c r="J614" s="407"/>
      <c r="K614" s="407"/>
      <c r="L614" s="407"/>
      <c r="M614" s="407"/>
      <c r="N614" s="407"/>
      <c r="O614" s="407"/>
      <c r="P614" s="407"/>
      <c r="Q614" s="300"/>
      <c r="R614" s="466"/>
      <c r="S614" s="125"/>
      <c r="T614" s="125"/>
      <c r="U614" s="125"/>
      <c r="V614" s="125"/>
      <c r="W614" s="329"/>
      <c r="X614" s="125"/>
      <c r="Y614" s="329"/>
      <c r="Z614" s="125"/>
      <c r="AA614" s="329"/>
      <c r="AB614" s="125"/>
      <c r="AC614" s="126"/>
      <c r="AD614" s="125"/>
      <c r="AE614" s="125"/>
      <c r="AF614" s="125"/>
      <c r="AG614" s="125"/>
      <c r="AH614" s="125"/>
      <c r="AI614" s="125"/>
      <c r="AJ614" s="125"/>
    </row>
    <row r="615" spans="1:36" ht="12.75" customHeight="1">
      <c r="A615" s="36"/>
      <c r="B615" s="331"/>
      <c r="C615" s="36" t="s">
        <v>1559</v>
      </c>
      <c r="D615" s="337"/>
      <c r="E615" s="407"/>
      <c r="F615" s="300"/>
      <c r="G615" s="407"/>
      <c r="H615" s="407"/>
      <c r="I615" s="407"/>
      <c r="J615" s="407"/>
      <c r="K615" s="407"/>
      <c r="L615" s="407"/>
      <c r="M615" s="407"/>
      <c r="N615" s="407"/>
      <c r="O615" s="407"/>
      <c r="P615" s="407"/>
      <c r="Q615" s="300"/>
      <c r="R615" s="466"/>
      <c r="S615" s="125"/>
      <c r="T615" s="125"/>
      <c r="U615" s="125"/>
      <c r="V615" s="125"/>
      <c r="W615" s="329"/>
      <c r="X615" s="125"/>
      <c r="Y615" s="329"/>
      <c r="Z615" s="125"/>
      <c r="AA615" s="329"/>
      <c r="AB615" s="125"/>
      <c r="AC615" s="126"/>
      <c r="AD615" s="125"/>
      <c r="AE615" s="125"/>
      <c r="AF615" s="125"/>
      <c r="AG615" s="125"/>
      <c r="AH615" s="125"/>
      <c r="AI615" s="125"/>
      <c r="AJ615" s="125"/>
    </row>
    <row r="616" spans="1:36" ht="12.75" customHeight="1">
      <c r="A616" s="36"/>
      <c r="B616" s="331"/>
      <c r="C616" s="36" t="s">
        <v>1560</v>
      </c>
      <c r="D616" s="337"/>
      <c r="E616" s="407"/>
      <c r="F616" s="300"/>
      <c r="G616" s="407"/>
      <c r="H616" s="407"/>
      <c r="I616" s="407"/>
      <c r="J616" s="407"/>
      <c r="K616" s="407"/>
      <c r="L616" s="407"/>
      <c r="M616" s="407"/>
      <c r="N616" s="407"/>
      <c r="O616" s="407"/>
      <c r="P616" s="407"/>
      <c r="Q616" s="300"/>
      <c r="R616" s="466"/>
      <c r="S616" s="125"/>
      <c r="T616" s="125"/>
      <c r="U616" s="125"/>
      <c r="V616" s="125"/>
      <c r="W616" s="329"/>
      <c r="X616" s="125"/>
      <c r="Y616" s="329"/>
      <c r="Z616" s="125"/>
      <c r="AA616" s="329"/>
      <c r="AB616" s="125"/>
      <c r="AC616" s="126"/>
      <c r="AD616" s="125"/>
      <c r="AE616" s="125"/>
      <c r="AF616" s="125"/>
      <c r="AG616" s="125"/>
      <c r="AH616" s="125"/>
      <c r="AI616" s="125"/>
      <c r="AJ616" s="125"/>
    </row>
    <row r="617" spans="1:36" ht="12.75" customHeight="1">
      <c r="A617" s="36"/>
      <c r="B617" s="331"/>
      <c r="C617" s="36" t="s">
        <v>1743</v>
      </c>
      <c r="D617" s="337"/>
      <c r="E617" s="407"/>
      <c r="F617" s="300"/>
      <c r="G617" s="407"/>
      <c r="H617" s="407"/>
      <c r="I617" s="407"/>
      <c r="J617" s="407"/>
      <c r="K617" s="407"/>
      <c r="L617" s="407"/>
      <c r="M617" s="407"/>
      <c r="N617" s="407"/>
      <c r="O617" s="407"/>
      <c r="P617" s="407"/>
      <c r="Q617" s="300"/>
      <c r="R617" s="466"/>
      <c r="S617" s="125"/>
      <c r="T617" s="125"/>
      <c r="U617" s="125"/>
      <c r="V617" s="125"/>
      <c r="W617" s="329"/>
      <c r="X617" s="125"/>
      <c r="Y617" s="329"/>
      <c r="Z617" s="125"/>
      <c r="AA617" s="329"/>
      <c r="AB617" s="125"/>
      <c r="AC617" s="126"/>
      <c r="AD617" s="125"/>
      <c r="AE617" s="125"/>
      <c r="AF617" s="125"/>
      <c r="AG617" s="125"/>
      <c r="AH617" s="125"/>
      <c r="AI617" s="125"/>
      <c r="AJ617" s="125"/>
    </row>
    <row r="618" spans="1:36" ht="26.25" customHeight="1">
      <c r="A618" s="222"/>
      <c r="B618" s="350"/>
      <c r="C618" s="67" t="s">
        <v>1561</v>
      </c>
      <c r="D618" s="343"/>
      <c r="E618" s="344"/>
      <c r="F618" s="171"/>
      <c r="G618" s="344"/>
      <c r="H618" s="344"/>
      <c r="I618" s="344"/>
      <c r="J618" s="344"/>
      <c r="K618" s="344"/>
      <c r="L618" s="344"/>
      <c r="M618" s="344"/>
      <c r="N618" s="344"/>
      <c r="O618" s="344"/>
      <c r="P618" s="344"/>
      <c r="Q618" s="171"/>
      <c r="R618" s="306"/>
      <c r="S618" s="125"/>
      <c r="T618" s="125"/>
      <c r="U618" s="125"/>
      <c r="V618" s="125"/>
      <c r="W618" s="329"/>
      <c r="X618" s="125"/>
      <c r="Y618" s="329"/>
      <c r="Z618" s="125"/>
      <c r="AA618" s="329"/>
      <c r="AB618" s="125"/>
      <c r="AC618" s="126"/>
      <c r="AD618" s="125"/>
      <c r="AE618" s="125"/>
      <c r="AF618" s="125"/>
      <c r="AG618" s="125"/>
      <c r="AH618" s="125"/>
      <c r="AI618" s="125"/>
      <c r="AJ618" s="125"/>
    </row>
    <row r="619" spans="1:36" ht="12.75" customHeight="1">
      <c r="A619" s="36" t="s">
        <v>646</v>
      </c>
      <c r="B619" s="331">
        <v>1128</v>
      </c>
      <c r="C619" s="408" t="s">
        <v>1562</v>
      </c>
      <c r="D619" s="358">
        <v>681</v>
      </c>
      <c r="E619" s="232">
        <v>22612</v>
      </c>
      <c r="F619" s="216">
        <v>29503.29</v>
      </c>
      <c r="G619" s="232">
        <v>30004.16</v>
      </c>
      <c r="H619" s="232">
        <v>34824.400000000001</v>
      </c>
      <c r="I619" s="232">
        <v>36237.19</v>
      </c>
      <c r="J619" s="232">
        <v>28231.599999999999</v>
      </c>
      <c r="K619" s="232"/>
      <c r="L619" s="232"/>
      <c r="M619" s="232"/>
      <c r="N619" s="232"/>
      <c r="O619" s="169"/>
      <c r="P619" s="364"/>
      <c r="Q619" s="531">
        <f>SUM(E619:P619)</f>
        <v>181412.64</v>
      </c>
      <c r="R619" s="460">
        <f>AVERAGE(E619:P619)</f>
        <v>30235.439999999999</v>
      </c>
      <c r="S619" s="125"/>
      <c r="T619" s="125"/>
      <c r="U619" s="125"/>
      <c r="V619" s="125"/>
      <c r="W619" s="329"/>
      <c r="X619" s="125"/>
      <c r="Y619" s="329"/>
      <c r="Z619" s="125"/>
      <c r="AA619" s="329"/>
      <c r="AB619" s="125"/>
      <c r="AC619" s="126"/>
      <c r="AD619" s="125"/>
      <c r="AE619" s="125"/>
      <c r="AF619" s="125"/>
      <c r="AG619" s="125"/>
      <c r="AH619" s="125"/>
      <c r="AI619" s="125"/>
      <c r="AJ619" s="125"/>
    </row>
    <row r="620" spans="1:36" ht="12.75" customHeight="1">
      <c r="A620" s="36"/>
      <c r="B620" s="331"/>
      <c r="C620" s="36" t="s">
        <v>1563</v>
      </c>
      <c r="D620" s="2"/>
      <c r="E620" s="348" t="s">
        <v>376</v>
      </c>
      <c r="F620" s="233" t="s">
        <v>376</v>
      </c>
      <c r="G620" s="348" t="s">
        <v>376</v>
      </c>
      <c r="H620" s="276">
        <v>116.16</v>
      </c>
      <c r="I620" s="276">
        <v>328.08</v>
      </c>
      <c r="J620" s="348" t="s">
        <v>376</v>
      </c>
      <c r="K620" s="276"/>
      <c r="L620" s="276"/>
      <c r="M620" s="276"/>
      <c r="N620" s="276"/>
      <c r="O620" s="411"/>
      <c r="P620" s="407"/>
      <c r="Q620" s="532">
        <f>SUM(E620:P620)</f>
        <v>444.24</v>
      </c>
      <c r="R620" s="533">
        <f>Q620/12</f>
        <v>37.020000000000003</v>
      </c>
      <c r="S620" s="125"/>
      <c r="T620" s="125"/>
      <c r="U620" s="125"/>
      <c r="V620" s="329" t="s">
        <v>376</v>
      </c>
      <c r="W620" s="329" t="s">
        <v>376</v>
      </c>
      <c r="X620" s="329" t="s">
        <v>376</v>
      </c>
      <c r="Y620" s="527">
        <f>H620</f>
        <v>116.16</v>
      </c>
      <c r="Z620" s="527">
        <f>I620</f>
        <v>328.08</v>
      </c>
      <c r="AA620" s="329" t="s">
        <v>376</v>
      </c>
      <c r="AB620" s="125"/>
      <c r="AC620" s="126"/>
      <c r="AD620" s="125"/>
      <c r="AE620" s="125"/>
      <c r="AF620" s="125"/>
      <c r="AG620" s="125"/>
      <c r="AH620" s="125"/>
      <c r="AI620" s="125"/>
      <c r="AJ620" s="125"/>
    </row>
    <row r="621" spans="1:36" ht="12.75" customHeight="1">
      <c r="A621" s="36"/>
      <c r="B621" s="331"/>
      <c r="C621" s="36" t="s">
        <v>682</v>
      </c>
      <c r="D621" s="2"/>
      <c r="E621" s="110">
        <f t="shared" ref="E621:Q621" si="78">E619/$D$619</f>
        <v>33.204111600587403</v>
      </c>
      <c r="F621" s="110">
        <f t="shared" si="78"/>
        <v>43.323480176211497</v>
      </c>
      <c r="G621" s="110">
        <f t="shared" si="78"/>
        <v>44.0589720998532</v>
      </c>
      <c r="H621" s="110">
        <f t="shared" si="78"/>
        <v>51.1371512481645</v>
      </c>
      <c r="I621" s="110">
        <f t="shared" si="78"/>
        <v>53.211732745961797</v>
      </c>
      <c r="J621" s="110">
        <f t="shared" si="78"/>
        <v>41.456093979442002</v>
      </c>
      <c r="K621" s="110">
        <f t="shared" si="78"/>
        <v>0</v>
      </c>
      <c r="L621" s="110">
        <f t="shared" si="78"/>
        <v>0</v>
      </c>
      <c r="M621" s="110">
        <f t="shared" si="78"/>
        <v>0</v>
      </c>
      <c r="N621" s="118">
        <f t="shared" si="78"/>
        <v>0</v>
      </c>
      <c r="O621" s="109">
        <f t="shared" si="78"/>
        <v>0</v>
      </c>
      <c r="P621" s="109">
        <f t="shared" si="78"/>
        <v>0</v>
      </c>
      <c r="Q621" s="51">
        <f t="shared" si="78"/>
        <v>266.39154185021999</v>
      </c>
      <c r="R621" s="533">
        <f>+R619/D619</f>
        <v>44.398590308369997</v>
      </c>
      <c r="S621" s="125"/>
      <c r="T621" s="125"/>
      <c r="U621" s="125"/>
      <c r="V621" s="125"/>
      <c r="W621" s="329"/>
      <c r="X621" s="125"/>
      <c r="Y621" s="329"/>
      <c r="Z621" s="125"/>
      <c r="AA621" s="329"/>
      <c r="AB621" s="125"/>
      <c r="AC621" s="126"/>
      <c r="AD621" s="125"/>
      <c r="AE621" s="125"/>
      <c r="AF621" s="125"/>
      <c r="AG621" s="125"/>
      <c r="AH621" s="125"/>
      <c r="AI621" s="125"/>
      <c r="AJ621" s="125"/>
    </row>
    <row r="622" spans="1:36" ht="12.75" customHeight="1">
      <c r="A622" s="36"/>
      <c r="B622" s="331"/>
      <c r="C622" s="36" t="s">
        <v>1564</v>
      </c>
      <c r="D622" s="337"/>
      <c r="E622" s="364"/>
      <c r="F622" s="126"/>
      <c r="G622" s="364"/>
      <c r="H622" s="405" t="s">
        <v>1744</v>
      </c>
      <c r="I622" s="364"/>
      <c r="J622" s="364"/>
      <c r="K622" s="364"/>
      <c r="L622" s="364"/>
      <c r="M622" s="364"/>
      <c r="N622" s="364"/>
      <c r="O622" s="407"/>
      <c r="P622" s="407"/>
      <c r="Q622" s="300"/>
      <c r="R622" s="466"/>
      <c r="S622" s="125"/>
      <c r="T622" s="125"/>
      <c r="U622" s="125"/>
      <c r="V622" s="125"/>
      <c r="W622" s="329"/>
      <c r="X622" s="125"/>
      <c r="Y622" s="329"/>
      <c r="Z622" s="125"/>
      <c r="AA622" s="329"/>
      <c r="AB622" s="125"/>
      <c r="AC622" s="126"/>
      <c r="AD622" s="125"/>
      <c r="AE622" s="125"/>
      <c r="AF622" s="125"/>
      <c r="AG622" s="125"/>
      <c r="AH622" s="125"/>
      <c r="AI622" s="125"/>
      <c r="AJ622" s="125"/>
    </row>
    <row r="623" spans="1:36" ht="12.75" customHeight="1">
      <c r="A623" s="36"/>
      <c r="B623" s="331"/>
      <c r="C623" s="36" t="s">
        <v>1526</v>
      </c>
      <c r="D623" s="337"/>
      <c r="E623" s="407"/>
      <c r="F623" s="300"/>
      <c r="G623" s="407"/>
      <c r="H623" s="407"/>
      <c r="I623" s="407"/>
      <c r="J623" s="407"/>
      <c r="K623" s="407"/>
      <c r="L623" s="407"/>
      <c r="M623" s="407"/>
      <c r="N623" s="407"/>
      <c r="O623" s="407"/>
      <c r="P623" s="407"/>
      <c r="Q623" s="300"/>
      <c r="R623" s="466"/>
      <c r="S623" s="125"/>
      <c r="T623" s="125"/>
      <c r="U623" s="125"/>
      <c r="V623" s="125"/>
      <c r="W623" s="329"/>
      <c r="X623" s="125"/>
      <c r="Y623" s="329"/>
      <c r="Z623" s="125"/>
      <c r="AA623" s="329"/>
      <c r="AB623" s="125"/>
      <c r="AC623" s="126"/>
      <c r="AD623" s="125"/>
      <c r="AE623" s="125"/>
      <c r="AF623" s="125"/>
      <c r="AG623" s="125"/>
      <c r="AH623" s="125"/>
      <c r="AI623" s="125"/>
      <c r="AJ623" s="125"/>
    </row>
    <row r="624" spans="1:36" ht="12.75" customHeight="1">
      <c r="A624" s="222"/>
      <c r="B624" s="350"/>
      <c r="C624" s="222"/>
      <c r="D624" s="343"/>
      <c r="E624" s="344"/>
      <c r="F624" s="171"/>
      <c r="G624" s="344"/>
      <c r="H624" s="344"/>
      <c r="I624" s="344"/>
      <c r="J624" s="344"/>
      <c r="K624" s="344"/>
      <c r="L624" s="344"/>
      <c r="M624" s="344"/>
      <c r="N624" s="344"/>
      <c r="O624" s="344"/>
      <c r="P624" s="344"/>
      <c r="Q624" s="171"/>
      <c r="R624" s="306"/>
      <c r="S624" s="125"/>
      <c r="T624" s="125"/>
      <c r="U624" s="125"/>
      <c r="V624" s="125"/>
      <c r="W624" s="329"/>
      <c r="X624" s="125"/>
      <c r="Y624" s="329"/>
      <c r="Z624" s="125"/>
      <c r="AA624" s="329"/>
      <c r="AB624" s="125"/>
      <c r="AC624" s="126"/>
      <c r="AD624" s="125"/>
      <c r="AE624" s="125"/>
      <c r="AF624" s="125"/>
      <c r="AG624" s="125"/>
      <c r="AH624" s="125"/>
      <c r="AI624" s="125"/>
      <c r="AJ624" s="125"/>
    </row>
    <row r="625" spans="1:36" ht="12.75" customHeight="1">
      <c r="A625" s="36" t="s">
        <v>982</v>
      </c>
      <c r="B625" s="331">
        <v>1132</v>
      </c>
      <c r="C625" s="285" t="s">
        <v>1566</v>
      </c>
      <c r="D625" s="353">
        <v>582</v>
      </c>
      <c r="E625" s="232">
        <v>4560.2</v>
      </c>
      <c r="F625" s="216">
        <v>4509.8</v>
      </c>
      <c r="G625" s="232">
        <v>7548.6</v>
      </c>
      <c r="H625" s="232">
        <v>5656.2</v>
      </c>
      <c r="I625" s="232">
        <v>4283.7</v>
      </c>
      <c r="J625" s="232"/>
      <c r="K625" s="232">
        <v>6652.7</v>
      </c>
      <c r="L625" s="232"/>
      <c r="M625" s="232"/>
      <c r="N625" s="232"/>
      <c r="O625" s="169"/>
      <c r="P625" s="364"/>
      <c r="Q625" s="531">
        <f>SUM(E625:P625)</f>
        <v>33211.199999999997</v>
      </c>
      <c r="R625" s="460">
        <f>AVERAGE(E625:P625)</f>
        <v>5535.2</v>
      </c>
      <c r="S625" s="125"/>
      <c r="T625" s="125"/>
      <c r="U625" s="125"/>
      <c r="V625" s="125"/>
      <c r="W625" s="329"/>
      <c r="X625" s="125"/>
      <c r="Y625" s="329"/>
      <c r="Z625" s="125"/>
      <c r="AA625" s="329"/>
      <c r="AB625" s="125"/>
      <c r="AC625" s="126"/>
      <c r="AD625" s="125"/>
      <c r="AE625" s="125"/>
      <c r="AF625" s="125"/>
      <c r="AG625" s="125"/>
      <c r="AH625" s="125"/>
      <c r="AI625" s="125"/>
      <c r="AJ625" s="125"/>
    </row>
    <row r="626" spans="1:36" ht="12.75" customHeight="1">
      <c r="A626" s="36"/>
      <c r="B626" s="331"/>
      <c r="C626" s="36" t="s">
        <v>1568</v>
      </c>
      <c r="D626" s="2"/>
      <c r="E626" s="348" t="s">
        <v>376</v>
      </c>
      <c r="F626" s="233" t="s">
        <v>376</v>
      </c>
      <c r="G626" s="348" t="s">
        <v>376</v>
      </c>
      <c r="H626" s="348" t="s">
        <v>376</v>
      </c>
      <c r="I626" s="348" t="s">
        <v>376</v>
      </c>
      <c r="J626" s="276"/>
      <c r="K626" s="348" t="s">
        <v>376</v>
      </c>
      <c r="L626" s="276"/>
      <c r="M626" s="276"/>
      <c r="N626" s="276"/>
      <c r="O626" s="411"/>
      <c r="P626" s="407"/>
      <c r="Q626" s="532">
        <f>SUM(E626:P626)</f>
        <v>0</v>
      </c>
      <c r="R626" s="533">
        <f>Q626/12</f>
        <v>0</v>
      </c>
      <c r="S626" s="125"/>
      <c r="T626" s="125"/>
      <c r="U626" s="125"/>
      <c r="V626" s="329" t="s">
        <v>376</v>
      </c>
      <c r="W626" s="329" t="s">
        <v>376</v>
      </c>
      <c r="X626" s="329" t="s">
        <v>376</v>
      </c>
      <c r="Y626" s="329" t="s">
        <v>376</v>
      </c>
      <c r="Z626" s="329" t="s">
        <v>376</v>
      </c>
      <c r="AA626" s="329" t="s">
        <v>376</v>
      </c>
      <c r="AB626" s="125"/>
      <c r="AC626" s="126"/>
      <c r="AD626" s="125"/>
      <c r="AE626" s="125"/>
      <c r="AF626" s="125"/>
      <c r="AG626" s="125"/>
      <c r="AH626" s="125"/>
      <c r="AI626" s="125"/>
      <c r="AJ626" s="125"/>
    </row>
    <row r="627" spans="1:36" ht="12.75" customHeight="1">
      <c r="A627" s="36"/>
      <c r="B627" s="331"/>
      <c r="C627" s="36" t="s">
        <v>724</v>
      </c>
      <c r="D627" s="2"/>
      <c r="E627" s="110">
        <f t="shared" ref="E627:P627" si="79">E625/$D$625</f>
        <v>7.8353951890034397</v>
      </c>
      <c r="F627" s="110">
        <f t="shared" si="79"/>
        <v>7.7487972508591101</v>
      </c>
      <c r="G627" s="110">
        <f t="shared" si="79"/>
        <v>12.9701030927835</v>
      </c>
      <c r="H627" s="110">
        <f t="shared" si="79"/>
        <v>9.7185567010309306</v>
      </c>
      <c r="I627" s="110">
        <f t="shared" si="79"/>
        <v>7.3603092783505204</v>
      </c>
      <c r="J627" s="110">
        <f t="shared" si="79"/>
        <v>0</v>
      </c>
      <c r="K627" s="110">
        <f t="shared" si="79"/>
        <v>11.4307560137457</v>
      </c>
      <c r="L627" s="110">
        <f t="shared" si="79"/>
        <v>0</v>
      </c>
      <c r="M627" s="110">
        <f t="shared" si="79"/>
        <v>0</v>
      </c>
      <c r="N627" s="118">
        <f t="shared" si="79"/>
        <v>0</v>
      </c>
      <c r="O627" s="109">
        <f t="shared" si="79"/>
        <v>0</v>
      </c>
      <c r="P627" s="109">
        <f t="shared" si="79"/>
        <v>0</v>
      </c>
      <c r="Q627" s="51">
        <f>Q625/$D$619</f>
        <v>48.768281938325998</v>
      </c>
      <c r="R627" s="533">
        <f>+R625/D625</f>
        <v>9.5106529209621993</v>
      </c>
      <c r="S627" s="125"/>
      <c r="T627" s="125"/>
      <c r="U627" s="125"/>
      <c r="V627" s="125"/>
      <c r="W627" s="329"/>
      <c r="X627" s="125"/>
      <c r="Y627" s="329"/>
      <c r="Z627" s="125"/>
      <c r="AA627" s="329"/>
      <c r="AB627" s="125"/>
      <c r="AC627" s="126"/>
      <c r="AD627" s="125"/>
      <c r="AE627" s="125"/>
      <c r="AF627" s="125"/>
      <c r="AG627" s="125"/>
      <c r="AH627" s="125"/>
      <c r="AI627" s="125"/>
      <c r="AJ627" s="125"/>
    </row>
    <row r="628" spans="1:36" ht="12.75" customHeight="1">
      <c r="A628" s="36"/>
      <c r="B628" s="331"/>
      <c r="C628" s="36" t="s">
        <v>1571</v>
      </c>
      <c r="D628" s="337"/>
      <c r="E628" s="364"/>
      <c r="F628" s="126"/>
      <c r="G628" s="364"/>
      <c r="H628" s="364"/>
      <c r="I628" s="364"/>
      <c r="J628" s="364"/>
      <c r="K628" s="364"/>
      <c r="L628" s="364"/>
      <c r="M628" s="364"/>
      <c r="N628" s="364"/>
      <c r="O628" s="407"/>
      <c r="P628" s="407"/>
      <c r="Q628" s="300"/>
      <c r="R628" s="466"/>
      <c r="S628" s="125"/>
      <c r="T628" s="125"/>
      <c r="U628" s="125"/>
      <c r="V628" s="125"/>
      <c r="W628" s="329"/>
      <c r="X628" s="125"/>
      <c r="Y628" s="329"/>
      <c r="Z628" s="125"/>
      <c r="AA628" s="329"/>
      <c r="AB628" s="125"/>
      <c r="AC628" s="126"/>
      <c r="AD628" s="125"/>
      <c r="AE628" s="125"/>
      <c r="AF628" s="125"/>
      <c r="AG628" s="125"/>
      <c r="AH628" s="125"/>
      <c r="AI628" s="125"/>
      <c r="AJ628" s="125"/>
    </row>
    <row r="629" spans="1:36" ht="12.75" customHeight="1">
      <c r="A629" s="36"/>
      <c r="B629" s="331"/>
      <c r="C629" s="36" t="s">
        <v>1572</v>
      </c>
      <c r="D629" s="337"/>
      <c r="E629" s="407"/>
      <c r="F629" s="300"/>
      <c r="G629" s="407"/>
      <c r="H629" s="407"/>
      <c r="I629" s="407"/>
      <c r="J629" s="407"/>
      <c r="K629" s="407"/>
      <c r="L629" s="407"/>
      <c r="M629" s="407"/>
      <c r="N629" s="407"/>
      <c r="O629" s="407"/>
      <c r="P629" s="407"/>
      <c r="Q629" s="300"/>
      <c r="R629" s="466"/>
      <c r="S629" s="125"/>
      <c r="T629" s="125"/>
      <c r="U629" s="125"/>
      <c r="V629" s="125"/>
      <c r="W629" s="329"/>
      <c r="X629" s="125"/>
      <c r="Y629" s="329"/>
      <c r="Z629" s="125"/>
      <c r="AA629" s="329"/>
      <c r="AB629" s="125"/>
      <c r="AC629" s="126"/>
      <c r="AD629" s="125"/>
      <c r="AE629" s="125"/>
      <c r="AF629" s="125"/>
      <c r="AG629" s="125"/>
      <c r="AH629" s="125"/>
      <c r="AI629" s="125"/>
      <c r="AJ629" s="125"/>
    </row>
    <row r="630" spans="1:36" ht="12.75" customHeight="1">
      <c r="A630" s="36"/>
      <c r="B630" s="331"/>
      <c r="C630" s="36" t="s">
        <v>1573</v>
      </c>
      <c r="D630" s="337"/>
      <c r="E630" s="407"/>
      <c r="F630" s="300"/>
      <c r="G630" s="407"/>
      <c r="H630" s="407"/>
      <c r="I630" s="407"/>
      <c r="J630" s="407"/>
      <c r="K630" s="407"/>
      <c r="L630" s="407"/>
      <c r="M630" s="407"/>
      <c r="N630" s="407"/>
      <c r="O630" s="407"/>
      <c r="P630" s="407"/>
      <c r="Q630" s="300"/>
      <c r="R630" s="466"/>
      <c r="S630" s="125"/>
      <c r="T630" s="125"/>
      <c r="U630" s="125"/>
      <c r="V630" s="125"/>
      <c r="W630" s="329"/>
      <c r="X630" s="125"/>
      <c r="Y630" s="329"/>
      <c r="Z630" s="125"/>
      <c r="AA630" s="329"/>
      <c r="AB630" s="125"/>
      <c r="AC630" s="126"/>
      <c r="AD630" s="125"/>
      <c r="AE630" s="125"/>
      <c r="AF630" s="125"/>
      <c r="AG630" s="125"/>
      <c r="AH630" s="125"/>
      <c r="AI630" s="125"/>
      <c r="AJ630" s="125"/>
    </row>
    <row r="631" spans="1:36" ht="12.75" customHeight="1">
      <c r="A631" s="222"/>
      <c r="B631" s="350"/>
      <c r="C631" s="222"/>
      <c r="D631" s="343"/>
      <c r="E631" s="344"/>
      <c r="F631" s="171"/>
      <c r="G631" s="344"/>
      <c r="H631" s="344"/>
      <c r="I631" s="344"/>
      <c r="J631" s="344"/>
      <c r="K631" s="344"/>
      <c r="L631" s="344"/>
      <c r="M631" s="344"/>
      <c r="N631" s="344"/>
      <c r="O631" s="344"/>
      <c r="P631" s="344"/>
      <c r="Q631" s="171"/>
      <c r="R631" s="306"/>
      <c r="S631" s="125"/>
      <c r="T631" s="125"/>
      <c r="U631" s="125"/>
      <c r="V631" s="125"/>
      <c r="W631" s="329"/>
      <c r="X631" s="125"/>
      <c r="Y631" s="329"/>
      <c r="Z631" s="125"/>
      <c r="AA631" s="329"/>
      <c r="AB631" s="125"/>
      <c r="AC631" s="126"/>
      <c r="AD631" s="125"/>
      <c r="AE631" s="125"/>
      <c r="AF631" s="125"/>
      <c r="AG631" s="125"/>
      <c r="AH631" s="125"/>
      <c r="AI631" s="125"/>
      <c r="AJ631" s="125"/>
    </row>
    <row r="632" spans="1:36" ht="12.75" customHeight="1">
      <c r="A632" s="36" t="s">
        <v>654</v>
      </c>
      <c r="B632" s="331">
        <v>1139</v>
      </c>
      <c r="C632" s="285" t="s">
        <v>655</v>
      </c>
      <c r="D632" s="419">
        <v>1135.4000000000001</v>
      </c>
      <c r="E632" s="232">
        <v>37521.85</v>
      </c>
      <c r="F632" s="216">
        <v>45376.2</v>
      </c>
      <c r="G632" s="232">
        <v>53529.74</v>
      </c>
      <c r="H632" s="232">
        <v>45269.8</v>
      </c>
      <c r="I632" s="232">
        <v>49350.7</v>
      </c>
      <c r="J632" s="232">
        <v>51264.2</v>
      </c>
      <c r="K632" s="232">
        <v>51236.02</v>
      </c>
      <c r="L632" s="232"/>
      <c r="M632" s="232"/>
      <c r="N632" s="232"/>
      <c r="O632" s="232"/>
      <c r="P632" s="169"/>
      <c r="Q632" s="531">
        <f>SUM(E632:P632)</f>
        <v>333548.51</v>
      </c>
      <c r="R632" s="460">
        <f>AVERAGE(E632:P632)</f>
        <v>47649.787142857102</v>
      </c>
      <c r="S632" s="125"/>
      <c r="T632" s="125"/>
      <c r="U632" s="125"/>
      <c r="V632" s="125"/>
      <c r="W632" s="329"/>
      <c r="X632" s="125"/>
      <c r="Y632" s="329"/>
      <c r="Z632" s="125"/>
      <c r="AA632" s="329"/>
      <c r="AB632" s="125"/>
      <c r="AC632" s="126"/>
      <c r="AD632" s="125"/>
      <c r="AE632" s="125"/>
      <c r="AF632" s="125"/>
      <c r="AG632" s="125"/>
      <c r="AH632" s="125"/>
      <c r="AI632" s="125"/>
      <c r="AJ632" s="125"/>
    </row>
    <row r="633" spans="1:36" ht="12.75" customHeight="1">
      <c r="A633" s="36"/>
      <c r="B633" s="331"/>
      <c r="C633" s="36" t="s">
        <v>1574</v>
      </c>
      <c r="D633" s="2"/>
      <c r="E633" s="348" t="s">
        <v>376</v>
      </c>
      <c r="F633" s="233" t="s">
        <v>376</v>
      </c>
      <c r="G633" s="348" t="s">
        <v>376</v>
      </c>
      <c r="H633" s="348" t="s">
        <v>376</v>
      </c>
      <c r="I633" s="348" t="s">
        <v>376</v>
      </c>
      <c r="J633" s="348" t="s">
        <v>376</v>
      </c>
      <c r="K633" s="348" t="s">
        <v>376</v>
      </c>
      <c r="L633" s="276"/>
      <c r="M633" s="276"/>
      <c r="N633" s="276"/>
      <c r="O633" s="276"/>
      <c r="P633" s="411"/>
      <c r="Q633" s="532">
        <f>SUM(E633:P633)</f>
        <v>0</v>
      </c>
      <c r="R633" s="533">
        <f>Q633/12</f>
        <v>0</v>
      </c>
      <c r="S633" s="125"/>
      <c r="T633" s="125"/>
      <c r="U633" s="125"/>
      <c r="V633" s="329" t="s">
        <v>376</v>
      </c>
      <c r="W633" s="329" t="s">
        <v>376</v>
      </c>
      <c r="X633" s="329" t="s">
        <v>376</v>
      </c>
      <c r="Y633" s="329" t="s">
        <v>376</v>
      </c>
      <c r="Z633" s="329" t="s">
        <v>376</v>
      </c>
      <c r="AA633" s="329" t="s">
        <v>376</v>
      </c>
      <c r="AB633" s="125"/>
      <c r="AC633" s="126"/>
      <c r="AD633" s="125"/>
      <c r="AE633" s="125"/>
      <c r="AF633" s="125"/>
      <c r="AG633" s="125"/>
      <c r="AH633" s="125"/>
      <c r="AI633" s="125"/>
      <c r="AJ633" s="125"/>
    </row>
    <row r="634" spans="1:36" ht="12.75" customHeight="1">
      <c r="A634" s="36"/>
      <c r="B634" s="331"/>
      <c r="C634" s="36" t="s">
        <v>1575</v>
      </c>
      <c r="D634" s="2"/>
      <c r="E634" s="110">
        <f t="shared" ref="E634:Q634" si="80">E632/$D$632</f>
        <v>33.047252069755103</v>
      </c>
      <c r="F634" s="110">
        <f t="shared" si="80"/>
        <v>39.964946274440699</v>
      </c>
      <c r="G634" s="110">
        <f t="shared" si="80"/>
        <v>47.146151136163503</v>
      </c>
      <c r="H634" s="110">
        <f t="shared" si="80"/>
        <v>39.871234807116402</v>
      </c>
      <c r="I634" s="110">
        <f t="shared" si="80"/>
        <v>43.4654747225647</v>
      </c>
      <c r="J634" s="110">
        <f t="shared" si="80"/>
        <v>45.150783864717297</v>
      </c>
      <c r="K634" s="110">
        <f t="shared" si="80"/>
        <v>45.125964417826303</v>
      </c>
      <c r="L634" s="110">
        <f t="shared" si="80"/>
        <v>0</v>
      </c>
      <c r="M634" s="110">
        <f t="shared" si="80"/>
        <v>0</v>
      </c>
      <c r="N634" s="110">
        <f t="shared" si="80"/>
        <v>0</v>
      </c>
      <c r="O634" s="118">
        <f t="shared" si="80"/>
        <v>0</v>
      </c>
      <c r="P634" s="109">
        <f t="shared" si="80"/>
        <v>0</v>
      </c>
      <c r="Q634" s="51">
        <f t="shared" si="80"/>
        <v>293.77180729258401</v>
      </c>
      <c r="R634" s="533">
        <f>+R632/D632</f>
        <v>41.9674010417977</v>
      </c>
      <c r="S634" s="125"/>
      <c r="T634" s="125"/>
      <c r="U634" s="125"/>
      <c r="V634" s="125"/>
      <c r="W634" s="329"/>
      <c r="X634" s="125"/>
      <c r="Y634" s="329"/>
      <c r="Z634" s="125"/>
      <c r="AA634" s="329"/>
      <c r="AB634" s="125"/>
      <c r="AC634" s="126"/>
      <c r="AD634" s="125"/>
      <c r="AE634" s="125"/>
      <c r="AF634" s="125"/>
      <c r="AG634" s="125"/>
      <c r="AH634" s="125"/>
      <c r="AI634" s="125"/>
      <c r="AJ634" s="125"/>
    </row>
    <row r="635" spans="1:36" ht="12.75" customHeight="1">
      <c r="A635" s="36"/>
      <c r="B635" s="331"/>
      <c r="C635" s="36" t="s">
        <v>1576</v>
      </c>
      <c r="D635" s="337"/>
      <c r="E635" s="364"/>
      <c r="F635" s="126"/>
      <c r="G635" s="364"/>
      <c r="H635" s="364"/>
      <c r="I635" s="364"/>
      <c r="J635" s="364"/>
      <c r="K635" s="364"/>
      <c r="L635" s="364"/>
      <c r="M635" s="364"/>
      <c r="N635" s="364"/>
      <c r="O635" s="364"/>
      <c r="P635" s="407"/>
      <c r="Q635" s="300"/>
      <c r="R635" s="466"/>
      <c r="S635" s="125"/>
      <c r="T635" s="125"/>
      <c r="U635" s="125"/>
      <c r="V635" s="125"/>
      <c r="W635" s="329"/>
      <c r="X635" s="125"/>
      <c r="Y635" s="329"/>
      <c r="Z635" s="125"/>
      <c r="AA635" s="329"/>
      <c r="AB635" s="125"/>
      <c r="AC635" s="126"/>
      <c r="AD635" s="125"/>
      <c r="AE635" s="125"/>
      <c r="AF635" s="125"/>
      <c r="AG635" s="125"/>
      <c r="AH635" s="125"/>
      <c r="AI635" s="125"/>
      <c r="AJ635" s="125"/>
    </row>
    <row r="636" spans="1:36" ht="12.75" customHeight="1">
      <c r="A636" s="36"/>
      <c r="B636" s="331"/>
      <c r="C636" s="36" t="s">
        <v>1577</v>
      </c>
      <c r="D636" s="337"/>
      <c r="E636" s="407"/>
      <c r="F636" s="300"/>
      <c r="G636" s="407"/>
      <c r="H636" s="407"/>
      <c r="I636" s="407"/>
      <c r="J636" s="407"/>
      <c r="K636" s="407"/>
      <c r="L636" s="407"/>
      <c r="M636" s="407"/>
      <c r="N636" s="407"/>
      <c r="O636" s="407"/>
      <c r="P636" s="407"/>
      <c r="Q636" s="300"/>
      <c r="R636" s="466"/>
      <c r="S636" s="125"/>
      <c r="T636" s="125"/>
      <c r="U636" s="125"/>
      <c r="V636" s="125"/>
      <c r="W636" s="329"/>
      <c r="X636" s="125"/>
      <c r="Y636" s="329"/>
      <c r="Z636" s="125"/>
      <c r="AA636" s="329"/>
      <c r="AB636" s="125"/>
      <c r="AC636" s="126"/>
      <c r="AD636" s="125"/>
      <c r="AE636" s="125"/>
      <c r="AF636" s="125"/>
      <c r="AG636" s="125"/>
      <c r="AH636" s="125"/>
      <c r="AI636" s="125"/>
      <c r="AJ636" s="125"/>
    </row>
    <row r="637" spans="1:36" ht="12.75" customHeight="1">
      <c r="A637" s="36"/>
      <c r="B637" s="331"/>
      <c r="C637" s="36" t="s">
        <v>1578</v>
      </c>
      <c r="D637" s="337"/>
      <c r="E637" s="407"/>
      <c r="F637" s="300"/>
      <c r="G637" s="407"/>
      <c r="H637" s="407"/>
      <c r="I637" s="407"/>
      <c r="J637" s="407"/>
      <c r="K637" s="407"/>
      <c r="L637" s="407"/>
      <c r="M637" s="407"/>
      <c r="N637" s="407"/>
      <c r="O637" s="407"/>
      <c r="P637" s="407"/>
      <c r="Q637" s="300"/>
      <c r="R637" s="466"/>
      <c r="S637" s="125"/>
      <c r="T637" s="125"/>
      <c r="U637" s="125"/>
      <c r="V637" s="125"/>
      <c r="W637" s="329"/>
      <c r="X637" s="125"/>
      <c r="Y637" s="329"/>
      <c r="Z637" s="125"/>
      <c r="AA637" s="329"/>
      <c r="AB637" s="125"/>
      <c r="AC637" s="126"/>
      <c r="AD637" s="125"/>
      <c r="AE637" s="125"/>
      <c r="AF637" s="125"/>
      <c r="AG637" s="125"/>
      <c r="AH637" s="125"/>
      <c r="AI637" s="125"/>
      <c r="AJ637" s="125"/>
    </row>
    <row r="638" spans="1:36" ht="12.75" customHeight="1">
      <c r="A638" s="222"/>
      <c r="B638" s="350"/>
      <c r="C638" s="222"/>
      <c r="D638" s="343"/>
      <c r="E638" s="344"/>
      <c r="F638" s="171"/>
      <c r="G638" s="344"/>
      <c r="H638" s="344"/>
      <c r="I638" s="344"/>
      <c r="J638" s="344"/>
      <c r="K638" s="344"/>
      <c r="L638" s="344"/>
      <c r="M638" s="344"/>
      <c r="N638" s="344"/>
      <c r="O638" s="344"/>
      <c r="P638" s="344"/>
      <c r="Q638" s="171"/>
      <c r="R638" s="306"/>
      <c r="S638" s="125"/>
      <c r="T638" s="125"/>
      <c r="U638" s="125"/>
      <c r="V638" s="125"/>
      <c r="W638" s="329"/>
      <c r="X638" s="125"/>
      <c r="Y638" s="329"/>
      <c r="Z638" s="125"/>
      <c r="AA638" s="329"/>
      <c r="AB638" s="125"/>
      <c r="AC638" s="126"/>
      <c r="AD638" s="125"/>
      <c r="AE638" s="125"/>
      <c r="AF638" s="125"/>
      <c r="AG638" s="125"/>
      <c r="AH638" s="125"/>
      <c r="AI638" s="125"/>
      <c r="AJ638" s="125"/>
    </row>
    <row r="639" spans="1:36" ht="12.75" customHeight="1">
      <c r="A639" s="36" t="s">
        <v>446</v>
      </c>
      <c r="B639" s="331">
        <v>1141</v>
      </c>
      <c r="C639" s="285" t="s">
        <v>447</v>
      </c>
      <c r="D639" s="333">
        <v>344</v>
      </c>
      <c r="E639" s="232">
        <v>2708.1</v>
      </c>
      <c r="F639" s="216">
        <v>3523.9</v>
      </c>
      <c r="G639" s="232">
        <v>2988.1</v>
      </c>
      <c r="H639" s="232">
        <v>1514.3</v>
      </c>
      <c r="I639" s="232">
        <v>1423.55</v>
      </c>
      <c r="J639" s="232">
        <v>1884.51</v>
      </c>
      <c r="K639" s="232"/>
      <c r="L639" s="232"/>
      <c r="M639" s="232"/>
      <c r="N639" s="232"/>
      <c r="O639" s="232"/>
      <c r="P639" s="169"/>
      <c r="Q639" s="531">
        <f>SUM(E639:P639)</f>
        <v>14042.46</v>
      </c>
      <c r="R639" s="460">
        <f>AVERAGE(E639:P639)</f>
        <v>2340.41</v>
      </c>
      <c r="S639" s="125"/>
      <c r="T639" s="125"/>
      <c r="U639" s="125"/>
      <c r="V639" s="125"/>
      <c r="W639" s="329"/>
      <c r="X639" s="125"/>
      <c r="Y639" s="329"/>
      <c r="Z639" s="125"/>
      <c r="AA639" s="329"/>
      <c r="AB639" s="125"/>
      <c r="AC639" s="126"/>
      <c r="AD639" s="125"/>
      <c r="AE639" s="125"/>
      <c r="AF639" s="125"/>
      <c r="AG639" s="125"/>
      <c r="AH639" s="125"/>
      <c r="AI639" s="125"/>
      <c r="AJ639" s="125"/>
    </row>
    <row r="640" spans="1:36" ht="12.75" customHeight="1">
      <c r="A640" s="36"/>
      <c r="B640" s="331"/>
      <c r="C640" s="36" t="s">
        <v>1579</v>
      </c>
      <c r="D640" s="2"/>
      <c r="E640" s="348" t="s">
        <v>376</v>
      </c>
      <c r="F640" s="233" t="s">
        <v>376</v>
      </c>
      <c r="G640" s="348" t="s">
        <v>376</v>
      </c>
      <c r="H640" s="348" t="s">
        <v>376</v>
      </c>
      <c r="I640" s="348" t="s">
        <v>376</v>
      </c>
      <c r="J640" s="348" t="s">
        <v>376</v>
      </c>
      <c r="K640" s="276"/>
      <c r="L640" s="276"/>
      <c r="M640" s="276"/>
      <c r="N640" s="276"/>
      <c r="O640" s="276"/>
      <c r="P640" s="411"/>
      <c r="Q640" s="532">
        <f>SUM(E640:P640)</f>
        <v>0</v>
      </c>
      <c r="R640" s="533">
        <f>Q640/12</f>
        <v>0</v>
      </c>
      <c r="S640" s="125"/>
      <c r="T640" s="125"/>
      <c r="U640" s="125"/>
      <c r="V640" s="329" t="s">
        <v>376</v>
      </c>
      <c r="W640" s="329" t="s">
        <v>376</v>
      </c>
      <c r="X640" s="329" t="s">
        <v>376</v>
      </c>
      <c r="Y640" s="329" t="s">
        <v>376</v>
      </c>
      <c r="Z640" s="329" t="s">
        <v>376</v>
      </c>
      <c r="AA640" s="329" t="s">
        <v>376</v>
      </c>
      <c r="AB640" s="125"/>
      <c r="AC640" s="126"/>
      <c r="AD640" s="125"/>
      <c r="AE640" s="125"/>
      <c r="AF640" s="125"/>
      <c r="AG640" s="125"/>
      <c r="AH640" s="125"/>
      <c r="AI640" s="125"/>
      <c r="AJ640" s="125"/>
    </row>
    <row r="641" spans="1:36" ht="12.75" customHeight="1">
      <c r="A641" s="36"/>
      <c r="B641" s="331"/>
      <c r="C641" s="36" t="s">
        <v>1415</v>
      </c>
      <c r="D641" s="2"/>
      <c r="E641" s="110">
        <f t="shared" ref="E641:Q641" si="81">E639/$D$639</f>
        <v>7.8723837209302303</v>
      </c>
      <c r="F641" s="110">
        <f t="shared" si="81"/>
        <v>10.243895348837199</v>
      </c>
      <c r="G641" s="110">
        <f t="shared" si="81"/>
        <v>8.6863372093023195</v>
      </c>
      <c r="H641" s="110">
        <f t="shared" si="81"/>
        <v>4.4020348837209298</v>
      </c>
      <c r="I641" s="110">
        <f t="shared" si="81"/>
        <v>4.1382267441860501</v>
      </c>
      <c r="J641" s="110">
        <f t="shared" si="81"/>
        <v>5.4782267441860499</v>
      </c>
      <c r="K641" s="110">
        <f t="shared" si="81"/>
        <v>0</v>
      </c>
      <c r="L641" s="110">
        <f t="shared" si="81"/>
        <v>0</v>
      </c>
      <c r="M641" s="110">
        <f t="shared" si="81"/>
        <v>0</v>
      </c>
      <c r="N641" s="110">
        <f t="shared" si="81"/>
        <v>0</v>
      </c>
      <c r="O641" s="118">
        <f t="shared" si="81"/>
        <v>0</v>
      </c>
      <c r="P641" s="109">
        <f t="shared" si="81"/>
        <v>0</v>
      </c>
      <c r="Q641" s="51">
        <f t="shared" si="81"/>
        <v>40.821104651162798</v>
      </c>
      <c r="R641" s="533">
        <f>+R639/D639</f>
        <v>6.8035174418604596</v>
      </c>
      <c r="S641" s="125"/>
      <c r="T641" s="125"/>
      <c r="U641" s="125"/>
      <c r="V641" s="125"/>
      <c r="W641" s="329"/>
      <c r="X641" s="125"/>
      <c r="Y641" s="329"/>
      <c r="Z641" s="125"/>
      <c r="AA641" s="329"/>
      <c r="AB641" s="125"/>
      <c r="AC641" s="126"/>
      <c r="AD641" s="125"/>
      <c r="AE641" s="125"/>
      <c r="AF641" s="125"/>
      <c r="AG641" s="125"/>
      <c r="AH641" s="125"/>
      <c r="AI641" s="125"/>
      <c r="AJ641" s="125"/>
    </row>
    <row r="642" spans="1:36" ht="12.75" customHeight="1">
      <c r="A642" s="36"/>
      <c r="B642" s="331"/>
      <c r="C642" s="36" t="s">
        <v>1580</v>
      </c>
      <c r="D642" s="337"/>
      <c r="E642" s="364"/>
      <c r="F642" s="126"/>
      <c r="G642" s="364"/>
      <c r="H642" s="364"/>
      <c r="I642" s="364"/>
      <c r="J642" s="364"/>
      <c r="K642" s="364"/>
      <c r="L642" s="364"/>
      <c r="M642" s="364"/>
      <c r="N642" s="364"/>
      <c r="O642" s="364"/>
      <c r="P642" s="407"/>
      <c r="Q642" s="300"/>
      <c r="R642" s="466"/>
      <c r="S642" s="125"/>
      <c r="T642" s="125"/>
      <c r="U642" s="125"/>
      <c r="V642" s="125"/>
      <c r="W642" s="329"/>
      <c r="X642" s="125"/>
      <c r="Y642" s="329"/>
      <c r="Z642" s="125"/>
      <c r="AA642" s="329"/>
      <c r="AB642" s="125"/>
      <c r="AC642" s="126"/>
      <c r="AD642" s="125"/>
      <c r="AE642" s="125"/>
      <c r="AF642" s="125"/>
      <c r="AG642" s="125"/>
      <c r="AH642" s="125"/>
      <c r="AI642" s="125"/>
      <c r="AJ642" s="125"/>
    </row>
    <row r="643" spans="1:36" ht="12.75" customHeight="1">
      <c r="A643" s="36"/>
      <c r="B643" s="331"/>
      <c r="C643" s="36" t="s">
        <v>1581</v>
      </c>
      <c r="D643" s="337"/>
      <c r="E643" s="407"/>
      <c r="F643" s="300"/>
      <c r="G643" s="407"/>
      <c r="H643" s="407"/>
      <c r="I643" s="407"/>
      <c r="J643" s="407"/>
      <c r="K643" s="407"/>
      <c r="L643" s="407"/>
      <c r="M643" s="407"/>
      <c r="N643" s="407"/>
      <c r="O643" s="407"/>
      <c r="P643" s="407"/>
      <c r="Q643" s="300"/>
      <c r="R643" s="466"/>
      <c r="S643" s="125"/>
      <c r="T643" s="125"/>
      <c r="U643" s="125"/>
      <c r="V643" s="125"/>
      <c r="W643" s="329"/>
      <c r="X643" s="125"/>
      <c r="Y643" s="329"/>
      <c r="Z643" s="125"/>
      <c r="AA643" s="329"/>
      <c r="AB643" s="125"/>
      <c r="AC643" s="126"/>
      <c r="AD643" s="125"/>
      <c r="AE643" s="125"/>
      <c r="AF643" s="125"/>
      <c r="AG643" s="125"/>
      <c r="AH643" s="125"/>
      <c r="AI643" s="125"/>
      <c r="AJ643" s="125"/>
    </row>
    <row r="644" spans="1:36" ht="12.75" customHeight="1">
      <c r="A644" s="222"/>
      <c r="B644" s="350"/>
      <c r="C644" s="222"/>
      <c r="D644" s="343"/>
      <c r="E644" s="344"/>
      <c r="F644" s="171"/>
      <c r="G644" s="344"/>
      <c r="H644" s="344"/>
      <c r="I644" s="344"/>
      <c r="J644" s="344"/>
      <c r="K644" s="344"/>
      <c r="L644" s="344"/>
      <c r="M644" s="344"/>
      <c r="N644" s="344"/>
      <c r="O644" s="344"/>
      <c r="P644" s="344"/>
      <c r="Q644" s="171"/>
      <c r="R644" s="306"/>
      <c r="S644" s="125"/>
      <c r="T644" s="125"/>
      <c r="U644" s="125"/>
      <c r="V644" s="125"/>
      <c r="W644" s="329"/>
      <c r="X644" s="125"/>
      <c r="Y644" s="329"/>
      <c r="Z644" s="125"/>
      <c r="AA644" s="329"/>
      <c r="AB644" s="125"/>
      <c r="AC644" s="126"/>
      <c r="AD644" s="125"/>
      <c r="AE644" s="125"/>
      <c r="AF644" s="125"/>
      <c r="AG644" s="125"/>
      <c r="AH644" s="125"/>
      <c r="AI644" s="125"/>
      <c r="AJ644" s="125"/>
    </row>
    <row r="645" spans="1:36" ht="12.75" customHeight="1">
      <c r="A645" s="36" t="s">
        <v>1745</v>
      </c>
      <c r="B645" s="331">
        <v>1122</v>
      </c>
      <c r="C645" s="285" t="s">
        <v>1746</v>
      </c>
      <c r="D645" s="537">
        <v>8752</v>
      </c>
      <c r="E645" s="364">
        <v>202812.52</v>
      </c>
      <c r="F645" s="254">
        <v>215381.86</v>
      </c>
      <c r="G645" s="364">
        <v>292565.38</v>
      </c>
      <c r="H645" s="364">
        <v>241645</v>
      </c>
      <c r="I645" s="364">
        <v>265603.43</v>
      </c>
      <c r="J645" s="364">
        <v>285240.86</v>
      </c>
      <c r="K645" s="364">
        <v>273365.95</v>
      </c>
      <c r="L645" s="364"/>
      <c r="M645" s="364"/>
      <c r="N645" s="364"/>
      <c r="O645" s="364"/>
      <c r="P645" s="364"/>
      <c r="Q645" s="531">
        <f>SUM(E645:P645)</f>
        <v>1776615</v>
      </c>
      <c r="R645" s="460">
        <f>AVERAGE(E645:P645)</f>
        <v>253802.14285714299</v>
      </c>
      <c r="S645" s="125"/>
      <c r="T645" s="125"/>
      <c r="U645" s="125"/>
      <c r="V645" s="125"/>
      <c r="W645" s="329"/>
      <c r="X645" s="125"/>
      <c r="Y645" s="329"/>
      <c r="Z645" s="125"/>
      <c r="AA645" s="329"/>
      <c r="AB645" s="125"/>
      <c r="AC645" s="126"/>
      <c r="AD645" s="125"/>
      <c r="AE645" s="125"/>
      <c r="AF645" s="125"/>
      <c r="AG645" s="125"/>
      <c r="AH645" s="125"/>
      <c r="AI645" s="125"/>
      <c r="AJ645" s="125"/>
    </row>
    <row r="646" spans="1:36" ht="12.75" customHeight="1">
      <c r="A646" s="36" t="s">
        <v>1747</v>
      </c>
      <c r="B646" s="331"/>
      <c r="C646" s="36" t="s">
        <v>1748</v>
      </c>
      <c r="D646" s="337"/>
      <c r="E646" s="412" t="s">
        <v>376</v>
      </c>
      <c r="F646" s="498" t="s">
        <v>376</v>
      </c>
      <c r="G646" s="407">
        <v>4475.8500000000004</v>
      </c>
      <c r="H646" s="412" t="s">
        <v>376</v>
      </c>
      <c r="I646" s="407">
        <v>1240.4100000000001</v>
      </c>
      <c r="J646" s="407">
        <v>3596.9</v>
      </c>
      <c r="K646" s="407">
        <v>2171.91</v>
      </c>
      <c r="L646" s="407"/>
      <c r="M646" s="407"/>
      <c r="N646" s="407"/>
      <c r="O646" s="407"/>
      <c r="P646" s="407"/>
      <c r="Q646" s="532">
        <f>SUM(E646:P646)</f>
        <v>11485.07</v>
      </c>
      <c r="R646" s="533">
        <f>Q646/12</f>
        <v>957.08916666666698</v>
      </c>
      <c r="S646" s="125"/>
      <c r="T646" s="125"/>
      <c r="U646" s="125"/>
      <c r="V646" s="329" t="s">
        <v>376</v>
      </c>
      <c r="W646" s="329" t="s">
        <v>376</v>
      </c>
      <c r="X646" s="168">
        <f>G646</f>
        <v>4475.8500000000004</v>
      </c>
      <c r="Y646" s="329" t="s">
        <v>376</v>
      </c>
      <c r="Z646" s="168">
        <f>I646</f>
        <v>1240.4100000000001</v>
      </c>
      <c r="AA646" s="527">
        <f>J646</f>
        <v>3596.9</v>
      </c>
      <c r="AB646" s="125"/>
      <c r="AC646" s="126"/>
      <c r="AD646" s="125"/>
      <c r="AE646" s="125"/>
      <c r="AF646" s="125"/>
      <c r="AG646" s="125"/>
      <c r="AH646" s="125"/>
      <c r="AI646" s="125"/>
      <c r="AJ646" s="125"/>
    </row>
    <row r="647" spans="1:36" ht="12.75" customHeight="1">
      <c r="A647" s="36"/>
      <c r="B647" s="331"/>
      <c r="C647" s="36" t="s">
        <v>724</v>
      </c>
      <c r="D647" s="337"/>
      <c r="E647" s="49">
        <f t="shared" ref="E647:Q647" si="82">E645/$D$645</f>
        <v>23.173276965265099</v>
      </c>
      <c r="F647" s="49">
        <f t="shared" si="82"/>
        <v>24.6094446983547</v>
      </c>
      <c r="G647" s="49">
        <f t="shared" si="82"/>
        <v>33.428402650822697</v>
      </c>
      <c r="H647" s="49">
        <f t="shared" si="82"/>
        <v>27.610260511882998</v>
      </c>
      <c r="I647" s="49">
        <f t="shared" si="82"/>
        <v>30.347741087751398</v>
      </c>
      <c r="J647" s="49">
        <f t="shared" si="82"/>
        <v>32.591505941499101</v>
      </c>
      <c r="K647" s="49">
        <f t="shared" si="82"/>
        <v>31.234683500914102</v>
      </c>
      <c r="L647" s="49">
        <f t="shared" si="82"/>
        <v>0</v>
      </c>
      <c r="M647" s="49">
        <f t="shared" si="82"/>
        <v>0</v>
      </c>
      <c r="N647" s="49">
        <f t="shared" si="82"/>
        <v>0</v>
      </c>
      <c r="O647" s="49">
        <f t="shared" si="82"/>
        <v>0</v>
      </c>
      <c r="P647" s="49">
        <f t="shared" si="82"/>
        <v>0</v>
      </c>
      <c r="Q647" s="548">
        <f t="shared" si="82"/>
        <v>202.99531535649001</v>
      </c>
      <c r="R647" s="533">
        <f>+R645/D645</f>
        <v>28.9993307652128</v>
      </c>
      <c r="S647" s="125"/>
      <c r="T647" s="125"/>
      <c r="U647" s="125"/>
      <c r="V647" s="125"/>
      <c r="W647" s="329"/>
      <c r="X647" s="125"/>
      <c r="Y647" s="329"/>
      <c r="Z647" s="125"/>
      <c r="AA647" s="329"/>
      <c r="AB647" s="125"/>
      <c r="AC647" s="126"/>
      <c r="AD647" s="125"/>
      <c r="AE647" s="125"/>
      <c r="AF647" s="125"/>
      <c r="AG647" s="125"/>
      <c r="AH647" s="125"/>
      <c r="AI647" s="125"/>
      <c r="AJ647" s="125"/>
    </row>
    <row r="648" spans="1:36" ht="12.75" customHeight="1">
      <c r="A648" s="36"/>
      <c r="B648" s="331"/>
      <c r="C648" s="36" t="s">
        <v>1749</v>
      </c>
      <c r="D648" s="337"/>
      <c r="E648" s="407"/>
      <c r="F648" s="300"/>
      <c r="G648" s="412" t="s">
        <v>1750</v>
      </c>
      <c r="H648" s="407"/>
      <c r="I648" s="412" t="s">
        <v>1751</v>
      </c>
      <c r="J648" s="412" t="s">
        <v>1752</v>
      </c>
      <c r="K648" s="412" t="s">
        <v>1753</v>
      </c>
      <c r="L648" s="407"/>
      <c r="M648" s="407"/>
      <c r="N648" s="407"/>
      <c r="O648" s="407"/>
      <c r="P648" s="407"/>
      <c r="Q648" s="300"/>
      <c r="R648" s="466"/>
      <c r="S648" s="125"/>
      <c r="T648" s="125"/>
      <c r="U648" s="125"/>
      <c r="V648" s="125"/>
      <c r="W648" s="329"/>
      <c r="X648" s="125"/>
      <c r="Y648" s="329"/>
      <c r="Z648" s="125"/>
      <c r="AA648" s="329"/>
      <c r="AB648" s="125"/>
      <c r="AC648" s="126"/>
      <c r="AD648" s="125"/>
      <c r="AE648" s="125"/>
      <c r="AF648" s="125"/>
      <c r="AG648" s="125"/>
      <c r="AH648" s="125"/>
      <c r="AI648" s="125"/>
      <c r="AJ648" s="125"/>
    </row>
    <row r="649" spans="1:36" ht="12.75" customHeight="1">
      <c r="A649" s="36"/>
      <c r="B649" s="331"/>
      <c r="C649" s="36" t="s">
        <v>1754</v>
      </c>
      <c r="D649" s="337"/>
      <c r="E649" s="407"/>
      <c r="F649" s="300"/>
      <c r="G649" s="407"/>
      <c r="H649" s="407"/>
      <c r="I649" s="407"/>
      <c r="J649" s="407"/>
      <c r="K649" s="407"/>
      <c r="L649" s="407"/>
      <c r="M649" s="407"/>
      <c r="N649" s="407"/>
      <c r="O649" s="407"/>
      <c r="P649" s="407"/>
      <c r="Q649" s="300"/>
      <c r="R649" s="466"/>
      <c r="S649" s="125"/>
      <c r="T649" s="125"/>
      <c r="U649" s="125"/>
      <c r="V649" s="125"/>
      <c r="W649" s="329"/>
      <c r="X649" s="125"/>
      <c r="Y649" s="329"/>
      <c r="Z649" s="125"/>
      <c r="AA649" s="329"/>
      <c r="AB649" s="125"/>
      <c r="AC649" s="126"/>
      <c r="AD649" s="125"/>
      <c r="AE649" s="125"/>
      <c r="AF649" s="125"/>
      <c r="AG649" s="125"/>
      <c r="AH649" s="125"/>
      <c r="AI649" s="125"/>
      <c r="AJ649" s="125"/>
    </row>
    <row r="650" spans="1:36" ht="12.75" customHeight="1">
      <c r="A650" s="222"/>
      <c r="B650" s="350"/>
      <c r="C650" s="222"/>
      <c r="D650" s="343"/>
      <c r="E650" s="344"/>
      <c r="F650" s="171"/>
      <c r="G650" s="344"/>
      <c r="H650" s="344"/>
      <c r="I650" s="344"/>
      <c r="J650" s="344"/>
      <c r="K650" s="344"/>
      <c r="L650" s="344"/>
      <c r="M650" s="344"/>
      <c r="N650" s="344"/>
      <c r="O650" s="344"/>
      <c r="P650" s="344"/>
      <c r="Q650" s="171"/>
      <c r="R650" s="306"/>
      <c r="S650" s="125"/>
      <c r="T650" s="125"/>
      <c r="U650" s="125"/>
      <c r="V650" s="125"/>
      <c r="W650" s="329"/>
      <c r="X650" s="125"/>
      <c r="Y650" s="329"/>
      <c r="Z650" s="125"/>
      <c r="AA650" s="329"/>
      <c r="AB650" s="125"/>
      <c r="AC650" s="126"/>
      <c r="AD650" s="125"/>
      <c r="AE650" s="125"/>
      <c r="AF650" s="125"/>
      <c r="AG650" s="125"/>
      <c r="AH650" s="125"/>
      <c r="AI650" s="125"/>
      <c r="AJ650" s="125"/>
    </row>
    <row r="651" spans="1:36" ht="12.75" customHeight="1">
      <c r="A651" s="36" t="s">
        <v>560</v>
      </c>
      <c r="B651" s="331">
        <v>1127</v>
      </c>
      <c r="C651" s="285" t="s">
        <v>1755</v>
      </c>
      <c r="D651" s="333">
        <v>818</v>
      </c>
      <c r="E651" s="334"/>
      <c r="F651" s="125"/>
      <c r="G651" s="169"/>
      <c r="H651" s="169">
        <v>8143.04</v>
      </c>
      <c r="I651" s="364">
        <v>5449.79</v>
      </c>
      <c r="J651" s="364">
        <v>12469.99</v>
      </c>
      <c r="K651" s="364"/>
      <c r="L651" s="364"/>
      <c r="M651" s="364"/>
      <c r="N651" s="364"/>
      <c r="O651" s="364"/>
      <c r="P651" s="364"/>
      <c r="Q651" s="531">
        <f>SUM(E651:P651)</f>
        <v>26062.82</v>
      </c>
      <c r="R651" s="460">
        <f>AVERAGE(E651:P651)</f>
        <v>8687.6066666666702</v>
      </c>
      <c r="S651" s="125"/>
      <c r="T651" s="125"/>
      <c r="U651" s="125"/>
      <c r="V651" s="125"/>
      <c r="W651" s="329"/>
      <c r="X651" s="125"/>
      <c r="Y651" s="329"/>
      <c r="Z651" s="125"/>
      <c r="AA651" s="329"/>
      <c r="AB651" s="125"/>
      <c r="AC651" s="126"/>
      <c r="AD651" s="125"/>
      <c r="AE651" s="125"/>
      <c r="AF651" s="125"/>
      <c r="AG651" s="125"/>
      <c r="AH651" s="125"/>
      <c r="AI651" s="125"/>
      <c r="AJ651" s="125"/>
    </row>
    <row r="652" spans="1:36" ht="12.75" customHeight="1">
      <c r="A652" s="36"/>
      <c r="B652" s="331"/>
      <c r="C652" s="36" t="s">
        <v>1756</v>
      </c>
      <c r="D652" s="2"/>
      <c r="E652" s="334"/>
      <c r="F652" s="125"/>
      <c r="G652" s="169"/>
      <c r="H652" s="413" t="s">
        <v>376</v>
      </c>
      <c r="I652" s="412" t="s">
        <v>376</v>
      </c>
      <c r="J652" s="412" t="s">
        <v>376</v>
      </c>
      <c r="K652" s="407"/>
      <c r="L652" s="407"/>
      <c r="M652" s="407"/>
      <c r="N652" s="407"/>
      <c r="O652" s="407"/>
      <c r="P652" s="407"/>
      <c r="Q652" s="532">
        <f>SUM(E652:P652)</f>
        <v>0</v>
      </c>
      <c r="R652" s="533">
        <f>Q652/9</f>
        <v>0</v>
      </c>
      <c r="S652" s="125"/>
      <c r="T652" s="125"/>
      <c r="U652" s="125"/>
      <c r="V652" s="329" t="s">
        <v>376</v>
      </c>
      <c r="W652" s="329" t="s">
        <v>376</v>
      </c>
      <c r="X652" s="329" t="s">
        <v>376</v>
      </c>
      <c r="Y652" s="329" t="s">
        <v>376</v>
      </c>
      <c r="Z652" s="329" t="s">
        <v>376</v>
      </c>
      <c r="AA652" s="329" t="s">
        <v>376</v>
      </c>
      <c r="AB652" s="125"/>
      <c r="AC652" s="126"/>
      <c r="AD652" s="125"/>
      <c r="AE652" s="125"/>
      <c r="AF652" s="125"/>
      <c r="AG652" s="125"/>
      <c r="AH652" s="125"/>
      <c r="AI652" s="125"/>
      <c r="AJ652" s="125"/>
    </row>
    <row r="653" spans="1:36" ht="12.75" customHeight="1">
      <c r="A653" s="36"/>
      <c r="B653" s="331"/>
      <c r="C653" s="36" t="s">
        <v>689</v>
      </c>
      <c r="D653" s="2"/>
      <c r="E653" s="265"/>
      <c r="F653" s="402"/>
      <c r="G653" s="368"/>
      <c r="H653" s="49">
        <f t="shared" ref="H653:Q653" si="83">H651/$D$651</f>
        <v>9.9548166259168696</v>
      </c>
      <c r="I653" s="49">
        <f t="shared" si="83"/>
        <v>6.66233496332518</v>
      </c>
      <c r="J653" s="49">
        <f t="shared" si="83"/>
        <v>15.244486552567199</v>
      </c>
      <c r="K653" s="49">
        <f t="shared" si="83"/>
        <v>0</v>
      </c>
      <c r="L653" s="49">
        <f t="shared" si="83"/>
        <v>0</v>
      </c>
      <c r="M653" s="49">
        <f t="shared" si="83"/>
        <v>0</v>
      </c>
      <c r="N653" s="49">
        <f t="shared" si="83"/>
        <v>0</v>
      </c>
      <c r="O653" s="49">
        <f t="shared" si="83"/>
        <v>0</v>
      </c>
      <c r="P653" s="49">
        <f t="shared" si="83"/>
        <v>0</v>
      </c>
      <c r="Q653" s="548">
        <f t="shared" si="83"/>
        <v>31.861638141809301</v>
      </c>
      <c r="R653" s="533">
        <f>+R651/D651</f>
        <v>10.6205460472698</v>
      </c>
      <c r="S653" s="125"/>
      <c r="T653" s="125"/>
      <c r="U653" s="125"/>
      <c r="V653" s="125"/>
      <c r="W653" s="329"/>
      <c r="X653" s="125"/>
      <c r="Y653" s="329"/>
      <c r="Z653" s="125"/>
      <c r="AA653" s="329"/>
      <c r="AB653" s="125"/>
      <c r="AC653" s="126"/>
      <c r="AD653" s="125"/>
      <c r="AE653" s="125"/>
      <c r="AF653" s="125"/>
      <c r="AG653" s="125"/>
      <c r="AH653" s="125"/>
      <c r="AI653" s="125"/>
      <c r="AJ653" s="125"/>
    </row>
    <row r="654" spans="1:36" ht="12.75" customHeight="1">
      <c r="A654" s="36"/>
      <c r="B654" s="331"/>
      <c r="C654" s="36" t="s">
        <v>1757</v>
      </c>
      <c r="D654" s="337"/>
      <c r="E654" s="364"/>
      <c r="F654" s="126"/>
      <c r="G654" s="364"/>
      <c r="H654" s="407"/>
      <c r="I654" s="407"/>
      <c r="J654" s="407"/>
      <c r="K654" s="407"/>
      <c r="L654" s="407"/>
      <c r="M654" s="407"/>
      <c r="N654" s="407"/>
      <c r="O654" s="407"/>
      <c r="P654" s="407"/>
      <c r="Q654" s="300"/>
      <c r="R654" s="466"/>
      <c r="S654" s="125"/>
      <c r="T654" s="125"/>
      <c r="U654" s="125"/>
      <c r="V654" s="125"/>
      <c r="W654" s="329"/>
      <c r="X654" s="125"/>
      <c r="Y654" s="329"/>
      <c r="Z654" s="125"/>
      <c r="AA654" s="329"/>
      <c r="AB654" s="125"/>
      <c r="AC654" s="126"/>
      <c r="AD654" s="125"/>
      <c r="AE654" s="125"/>
      <c r="AF654" s="125"/>
      <c r="AG654" s="125"/>
      <c r="AH654" s="125"/>
      <c r="AI654" s="125"/>
      <c r="AJ654" s="125"/>
    </row>
    <row r="655" spans="1:36" ht="12.75" customHeight="1">
      <c r="A655" s="36"/>
      <c r="B655" s="331"/>
      <c r="C655" s="36" t="s">
        <v>1758</v>
      </c>
      <c r="D655" s="337"/>
      <c r="E655" s="407"/>
      <c r="F655" s="300"/>
      <c r="G655" s="407"/>
      <c r="H655" s="407"/>
      <c r="I655" s="407"/>
      <c r="J655" s="407"/>
      <c r="K655" s="407"/>
      <c r="L655" s="407"/>
      <c r="M655" s="407"/>
      <c r="N655" s="407"/>
      <c r="O655" s="407"/>
      <c r="P655" s="407"/>
      <c r="Q655" s="300"/>
      <c r="R655" s="466"/>
      <c r="S655" s="125"/>
      <c r="T655" s="125"/>
      <c r="U655" s="125"/>
      <c r="V655" s="125"/>
      <c r="W655" s="329"/>
      <c r="X655" s="125"/>
      <c r="Y655" s="329"/>
      <c r="Z655" s="125"/>
      <c r="AA655" s="329"/>
      <c r="AB655" s="125"/>
      <c r="AC655" s="126"/>
      <c r="AD655" s="125"/>
      <c r="AE655" s="125"/>
      <c r="AF655" s="125"/>
      <c r="AG655" s="125"/>
      <c r="AH655" s="125"/>
      <c r="AI655" s="125"/>
      <c r="AJ655" s="125"/>
    </row>
    <row r="656" spans="1:36" ht="12.75" customHeight="1">
      <c r="A656" s="222"/>
      <c r="B656" s="350"/>
      <c r="C656" s="222"/>
      <c r="D656" s="343"/>
      <c r="E656" s="344"/>
      <c r="F656" s="171"/>
      <c r="G656" s="344"/>
      <c r="H656" s="344"/>
      <c r="I656" s="344"/>
      <c r="J656" s="344"/>
      <c r="K656" s="344"/>
      <c r="L656" s="344"/>
      <c r="M656" s="344"/>
      <c r="N656" s="344"/>
      <c r="O656" s="344"/>
      <c r="P656" s="344"/>
      <c r="Q656" s="171"/>
      <c r="R656" s="306"/>
      <c r="S656" s="125"/>
      <c r="T656" s="125"/>
      <c r="U656" s="125"/>
      <c r="V656" s="125"/>
      <c r="W656" s="329"/>
      <c r="X656" s="125"/>
      <c r="Y656" s="329"/>
      <c r="Z656" s="125"/>
      <c r="AA656" s="329"/>
      <c r="AB656" s="125"/>
      <c r="AC656" s="126"/>
      <c r="AD656" s="125"/>
      <c r="AE656" s="125"/>
      <c r="AF656" s="125"/>
      <c r="AG656" s="125"/>
      <c r="AH656" s="125"/>
      <c r="AI656" s="125"/>
      <c r="AJ656" s="125"/>
    </row>
    <row r="657" spans="1:36" ht="12.75" customHeight="1">
      <c r="A657" s="36" t="s">
        <v>1759</v>
      </c>
      <c r="B657" s="331">
        <v>1147</v>
      </c>
      <c r="C657" s="285" t="s">
        <v>1760</v>
      </c>
      <c r="D657" s="537">
        <v>2348</v>
      </c>
      <c r="E657" s="334"/>
      <c r="F657" s="125"/>
      <c r="G657" s="168"/>
      <c r="H657" s="168"/>
      <c r="I657" s="168"/>
      <c r="J657" s="168"/>
      <c r="K657" s="169"/>
      <c r="L657" s="169"/>
      <c r="M657" s="364"/>
      <c r="N657" s="364"/>
      <c r="O657" s="364"/>
      <c r="P657" s="364"/>
      <c r="Q657" s="531">
        <f>SUM(E657:P657)</f>
        <v>0</v>
      </c>
      <c r="R657" s="460" t="e">
        <f>AVERAGE(E657:P657)</f>
        <v>#DIV/0!</v>
      </c>
      <c r="S657" s="125"/>
      <c r="T657" s="125"/>
      <c r="U657" s="125"/>
      <c r="V657" s="125"/>
      <c r="W657" s="329"/>
      <c r="X657" s="125"/>
      <c r="Y657" s="329"/>
      <c r="Z657" s="125"/>
      <c r="AA657" s="329"/>
      <c r="AB657" s="125"/>
      <c r="AC657" s="126"/>
      <c r="AD657" s="125"/>
      <c r="AE657" s="125"/>
      <c r="AF657" s="125"/>
      <c r="AG657" s="125"/>
      <c r="AH657" s="125"/>
      <c r="AI657" s="125"/>
      <c r="AJ657" s="125"/>
    </row>
    <row r="658" spans="1:36" ht="12.75" customHeight="1">
      <c r="A658" s="36"/>
      <c r="B658" s="331"/>
      <c r="C658" s="36" t="s">
        <v>1761</v>
      </c>
      <c r="D658" s="2"/>
      <c r="E658" s="334"/>
      <c r="F658" s="125"/>
      <c r="G658" s="168"/>
      <c r="H658" s="168"/>
      <c r="I658" s="168"/>
      <c r="J658" s="168"/>
      <c r="K658" s="169"/>
      <c r="L658" s="411"/>
      <c r="M658" s="407"/>
      <c r="N658" s="407"/>
      <c r="O658" s="407"/>
      <c r="P658" s="407"/>
      <c r="Q658" s="532">
        <f>SUM(E658:P658)</f>
        <v>0</v>
      </c>
      <c r="R658" s="533">
        <f>Q658/5</f>
        <v>0</v>
      </c>
      <c r="S658" s="125"/>
      <c r="T658" s="125"/>
      <c r="U658" s="125"/>
      <c r="V658" s="329" t="s">
        <v>376</v>
      </c>
      <c r="W658" s="329" t="s">
        <v>376</v>
      </c>
      <c r="X658" s="329" t="s">
        <v>376</v>
      </c>
      <c r="Y658" s="329" t="s">
        <v>376</v>
      </c>
      <c r="Z658" s="329" t="s">
        <v>376</v>
      </c>
      <c r="AA658" s="329" t="s">
        <v>376</v>
      </c>
      <c r="AB658" s="125"/>
      <c r="AC658" s="126"/>
      <c r="AD658" s="125"/>
      <c r="AE658" s="125"/>
      <c r="AF658" s="125"/>
      <c r="AG658" s="125"/>
      <c r="AH658" s="125"/>
      <c r="AI658" s="125"/>
      <c r="AJ658" s="125"/>
    </row>
    <row r="659" spans="1:36" ht="12.75" customHeight="1">
      <c r="A659" s="36"/>
      <c r="B659" s="331"/>
      <c r="C659" s="36" t="s">
        <v>1086</v>
      </c>
      <c r="D659" s="2"/>
      <c r="E659" s="370"/>
      <c r="F659" s="402"/>
      <c r="G659" s="403"/>
      <c r="H659" s="403"/>
      <c r="I659" s="403"/>
      <c r="J659" s="403"/>
      <c r="K659" s="368"/>
      <c r="L659" s="49">
        <f t="shared" ref="L659:Q659" si="84">L657/$D$657</f>
        <v>0</v>
      </c>
      <c r="M659" s="49">
        <f t="shared" si="84"/>
        <v>0</v>
      </c>
      <c r="N659" s="49">
        <f t="shared" si="84"/>
        <v>0</v>
      </c>
      <c r="O659" s="49">
        <f t="shared" si="84"/>
        <v>0</v>
      </c>
      <c r="P659" s="49">
        <f t="shared" si="84"/>
        <v>0</v>
      </c>
      <c r="Q659" s="548">
        <f t="shared" si="84"/>
        <v>0</v>
      </c>
      <c r="R659" s="533" t="e">
        <f>+R657/D657</f>
        <v>#DIV/0!</v>
      </c>
      <c r="S659" s="125"/>
      <c r="T659" s="125"/>
      <c r="U659" s="125"/>
      <c r="V659" s="125"/>
      <c r="W659" s="329"/>
      <c r="X659" s="125"/>
      <c r="Y659" s="329"/>
      <c r="Z659" s="125"/>
      <c r="AA659" s="329"/>
      <c r="AB659" s="125"/>
      <c r="AC659" s="126"/>
      <c r="AD659" s="125"/>
      <c r="AE659" s="125"/>
      <c r="AF659" s="125"/>
      <c r="AG659" s="125"/>
      <c r="AH659" s="125"/>
      <c r="AI659" s="125"/>
      <c r="AJ659" s="125"/>
    </row>
    <row r="660" spans="1:36" ht="12.75" customHeight="1">
      <c r="A660" s="36"/>
      <c r="B660" s="331"/>
      <c r="C660" s="36" t="s">
        <v>1762</v>
      </c>
      <c r="D660" s="337"/>
      <c r="E660" s="364"/>
      <c r="F660" s="126"/>
      <c r="G660" s="364"/>
      <c r="H660" s="364"/>
      <c r="I660" s="364"/>
      <c r="J660" s="364"/>
      <c r="K660" s="364"/>
      <c r="L660" s="407"/>
      <c r="M660" s="407"/>
      <c r="N660" s="407"/>
      <c r="O660" s="407"/>
      <c r="P660" s="407"/>
      <c r="Q660" s="300"/>
      <c r="R660" s="466"/>
      <c r="S660" s="125"/>
      <c r="T660" s="125"/>
      <c r="U660" s="125"/>
      <c r="V660" s="125"/>
      <c r="W660" s="329"/>
      <c r="X660" s="125"/>
      <c r="Y660" s="329"/>
      <c r="Z660" s="125"/>
      <c r="AA660" s="329"/>
      <c r="AB660" s="125"/>
      <c r="AC660" s="126"/>
      <c r="AD660" s="125"/>
      <c r="AE660" s="125"/>
      <c r="AF660" s="125"/>
      <c r="AG660" s="125"/>
      <c r="AH660" s="125"/>
      <c r="AI660" s="125"/>
      <c r="AJ660" s="125"/>
    </row>
    <row r="661" spans="1:36" ht="12.75" customHeight="1">
      <c r="A661" s="36"/>
      <c r="B661" s="331"/>
      <c r="C661" s="36" t="s">
        <v>1763</v>
      </c>
      <c r="D661" s="337"/>
      <c r="E661" s="407"/>
      <c r="F661" s="300"/>
      <c r="G661" s="407"/>
      <c r="H661" s="407"/>
      <c r="I661" s="407"/>
      <c r="J661" s="407"/>
      <c r="K661" s="407"/>
      <c r="L661" s="407"/>
      <c r="M661" s="407"/>
      <c r="N661" s="407"/>
      <c r="O661" s="407"/>
      <c r="P661" s="407"/>
      <c r="Q661" s="300"/>
      <c r="R661" s="466"/>
      <c r="S661" s="125"/>
      <c r="T661" s="125"/>
      <c r="U661" s="125"/>
      <c r="V661" s="125"/>
      <c r="W661" s="329"/>
      <c r="X661" s="125"/>
      <c r="Y661" s="329"/>
      <c r="Z661" s="125"/>
      <c r="AA661" s="329"/>
      <c r="AB661" s="125"/>
      <c r="AC661" s="126"/>
      <c r="AD661" s="125"/>
      <c r="AE661" s="125"/>
      <c r="AF661" s="125"/>
      <c r="AG661" s="125"/>
      <c r="AH661" s="125"/>
      <c r="AI661" s="125"/>
      <c r="AJ661" s="125"/>
    </row>
    <row r="662" spans="1:36" ht="12.75" customHeight="1">
      <c r="A662" s="222"/>
      <c r="B662" s="350"/>
      <c r="C662" s="222"/>
      <c r="D662" s="343"/>
      <c r="E662" s="344"/>
      <c r="F662" s="171"/>
      <c r="G662" s="344"/>
      <c r="H662" s="344"/>
      <c r="I662" s="344"/>
      <c r="J662" s="344"/>
      <c r="K662" s="344"/>
      <c r="L662" s="344"/>
      <c r="M662" s="344"/>
      <c r="N662" s="344"/>
      <c r="O662" s="344"/>
      <c r="P662" s="344"/>
      <c r="Q662" s="171"/>
      <c r="R662" s="306"/>
      <c r="S662" s="125"/>
      <c r="T662" s="125"/>
      <c r="U662" s="125"/>
      <c r="V662" s="125"/>
      <c r="W662" s="329"/>
      <c r="X662" s="125"/>
      <c r="Y662" s="329"/>
      <c r="Z662" s="125"/>
      <c r="AA662" s="329"/>
      <c r="AB662" s="125"/>
      <c r="AC662" s="126"/>
      <c r="AD662" s="125"/>
      <c r="AE662" s="125"/>
      <c r="AF662" s="125"/>
      <c r="AG662" s="125"/>
      <c r="AH662" s="125"/>
      <c r="AI662" s="125"/>
      <c r="AJ662" s="125"/>
    </row>
    <row r="663" spans="1:36" ht="12.75" customHeight="1">
      <c r="A663" s="36" t="s">
        <v>449</v>
      </c>
      <c r="B663" s="331">
        <v>1148</v>
      </c>
      <c r="C663" s="285" t="s">
        <v>450</v>
      </c>
      <c r="D663" s="333">
        <v>491</v>
      </c>
      <c r="E663" s="364">
        <v>6060.2</v>
      </c>
      <c r="F663" s="254">
        <v>4765.2</v>
      </c>
      <c r="G663" s="364">
        <v>17595.5</v>
      </c>
      <c r="H663" s="364">
        <v>15923.5</v>
      </c>
      <c r="I663" s="364">
        <v>102373.9</v>
      </c>
      <c r="J663" s="364">
        <v>109286.7</v>
      </c>
      <c r="K663" s="364">
        <v>98145</v>
      </c>
      <c r="L663" s="364"/>
      <c r="M663" s="364"/>
      <c r="N663" s="364"/>
      <c r="O663" s="364"/>
      <c r="P663" s="364"/>
      <c r="Q663" s="531">
        <f>SUM(E663:P663)</f>
        <v>354150</v>
      </c>
      <c r="R663" s="460">
        <f>AVERAGE(E663:P663)</f>
        <v>50592.857142857101</v>
      </c>
      <c r="S663" s="125"/>
      <c r="T663" s="125"/>
      <c r="U663" s="125"/>
      <c r="V663" s="125"/>
      <c r="W663" s="329"/>
      <c r="X663" s="125"/>
      <c r="Y663" s="329"/>
      <c r="Z663" s="125"/>
      <c r="AA663" s="329"/>
      <c r="AB663" s="125"/>
      <c r="AC663" s="126"/>
      <c r="AD663" s="125"/>
      <c r="AE663" s="125"/>
      <c r="AF663" s="125"/>
      <c r="AG663" s="125"/>
      <c r="AH663" s="125"/>
      <c r="AI663" s="125"/>
      <c r="AJ663" s="125"/>
    </row>
    <row r="664" spans="1:36" ht="12.75" customHeight="1">
      <c r="A664" s="36"/>
      <c r="B664" s="331"/>
      <c r="C664" s="36" t="s">
        <v>1588</v>
      </c>
      <c r="D664" s="337"/>
      <c r="E664" s="349" t="s">
        <v>376</v>
      </c>
      <c r="F664" s="94" t="s">
        <v>376</v>
      </c>
      <c r="G664" s="349" t="s">
        <v>376</v>
      </c>
      <c r="H664" s="349" t="s">
        <v>376</v>
      </c>
      <c r="I664" s="340">
        <v>945.2</v>
      </c>
      <c r="J664" s="340">
        <v>1290.8399999999999</v>
      </c>
      <c r="K664" s="340">
        <v>733.75</v>
      </c>
      <c r="L664" s="340"/>
      <c r="M664" s="340"/>
      <c r="N664" s="340"/>
      <c r="O664" s="340"/>
      <c r="P664" s="340"/>
      <c r="Q664" s="532">
        <f>SUM(E664:P664)</f>
        <v>2969.79</v>
      </c>
      <c r="R664" s="533">
        <f>Q664/12</f>
        <v>247.48249999999999</v>
      </c>
      <c r="S664" s="125"/>
      <c r="T664" s="125"/>
      <c r="U664" s="125"/>
      <c r="V664" s="329" t="s">
        <v>376</v>
      </c>
      <c r="W664" s="329" t="s">
        <v>376</v>
      </c>
      <c r="X664" s="329" t="s">
        <v>376</v>
      </c>
      <c r="Y664" s="329" t="s">
        <v>376</v>
      </c>
      <c r="Z664" s="168">
        <f>I664</f>
        <v>945.2</v>
      </c>
      <c r="AA664" s="527">
        <f>J664</f>
        <v>1290.8399999999999</v>
      </c>
      <c r="AB664" s="125"/>
      <c r="AC664" s="475">
        <f>SUM(E664:K664)</f>
        <v>2969.79</v>
      </c>
      <c r="AD664" s="125"/>
      <c r="AE664" s="125"/>
      <c r="AF664" s="125"/>
      <c r="AG664" s="125"/>
      <c r="AH664" s="125"/>
      <c r="AI664" s="125"/>
      <c r="AJ664" s="125"/>
    </row>
    <row r="665" spans="1:36" ht="12.75" customHeight="1">
      <c r="A665" s="36"/>
      <c r="B665" s="331"/>
      <c r="C665" s="36" t="s">
        <v>1415</v>
      </c>
      <c r="D665" s="337"/>
      <c r="E665" s="49">
        <f t="shared" ref="E665:Q665" si="85">E663/$D$663</f>
        <v>12.342566191446</v>
      </c>
      <c r="F665" s="49">
        <f t="shared" si="85"/>
        <v>9.7050916496945003</v>
      </c>
      <c r="G665" s="49">
        <f t="shared" si="85"/>
        <v>35.836048879837101</v>
      </c>
      <c r="H665" s="49">
        <f t="shared" si="85"/>
        <v>32.430753564154799</v>
      </c>
      <c r="I665" s="49">
        <f t="shared" si="85"/>
        <v>208.50081466395099</v>
      </c>
      <c r="J665" s="49">
        <f t="shared" si="85"/>
        <v>222.57983706721001</v>
      </c>
      <c r="K665" s="49">
        <f t="shared" si="85"/>
        <v>199.887983706721</v>
      </c>
      <c r="L665" s="49">
        <f t="shared" si="85"/>
        <v>0</v>
      </c>
      <c r="M665" s="49">
        <f t="shared" si="85"/>
        <v>0</v>
      </c>
      <c r="N665" s="49">
        <f t="shared" si="85"/>
        <v>0</v>
      </c>
      <c r="O665" s="49">
        <f t="shared" si="85"/>
        <v>0</v>
      </c>
      <c r="P665" s="49">
        <f t="shared" si="85"/>
        <v>0</v>
      </c>
      <c r="Q665" s="548">
        <f t="shared" si="85"/>
        <v>721.28309572301396</v>
      </c>
      <c r="R665" s="533">
        <f>+R663/D663</f>
        <v>103.04044224614501</v>
      </c>
      <c r="S665" s="125"/>
      <c r="T665" s="125"/>
      <c r="U665" s="125"/>
      <c r="V665" s="125"/>
      <c r="W665" s="329"/>
      <c r="X665" s="125"/>
      <c r="Y665" s="329"/>
      <c r="Z665" s="125"/>
      <c r="AA665" s="329"/>
      <c r="AB665" s="125"/>
      <c r="AC665" s="126"/>
      <c r="AD665" s="125"/>
      <c r="AE665" s="125"/>
      <c r="AF665" s="125"/>
      <c r="AG665" s="125"/>
      <c r="AH665" s="125"/>
      <c r="AI665" s="125"/>
      <c r="AJ665" s="125"/>
    </row>
    <row r="666" spans="1:36" ht="12.75" customHeight="1">
      <c r="A666" s="36"/>
      <c r="B666" s="331"/>
      <c r="C666" s="36" t="s">
        <v>1764</v>
      </c>
      <c r="D666" s="337"/>
      <c r="E666" s="340"/>
      <c r="F666" s="95"/>
      <c r="G666" s="340"/>
      <c r="H666" s="340"/>
      <c r="I666" s="349" t="s">
        <v>1765</v>
      </c>
      <c r="J666" s="349" t="s">
        <v>1766</v>
      </c>
      <c r="K666" s="349" t="s">
        <v>1767</v>
      </c>
      <c r="L666" s="340"/>
      <c r="M666" s="340"/>
      <c r="N666" s="340"/>
      <c r="O666" s="340"/>
      <c r="P666" s="340"/>
      <c r="Q666" s="95"/>
      <c r="R666" s="310"/>
      <c r="S666" s="125"/>
      <c r="T666" s="125"/>
      <c r="U666" s="125"/>
      <c r="V666" s="125"/>
      <c r="W666" s="329"/>
      <c r="X666" s="125"/>
      <c r="Y666" s="329"/>
      <c r="Z666" s="125"/>
      <c r="AA666" s="329"/>
      <c r="AB666" s="125"/>
      <c r="AC666" s="126"/>
      <c r="AD666" s="125"/>
      <c r="AE666" s="125"/>
      <c r="AF666" s="125"/>
      <c r="AG666" s="125"/>
      <c r="AH666" s="125"/>
      <c r="AI666" s="125"/>
      <c r="AJ666" s="125"/>
    </row>
    <row r="667" spans="1:36" ht="12.75" customHeight="1">
      <c r="A667" s="36"/>
      <c r="B667" s="331"/>
      <c r="C667" s="36" t="s">
        <v>1591</v>
      </c>
      <c r="D667" s="337"/>
      <c r="E667" s="340"/>
      <c r="F667" s="95"/>
      <c r="G667" s="340"/>
      <c r="H667" s="340"/>
      <c r="I667" s="340"/>
      <c r="J667" s="340"/>
      <c r="K667" s="340"/>
      <c r="L667" s="340"/>
      <c r="M667" s="340"/>
      <c r="N667" s="340"/>
      <c r="O667" s="340"/>
      <c r="P667" s="340"/>
      <c r="Q667" s="95"/>
      <c r="R667" s="310"/>
      <c r="S667" s="125"/>
      <c r="T667" s="125"/>
      <c r="U667" s="125"/>
      <c r="V667" s="125"/>
      <c r="W667" s="329"/>
      <c r="X667" s="125"/>
      <c r="Y667" s="329"/>
      <c r="Z667" s="125"/>
      <c r="AA667" s="329"/>
      <c r="AB667" s="125"/>
      <c r="AC667" s="126"/>
      <c r="AD667" s="125"/>
      <c r="AE667" s="125"/>
      <c r="AF667" s="125"/>
      <c r="AG667" s="125"/>
      <c r="AH667" s="125"/>
      <c r="AI667" s="125"/>
      <c r="AJ667" s="125"/>
    </row>
    <row r="668" spans="1:36" ht="12.75" customHeight="1">
      <c r="A668" s="222"/>
      <c r="B668" s="350"/>
      <c r="C668" s="222"/>
      <c r="D668" s="343"/>
      <c r="E668" s="344"/>
      <c r="F668" s="171"/>
      <c r="G668" s="344"/>
      <c r="H668" s="344"/>
      <c r="I668" s="344"/>
      <c r="J668" s="344"/>
      <c r="K668" s="344"/>
      <c r="L668" s="344"/>
      <c r="M668" s="344"/>
      <c r="N668" s="344"/>
      <c r="O668" s="344"/>
      <c r="P668" s="344"/>
      <c r="Q668" s="171"/>
      <c r="R668" s="306"/>
      <c r="S668" s="125"/>
      <c r="T668" s="125"/>
      <c r="U668" s="125"/>
      <c r="V668" s="125"/>
      <c r="W668" s="329"/>
      <c r="X668" s="125"/>
      <c r="Y668" s="329"/>
      <c r="Z668" s="125"/>
      <c r="AA668" s="329"/>
      <c r="AB668" s="125"/>
      <c r="AC668" s="126"/>
      <c r="AD668" s="125"/>
      <c r="AE668" s="125"/>
      <c r="AF668" s="125"/>
      <c r="AG668" s="125"/>
      <c r="AH668" s="125"/>
      <c r="AI668" s="125"/>
      <c r="AJ668" s="125"/>
    </row>
    <row r="669" spans="1:36" ht="12.75" customHeight="1">
      <c r="A669" s="36" t="s">
        <v>1768</v>
      </c>
      <c r="B669" s="331">
        <v>1152</v>
      </c>
      <c r="C669" s="285" t="s">
        <v>1769</v>
      </c>
      <c r="D669" s="419">
        <v>2709</v>
      </c>
      <c r="E669" s="364"/>
      <c r="F669" s="368">
        <v>0</v>
      </c>
      <c r="G669" s="339">
        <v>36343.120000000003</v>
      </c>
      <c r="H669" s="339">
        <v>135352.79</v>
      </c>
      <c r="I669" s="339">
        <v>128526.72</v>
      </c>
      <c r="J669" s="339">
        <v>128237</v>
      </c>
      <c r="K669" s="339"/>
      <c r="L669" s="339"/>
      <c r="M669" s="339"/>
      <c r="N669" s="339"/>
      <c r="O669" s="339"/>
      <c r="P669" s="339"/>
      <c r="Q669" s="531">
        <f>SUM(E669:P669)</f>
        <v>428459.63</v>
      </c>
      <c r="R669" s="460">
        <f>AVERAGE(E669:P669)</f>
        <v>85691.926000000007</v>
      </c>
      <c r="S669" s="125"/>
      <c r="T669" s="125"/>
      <c r="U669" s="125"/>
      <c r="V669" s="125"/>
      <c r="W669" s="329"/>
      <c r="X669" s="125"/>
      <c r="Y669" s="329"/>
      <c r="Z669" s="125"/>
      <c r="AA669" s="329"/>
      <c r="AB669" s="125"/>
      <c r="AC669" s="126"/>
      <c r="AD669" s="125"/>
      <c r="AE669" s="125"/>
      <c r="AF669" s="125"/>
      <c r="AG669" s="125"/>
      <c r="AH669" s="125"/>
      <c r="AI669" s="125"/>
      <c r="AJ669" s="125"/>
    </row>
    <row r="670" spans="1:36" ht="12.75" customHeight="1">
      <c r="A670" s="36"/>
      <c r="B670" s="331"/>
      <c r="C670" s="187" t="s">
        <v>1770</v>
      </c>
      <c r="D670" s="2"/>
      <c r="E670" s="364"/>
      <c r="F670" s="538" t="s">
        <v>376</v>
      </c>
      <c r="G670" s="338" t="s">
        <v>376</v>
      </c>
      <c r="H670" s="339">
        <v>3907.06</v>
      </c>
      <c r="I670" s="339">
        <v>3770.53</v>
      </c>
      <c r="J670" s="339">
        <v>3764.74</v>
      </c>
      <c r="K670" s="339"/>
      <c r="L670" s="339"/>
      <c r="M670" s="339"/>
      <c r="N670" s="339"/>
      <c r="O670" s="339"/>
      <c r="P670" s="339"/>
      <c r="Q670" s="532">
        <f>SUM(E670:P670)</f>
        <v>11442.33</v>
      </c>
      <c r="R670" s="533">
        <f>Q670/11</f>
        <v>1040.21181818182</v>
      </c>
      <c r="S670" s="125"/>
      <c r="T670" s="125"/>
      <c r="U670" s="125"/>
      <c r="V670" s="329" t="s">
        <v>376</v>
      </c>
      <c r="W670" s="329" t="s">
        <v>376</v>
      </c>
      <c r="X670" s="329" t="s">
        <v>376</v>
      </c>
      <c r="Y670" s="527">
        <f>H670</f>
        <v>3907.06</v>
      </c>
      <c r="Z670" s="527">
        <f>I670</f>
        <v>3770.53</v>
      </c>
      <c r="AA670" s="527">
        <f>J670</f>
        <v>3764.74</v>
      </c>
      <c r="AB670" s="125"/>
      <c r="AC670" s="126"/>
      <c r="AD670" s="125"/>
      <c r="AE670" s="125"/>
      <c r="AF670" s="125"/>
      <c r="AG670" s="125"/>
      <c r="AH670" s="125"/>
      <c r="AI670" s="125"/>
      <c r="AJ670" s="125"/>
    </row>
    <row r="671" spans="1:36" ht="12.75" customHeight="1">
      <c r="A671" s="36"/>
      <c r="B671" s="331"/>
      <c r="C671" s="187" t="s">
        <v>1771</v>
      </c>
      <c r="D671" s="2"/>
      <c r="E671" s="339"/>
      <c r="F671" s="118">
        <f t="shared" ref="F671:Q671" si="86">F669/$D$669</f>
        <v>0</v>
      </c>
      <c r="G671" s="118">
        <f t="shared" si="86"/>
        <v>13.4156958287191</v>
      </c>
      <c r="H671" s="118">
        <f t="shared" si="86"/>
        <v>49.964115909929902</v>
      </c>
      <c r="I671" s="118">
        <f t="shared" si="86"/>
        <v>47.444341085271297</v>
      </c>
      <c r="J671" s="118">
        <f t="shared" si="86"/>
        <v>47.337393872277602</v>
      </c>
      <c r="K671" s="118">
        <f t="shared" si="86"/>
        <v>0</v>
      </c>
      <c r="L671" s="118">
        <f t="shared" si="86"/>
        <v>0</v>
      </c>
      <c r="M671" s="118">
        <f t="shared" si="86"/>
        <v>0</v>
      </c>
      <c r="N671" s="118">
        <f t="shared" si="86"/>
        <v>0</v>
      </c>
      <c r="O671" s="118">
        <f t="shared" si="86"/>
        <v>0</v>
      </c>
      <c r="P671" s="118">
        <f t="shared" si="86"/>
        <v>0</v>
      </c>
      <c r="Q671" s="51">
        <f t="shared" si="86"/>
        <v>158.161546696198</v>
      </c>
      <c r="R671" s="533">
        <f>+R669/D669</f>
        <v>31.632309339239601</v>
      </c>
      <c r="S671" s="125"/>
      <c r="T671" s="125"/>
      <c r="U671" s="125"/>
      <c r="V671" s="125"/>
      <c r="W671" s="329"/>
      <c r="X671" s="125"/>
      <c r="Y671" s="329"/>
      <c r="Z671" s="125"/>
      <c r="AA671" s="329"/>
      <c r="AB671" s="125"/>
      <c r="AC671" s="126"/>
      <c r="AD671" s="125"/>
      <c r="AE671" s="125"/>
      <c r="AF671" s="125"/>
      <c r="AG671" s="125"/>
      <c r="AH671" s="125"/>
      <c r="AI671" s="125"/>
      <c r="AJ671" s="125"/>
    </row>
    <row r="672" spans="1:36" ht="12.75" customHeight="1">
      <c r="A672" s="36"/>
      <c r="B672" s="331"/>
      <c r="C672" s="187" t="s">
        <v>1772</v>
      </c>
      <c r="D672" s="337"/>
      <c r="E672" s="339"/>
      <c r="F672" s="243"/>
      <c r="G672" s="339"/>
      <c r="H672" s="338" t="s">
        <v>1773</v>
      </c>
      <c r="I672" s="338" t="s">
        <v>1774</v>
      </c>
      <c r="J672" s="338" t="s">
        <v>1775</v>
      </c>
      <c r="K672" s="339"/>
      <c r="L672" s="339"/>
      <c r="M672" s="339"/>
      <c r="N672" s="339"/>
      <c r="O672" s="339"/>
      <c r="P672" s="339"/>
      <c r="Q672" s="243"/>
      <c r="R672" s="477"/>
      <c r="S672" s="125"/>
      <c r="T672" s="125"/>
      <c r="U672" s="125"/>
      <c r="V672" s="125"/>
      <c r="W672" s="329"/>
      <c r="X672" s="125"/>
      <c r="Y672" s="329"/>
      <c r="Z672" s="125"/>
      <c r="AA672" s="329"/>
      <c r="AB672" s="125"/>
      <c r="AC672" s="126"/>
      <c r="AD672" s="125"/>
      <c r="AE672" s="125"/>
      <c r="AF672" s="125"/>
      <c r="AG672" s="125"/>
      <c r="AH672" s="125"/>
      <c r="AI672" s="125"/>
      <c r="AJ672" s="125"/>
    </row>
    <row r="673" spans="1:36" ht="12.75" customHeight="1">
      <c r="A673" s="36"/>
      <c r="B673" s="331"/>
      <c r="C673" s="187" t="s">
        <v>1776</v>
      </c>
      <c r="D673" s="337"/>
      <c r="E673" s="340"/>
      <c r="F673" s="95"/>
      <c r="G673" s="340"/>
      <c r="H673" s="340"/>
      <c r="I673" s="340"/>
      <c r="J673" s="340"/>
      <c r="K673" s="340"/>
      <c r="L673" s="340"/>
      <c r="M673" s="340"/>
      <c r="N673" s="340"/>
      <c r="O673" s="340"/>
      <c r="P673" s="340"/>
      <c r="Q673" s="95"/>
      <c r="R673" s="310"/>
      <c r="S673" s="125"/>
      <c r="T673" s="125"/>
      <c r="U673" s="125"/>
      <c r="V673" s="125"/>
      <c r="W673" s="329"/>
      <c r="X673" s="125"/>
      <c r="Y673" s="329"/>
      <c r="Z673" s="125"/>
      <c r="AA673" s="329"/>
      <c r="AB673" s="125"/>
      <c r="AC673" s="126"/>
      <c r="AD673" s="125"/>
      <c r="AE673" s="125"/>
      <c r="AF673" s="125"/>
      <c r="AG673" s="125"/>
      <c r="AH673" s="125"/>
      <c r="AI673" s="125"/>
      <c r="AJ673" s="125"/>
    </row>
    <row r="674" spans="1:36" ht="12.75" customHeight="1">
      <c r="A674" s="36"/>
      <c r="B674" s="331"/>
      <c r="C674" s="187" t="s">
        <v>1777</v>
      </c>
      <c r="D674" s="337"/>
      <c r="E674" s="340"/>
      <c r="F674" s="95"/>
      <c r="G674" s="340"/>
      <c r="H674" s="340"/>
      <c r="I674" s="340"/>
      <c r="J674" s="340"/>
      <c r="K674" s="340"/>
      <c r="L674" s="340"/>
      <c r="M674" s="340"/>
      <c r="N674" s="340"/>
      <c r="O674" s="340"/>
      <c r="P674" s="340"/>
      <c r="Q674" s="95"/>
      <c r="R674" s="310"/>
      <c r="S674" s="125"/>
      <c r="T674" s="125"/>
      <c r="U674" s="125"/>
      <c r="V674" s="125"/>
      <c r="W674" s="329"/>
      <c r="X674" s="125"/>
      <c r="Y674" s="329"/>
      <c r="Z674" s="125"/>
      <c r="AA674" s="329"/>
      <c r="AB674" s="125"/>
      <c r="AC674" s="126"/>
      <c r="AD674" s="125"/>
      <c r="AE674" s="125"/>
      <c r="AF674" s="125"/>
      <c r="AG674" s="125"/>
      <c r="AH674" s="125"/>
      <c r="AI674" s="125"/>
      <c r="AJ674" s="125"/>
    </row>
    <row r="675" spans="1:36" ht="12.75" customHeight="1">
      <c r="A675" s="36"/>
      <c r="B675" s="331"/>
      <c r="C675" s="187" t="s">
        <v>1778</v>
      </c>
      <c r="D675" s="337"/>
      <c r="E675" s="339"/>
      <c r="F675" s="243"/>
      <c r="G675" s="339"/>
      <c r="H675" s="339"/>
      <c r="I675" s="339"/>
      <c r="J675" s="339"/>
      <c r="K675" s="339"/>
      <c r="L675" s="339"/>
      <c r="M675" s="339"/>
      <c r="N675" s="339"/>
      <c r="O675" s="339"/>
      <c r="P675" s="339"/>
      <c r="Q675" s="243"/>
      <c r="R675" s="477"/>
      <c r="S675" s="125"/>
      <c r="T675" s="125"/>
      <c r="U675" s="125"/>
      <c r="V675" s="125"/>
      <c r="W675" s="329"/>
      <c r="X675" s="125"/>
      <c r="Y675" s="329"/>
      <c r="Z675" s="125"/>
      <c r="AA675" s="329"/>
      <c r="AB675" s="125"/>
      <c r="AC675" s="126"/>
      <c r="AD675" s="125"/>
      <c r="AE675" s="125"/>
      <c r="AF675" s="125"/>
      <c r="AG675" s="125"/>
      <c r="AH675" s="125"/>
      <c r="AI675" s="125"/>
      <c r="AJ675" s="125"/>
    </row>
    <row r="676" spans="1:36" ht="12.75" customHeight="1">
      <c r="A676" s="36"/>
      <c r="B676" s="331"/>
      <c r="C676" s="187" t="s">
        <v>1492</v>
      </c>
      <c r="D676" s="337"/>
      <c r="E676" s="364"/>
      <c r="F676" s="126"/>
      <c r="G676" s="364"/>
      <c r="H676" s="364"/>
      <c r="I676" s="364"/>
      <c r="J676" s="364"/>
      <c r="K676" s="364"/>
      <c r="L676" s="364"/>
      <c r="M676" s="364"/>
      <c r="N676" s="364"/>
      <c r="O676" s="364"/>
      <c r="P676" s="364"/>
      <c r="Q676" s="126"/>
      <c r="R676" s="476"/>
      <c r="S676" s="125"/>
      <c r="T676" s="125"/>
      <c r="U676" s="125"/>
      <c r="V676" s="125"/>
      <c r="W676" s="329"/>
      <c r="X676" s="125"/>
      <c r="Y676" s="329"/>
      <c r="Z676" s="125"/>
      <c r="AA676" s="329"/>
      <c r="AB676" s="125"/>
      <c r="AC676" s="126"/>
      <c r="AD676" s="125"/>
      <c r="AE676" s="125"/>
      <c r="AF676" s="125"/>
      <c r="AG676" s="125"/>
      <c r="AH676" s="125"/>
      <c r="AI676" s="125"/>
      <c r="AJ676" s="125"/>
    </row>
    <row r="677" spans="1:36" ht="12.75" customHeight="1">
      <c r="A677" s="36"/>
      <c r="B677" s="331"/>
      <c r="C677" s="187" t="s">
        <v>1417</v>
      </c>
      <c r="D677" s="337"/>
      <c r="E677" s="407"/>
      <c r="F677" s="300"/>
      <c r="G677" s="407"/>
      <c r="H677" s="407"/>
      <c r="I677" s="407"/>
      <c r="J677" s="407"/>
      <c r="K677" s="407"/>
      <c r="L677" s="407"/>
      <c r="M677" s="407"/>
      <c r="N677" s="407"/>
      <c r="O677" s="407"/>
      <c r="P677" s="407"/>
      <c r="Q677" s="300"/>
      <c r="R677" s="466"/>
      <c r="S677" s="125"/>
      <c r="T677" s="125"/>
      <c r="U677" s="125"/>
      <c r="V677" s="125"/>
      <c r="W677" s="329"/>
      <c r="X677" s="125"/>
      <c r="Y677" s="329"/>
      <c r="Z677" s="125"/>
      <c r="AA677" s="329"/>
      <c r="AB677" s="125"/>
      <c r="AC677" s="126"/>
      <c r="AD677" s="125"/>
      <c r="AE677" s="125"/>
      <c r="AF677" s="125"/>
      <c r="AG677" s="125"/>
      <c r="AH677" s="125"/>
      <c r="AI677" s="125"/>
      <c r="AJ677" s="125"/>
    </row>
    <row r="678" spans="1:36" ht="12.75" customHeight="1">
      <c r="A678" s="222"/>
      <c r="B678" s="350"/>
      <c r="C678" s="67"/>
      <c r="D678" s="343"/>
      <c r="E678" s="344"/>
      <c r="F678" s="171"/>
      <c r="G678" s="344"/>
      <c r="H678" s="344"/>
      <c r="I678" s="344"/>
      <c r="J678" s="344"/>
      <c r="K678" s="344"/>
      <c r="L678" s="344"/>
      <c r="M678" s="344"/>
      <c r="N678" s="344"/>
      <c r="O678" s="344"/>
      <c r="P678" s="344"/>
      <c r="Q678" s="171"/>
      <c r="R678" s="306"/>
      <c r="S678" s="125"/>
      <c r="T678" s="125"/>
      <c r="U678" s="125"/>
      <c r="V678" s="125"/>
      <c r="W678" s="329"/>
      <c r="X678" s="125"/>
      <c r="Y678" s="329"/>
      <c r="Z678" s="125"/>
      <c r="AA678" s="329"/>
      <c r="AB678" s="125"/>
      <c r="AC678" s="126"/>
      <c r="AD678" s="125"/>
      <c r="AE678" s="125"/>
      <c r="AF678" s="125"/>
      <c r="AG678" s="125"/>
      <c r="AH678" s="125"/>
      <c r="AI678" s="125"/>
      <c r="AJ678" s="125"/>
    </row>
    <row r="679" spans="1:36" ht="12.75" customHeight="1">
      <c r="A679" s="539" t="s">
        <v>431</v>
      </c>
      <c r="B679" s="540">
        <v>1109</v>
      </c>
      <c r="C679" s="332" t="s">
        <v>1582</v>
      </c>
      <c r="D679" s="353">
        <v>323</v>
      </c>
      <c r="E679" s="541"/>
      <c r="F679" s="3"/>
      <c r="G679" s="542"/>
      <c r="H679" s="542"/>
      <c r="I679" s="542"/>
      <c r="J679" s="542"/>
      <c r="K679" s="542"/>
      <c r="L679" s="542"/>
      <c r="M679" s="542"/>
      <c r="N679" s="168"/>
      <c r="O679" s="168"/>
      <c r="P679" s="169"/>
      <c r="Q679" s="531">
        <f>SUM(E679:P679)</f>
        <v>0</v>
      </c>
      <c r="R679" s="460" t="e">
        <f>AVERAGE(E679:P679)</f>
        <v>#DIV/0!</v>
      </c>
      <c r="S679" s="125"/>
      <c r="T679" s="125"/>
      <c r="U679" s="125"/>
      <c r="V679" s="125"/>
      <c r="W679" s="329"/>
      <c r="X679" s="125"/>
      <c r="Y679" s="329"/>
      <c r="Z679" s="125"/>
      <c r="AA679" s="329"/>
      <c r="AB679" s="125"/>
      <c r="AC679" s="126"/>
      <c r="AD679" s="125"/>
      <c r="AE679" s="125"/>
      <c r="AF679" s="125"/>
      <c r="AG679" s="125"/>
      <c r="AH679" s="125"/>
      <c r="AI679" s="125"/>
      <c r="AJ679" s="125"/>
    </row>
    <row r="680" spans="1:36" ht="12.75" customHeight="1">
      <c r="A680" s="543"/>
      <c r="B680" s="331"/>
      <c r="C680" s="3" t="s">
        <v>1583</v>
      </c>
      <c r="D680" s="2"/>
      <c r="E680" s="541"/>
      <c r="F680" s="3"/>
      <c r="G680" s="542"/>
      <c r="H680" s="542"/>
      <c r="I680" s="542"/>
      <c r="J680" s="542"/>
      <c r="K680" s="542"/>
      <c r="L680" s="542"/>
      <c r="M680" s="542"/>
      <c r="N680" s="168"/>
      <c r="O680" s="168"/>
      <c r="P680" s="169"/>
      <c r="Q680" s="532">
        <f>SUM(E680:P680)</f>
        <v>0</v>
      </c>
      <c r="R680" s="533">
        <f>Q680/12</f>
        <v>0</v>
      </c>
      <c r="S680" s="125"/>
      <c r="T680" s="125"/>
      <c r="U680" s="125"/>
      <c r="V680" s="329" t="s">
        <v>376</v>
      </c>
      <c r="W680" s="329" t="s">
        <v>376</v>
      </c>
      <c r="X680" s="329" t="s">
        <v>376</v>
      </c>
      <c r="Y680" s="329" t="s">
        <v>376</v>
      </c>
      <c r="Z680" s="329" t="s">
        <v>376</v>
      </c>
      <c r="AA680" s="329" t="s">
        <v>376</v>
      </c>
      <c r="AB680" s="125"/>
      <c r="AC680" s="126"/>
      <c r="AD680" s="125"/>
      <c r="AE680" s="125"/>
      <c r="AF680" s="125"/>
      <c r="AG680" s="125"/>
      <c r="AH680" s="125"/>
      <c r="AI680" s="125"/>
      <c r="AJ680" s="125"/>
    </row>
    <row r="681" spans="1:36" ht="12.75" customHeight="1">
      <c r="A681" s="543"/>
      <c r="B681" s="331"/>
      <c r="C681" s="3" t="s">
        <v>1584</v>
      </c>
      <c r="D681" s="2"/>
      <c r="E681" s="265"/>
      <c r="F681" s="106"/>
      <c r="G681" s="106"/>
      <c r="H681" s="106"/>
      <c r="I681" s="106"/>
      <c r="J681" s="106"/>
      <c r="K681" s="106"/>
      <c r="L681" s="106"/>
      <c r="M681" s="106"/>
      <c r="N681" s="106"/>
      <c r="O681" s="106"/>
      <c r="P681" s="38"/>
      <c r="Q681" s="234">
        <f>Q679/$D$679</f>
        <v>0</v>
      </c>
      <c r="R681" s="533" t="e">
        <f>+R679/D679</f>
        <v>#DIV/0!</v>
      </c>
      <c r="S681" s="125"/>
      <c r="T681" s="125"/>
      <c r="U681" s="125"/>
      <c r="V681" s="125"/>
      <c r="W681" s="329"/>
      <c r="X681" s="125"/>
      <c r="Y681" s="329"/>
      <c r="Z681" s="125"/>
      <c r="AA681" s="329"/>
      <c r="AB681" s="125"/>
      <c r="AC681" s="126"/>
      <c r="AD681" s="125"/>
      <c r="AE681" s="125"/>
      <c r="AF681" s="125"/>
      <c r="AG681" s="125"/>
      <c r="AH681" s="125"/>
      <c r="AI681" s="125"/>
      <c r="AJ681" s="125"/>
    </row>
    <row r="682" spans="1:36" ht="12.75" customHeight="1">
      <c r="A682" s="543"/>
      <c r="B682" s="331"/>
      <c r="C682" s="3" t="s">
        <v>1585</v>
      </c>
      <c r="D682" s="2"/>
      <c r="E682" s="339"/>
      <c r="F682" s="243"/>
      <c r="G682" s="339"/>
      <c r="H682" s="339"/>
      <c r="I682" s="339"/>
      <c r="J682" s="339"/>
      <c r="K682" s="339"/>
      <c r="L682" s="339"/>
      <c r="M682" s="339"/>
      <c r="N682" s="339"/>
      <c r="O682" s="339"/>
      <c r="P682" s="339"/>
      <c r="Q682" s="95"/>
      <c r="R682" s="310"/>
      <c r="S682" s="125"/>
      <c r="T682" s="125"/>
      <c r="U682" s="125"/>
      <c r="V682" s="125"/>
      <c r="W682" s="329"/>
      <c r="X682" s="125"/>
      <c r="Y682" s="329"/>
      <c r="Z682" s="125"/>
      <c r="AA682" s="329"/>
      <c r="AB682" s="125"/>
      <c r="AC682" s="126"/>
      <c r="AD682" s="125"/>
      <c r="AE682" s="125"/>
      <c r="AF682" s="125"/>
      <c r="AG682" s="125"/>
      <c r="AH682" s="125"/>
      <c r="AI682" s="125"/>
      <c r="AJ682" s="125"/>
    </row>
    <row r="683" spans="1:36" ht="39" customHeight="1">
      <c r="A683" s="544"/>
      <c r="B683" s="350"/>
      <c r="C683" s="545" t="s">
        <v>1779</v>
      </c>
      <c r="D683" s="343"/>
      <c r="E683" s="344"/>
      <c r="F683" s="171"/>
      <c r="G683" s="344"/>
      <c r="H683" s="344"/>
      <c r="I683" s="344"/>
      <c r="J683" s="344"/>
      <c r="K683" s="344"/>
      <c r="L683" s="344"/>
      <c r="M683" s="344"/>
      <c r="N683" s="344"/>
      <c r="O683" s="344"/>
      <c r="P683" s="344"/>
      <c r="Q683" s="171"/>
      <c r="R683" s="306"/>
      <c r="S683" s="125"/>
      <c r="T683" s="125"/>
      <c r="U683" s="125"/>
      <c r="V683" s="125"/>
      <c r="W683" s="329"/>
      <c r="X683" s="125"/>
      <c r="Y683" s="329"/>
      <c r="Z683" s="125"/>
      <c r="AA683" s="329"/>
      <c r="AB683" s="125"/>
      <c r="AC683" s="126"/>
      <c r="AD683" s="125"/>
      <c r="AE683" s="125"/>
      <c r="AF683" s="125"/>
      <c r="AG683" s="125"/>
      <c r="AH683" s="125"/>
      <c r="AI683" s="125"/>
      <c r="AJ683" s="125"/>
    </row>
    <row r="684" spans="1:36" ht="12.75" customHeight="1">
      <c r="A684" s="543" t="s">
        <v>1780</v>
      </c>
      <c r="B684" s="331"/>
      <c r="C684" s="285" t="s">
        <v>1781</v>
      </c>
      <c r="D684" s="546">
        <v>4150.21</v>
      </c>
      <c r="E684" s="334"/>
      <c r="F684" s="125"/>
      <c r="G684" s="168"/>
      <c r="H684" s="168"/>
      <c r="I684" s="169"/>
      <c r="J684" s="169">
        <v>35386.86</v>
      </c>
      <c r="K684" s="364"/>
      <c r="L684" s="364"/>
      <c r="M684" s="364"/>
      <c r="N684" s="364"/>
      <c r="O684" s="364"/>
      <c r="P684" s="364"/>
      <c r="Q684" s="531">
        <f>SUM(E684:P684)</f>
        <v>35386.86</v>
      </c>
      <c r="R684" s="460">
        <f>AVERAGE(E684:P684)</f>
        <v>35386.86</v>
      </c>
      <c r="S684" s="125"/>
      <c r="T684" s="125"/>
      <c r="U684" s="125"/>
      <c r="V684" s="125"/>
      <c r="W684" s="329"/>
      <c r="X684" s="125"/>
      <c r="Y684" s="329"/>
      <c r="Z684" s="125"/>
      <c r="AA684" s="329"/>
      <c r="AB684" s="125"/>
      <c r="AC684" s="126"/>
      <c r="AD684" s="125"/>
      <c r="AE684" s="125"/>
      <c r="AF684" s="125"/>
      <c r="AG684" s="125"/>
      <c r="AH684" s="125"/>
      <c r="AI684" s="125"/>
      <c r="AJ684" s="125"/>
    </row>
    <row r="685" spans="1:36" ht="12.75" customHeight="1">
      <c r="A685" s="543"/>
      <c r="B685" s="331"/>
      <c r="C685" s="3" t="s">
        <v>1782</v>
      </c>
      <c r="D685" s="2"/>
      <c r="E685" s="334"/>
      <c r="F685" s="125"/>
      <c r="G685" s="168"/>
      <c r="H685" s="168"/>
      <c r="I685" s="169"/>
      <c r="J685" s="413" t="s">
        <v>376</v>
      </c>
      <c r="K685" s="407"/>
      <c r="L685" s="407"/>
      <c r="M685" s="407"/>
      <c r="N685" s="407"/>
      <c r="O685" s="407"/>
      <c r="P685" s="407"/>
      <c r="Q685" s="532">
        <f>SUM(E685:P685)</f>
        <v>0</v>
      </c>
      <c r="R685" s="533">
        <f>Q685/7</f>
        <v>0</v>
      </c>
      <c r="S685" s="125"/>
      <c r="T685" s="125"/>
      <c r="U685" s="125"/>
      <c r="V685" s="125"/>
      <c r="W685" s="329" t="s">
        <v>376</v>
      </c>
      <c r="X685" s="329" t="s">
        <v>376</v>
      </c>
      <c r="Y685" s="329" t="s">
        <v>376</v>
      </c>
      <c r="Z685" s="329" t="s">
        <v>376</v>
      </c>
      <c r="AA685" s="329" t="s">
        <v>376</v>
      </c>
      <c r="AB685" s="125"/>
      <c r="AC685" s="126"/>
      <c r="AD685" s="125"/>
      <c r="AE685" s="125"/>
      <c r="AF685" s="125"/>
      <c r="AG685" s="125"/>
      <c r="AH685" s="125"/>
      <c r="AI685" s="125"/>
      <c r="AJ685" s="125"/>
    </row>
    <row r="686" spans="1:36" ht="12.75" customHeight="1">
      <c r="A686" s="543"/>
      <c r="B686" s="331"/>
      <c r="C686" s="3" t="s">
        <v>1783</v>
      </c>
      <c r="D686" s="2"/>
      <c r="E686" s="370"/>
      <c r="F686" s="402"/>
      <c r="G686" s="403"/>
      <c r="H686" s="403"/>
      <c r="I686" s="368"/>
      <c r="J686" s="118">
        <f t="shared" ref="J686:Q686" si="87">J684/$D$684</f>
        <v>8.5265227542702693</v>
      </c>
      <c r="K686" s="118">
        <f t="shared" si="87"/>
        <v>0</v>
      </c>
      <c r="L686" s="118">
        <f t="shared" si="87"/>
        <v>0</v>
      </c>
      <c r="M686" s="118">
        <f t="shared" si="87"/>
        <v>0</v>
      </c>
      <c r="N686" s="118">
        <f t="shared" si="87"/>
        <v>0</v>
      </c>
      <c r="O686" s="118">
        <f t="shared" si="87"/>
        <v>0</v>
      </c>
      <c r="P686" s="118">
        <f t="shared" si="87"/>
        <v>0</v>
      </c>
      <c r="Q686" s="51">
        <f t="shared" si="87"/>
        <v>8.5265227542702693</v>
      </c>
      <c r="R686" s="533">
        <f>+R684/D684</f>
        <v>8.5265227542702693</v>
      </c>
      <c r="S686" s="125"/>
      <c r="T686" s="125"/>
      <c r="U686" s="125"/>
      <c r="V686" s="125"/>
      <c r="W686" s="329"/>
      <c r="X686" s="125"/>
      <c r="Y686" s="329"/>
      <c r="Z686" s="125"/>
      <c r="AA686" s="329"/>
      <c r="AB686" s="125"/>
      <c r="AC686" s="126"/>
      <c r="AD686" s="125"/>
      <c r="AE686" s="125"/>
      <c r="AF686" s="125"/>
      <c r="AG686" s="125"/>
      <c r="AH686" s="125"/>
      <c r="AI686" s="125"/>
      <c r="AJ686" s="125"/>
    </row>
    <row r="687" spans="1:36" ht="12.75" customHeight="1">
      <c r="A687" s="543"/>
      <c r="B687" s="331"/>
      <c r="C687" s="3" t="s">
        <v>1784</v>
      </c>
      <c r="D687" s="2"/>
      <c r="E687" s="364"/>
      <c r="F687" s="126"/>
      <c r="G687" s="364"/>
      <c r="H687" s="364"/>
      <c r="I687" s="364"/>
      <c r="J687" s="407"/>
      <c r="K687" s="407"/>
      <c r="L687" s="407"/>
      <c r="M687" s="407"/>
      <c r="N687" s="407"/>
      <c r="O687" s="407"/>
      <c r="P687" s="407"/>
      <c r="Q687" s="300"/>
      <c r="R687" s="466"/>
      <c r="S687" s="125"/>
      <c r="T687" s="125"/>
      <c r="U687" s="125"/>
      <c r="V687" s="125"/>
      <c r="W687" s="329"/>
      <c r="X687" s="125"/>
      <c r="Y687" s="329"/>
      <c r="Z687" s="125"/>
      <c r="AA687" s="329"/>
      <c r="AB687" s="125"/>
      <c r="AC687" s="126"/>
      <c r="AD687" s="125"/>
      <c r="AE687" s="125"/>
      <c r="AF687" s="125"/>
      <c r="AG687" s="125"/>
      <c r="AH687" s="125"/>
      <c r="AI687" s="125"/>
      <c r="AJ687" s="125"/>
    </row>
    <row r="688" spans="1:36" ht="12.75" customHeight="1">
      <c r="A688" s="543"/>
      <c r="B688" s="331"/>
      <c r="C688" s="3" t="s">
        <v>1785</v>
      </c>
      <c r="D688" s="2"/>
      <c r="E688" s="407"/>
      <c r="F688" s="300"/>
      <c r="G688" s="407"/>
      <c r="H688" s="407"/>
      <c r="I688" s="407"/>
      <c r="J688" s="407"/>
      <c r="K688" s="407"/>
      <c r="L688" s="407"/>
      <c r="M688" s="407"/>
      <c r="N688" s="407"/>
      <c r="O688" s="407"/>
      <c r="P688" s="407"/>
      <c r="Q688" s="300"/>
      <c r="R688" s="466"/>
      <c r="S688" s="125"/>
      <c r="T688" s="125"/>
      <c r="U688" s="125"/>
      <c r="V688" s="125"/>
      <c r="W688" s="329"/>
      <c r="X688" s="125"/>
      <c r="Y688" s="329"/>
      <c r="Z688" s="125"/>
      <c r="AA688" s="329"/>
      <c r="AB688" s="125"/>
      <c r="AC688" s="126"/>
      <c r="AD688" s="125"/>
      <c r="AE688" s="125"/>
      <c r="AF688" s="125"/>
      <c r="AG688" s="125"/>
      <c r="AH688" s="125"/>
      <c r="AI688" s="125"/>
      <c r="AJ688" s="125"/>
    </row>
    <row r="689" spans="1:36" ht="12.75" customHeight="1">
      <c r="A689" s="544"/>
      <c r="B689" s="350"/>
      <c r="C689" s="359"/>
      <c r="D689" s="356"/>
      <c r="E689" s="344"/>
      <c r="F689" s="171"/>
      <c r="G689" s="344"/>
      <c r="H689" s="344"/>
      <c r="I689" s="344"/>
      <c r="J689" s="344"/>
      <c r="K689" s="344"/>
      <c r="L689" s="344"/>
      <c r="M689" s="344"/>
      <c r="N689" s="344"/>
      <c r="O689" s="344"/>
      <c r="P689" s="344"/>
      <c r="Q689" s="171"/>
      <c r="R689" s="306"/>
      <c r="S689" s="125"/>
      <c r="T689" s="125"/>
      <c r="U689" s="125"/>
      <c r="V689" s="125"/>
      <c r="W689" s="329"/>
      <c r="X689" s="125"/>
      <c r="Y689" s="329"/>
      <c r="Z689" s="125"/>
      <c r="AA689" s="329"/>
      <c r="AB689" s="125"/>
      <c r="AC689" s="126"/>
      <c r="AD689" s="125"/>
      <c r="AE689" s="125"/>
      <c r="AF689" s="125"/>
      <c r="AG689" s="125"/>
      <c r="AH689" s="125"/>
      <c r="AI689" s="125"/>
      <c r="AJ689" s="125"/>
    </row>
    <row r="690" spans="1:36" ht="12.75" customHeight="1">
      <c r="A690" s="543" t="s">
        <v>1786</v>
      </c>
      <c r="B690" s="331"/>
      <c r="C690" s="357" t="s">
        <v>1787</v>
      </c>
      <c r="D690" s="358">
        <v>1300</v>
      </c>
      <c r="E690" s="334"/>
      <c r="F690" s="125"/>
      <c r="G690" s="168"/>
      <c r="H690" s="168"/>
      <c r="I690" s="334"/>
      <c r="J690" s="394">
        <v>26083.67</v>
      </c>
      <c r="K690" s="169"/>
      <c r="L690" s="364"/>
      <c r="M690" s="364"/>
      <c r="N690" s="364"/>
      <c r="O690" s="364"/>
      <c r="P690" s="364"/>
      <c r="Q690" s="531">
        <f>SUM(E690:P690)</f>
        <v>26083.67</v>
      </c>
      <c r="R690" s="460">
        <f>AVERAGE(E690:P690)</f>
        <v>26083.67</v>
      </c>
      <c r="S690" s="125"/>
      <c r="T690" s="125"/>
      <c r="U690" s="125"/>
      <c r="V690" s="125"/>
      <c r="W690" s="329"/>
      <c r="X690" s="125"/>
      <c r="Y690" s="329"/>
      <c r="Z690" s="125"/>
      <c r="AA690" s="329"/>
      <c r="AB690" s="125"/>
      <c r="AC690" s="126"/>
      <c r="AD690" s="125"/>
      <c r="AE690" s="125"/>
      <c r="AF690" s="125"/>
      <c r="AG690" s="125"/>
      <c r="AH690" s="125"/>
      <c r="AI690" s="125"/>
      <c r="AJ690" s="125"/>
    </row>
    <row r="691" spans="1:36" ht="12.75" customHeight="1">
      <c r="A691" s="543"/>
      <c r="B691" s="331"/>
      <c r="C691" s="3" t="s">
        <v>1788</v>
      </c>
      <c r="D691" s="2"/>
      <c r="E691" s="334"/>
      <c r="F691" s="125"/>
      <c r="G691" s="168"/>
      <c r="H691" s="168"/>
      <c r="I691" s="168"/>
      <c r="J691" s="348" t="s">
        <v>376</v>
      </c>
      <c r="K691" s="411"/>
      <c r="L691" s="407"/>
      <c r="M691" s="407"/>
      <c r="N691" s="407"/>
      <c r="O691" s="407"/>
      <c r="P691" s="407"/>
      <c r="Q691" s="532">
        <f>SUM(E691:P691)</f>
        <v>0</v>
      </c>
      <c r="R691" s="533">
        <f>Q691/6</f>
        <v>0</v>
      </c>
      <c r="S691" s="125"/>
      <c r="T691" s="125"/>
      <c r="U691" s="125"/>
      <c r="V691" s="125"/>
      <c r="W691" s="329"/>
      <c r="X691" s="329" t="s">
        <v>376</v>
      </c>
      <c r="Y691" s="329" t="s">
        <v>376</v>
      </c>
      <c r="Z691" s="329" t="s">
        <v>376</v>
      </c>
      <c r="AA691" s="329" t="s">
        <v>376</v>
      </c>
      <c r="AB691" s="125"/>
      <c r="AC691" s="126"/>
      <c r="AD691" s="125"/>
      <c r="AE691" s="125"/>
      <c r="AF691" s="125"/>
      <c r="AG691" s="125"/>
      <c r="AH691" s="125"/>
      <c r="AI691" s="125"/>
      <c r="AJ691" s="125"/>
    </row>
    <row r="692" spans="1:36" ht="12.75" customHeight="1">
      <c r="A692" s="543"/>
      <c r="B692" s="331"/>
      <c r="C692" s="3" t="s">
        <v>682</v>
      </c>
      <c r="D692" s="2"/>
      <c r="E692" s="370"/>
      <c r="F692" s="402"/>
      <c r="G692" s="403"/>
      <c r="H692" s="403"/>
      <c r="I692" s="403"/>
      <c r="J692" s="118">
        <f t="shared" ref="J692:Q692" si="88">J690/$D$690</f>
        <v>20.064361538461501</v>
      </c>
      <c r="K692" s="118">
        <f t="shared" si="88"/>
        <v>0</v>
      </c>
      <c r="L692" s="118">
        <f t="shared" si="88"/>
        <v>0</v>
      </c>
      <c r="M692" s="118">
        <f t="shared" si="88"/>
        <v>0</v>
      </c>
      <c r="N692" s="118">
        <f t="shared" si="88"/>
        <v>0</v>
      </c>
      <c r="O692" s="118">
        <f t="shared" si="88"/>
        <v>0</v>
      </c>
      <c r="P692" s="118">
        <f t="shared" si="88"/>
        <v>0</v>
      </c>
      <c r="Q692" s="51">
        <f t="shared" si="88"/>
        <v>20.064361538461501</v>
      </c>
      <c r="R692" s="533">
        <f>+R690/D690</f>
        <v>20.064361538461501</v>
      </c>
      <c r="S692" s="125"/>
      <c r="T692" s="125"/>
      <c r="U692" s="125"/>
      <c r="V692" s="125"/>
      <c r="W692" s="329"/>
      <c r="X692" s="125"/>
      <c r="Y692" s="329"/>
      <c r="Z692" s="125"/>
      <c r="AA692" s="329"/>
      <c r="AB692" s="125"/>
      <c r="AC692" s="126"/>
      <c r="AD692" s="125"/>
      <c r="AE692" s="125"/>
      <c r="AF692" s="125"/>
      <c r="AG692" s="125"/>
      <c r="AH692" s="125"/>
      <c r="AI692" s="125"/>
      <c r="AJ692" s="125"/>
    </row>
    <row r="693" spans="1:36" ht="12.75" customHeight="1">
      <c r="A693" s="543"/>
      <c r="B693" s="331"/>
      <c r="C693" s="3" t="s">
        <v>1789</v>
      </c>
      <c r="D693" s="2"/>
      <c r="E693" s="364"/>
      <c r="F693" s="126"/>
      <c r="G693" s="364"/>
      <c r="H693" s="364"/>
      <c r="I693" s="364"/>
      <c r="J693" s="364"/>
      <c r="K693" s="407"/>
      <c r="L693" s="407"/>
      <c r="M693" s="407"/>
      <c r="N693" s="407"/>
      <c r="O693" s="407"/>
      <c r="P693" s="407"/>
      <c r="Q693" s="300"/>
      <c r="R693" s="466"/>
      <c r="S693" s="125"/>
      <c r="T693" s="125"/>
      <c r="U693" s="125"/>
      <c r="V693" s="125"/>
      <c r="W693" s="329"/>
      <c r="X693" s="125"/>
      <c r="Y693" s="329"/>
      <c r="Z693" s="125"/>
      <c r="AA693" s="329"/>
      <c r="AB693" s="125"/>
      <c r="AC693" s="126"/>
      <c r="AD693" s="125"/>
      <c r="AE693" s="125"/>
      <c r="AF693" s="125"/>
      <c r="AG693" s="125"/>
      <c r="AH693" s="125"/>
      <c r="AI693" s="125"/>
      <c r="AJ693" s="125"/>
    </row>
    <row r="694" spans="1:36" ht="12.75" customHeight="1">
      <c r="A694" s="543"/>
      <c r="B694" s="331"/>
      <c r="C694" s="3" t="s">
        <v>1790</v>
      </c>
      <c r="D694" s="2"/>
      <c r="E694" s="407"/>
      <c r="F694" s="300"/>
      <c r="G694" s="407"/>
      <c r="H694" s="407"/>
      <c r="I694" s="407"/>
      <c r="J694" s="407"/>
      <c r="K694" s="407"/>
      <c r="L694" s="407"/>
      <c r="M694" s="407"/>
      <c r="N694" s="407"/>
      <c r="O694" s="407"/>
      <c r="P694" s="407"/>
      <c r="Q694" s="300"/>
      <c r="R694" s="466"/>
      <c r="S694" s="125"/>
      <c r="T694" s="125"/>
      <c r="U694" s="125"/>
      <c r="V694" s="125"/>
      <c r="W694" s="329"/>
      <c r="X694" s="125"/>
      <c r="Y694" s="329"/>
      <c r="Z694" s="125"/>
      <c r="AA694" s="329"/>
      <c r="AB694" s="125"/>
      <c r="AC694" s="126"/>
      <c r="AD694" s="125"/>
      <c r="AE694" s="125"/>
      <c r="AF694" s="125"/>
      <c r="AG694" s="125"/>
      <c r="AH694" s="125"/>
      <c r="AI694" s="125"/>
      <c r="AJ694" s="125"/>
    </row>
    <row r="695" spans="1:36" ht="12.75" customHeight="1">
      <c r="A695" s="543"/>
      <c r="B695" s="331"/>
      <c r="C695" s="547" t="s">
        <v>1791</v>
      </c>
      <c r="D695" s="2"/>
      <c r="E695" s="407"/>
      <c r="F695" s="300"/>
      <c r="G695" s="407"/>
      <c r="H695" s="407"/>
      <c r="I695" s="407"/>
      <c r="J695" s="407"/>
      <c r="K695" s="407"/>
      <c r="L695" s="407"/>
      <c r="M695" s="407"/>
      <c r="N695" s="407"/>
      <c r="O695" s="407"/>
      <c r="P695" s="407"/>
      <c r="Q695" s="300"/>
      <c r="R695" s="466"/>
      <c r="S695" s="125"/>
      <c r="T695" s="125"/>
      <c r="U695" s="125"/>
      <c r="V695" s="125"/>
      <c r="W695" s="329"/>
      <c r="X695" s="125"/>
      <c r="Y695" s="329"/>
      <c r="Z695" s="125"/>
      <c r="AA695" s="329"/>
      <c r="AB695" s="125"/>
      <c r="AC695" s="126"/>
      <c r="AD695" s="125"/>
      <c r="AE695" s="125"/>
      <c r="AF695" s="125"/>
      <c r="AG695" s="125"/>
      <c r="AH695" s="125"/>
      <c r="AI695" s="125"/>
      <c r="AJ695" s="125"/>
    </row>
    <row r="696" spans="1:36" ht="12.75" customHeight="1">
      <c r="A696" s="544"/>
      <c r="B696" s="350"/>
      <c r="C696" s="359"/>
      <c r="D696" s="343"/>
      <c r="E696" s="344"/>
      <c r="F696" s="171"/>
      <c r="G696" s="344"/>
      <c r="H696" s="344"/>
      <c r="I696" s="344"/>
      <c r="J696" s="344"/>
      <c r="K696" s="344"/>
      <c r="L696" s="344"/>
      <c r="M696" s="344"/>
      <c r="N696" s="344"/>
      <c r="O696" s="344"/>
      <c r="P696" s="344"/>
      <c r="Q696" s="171"/>
      <c r="R696" s="306"/>
      <c r="S696" s="125"/>
      <c r="T696" s="125"/>
      <c r="U696" s="125"/>
      <c r="V696" s="125"/>
      <c r="W696" s="329"/>
      <c r="X696" s="125"/>
      <c r="Y696" s="329"/>
      <c r="Z696" s="125"/>
      <c r="AA696" s="329"/>
      <c r="AB696" s="125"/>
      <c r="AC696" s="126"/>
      <c r="AD696" s="125"/>
      <c r="AE696" s="125"/>
      <c r="AF696" s="125"/>
      <c r="AG696" s="125"/>
      <c r="AH696" s="125"/>
      <c r="AI696" s="125"/>
      <c r="AJ696" s="125"/>
    </row>
    <row r="697" spans="1:36" ht="12.75" customHeight="1">
      <c r="A697" s="543" t="s">
        <v>1220</v>
      </c>
      <c r="B697" s="331"/>
      <c r="C697" s="285" t="s">
        <v>1792</v>
      </c>
      <c r="D697" s="353">
        <v>2008</v>
      </c>
      <c r="E697" s="334"/>
      <c r="F697" s="125"/>
      <c r="G697" s="168"/>
      <c r="H697" s="168"/>
      <c r="I697" s="169"/>
      <c r="J697" s="169">
        <v>11188.74</v>
      </c>
      <c r="K697" s="364"/>
      <c r="L697" s="364"/>
      <c r="M697" s="364"/>
      <c r="N697" s="364"/>
      <c r="O697" s="364"/>
      <c r="P697" s="364"/>
      <c r="Q697" s="531">
        <f>SUM(E697:P697)</f>
        <v>11188.74</v>
      </c>
      <c r="R697" s="460">
        <f>AVERAGE(E697:P697)</f>
        <v>11188.74</v>
      </c>
      <c r="S697" s="125"/>
      <c r="T697" s="125"/>
      <c r="U697" s="125"/>
      <c r="V697" s="125"/>
      <c r="W697" s="329"/>
      <c r="X697" s="125"/>
      <c r="Y697" s="329"/>
      <c r="Z697" s="125"/>
      <c r="AA697" s="329"/>
      <c r="AB697" s="125"/>
      <c r="AC697" s="126"/>
      <c r="AD697" s="125"/>
      <c r="AE697" s="125"/>
      <c r="AF697" s="125"/>
      <c r="AG697" s="125"/>
      <c r="AH697" s="125"/>
      <c r="AI697" s="125"/>
      <c r="AJ697" s="125"/>
    </row>
    <row r="698" spans="1:36" ht="12.75" customHeight="1">
      <c r="A698" s="543"/>
      <c r="B698" s="331"/>
      <c r="C698" s="3" t="s">
        <v>1793</v>
      </c>
      <c r="D698" s="2"/>
      <c r="E698" s="334"/>
      <c r="F698" s="125"/>
      <c r="G698" s="168"/>
      <c r="H698" s="168"/>
      <c r="I698" s="169"/>
      <c r="J698" s="413" t="s">
        <v>376</v>
      </c>
      <c r="K698" s="407"/>
      <c r="L698" s="407"/>
      <c r="M698" s="407"/>
      <c r="N698" s="407"/>
      <c r="O698" s="407"/>
      <c r="P698" s="407"/>
      <c r="Q698" s="532">
        <f>SUM(E698:P698)</f>
        <v>0</v>
      </c>
      <c r="R698" s="533">
        <f>Q698/7</f>
        <v>0</v>
      </c>
      <c r="S698" s="125"/>
      <c r="T698" s="125"/>
      <c r="U698" s="125"/>
      <c r="V698" s="125"/>
      <c r="W698" s="329"/>
      <c r="X698" s="329" t="s">
        <v>376</v>
      </c>
      <c r="Y698" s="329" t="s">
        <v>376</v>
      </c>
      <c r="Z698" s="329" t="s">
        <v>376</v>
      </c>
      <c r="AA698" s="329" t="s">
        <v>376</v>
      </c>
      <c r="AB698" s="125"/>
      <c r="AC698" s="126"/>
      <c r="AD698" s="125"/>
      <c r="AE698" s="125"/>
      <c r="AF698" s="125"/>
      <c r="AG698" s="125"/>
      <c r="AH698" s="125"/>
      <c r="AI698" s="125"/>
      <c r="AJ698" s="125"/>
    </row>
    <row r="699" spans="1:36" ht="12.75" customHeight="1">
      <c r="A699" s="543"/>
      <c r="B699" s="331"/>
      <c r="C699" s="3" t="s">
        <v>1794</v>
      </c>
      <c r="D699" s="2"/>
      <c r="E699" s="370"/>
      <c r="F699" s="402"/>
      <c r="G699" s="403"/>
      <c r="H699" s="403"/>
      <c r="I699" s="368"/>
      <c r="J699" s="118">
        <f t="shared" ref="J699:Q699" si="89">J697/$D$697</f>
        <v>5.5720816733067702</v>
      </c>
      <c r="K699" s="118">
        <f t="shared" si="89"/>
        <v>0</v>
      </c>
      <c r="L699" s="118">
        <f t="shared" si="89"/>
        <v>0</v>
      </c>
      <c r="M699" s="118">
        <f t="shared" si="89"/>
        <v>0</v>
      </c>
      <c r="N699" s="118">
        <f t="shared" si="89"/>
        <v>0</v>
      </c>
      <c r="O699" s="118">
        <f t="shared" si="89"/>
        <v>0</v>
      </c>
      <c r="P699" s="118">
        <f t="shared" si="89"/>
        <v>0</v>
      </c>
      <c r="Q699" s="51">
        <f t="shared" si="89"/>
        <v>5.5720816733067702</v>
      </c>
      <c r="R699" s="533">
        <f>+R697/D697</f>
        <v>5.5720816733067702</v>
      </c>
      <c r="S699" s="125"/>
      <c r="T699" s="125"/>
      <c r="U699" s="125"/>
      <c r="V699" s="125"/>
      <c r="W699" s="329"/>
      <c r="X699" s="125"/>
      <c r="Y699" s="329"/>
      <c r="Z699" s="125"/>
      <c r="AA699" s="329"/>
      <c r="AB699" s="125"/>
      <c r="AC699" s="126"/>
      <c r="AD699" s="125"/>
      <c r="AE699" s="125"/>
      <c r="AF699" s="125"/>
      <c r="AG699" s="125"/>
      <c r="AH699" s="125"/>
      <c r="AI699" s="125"/>
      <c r="AJ699" s="125"/>
    </row>
    <row r="700" spans="1:36" ht="12.75" customHeight="1">
      <c r="A700" s="543"/>
      <c r="B700" s="331"/>
      <c r="C700" s="3" t="s">
        <v>1795</v>
      </c>
      <c r="D700" s="2"/>
      <c r="E700" s="364"/>
      <c r="F700" s="126"/>
      <c r="G700" s="364"/>
      <c r="H700" s="364"/>
      <c r="I700" s="364"/>
      <c r="J700" s="407"/>
      <c r="K700" s="407"/>
      <c r="L700" s="407"/>
      <c r="M700" s="407"/>
      <c r="N700" s="407"/>
      <c r="O700" s="407"/>
      <c r="P700" s="407"/>
      <c r="Q700" s="300"/>
      <c r="R700" s="466"/>
      <c r="S700" s="125"/>
      <c r="T700" s="125"/>
      <c r="U700" s="125"/>
      <c r="V700" s="125"/>
      <c r="W700" s="329"/>
      <c r="X700" s="125"/>
      <c r="Y700" s="329"/>
      <c r="Z700" s="125"/>
      <c r="AA700" s="329"/>
      <c r="AB700" s="125"/>
      <c r="AC700" s="126"/>
      <c r="AD700" s="125"/>
      <c r="AE700" s="125"/>
      <c r="AF700" s="125"/>
      <c r="AG700" s="125"/>
      <c r="AH700" s="125"/>
      <c r="AI700" s="125"/>
      <c r="AJ700" s="125"/>
    </row>
    <row r="701" spans="1:36" ht="12.75" customHeight="1">
      <c r="A701" s="543"/>
      <c r="B701" s="331"/>
      <c r="C701" s="3" t="s">
        <v>1796</v>
      </c>
      <c r="D701" s="2"/>
      <c r="E701" s="407"/>
      <c r="F701" s="300"/>
      <c r="G701" s="407"/>
      <c r="H701" s="407"/>
      <c r="I701" s="407"/>
      <c r="J701" s="407"/>
      <c r="K701" s="407"/>
      <c r="L701" s="407"/>
      <c r="M701" s="407"/>
      <c r="N701" s="407"/>
      <c r="O701" s="407"/>
      <c r="P701" s="407"/>
      <c r="Q701" s="300"/>
      <c r="R701" s="466"/>
      <c r="S701" s="125"/>
      <c r="T701" s="125"/>
      <c r="U701" s="125"/>
      <c r="V701" s="125"/>
      <c r="W701" s="329"/>
      <c r="X701" s="125"/>
      <c r="Y701" s="329"/>
      <c r="Z701" s="125"/>
      <c r="AA701" s="329"/>
      <c r="AB701" s="125"/>
      <c r="AC701" s="126"/>
      <c r="AD701" s="125"/>
      <c r="AE701" s="125"/>
      <c r="AF701" s="125"/>
      <c r="AG701" s="125"/>
      <c r="AH701" s="125"/>
      <c r="AI701" s="125"/>
      <c r="AJ701" s="125"/>
    </row>
    <row r="702" spans="1:36" ht="12.75" customHeight="1">
      <c r="A702" s="543"/>
      <c r="B702" s="331"/>
      <c r="C702" s="3" t="s">
        <v>1797</v>
      </c>
      <c r="D702" s="2"/>
      <c r="E702" s="407"/>
      <c r="F702" s="300"/>
      <c r="G702" s="407"/>
      <c r="H702" s="407"/>
      <c r="I702" s="407"/>
      <c r="J702" s="407"/>
      <c r="K702" s="407"/>
      <c r="L702" s="407"/>
      <c r="M702" s="407"/>
      <c r="N702" s="407"/>
      <c r="O702" s="407"/>
      <c r="P702" s="407"/>
      <c r="Q702" s="300"/>
      <c r="R702" s="466"/>
      <c r="S702" s="125"/>
      <c r="T702" s="125"/>
      <c r="U702" s="125"/>
      <c r="V702" s="125"/>
      <c r="W702" s="329"/>
      <c r="X702" s="125"/>
      <c r="Y702" s="329"/>
      <c r="Z702" s="125"/>
      <c r="AA702" s="329"/>
      <c r="AB702" s="125"/>
      <c r="AC702" s="126"/>
      <c r="AD702" s="125"/>
      <c r="AE702" s="125"/>
      <c r="AF702" s="125"/>
      <c r="AG702" s="125"/>
      <c r="AH702" s="125"/>
      <c r="AI702" s="125"/>
      <c r="AJ702" s="125"/>
    </row>
    <row r="703" spans="1:36" ht="12.75" customHeight="1">
      <c r="A703" s="544"/>
      <c r="B703" s="350"/>
      <c r="C703" s="359"/>
      <c r="D703" s="343"/>
      <c r="E703" s="344"/>
      <c r="F703" s="171"/>
      <c r="G703" s="344"/>
      <c r="H703" s="344"/>
      <c r="I703" s="344"/>
      <c r="J703" s="344"/>
      <c r="K703" s="344"/>
      <c r="L703" s="344"/>
      <c r="M703" s="344"/>
      <c r="N703" s="344"/>
      <c r="O703" s="344"/>
      <c r="P703" s="344"/>
      <c r="Q703" s="171"/>
      <c r="R703" s="306"/>
      <c r="S703" s="125"/>
      <c r="T703" s="125"/>
      <c r="U703" s="125"/>
      <c r="V703" s="125"/>
      <c r="W703" s="329"/>
      <c r="X703" s="125"/>
      <c r="Y703" s="329"/>
      <c r="Z703" s="125"/>
      <c r="AA703" s="329"/>
      <c r="AB703" s="125"/>
      <c r="AC703" s="126"/>
      <c r="AD703" s="125"/>
      <c r="AE703" s="125"/>
      <c r="AF703" s="125"/>
      <c r="AG703" s="125"/>
      <c r="AH703" s="125"/>
      <c r="AI703" s="125"/>
      <c r="AJ703" s="125"/>
    </row>
    <row r="704" spans="1:36" ht="12.75" customHeight="1">
      <c r="A704" s="543" t="s">
        <v>1798</v>
      </c>
      <c r="B704" s="331"/>
      <c r="C704" s="346" t="s">
        <v>1799</v>
      </c>
      <c r="D704" s="358">
        <v>711</v>
      </c>
      <c r="E704" s="334"/>
      <c r="F704" s="125"/>
      <c r="G704" s="168"/>
      <c r="H704" s="168"/>
      <c r="I704" s="169"/>
      <c r="J704" s="169"/>
      <c r="K704" s="364"/>
      <c r="L704" s="364"/>
      <c r="M704" s="364"/>
      <c r="N704" s="364"/>
      <c r="O704" s="364"/>
      <c r="P704" s="364"/>
      <c r="Q704" s="531">
        <f>SUM(E704:P704)</f>
        <v>0</v>
      </c>
      <c r="R704" s="460" t="e">
        <f>AVERAGE(E704:P704)</f>
        <v>#DIV/0!</v>
      </c>
      <c r="S704" s="125"/>
      <c r="T704" s="125"/>
      <c r="U704" s="125"/>
      <c r="V704" s="125"/>
      <c r="W704" s="329"/>
      <c r="X704" s="125"/>
      <c r="Y704" s="329"/>
      <c r="Z704" s="125"/>
      <c r="AA704" s="329"/>
      <c r="AB704" s="125"/>
      <c r="AC704" s="126"/>
      <c r="AD704" s="125"/>
      <c r="AE704" s="125"/>
      <c r="AF704" s="125"/>
      <c r="AG704" s="125"/>
      <c r="AH704" s="125"/>
      <c r="AI704" s="125"/>
      <c r="AJ704" s="125"/>
    </row>
    <row r="705" spans="1:36" ht="12.75" customHeight="1">
      <c r="A705" s="543"/>
      <c r="B705" s="331"/>
      <c r="C705" s="3" t="s">
        <v>1800</v>
      </c>
      <c r="D705" s="2"/>
      <c r="E705" s="334"/>
      <c r="F705" s="125"/>
      <c r="G705" s="168"/>
      <c r="H705" s="168"/>
      <c r="I705" s="169"/>
      <c r="J705" s="411"/>
      <c r="K705" s="407"/>
      <c r="L705" s="407"/>
      <c r="M705" s="407"/>
      <c r="N705" s="407"/>
      <c r="O705" s="407"/>
      <c r="P705" s="407"/>
      <c r="Q705" s="532">
        <f>SUM(E705:P705)</f>
        <v>0</v>
      </c>
      <c r="R705" s="533">
        <f>Q705/7</f>
        <v>0</v>
      </c>
      <c r="S705" s="125"/>
      <c r="T705" s="125"/>
      <c r="U705" s="125"/>
      <c r="V705" s="125"/>
      <c r="W705" s="329"/>
      <c r="X705" s="329" t="s">
        <v>376</v>
      </c>
      <c r="Y705" s="329" t="s">
        <v>376</v>
      </c>
      <c r="Z705" s="329" t="s">
        <v>376</v>
      </c>
      <c r="AA705" s="329" t="s">
        <v>376</v>
      </c>
      <c r="AB705" s="125"/>
      <c r="AC705" s="126"/>
      <c r="AD705" s="125"/>
      <c r="AE705" s="125"/>
      <c r="AF705" s="125"/>
      <c r="AG705" s="125"/>
      <c r="AH705" s="125"/>
      <c r="AI705" s="125"/>
      <c r="AJ705" s="125"/>
    </row>
    <row r="706" spans="1:36" ht="12.75" customHeight="1">
      <c r="A706" s="543"/>
      <c r="B706" s="331"/>
      <c r="C706" s="3" t="s">
        <v>696</v>
      </c>
      <c r="D706" s="2"/>
      <c r="E706" s="370"/>
      <c r="F706" s="402"/>
      <c r="G706" s="403"/>
      <c r="H706" s="403"/>
      <c r="I706" s="368"/>
      <c r="J706" s="118">
        <f t="shared" ref="J706:Q706" si="90">J704/$D$704</f>
        <v>0</v>
      </c>
      <c r="K706" s="118">
        <f t="shared" si="90"/>
        <v>0</v>
      </c>
      <c r="L706" s="118">
        <f t="shared" si="90"/>
        <v>0</v>
      </c>
      <c r="M706" s="118">
        <f t="shared" si="90"/>
        <v>0</v>
      </c>
      <c r="N706" s="118">
        <f t="shared" si="90"/>
        <v>0</v>
      </c>
      <c r="O706" s="118">
        <f t="shared" si="90"/>
        <v>0</v>
      </c>
      <c r="P706" s="118">
        <f t="shared" si="90"/>
        <v>0</v>
      </c>
      <c r="Q706" s="51">
        <f t="shared" si="90"/>
        <v>0</v>
      </c>
      <c r="R706" s="533" t="e">
        <f>+R704/D704</f>
        <v>#DIV/0!</v>
      </c>
      <c r="S706" s="125"/>
      <c r="T706" s="125"/>
      <c r="U706" s="125"/>
      <c r="V706" s="125"/>
      <c r="W706" s="329"/>
      <c r="X706" s="125"/>
      <c r="Y706" s="329"/>
      <c r="Z706" s="125"/>
      <c r="AA706" s="329"/>
      <c r="AB706" s="125"/>
      <c r="AC706" s="126"/>
      <c r="AD706" s="125"/>
      <c r="AE706" s="125"/>
      <c r="AF706" s="125"/>
      <c r="AG706" s="125"/>
      <c r="AH706" s="125"/>
      <c r="AI706" s="125"/>
      <c r="AJ706" s="125"/>
    </row>
    <row r="707" spans="1:36" ht="12.75" customHeight="1">
      <c r="A707" s="543"/>
      <c r="B707" s="331"/>
      <c r="C707" s="3" t="s">
        <v>1801</v>
      </c>
      <c r="D707" s="2"/>
      <c r="E707" s="364"/>
      <c r="F707" s="126"/>
      <c r="G707" s="364"/>
      <c r="H707" s="364"/>
      <c r="I707" s="364"/>
      <c r="J707" s="407"/>
      <c r="K707" s="407"/>
      <c r="L707" s="407"/>
      <c r="M707" s="407"/>
      <c r="N707" s="407"/>
      <c r="O707" s="407"/>
      <c r="P707" s="407"/>
      <c r="Q707" s="300"/>
      <c r="R707" s="466"/>
      <c r="S707" s="125"/>
      <c r="T707" s="125"/>
      <c r="U707" s="125"/>
      <c r="V707" s="125"/>
      <c r="W707" s="329"/>
      <c r="X707" s="125"/>
      <c r="Y707" s="329"/>
      <c r="Z707" s="125"/>
      <c r="AA707" s="329"/>
      <c r="AB707" s="125"/>
      <c r="AC707" s="126"/>
      <c r="AD707" s="125"/>
      <c r="AE707" s="125"/>
      <c r="AF707" s="125"/>
      <c r="AG707" s="125"/>
      <c r="AH707" s="125"/>
      <c r="AI707" s="125"/>
      <c r="AJ707" s="125"/>
    </row>
    <row r="708" spans="1:36" ht="12.75" customHeight="1">
      <c r="A708" s="543"/>
      <c r="B708" s="331"/>
      <c r="C708" s="3" t="s">
        <v>1802</v>
      </c>
      <c r="D708" s="2"/>
      <c r="E708" s="407"/>
      <c r="F708" s="300"/>
      <c r="G708" s="407"/>
      <c r="H708" s="407"/>
      <c r="I708" s="407"/>
      <c r="J708" s="407"/>
      <c r="K708" s="407"/>
      <c r="L708" s="407"/>
      <c r="M708" s="407"/>
      <c r="N708" s="407"/>
      <c r="O708" s="407"/>
      <c r="P708" s="407"/>
      <c r="Q708" s="300"/>
      <c r="R708" s="466"/>
      <c r="S708" s="125"/>
      <c r="T708" s="125"/>
      <c r="U708" s="125"/>
      <c r="V708" s="125"/>
      <c r="W708" s="329"/>
      <c r="X708" s="125"/>
      <c r="Y708" s="329"/>
      <c r="Z708" s="125"/>
      <c r="AA708" s="329"/>
      <c r="AB708" s="125"/>
      <c r="AC708" s="126"/>
      <c r="AD708" s="125"/>
      <c r="AE708" s="125"/>
      <c r="AF708" s="125"/>
      <c r="AG708" s="125"/>
      <c r="AH708" s="125"/>
      <c r="AI708" s="125"/>
      <c r="AJ708" s="125"/>
    </row>
    <row r="709" spans="1:36" ht="12.75" customHeight="1">
      <c r="A709" s="543"/>
      <c r="B709" s="331"/>
      <c r="C709" s="3" t="s">
        <v>1803</v>
      </c>
      <c r="D709" s="2"/>
      <c r="E709" s="407"/>
      <c r="F709" s="300"/>
      <c r="G709" s="407"/>
      <c r="H709" s="407"/>
      <c r="I709" s="407"/>
      <c r="J709" s="407"/>
      <c r="K709" s="407"/>
      <c r="L709" s="407"/>
      <c r="M709" s="407"/>
      <c r="N709" s="407"/>
      <c r="O709" s="407"/>
      <c r="P709" s="407"/>
      <c r="Q709" s="300"/>
      <c r="R709" s="466"/>
      <c r="S709" s="125"/>
      <c r="T709" s="125"/>
      <c r="U709" s="125"/>
      <c r="V709" s="125"/>
      <c r="W709" s="329"/>
      <c r="X709" s="125"/>
      <c r="Y709" s="329"/>
      <c r="Z709" s="125"/>
      <c r="AA709" s="329"/>
      <c r="AB709" s="125"/>
      <c r="AC709" s="126"/>
      <c r="AD709" s="125"/>
      <c r="AE709" s="125"/>
      <c r="AF709" s="125"/>
      <c r="AG709" s="125"/>
      <c r="AH709" s="125"/>
      <c r="AI709" s="125"/>
      <c r="AJ709" s="125"/>
    </row>
    <row r="710" spans="1:36" ht="12.75" customHeight="1">
      <c r="A710" s="543"/>
      <c r="B710" s="331"/>
      <c r="C710" s="3" t="s">
        <v>1804</v>
      </c>
      <c r="D710" s="2"/>
      <c r="E710" s="407"/>
      <c r="F710" s="300"/>
      <c r="G710" s="407"/>
      <c r="H710" s="407"/>
      <c r="I710" s="407"/>
      <c r="J710" s="407"/>
      <c r="K710" s="407"/>
      <c r="L710" s="407"/>
      <c r="M710" s="407"/>
      <c r="N710" s="407"/>
      <c r="O710" s="407"/>
      <c r="P710" s="407"/>
      <c r="Q710" s="300"/>
      <c r="R710" s="466"/>
      <c r="S710" s="125"/>
      <c r="T710" s="125"/>
      <c r="U710" s="125"/>
      <c r="V710" s="125"/>
      <c r="W710" s="329"/>
      <c r="X710" s="125"/>
      <c r="Y710" s="329"/>
      <c r="Z710" s="125"/>
      <c r="AA710" s="329"/>
      <c r="AB710" s="125"/>
      <c r="AC710" s="126"/>
      <c r="AD710" s="125"/>
      <c r="AE710" s="125"/>
      <c r="AF710" s="125"/>
      <c r="AG710" s="125"/>
      <c r="AH710" s="125"/>
      <c r="AI710" s="125"/>
      <c r="AJ710" s="125"/>
    </row>
    <row r="711" spans="1:36" ht="12.75" customHeight="1">
      <c r="A711" s="544"/>
      <c r="B711" s="350"/>
      <c r="C711" s="222"/>
      <c r="D711" s="343"/>
      <c r="E711" s="344"/>
      <c r="F711" s="171"/>
      <c r="G711" s="344"/>
      <c r="H711" s="344"/>
      <c r="I711" s="344"/>
      <c r="J711" s="344"/>
      <c r="K711" s="344"/>
      <c r="L711" s="344"/>
      <c r="M711" s="344"/>
      <c r="N711" s="344"/>
      <c r="O711" s="344"/>
      <c r="P711" s="344"/>
      <c r="Q711" s="171"/>
      <c r="R711" s="306"/>
      <c r="S711" s="125"/>
      <c r="T711" s="125"/>
      <c r="U711" s="125"/>
      <c r="V711" s="125"/>
      <c r="W711" s="329"/>
      <c r="X711" s="125"/>
      <c r="Y711" s="329"/>
      <c r="Z711" s="125"/>
      <c r="AA711" s="329"/>
      <c r="AB711" s="125"/>
      <c r="AC711" s="126"/>
      <c r="AD711" s="125"/>
      <c r="AE711" s="125"/>
      <c r="AF711" s="125"/>
      <c r="AG711" s="125"/>
      <c r="AH711" s="125"/>
      <c r="AI711" s="125"/>
      <c r="AJ711" s="125"/>
    </row>
    <row r="712" spans="1:36" ht="12.75" customHeight="1">
      <c r="A712" s="543" t="s">
        <v>1246</v>
      </c>
      <c r="B712" s="331"/>
      <c r="C712" s="408" t="s">
        <v>1805</v>
      </c>
      <c r="D712" s="358">
        <v>1394</v>
      </c>
      <c r="E712" s="399"/>
      <c r="F712" s="125"/>
      <c r="G712" s="168"/>
      <c r="H712" s="168"/>
      <c r="I712" s="168"/>
      <c r="J712" s="422"/>
      <c r="K712" s="169"/>
      <c r="L712" s="364"/>
      <c r="M712" s="364"/>
      <c r="N712" s="364"/>
      <c r="O712" s="364"/>
      <c r="P712" s="364"/>
      <c r="Q712" s="531">
        <f>SUM(E712:P712)</f>
        <v>0</v>
      </c>
      <c r="R712" s="460" t="e">
        <f>AVERAGE(E712:P712)</f>
        <v>#DIV/0!</v>
      </c>
      <c r="S712" s="125"/>
      <c r="T712" s="125"/>
      <c r="U712" s="125"/>
      <c r="V712" s="125"/>
      <c r="W712" s="329"/>
      <c r="X712" s="125"/>
      <c r="Y712" s="329"/>
      <c r="Z712" s="125"/>
      <c r="AA712" s="329"/>
      <c r="AB712" s="125"/>
      <c r="AC712" s="126"/>
      <c r="AD712" s="125"/>
      <c r="AE712" s="125"/>
      <c r="AF712" s="125"/>
      <c r="AG712" s="125"/>
      <c r="AH712" s="125"/>
      <c r="AI712" s="125"/>
      <c r="AJ712" s="125"/>
    </row>
    <row r="713" spans="1:36" ht="12.75" customHeight="1">
      <c r="A713" s="543"/>
      <c r="B713" s="331"/>
      <c r="C713" s="3" t="s">
        <v>1806</v>
      </c>
      <c r="D713" s="2"/>
      <c r="E713" s="334"/>
      <c r="F713" s="125"/>
      <c r="G713" s="168"/>
      <c r="H713" s="168"/>
      <c r="I713" s="168"/>
      <c r="J713" s="169"/>
      <c r="K713" s="411"/>
      <c r="L713" s="407"/>
      <c r="M713" s="407"/>
      <c r="N713" s="407"/>
      <c r="O713" s="407"/>
      <c r="P713" s="407"/>
      <c r="Q713" s="532">
        <f>SUM(E713:P713)</f>
        <v>0</v>
      </c>
      <c r="R713" s="533">
        <f>Q713/6</f>
        <v>0</v>
      </c>
      <c r="S713" s="125"/>
      <c r="T713" s="125"/>
      <c r="U713" s="125"/>
      <c r="V713" s="125"/>
      <c r="W713" s="329"/>
      <c r="X713" s="329" t="s">
        <v>376</v>
      </c>
      <c r="Y713" s="329" t="s">
        <v>376</v>
      </c>
      <c r="Z713" s="329" t="s">
        <v>376</v>
      </c>
      <c r="AA713" s="329" t="s">
        <v>376</v>
      </c>
      <c r="AB713" s="125"/>
      <c r="AC713" s="126"/>
      <c r="AD713" s="125"/>
      <c r="AE713" s="125"/>
      <c r="AF713" s="125"/>
      <c r="AG713" s="125"/>
      <c r="AH713" s="125"/>
      <c r="AI713" s="125"/>
      <c r="AJ713" s="125"/>
    </row>
    <row r="714" spans="1:36" ht="12.75" customHeight="1">
      <c r="A714" s="543"/>
      <c r="B714" s="331"/>
      <c r="C714" s="3" t="s">
        <v>696</v>
      </c>
      <c r="D714" s="2"/>
      <c r="E714" s="370"/>
      <c r="F714" s="402"/>
      <c r="G714" s="403"/>
      <c r="H714" s="403"/>
      <c r="I714" s="403"/>
      <c r="J714" s="368"/>
      <c r="K714" s="214">
        <f t="shared" ref="K714:Q714" si="91">K712/$D$712</f>
        <v>0</v>
      </c>
      <c r="L714" s="118">
        <f t="shared" si="91"/>
        <v>0</v>
      </c>
      <c r="M714" s="118">
        <f t="shared" si="91"/>
        <v>0</v>
      </c>
      <c r="N714" s="118">
        <f t="shared" si="91"/>
        <v>0</v>
      </c>
      <c r="O714" s="118">
        <f t="shared" si="91"/>
        <v>0</v>
      </c>
      <c r="P714" s="118">
        <f t="shared" si="91"/>
        <v>0</v>
      </c>
      <c r="Q714" s="51">
        <f t="shared" si="91"/>
        <v>0</v>
      </c>
      <c r="R714" s="533" t="e">
        <f>+R712/D712</f>
        <v>#DIV/0!</v>
      </c>
      <c r="S714" s="125"/>
      <c r="T714" s="125"/>
      <c r="U714" s="125"/>
      <c r="V714" s="125"/>
      <c r="W714" s="329"/>
      <c r="X714" s="125"/>
      <c r="Y714" s="329"/>
      <c r="Z714" s="125"/>
      <c r="AA714" s="329"/>
      <c r="AB714" s="125"/>
      <c r="AC714" s="126"/>
      <c r="AD714" s="125"/>
      <c r="AE714" s="125"/>
      <c r="AF714" s="125"/>
      <c r="AG714" s="125"/>
      <c r="AH714" s="125"/>
      <c r="AI714" s="125"/>
      <c r="AJ714" s="125"/>
    </row>
    <row r="715" spans="1:36" ht="12.75" customHeight="1">
      <c r="A715" s="543"/>
      <c r="B715" s="331"/>
      <c r="C715" s="3" t="s">
        <v>1807</v>
      </c>
      <c r="D715" s="2"/>
      <c r="E715" s="364"/>
      <c r="F715" s="126"/>
      <c r="G715" s="364"/>
      <c r="H715" s="364"/>
      <c r="I715" s="364"/>
      <c r="J715" s="364"/>
      <c r="K715" s="407"/>
      <c r="L715" s="407"/>
      <c r="M715" s="407"/>
      <c r="N715" s="407"/>
      <c r="O715" s="407"/>
      <c r="P715" s="407"/>
      <c r="Q715" s="300"/>
      <c r="R715" s="466"/>
      <c r="S715" s="125"/>
      <c r="T715" s="125"/>
      <c r="U715" s="125"/>
      <c r="V715" s="125"/>
      <c r="W715" s="329"/>
      <c r="X715" s="125"/>
      <c r="Y715" s="329"/>
      <c r="Z715" s="125"/>
      <c r="AA715" s="329"/>
      <c r="AB715" s="125"/>
      <c r="AC715" s="126"/>
      <c r="AD715" s="125"/>
      <c r="AE715" s="125"/>
      <c r="AF715" s="125"/>
      <c r="AG715" s="125"/>
      <c r="AH715" s="125"/>
      <c r="AI715" s="125"/>
      <c r="AJ715" s="125"/>
    </row>
    <row r="716" spans="1:36" ht="12.75" customHeight="1">
      <c r="A716" s="543"/>
      <c r="B716" s="331"/>
      <c r="C716" s="3" t="s">
        <v>1808</v>
      </c>
      <c r="D716" s="2"/>
      <c r="E716" s="407"/>
      <c r="F716" s="300"/>
      <c r="G716" s="407"/>
      <c r="H716" s="407"/>
      <c r="I716" s="407"/>
      <c r="J716" s="407"/>
      <c r="K716" s="407"/>
      <c r="L716" s="407"/>
      <c r="M716" s="407"/>
      <c r="N716" s="407"/>
      <c r="O716" s="407"/>
      <c r="P716" s="407"/>
      <c r="Q716" s="300"/>
      <c r="R716" s="466"/>
      <c r="S716" s="125"/>
      <c r="T716" s="125"/>
      <c r="U716" s="125"/>
      <c r="V716" s="125"/>
      <c r="W716" s="329"/>
      <c r="X716" s="125"/>
      <c r="Y716" s="329"/>
      <c r="Z716" s="125"/>
      <c r="AA716" s="329"/>
      <c r="AB716" s="125"/>
      <c r="AC716" s="126"/>
      <c r="AD716" s="125"/>
      <c r="AE716" s="125"/>
      <c r="AF716" s="125"/>
      <c r="AG716" s="125"/>
      <c r="AH716" s="125"/>
      <c r="AI716" s="125"/>
      <c r="AJ716" s="125"/>
    </row>
    <row r="717" spans="1:36" ht="12.75" customHeight="1">
      <c r="A717" s="544"/>
      <c r="B717" s="350"/>
      <c r="C717" s="359"/>
      <c r="D717" s="356"/>
      <c r="E717" s="344"/>
      <c r="F717" s="171"/>
      <c r="G717" s="344"/>
      <c r="H717" s="344"/>
      <c r="I717" s="344"/>
      <c r="J717" s="344"/>
      <c r="K717" s="344"/>
      <c r="L717" s="344"/>
      <c r="M717" s="344"/>
      <c r="N717" s="344"/>
      <c r="O717" s="344"/>
      <c r="P717" s="344"/>
      <c r="Q717" s="171"/>
      <c r="R717" s="306"/>
      <c r="S717" s="125"/>
      <c r="T717" s="125"/>
      <c r="U717" s="125"/>
      <c r="V717" s="125"/>
      <c r="W717" s="329"/>
      <c r="X717" s="125"/>
      <c r="Y717" s="329"/>
      <c r="Z717" s="125"/>
      <c r="AA717" s="329"/>
      <c r="AB717" s="125"/>
      <c r="AC717" s="126"/>
      <c r="AD717" s="125"/>
      <c r="AE717" s="125"/>
      <c r="AF717" s="125"/>
      <c r="AG717" s="125"/>
      <c r="AH717" s="125"/>
      <c r="AI717" s="125"/>
      <c r="AJ717" s="125"/>
    </row>
    <row r="718" spans="1:36" ht="12.75" customHeight="1">
      <c r="A718" s="543" t="s">
        <v>615</v>
      </c>
      <c r="B718" s="331"/>
      <c r="C718" s="285" t="s">
        <v>1809</v>
      </c>
      <c r="D718" s="353">
        <v>710</v>
      </c>
      <c r="E718" s="334"/>
      <c r="F718" s="125"/>
      <c r="G718" s="168"/>
      <c r="H718" s="168"/>
      <c r="I718" s="168"/>
      <c r="J718" s="169"/>
      <c r="K718" s="169"/>
      <c r="L718" s="364"/>
      <c r="M718" s="364"/>
      <c r="N718" s="364"/>
      <c r="O718" s="364"/>
      <c r="P718" s="364"/>
      <c r="Q718" s="531">
        <f>SUM(E718:P718)</f>
        <v>0</v>
      </c>
      <c r="R718" s="460" t="e">
        <f>AVERAGE(E718:P718)</f>
        <v>#DIV/0!</v>
      </c>
      <c r="S718" s="125"/>
      <c r="T718" s="125"/>
      <c r="U718" s="125"/>
      <c r="V718" s="125"/>
      <c r="W718" s="329"/>
      <c r="X718" s="125"/>
      <c r="Y718" s="329"/>
      <c r="Z718" s="125"/>
      <c r="AA718" s="329"/>
      <c r="AB718" s="125"/>
      <c r="AC718" s="126"/>
      <c r="AD718" s="125"/>
      <c r="AE718" s="125"/>
      <c r="AF718" s="125"/>
      <c r="AG718" s="125"/>
      <c r="AH718" s="125"/>
      <c r="AI718" s="125"/>
      <c r="AJ718" s="125"/>
    </row>
    <row r="719" spans="1:36" ht="12.75" customHeight="1">
      <c r="A719" s="543"/>
      <c r="B719" s="331"/>
      <c r="C719" s="3" t="s">
        <v>1810</v>
      </c>
      <c r="D719" s="2"/>
      <c r="E719" s="334"/>
      <c r="F719" s="125"/>
      <c r="G719" s="168"/>
      <c r="H719" s="168"/>
      <c r="I719" s="168"/>
      <c r="J719" s="169"/>
      <c r="K719" s="550"/>
      <c r="L719" s="340"/>
      <c r="M719" s="340"/>
      <c r="N719" s="340"/>
      <c r="O719" s="340"/>
      <c r="P719" s="340"/>
      <c r="Q719" s="532">
        <f>SUM(E719:P719)</f>
        <v>0</v>
      </c>
      <c r="R719" s="533">
        <f>Q719/6</f>
        <v>0</v>
      </c>
      <c r="S719" s="125"/>
      <c r="T719" s="125"/>
      <c r="U719" s="125"/>
      <c r="V719" s="125"/>
      <c r="W719" s="329"/>
      <c r="X719" s="329" t="s">
        <v>376</v>
      </c>
      <c r="Y719" s="329" t="s">
        <v>376</v>
      </c>
      <c r="Z719" s="329" t="s">
        <v>376</v>
      </c>
      <c r="AA719" s="329" t="s">
        <v>376</v>
      </c>
      <c r="AB719" s="125"/>
      <c r="AC719" s="126"/>
      <c r="AD719" s="125"/>
      <c r="AE719" s="125"/>
      <c r="AF719" s="125"/>
      <c r="AG719" s="125"/>
      <c r="AH719" s="125"/>
      <c r="AI719" s="125"/>
      <c r="AJ719" s="125"/>
    </row>
    <row r="720" spans="1:36" ht="12.75" customHeight="1">
      <c r="A720" s="543"/>
      <c r="B720" s="331"/>
      <c r="C720" s="3" t="s">
        <v>1086</v>
      </c>
      <c r="D720" s="2"/>
      <c r="E720" s="370"/>
      <c r="F720" s="402"/>
      <c r="G720" s="403"/>
      <c r="H720" s="403"/>
      <c r="I720" s="403"/>
      <c r="J720" s="368"/>
      <c r="K720" s="214">
        <f t="shared" ref="K720:Q720" si="92">K718/$D$718</f>
        <v>0</v>
      </c>
      <c r="L720" s="214">
        <f t="shared" si="92"/>
        <v>0</v>
      </c>
      <c r="M720" s="214">
        <f t="shared" si="92"/>
        <v>0</v>
      </c>
      <c r="N720" s="214">
        <f t="shared" si="92"/>
        <v>0</v>
      </c>
      <c r="O720" s="214">
        <f t="shared" si="92"/>
        <v>0</v>
      </c>
      <c r="P720" s="214">
        <f t="shared" si="92"/>
        <v>0</v>
      </c>
      <c r="Q720" s="51">
        <f t="shared" si="92"/>
        <v>0</v>
      </c>
      <c r="R720" s="533" t="e">
        <f>+R718/D718</f>
        <v>#DIV/0!</v>
      </c>
      <c r="S720" s="125"/>
      <c r="T720" s="125"/>
      <c r="U720" s="125"/>
      <c r="V720" s="125"/>
      <c r="W720" s="329"/>
      <c r="X720" s="125"/>
      <c r="Y720" s="329"/>
      <c r="Z720" s="125"/>
      <c r="AA720" s="329"/>
      <c r="AB720" s="125"/>
      <c r="AC720" s="126"/>
      <c r="AD720" s="125"/>
      <c r="AE720" s="125"/>
      <c r="AF720" s="125"/>
      <c r="AG720" s="125"/>
      <c r="AH720" s="125"/>
      <c r="AI720" s="125"/>
      <c r="AJ720" s="125"/>
    </row>
    <row r="721" spans="1:36" ht="12.75" customHeight="1">
      <c r="A721" s="543"/>
      <c r="B721" s="331"/>
      <c r="C721" s="3" t="s">
        <v>1811</v>
      </c>
      <c r="D721" s="2"/>
      <c r="E721" s="339"/>
      <c r="F721" s="243"/>
      <c r="G721" s="339"/>
      <c r="H721" s="339"/>
      <c r="I721" s="339"/>
      <c r="J721" s="339"/>
      <c r="K721" s="340"/>
      <c r="L721" s="340"/>
      <c r="M721" s="340"/>
      <c r="N721" s="340"/>
      <c r="O721" s="340"/>
      <c r="P721" s="340"/>
      <c r="Q721" s="95"/>
      <c r="R721" s="310"/>
      <c r="S721" s="125"/>
      <c r="T721" s="125"/>
      <c r="U721" s="125"/>
      <c r="V721" s="125"/>
      <c r="W721" s="329"/>
      <c r="X721" s="125"/>
      <c r="Y721" s="329"/>
      <c r="Z721" s="125"/>
      <c r="AA721" s="329"/>
      <c r="AB721" s="125"/>
      <c r="AC721" s="126"/>
      <c r="AD721" s="125"/>
      <c r="AE721" s="125"/>
      <c r="AF721" s="125"/>
      <c r="AG721" s="125"/>
      <c r="AH721" s="125"/>
      <c r="AI721" s="125"/>
      <c r="AJ721" s="125"/>
    </row>
    <row r="722" spans="1:36" ht="12.75" customHeight="1">
      <c r="A722" s="543"/>
      <c r="B722" s="331"/>
      <c r="C722" s="3" t="s">
        <v>1812</v>
      </c>
      <c r="D722" s="2"/>
      <c r="E722" s="340"/>
      <c r="F722" s="95"/>
      <c r="G722" s="340"/>
      <c r="H722" s="340"/>
      <c r="I722" s="340"/>
      <c r="J722" s="340"/>
      <c r="K722" s="340"/>
      <c r="L722" s="340"/>
      <c r="M722" s="340"/>
      <c r="N722" s="340"/>
      <c r="O722" s="340"/>
      <c r="P722" s="340"/>
      <c r="Q722" s="95"/>
      <c r="R722" s="310"/>
      <c r="S722" s="125"/>
      <c r="T722" s="125"/>
      <c r="U722" s="125"/>
      <c r="V722" s="125"/>
      <c r="W722" s="329"/>
      <c r="X722" s="125"/>
      <c r="Y722" s="329"/>
      <c r="Z722" s="125"/>
      <c r="AA722" s="329"/>
      <c r="AB722" s="125"/>
      <c r="AC722" s="126"/>
      <c r="AD722" s="125"/>
      <c r="AE722" s="125"/>
      <c r="AF722" s="125"/>
      <c r="AG722" s="125"/>
      <c r="AH722" s="125"/>
      <c r="AI722" s="125"/>
      <c r="AJ722" s="125"/>
    </row>
    <row r="723" spans="1:36" ht="12.75" customHeight="1">
      <c r="A723" s="544"/>
      <c r="B723" s="350"/>
      <c r="C723" s="359"/>
      <c r="D723" s="343"/>
      <c r="E723" s="344"/>
      <c r="F723" s="171"/>
      <c r="G723" s="344"/>
      <c r="H723" s="344"/>
      <c r="I723" s="344"/>
      <c r="J723" s="344"/>
      <c r="K723" s="344"/>
      <c r="L723" s="344"/>
      <c r="M723" s="344"/>
      <c r="N723" s="344"/>
      <c r="O723" s="344"/>
      <c r="P723" s="344"/>
      <c r="Q723" s="171"/>
      <c r="R723" s="306"/>
      <c r="S723" s="125"/>
      <c r="T723" s="125"/>
      <c r="U723" s="125"/>
      <c r="V723" s="125"/>
      <c r="W723" s="329"/>
      <c r="X723" s="125"/>
      <c r="Y723" s="329"/>
      <c r="Z723" s="125"/>
      <c r="AA723" s="329"/>
      <c r="AB723" s="125"/>
      <c r="AC723" s="126"/>
      <c r="AD723" s="125"/>
      <c r="AE723" s="125"/>
      <c r="AF723" s="125"/>
      <c r="AG723" s="125"/>
      <c r="AH723" s="125"/>
      <c r="AI723" s="125"/>
      <c r="AJ723" s="125"/>
    </row>
    <row r="724" spans="1:36" ht="12.75" customHeight="1">
      <c r="A724" s="543" t="s">
        <v>1147</v>
      </c>
      <c r="B724" s="331"/>
      <c r="C724" s="285" t="s">
        <v>1813</v>
      </c>
      <c r="D724" s="353">
        <v>1144</v>
      </c>
      <c r="E724" s="334"/>
      <c r="F724" s="125"/>
      <c r="G724" s="168"/>
      <c r="H724" s="168"/>
      <c r="I724" s="168"/>
      <c r="J724" s="169"/>
      <c r="K724" s="169"/>
      <c r="L724" s="364"/>
      <c r="M724" s="364"/>
      <c r="N724" s="364"/>
      <c r="O724" s="364"/>
      <c r="P724" s="364"/>
      <c r="Q724" s="531">
        <f>SUM(E724:P724)</f>
        <v>0</v>
      </c>
      <c r="R724" s="460" t="e">
        <f>AVERAGE(E724:P724)</f>
        <v>#DIV/0!</v>
      </c>
      <c r="S724" s="125"/>
      <c r="T724" s="125"/>
      <c r="U724" s="125"/>
      <c r="V724" s="125"/>
      <c r="W724" s="329"/>
      <c r="X724" s="125"/>
      <c r="Y724" s="329"/>
      <c r="Z724" s="125"/>
      <c r="AA724" s="329"/>
      <c r="AB724" s="125"/>
      <c r="AC724" s="126"/>
      <c r="AD724" s="125"/>
      <c r="AE724" s="125"/>
      <c r="AF724" s="125"/>
      <c r="AG724" s="125"/>
      <c r="AH724" s="125"/>
      <c r="AI724" s="125"/>
      <c r="AJ724" s="125"/>
    </row>
    <row r="725" spans="1:36" ht="12.75" customHeight="1">
      <c r="A725" s="543"/>
      <c r="B725" s="331"/>
      <c r="C725" s="3" t="s">
        <v>1814</v>
      </c>
      <c r="D725" s="2"/>
      <c r="E725" s="334"/>
      <c r="F725" s="125"/>
      <c r="G725" s="168"/>
      <c r="H725" s="168"/>
      <c r="I725" s="168"/>
      <c r="J725" s="169"/>
      <c r="K725" s="411"/>
      <c r="L725" s="407"/>
      <c r="M725" s="407"/>
      <c r="N725" s="407"/>
      <c r="O725" s="407"/>
      <c r="P725" s="407"/>
      <c r="Q725" s="532">
        <f>SUM(E725:P725)</f>
        <v>0</v>
      </c>
      <c r="R725" s="533">
        <f>Q725/6</f>
        <v>0</v>
      </c>
      <c r="S725" s="125"/>
      <c r="T725" s="125"/>
      <c r="U725" s="125"/>
      <c r="V725" s="125"/>
      <c r="W725" s="329"/>
      <c r="X725" s="329" t="s">
        <v>376</v>
      </c>
      <c r="Y725" s="329" t="s">
        <v>376</v>
      </c>
      <c r="Z725" s="329" t="s">
        <v>376</v>
      </c>
      <c r="AA725" s="329" t="s">
        <v>376</v>
      </c>
      <c r="AB725" s="125"/>
      <c r="AC725" s="126"/>
      <c r="AD725" s="125"/>
      <c r="AE725" s="125"/>
      <c r="AF725" s="125"/>
      <c r="AG725" s="125"/>
      <c r="AH725" s="125"/>
      <c r="AI725" s="125"/>
      <c r="AJ725" s="125"/>
    </row>
    <row r="726" spans="1:36" ht="12.75" customHeight="1">
      <c r="A726" s="543"/>
      <c r="B726" s="331"/>
      <c r="C726" s="3" t="s">
        <v>1051</v>
      </c>
      <c r="D726" s="2"/>
      <c r="E726" s="370"/>
      <c r="F726" s="402"/>
      <c r="G726" s="403"/>
      <c r="H726" s="403"/>
      <c r="I726" s="403"/>
      <c r="J726" s="368"/>
      <c r="K726" s="214">
        <f t="shared" ref="K726:Q726" si="93">K724/$D$724</f>
        <v>0</v>
      </c>
      <c r="L726" s="214">
        <f t="shared" si="93"/>
        <v>0</v>
      </c>
      <c r="M726" s="214">
        <f t="shared" si="93"/>
        <v>0</v>
      </c>
      <c r="N726" s="214">
        <f t="shared" si="93"/>
        <v>0</v>
      </c>
      <c r="O726" s="214">
        <f t="shared" si="93"/>
        <v>0</v>
      </c>
      <c r="P726" s="214">
        <f t="shared" si="93"/>
        <v>0</v>
      </c>
      <c r="Q726" s="51">
        <f t="shared" si="93"/>
        <v>0</v>
      </c>
      <c r="R726" s="533" t="e">
        <f>+R724/D724</f>
        <v>#DIV/0!</v>
      </c>
      <c r="S726" s="125"/>
      <c r="T726" s="125"/>
      <c r="U726" s="125"/>
      <c r="V726" s="125"/>
      <c r="W726" s="329"/>
      <c r="X726" s="125"/>
      <c r="Y726" s="329"/>
      <c r="Z726" s="125"/>
      <c r="AA726" s="329"/>
      <c r="AB726" s="125"/>
      <c r="AC726" s="126"/>
      <c r="AD726" s="125"/>
      <c r="AE726" s="125"/>
      <c r="AF726" s="125"/>
      <c r="AG726" s="125"/>
      <c r="AH726" s="125"/>
      <c r="AI726" s="125"/>
      <c r="AJ726" s="125"/>
    </row>
    <row r="727" spans="1:36" ht="12.75" customHeight="1">
      <c r="A727" s="543"/>
      <c r="B727" s="331"/>
      <c r="C727" s="3" t="s">
        <v>1815</v>
      </c>
      <c r="D727" s="2"/>
      <c r="E727" s="364"/>
      <c r="F727" s="126"/>
      <c r="G727" s="364"/>
      <c r="H727" s="364"/>
      <c r="I727" s="364"/>
      <c r="J727" s="364"/>
      <c r="K727" s="407"/>
      <c r="L727" s="407"/>
      <c r="M727" s="407"/>
      <c r="N727" s="407"/>
      <c r="O727" s="407"/>
      <c r="P727" s="407"/>
      <c r="Q727" s="300"/>
      <c r="R727" s="466"/>
      <c r="S727" s="125"/>
      <c r="T727" s="125"/>
      <c r="U727" s="125"/>
      <c r="V727" s="125"/>
      <c r="W727" s="329"/>
      <c r="X727" s="125"/>
      <c r="Y727" s="329"/>
      <c r="Z727" s="125"/>
      <c r="AA727" s="329"/>
      <c r="AB727" s="125"/>
      <c r="AC727" s="126"/>
      <c r="AD727" s="125"/>
      <c r="AE727" s="125"/>
      <c r="AF727" s="125"/>
      <c r="AG727" s="125"/>
      <c r="AH727" s="125"/>
      <c r="AI727" s="125"/>
      <c r="AJ727" s="125"/>
    </row>
    <row r="728" spans="1:36" ht="12.75" customHeight="1">
      <c r="A728" s="543"/>
      <c r="B728" s="331"/>
      <c r="C728" s="3" t="s">
        <v>1816</v>
      </c>
      <c r="D728" s="2"/>
      <c r="E728" s="407"/>
      <c r="F728" s="300"/>
      <c r="G728" s="407"/>
      <c r="H728" s="407"/>
      <c r="I728" s="407"/>
      <c r="J728" s="407"/>
      <c r="K728" s="407"/>
      <c r="L728" s="407"/>
      <c r="M728" s="407"/>
      <c r="N728" s="407"/>
      <c r="O728" s="407"/>
      <c r="P728" s="407"/>
      <c r="Q728" s="300"/>
      <c r="R728" s="466"/>
      <c r="S728" s="125"/>
      <c r="T728" s="125"/>
      <c r="U728" s="125"/>
      <c r="V728" s="125"/>
      <c r="W728" s="329"/>
      <c r="X728" s="125"/>
      <c r="Y728" s="329"/>
      <c r="Z728" s="125"/>
      <c r="AA728" s="329"/>
      <c r="AB728" s="125"/>
      <c r="AC728" s="126"/>
      <c r="AD728" s="125"/>
      <c r="AE728" s="125"/>
      <c r="AF728" s="125"/>
      <c r="AG728" s="125"/>
      <c r="AH728" s="125"/>
      <c r="AI728" s="125"/>
      <c r="AJ728" s="125"/>
    </row>
    <row r="729" spans="1:36" ht="12.75" customHeight="1">
      <c r="A729" s="543"/>
      <c r="B729" s="331"/>
      <c r="C729" s="3" t="s">
        <v>1817</v>
      </c>
      <c r="D729" s="2"/>
      <c r="E729" s="407"/>
      <c r="F729" s="300"/>
      <c r="G729" s="407"/>
      <c r="H729" s="407"/>
      <c r="I729" s="407"/>
      <c r="J729" s="407"/>
      <c r="K729" s="407"/>
      <c r="L729" s="407"/>
      <c r="M729" s="407"/>
      <c r="N729" s="407"/>
      <c r="O729" s="407"/>
      <c r="P729" s="407"/>
      <c r="Q729" s="300"/>
      <c r="R729" s="466"/>
      <c r="S729" s="125"/>
      <c r="T729" s="125"/>
      <c r="U729" s="125"/>
      <c r="V729" s="125"/>
      <c r="W729" s="329"/>
      <c r="X729" s="125"/>
      <c r="Y729" s="329"/>
      <c r="Z729" s="125"/>
      <c r="AA729" s="329"/>
      <c r="AB729" s="125"/>
      <c r="AC729" s="126"/>
      <c r="AD729" s="125"/>
      <c r="AE729" s="125"/>
      <c r="AF729" s="125"/>
      <c r="AG729" s="125"/>
      <c r="AH729" s="125"/>
      <c r="AI729" s="125"/>
      <c r="AJ729" s="125"/>
    </row>
    <row r="730" spans="1:36" ht="12.75" customHeight="1">
      <c r="A730" s="543"/>
      <c r="B730" s="331"/>
      <c r="C730" s="3" t="s">
        <v>1818</v>
      </c>
      <c r="D730" s="2"/>
      <c r="E730" s="407"/>
      <c r="F730" s="300"/>
      <c r="G730" s="407"/>
      <c r="H730" s="407"/>
      <c r="I730" s="407"/>
      <c r="J730" s="407"/>
      <c r="K730" s="407"/>
      <c r="L730" s="407"/>
      <c r="M730" s="407"/>
      <c r="N730" s="407"/>
      <c r="O730" s="407"/>
      <c r="P730" s="407"/>
      <c r="Q730" s="300"/>
      <c r="R730" s="466"/>
      <c r="S730" s="125"/>
      <c r="T730" s="125"/>
      <c r="U730" s="125"/>
      <c r="V730" s="125"/>
      <c r="W730" s="329"/>
      <c r="X730" s="125"/>
      <c r="Y730" s="329"/>
      <c r="Z730" s="125"/>
      <c r="AA730" s="329"/>
      <c r="AB730" s="125"/>
      <c r="AC730" s="126"/>
      <c r="AD730" s="125"/>
      <c r="AE730" s="125"/>
      <c r="AF730" s="125"/>
      <c r="AG730" s="125"/>
      <c r="AH730" s="125"/>
      <c r="AI730" s="125"/>
      <c r="AJ730" s="125"/>
    </row>
    <row r="731" spans="1:36" ht="12.75" customHeight="1">
      <c r="A731" s="544"/>
      <c r="B731" s="350"/>
      <c r="C731" s="359"/>
      <c r="D731" s="343"/>
      <c r="E731" s="344"/>
      <c r="F731" s="171"/>
      <c r="G731" s="344"/>
      <c r="H731" s="344"/>
      <c r="I731" s="344"/>
      <c r="J731" s="344"/>
      <c r="K731" s="344"/>
      <c r="L731" s="344"/>
      <c r="M731" s="344"/>
      <c r="N731" s="344"/>
      <c r="O731" s="344"/>
      <c r="P731" s="344"/>
      <c r="Q731" s="171"/>
      <c r="R731" s="306"/>
      <c r="S731" s="125"/>
      <c r="T731" s="125"/>
      <c r="U731" s="125"/>
      <c r="V731" s="125"/>
      <c r="W731" s="329"/>
      <c r="X731" s="125"/>
      <c r="Y731" s="329"/>
      <c r="Z731" s="125"/>
      <c r="AA731" s="329"/>
      <c r="AB731" s="125"/>
      <c r="AC731" s="126"/>
      <c r="AD731" s="125"/>
      <c r="AE731" s="125"/>
      <c r="AF731" s="125"/>
      <c r="AG731" s="125"/>
      <c r="AH731" s="125"/>
      <c r="AI731" s="125"/>
      <c r="AJ731" s="125"/>
    </row>
    <row r="732" spans="1:36" ht="12.75" customHeight="1">
      <c r="A732" s="543" t="s">
        <v>632</v>
      </c>
      <c r="B732" s="331"/>
      <c r="C732" s="408" t="s">
        <v>1819</v>
      </c>
      <c r="D732" s="358">
        <v>2985</v>
      </c>
      <c r="E732" s="334"/>
      <c r="F732" s="125"/>
      <c r="G732" s="168"/>
      <c r="H732" s="168"/>
      <c r="I732" s="168"/>
      <c r="J732" s="168"/>
      <c r="K732" s="168"/>
      <c r="L732" s="169"/>
      <c r="M732" s="169"/>
      <c r="N732" s="364"/>
      <c r="O732" s="364"/>
      <c r="P732" s="364"/>
      <c r="Q732" s="531">
        <f>SUM(E732:P732)</f>
        <v>0</v>
      </c>
      <c r="R732" s="460" t="e">
        <f>AVERAGE(E732:P732)</f>
        <v>#DIV/0!</v>
      </c>
      <c r="S732" s="125"/>
      <c r="T732" s="125"/>
      <c r="U732" s="125"/>
      <c r="V732" s="125"/>
      <c r="W732" s="329"/>
      <c r="X732" s="125"/>
      <c r="Y732" s="329"/>
      <c r="Z732" s="125"/>
      <c r="AA732" s="329"/>
      <c r="AB732" s="125"/>
      <c r="AC732" s="126"/>
      <c r="AD732" s="125"/>
      <c r="AE732" s="125"/>
      <c r="AF732" s="125"/>
      <c r="AG732" s="125"/>
      <c r="AH732" s="125"/>
      <c r="AI732" s="125"/>
      <c r="AJ732" s="125"/>
    </row>
    <row r="733" spans="1:36" ht="12.75" customHeight="1">
      <c r="A733" s="543"/>
      <c r="B733" s="331"/>
      <c r="C733" s="3" t="s">
        <v>1820</v>
      </c>
      <c r="D733" s="2"/>
      <c r="E733" s="334"/>
      <c r="F733" s="125"/>
      <c r="G733" s="168"/>
      <c r="H733" s="168"/>
      <c r="I733" s="168"/>
      <c r="J733" s="168"/>
      <c r="K733" s="168"/>
      <c r="L733" s="169"/>
      <c r="M733" s="411"/>
      <c r="N733" s="407"/>
      <c r="O733" s="407"/>
      <c r="P733" s="407"/>
      <c r="Q733" s="532">
        <f>SUM(E733:P733)</f>
        <v>0</v>
      </c>
      <c r="R733" s="533">
        <f>Q733/4</f>
        <v>0</v>
      </c>
      <c r="S733" s="125"/>
      <c r="T733" s="125"/>
      <c r="U733" s="125"/>
      <c r="V733" s="125"/>
      <c r="W733" s="329"/>
      <c r="X733" s="125"/>
      <c r="Y733" s="329"/>
      <c r="Z733" s="329" t="s">
        <v>376</v>
      </c>
      <c r="AA733" s="329" t="s">
        <v>376</v>
      </c>
      <c r="AB733" s="125"/>
      <c r="AC733" s="126"/>
      <c r="AD733" s="125"/>
      <c r="AE733" s="125"/>
      <c r="AF733" s="125"/>
      <c r="AG733" s="125"/>
      <c r="AH733" s="125"/>
      <c r="AI733" s="125"/>
      <c r="AJ733" s="125"/>
    </row>
    <row r="734" spans="1:36" ht="12.75" customHeight="1">
      <c r="A734" s="543"/>
      <c r="B734" s="331"/>
      <c r="C734" s="3" t="s">
        <v>1415</v>
      </c>
      <c r="D734" s="2"/>
      <c r="E734" s="370"/>
      <c r="F734" s="402"/>
      <c r="G734" s="403"/>
      <c r="H734" s="403"/>
      <c r="I734" s="403"/>
      <c r="J734" s="403"/>
      <c r="K734" s="403"/>
      <c r="L734" s="368"/>
      <c r="M734" s="214">
        <f>M732/$D$732</f>
        <v>0</v>
      </c>
      <c r="N734" s="214">
        <f>N732/$D$732</f>
        <v>0</v>
      </c>
      <c r="O734" s="214">
        <f>O732/$D$732</f>
        <v>0</v>
      </c>
      <c r="P734" s="214">
        <f>P732/$D$732</f>
        <v>0</v>
      </c>
      <c r="Q734" s="51">
        <f>Q732/$D$732</f>
        <v>0</v>
      </c>
      <c r="R734" s="533" t="e">
        <f>+R732/D732</f>
        <v>#DIV/0!</v>
      </c>
      <c r="S734" s="125"/>
      <c r="T734" s="125"/>
      <c r="U734" s="125"/>
      <c r="V734" s="125"/>
      <c r="W734" s="329"/>
      <c r="X734" s="125"/>
      <c r="Y734" s="329"/>
      <c r="Z734" s="125"/>
      <c r="AA734" s="329"/>
      <c r="AB734" s="125"/>
      <c r="AC734" s="126"/>
      <c r="AD734" s="125"/>
      <c r="AE734" s="125"/>
      <c r="AF734" s="125"/>
      <c r="AG734" s="125"/>
      <c r="AH734" s="125"/>
      <c r="AI734" s="125"/>
      <c r="AJ734" s="125"/>
    </row>
    <row r="735" spans="1:36" ht="12.75" customHeight="1">
      <c r="A735" s="543"/>
      <c r="B735" s="331"/>
      <c r="C735" s="3" t="s">
        <v>1821</v>
      </c>
      <c r="D735" s="2"/>
      <c r="E735" s="364"/>
      <c r="F735" s="126"/>
      <c r="G735" s="364"/>
      <c r="H735" s="364"/>
      <c r="I735" s="364"/>
      <c r="J735" s="364"/>
      <c r="K735" s="364"/>
      <c r="L735" s="364"/>
      <c r="M735" s="407"/>
      <c r="N735" s="407"/>
      <c r="O735" s="407"/>
      <c r="P735" s="407"/>
      <c r="Q735" s="300"/>
      <c r="R735" s="466"/>
      <c r="S735" s="125"/>
      <c r="T735" s="125"/>
      <c r="U735" s="125"/>
      <c r="V735" s="125"/>
      <c r="W735" s="329"/>
      <c r="X735" s="125"/>
      <c r="Y735" s="329"/>
      <c r="Z735" s="125"/>
      <c r="AA735" s="329"/>
      <c r="AB735" s="125"/>
      <c r="AC735" s="126"/>
      <c r="AD735" s="125"/>
      <c r="AE735" s="125"/>
      <c r="AF735" s="125"/>
      <c r="AG735" s="125"/>
      <c r="AH735" s="125"/>
      <c r="AI735" s="125"/>
      <c r="AJ735" s="125"/>
    </row>
    <row r="736" spans="1:36" ht="12.75" customHeight="1">
      <c r="A736" s="543"/>
      <c r="B736" s="331"/>
      <c r="C736" s="3" t="s">
        <v>1822</v>
      </c>
      <c r="D736" s="2"/>
      <c r="E736" s="407"/>
      <c r="F736" s="300"/>
      <c r="G736" s="407"/>
      <c r="H736" s="407"/>
      <c r="I736" s="407"/>
      <c r="J736" s="407"/>
      <c r="K736" s="407"/>
      <c r="L736" s="407"/>
      <c r="M736" s="407"/>
      <c r="N736" s="407"/>
      <c r="O736" s="407"/>
      <c r="P736" s="407"/>
      <c r="Q736" s="300"/>
      <c r="R736" s="466"/>
      <c r="S736" s="125"/>
      <c r="T736" s="125"/>
      <c r="U736" s="125"/>
      <c r="V736" s="125"/>
      <c r="W736" s="329"/>
      <c r="X736" s="125"/>
      <c r="Y736" s="329"/>
      <c r="Z736" s="125"/>
      <c r="AA736" s="329"/>
      <c r="AB736" s="125"/>
      <c r="AC736" s="126"/>
      <c r="AD736" s="125"/>
      <c r="AE736" s="125"/>
      <c r="AF736" s="125"/>
      <c r="AG736" s="125"/>
      <c r="AH736" s="125"/>
      <c r="AI736" s="125"/>
      <c r="AJ736" s="125"/>
    </row>
    <row r="737" spans="1:36" ht="12.75" customHeight="1">
      <c r="A737" s="544"/>
      <c r="B737" s="350"/>
      <c r="C737" s="359"/>
      <c r="D737" s="343"/>
      <c r="E737" s="344"/>
      <c r="F737" s="171"/>
      <c r="G737" s="344"/>
      <c r="H737" s="344"/>
      <c r="I737" s="344"/>
      <c r="J737" s="344"/>
      <c r="K737" s="344"/>
      <c r="L737" s="344"/>
      <c r="M737" s="344"/>
      <c r="N737" s="344"/>
      <c r="O737" s="344"/>
      <c r="P737" s="344"/>
      <c r="Q737" s="171"/>
      <c r="R737" s="306"/>
      <c r="S737" s="125"/>
      <c r="T737" s="125"/>
      <c r="U737" s="125"/>
      <c r="V737" s="125"/>
      <c r="W737" s="329"/>
      <c r="X737" s="125"/>
      <c r="Y737" s="329"/>
      <c r="Z737" s="125"/>
      <c r="AA737" s="329"/>
      <c r="AB737" s="125"/>
      <c r="AC737" s="126"/>
      <c r="AD737" s="125"/>
      <c r="AE737" s="125"/>
      <c r="AF737" s="125"/>
      <c r="AG737" s="125"/>
      <c r="AH737" s="125"/>
      <c r="AI737" s="125"/>
      <c r="AJ737" s="125"/>
    </row>
    <row r="738" spans="1:36" ht="12.75" customHeight="1">
      <c r="A738" s="543" t="s">
        <v>1823</v>
      </c>
      <c r="B738" s="331"/>
      <c r="C738" s="285" t="s">
        <v>1824</v>
      </c>
      <c r="D738" s="353">
        <v>1076</v>
      </c>
      <c r="E738" s="334"/>
      <c r="F738" s="125"/>
      <c r="G738" s="168"/>
      <c r="H738" s="168"/>
      <c r="I738" s="168"/>
      <c r="J738" s="168"/>
      <c r="K738" s="169"/>
      <c r="L738" s="169"/>
      <c r="M738" s="364"/>
      <c r="N738" s="364"/>
      <c r="O738" s="364"/>
      <c r="P738" s="364"/>
      <c r="Q738" s="531">
        <f>SUM(E738:P738)</f>
        <v>0</v>
      </c>
      <c r="R738" s="460" t="e">
        <f>AVERAGE(E738:P738)</f>
        <v>#DIV/0!</v>
      </c>
      <c r="S738" s="125"/>
      <c r="T738" s="125"/>
      <c r="U738" s="125"/>
      <c r="V738" s="125"/>
      <c r="W738" s="329"/>
      <c r="X738" s="125"/>
      <c r="Y738" s="329"/>
      <c r="Z738" s="125"/>
      <c r="AA738" s="329"/>
      <c r="AB738" s="125"/>
      <c r="AC738" s="126"/>
      <c r="AD738" s="125"/>
      <c r="AE738" s="125"/>
      <c r="AF738" s="125"/>
      <c r="AG738" s="125"/>
      <c r="AH738" s="125"/>
      <c r="AI738" s="125"/>
      <c r="AJ738" s="125"/>
    </row>
    <row r="739" spans="1:36" ht="12.75" customHeight="1">
      <c r="A739" s="543"/>
      <c r="B739" s="331"/>
      <c r="C739" s="3" t="s">
        <v>1825</v>
      </c>
      <c r="D739" s="2"/>
      <c r="E739" s="334"/>
      <c r="F739" s="125"/>
      <c r="G739" s="168"/>
      <c r="H739" s="168"/>
      <c r="I739" s="168"/>
      <c r="J739" s="168"/>
      <c r="K739" s="169"/>
      <c r="L739" s="411"/>
      <c r="M739" s="407"/>
      <c r="N739" s="407"/>
      <c r="O739" s="407"/>
      <c r="P739" s="407"/>
      <c r="Q739" s="532">
        <f>SUM(E739:P739)</f>
        <v>0</v>
      </c>
      <c r="R739" s="533">
        <f>Q739/5</f>
        <v>0</v>
      </c>
      <c r="S739" s="125"/>
      <c r="T739" s="125"/>
      <c r="U739" s="125"/>
      <c r="V739" s="125"/>
      <c r="W739" s="329"/>
      <c r="X739" s="125"/>
      <c r="Y739" s="329"/>
      <c r="Z739" s="329" t="s">
        <v>376</v>
      </c>
      <c r="AA739" s="329" t="s">
        <v>376</v>
      </c>
      <c r="AB739" s="125"/>
      <c r="AC739" s="126"/>
      <c r="AD739" s="125"/>
      <c r="AE739" s="125"/>
      <c r="AF739" s="125"/>
      <c r="AG739" s="125"/>
      <c r="AH739" s="125"/>
      <c r="AI739" s="125"/>
      <c r="AJ739" s="125"/>
    </row>
    <row r="740" spans="1:36" ht="12.75" customHeight="1">
      <c r="A740" s="543"/>
      <c r="B740" s="331"/>
      <c r="C740" s="3" t="s">
        <v>1259</v>
      </c>
      <c r="D740" s="2"/>
      <c r="E740" s="370"/>
      <c r="F740" s="402"/>
      <c r="G740" s="403"/>
      <c r="H740" s="403"/>
      <c r="I740" s="403"/>
      <c r="J740" s="403"/>
      <c r="K740" s="368"/>
      <c r="L740" s="214">
        <f t="shared" ref="L740:Q740" si="94">L738/$D$738</f>
        <v>0</v>
      </c>
      <c r="M740" s="214">
        <f t="shared" si="94"/>
        <v>0</v>
      </c>
      <c r="N740" s="214">
        <f t="shared" si="94"/>
        <v>0</v>
      </c>
      <c r="O740" s="214">
        <f t="shared" si="94"/>
        <v>0</v>
      </c>
      <c r="P740" s="214">
        <f t="shared" si="94"/>
        <v>0</v>
      </c>
      <c r="Q740" s="51">
        <f t="shared" si="94"/>
        <v>0</v>
      </c>
      <c r="R740" s="533" t="e">
        <f>+R738/D738</f>
        <v>#DIV/0!</v>
      </c>
      <c r="S740" s="125"/>
      <c r="T740" s="125"/>
      <c r="U740" s="125"/>
      <c r="V740" s="125"/>
      <c r="W740" s="329"/>
      <c r="X740" s="125"/>
      <c r="Y740" s="329"/>
      <c r="Z740" s="125"/>
      <c r="AA740" s="329"/>
      <c r="AB740" s="125"/>
      <c r="AC740" s="126"/>
      <c r="AD740" s="125"/>
      <c r="AE740" s="125"/>
      <c r="AF740" s="125"/>
      <c r="AG740" s="125"/>
      <c r="AH740" s="125"/>
      <c r="AI740" s="125"/>
      <c r="AJ740" s="125"/>
    </row>
    <row r="741" spans="1:36" ht="12.75" customHeight="1">
      <c r="A741" s="543"/>
      <c r="B741" s="331"/>
      <c r="C741" s="3" t="s">
        <v>1826</v>
      </c>
      <c r="D741" s="2"/>
      <c r="E741" s="364"/>
      <c r="F741" s="126"/>
      <c r="G741" s="364"/>
      <c r="H741" s="364"/>
      <c r="I741" s="364"/>
      <c r="J741" s="364"/>
      <c r="K741" s="364"/>
      <c r="L741" s="407"/>
      <c r="M741" s="407"/>
      <c r="N741" s="407"/>
      <c r="O741" s="407"/>
      <c r="P741" s="407"/>
      <c r="Q741" s="300"/>
      <c r="R741" s="466"/>
      <c r="S741" s="125"/>
      <c r="T741" s="125"/>
      <c r="U741" s="125"/>
      <c r="V741" s="125"/>
      <c r="W741" s="329"/>
      <c r="X741" s="125"/>
      <c r="Y741" s="329"/>
      <c r="Z741" s="125"/>
      <c r="AA741" s="329"/>
      <c r="AB741" s="125"/>
      <c r="AC741" s="126"/>
      <c r="AD741" s="125"/>
      <c r="AE741" s="125"/>
      <c r="AF741" s="125"/>
      <c r="AG741" s="125"/>
      <c r="AH741" s="125"/>
      <c r="AI741" s="125"/>
      <c r="AJ741" s="125"/>
    </row>
    <row r="742" spans="1:36" ht="12.75" customHeight="1">
      <c r="A742" s="543"/>
      <c r="B742" s="331"/>
      <c r="C742" s="3" t="s">
        <v>1827</v>
      </c>
      <c r="D742" s="2"/>
      <c r="E742" s="407"/>
      <c r="F742" s="300"/>
      <c r="G742" s="407"/>
      <c r="H742" s="407"/>
      <c r="I742" s="407"/>
      <c r="J742" s="407"/>
      <c r="K742" s="407"/>
      <c r="L742" s="407"/>
      <c r="M742" s="407"/>
      <c r="N742" s="407"/>
      <c r="O742" s="407"/>
      <c r="P742" s="407"/>
      <c r="Q742" s="300"/>
      <c r="R742" s="466"/>
      <c r="S742" s="125"/>
      <c r="T742" s="125"/>
      <c r="U742" s="125"/>
      <c r="V742" s="125"/>
      <c r="W742" s="329"/>
      <c r="X742" s="125"/>
      <c r="Y742" s="329"/>
      <c r="Z742" s="125"/>
      <c r="AA742" s="329"/>
      <c r="AB742" s="125"/>
      <c r="AC742" s="126"/>
      <c r="AD742" s="125"/>
      <c r="AE742" s="125"/>
      <c r="AF742" s="125"/>
      <c r="AG742" s="125"/>
      <c r="AH742" s="125"/>
      <c r="AI742" s="125"/>
      <c r="AJ742" s="125"/>
    </row>
    <row r="743" spans="1:36" ht="12.75" customHeight="1">
      <c r="A743" s="544"/>
      <c r="B743" s="350"/>
      <c r="C743" s="359"/>
      <c r="D743" s="343"/>
      <c r="E743" s="344"/>
      <c r="F743" s="171"/>
      <c r="G743" s="344"/>
      <c r="H743" s="344"/>
      <c r="I743" s="344"/>
      <c r="J743" s="344"/>
      <c r="K743" s="344"/>
      <c r="L743" s="344"/>
      <c r="M743" s="344"/>
      <c r="N743" s="344"/>
      <c r="O743" s="344"/>
      <c r="P743" s="344"/>
      <c r="Q743" s="171"/>
      <c r="R743" s="306"/>
      <c r="S743" s="125"/>
      <c r="T743" s="125"/>
      <c r="U743" s="125"/>
      <c r="V743" s="125"/>
      <c r="W743" s="329"/>
      <c r="X743" s="125"/>
      <c r="Y743" s="329"/>
      <c r="Z743" s="125"/>
      <c r="AA743" s="329"/>
      <c r="AB743" s="125"/>
      <c r="AC743" s="126"/>
      <c r="AD743" s="125"/>
      <c r="AE743" s="125"/>
      <c r="AF743" s="125"/>
      <c r="AG743" s="125"/>
      <c r="AH743" s="125"/>
      <c r="AI743" s="125"/>
      <c r="AJ743" s="125"/>
    </row>
    <row r="744" spans="1:36" ht="12.75" customHeight="1">
      <c r="A744" s="543" t="s">
        <v>1828</v>
      </c>
      <c r="B744" s="331"/>
      <c r="C744" s="285" t="s">
        <v>1829</v>
      </c>
      <c r="D744" s="361">
        <v>1839</v>
      </c>
      <c r="E744" s="334"/>
      <c r="F744" s="125"/>
      <c r="G744" s="168"/>
      <c r="H744" s="168"/>
      <c r="I744" s="168"/>
      <c r="J744" s="168"/>
      <c r="K744" s="168"/>
      <c r="L744" s="168"/>
      <c r="M744" s="168"/>
      <c r="N744" s="169"/>
      <c r="O744" s="169"/>
      <c r="P744" s="364"/>
      <c r="Q744" s="531">
        <f>SUM(E744:P744)</f>
        <v>0</v>
      </c>
      <c r="R744" s="460" t="e">
        <f>AVERAGE(E744:P744)</f>
        <v>#DIV/0!</v>
      </c>
      <c r="S744" s="125"/>
      <c r="T744" s="125"/>
      <c r="U744" s="125"/>
      <c r="V744" s="125"/>
      <c r="W744" s="329"/>
      <c r="X744" s="125"/>
      <c r="Y744" s="329"/>
      <c r="Z744" s="125"/>
      <c r="AA744" s="329"/>
      <c r="AB744" s="125"/>
      <c r="AC744" s="126"/>
      <c r="AD744" s="125"/>
      <c r="AE744" s="125"/>
      <c r="AF744" s="125"/>
      <c r="AG744" s="125"/>
      <c r="AH744" s="125"/>
      <c r="AI744" s="125"/>
      <c r="AJ744" s="125"/>
    </row>
    <row r="745" spans="1:36" ht="12.75" customHeight="1">
      <c r="A745" s="543"/>
      <c r="B745" s="331"/>
      <c r="C745" s="3" t="s">
        <v>1830</v>
      </c>
      <c r="D745" s="2"/>
      <c r="E745" s="334"/>
      <c r="F745" s="125"/>
      <c r="G745" s="168"/>
      <c r="H745" s="168"/>
      <c r="I745" s="168"/>
      <c r="J745" s="168"/>
      <c r="K745" s="168"/>
      <c r="L745" s="168"/>
      <c r="M745" s="168"/>
      <c r="N745" s="169"/>
      <c r="O745" s="411"/>
      <c r="P745" s="407"/>
      <c r="Q745" s="532">
        <f>SUM(E745:P745)</f>
        <v>0</v>
      </c>
      <c r="R745" s="533">
        <f>Q745/2</f>
        <v>0</v>
      </c>
      <c r="S745" s="125"/>
      <c r="T745" s="125"/>
      <c r="U745" s="125"/>
      <c r="V745" s="125"/>
      <c r="W745" s="329"/>
      <c r="X745" s="125"/>
      <c r="Y745" s="329"/>
      <c r="Z745" s="125"/>
      <c r="AA745" s="329"/>
      <c r="AB745" s="125"/>
      <c r="AC745" s="126"/>
      <c r="AD745" s="125"/>
      <c r="AE745" s="125"/>
      <c r="AF745" s="125"/>
      <c r="AG745" s="125"/>
      <c r="AH745" s="125"/>
      <c r="AI745" s="125"/>
      <c r="AJ745" s="125"/>
    </row>
    <row r="746" spans="1:36" ht="12.75" customHeight="1">
      <c r="A746" s="543"/>
      <c r="B746" s="331"/>
      <c r="C746" s="3" t="s">
        <v>724</v>
      </c>
      <c r="D746" s="2"/>
      <c r="E746" s="370"/>
      <c r="F746" s="402"/>
      <c r="G746" s="403"/>
      <c r="H746" s="403"/>
      <c r="I746" s="403"/>
      <c r="J746" s="403"/>
      <c r="K746" s="403"/>
      <c r="L746" s="403"/>
      <c r="M746" s="403"/>
      <c r="N746" s="368"/>
      <c r="O746" s="214">
        <f>O744/$D$744</f>
        <v>0</v>
      </c>
      <c r="P746" s="214">
        <f>P744/$D$744</f>
        <v>0</v>
      </c>
      <c r="Q746" s="51">
        <f>Q744/$D$744</f>
        <v>0</v>
      </c>
      <c r="R746" s="533" t="e">
        <f>+R744/D744</f>
        <v>#DIV/0!</v>
      </c>
      <c r="S746" s="125"/>
      <c r="T746" s="125"/>
      <c r="U746" s="125"/>
      <c r="V746" s="125"/>
      <c r="W746" s="329"/>
      <c r="X746" s="125"/>
      <c r="Y746" s="329"/>
      <c r="Z746" s="125"/>
      <c r="AA746" s="329"/>
      <c r="AB746" s="125"/>
      <c r="AC746" s="126"/>
      <c r="AD746" s="125"/>
      <c r="AE746" s="125"/>
      <c r="AF746" s="125"/>
      <c r="AG746" s="125"/>
      <c r="AH746" s="125"/>
      <c r="AI746" s="125"/>
      <c r="AJ746" s="125"/>
    </row>
    <row r="747" spans="1:36" ht="12.75" customHeight="1">
      <c r="A747" s="543"/>
      <c r="B747" s="331"/>
      <c r="C747" s="3" t="s">
        <v>1831</v>
      </c>
      <c r="D747" s="2"/>
      <c r="E747" s="364"/>
      <c r="F747" s="126"/>
      <c r="G747" s="364"/>
      <c r="H747" s="364"/>
      <c r="I747" s="364"/>
      <c r="J747" s="364"/>
      <c r="K747" s="364"/>
      <c r="L747" s="364"/>
      <c r="M747" s="364"/>
      <c r="N747" s="364"/>
      <c r="O747" s="407"/>
      <c r="P747" s="407"/>
      <c r="Q747" s="300"/>
      <c r="R747" s="466"/>
      <c r="S747" s="125"/>
      <c r="T747" s="125"/>
      <c r="U747" s="125"/>
      <c r="V747" s="125"/>
      <c r="W747" s="329"/>
      <c r="X747" s="125"/>
      <c r="Y747" s="329"/>
      <c r="Z747" s="125"/>
      <c r="AA747" s="329"/>
      <c r="AB747" s="125"/>
      <c r="AC747" s="126"/>
      <c r="AD747" s="125"/>
      <c r="AE747" s="125"/>
      <c r="AF747" s="125"/>
      <c r="AG747" s="125"/>
      <c r="AH747" s="125"/>
      <c r="AI747" s="125"/>
      <c r="AJ747" s="125"/>
    </row>
    <row r="748" spans="1:36" ht="12.75" customHeight="1">
      <c r="A748" s="543"/>
      <c r="B748" s="331"/>
      <c r="C748" s="3" t="s">
        <v>1832</v>
      </c>
      <c r="D748" s="2"/>
      <c r="E748" s="407"/>
      <c r="F748" s="300"/>
      <c r="G748" s="407"/>
      <c r="H748" s="407"/>
      <c r="I748" s="407"/>
      <c r="J748" s="407"/>
      <c r="K748" s="407"/>
      <c r="L748" s="407"/>
      <c r="M748" s="407"/>
      <c r="N748" s="407"/>
      <c r="O748" s="407"/>
      <c r="P748" s="407"/>
      <c r="Q748" s="300"/>
      <c r="R748" s="466"/>
      <c r="S748" s="125"/>
      <c r="T748" s="125"/>
      <c r="U748" s="125"/>
      <c r="V748" s="125"/>
      <c r="W748" s="329"/>
      <c r="X748" s="125"/>
      <c r="Y748" s="329"/>
      <c r="Z748" s="125"/>
      <c r="AA748" s="329"/>
      <c r="AB748" s="125"/>
      <c r="AC748" s="126"/>
      <c r="AD748" s="125"/>
      <c r="AE748" s="125"/>
      <c r="AF748" s="125"/>
      <c r="AG748" s="125"/>
      <c r="AH748" s="125"/>
      <c r="AI748" s="125"/>
      <c r="AJ748" s="125"/>
    </row>
    <row r="749" spans="1:36" ht="12.75" customHeight="1">
      <c r="A749" s="544"/>
      <c r="B749" s="350"/>
      <c r="C749" s="359"/>
      <c r="D749" s="356"/>
      <c r="E749" s="344"/>
      <c r="F749" s="171"/>
      <c r="G749" s="344"/>
      <c r="H749" s="344"/>
      <c r="I749" s="344"/>
      <c r="J749" s="344"/>
      <c r="K749" s="344"/>
      <c r="L749" s="344"/>
      <c r="M749" s="344"/>
      <c r="N749" s="344"/>
      <c r="O749" s="344"/>
      <c r="P749" s="344"/>
      <c r="Q749" s="171"/>
      <c r="R749" s="306"/>
      <c r="S749" s="125"/>
      <c r="T749" s="125"/>
      <c r="U749" s="125"/>
      <c r="V749" s="125"/>
      <c r="W749" s="329"/>
      <c r="X749" s="125"/>
      <c r="Y749" s="329"/>
      <c r="Z749" s="125"/>
      <c r="AA749" s="329"/>
      <c r="AB749" s="125"/>
      <c r="AC749" s="126"/>
      <c r="AD749" s="125"/>
      <c r="AE749" s="125"/>
      <c r="AF749" s="125"/>
      <c r="AG749" s="125"/>
      <c r="AH749" s="125"/>
      <c r="AI749" s="125"/>
      <c r="AJ749" s="125"/>
    </row>
    <row r="750" spans="1:36" ht="12.75" customHeight="1">
      <c r="A750" s="3"/>
      <c r="B750" s="2"/>
      <c r="C750" s="3"/>
      <c r="D750" s="2"/>
      <c r="E750" s="168"/>
      <c r="F750" s="125"/>
      <c r="G750" s="168"/>
      <c r="H750" s="168"/>
      <c r="I750" s="168"/>
      <c r="J750" s="168"/>
      <c r="K750" s="168"/>
      <c r="L750" s="168"/>
      <c r="M750" s="168"/>
      <c r="N750" s="168"/>
      <c r="O750" s="168"/>
      <c r="P750" s="168"/>
      <c r="Q750" s="125"/>
      <c r="R750" s="309"/>
      <c r="S750" s="125"/>
      <c r="T750" s="125"/>
      <c r="U750" s="125"/>
      <c r="V750" s="125"/>
      <c r="W750" s="329"/>
      <c r="X750" s="125"/>
      <c r="Y750" s="329"/>
      <c r="Z750" s="125"/>
      <c r="AA750" s="329"/>
      <c r="AB750" s="125"/>
      <c r="AC750" s="126"/>
      <c r="AD750" s="125"/>
      <c r="AE750" s="125"/>
      <c r="AF750" s="125"/>
      <c r="AG750" s="125"/>
      <c r="AH750" s="125"/>
      <c r="AI750" s="125"/>
      <c r="AJ750" s="125"/>
    </row>
    <row r="751" spans="1:36" ht="12.75" customHeight="1">
      <c r="A751" s="3"/>
      <c r="B751" s="2"/>
      <c r="C751" s="549"/>
      <c r="D751" s="2"/>
      <c r="E751" s="168"/>
      <c r="F751" s="125"/>
      <c r="G751" s="168"/>
      <c r="H751" s="168"/>
      <c r="I751" s="168"/>
      <c r="J751" s="168"/>
      <c r="K751" s="168"/>
      <c r="L751" s="168"/>
      <c r="M751" s="168"/>
      <c r="N751" s="168"/>
      <c r="O751" s="168"/>
      <c r="P751" s="168"/>
      <c r="Q751" s="125"/>
      <c r="R751" s="309" t="s">
        <v>24</v>
      </c>
      <c r="S751" s="125"/>
      <c r="T751" s="125"/>
      <c r="U751" s="125"/>
      <c r="V751" s="551">
        <f t="shared" ref="V751:AA751" si="95">SUM(V10:V749)</f>
        <v>28914.16</v>
      </c>
      <c r="W751" s="551">
        <f t="shared" si="95"/>
        <v>29867.13</v>
      </c>
      <c r="X751" s="551">
        <f t="shared" si="95"/>
        <v>56799.34</v>
      </c>
      <c r="Y751" s="551">
        <f t="shared" si="95"/>
        <v>56085.15</v>
      </c>
      <c r="Z751" s="551">
        <f t="shared" si="95"/>
        <v>60204.56</v>
      </c>
      <c r="AA751" s="551">
        <f t="shared" si="95"/>
        <v>81722.95</v>
      </c>
      <c r="AB751" s="125"/>
      <c r="AC751" s="126"/>
      <c r="AD751" s="125"/>
      <c r="AE751" s="125"/>
      <c r="AF751" s="125"/>
      <c r="AG751" s="125"/>
      <c r="AH751" s="125"/>
      <c r="AI751" s="125"/>
      <c r="AJ751" s="125"/>
    </row>
    <row r="752" spans="1:36" ht="12.75" customHeight="1">
      <c r="A752" s="3"/>
      <c r="B752" s="2"/>
      <c r="C752" s="3"/>
      <c r="D752" s="2"/>
      <c r="E752" s="168"/>
      <c r="F752" s="125"/>
      <c r="G752" s="168"/>
      <c r="H752" s="168"/>
      <c r="I752" s="168"/>
      <c r="J752" s="168"/>
      <c r="K752" s="168"/>
      <c r="L752" s="168"/>
      <c r="M752" s="168"/>
      <c r="N752" s="168"/>
      <c r="O752" s="168"/>
      <c r="P752" s="168"/>
      <c r="Q752" s="125"/>
      <c r="R752" s="309"/>
      <c r="S752" s="125"/>
      <c r="T752" s="125"/>
      <c r="U752" s="125"/>
      <c r="V752" s="125"/>
      <c r="W752" s="329"/>
      <c r="X752" s="125"/>
      <c r="Y752" s="329"/>
      <c r="Z752" s="125"/>
      <c r="AA752" s="329"/>
      <c r="AB752" s="125"/>
      <c r="AC752" s="126"/>
      <c r="AD752" s="125"/>
      <c r="AE752" s="125"/>
      <c r="AF752" s="125"/>
      <c r="AG752" s="125"/>
      <c r="AH752" s="125"/>
      <c r="AI752" s="125"/>
      <c r="AJ752" s="125"/>
    </row>
    <row r="753" spans="1:36" ht="12.75" customHeight="1">
      <c r="A753" s="425" t="s">
        <v>1592</v>
      </c>
      <c r="B753" s="161"/>
      <c r="C753" s="426"/>
      <c r="D753" s="161"/>
      <c r="E753" s="168"/>
      <c r="F753" s="125"/>
      <c r="G753" s="168"/>
      <c r="H753" s="168"/>
      <c r="I753" s="168"/>
      <c r="J753" s="168"/>
      <c r="K753" s="168"/>
      <c r="L753" s="168"/>
      <c r="M753" s="168"/>
      <c r="N753" s="168"/>
      <c r="O753" s="168"/>
      <c r="P753" s="168"/>
      <c r="Q753" s="125"/>
      <c r="R753" s="309"/>
      <c r="S753" s="426"/>
      <c r="T753" s="426"/>
      <c r="U753" s="426"/>
      <c r="V753" s="426"/>
      <c r="W753" s="552"/>
      <c r="X753" s="426"/>
      <c r="Y753" s="552"/>
      <c r="Z753" s="426"/>
      <c r="AA753" s="552"/>
      <c r="AB753" s="426"/>
      <c r="AC753" s="553"/>
      <c r="AD753" s="426"/>
      <c r="AE753" s="426"/>
      <c r="AF753" s="426"/>
      <c r="AG753" s="426"/>
      <c r="AH753" s="426"/>
      <c r="AI753" s="426"/>
      <c r="AJ753" s="426"/>
    </row>
    <row r="754" spans="1:36" ht="12.75" customHeight="1">
      <c r="A754" s="426"/>
      <c r="B754" s="161"/>
      <c r="C754" s="426"/>
      <c r="D754" s="161"/>
      <c r="E754" s="168"/>
      <c r="F754" s="125"/>
      <c r="G754" s="168"/>
      <c r="H754" s="168"/>
      <c r="I754" s="168"/>
      <c r="J754" s="168"/>
      <c r="K754" s="168"/>
      <c r="L754" s="168"/>
      <c r="M754" s="168"/>
      <c r="N754" s="168"/>
      <c r="O754" s="168"/>
      <c r="P754" s="168"/>
      <c r="Q754" s="125"/>
      <c r="R754" s="309"/>
      <c r="S754" s="426"/>
      <c r="T754" s="426"/>
      <c r="U754" s="426"/>
      <c r="V754" s="426"/>
      <c r="W754" s="552"/>
      <c r="X754" s="426"/>
      <c r="Y754" s="552"/>
      <c r="Z754" s="426"/>
      <c r="AA754" s="552"/>
      <c r="AB754" s="426"/>
      <c r="AC754" s="553"/>
      <c r="AD754" s="426"/>
      <c r="AE754" s="426"/>
      <c r="AF754" s="426"/>
      <c r="AG754" s="426"/>
      <c r="AH754" s="426"/>
      <c r="AI754" s="426"/>
      <c r="AJ754" s="426"/>
    </row>
    <row r="755" spans="1:36" ht="12.75" customHeight="1">
      <c r="A755" s="426"/>
      <c r="B755" s="161"/>
      <c r="C755" s="426"/>
      <c r="D755" s="161"/>
      <c r="E755" s="168"/>
      <c r="F755" s="125"/>
      <c r="G755" s="168"/>
      <c r="H755" s="168"/>
      <c r="I755" s="168"/>
      <c r="J755" s="168"/>
      <c r="K755" s="168"/>
      <c r="L755" s="168"/>
      <c r="M755" s="168"/>
      <c r="N755" s="168"/>
      <c r="O755" s="168"/>
      <c r="P755" s="168"/>
      <c r="Q755" s="125"/>
      <c r="R755" s="309"/>
      <c r="S755" s="426"/>
      <c r="T755" s="426"/>
      <c r="U755" s="426"/>
      <c r="V755" s="426"/>
      <c r="W755" s="552"/>
      <c r="X755" s="426"/>
      <c r="Y755" s="552"/>
      <c r="Z755" s="426"/>
      <c r="AA755" s="552"/>
      <c r="AB755" s="426"/>
      <c r="AC755" s="553"/>
      <c r="AD755" s="426"/>
      <c r="AE755" s="426"/>
      <c r="AF755" s="426"/>
      <c r="AG755" s="426"/>
      <c r="AH755" s="426"/>
      <c r="AI755" s="426"/>
      <c r="AJ755" s="426"/>
    </row>
    <row r="756" spans="1:36" ht="12.75" customHeight="1">
      <c r="A756" s="426"/>
      <c r="B756" s="161"/>
      <c r="C756" s="426"/>
      <c r="D756" s="161"/>
      <c r="E756" s="168"/>
      <c r="F756" s="125"/>
      <c r="G756" s="168"/>
      <c r="H756" s="168"/>
      <c r="I756" s="168"/>
      <c r="J756" s="168"/>
      <c r="K756" s="168"/>
      <c r="L756" s="168"/>
      <c r="M756" s="168"/>
      <c r="N756" s="168"/>
      <c r="O756" s="168"/>
      <c r="P756" s="168"/>
      <c r="Q756" s="125"/>
      <c r="R756" s="309"/>
      <c r="S756" s="426"/>
      <c r="T756" s="426"/>
      <c r="U756" s="426"/>
      <c r="V756" s="426"/>
      <c r="W756" s="552"/>
      <c r="X756" s="426"/>
      <c r="Y756" s="552"/>
      <c r="Z756" s="426"/>
      <c r="AA756" s="552"/>
      <c r="AB756" s="426"/>
      <c r="AC756" s="553"/>
      <c r="AD756" s="426"/>
      <c r="AE756" s="426"/>
      <c r="AF756" s="426"/>
      <c r="AG756" s="426"/>
      <c r="AH756" s="426"/>
      <c r="AI756" s="426"/>
      <c r="AJ756" s="426"/>
    </row>
    <row r="757" spans="1:36" ht="12.75" customHeight="1">
      <c r="A757" s="426"/>
      <c r="B757" s="161"/>
      <c r="C757" s="426"/>
      <c r="D757" s="161"/>
      <c r="E757" s="168"/>
      <c r="F757" s="125"/>
      <c r="G757" s="168"/>
      <c r="H757" s="168"/>
      <c r="I757" s="168"/>
      <c r="J757" s="168"/>
      <c r="K757" s="168"/>
      <c r="L757" s="168"/>
      <c r="M757" s="168"/>
      <c r="N757" s="168"/>
      <c r="O757" s="168"/>
      <c r="P757" s="168"/>
      <c r="Q757" s="125"/>
      <c r="R757" s="309"/>
      <c r="S757" s="426"/>
      <c r="T757" s="426"/>
      <c r="U757" s="426"/>
      <c r="V757" s="426"/>
      <c r="W757" s="552"/>
      <c r="X757" s="426"/>
      <c r="Y757" s="552"/>
      <c r="Z757" s="426"/>
      <c r="AA757" s="552"/>
      <c r="AB757" s="426"/>
      <c r="AC757" s="553"/>
      <c r="AD757" s="426"/>
      <c r="AE757" s="426"/>
      <c r="AF757" s="426"/>
      <c r="AG757" s="426"/>
      <c r="AH757" s="426"/>
      <c r="AI757" s="426"/>
      <c r="AJ757" s="426"/>
    </row>
    <row r="758" spans="1:36" ht="12.75" customHeight="1">
      <c r="A758" s="426"/>
      <c r="B758" s="161"/>
      <c r="C758" s="426"/>
      <c r="D758" s="161"/>
      <c r="E758" s="168"/>
      <c r="F758" s="125"/>
      <c r="G758" s="168"/>
      <c r="H758" s="168"/>
      <c r="I758" s="168"/>
      <c r="J758" s="168"/>
      <c r="K758" s="168"/>
      <c r="L758" s="168"/>
      <c r="M758" s="168"/>
      <c r="N758" s="168"/>
      <c r="O758" s="168"/>
      <c r="P758" s="168"/>
      <c r="Q758" s="125"/>
      <c r="R758" s="309"/>
      <c r="S758" s="426"/>
      <c r="T758" s="426"/>
      <c r="U758" s="426"/>
      <c r="V758" s="426"/>
      <c r="W758" s="552"/>
      <c r="X758" s="426"/>
      <c r="Y758" s="552"/>
      <c r="Z758" s="426"/>
      <c r="AA758" s="552"/>
      <c r="AB758" s="426"/>
      <c r="AC758" s="553"/>
      <c r="AD758" s="426"/>
      <c r="AE758" s="426"/>
      <c r="AF758" s="426"/>
      <c r="AG758" s="426"/>
      <c r="AH758" s="426"/>
      <c r="AI758" s="426"/>
      <c r="AJ758" s="426"/>
    </row>
    <row r="759" spans="1:36" ht="12.75" customHeight="1">
      <c r="A759" s="425" t="s">
        <v>1596</v>
      </c>
      <c r="B759" s="155"/>
      <c r="C759" s="428"/>
      <c r="D759" s="155"/>
      <c r="E759" s="125"/>
      <c r="F759" s="125"/>
      <c r="G759" s="125"/>
      <c r="H759" s="125"/>
      <c r="I759" s="125"/>
      <c r="J759" s="125"/>
      <c r="K759" s="125"/>
      <c r="L759" s="125"/>
      <c r="M759" s="125"/>
      <c r="N759" s="125"/>
      <c r="O759" s="125"/>
      <c r="P759" s="125"/>
      <c r="Q759" s="125"/>
      <c r="R759" s="309"/>
      <c r="S759" s="125"/>
      <c r="T759" s="125"/>
      <c r="U759" s="125"/>
      <c r="V759" s="125"/>
      <c r="W759" s="329"/>
      <c r="X759" s="125"/>
      <c r="Y759" s="329"/>
      <c r="Z759" s="125"/>
      <c r="AA759" s="329"/>
      <c r="AB759" s="125"/>
      <c r="AC759" s="126"/>
      <c r="AD759" s="125"/>
      <c r="AE759" s="125"/>
      <c r="AF759" s="125"/>
      <c r="AG759" s="125"/>
      <c r="AH759" s="125"/>
      <c r="AI759" s="125"/>
      <c r="AJ759" s="125"/>
    </row>
    <row r="760" spans="1:36" ht="12.75" customHeight="1">
      <c r="A760" s="426" t="s">
        <v>1597</v>
      </c>
      <c r="B760" s="155"/>
      <c r="C760" s="429" t="s">
        <v>660</v>
      </c>
      <c r="D760" s="155"/>
      <c r="E760" s="125"/>
      <c r="F760" s="125" t="s">
        <v>1598</v>
      </c>
      <c r="G760" s="125"/>
      <c r="H760" s="125"/>
      <c r="I760" s="125"/>
      <c r="J760" s="125"/>
      <c r="K760" s="125"/>
      <c r="L760" s="125"/>
      <c r="M760" s="125"/>
      <c r="N760" s="125"/>
      <c r="O760" s="125"/>
      <c r="P760" s="125"/>
      <c r="Q760" s="125"/>
      <c r="R760" s="125"/>
      <c r="S760" s="309"/>
      <c r="T760" s="309">
        <f>SUM(T9:T759)</f>
        <v>25140.747166666701</v>
      </c>
      <c r="U760" s="309">
        <f>SUM(U9:U759)</f>
        <v>299161.532724166</v>
      </c>
      <c r="V760" s="125"/>
      <c r="W760" s="329"/>
      <c r="X760" s="125"/>
      <c r="Y760" s="329"/>
      <c r="Z760" s="125"/>
      <c r="AA760" s="329"/>
      <c r="AB760" s="125"/>
      <c r="AC760" s="126"/>
      <c r="AD760" s="125"/>
      <c r="AE760" s="125"/>
      <c r="AF760" s="125"/>
      <c r="AG760" s="125"/>
      <c r="AH760" s="125"/>
      <c r="AI760" s="125"/>
      <c r="AJ760" s="125"/>
    </row>
    <row r="761" spans="1:36" ht="12.75" customHeight="1">
      <c r="A761" s="125"/>
      <c r="B761" s="155"/>
      <c r="C761" s="125"/>
      <c r="D761" s="155"/>
      <c r="E761" s="125"/>
      <c r="F761" s="125"/>
      <c r="G761" s="125"/>
      <c r="H761" s="125"/>
      <c r="I761" s="125"/>
      <c r="J761" s="125"/>
      <c r="K761" s="125"/>
      <c r="L761" s="125"/>
      <c r="M761" s="125"/>
      <c r="N761" s="125"/>
      <c r="O761" s="125"/>
      <c r="P761" s="125"/>
      <c r="Q761" s="125"/>
      <c r="R761" s="125"/>
      <c r="S761" s="125"/>
      <c r="T761" s="125"/>
      <c r="U761" s="125"/>
      <c r="V761" s="125"/>
      <c r="W761" s="329"/>
      <c r="X761" s="125"/>
      <c r="Y761" s="329"/>
      <c r="Z761" s="125"/>
      <c r="AA761" s="329"/>
      <c r="AB761" s="125"/>
      <c r="AC761" s="126"/>
      <c r="AD761" s="125"/>
      <c r="AE761" s="125"/>
      <c r="AF761" s="125"/>
      <c r="AG761" s="125"/>
      <c r="AH761" s="125"/>
      <c r="AI761" s="125"/>
      <c r="AJ761" s="125"/>
    </row>
    <row r="762" spans="1:36" ht="12.75" customHeight="1">
      <c r="A762" s="125"/>
      <c r="B762" s="161" t="s">
        <v>1599</v>
      </c>
      <c r="C762" s="426" t="s">
        <v>1600</v>
      </c>
      <c r="D762" s="155"/>
      <c r="E762" s="125"/>
      <c r="F762" s="125" t="s">
        <v>1601</v>
      </c>
      <c r="G762" s="125"/>
      <c r="H762" s="125"/>
      <c r="I762" s="125"/>
      <c r="J762" s="125"/>
      <c r="K762" s="125"/>
      <c r="L762" s="125"/>
      <c r="M762" s="125"/>
      <c r="N762" s="125"/>
      <c r="O762" s="125"/>
      <c r="P762" s="125"/>
      <c r="Q762" s="125"/>
      <c r="R762" s="125"/>
      <c r="S762" s="125"/>
      <c r="T762" s="125"/>
      <c r="U762" s="125"/>
      <c r="V762" s="125"/>
      <c r="W762" s="329"/>
      <c r="X762" s="125"/>
      <c r="Y762" s="329"/>
      <c r="Z762" s="125"/>
      <c r="AA762" s="329"/>
      <c r="AB762" s="125"/>
      <c r="AC762" s="126"/>
      <c r="AD762" s="125"/>
      <c r="AE762" s="125"/>
      <c r="AF762" s="125"/>
      <c r="AG762" s="125"/>
      <c r="AH762" s="125"/>
      <c r="AI762" s="125"/>
      <c r="AJ762" s="125"/>
    </row>
    <row r="763" spans="1:36" ht="12.75" customHeight="1">
      <c r="A763" s="125"/>
      <c r="B763" s="161"/>
      <c r="C763" s="426" t="s">
        <v>1602</v>
      </c>
      <c r="D763" s="155"/>
      <c r="E763" s="125"/>
      <c r="F763" s="125"/>
      <c r="G763" s="125"/>
      <c r="H763" s="125"/>
      <c r="I763" s="125"/>
      <c r="J763" s="125"/>
      <c r="K763" s="125"/>
      <c r="L763" s="125"/>
      <c r="M763" s="125"/>
      <c r="N763" s="125"/>
      <c r="O763" s="125"/>
      <c r="P763" s="125"/>
      <c r="Q763" s="125"/>
      <c r="R763" s="125"/>
      <c r="S763" s="125"/>
      <c r="T763" s="125"/>
      <c r="U763" s="125"/>
      <c r="V763" s="125"/>
      <c r="W763" s="329"/>
      <c r="X763" s="125"/>
      <c r="Y763" s="329"/>
      <c r="Z763" s="125"/>
      <c r="AA763" s="329"/>
      <c r="AB763" s="125"/>
      <c r="AC763" s="126"/>
      <c r="AD763" s="125"/>
      <c r="AE763" s="125"/>
      <c r="AF763" s="125"/>
      <c r="AG763" s="125"/>
      <c r="AH763" s="125"/>
      <c r="AI763" s="125"/>
      <c r="AJ763" s="125"/>
    </row>
    <row r="764" spans="1:36" ht="12.75" customHeight="1">
      <c r="A764" s="125"/>
      <c r="B764" s="161"/>
      <c r="C764" s="426" t="s">
        <v>1603</v>
      </c>
      <c r="D764" s="155"/>
      <c r="E764" s="125"/>
      <c r="F764" s="125" t="s">
        <v>1604</v>
      </c>
      <c r="G764" s="125"/>
      <c r="H764" s="125"/>
      <c r="I764" s="125"/>
      <c r="J764" s="125"/>
      <c r="K764" s="125"/>
      <c r="L764" s="125"/>
      <c r="M764" s="125"/>
      <c r="N764" s="125"/>
      <c r="O764" s="125"/>
      <c r="P764" s="125"/>
      <c r="Q764" s="125"/>
      <c r="R764" s="125"/>
      <c r="S764" s="125"/>
      <c r="T764" s="125"/>
      <c r="U764" s="125"/>
      <c r="V764" s="125"/>
      <c r="W764" s="329"/>
      <c r="X764" s="125"/>
      <c r="Y764" s="329"/>
      <c r="Z764" s="125"/>
      <c r="AA764" s="329"/>
      <c r="AB764" s="125"/>
      <c r="AC764" s="126"/>
      <c r="AD764" s="125"/>
      <c r="AE764" s="125"/>
      <c r="AF764" s="125"/>
      <c r="AG764" s="125"/>
      <c r="AH764" s="125"/>
      <c r="AI764" s="125"/>
      <c r="AJ764" s="125"/>
    </row>
    <row r="765" spans="1:36" ht="12.75" customHeight="1">
      <c r="A765" s="125"/>
      <c r="B765" s="155"/>
      <c r="C765" s="125"/>
      <c r="D765" s="155"/>
      <c r="E765" s="125"/>
      <c r="F765" s="125"/>
      <c r="G765" s="125"/>
      <c r="H765" s="125"/>
      <c r="I765" s="125"/>
      <c r="J765" s="125"/>
      <c r="K765" s="125"/>
      <c r="L765" s="125"/>
      <c r="M765" s="125"/>
      <c r="N765" s="125"/>
      <c r="O765" s="125"/>
      <c r="P765" s="125"/>
      <c r="Q765" s="125"/>
      <c r="R765" s="125"/>
      <c r="S765" s="125"/>
      <c r="T765" s="125"/>
      <c r="U765" s="125"/>
      <c r="V765" s="125"/>
      <c r="W765" s="329"/>
      <c r="X765" s="125"/>
      <c r="Y765" s="329"/>
      <c r="Z765" s="125"/>
      <c r="AA765" s="329"/>
      <c r="AB765" s="125"/>
      <c r="AC765" s="126"/>
      <c r="AD765" s="125"/>
      <c r="AE765" s="125"/>
      <c r="AF765" s="125"/>
      <c r="AG765" s="125"/>
      <c r="AH765" s="125"/>
      <c r="AI765" s="125"/>
      <c r="AJ765" s="125"/>
    </row>
    <row r="766" spans="1:36" ht="12.75" customHeight="1">
      <c r="A766" s="125"/>
      <c r="B766" s="155"/>
      <c r="C766" s="426"/>
      <c r="D766" s="155"/>
      <c r="E766" s="125"/>
      <c r="F766" s="125" t="s">
        <v>1605</v>
      </c>
      <c r="G766" s="125"/>
      <c r="H766" s="125"/>
      <c r="I766" s="125"/>
      <c r="J766" s="125"/>
      <c r="K766" s="125"/>
      <c r="L766" s="125"/>
      <c r="M766" s="125"/>
      <c r="N766" s="125"/>
      <c r="O766" s="125"/>
      <c r="P766" s="125"/>
      <c r="Q766" s="125"/>
      <c r="R766" s="125"/>
      <c r="S766" s="125"/>
      <c r="T766" s="125"/>
      <c r="U766" s="125"/>
      <c r="V766" s="125"/>
      <c r="W766" s="329"/>
      <c r="X766" s="125"/>
      <c r="Y766" s="329"/>
      <c r="Z766" s="125"/>
      <c r="AA766" s="329"/>
      <c r="AB766" s="125"/>
      <c r="AC766" s="126"/>
      <c r="AD766" s="125"/>
      <c r="AE766" s="125"/>
      <c r="AF766" s="125"/>
      <c r="AG766" s="125"/>
      <c r="AH766" s="125"/>
      <c r="AI766" s="125"/>
      <c r="AJ766" s="125"/>
    </row>
    <row r="767" spans="1:36" ht="12.75" customHeight="1">
      <c r="A767" s="125"/>
      <c r="B767" s="155"/>
      <c r="C767" s="125"/>
      <c r="D767" s="155"/>
      <c r="E767" s="125"/>
      <c r="F767" s="125"/>
      <c r="G767" s="125"/>
      <c r="H767" s="125"/>
      <c r="I767" s="125"/>
      <c r="J767" s="125"/>
      <c r="K767" s="125"/>
      <c r="L767" s="125"/>
      <c r="M767" s="125"/>
      <c r="N767" s="125"/>
      <c r="O767" s="125"/>
      <c r="P767" s="125"/>
      <c r="Q767" s="125"/>
      <c r="R767" s="125"/>
      <c r="S767" s="125"/>
      <c r="T767" s="125"/>
      <c r="U767" s="125"/>
      <c r="V767" s="125"/>
      <c r="W767" s="329"/>
      <c r="X767" s="125"/>
      <c r="Y767" s="329"/>
      <c r="Z767" s="125"/>
      <c r="AA767" s="329"/>
      <c r="AB767" s="125"/>
      <c r="AC767" s="126"/>
      <c r="AD767" s="125"/>
      <c r="AE767" s="125"/>
      <c r="AF767" s="125"/>
      <c r="AG767" s="125"/>
      <c r="AH767" s="125"/>
      <c r="AI767" s="125"/>
      <c r="AJ767" s="125"/>
    </row>
    <row r="768" spans="1:36" ht="12.75" customHeight="1">
      <c r="A768" s="125"/>
      <c r="B768" s="155"/>
      <c r="C768" s="426"/>
      <c r="D768" s="155"/>
      <c r="E768" s="125"/>
      <c r="F768" s="125"/>
      <c r="G768" s="125"/>
      <c r="H768" s="125"/>
      <c r="I768" s="125"/>
      <c r="J768" s="125"/>
      <c r="K768" s="125"/>
      <c r="L768" s="125"/>
      <c r="M768" s="125"/>
      <c r="N768" s="125"/>
      <c r="O768" s="125"/>
      <c r="P768" s="125"/>
      <c r="Q768" s="125"/>
      <c r="R768" s="125"/>
      <c r="S768" s="125"/>
      <c r="T768" s="125"/>
      <c r="U768" s="125"/>
      <c r="V768" s="125"/>
      <c r="W768" s="329"/>
      <c r="X768" s="125"/>
      <c r="Y768" s="329"/>
      <c r="Z768" s="125"/>
      <c r="AA768" s="329"/>
      <c r="AB768" s="125"/>
      <c r="AC768" s="126"/>
      <c r="AD768" s="125"/>
      <c r="AE768" s="125"/>
      <c r="AF768" s="125"/>
      <c r="AG768" s="125"/>
      <c r="AH768" s="125"/>
      <c r="AI768" s="125"/>
      <c r="AJ768" s="125"/>
    </row>
    <row r="769" spans="1:36" ht="12.75" customHeight="1">
      <c r="A769" s="125"/>
      <c r="B769" s="155"/>
      <c r="C769" s="125"/>
      <c r="D769" s="155"/>
      <c r="E769" s="125"/>
      <c r="F769" s="125"/>
      <c r="G769" s="125"/>
      <c r="H769" s="125"/>
      <c r="I769" s="125"/>
      <c r="J769" s="125"/>
      <c r="K769" s="125"/>
      <c r="L769" s="125"/>
      <c r="M769" s="125"/>
      <c r="N769" s="125"/>
      <c r="O769" s="125"/>
      <c r="P769" s="125"/>
      <c r="Q769" s="125"/>
      <c r="R769" s="125"/>
      <c r="S769" s="125"/>
      <c r="T769" s="125"/>
      <c r="U769" s="125"/>
      <c r="V769" s="125"/>
      <c r="W769" s="329"/>
      <c r="X769" s="125"/>
      <c r="Y769" s="329"/>
      <c r="Z769" s="125"/>
      <c r="AA769" s="329"/>
      <c r="AB769" s="125"/>
      <c r="AC769" s="126"/>
      <c r="AD769" s="125"/>
      <c r="AE769" s="125"/>
      <c r="AF769" s="125"/>
      <c r="AG769" s="125"/>
      <c r="AH769" s="125"/>
      <c r="AI769" s="125"/>
      <c r="AJ769" s="125"/>
    </row>
    <row r="770" spans="1:36" ht="12.75" customHeight="1">
      <c r="A770" s="125"/>
      <c r="B770" s="155"/>
      <c r="C770" s="426"/>
      <c r="D770" s="155"/>
      <c r="E770" s="125"/>
      <c r="F770" s="125"/>
      <c r="G770" s="125"/>
      <c r="H770" s="125"/>
      <c r="I770" s="125"/>
      <c r="J770" s="125"/>
      <c r="K770" s="125"/>
      <c r="L770" s="125"/>
      <c r="M770" s="125"/>
      <c r="N770" s="125"/>
      <c r="O770" s="125"/>
      <c r="P770" s="125"/>
      <c r="Q770" s="125"/>
      <c r="R770" s="125"/>
      <c r="S770" s="125"/>
      <c r="T770" s="125"/>
      <c r="U770" s="125"/>
      <c r="V770" s="125"/>
      <c r="W770" s="329"/>
      <c r="X770" s="125"/>
      <c r="Y770" s="329"/>
      <c r="Z770" s="125"/>
      <c r="AA770" s="329"/>
      <c r="AB770" s="125"/>
      <c r="AC770" s="126"/>
      <c r="AD770" s="125"/>
      <c r="AE770" s="125"/>
      <c r="AF770" s="125"/>
      <c r="AG770" s="125"/>
      <c r="AH770" s="125"/>
      <c r="AI770" s="125"/>
      <c r="AJ770" s="125"/>
    </row>
    <row r="771" spans="1:36" ht="12.75" customHeight="1">
      <c r="A771" s="125"/>
      <c r="B771" s="155"/>
      <c r="C771" s="125"/>
      <c r="D771" s="155"/>
      <c r="E771" s="125"/>
      <c r="F771" s="125"/>
      <c r="G771" s="125"/>
      <c r="H771" s="125"/>
      <c r="I771" s="125"/>
      <c r="J771" s="125"/>
      <c r="K771" s="125"/>
      <c r="L771" s="125"/>
      <c r="M771" s="125"/>
      <c r="N771" s="125"/>
      <c r="O771" s="125"/>
      <c r="P771" s="125"/>
      <c r="Q771" s="125"/>
      <c r="R771" s="125"/>
      <c r="S771" s="125"/>
      <c r="T771" s="125"/>
      <c r="U771" s="125"/>
      <c r="V771" s="125"/>
      <c r="W771" s="329"/>
      <c r="X771" s="125"/>
      <c r="Y771" s="329"/>
      <c r="Z771" s="125"/>
      <c r="AA771" s="329"/>
      <c r="AB771" s="125"/>
      <c r="AC771" s="126"/>
      <c r="AD771" s="125"/>
      <c r="AE771" s="125"/>
      <c r="AF771" s="125"/>
      <c r="AG771" s="125"/>
      <c r="AH771" s="125"/>
      <c r="AI771" s="125"/>
      <c r="AJ771" s="125"/>
    </row>
    <row r="772" spans="1:36" ht="12.75" customHeight="1">
      <c r="A772" s="125"/>
      <c r="B772" s="155"/>
      <c r="C772" s="125" t="s">
        <v>1597</v>
      </c>
      <c r="D772" s="429">
        <f>SUM(D9:D765)</f>
        <v>252338.08</v>
      </c>
      <c r="E772" s="125"/>
      <c r="F772" s="125"/>
      <c r="G772" s="125"/>
      <c r="H772" s="125"/>
      <c r="I772" s="125"/>
      <c r="J772" s="125"/>
      <c r="K772" s="125"/>
      <c r="L772" s="125"/>
      <c r="M772" s="125"/>
      <c r="N772" s="125"/>
      <c r="O772" s="125"/>
      <c r="P772" s="125"/>
      <c r="Q772" s="125"/>
      <c r="R772" s="125"/>
      <c r="S772" s="125"/>
      <c r="T772" s="125"/>
      <c r="U772" s="125"/>
      <c r="V772" s="125"/>
      <c r="W772" s="329"/>
      <c r="X772" s="125"/>
      <c r="Y772" s="329"/>
      <c r="Z772" s="125"/>
      <c r="AA772" s="329"/>
      <c r="AB772" s="125"/>
      <c r="AC772" s="126"/>
      <c r="AD772" s="125"/>
      <c r="AE772" s="125"/>
      <c r="AF772" s="125"/>
      <c r="AG772" s="125"/>
      <c r="AH772" s="125"/>
      <c r="AI772" s="125"/>
      <c r="AJ772" s="125"/>
    </row>
  </sheetData>
  <mergeCells count="7">
    <mergeCell ref="C324:D324"/>
    <mergeCell ref="C393:D393"/>
    <mergeCell ref="C24:D24"/>
    <mergeCell ref="C30:D30"/>
    <mergeCell ref="C78:D78"/>
    <mergeCell ref="C94:D94"/>
    <mergeCell ref="C323:D323"/>
  </mergeCells>
  <pageMargins left="0.15" right="0.15" top="0.32" bottom="0.46" header="0" footer="0"/>
  <pageSetup paperSize="9" orientation="landscape"/>
  <rowBreaks count="10" manualBreakCount="10">
    <brk id="76" man="1"/>
    <brk id="140" man="1"/>
    <brk id="192" man="1"/>
    <brk id="278" man="1"/>
    <brk id="342" man="1"/>
    <brk id="401" man="1"/>
    <brk id="476" man="1"/>
    <brk id="551" man="1"/>
    <brk id="631" man="1"/>
    <brk id="711" man="1"/>
  </rowBreaks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V597"/>
  <sheetViews>
    <sheetView workbookViewId="0"/>
  </sheetViews>
  <sheetFormatPr defaultColWidth="12.54296875" defaultRowHeight="15" customHeight="1"/>
  <cols>
    <col min="1" max="1" width="14.6328125" customWidth="1"/>
    <col min="2" max="2" width="9.6328125" customWidth="1"/>
    <col min="3" max="3" width="52.36328125" customWidth="1"/>
    <col min="4" max="4" width="10.90625" customWidth="1"/>
    <col min="5" max="5" width="15.36328125" hidden="1" customWidth="1"/>
    <col min="6" max="6" width="15" hidden="1" customWidth="1"/>
    <col min="7" max="7" width="15.36328125" hidden="1" customWidth="1"/>
    <col min="8" max="8" width="15.08984375" hidden="1" customWidth="1"/>
    <col min="9" max="9" width="15.6328125" hidden="1" customWidth="1"/>
    <col min="10" max="10" width="15.08984375" hidden="1" customWidth="1"/>
    <col min="11" max="11" width="14.90625" hidden="1" customWidth="1"/>
    <col min="12" max="13" width="15.08984375" customWidth="1"/>
    <col min="14" max="14" width="15.36328125" customWidth="1"/>
    <col min="15" max="15" width="15.08984375" customWidth="1"/>
    <col min="16" max="16" width="15.90625" customWidth="1"/>
    <col min="17" max="23" width="16.6328125" customWidth="1"/>
    <col min="24" max="25" width="18.08984375" customWidth="1"/>
    <col min="26" max="33" width="12.6328125" customWidth="1"/>
    <col min="34" max="48" width="9.08984375" customWidth="1"/>
  </cols>
  <sheetData>
    <row r="1" spans="1:48" ht="18" customHeight="1">
      <c r="A1" s="1" t="s">
        <v>659</v>
      </c>
      <c r="B1" s="2"/>
      <c r="C1" s="3"/>
      <c r="D1" s="2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125"/>
      <c r="V1" s="125"/>
      <c r="W1" s="125"/>
      <c r="X1" s="125"/>
      <c r="Y1" s="125"/>
      <c r="Z1" s="125"/>
      <c r="AA1" s="151"/>
      <c r="AB1" s="152"/>
      <c r="AC1" s="125"/>
      <c r="AD1" s="125"/>
      <c r="AE1" s="125"/>
      <c r="AF1" s="125"/>
      <c r="AG1" s="125"/>
      <c r="AH1" s="125"/>
      <c r="AI1" s="125"/>
      <c r="AJ1" s="125"/>
      <c r="AK1" s="125"/>
      <c r="AL1" s="125"/>
      <c r="AM1" s="125"/>
      <c r="AN1" s="125"/>
      <c r="AO1" s="125"/>
      <c r="AP1" s="125"/>
      <c r="AQ1" s="125"/>
      <c r="AR1" s="125"/>
      <c r="AS1" s="125"/>
      <c r="AT1" s="125"/>
      <c r="AU1" s="125"/>
      <c r="AV1" s="125"/>
    </row>
    <row r="2" spans="1:48" ht="12.75" customHeight="1">
      <c r="A2" s="4"/>
      <c r="B2" s="2" t="s">
        <v>660</v>
      </c>
      <c r="C2" s="3"/>
      <c r="D2" s="2"/>
      <c r="E2" s="3" t="s">
        <v>661</v>
      </c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125"/>
      <c r="V2" s="125"/>
      <c r="W2" s="125"/>
      <c r="X2" s="83"/>
      <c r="Y2" s="83"/>
      <c r="Z2" s="125"/>
      <c r="AA2" s="151"/>
      <c r="AB2" s="152"/>
      <c r="AC2" s="125"/>
      <c r="AD2" s="125"/>
      <c r="AE2" s="125"/>
      <c r="AF2" s="125"/>
      <c r="AG2" s="125"/>
      <c r="AH2" s="125"/>
      <c r="AI2" s="125"/>
      <c r="AJ2" s="125"/>
      <c r="AK2" s="125"/>
      <c r="AL2" s="125"/>
      <c r="AM2" s="125"/>
      <c r="AN2" s="125"/>
      <c r="AO2" s="125"/>
      <c r="AP2" s="125"/>
      <c r="AQ2" s="125"/>
      <c r="AR2" s="125"/>
      <c r="AS2" s="125"/>
      <c r="AT2" s="125"/>
      <c r="AU2" s="125"/>
      <c r="AV2" s="125"/>
    </row>
    <row r="3" spans="1:48" ht="12.75" customHeight="1">
      <c r="A3" s="5" t="s">
        <v>660</v>
      </c>
      <c r="B3" s="6"/>
      <c r="C3" s="7"/>
      <c r="D3" s="7"/>
      <c r="E3" s="8" t="s">
        <v>662</v>
      </c>
      <c r="F3" s="8"/>
      <c r="G3" s="8"/>
      <c r="H3" s="8"/>
      <c r="I3" s="8"/>
      <c r="J3" s="98"/>
      <c r="K3" s="8"/>
      <c r="L3" s="8"/>
      <c r="M3" s="8"/>
      <c r="N3" s="99"/>
      <c r="O3" s="100"/>
      <c r="P3" s="100"/>
      <c r="Q3" s="8" t="s">
        <v>662</v>
      </c>
      <c r="R3" s="8"/>
      <c r="S3" s="8"/>
      <c r="T3" s="8"/>
      <c r="U3" s="8"/>
      <c r="V3" s="98"/>
      <c r="W3" s="99"/>
      <c r="X3" s="133"/>
      <c r="Y3" s="153"/>
      <c r="Z3" s="125"/>
      <c r="AA3" s="151"/>
      <c r="AB3" s="152"/>
      <c r="AC3" s="125"/>
      <c r="AD3" s="125"/>
      <c r="AE3" s="125"/>
      <c r="AF3" s="125"/>
      <c r="AG3" s="125"/>
      <c r="AH3" s="125"/>
      <c r="AI3" s="125"/>
      <c r="AJ3" s="125"/>
      <c r="AK3" s="125"/>
      <c r="AL3" s="125"/>
      <c r="AM3" s="125"/>
      <c r="AN3" s="125"/>
      <c r="AO3" s="125"/>
      <c r="AP3" s="125"/>
      <c r="AQ3" s="125"/>
      <c r="AR3" s="125"/>
      <c r="AS3" s="125"/>
      <c r="AT3" s="125"/>
      <c r="AU3" s="125"/>
      <c r="AV3" s="125"/>
    </row>
    <row r="4" spans="1:48" ht="41.25" customHeight="1">
      <c r="A4" s="9" t="s">
        <v>663</v>
      </c>
      <c r="B4" s="10" t="s">
        <v>664</v>
      </c>
      <c r="C4" s="11" t="s">
        <v>455</v>
      </c>
      <c r="D4" s="11" t="s">
        <v>665</v>
      </c>
      <c r="E4" s="12">
        <v>38353</v>
      </c>
      <c r="F4" s="12">
        <v>38384</v>
      </c>
      <c r="G4" s="12">
        <v>38412</v>
      </c>
      <c r="H4" s="12">
        <v>38443</v>
      </c>
      <c r="I4" s="12">
        <v>38473</v>
      </c>
      <c r="J4" s="12">
        <v>38504</v>
      </c>
      <c r="K4" s="12">
        <v>38534</v>
      </c>
      <c r="L4" s="12">
        <v>38565</v>
      </c>
      <c r="M4" s="12">
        <v>38596</v>
      </c>
      <c r="N4" s="12">
        <v>38626</v>
      </c>
      <c r="O4" s="12">
        <v>38657</v>
      </c>
      <c r="P4" s="12">
        <v>38687</v>
      </c>
      <c r="Q4" s="12">
        <v>38718</v>
      </c>
      <c r="R4" s="12">
        <v>38749</v>
      </c>
      <c r="S4" s="12">
        <v>38777</v>
      </c>
      <c r="T4" s="12">
        <v>38808</v>
      </c>
      <c r="U4" s="12">
        <v>38838</v>
      </c>
      <c r="V4" s="12">
        <v>38869</v>
      </c>
      <c r="W4" s="134">
        <v>38899</v>
      </c>
      <c r="X4" s="135" t="s">
        <v>1833</v>
      </c>
      <c r="Y4" s="154" t="s">
        <v>1834</v>
      </c>
      <c r="Z4" s="155"/>
      <c r="AA4" s="156"/>
      <c r="AB4" s="157"/>
      <c r="AC4" s="155"/>
      <c r="AD4" s="155"/>
      <c r="AE4" s="155"/>
      <c r="AF4" s="155"/>
      <c r="AG4" s="155"/>
      <c r="AH4" s="155"/>
      <c r="AI4" s="155"/>
      <c r="AJ4" s="155"/>
      <c r="AK4" s="155"/>
      <c r="AL4" s="155"/>
      <c r="AM4" s="155"/>
      <c r="AN4" s="155"/>
      <c r="AO4" s="155"/>
      <c r="AP4" s="155"/>
      <c r="AQ4" s="155"/>
      <c r="AR4" s="155"/>
      <c r="AS4" s="155"/>
      <c r="AT4" s="155"/>
      <c r="AU4" s="155"/>
      <c r="AV4" s="155"/>
    </row>
    <row r="5" spans="1:48" ht="9" customHeight="1">
      <c r="A5" s="13"/>
      <c r="B5" s="14"/>
      <c r="C5" s="14"/>
      <c r="D5" s="14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36"/>
      <c r="Y5" s="158"/>
      <c r="Z5" s="155"/>
      <c r="AA5" s="156"/>
      <c r="AB5" s="157"/>
      <c r="AC5" s="155"/>
      <c r="AD5" s="155"/>
      <c r="AE5" s="155"/>
      <c r="AF5" s="155"/>
      <c r="AG5" s="155"/>
      <c r="AH5" s="155"/>
      <c r="AI5" s="155"/>
      <c r="AJ5" s="155"/>
      <c r="AK5" s="155"/>
      <c r="AL5" s="155"/>
      <c r="AM5" s="155"/>
      <c r="AN5" s="155"/>
      <c r="AO5" s="155"/>
      <c r="AP5" s="155"/>
      <c r="AQ5" s="155"/>
      <c r="AR5" s="155"/>
      <c r="AS5" s="155"/>
      <c r="AT5" s="155"/>
      <c r="AU5" s="155"/>
      <c r="AV5" s="155"/>
    </row>
    <row r="6" spans="1:48" ht="12" customHeight="1">
      <c r="A6" s="16"/>
      <c r="B6" s="17"/>
      <c r="C6" s="17"/>
      <c r="D6" s="17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36"/>
      <c r="Y6" s="158"/>
      <c r="Z6" s="155"/>
      <c r="AA6" s="156"/>
      <c r="AB6" s="157"/>
      <c r="AC6" s="155"/>
      <c r="AD6" s="155"/>
      <c r="AE6" s="155"/>
      <c r="AF6" s="155"/>
      <c r="AG6" s="155"/>
      <c r="AH6" s="155"/>
      <c r="AI6" s="155"/>
      <c r="AJ6" s="155"/>
      <c r="AK6" s="155"/>
      <c r="AL6" s="155"/>
      <c r="AM6" s="155"/>
      <c r="AN6" s="155"/>
      <c r="AO6" s="155"/>
      <c r="AP6" s="155"/>
      <c r="AQ6" s="155"/>
      <c r="AR6" s="155"/>
      <c r="AS6" s="155"/>
      <c r="AT6" s="155"/>
      <c r="AU6" s="155"/>
      <c r="AV6" s="155"/>
    </row>
    <row r="7" spans="1:48" ht="16.5" customHeight="1">
      <c r="A7" s="13"/>
      <c r="B7" s="19"/>
      <c r="C7" s="19"/>
      <c r="D7" s="19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137"/>
      <c r="R7" s="137"/>
      <c r="S7" s="137"/>
      <c r="T7" s="137"/>
      <c r="U7" s="137"/>
      <c r="V7" s="137"/>
      <c r="W7" s="137"/>
      <c r="X7" s="138"/>
      <c r="Y7" s="159"/>
      <c r="Z7" s="125"/>
      <c r="AA7" s="151"/>
      <c r="AB7" s="152"/>
      <c r="AC7" s="125"/>
      <c r="AD7" s="125"/>
      <c r="AE7" s="125"/>
      <c r="AF7" s="125"/>
      <c r="AG7" s="125"/>
      <c r="AH7" s="125"/>
      <c r="AI7" s="125"/>
      <c r="AJ7" s="125"/>
      <c r="AK7" s="125"/>
      <c r="AL7" s="125"/>
      <c r="AM7" s="125"/>
      <c r="AN7" s="125"/>
      <c r="AO7" s="125"/>
      <c r="AP7" s="125"/>
      <c r="AQ7" s="125"/>
      <c r="AR7" s="125"/>
      <c r="AS7" s="125"/>
      <c r="AT7" s="125"/>
      <c r="AU7" s="125"/>
      <c r="AV7" s="125"/>
    </row>
    <row r="8" spans="1:48" ht="16.5" customHeight="1">
      <c r="A8" s="21"/>
      <c r="B8" s="22"/>
      <c r="C8" s="22"/>
      <c r="D8" s="22"/>
      <c r="E8" s="23"/>
      <c r="F8" s="23"/>
      <c r="G8" s="24"/>
      <c r="H8" s="25"/>
      <c r="I8" s="101"/>
      <c r="J8" s="101"/>
      <c r="K8" s="101"/>
      <c r="L8" s="101"/>
      <c r="M8" s="101"/>
      <c r="N8" s="101"/>
      <c r="O8" s="101"/>
      <c r="P8" s="102"/>
      <c r="Q8" s="95"/>
      <c r="R8" s="95"/>
      <c r="S8" s="95"/>
      <c r="T8" s="139"/>
      <c r="U8" s="139"/>
      <c r="V8" s="139"/>
      <c r="W8" s="140"/>
      <c r="X8" s="141"/>
      <c r="Y8" s="160"/>
      <c r="Z8" s="161"/>
      <c r="AA8" s="162"/>
      <c r="AB8" s="163"/>
      <c r="AC8" s="161"/>
      <c r="AD8" s="161"/>
      <c r="AE8" s="161"/>
      <c r="AF8" s="161"/>
      <c r="AG8" s="161"/>
      <c r="AH8" s="125"/>
      <c r="AI8" s="125"/>
      <c r="AJ8" s="125"/>
      <c r="AK8" s="125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5"/>
    </row>
    <row r="9" spans="1:48" ht="12.75" customHeight="1">
      <c r="A9" s="26" t="s">
        <v>575</v>
      </c>
      <c r="B9" s="27">
        <v>566</v>
      </c>
      <c r="C9" s="28" t="s">
        <v>576</v>
      </c>
      <c r="D9" s="29">
        <v>1044</v>
      </c>
      <c r="E9" s="30">
        <v>127350.67</v>
      </c>
      <c r="F9" s="30">
        <v>31138.94</v>
      </c>
      <c r="G9" s="30">
        <v>39788.449999999997</v>
      </c>
      <c r="H9" s="30">
        <v>43963.68</v>
      </c>
      <c r="I9" s="30">
        <v>45232.22</v>
      </c>
      <c r="J9" s="30">
        <v>120712.44</v>
      </c>
      <c r="K9" s="30">
        <v>45627.62</v>
      </c>
      <c r="L9" s="30">
        <v>45920.95</v>
      </c>
      <c r="M9" s="30">
        <v>33839.93</v>
      </c>
      <c r="N9" s="30">
        <v>46087.48</v>
      </c>
      <c r="O9" s="30">
        <v>43875.1</v>
      </c>
      <c r="P9" s="103">
        <v>63497.07</v>
      </c>
      <c r="Q9" s="35">
        <v>97450.69</v>
      </c>
      <c r="R9" s="35">
        <v>36069.4</v>
      </c>
      <c r="S9" s="35">
        <v>32688.62</v>
      </c>
      <c r="T9" s="35">
        <v>38759.1</v>
      </c>
      <c r="U9" s="35">
        <v>46237.120000000003</v>
      </c>
      <c r="V9" s="35">
        <v>104231.44</v>
      </c>
      <c r="W9" s="104">
        <v>30286.7</v>
      </c>
      <c r="X9" s="142">
        <f>SUM(L9:W9)</f>
        <v>618943.6</v>
      </c>
      <c r="Y9" s="164">
        <f>AVERAGE(L9:W9)</f>
        <v>51578.633333333302</v>
      </c>
      <c r="Z9" s="125"/>
      <c r="AA9" s="151"/>
      <c r="AB9" s="152"/>
      <c r="AC9" s="125"/>
      <c r="AD9" s="125"/>
      <c r="AE9" s="125"/>
      <c r="AF9" s="125"/>
      <c r="AG9" s="125"/>
      <c r="AH9" s="125"/>
      <c r="AI9" s="125"/>
      <c r="AJ9" s="125"/>
      <c r="AK9" s="125"/>
      <c r="AL9" s="125"/>
      <c r="AM9" s="125"/>
      <c r="AN9" s="125"/>
      <c r="AO9" s="125"/>
      <c r="AP9" s="125"/>
      <c r="AQ9" s="125"/>
      <c r="AR9" s="125"/>
      <c r="AS9" s="125"/>
      <c r="AT9" s="125"/>
      <c r="AU9" s="125"/>
      <c r="AV9" s="125"/>
    </row>
    <row r="10" spans="1:48" ht="12.75" customHeight="1">
      <c r="A10" s="31"/>
      <c r="B10" s="32"/>
      <c r="C10" s="33" t="s">
        <v>687</v>
      </c>
      <c r="D10" s="34"/>
      <c r="E10" s="35">
        <v>3037.07</v>
      </c>
      <c r="F10" s="35" t="s">
        <v>376</v>
      </c>
      <c r="G10" s="35" t="s">
        <v>376</v>
      </c>
      <c r="H10" s="35" t="s">
        <v>376</v>
      </c>
      <c r="I10" s="35" t="s">
        <v>376</v>
      </c>
      <c r="J10" s="35">
        <v>2373.2399999999998</v>
      </c>
      <c r="K10" s="35" t="s">
        <v>376</v>
      </c>
      <c r="L10" s="35" t="s">
        <v>376</v>
      </c>
      <c r="M10" s="35" t="s">
        <v>376</v>
      </c>
      <c r="N10" s="35" t="s">
        <v>376</v>
      </c>
      <c r="O10" s="35" t="s">
        <v>376</v>
      </c>
      <c r="P10" s="104" t="s">
        <v>376</v>
      </c>
      <c r="Q10" s="35">
        <v>47.07</v>
      </c>
      <c r="R10" s="35" t="s">
        <v>376</v>
      </c>
      <c r="S10" s="35" t="s">
        <v>376</v>
      </c>
      <c r="T10" s="35" t="s">
        <v>376</v>
      </c>
      <c r="U10" s="35" t="s">
        <v>376</v>
      </c>
      <c r="V10" s="35" t="s">
        <v>376</v>
      </c>
      <c r="W10" s="104" t="s">
        <v>376</v>
      </c>
      <c r="X10" s="143"/>
      <c r="Y10" s="165"/>
      <c r="Z10" s="125"/>
      <c r="AA10" s="166"/>
      <c r="AB10" s="152"/>
      <c r="AC10" s="125"/>
      <c r="AD10" s="125"/>
      <c r="AE10" s="125"/>
      <c r="AF10" s="125"/>
      <c r="AG10" s="125"/>
      <c r="AH10" s="125"/>
      <c r="AI10" s="125"/>
      <c r="AJ10" s="125"/>
      <c r="AK10" s="125"/>
      <c r="AL10" s="125"/>
      <c r="AM10" s="125"/>
      <c r="AN10" s="125"/>
      <c r="AO10" s="125"/>
      <c r="AP10" s="125"/>
      <c r="AQ10" s="125"/>
      <c r="AR10" s="125"/>
      <c r="AS10" s="125"/>
      <c r="AT10" s="125"/>
      <c r="AU10" s="125"/>
      <c r="AV10" s="125"/>
    </row>
    <row r="11" spans="1:48" ht="12.75" customHeight="1">
      <c r="A11" s="31"/>
      <c r="B11" s="32"/>
      <c r="C11" s="36" t="s">
        <v>688</v>
      </c>
      <c r="D11" s="34"/>
      <c r="E11" s="37">
        <f t="shared" ref="E11:P11" si="0">E9/$D$9</f>
        <v>121.983400383142</v>
      </c>
      <c r="F11" s="37">
        <f t="shared" si="0"/>
        <v>29.8265708812261</v>
      </c>
      <c r="G11" s="37">
        <f t="shared" si="0"/>
        <v>38.111542145593901</v>
      </c>
      <c r="H11" s="37">
        <f t="shared" si="0"/>
        <v>42.110804597701097</v>
      </c>
      <c r="I11" s="37">
        <f t="shared" si="0"/>
        <v>43.325881226053603</v>
      </c>
      <c r="J11" s="37">
        <f t="shared" si="0"/>
        <v>115.624942528736</v>
      </c>
      <c r="K11" s="37">
        <f t="shared" si="0"/>
        <v>43.7046168582376</v>
      </c>
      <c r="L11" s="37">
        <f t="shared" si="0"/>
        <v>43.985584291187699</v>
      </c>
      <c r="M11" s="37">
        <f t="shared" si="0"/>
        <v>32.413726053639799</v>
      </c>
      <c r="N11" s="37">
        <f t="shared" si="0"/>
        <v>44.145095785440603</v>
      </c>
      <c r="O11" s="37">
        <f t="shared" si="0"/>
        <v>42.025957854406101</v>
      </c>
      <c r="P11" s="105">
        <f t="shared" si="0"/>
        <v>60.820948275862101</v>
      </c>
      <c r="Q11" s="118">
        <f>'2006'!E11</f>
        <v>93.343572796934893</v>
      </c>
      <c r="R11" s="118">
        <f>'2006'!F11</f>
        <v>34.549233716475101</v>
      </c>
      <c r="S11" s="118">
        <f>'2006'!G11</f>
        <v>31.310938697318001</v>
      </c>
      <c r="T11" s="118">
        <f>'2006'!H11</f>
        <v>37.125574712643697</v>
      </c>
      <c r="U11" s="118">
        <f>'2006'!I11</f>
        <v>44.288429118773898</v>
      </c>
      <c r="V11" s="118">
        <f>'2006'!J11</f>
        <v>99.838544061302699</v>
      </c>
      <c r="W11" s="110">
        <f>'2006'!K11</f>
        <v>29.010249042145599</v>
      </c>
      <c r="X11" s="142">
        <f>SUM(L11:W11)</f>
        <v>592.85785440612995</v>
      </c>
      <c r="Y11" s="164">
        <f>X11/12</f>
        <v>49.404821200510902</v>
      </c>
      <c r="Z11" s="125"/>
      <c r="AA11" s="151"/>
      <c r="AB11" s="152"/>
      <c r="AC11" s="125"/>
      <c r="AD11" s="125"/>
      <c r="AE11" s="125"/>
      <c r="AF11" s="125"/>
      <c r="AG11" s="125"/>
      <c r="AH11" s="125"/>
      <c r="AI11" s="125"/>
      <c r="AJ11" s="125"/>
      <c r="AK11" s="125"/>
      <c r="AL11" s="125"/>
      <c r="AM11" s="125"/>
      <c r="AN11" s="125"/>
      <c r="AO11" s="125"/>
      <c r="AP11" s="125"/>
      <c r="AQ11" s="125"/>
      <c r="AR11" s="125"/>
      <c r="AS11" s="125"/>
      <c r="AT11" s="125"/>
      <c r="AU11" s="125"/>
      <c r="AV11" s="125"/>
    </row>
    <row r="12" spans="1:48" ht="12.75" customHeight="1">
      <c r="A12" s="31"/>
      <c r="B12" s="32"/>
      <c r="C12" s="36" t="s">
        <v>689</v>
      </c>
      <c r="D12" s="34"/>
      <c r="E12" s="38" t="s">
        <v>690</v>
      </c>
      <c r="F12" s="38"/>
      <c r="G12" s="38"/>
      <c r="H12" s="38"/>
      <c r="I12" s="38"/>
      <c r="J12" s="38" t="s">
        <v>691</v>
      </c>
      <c r="K12" s="38"/>
      <c r="L12" s="38"/>
      <c r="M12" s="38"/>
      <c r="N12" s="38"/>
      <c r="O12" s="38"/>
      <c r="P12" s="106"/>
      <c r="Q12" s="144" t="s">
        <v>1613</v>
      </c>
      <c r="R12" s="144"/>
      <c r="S12" s="144"/>
      <c r="T12" s="144"/>
      <c r="U12" s="144"/>
      <c r="V12" s="144"/>
      <c r="W12" s="145"/>
      <c r="X12" s="143"/>
      <c r="Y12" s="167">
        <f>Y11/D9</f>
        <v>4.7322625670987398E-2</v>
      </c>
      <c r="Z12" s="125"/>
      <c r="AA12" s="151"/>
      <c r="AB12" s="152"/>
      <c r="AC12" s="125"/>
      <c r="AD12" s="125"/>
      <c r="AE12" s="125"/>
      <c r="AF12" s="125"/>
      <c r="AG12" s="125"/>
      <c r="AH12" s="125"/>
      <c r="AI12" s="125"/>
      <c r="AJ12" s="125"/>
      <c r="AK12" s="125"/>
      <c r="AL12" s="125"/>
      <c r="AM12" s="125"/>
      <c r="AN12" s="125"/>
      <c r="AO12" s="125"/>
      <c r="AP12" s="125"/>
      <c r="AQ12" s="125"/>
      <c r="AR12" s="125"/>
      <c r="AS12" s="125"/>
      <c r="AT12" s="125"/>
      <c r="AU12" s="125"/>
      <c r="AV12" s="125"/>
    </row>
    <row r="13" spans="1:48" ht="12.75" customHeight="1">
      <c r="A13" s="31"/>
      <c r="B13" s="32"/>
      <c r="C13" s="36" t="s">
        <v>692</v>
      </c>
      <c r="D13" s="34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106"/>
      <c r="Q13" s="144"/>
      <c r="R13" s="144"/>
      <c r="S13" s="144"/>
      <c r="T13" s="144"/>
      <c r="U13" s="144"/>
      <c r="V13" s="144"/>
      <c r="W13" s="145"/>
      <c r="X13" s="143"/>
      <c r="Y13" s="165"/>
      <c r="Z13" s="125"/>
      <c r="AA13" s="151"/>
      <c r="AB13" s="152"/>
      <c r="AC13" s="125"/>
      <c r="AD13" s="125"/>
      <c r="AE13" s="125"/>
      <c r="AF13" s="125"/>
      <c r="AG13" s="125"/>
      <c r="AH13" s="125"/>
      <c r="AI13" s="125"/>
      <c r="AJ13" s="125"/>
      <c r="AK13" s="125"/>
      <c r="AL13" s="125"/>
      <c r="AM13" s="125"/>
      <c r="AN13" s="125"/>
      <c r="AO13" s="125"/>
      <c r="AP13" s="125"/>
      <c r="AQ13" s="125"/>
      <c r="AR13" s="125"/>
      <c r="AS13" s="125"/>
      <c r="AT13" s="125"/>
      <c r="AU13" s="125"/>
      <c r="AV13" s="125"/>
    </row>
    <row r="14" spans="1:48" ht="12.75" customHeight="1">
      <c r="A14" s="31"/>
      <c r="B14" s="32"/>
      <c r="C14" s="33" t="s">
        <v>693</v>
      </c>
      <c r="D14" s="34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106"/>
      <c r="Q14" s="35"/>
      <c r="R14" s="146"/>
      <c r="S14" s="147"/>
      <c r="T14" s="95"/>
      <c r="U14" s="95"/>
      <c r="V14" s="95"/>
      <c r="W14" s="131"/>
      <c r="X14" s="143"/>
      <c r="Y14" s="165"/>
      <c r="Z14" s="125"/>
      <c r="AA14" s="151"/>
      <c r="AB14" s="152"/>
      <c r="AC14" s="125"/>
      <c r="AD14" s="125"/>
      <c r="AE14" s="125"/>
      <c r="AF14" s="125"/>
      <c r="AG14" s="125"/>
      <c r="AH14" s="125"/>
      <c r="AI14" s="125"/>
      <c r="AJ14" s="125"/>
      <c r="AK14" s="125"/>
      <c r="AL14" s="125"/>
      <c r="AM14" s="125"/>
      <c r="AN14" s="125"/>
      <c r="AO14" s="125"/>
      <c r="AP14" s="125"/>
      <c r="AQ14" s="125"/>
      <c r="AR14" s="125"/>
      <c r="AS14" s="125"/>
      <c r="AT14" s="125"/>
      <c r="AU14" s="125"/>
      <c r="AV14" s="125"/>
    </row>
    <row r="15" spans="1:48" ht="12.75" customHeight="1">
      <c r="A15" s="31"/>
      <c r="B15" s="32"/>
      <c r="C15" s="33" t="s">
        <v>694</v>
      </c>
      <c r="D15" s="34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104"/>
      <c r="Q15" s="148"/>
      <c r="R15" s="149"/>
      <c r="S15" s="147"/>
      <c r="T15" s="95"/>
      <c r="U15" s="95"/>
      <c r="V15" s="95"/>
      <c r="W15" s="131"/>
      <c r="X15" s="143"/>
      <c r="Y15" s="165"/>
      <c r="Z15" s="125"/>
      <c r="AA15" s="151"/>
      <c r="AB15" s="152"/>
      <c r="AC15" s="125"/>
      <c r="AD15" s="125"/>
      <c r="AE15" s="125"/>
      <c r="AF15" s="125"/>
      <c r="AG15" s="125"/>
      <c r="AH15" s="125"/>
      <c r="AI15" s="125"/>
      <c r="AJ15" s="125"/>
      <c r="AK15" s="125"/>
      <c r="AL15" s="125"/>
      <c r="AM15" s="125"/>
      <c r="AN15" s="125"/>
      <c r="AO15" s="125"/>
      <c r="AP15" s="125"/>
      <c r="AQ15" s="125"/>
      <c r="AR15" s="125"/>
      <c r="AS15" s="125"/>
      <c r="AT15" s="125"/>
      <c r="AU15" s="125"/>
      <c r="AV15" s="125"/>
    </row>
    <row r="16" spans="1:48" ht="12.75" customHeight="1">
      <c r="A16" s="31"/>
      <c r="B16" s="32"/>
      <c r="C16" s="36" t="s">
        <v>682</v>
      </c>
      <c r="D16" s="34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104"/>
      <c r="Q16" s="148"/>
      <c r="R16" s="149"/>
      <c r="S16" s="147"/>
      <c r="T16" s="95"/>
      <c r="U16" s="95"/>
      <c r="V16" s="95"/>
      <c r="W16" s="131"/>
      <c r="X16" s="143"/>
      <c r="Y16" s="165"/>
      <c r="Z16" s="125"/>
      <c r="AA16" s="151"/>
      <c r="AB16" s="152"/>
      <c r="AC16" s="125"/>
      <c r="AD16" s="125"/>
      <c r="AE16" s="125"/>
      <c r="AF16" s="125"/>
      <c r="AG16" s="125"/>
      <c r="AH16" s="125"/>
      <c r="AI16" s="125"/>
      <c r="AJ16" s="125"/>
      <c r="AK16" s="125"/>
      <c r="AL16" s="125"/>
      <c r="AM16" s="125"/>
      <c r="AN16" s="125"/>
      <c r="AO16" s="125"/>
      <c r="AP16" s="125"/>
      <c r="AQ16" s="125"/>
      <c r="AR16" s="125"/>
      <c r="AS16" s="125"/>
      <c r="AT16" s="125"/>
      <c r="AU16" s="125"/>
      <c r="AV16" s="125"/>
    </row>
    <row r="17" spans="1:48" ht="12.75" customHeight="1">
      <c r="A17" s="31"/>
      <c r="B17" s="32"/>
      <c r="C17" s="36" t="s">
        <v>692</v>
      </c>
      <c r="D17" s="34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104"/>
      <c r="Q17" s="148"/>
      <c r="R17" s="149"/>
      <c r="S17" s="147"/>
      <c r="T17" s="95"/>
      <c r="U17" s="95"/>
      <c r="V17" s="95"/>
      <c r="W17" s="131"/>
      <c r="X17" s="143"/>
      <c r="Y17" s="165"/>
      <c r="Z17" s="125"/>
      <c r="AA17" s="151"/>
      <c r="AB17" s="152"/>
      <c r="AC17" s="125"/>
      <c r="AD17" s="125"/>
      <c r="AE17" s="125"/>
      <c r="AF17" s="125"/>
      <c r="AG17" s="125"/>
      <c r="AH17" s="125"/>
      <c r="AI17" s="125"/>
      <c r="AJ17" s="125"/>
      <c r="AK17" s="125"/>
      <c r="AL17" s="125"/>
      <c r="AM17" s="125"/>
      <c r="AN17" s="125"/>
      <c r="AO17" s="125"/>
      <c r="AP17" s="125"/>
      <c r="AQ17" s="125"/>
      <c r="AR17" s="125"/>
      <c r="AS17" s="125"/>
      <c r="AT17" s="125"/>
      <c r="AU17" s="125"/>
      <c r="AV17" s="125"/>
    </row>
    <row r="18" spans="1:48" ht="12.75" customHeight="1">
      <c r="A18" s="31"/>
      <c r="B18" s="32"/>
      <c r="C18" s="36" t="s">
        <v>695</v>
      </c>
      <c r="D18" s="34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104"/>
      <c r="Q18" s="148"/>
      <c r="R18" s="149"/>
      <c r="S18" s="147"/>
      <c r="T18" s="95"/>
      <c r="U18" s="95"/>
      <c r="V18" s="95"/>
      <c r="W18" s="131"/>
      <c r="X18" s="143"/>
      <c r="Y18" s="165"/>
      <c r="Z18" s="125"/>
      <c r="AA18" s="151"/>
      <c r="AB18" s="152"/>
      <c r="AC18" s="125"/>
      <c r="AD18" s="125"/>
      <c r="AE18" s="125"/>
      <c r="AF18" s="125"/>
      <c r="AG18" s="125"/>
      <c r="AH18" s="125"/>
      <c r="AI18" s="125"/>
      <c r="AJ18" s="125"/>
      <c r="AK18" s="125"/>
      <c r="AL18" s="125"/>
      <c r="AM18" s="125"/>
      <c r="AN18" s="125"/>
      <c r="AO18" s="125"/>
      <c r="AP18" s="125"/>
      <c r="AQ18" s="125"/>
      <c r="AR18" s="125"/>
      <c r="AS18" s="125"/>
      <c r="AT18" s="125"/>
      <c r="AU18" s="125"/>
      <c r="AV18" s="125"/>
    </row>
    <row r="19" spans="1:48" ht="12.75" customHeight="1">
      <c r="A19" s="31"/>
      <c r="B19" s="32"/>
      <c r="C19" s="36" t="s">
        <v>696</v>
      </c>
      <c r="D19" s="34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104"/>
      <c r="Q19" s="148"/>
      <c r="R19" s="149"/>
      <c r="S19" s="147"/>
      <c r="T19" s="95"/>
      <c r="U19" s="95"/>
      <c r="V19" s="95"/>
      <c r="W19" s="131"/>
      <c r="X19" s="143"/>
      <c r="Y19" s="165"/>
      <c r="Z19" s="125"/>
      <c r="AA19" s="151"/>
      <c r="AB19" s="152"/>
      <c r="AC19" s="125"/>
      <c r="AD19" s="125"/>
      <c r="AE19" s="125"/>
      <c r="AF19" s="125"/>
      <c r="AG19" s="125"/>
      <c r="AH19" s="125"/>
      <c r="AI19" s="125"/>
      <c r="AJ19" s="125"/>
      <c r="AK19" s="125"/>
      <c r="AL19" s="125"/>
      <c r="AM19" s="125"/>
      <c r="AN19" s="125"/>
      <c r="AO19" s="125"/>
      <c r="AP19" s="125"/>
      <c r="AQ19" s="125"/>
      <c r="AR19" s="125"/>
      <c r="AS19" s="125"/>
      <c r="AT19" s="125"/>
      <c r="AU19" s="125"/>
      <c r="AV19" s="125"/>
    </row>
    <row r="20" spans="1:48" ht="12.75" customHeight="1">
      <c r="A20" s="31"/>
      <c r="B20" s="32"/>
      <c r="C20" s="36" t="s">
        <v>697</v>
      </c>
      <c r="D20" s="34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104"/>
      <c r="Q20" s="148"/>
      <c r="R20" s="149"/>
      <c r="S20" s="147"/>
      <c r="T20" s="95"/>
      <c r="U20" s="95"/>
      <c r="V20" s="95"/>
      <c r="W20" s="131"/>
      <c r="X20" s="143"/>
      <c r="Y20" s="165"/>
      <c r="Z20" s="125"/>
      <c r="AA20" s="151"/>
      <c r="AB20" s="152"/>
      <c r="AC20" s="125"/>
      <c r="AD20" s="125"/>
      <c r="AE20" s="125"/>
      <c r="AF20" s="125"/>
      <c r="AG20" s="125"/>
      <c r="AH20" s="125"/>
      <c r="AI20" s="125"/>
      <c r="AJ20" s="125"/>
      <c r="AK20" s="125"/>
      <c r="AL20" s="125"/>
      <c r="AM20" s="125"/>
      <c r="AN20" s="125"/>
      <c r="AO20" s="125"/>
      <c r="AP20" s="125"/>
      <c r="AQ20" s="125"/>
      <c r="AR20" s="125"/>
      <c r="AS20" s="125"/>
      <c r="AT20" s="125"/>
      <c r="AU20" s="125"/>
      <c r="AV20" s="125"/>
    </row>
    <row r="21" spans="1:48" ht="12.75" customHeight="1">
      <c r="A21" s="31"/>
      <c r="B21" s="32"/>
      <c r="C21" s="36" t="s">
        <v>698</v>
      </c>
      <c r="D21" s="34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104"/>
      <c r="Q21" s="148"/>
      <c r="R21" s="149"/>
      <c r="S21" s="147"/>
      <c r="T21" s="95"/>
      <c r="U21" s="95"/>
      <c r="V21" s="95"/>
      <c r="W21" s="131"/>
      <c r="X21" s="143"/>
      <c r="Y21" s="165"/>
      <c r="Z21" s="125"/>
      <c r="AA21" s="151"/>
      <c r="AB21" s="152"/>
      <c r="AC21" s="125"/>
      <c r="AD21" s="125"/>
      <c r="AE21" s="125"/>
      <c r="AF21" s="125"/>
      <c r="AG21" s="125"/>
      <c r="AH21" s="125"/>
      <c r="AI21" s="125"/>
      <c r="AJ21" s="125"/>
      <c r="AK21" s="125"/>
      <c r="AL21" s="125"/>
      <c r="AM21" s="125"/>
      <c r="AN21" s="125"/>
      <c r="AO21" s="125"/>
      <c r="AP21" s="125"/>
      <c r="AQ21" s="125"/>
      <c r="AR21" s="125"/>
      <c r="AS21" s="125"/>
      <c r="AT21" s="125"/>
      <c r="AU21" s="125"/>
      <c r="AV21" s="125"/>
    </row>
    <row r="22" spans="1:48" ht="12.75" customHeight="1">
      <c r="A22" s="39"/>
      <c r="B22" s="40"/>
      <c r="C22" s="36"/>
      <c r="D22" s="34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107"/>
      <c r="Q22" s="148"/>
      <c r="R22" s="149"/>
      <c r="S22" s="147"/>
      <c r="T22" s="95"/>
      <c r="U22" s="95"/>
      <c r="V22" s="95"/>
      <c r="W22" s="131"/>
      <c r="X22" s="143"/>
      <c r="Y22" s="165"/>
      <c r="Z22" s="125"/>
      <c r="AA22" s="151"/>
      <c r="AB22" s="152"/>
      <c r="AC22" s="125"/>
      <c r="AD22" s="125"/>
      <c r="AE22" s="125"/>
      <c r="AF22" s="125"/>
      <c r="AG22" s="125"/>
      <c r="AH22" s="125"/>
      <c r="AI22" s="125"/>
      <c r="AJ22" s="125"/>
      <c r="AK22" s="125"/>
      <c r="AL22" s="125"/>
      <c r="AM22" s="125"/>
      <c r="AN22" s="125"/>
      <c r="AO22" s="125"/>
      <c r="AP22" s="125"/>
      <c r="AQ22" s="125"/>
      <c r="AR22" s="125"/>
      <c r="AS22" s="125"/>
      <c r="AT22" s="125"/>
      <c r="AU22" s="125"/>
      <c r="AV22" s="125"/>
    </row>
    <row r="23" spans="1:48" ht="12.75" customHeight="1">
      <c r="A23" s="42" t="s">
        <v>609</v>
      </c>
      <c r="B23" s="43">
        <v>723</v>
      </c>
      <c r="C23" s="44" t="s">
        <v>712</v>
      </c>
      <c r="D23" s="29">
        <v>1477</v>
      </c>
      <c r="E23" s="45">
        <v>90738.35</v>
      </c>
      <c r="F23" s="45">
        <v>79070.399999999994</v>
      </c>
      <c r="G23" s="45">
        <v>107692.8</v>
      </c>
      <c r="H23" s="45">
        <v>87833.9</v>
      </c>
      <c r="I23" s="45">
        <v>94741.7</v>
      </c>
      <c r="J23" s="108">
        <v>79349.100000000006</v>
      </c>
      <c r="K23" s="45">
        <v>76380.800000000003</v>
      </c>
      <c r="L23" s="45">
        <v>79788.05</v>
      </c>
      <c r="M23" s="45">
        <v>82688.240000000005</v>
      </c>
      <c r="N23" s="45">
        <v>81497.350000000006</v>
      </c>
      <c r="O23" s="45">
        <v>91273.15</v>
      </c>
      <c r="P23" s="108">
        <v>85798.15</v>
      </c>
      <c r="Q23" s="144">
        <v>68269.649999999994</v>
      </c>
      <c r="R23" s="144">
        <v>66177.649999999994</v>
      </c>
      <c r="S23" s="144">
        <v>85198.45</v>
      </c>
      <c r="T23" s="144">
        <v>72288.149999999994</v>
      </c>
      <c r="U23" s="144">
        <v>81052.12</v>
      </c>
      <c r="V23" s="144">
        <v>83072.210000000006</v>
      </c>
      <c r="W23" s="145">
        <v>91035.7</v>
      </c>
      <c r="X23" s="142">
        <f>SUM(L23:W23)</f>
        <v>968138.87</v>
      </c>
      <c r="Y23" s="164">
        <f>AVERAGE(L23:W23)</f>
        <v>80678.239166666695</v>
      </c>
      <c r="Z23" s="125"/>
      <c r="AA23" s="151"/>
      <c r="AB23" s="152"/>
      <c r="AC23" s="125"/>
      <c r="AD23" s="125"/>
      <c r="AE23" s="125"/>
      <c r="AF23" s="125"/>
      <c r="AG23" s="125"/>
      <c r="AH23" s="125"/>
      <c r="AI23" s="125"/>
      <c r="AJ23" s="125"/>
      <c r="AK23" s="125"/>
      <c r="AL23" s="125"/>
      <c r="AM23" s="125"/>
      <c r="AN23" s="125"/>
      <c r="AO23" s="125"/>
      <c r="AP23" s="125"/>
      <c r="AQ23" s="125"/>
      <c r="AR23" s="125"/>
      <c r="AS23" s="125"/>
      <c r="AT23" s="125"/>
      <c r="AU23" s="125"/>
      <c r="AV23" s="125"/>
    </row>
    <row r="24" spans="1:48" ht="12.75" customHeight="1">
      <c r="A24" s="46"/>
      <c r="B24" s="47"/>
      <c r="C24" s="1524" t="s">
        <v>713</v>
      </c>
      <c r="D24" s="1511"/>
      <c r="E24" s="35" t="s">
        <v>376</v>
      </c>
      <c r="F24" s="35" t="s">
        <v>376</v>
      </c>
      <c r="G24" s="35" t="s">
        <v>376</v>
      </c>
      <c r="H24" s="35" t="s">
        <v>376</v>
      </c>
      <c r="I24" s="35" t="s">
        <v>376</v>
      </c>
      <c r="J24" s="104" t="s">
        <v>376</v>
      </c>
      <c r="K24" s="35" t="s">
        <v>376</v>
      </c>
      <c r="L24" s="35" t="s">
        <v>376</v>
      </c>
      <c r="M24" s="35" t="s">
        <v>376</v>
      </c>
      <c r="N24" s="35" t="s">
        <v>376</v>
      </c>
      <c r="O24" s="35" t="s">
        <v>376</v>
      </c>
      <c r="P24" s="104" t="s">
        <v>376</v>
      </c>
      <c r="Q24" s="144" t="s">
        <v>376</v>
      </c>
      <c r="R24" s="144" t="s">
        <v>376</v>
      </c>
      <c r="S24" s="144" t="s">
        <v>376</v>
      </c>
      <c r="T24" s="144" t="s">
        <v>376</v>
      </c>
      <c r="U24" s="144" t="s">
        <v>376</v>
      </c>
      <c r="V24" s="144" t="s">
        <v>376</v>
      </c>
      <c r="W24" s="145" t="s">
        <v>376</v>
      </c>
      <c r="X24" s="143"/>
      <c r="Y24" s="165"/>
      <c r="Z24" s="125"/>
      <c r="AA24" s="151"/>
      <c r="AB24" s="152"/>
      <c r="AC24" s="125"/>
      <c r="AD24" s="125"/>
      <c r="AE24" s="125"/>
      <c r="AF24" s="125"/>
      <c r="AG24" s="125"/>
      <c r="AH24" s="125"/>
      <c r="AI24" s="125"/>
      <c r="AJ24" s="125"/>
      <c r="AK24" s="125"/>
      <c r="AL24" s="125"/>
      <c r="AM24" s="125"/>
      <c r="AN24" s="125"/>
      <c r="AO24" s="125"/>
      <c r="AP24" s="125"/>
      <c r="AQ24" s="125"/>
      <c r="AR24" s="125"/>
      <c r="AS24" s="125"/>
      <c r="AT24" s="125"/>
      <c r="AU24" s="125"/>
      <c r="AV24" s="125"/>
    </row>
    <row r="25" spans="1:48" ht="12.75" customHeight="1">
      <c r="A25" s="46"/>
      <c r="B25" s="47"/>
      <c r="C25" s="48" t="s">
        <v>714</v>
      </c>
      <c r="D25" s="34"/>
      <c r="E25" s="49">
        <f t="shared" ref="E25:P25" si="1">E23/$D$23</f>
        <v>61.434224779959401</v>
      </c>
      <c r="F25" s="49">
        <f t="shared" si="1"/>
        <v>53.534461746783997</v>
      </c>
      <c r="G25" s="49">
        <f t="shared" si="1"/>
        <v>72.913202437373101</v>
      </c>
      <c r="H25" s="49">
        <f t="shared" si="1"/>
        <v>59.467772511848302</v>
      </c>
      <c r="I25" s="49">
        <f t="shared" si="1"/>
        <v>64.1446851726473</v>
      </c>
      <c r="J25" s="109">
        <f t="shared" si="1"/>
        <v>53.723155044008102</v>
      </c>
      <c r="K25" s="110">
        <f t="shared" si="1"/>
        <v>51.713473256601198</v>
      </c>
      <c r="L25" s="110">
        <f t="shared" si="1"/>
        <v>54.020345294515899</v>
      </c>
      <c r="M25" s="110">
        <f t="shared" si="1"/>
        <v>55.983913337847</v>
      </c>
      <c r="N25" s="110">
        <f t="shared" si="1"/>
        <v>55.177623561272902</v>
      </c>
      <c r="O25" s="110">
        <f t="shared" si="1"/>
        <v>61.796310088016199</v>
      </c>
      <c r="P25" s="110">
        <f t="shared" si="1"/>
        <v>58.089471902505103</v>
      </c>
      <c r="Q25" s="118">
        <f>'2006'!E25</f>
        <v>46.221834800270798</v>
      </c>
      <c r="R25" s="118">
        <f>'2006'!F25</f>
        <v>44.805450236966799</v>
      </c>
      <c r="S25" s="118">
        <f>'2006'!G25</f>
        <v>57.683446174678402</v>
      </c>
      <c r="T25" s="118">
        <f>'2006'!H25</f>
        <v>48.942552471225497</v>
      </c>
      <c r="U25" s="118">
        <f>'2006'!I25</f>
        <v>54.876181448882903</v>
      </c>
      <c r="V25" s="118">
        <f>'2006'!J25</f>
        <v>56.2438794854435</v>
      </c>
      <c r="W25" s="110">
        <f>'2006'!K25</f>
        <v>61.6355450236967</v>
      </c>
      <c r="X25" s="142">
        <f>SUM(L25:W25)</f>
        <v>655.47655382532196</v>
      </c>
      <c r="Y25" s="164">
        <f>AVERAGE(L25:W25)</f>
        <v>54.623046152110099</v>
      </c>
      <c r="Z25" s="125"/>
      <c r="AA25" s="151"/>
      <c r="AB25" s="152"/>
      <c r="AC25" s="125"/>
      <c r="AD25" s="125"/>
      <c r="AE25" s="125"/>
      <c r="AF25" s="125"/>
      <c r="AG25" s="125"/>
      <c r="AH25" s="125"/>
      <c r="AI25" s="125"/>
      <c r="AJ25" s="125"/>
      <c r="AK25" s="125"/>
      <c r="AL25" s="125"/>
      <c r="AM25" s="125"/>
      <c r="AN25" s="125"/>
      <c r="AO25" s="125"/>
      <c r="AP25" s="125"/>
      <c r="AQ25" s="125"/>
      <c r="AR25" s="125"/>
      <c r="AS25" s="125"/>
      <c r="AT25" s="125"/>
      <c r="AU25" s="125"/>
      <c r="AV25" s="125"/>
    </row>
    <row r="26" spans="1:48" ht="12.75" customHeight="1">
      <c r="A26" s="46"/>
      <c r="B26" s="47"/>
      <c r="C26" s="50" t="s">
        <v>715</v>
      </c>
      <c r="D26" s="34"/>
      <c r="E26" s="35"/>
      <c r="F26" s="51"/>
      <c r="G26" s="35"/>
      <c r="H26" s="35"/>
      <c r="I26" s="35"/>
      <c r="J26" s="35"/>
      <c r="K26" s="45"/>
      <c r="L26" s="45"/>
      <c r="M26" s="45"/>
      <c r="N26" s="45"/>
      <c r="O26" s="45"/>
      <c r="P26" s="108"/>
      <c r="Q26" s="35"/>
      <c r="R26" s="51"/>
      <c r="S26" s="35"/>
      <c r="T26" s="35"/>
      <c r="U26" s="35"/>
      <c r="V26" s="35"/>
      <c r="W26" s="104"/>
      <c r="X26" s="143"/>
      <c r="Y26" s="167">
        <f>Y25/D23</f>
        <v>3.6982427997366403E-2</v>
      </c>
      <c r="Z26" s="125"/>
      <c r="AA26" s="151"/>
      <c r="AB26" s="152"/>
      <c r="AC26" s="125"/>
      <c r="AD26" s="125"/>
      <c r="AE26" s="125"/>
      <c r="AF26" s="125"/>
      <c r="AG26" s="125"/>
      <c r="AH26" s="125"/>
      <c r="AI26" s="125"/>
      <c r="AJ26" s="125"/>
      <c r="AK26" s="125"/>
      <c r="AL26" s="125"/>
      <c r="AM26" s="125"/>
      <c r="AN26" s="125"/>
      <c r="AO26" s="125"/>
      <c r="AP26" s="125"/>
      <c r="AQ26" s="125"/>
      <c r="AR26" s="125"/>
      <c r="AS26" s="125"/>
      <c r="AT26" s="125"/>
      <c r="AU26" s="125"/>
      <c r="AV26" s="125"/>
    </row>
    <row r="27" spans="1:48" ht="12.75" customHeight="1">
      <c r="A27" s="46"/>
      <c r="B27" s="47"/>
      <c r="C27" s="50" t="s">
        <v>716</v>
      </c>
      <c r="D27" s="34"/>
      <c r="E27" s="35"/>
      <c r="F27" s="51"/>
      <c r="G27" s="35"/>
      <c r="H27" s="35"/>
      <c r="I27" s="35"/>
      <c r="J27" s="35"/>
      <c r="K27" s="35"/>
      <c r="L27" s="35"/>
      <c r="M27" s="35"/>
      <c r="N27" s="35"/>
      <c r="O27" s="35"/>
      <c r="P27" s="104"/>
      <c r="Q27" s="35"/>
      <c r="R27" s="51"/>
      <c r="S27" s="35"/>
      <c r="T27" s="35"/>
      <c r="U27" s="35"/>
      <c r="V27" s="35"/>
      <c r="W27" s="104"/>
      <c r="X27" s="143"/>
      <c r="Y27" s="165"/>
      <c r="Z27" s="125"/>
      <c r="AA27" s="151"/>
      <c r="AB27" s="152"/>
      <c r="AC27" s="125"/>
      <c r="AD27" s="125"/>
      <c r="AE27" s="125"/>
      <c r="AF27" s="125"/>
      <c r="AG27" s="125"/>
      <c r="AH27" s="125"/>
      <c r="AI27" s="125"/>
      <c r="AJ27" s="125"/>
      <c r="AK27" s="125"/>
      <c r="AL27" s="125"/>
      <c r="AM27" s="125"/>
      <c r="AN27" s="125"/>
      <c r="AO27" s="125"/>
      <c r="AP27" s="125"/>
      <c r="AQ27" s="125"/>
      <c r="AR27" s="125"/>
      <c r="AS27" s="125"/>
      <c r="AT27" s="125"/>
      <c r="AU27" s="125"/>
      <c r="AV27" s="125"/>
    </row>
    <row r="28" spans="1:48" ht="50.25" customHeight="1">
      <c r="A28" s="52"/>
      <c r="B28" s="53"/>
      <c r="C28" s="54" t="s">
        <v>1835</v>
      </c>
      <c r="D28" s="40"/>
      <c r="E28" s="55"/>
      <c r="F28" s="56"/>
      <c r="G28" s="55"/>
      <c r="H28" s="55"/>
      <c r="I28" s="55"/>
      <c r="J28" s="55"/>
      <c r="K28" s="55"/>
      <c r="L28" s="55"/>
      <c r="M28" s="55"/>
      <c r="N28" s="55"/>
      <c r="O28" s="55"/>
      <c r="P28" s="111"/>
      <c r="Q28" s="148"/>
      <c r="R28" s="149"/>
      <c r="S28" s="95"/>
      <c r="T28" s="95"/>
      <c r="U28" s="95"/>
      <c r="V28" s="95"/>
      <c r="W28" s="131"/>
      <c r="X28" s="143"/>
      <c r="Y28" s="165"/>
      <c r="Z28" s="125"/>
      <c r="AA28" s="151"/>
      <c r="AB28" s="152"/>
      <c r="AC28" s="125"/>
      <c r="AD28" s="125"/>
      <c r="AE28" s="125"/>
      <c r="AF28" s="125"/>
      <c r="AG28" s="125"/>
      <c r="AH28" s="125"/>
      <c r="AI28" s="125"/>
      <c r="AJ28" s="125"/>
      <c r="AK28" s="125"/>
      <c r="AL28" s="125"/>
      <c r="AM28" s="125"/>
      <c r="AN28" s="125"/>
      <c r="AO28" s="125"/>
      <c r="AP28" s="125"/>
      <c r="AQ28" s="125"/>
      <c r="AR28" s="125"/>
      <c r="AS28" s="125"/>
      <c r="AT28" s="125"/>
      <c r="AU28" s="125"/>
      <c r="AV28" s="125"/>
    </row>
    <row r="29" spans="1:48" ht="12.75" customHeight="1">
      <c r="A29" s="31" t="s">
        <v>405</v>
      </c>
      <c r="B29" s="47">
        <v>608</v>
      </c>
      <c r="C29" s="57" t="s">
        <v>718</v>
      </c>
      <c r="D29" s="58">
        <v>1091</v>
      </c>
      <c r="E29" s="59">
        <v>84089.48</v>
      </c>
      <c r="F29" s="59">
        <v>71542.45</v>
      </c>
      <c r="G29" s="59">
        <v>94910.5</v>
      </c>
      <c r="H29" s="59">
        <v>85947.05</v>
      </c>
      <c r="I29" s="59">
        <v>95012.25</v>
      </c>
      <c r="J29" s="59">
        <v>80462.69</v>
      </c>
      <c r="K29" s="59">
        <v>89789.1</v>
      </c>
      <c r="L29" s="59">
        <v>99946.72</v>
      </c>
      <c r="M29" s="59">
        <v>101837.81</v>
      </c>
      <c r="N29" s="59">
        <v>97783.47</v>
      </c>
      <c r="O29" s="59">
        <v>89514.3</v>
      </c>
      <c r="P29" s="112">
        <v>107140.65</v>
      </c>
      <c r="Q29" s="62">
        <v>74011.83</v>
      </c>
      <c r="R29" s="62">
        <v>80076.75</v>
      </c>
      <c r="S29" s="62">
        <v>96082.9</v>
      </c>
      <c r="T29" s="62">
        <v>84931.63</v>
      </c>
      <c r="U29" s="62">
        <v>87510.09</v>
      </c>
      <c r="V29" s="62">
        <v>90551.76</v>
      </c>
      <c r="W29" s="114">
        <v>92826.28</v>
      </c>
      <c r="X29" s="142">
        <f>SUM(L29:W29)</f>
        <v>1102214.19</v>
      </c>
      <c r="Y29" s="164">
        <f>AVERAGE(L29:W29)</f>
        <v>91851.182499999995</v>
      </c>
      <c r="Z29" s="168">
        <f>Y29-'Renew 07.workl'!O20</f>
        <v>0</v>
      </c>
      <c r="AA29" s="151"/>
      <c r="AB29" s="152"/>
      <c r="AC29" s="125"/>
      <c r="AD29" s="125"/>
      <c r="AE29" s="125"/>
      <c r="AF29" s="125"/>
      <c r="AG29" s="125"/>
      <c r="AH29" s="125"/>
      <c r="AI29" s="125"/>
      <c r="AJ29" s="125"/>
      <c r="AK29" s="125"/>
      <c r="AL29" s="125"/>
      <c r="AM29" s="125"/>
      <c r="AN29" s="125"/>
      <c r="AO29" s="125"/>
      <c r="AP29" s="125"/>
      <c r="AQ29" s="125"/>
      <c r="AR29" s="125"/>
      <c r="AS29" s="125"/>
      <c r="AT29" s="125"/>
      <c r="AU29" s="125"/>
      <c r="AV29" s="125"/>
    </row>
    <row r="30" spans="1:48" ht="12.75" customHeight="1">
      <c r="A30" s="31"/>
      <c r="B30" s="47"/>
      <c r="C30" s="1525" t="s">
        <v>719</v>
      </c>
      <c r="D30" s="1511"/>
      <c r="E30" s="60" t="s">
        <v>376</v>
      </c>
      <c r="F30" s="60" t="s">
        <v>376</v>
      </c>
      <c r="G30" s="60" t="s">
        <v>376</v>
      </c>
      <c r="H30" s="60" t="s">
        <v>376</v>
      </c>
      <c r="I30" s="60" t="s">
        <v>376</v>
      </c>
      <c r="J30" s="60" t="s">
        <v>376</v>
      </c>
      <c r="K30" s="60" t="s">
        <v>376</v>
      </c>
      <c r="L30" s="60" t="s">
        <v>376</v>
      </c>
      <c r="M30" s="60" t="s">
        <v>376</v>
      </c>
      <c r="N30" s="60" t="s">
        <v>376</v>
      </c>
      <c r="O30" s="60" t="s">
        <v>376</v>
      </c>
      <c r="P30" s="113" t="s">
        <v>376</v>
      </c>
      <c r="Q30" s="60" t="s">
        <v>376</v>
      </c>
      <c r="R30" s="60" t="s">
        <v>376</v>
      </c>
      <c r="S30" s="60" t="s">
        <v>376</v>
      </c>
      <c r="T30" s="60" t="s">
        <v>376</v>
      </c>
      <c r="U30" s="60" t="s">
        <v>376</v>
      </c>
      <c r="V30" s="60" t="s">
        <v>376</v>
      </c>
      <c r="W30" s="113" t="s">
        <v>376</v>
      </c>
      <c r="X30" s="143"/>
      <c r="Y30" s="165"/>
      <c r="Z30" s="125"/>
      <c r="AA30" s="151"/>
      <c r="AB30" s="152"/>
      <c r="AC30" s="125"/>
      <c r="AD30" s="125"/>
      <c r="AE30" s="125"/>
      <c r="AF30" s="125"/>
      <c r="AG30" s="125"/>
      <c r="AH30" s="125"/>
      <c r="AI30" s="125"/>
      <c r="AJ30" s="125"/>
      <c r="AK30" s="125"/>
      <c r="AL30" s="125"/>
      <c r="AM30" s="125"/>
      <c r="AN30" s="125"/>
      <c r="AO30" s="125"/>
      <c r="AP30" s="125"/>
      <c r="AQ30" s="125"/>
      <c r="AR30" s="125"/>
      <c r="AS30" s="125"/>
      <c r="AT30" s="125"/>
      <c r="AU30" s="125"/>
      <c r="AV30" s="125"/>
    </row>
    <row r="31" spans="1:48" ht="12.75" customHeight="1">
      <c r="A31" s="31"/>
      <c r="B31" s="47"/>
      <c r="C31" s="36" t="s">
        <v>682</v>
      </c>
      <c r="D31" s="34"/>
      <c r="E31" s="37">
        <f t="shared" ref="E31:W31" si="2">E29/$D$29</f>
        <v>77.075600366636095</v>
      </c>
      <c r="F31" s="37">
        <f t="shared" si="2"/>
        <v>65.575114573785498</v>
      </c>
      <c r="G31" s="37">
        <f t="shared" si="2"/>
        <v>86.994042163153097</v>
      </c>
      <c r="H31" s="37">
        <f t="shared" si="2"/>
        <v>78.778230980751601</v>
      </c>
      <c r="I31" s="37">
        <f t="shared" si="2"/>
        <v>87.087305224564602</v>
      </c>
      <c r="J31" s="37">
        <f t="shared" si="2"/>
        <v>73.751319890009199</v>
      </c>
      <c r="K31" s="37">
        <f t="shared" si="2"/>
        <v>82.299816681943199</v>
      </c>
      <c r="L31" s="37">
        <f t="shared" si="2"/>
        <v>91.610192483959693</v>
      </c>
      <c r="M31" s="37">
        <f t="shared" si="2"/>
        <v>93.343547204399599</v>
      </c>
      <c r="N31" s="37">
        <f t="shared" si="2"/>
        <v>89.627378551787402</v>
      </c>
      <c r="O31" s="37">
        <f t="shared" si="2"/>
        <v>82.047937671860694</v>
      </c>
      <c r="P31" s="105">
        <f t="shared" si="2"/>
        <v>98.204078826764402</v>
      </c>
      <c r="Q31" s="118">
        <f t="shared" si="2"/>
        <v>67.838524289642507</v>
      </c>
      <c r="R31" s="118">
        <f t="shared" si="2"/>
        <v>73.397571035747006</v>
      </c>
      <c r="S31" s="118">
        <f t="shared" si="2"/>
        <v>88.068652612282307</v>
      </c>
      <c r="T31" s="118">
        <f t="shared" si="2"/>
        <v>77.847506874427097</v>
      </c>
      <c r="U31" s="118">
        <f t="shared" si="2"/>
        <v>80.210898258478494</v>
      </c>
      <c r="V31" s="118">
        <f t="shared" si="2"/>
        <v>82.998863428047699</v>
      </c>
      <c r="W31" s="110">
        <f t="shared" si="2"/>
        <v>85.083666361136594</v>
      </c>
      <c r="X31" s="142">
        <f>SUM(L31:W31)</f>
        <v>1010.2788175985301</v>
      </c>
      <c r="Y31" s="164">
        <f>AVERAGE(L31:W31)</f>
        <v>84.189901466544498</v>
      </c>
      <c r="Z31" s="125"/>
      <c r="AA31" s="166">
        <f>'2006'!AC30+'2005'!AI55</f>
        <v>0</v>
      </c>
      <c r="AB31" s="169">
        <f>AA31/12/D29</f>
        <v>0</v>
      </c>
      <c r="AC31" s="125"/>
      <c r="AD31" s="125"/>
      <c r="AE31" s="125"/>
      <c r="AF31" s="125"/>
      <c r="AG31" s="125"/>
      <c r="AH31" s="125"/>
      <c r="AI31" s="125"/>
      <c r="AJ31" s="125"/>
      <c r="AK31" s="125"/>
      <c r="AL31" s="125"/>
      <c r="AM31" s="125"/>
      <c r="AN31" s="125"/>
      <c r="AO31" s="125"/>
      <c r="AP31" s="125"/>
      <c r="AQ31" s="125"/>
      <c r="AR31" s="125"/>
      <c r="AS31" s="125"/>
      <c r="AT31" s="125"/>
      <c r="AU31" s="125"/>
      <c r="AV31" s="125"/>
    </row>
    <row r="32" spans="1:48" ht="12.75" customHeight="1">
      <c r="A32" s="31"/>
      <c r="B32" s="47"/>
      <c r="C32" s="36" t="s">
        <v>720</v>
      </c>
      <c r="D32" s="34"/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113"/>
      <c r="Q32" s="60"/>
      <c r="R32" s="60"/>
      <c r="S32" s="60"/>
      <c r="T32" s="60"/>
      <c r="U32" s="60"/>
      <c r="V32" s="60"/>
      <c r="W32" s="113"/>
      <c r="X32" s="143"/>
      <c r="Y32" s="167">
        <f>Y31/D29</f>
        <v>7.7167645707190105E-2</v>
      </c>
      <c r="Z32" s="125"/>
      <c r="AA32" s="151"/>
      <c r="AB32" s="152"/>
      <c r="AC32" s="125"/>
      <c r="AD32" s="125"/>
      <c r="AE32" s="125"/>
      <c r="AF32" s="125"/>
      <c r="AG32" s="125"/>
      <c r="AH32" s="125"/>
      <c r="AI32" s="125"/>
      <c r="AJ32" s="125"/>
      <c r="AK32" s="125"/>
      <c r="AL32" s="125"/>
      <c r="AM32" s="125"/>
      <c r="AN32" s="125"/>
      <c r="AO32" s="125"/>
      <c r="AP32" s="125"/>
      <c r="AQ32" s="125"/>
      <c r="AR32" s="125"/>
      <c r="AS32" s="125"/>
      <c r="AT32" s="125"/>
      <c r="AU32" s="125"/>
      <c r="AV32" s="125"/>
    </row>
    <row r="33" spans="1:48" ht="12.75" customHeight="1">
      <c r="A33" s="31"/>
      <c r="B33" s="47"/>
      <c r="C33" s="33" t="s">
        <v>721</v>
      </c>
      <c r="D33" s="61"/>
      <c r="E33" s="62"/>
      <c r="F33" s="60"/>
      <c r="G33" s="60"/>
      <c r="H33" s="62"/>
      <c r="I33" s="62"/>
      <c r="J33" s="62"/>
      <c r="K33" s="62"/>
      <c r="L33" s="62"/>
      <c r="M33" s="62"/>
      <c r="N33" s="62"/>
      <c r="O33" s="62"/>
      <c r="P33" s="114"/>
      <c r="Q33" s="148"/>
      <c r="R33" s="149"/>
      <c r="S33" s="95"/>
      <c r="T33" s="95"/>
      <c r="U33" s="95"/>
      <c r="V33" s="95"/>
      <c r="W33" s="131"/>
      <c r="X33" s="143"/>
      <c r="Y33" s="165"/>
      <c r="Z33" s="125"/>
      <c r="AA33" s="151"/>
      <c r="AB33" s="152"/>
      <c r="AC33" s="125"/>
      <c r="AD33" s="125"/>
      <c r="AE33" s="125"/>
      <c r="AF33" s="125"/>
      <c r="AG33" s="125"/>
      <c r="AH33" s="125"/>
      <c r="AI33" s="125"/>
      <c r="AJ33" s="125"/>
      <c r="AK33" s="125"/>
      <c r="AL33" s="125"/>
      <c r="AM33" s="125"/>
      <c r="AN33" s="125"/>
      <c r="AO33" s="125"/>
      <c r="AP33" s="125"/>
      <c r="AQ33" s="125"/>
      <c r="AR33" s="125"/>
      <c r="AS33" s="125"/>
      <c r="AT33" s="125"/>
      <c r="AU33" s="125"/>
      <c r="AV33" s="125"/>
    </row>
    <row r="34" spans="1:48" ht="12.75" customHeight="1">
      <c r="A34" s="31"/>
      <c r="B34" s="32"/>
      <c r="C34" s="33" t="s">
        <v>722</v>
      </c>
      <c r="D34" s="61"/>
      <c r="E34" s="62"/>
      <c r="F34" s="60"/>
      <c r="G34" s="60"/>
      <c r="H34" s="62"/>
      <c r="I34" s="62"/>
      <c r="J34" s="62"/>
      <c r="K34" s="62"/>
      <c r="L34" s="62"/>
      <c r="M34" s="62"/>
      <c r="N34" s="62"/>
      <c r="O34" s="62"/>
      <c r="P34" s="114"/>
      <c r="Q34" s="148"/>
      <c r="R34" s="149"/>
      <c r="S34" s="95"/>
      <c r="T34" s="95"/>
      <c r="U34" s="95"/>
      <c r="V34" s="95"/>
      <c r="W34" s="131"/>
      <c r="X34" s="143"/>
      <c r="Y34" s="165"/>
      <c r="Z34" s="125"/>
      <c r="AA34" s="151"/>
      <c r="AB34" s="152"/>
      <c r="AC34" s="125"/>
      <c r="AD34" s="125"/>
      <c r="AE34" s="125"/>
      <c r="AF34" s="125"/>
      <c r="AG34" s="125"/>
      <c r="AH34" s="125"/>
      <c r="AI34" s="125"/>
      <c r="AJ34" s="125"/>
      <c r="AK34" s="125"/>
      <c r="AL34" s="125"/>
      <c r="AM34" s="125"/>
      <c r="AN34" s="125"/>
      <c r="AO34" s="125"/>
      <c r="AP34" s="125"/>
      <c r="AQ34" s="125"/>
      <c r="AR34" s="125"/>
      <c r="AS34" s="125"/>
      <c r="AT34" s="125"/>
      <c r="AU34" s="125"/>
      <c r="AV34" s="125"/>
    </row>
    <row r="35" spans="1:48" ht="12.75" customHeight="1">
      <c r="A35" s="31"/>
      <c r="B35" s="32"/>
      <c r="C35" s="36" t="s">
        <v>723</v>
      </c>
      <c r="D35" s="61"/>
      <c r="E35" s="62"/>
      <c r="F35" s="60"/>
      <c r="G35" s="60"/>
      <c r="H35" s="62"/>
      <c r="I35" s="62"/>
      <c r="J35" s="62"/>
      <c r="K35" s="62"/>
      <c r="L35" s="62"/>
      <c r="M35" s="62"/>
      <c r="N35" s="62"/>
      <c r="O35" s="62"/>
      <c r="P35" s="114"/>
      <c r="Q35" s="148"/>
      <c r="R35" s="149"/>
      <c r="S35" s="95"/>
      <c r="T35" s="95"/>
      <c r="U35" s="95"/>
      <c r="V35" s="95"/>
      <c r="W35" s="131"/>
      <c r="X35" s="143"/>
      <c r="Y35" s="165"/>
      <c r="Z35" s="125"/>
      <c r="AA35" s="151"/>
      <c r="AB35" s="152"/>
      <c r="AC35" s="125"/>
      <c r="AD35" s="125"/>
      <c r="AE35" s="125"/>
      <c r="AF35" s="125"/>
      <c r="AG35" s="125"/>
      <c r="AH35" s="125"/>
      <c r="AI35" s="125"/>
      <c r="AJ35" s="125"/>
      <c r="AK35" s="125"/>
      <c r="AL35" s="125"/>
      <c r="AM35" s="125"/>
      <c r="AN35" s="125"/>
      <c r="AO35" s="125"/>
      <c r="AP35" s="125"/>
      <c r="AQ35" s="125"/>
      <c r="AR35" s="125"/>
      <c r="AS35" s="125"/>
      <c r="AT35" s="125"/>
      <c r="AU35" s="125"/>
      <c r="AV35" s="125"/>
    </row>
    <row r="36" spans="1:48" ht="12.75" customHeight="1">
      <c r="A36" s="31"/>
      <c r="B36" s="32"/>
      <c r="C36" s="36" t="s">
        <v>724</v>
      </c>
      <c r="D36" s="61"/>
      <c r="E36" s="63"/>
      <c r="F36" s="64"/>
      <c r="G36" s="64"/>
      <c r="H36" s="65"/>
      <c r="I36" s="65"/>
      <c r="J36" s="65"/>
      <c r="K36" s="115"/>
      <c r="L36" s="63"/>
      <c r="M36" s="63"/>
      <c r="N36" s="63"/>
      <c r="O36" s="115"/>
      <c r="P36" s="115"/>
      <c r="Q36" s="148"/>
      <c r="R36" s="149"/>
      <c r="S36" s="95"/>
      <c r="T36" s="95"/>
      <c r="U36" s="95"/>
      <c r="V36" s="95"/>
      <c r="W36" s="131"/>
      <c r="X36" s="143"/>
      <c r="Y36" s="165"/>
      <c r="Z36" s="125"/>
      <c r="AA36" s="151"/>
      <c r="AB36" s="152"/>
      <c r="AC36" s="125"/>
      <c r="AD36" s="125"/>
      <c r="AE36" s="125"/>
      <c r="AF36" s="125"/>
      <c r="AG36" s="125"/>
      <c r="AH36" s="125"/>
      <c r="AI36" s="125"/>
      <c r="AJ36" s="125"/>
      <c r="AK36" s="125"/>
      <c r="AL36" s="125"/>
      <c r="AM36" s="125"/>
      <c r="AN36" s="125"/>
      <c r="AO36" s="125"/>
      <c r="AP36" s="125"/>
      <c r="AQ36" s="125"/>
      <c r="AR36" s="125"/>
      <c r="AS36" s="125"/>
      <c r="AT36" s="125"/>
      <c r="AU36" s="125"/>
      <c r="AV36" s="125"/>
    </row>
    <row r="37" spans="1:48" ht="12.75" customHeight="1">
      <c r="A37" s="31"/>
      <c r="B37" s="32"/>
      <c r="C37" s="36" t="s">
        <v>725</v>
      </c>
      <c r="D37" s="61"/>
      <c r="E37" s="63"/>
      <c r="F37" s="64"/>
      <c r="G37" s="64"/>
      <c r="H37" s="65"/>
      <c r="I37" s="65"/>
      <c r="J37" s="65"/>
      <c r="K37" s="115"/>
      <c r="L37" s="63"/>
      <c r="M37" s="63"/>
      <c r="N37" s="63"/>
      <c r="O37" s="115"/>
      <c r="P37" s="115"/>
      <c r="Q37" s="148"/>
      <c r="R37" s="149"/>
      <c r="S37" s="95"/>
      <c r="T37" s="95"/>
      <c r="U37" s="95"/>
      <c r="V37" s="95"/>
      <c r="W37" s="131"/>
      <c r="X37" s="143"/>
      <c r="Y37" s="165"/>
      <c r="Z37" s="125"/>
      <c r="AA37" s="151"/>
      <c r="AB37" s="152"/>
      <c r="AC37" s="125"/>
      <c r="AD37" s="125"/>
      <c r="AE37" s="125"/>
      <c r="AF37" s="125"/>
      <c r="AG37" s="125"/>
      <c r="AH37" s="125"/>
      <c r="AI37" s="125"/>
      <c r="AJ37" s="125"/>
      <c r="AK37" s="125"/>
      <c r="AL37" s="125"/>
      <c r="AM37" s="125"/>
      <c r="AN37" s="125"/>
      <c r="AO37" s="125"/>
      <c r="AP37" s="125"/>
      <c r="AQ37" s="125"/>
      <c r="AR37" s="125"/>
      <c r="AS37" s="125"/>
      <c r="AT37" s="125"/>
      <c r="AU37" s="125"/>
      <c r="AV37" s="125"/>
    </row>
    <row r="38" spans="1:48" ht="12.75" customHeight="1">
      <c r="A38" s="31"/>
      <c r="B38" s="32"/>
      <c r="C38" s="36" t="s">
        <v>726</v>
      </c>
      <c r="D38" s="61"/>
      <c r="E38" s="63"/>
      <c r="F38" s="64"/>
      <c r="G38" s="64"/>
      <c r="H38" s="65"/>
      <c r="I38" s="65"/>
      <c r="J38" s="65"/>
      <c r="K38" s="115"/>
      <c r="L38" s="63"/>
      <c r="M38" s="63"/>
      <c r="N38" s="63"/>
      <c r="O38" s="115"/>
      <c r="P38" s="115"/>
      <c r="Q38" s="148"/>
      <c r="R38" s="149"/>
      <c r="S38" s="95"/>
      <c r="T38" s="95"/>
      <c r="U38" s="95"/>
      <c r="V38" s="95"/>
      <c r="W38" s="131"/>
      <c r="X38" s="143"/>
      <c r="Y38" s="165"/>
      <c r="Z38" s="125"/>
      <c r="AA38" s="151"/>
      <c r="AB38" s="152"/>
      <c r="AC38" s="125"/>
      <c r="AD38" s="125"/>
      <c r="AE38" s="125"/>
      <c r="AF38" s="125"/>
      <c r="AG38" s="125"/>
      <c r="AH38" s="125"/>
      <c r="AI38" s="125"/>
      <c r="AJ38" s="125"/>
      <c r="AK38" s="125"/>
      <c r="AL38" s="125"/>
      <c r="AM38" s="125"/>
      <c r="AN38" s="125"/>
      <c r="AO38" s="125"/>
      <c r="AP38" s="125"/>
      <c r="AQ38" s="125"/>
      <c r="AR38" s="125"/>
      <c r="AS38" s="125"/>
      <c r="AT38" s="125"/>
      <c r="AU38" s="125"/>
      <c r="AV38" s="125"/>
    </row>
    <row r="39" spans="1:48" ht="27" customHeight="1">
      <c r="A39" s="39"/>
      <c r="B39" s="66"/>
      <c r="C39" s="67" t="s">
        <v>727</v>
      </c>
      <c r="D39" s="40"/>
      <c r="E39" s="68"/>
      <c r="F39" s="69"/>
      <c r="G39" s="69"/>
      <c r="H39" s="70"/>
      <c r="I39" s="70"/>
      <c r="J39" s="70"/>
      <c r="K39" s="116"/>
      <c r="L39" s="68"/>
      <c r="M39" s="68"/>
      <c r="N39" s="68"/>
      <c r="O39" s="116"/>
      <c r="P39" s="116"/>
      <c r="Q39" s="148"/>
      <c r="R39" s="149"/>
      <c r="S39" s="95"/>
      <c r="T39" s="95"/>
      <c r="U39" s="95"/>
      <c r="V39" s="95"/>
      <c r="W39" s="131"/>
      <c r="X39" s="143"/>
      <c r="Y39" s="165"/>
      <c r="Z39" s="125"/>
      <c r="AA39" s="151"/>
      <c r="AB39" s="152"/>
      <c r="AC39" s="125"/>
      <c r="AD39" s="125"/>
      <c r="AE39" s="125"/>
      <c r="AF39" s="125"/>
      <c r="AG39" s="125"/>
      <c r="AH39" s="125"/>
      <c r="AI39" s="125"/>
      <c r="AJ39" s="125"/>
      <c r="AK39" s="125"/>
      <c r="AL39" s="125"/>
      <c r="AM39" s="125"/>
      <c r="AN39" s="125"/>
      <c r="AO39" s="125"/>
      <c r="AP39" s="125"/>
      <c r="AQ39" s="125"/>
      <c r="AR39" s="125"/>
      <c r="AS39" s="125"/>
      <c r="AT39" s="125"/>
      <c r="AU39" s="125"/>
      <c r="AV39" s="125"/>
    </row>
    <row r="40" spans="1:48" ht="12.75" customHeight="1">
      <c r="A40" s="31" t="s">
        <v>728</v>
      </c>
      <c r="B40" s="32">
        <v>410</v>
      </c>
      <c r="C40" s="71" t="s">
        <v>729</v>
      </c>
      <c r="D40" s="34">
        <v>1363</v>
      </c>
      <c r="E40" s="72">
        <v>67533.850000000006</v>
      </c>
      <c r="F40" s="72">
        <v>64446.64</v>
      </c>
      <c r="G40" s="72">
        <v>84737.89</v>
      </c>
      <c r="H40" s="72">
        <v>67293.22</v>
      </c>
      <c r="I40" s="72">
        <v>66467.31</v>
      </c>
      <c r="J40" s="72">
        <v>66405.08</v>
      </c>
      <c r="K40" s="72">
        <v>64860.9</v>
      </c>
      <c r="L40" s="72">
        <v>62104.87</v>
      </c>
      <c r="M40" s="72">
        <v>65996.350000000006</v>
      </c>
      <c r="N40" s="72">
        <v>61018.91</v>
      </c>
      <c r="O40" s="72">
        <v>62132.51</v>
      </c>
      <c r="P40" s="117">
        <v>59876.68</v>
      </c>
      <c r="Q40" s="62">
        <v>55931.93</v>
      </c>
      <c r="R40" s="62">
        <v>57160.11</v>
      </c>
      <c r="S40" s="62">
        <v>69198.22</v>
      </c>
      <c r="T40" s="62">
        <v>56365.88</v>
      </c>
      <c r="U40" s="62">
        <v>62821.2</v>
      </c>
      <c r="V40" s="62">
        <v>35682.97</v>
      </c>
      <c r="W40" s="131"/>
      <c r="X40" s="142">
        <f>SUM(L40:W40)</f>
        <v>648289.63</v>
      </c>
      <c r="Y40" s="164">
        <f>AVERAGE(L40:W40)</f>
        <v>58935.420909090899</v>
      </c>
      <c r="Z40" s="125"/>
      <c r="AA40" s="151"/>
      <c r="AB40" s="152"/>
      <c r="AC40" s="125"/>
      <c r="AD40" s="125"/>
      <c r="AE40" s="125"/>
      <c r="AF40" s="125"/>
      <c r="AG40" s="125"/>
      <c r="AH40" s="125"/>
      <c r="AI40" s="125"/>
      <c r="AJ40" s="125"/>
      <c r="AK40" s="125"/>
      <c r="AL40" s="125"/>
      <c r="AM40" s="125"/>
      <c r="AN40" s="125"/>
      <c r="AO40" s="125"/>
      <c r="AP40" s="125"/>
      <c r="AQ40" s="125"/>
      <c r="AR40" s="125"/>
      <c r="AS40" s="125"/>
      <c r="AT40" s="125"/>
      <c r="AU40" s="125"/>
      <c r="AV40" s="125"/>
    </row>
    <row r="41" spans="1:48" ht="12.75" customHeight="1">
      <c r="A41" s="31"/>
      <c r="B41" s="32"/>
      <c r="C41" s="73" t="s">
        <v>730</v>
      </c>
      <c r="D41" s="74"/>
      <c r="E41" s="75" t="s">
        <v>376</v>
      </c>
      <c r="F41" s="75" t="s">
        <v>376</v>
      </c>
      <c r="G41" s="75" t="s">
        <v>376</v>
      </c>
      <c r="H41" s="75" t="s">
        <v>376</v>
      </c>
      <c r="I41" s="75" t="s">
        <v>376</v>
      </c>
      <c r="J41" s="75" t="s">
        <v>376</v>
      </c>
      <c r="K41" s="75" t="s">
        <v>376</v>
      </c>
      <c r="L41" s="75" t="s">
        <v>376</v>
      </c>
      <c r="M41" s="75" t="s">
        <v>376</v>
      </c>
      <c r="N41" s="75" t="s">
        <v>376</v>
      </c>
      <c r="O41" s="75" t="s">
        <v>376</v>
      </c>
      <c r="P41" s="113" t="s">
        <v>376</v>
      </c>
      <c r="Q41" s="60" t="s">
        <v>376</v>
      </c>
      <c r="R41" s="60" t="s">
        <v>376</v>
      </c>
      <c r="S41" s="60" t="s">
        <v>376</v>
      </c>
      <c r="T41" s="60" t="s">
        <v>376</v>
      </c>
      <c r="U41" s="60" t="s">
        <v>376</v>
      </c>
      <c r="V41" s="60" t="s">
        <v>376</v>
      </c>
      <c r="W41" s="150" t="s">
        <v>376</v>
      </c>
      <c r="X41" s="143"/>
      <c r="Y41" s="165"/>
      <c r="Z41" s="125"/>
      <c r="AA41" s="151"/>
      <c r="AB41" s="152"/>
      <c r="AC41" s="125"/>
      <c r="AD41" s="125"/>
      <c r="AE41" s="125"/>
      <c r="AF41" s="125"/>
      <c r="AG41" s="125"/>
      <c r="AH41" s="125"/>
      <c r="AI41" s="125"/>
      <c r="AJ41" s="125"/>
      <c r="AK41" s="125"/>
      <c r="AL41" s="125"/>
      <c r="AM41" s="125"/>
      <c r="AN41" s="125"/>
      <c r="AO41" s="125"/>
      <c r="AP41" s="125"/>
      <c r="AQ41" s="125"/>
      <c r="AR41" s="125"/>
      <c r="AS41" s="125"/>
      <c r="AT41" s="125"/>
      <c r="AU41" s="125"/>
      <c r="AV41" s="125"/>
    </row>
    <row r="42" spans="1:48" ht="12.75" customHeight="1">
      <c r="A42" s="31"/>
      <c r="B42" s="32"/>
      <c r="C42" s="36" t="s">
        <v>731</v>
      </c>
      <c r="D42" s="34"/>
      <c r="E42" s="37">
        <f t="shared" ref="E42:P42" si="3">E40/$D$40</f>
        <v>49.547945707997101</v>
      </c>
      <c r="F42" s="37">
        <f t="shared" si="3"/>
        <v>47.282934702861297</v>
      </c>
      <c r="G42" s="37">
        <f t="shared" si="3"/>
        <v>62.170132061628799</v>
      </c>
      <c r="H42" s="37">
        <f t="shared" si="3"/>
        <v>49.3714013206163</v>
      </c>
      <c r="I42" s="37">
        <f t="shared" si="3"/>
        <v>48.765451210564898</v>
      </c>
      <c r="J42" s="105">
        <f t="shared" si="3"/>
        <v>48.719794570799699</v>
      </c>
      <c r="K42" s="118">
        <f t="shared" si="3"/>
        <v>47.586867204695501</v>
      </c>
      <c r="L42" s="118">
        <f t="shared" si="3"/>
        <v>45.564834922964103</v>
      </c>
      <c r="M42" s="118">
        <f t="shared" si="3"/>
        <v>48.419919295671299</v>
      </c>
      <c r="N42" s="118">
        <f t="shared" si="3"/>
        <v>44.768092443140098</v>
      </c>
      <c r="O42" s="118">
        <f t="shared" si="3"/>
        <v>45.585113719735901</v>
      </c>
      <c r="P42" s="119">
        <f t="shared" si="3"/>
        <v>43.930066030814402</v>
      </c>
      <c r="Q42" s="118">
        <f>'2006'!E42</f>
        <v>41.035898752751301</v>
      </c>
      <c r="R42" s="118">
        <f>'2006'!F42</f>
        <v>41.936984592809999</v>
      </c>
      <c r="S42" s="118">
        <f>'2006'!G42</f>
        <v>50.769053558327201</v>
      </c>
      <c r="T42" s="118">
        <f>'2006'!H42</f>
        <v>41.354277329420398</v>
      </c>
      <c r="U42" s="118">
        <f>'2006'!I42</f>
        <v>46.090388848129102</v>
      </c>
      <c r="V42" s="118">
        <f>'2006'!J42</f>
        <v>26.179728539985302</v>
      </c>
      <c r="W42" s="131"/>
      <c r="X42" s="142">
        <f>SUM(L42:W42)</f>
        <v>475.63435803374898</v>
      </c>
      <c r="Y42" s="164">
        <f>AVERAGE(L42:W42)</f>
        <v>43.239487093977203</v>
      </c>
      <c r="Z42" s="125"/>
      <c r="AA42" s="151"/>
      <c r="AB42" s="152"/>
      <c r="AC42" s="125"/>
      <c r="AD42" s="125"/>
      <c r="AE42" s="125"/>
      <c r="AF42" s="125"/>
      <c r="AG42" s="125"/>
      <c r="AH42" s="125"/>
      <c r="AI42" s="125"/>
      <c r="AJ42" s="125"/>
      <c r="AK42" s="125"/>
      <c r="AL42" s="125"/>
      <c r="AM42" s="125"/>
      <c r="AN42" s="125"/>
      <c r="AO42" s="125"/>
      <c r="AP42" s="125"/>
      <c r="AQ42" s="125"/>
      <c r="AR42" s="125"/>
      <c r="AS42" s="125"/>
      <c r="AT42" s="125"/>
      <c r="AU42" s="125"/>
      <c r="AV42" s="125"/>
    </row>
    <row r="43" spans="1:48" ht="12.75" customHeight="1">
      <c r="A43" s="31"/>
      <c r="B43" s="32"/>
      <c r="C43" s="36" t="s">
        <v>732</v>
      </c>
      <c r="D43" s="34"/>
      <c r="E43" s="76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120"/>
      <c r="Q43" s="35"/>
      <c r="R43" s="149"/>
      <c r="S43" s="95"/>
      <c r="T43" s="95"/>
      <c r="U43" s="95"/>
      <c r="V43" s="95"/>
      <c r="W43" s="131"/>
      <c r="X43" s="143"/>
      <c r="Y43" s="167">
        <f>Y42/D40</f>
        <v>3.1723761624341297E-2</v>
      </c>
      <c r="Z43" s="125"/>
      <c r="AA43" s="151"/>
      <c r="AB43" s="152"/>
      <c r="AC43" s="125"/>
      <c r="AD43" s="125"/>
      <c r="AE43" s="125"/>
      <c r="AF43" s="125"/>
      <c r="AG43" s="125"/>
      <c r="AH43" s="125"/>
      <c r="AI43" s="125"/>
      <c r="AJ43" s="125"/>
      <c r="AK43" s="125"/>
      <c r="AL43" s="125"/>
      <c r="AM43" s="125"/>
      <c r="AN43" s="125"/>
      <c r="AO43" s="125"/>
      <c r="AP43" s="125"/>
      <c r="AQ43" s="125"/>
      <c r="AR43" s="125"/>
      <c r="AS43" s="125"/>
      <c r="AT43" s="125"/>
      <c r="AU43" s="125"/>
      <c r="AV43" s="125"/>
    </row>
    <row r="44" spans="1:48" ht="12.75" customHeight="1">
      <c r="A44" s="31"/>
      <c r="B44" s="32"/>
      <c r="C44" s="36" t="s">
        <v>733</v>
      </c>
      <c r="D44" s="34"/>
      <c r="E44" s="77"/>
      <c r="F44" s="77"/>
      <c r="G44" s="77"/>
      <c r="H44" s="77"/>
      <c r="I44" s="77"/>
      <c r="J44" s="77"/>
      <c r="K44" s="65"/>
      <c r="L44" s="65"/>
      <c r="M44" s="65"/>
      <c r="N44" s="65"/>
      <c r="O44" s="65"/>
      <c r="P44" s="121"/>
      <c r="Q44" s="148"/>
      <c r="R44" s="149"/>
      <c r="S44" s="95"/>
      <c r="T44" s="95"/>
      <c r="U44" s="95"/>
      <c r="V44" s="95"/>
      <c r="W44" s="131"/>
      <c r="X44" s="143"/>
      <c r="Y44" s="165"/>
      <c r="Z44" s="125"/>
      <c r="AA44" s="151"/>
      <c r="AB44" s="152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5"/>
      <c r="AO44" s="125"/>
      <c r="AP44" s="125"/>
      <c r="AQ44" s="125"/>
      <c r="AR44" s="125"/>
      <c r="AS44" s="125"/>
      <c r="AT44" s="125"/>
      <c r="AU44" s="125"/>
      <c r="AV44" s="125"/>
    </row>
    <row r="45" spans="1:48" ht="12.75" customHeight="1">
      <c r="A45" s="31"/>
      <c r="B45" s="32"/>
      <c r="C45" s="36" t="s">
        <v>731</v>
      </c>
      <c r="D45" s="32"/>
      <c r="E45" s="78"/>
      <c r="F45" s="78"/>
      <c r="G45" s="78"/>
      <c r="H45" s="78"/>
      <c r="I45" s="78"/>
      <c r="J45" s="78"/>
      <c r="K45" s="62"/>
      <c r="L45" s="62"/>
      <c r="M45" s="62"/>
      <c r="N45" s="62"/>
      <c r="O45" s="62"/>
      <c r="P45" s="114"/>
      <c r="Q45" s="148"/>
      <c r="R45" s="149"/>
      <c r="S45" s="95"/>
      <c r="T45" s="95"/>
      <c r="U45" s="95"/>
      <c r="V45" s="95"/>
      <c r="W45" s="131"/>
      <c r="X45" s="143"/>
      <c r="Y45" s="165"/>
      <c r="Z45" s="125"/>
      <c r="AA45" s="151"/>
      <c r="AB45" s="152"/>
      <c r="AC45" s="125"/>
      <c r="AD45" s="125"/>
      <c r="AE45" s="125"/>
      <c r="AF45" s="125"/>
      <c r="AG45" s="125"/>
      <c r="AH45" s="125"/>
      <c r="AI45" s="125"/>
      <c r="AJ45" s="125"/>
      <c r="AK45" s="125"/>
      <c r="AL45" s="125"/>
      <c r="AM45" s="125"/>
      <c r="AN45" s="125"/>
      <c r="AO45" s="125"/>
      <c r="AP45" s="125"/>
      <c r="AQ45" s="125"/>
      <c r="AR45" s="125"/>
      <c r="AS45" s="125"/>
      <c r="AT45" s="125"/>
      <c r="AU45" s="125"/>
      <c r="AV45" s="125"/>
    </row>
    <row r="46" spans="1:48" ht="12.75" customHeight="1">
      <c r="A46" s="31"/>
      <c r="B46" s="32"/>
      <c r="C46" s="36" t="s">
        <v>734</v>
      </c>
      <c r="D46" s="32"/>
      <c r="E46" s="78"/>
      <c r="F46" s="78"/>
      <c r="G46" s="78"/>
      <c r="H46" s="78"/>
      <c r="I46" s="78"/>
      <c r="J46" s="78"/>
      <c r="K46" s="62"/>
      <c r="L46" s="62"/>
      <c r="M46" s="62"/>
      <c r="N46" s="62"/>
      <c r="O46" s="62"/>
      <c r="P46" s="114"/>
      <c r="Q46" s="148"/>
      <c r="R46" s="149"/>
      <c r="S46" s="95"/>
      <c r="T46" s="95"/>
      <c r="U46" s="95"/>
      <c r="V46" s="95"/>
      <c r="W46" s="131"/>
      <c r="X46" s="143"/>
      <c r="Y46" s="165"/>
      <c r="Z46" s="125"/>
      <c r="AA46" s="151"/>
      <c r="AB46" s="152"/>
      <c r="AC46" s="125"/>
      <c r="AD46" s="125"/>
      <c r="AE46" s="125"/>
      <c r="AF46" s="125"/>
      <c r="AG46" s="125"/>
      <c r="AH46" s="125"/>
      <c r="AI46" s="125"/>
      <c r="AJ46" s="125"/>
      <c r="AK46" s="125"/>
      <c r="AL46" s="125"/>
      <c r="AM46" s="125"/>
      <c r="AN46" s="125"/>
      <c r="AO46" s="125"/>
      <c r="AP46" s="125"/>
      <c r="AQ46" s="125"/>
      <c r="AR46" s="125"/>
      <c r="AS46" s="125"/>
      <c r="AT46" s="125"/>
      <c r="AU46" s="125"/>
      <c r="AV46" s="125"/>
    </row>
    <row r="47" spans="1:48" ht="12.75" customHeight="1">
      <c r="A47" s="31"/>
      <c r="B47" s="32"/>
      <c r="C47" s="36" t="s">
        <v>735</v>
      </c>
      <c r="D47" s="32"/>
      <c r="E47" s="78"/>
      <c r="F47" s="78"/>
      <c r="G47" s="78"/>
      <c r="H47" s="78"/>
      <c r="I47" s="78"/>
      <c r="J47" s="78"/>
      <c r="K47" s="62"/>
      <c r="L47" s="62"/>
      <c r="M47" s="62"/>
      <c r="N47" s="62"/>
      <c r="O47" s="62"/>
      <c r="P47" s="114"/>
      <c r="Q47" s="148"/>
      <c r="R47" s="149"/>
      <c r="S47" s="95"/>
      <c r="T47" s="95"/>
      <c r="U47" s="95"/>
      <c r="V47" s="95"/>
      <c r="W47" s="131"/>
      <c r="X47" s="143"/>
      <c r="Y47" s="165"/>
      <c r="Z47" s="125"/>
      <c r="AA47" s="151"/>
      <c r="AB47" s="152"/>
      <c r="AC47" s="125"/>
      <c r="AD47" s="125"/>
      <c r="AE47" s="125"/>
      <c r="AF47" s="125"/>
      <c r="AG47" s="125"/>
      <c r="AH47" s="125"/>
      <c r="AI47" s="125"/>
      <c r="AJ47" s="125"/>
      <c r="AK47" s="125"/>
      <c r="AL47" s="125"/>
      <c r="AM47" s="125"/>
      <c r="AN47" s="125"/>
      <c r="AO47" s="125"/>
      <c r="AP47" s="125"/>
      <c r="AQ47" s="125"/>
      <c r="AR47" s="125"/>
      <c r="AS47" s="125"/>
      <c r="AT47" s="125"/>
      <c r="AU47" s="125"/>
      <c r="AV47" s="125"/>
    </row>
    <row r="48" spans="1:48" ht="12.75" customHeight="1">
      <c r="A48" s="31"/>
      <c r="B48" s="32"/>
      <c r="C48" s="36" t="s">
        <v>736</v>
      </c>
      <c r="D48" s="32"/>
      <c r="E48" s="78"/>
      <c r="F48" s="78"/>
      <c r="G48" s="79"/>
      <c r="H48" s="79"/>
      <c r="I48" s="79"/>
      <c r="J48" s="79"/>
      <c r="K48" s="122"/>
      <c r="L48" s="122"/>
      <c r="M48" s="122"/>
      <c r="N48" s="122"/>
      <c r="O48" s="122"/>
      <c r="P48" s="123"/>
      <c r="Q48" s="148"/>
      <c r="R48" s="149"/>
      <c r="S48" s="95"/>
      <c r="T48" s="95"/>
      <c r="U48" s="95"/>
      <c r="V48" s="95"/>
      <c r="W48" s="131"/>
      <c r="X48" s="143"/>
      <c r="Y48" s="165"/>
      <c r="Z48" s="125"/>
      <c r="AA48" s="151"/>
      <c r="AB48" s="152"/>
      <c r="AC48" s="125"/>
      <c r="AD48" s="125"/>
      <c r="AE48" s="125"/>
      <c r="AF48" s="125"/>
      <c r="AG48" s="125"/>
      <c r="AH48" s="125"/>
      <c r="AI48" s="125"/>
      <c r="AJ48" s="125"/>
      <c r="AK48" s="125"/>
      <c r="AL48" s="125"/>
      <c r="AM48" s="125"/>
      <c r="AN48" s="125"/>
      <c r="AO48" s="125"/>
      <c r="AP48" s="125"/>
      <c r="AQ48" s="125"/>
      <c r="AR48" s="125"/>
      <c r="AS48" s="125"/>
      <c r="AT48" s="125"/>
      <c r="AU48" s="125"/>
      <c r="AV48" s="125"/>
    </row>
    <row r="49" spans="1:48" ht="12.75" customHeight="1">
      <c r="A49" s="31"/>
      <c r="B49" s="32"/>
      <c r="C49" s="36" t="s">
        <v>737</v>
      </c>
      <c r="D49" s="32"/>
      <c r="E49" s="78"/>
      <c r="F49" s="79"/>
      <c r="G49" s="79"/>
      <c r="H49" s="79"/>
      <c r="I49" s="79"/>
      <c r="J49" s="79"/>
      <c r="K49" s="122"/>
      <c r="L49" s="122"/>
      <c r="M49" s="122"/>
      <c r="N49" s="122"/>
      <c r="O49" s="122"/>
      <c r="P49" s="123"/>
      <c r="Q49" s="148"/>
      <c r="R49" s="149"/>
      <c r="S49" s="95"/>
      <c r="T49" s="95"/>
      <c r="U49" s="95"/>
      <c r="V49" s="95"/>
      <c r="W49" s="131"/>
      <c r="X49" s="143"/>
      <c r="Y49" s="165"/>
      <c r="Z49" s="125"/>
      <c r="AA49" s="151"/>
      <c r="AB49" s="152"/>
      <c r="AC49" s="125"/>
      <c r="AD49" s="125"/>
      <c r="AE49" s="125"/>
      <c r="AF49" s="125"/>
      <c r="AG49" s="125"/>
      <c r="AH49" s="125"/>
      <c r="AI49" s="125"/>
      <c r="AJ49" s="125"/>
      <c r="AK49" s="125"/>
      <c r="AL49" s="125"/>
      <c r="AM49" s="125"/>
      <c r="AN49" s="125"/>
      <c r="AO49" s="125"/>
      <c r="AP49" s="125"/>
      <c r="AQ49" s="125"/>
      <c r="AR49" s="125"/>
      <c r="AS49" s="125"/>
      <c r="AT49" s="125"/>
      <c r="AU49" s="125"/>
      <c r="AV49" s="125"/>
    </row>
    <row r="50" spans="1:48" ht="12.75" customHeight="1">
      <c r="A50" s="31"/>
      <c r="B50" s="32"/>
      <c r="C50" s="36"/>
      <c r="D50" s="32"/>
      <c r="E50" s="80"/>
      <c r="F50" s="81"/>
      <c r="G50" s="82"/>
      <c r="H50" s="82"/>
      <c r="I50" s="82"/>
      <c r="J50" s="81"/>
      <c r="K50" s="70"/>
      <c r="L50" s="70"/>
      <c r="M50" s="70"/>
      <c r="N50" s="70"/>
      <c r="O50" s="70"/>
      <c r="P50" s="124"/>
      <c r="Q50" s="148"/>
      <c r="R50" s="149"/>
      <c r="S50" s="95"/>
      <c r="T50" s="95"/>
      <c r="U50" s="95"/>
      <c r="V50" s="95"/>
      <c r="W50" s="131"/>
      <c r="X50" s="143"/>
      <c r="Y50" s="165"/>
      <c r="Z50" s="125"/>
      <c r="AA50" s="151"/>
      <c r="AB50" s="152"/>
      <c r="AC50" s="125"/>
      <c r="AD50" s="125"/>
      <c r="AE50" s="125"/>
      <c r="AF50" s="125"/>
      <c r="AG50" s="125"/>
      <c r="AH50" s="125"/>
      <c r="AI50" s="125"/>
      <c r="AJ50" s="125"/>
      <c r="AK50" s="125"/>
      <c r="AL50" s="125"/>
      <c r="AM50" s="125"/>
      <c r="AN50" s="125"/>
      <c r="AO50" s="125"/>
      <c r="AP50" s="125"/>
      <c r="AQ50" s="125"/>
      <c r="AR50" s="125"/>
      <c r="AS50" s="125"/>
      <c r="AT50" s="125"/>
      <c r="AU50" s="125"/>
      <c r="AV50" s="125"/>
    </row>
    <row r="51" spans="1:48" ht="0.75" customHeight="1">
      <c r="A51" s="52"/>
      <c r="B51" s="53"/>
      <c r="C51" s="67"/>
      <c r="D51" s="40"/>
      <c r="E51" s="83"/>
      <c r="F51" s="84"/>
      <c r="G51" s="83"/>
      <c r="H51" s="84"/>
      <c r="I51" s="125"/>
      <c r="J51" s="126"/>
      <c r="K51" s="125"/>
      <c r="L51" s="126"/>
      <c r="M51" s="126"/>
      <c r="N51" s="126"/>
      <c r="O51" s="126"/>
      <c r="P51" s="125"/>
      <c r="Q51" s="95"/>
      <c r="R51" s="95"/>
      <c r="S51" s="95"/>
      <c r="T51" s="95"/>
      <c r="U51" s="95"/>
      <c r="V51" s="95"/>
      <c r="W51" s="131"/>
      <c r="X51" s="143"/>
      <c r="Y51" s="165"/>
      <c r="Z51" s="125"/>
      <c r="AA51" s="151"/>
      <c r="AB51" s="152"/>
      <c r="AC51" s="125"/>
      <c r="AD51" s="125"/>
      <c r="AE51" s="125"/>
      <c r="AF51" s="125"/>
      <c r="AG51" s="125"/>
      <c r="AH51" s="125"/>
      <c r="AI51" s="125"/>
      <c r="AJ51" s="125"/>
      <c r="AK51" s="125"/>
      <c r="AL51" s="125"/>
      <c r="AM51" s="125"/>
      <c r="AN51" s="125"/>
      <c r="AO51" s="125"/>
      <c r="AP51" s="125"/>
      <c r="AQ51" s="125"/>
      <c r="AR51" s="125"/>
      <c r="AS51" s="125"/>
      <c r="AT51" s="125"/>
      <c r="AU51" s="125"/>
      <c r="AV51" s="125"/>
    </row>
    <row r="52" spans="1:48" ht="12.75" customHeight="1">
      <c r="A52" s="42" t="s">
        <v>743</v>
      </c>
      <c r="B52" s="85">
        <v>711</v>
      </c>
      <c r="C52" s="86" t="s">
        <v>744</v>
      </c>
      <c r="D52" s="29">
        <v>4990</v>
      </c>
      <c r="E52" s="87">
        <v>113451.2</v>
      </c>
      <c r="F52" s="87">
        <v>126125.16</v>
      </c>
      <c r="G52" s="87">
        <v>140863.10999999999</v>
      </c>
      <c r="H52" s="88">
        <v>88975.55</v>
      </c>
      <c r="I52" s="127">
        <v>126740.31</v>
      </c>
      <c r="J52" s="127">
        <v>104065.95</v>
      </c>
      <c r="K52" s="127">
        <v>105428.32</v>
      </c>
      <c r="L52" s="127">
        <v>89209.33</v>
      </c>
      <c r="M52" s="127">
        <v>103913.98</v>
      </c>
      <c r="N52" s="127">
        <v>163552.54</v>
      </c>
      <c r="O52" s="127">
        <v>110024.69</v>
      </c>
      <c r="P52" s="128">
        <v>131177.43</v>
      </c>
      <c r="Q52" s="60">
        <v>156637.70000000001</v>
      </c>
      <c r="R52" s="60">
        <v>153542.81</v>
      </c>
      <c r="S52" s="60">
        <v>112066.55</v>
      </c>
      <c r="T52" s="60">
        <v>104151.35</v>
      </c>
      <c r="U52" s="127">
        <v>122914.78</v>
      </c>
      <c r="V52" s="127">
        <v>161239.18</v>
      </c>
      <c r="W52" s="128">
        <v>82982.7</v>
      </c>
      <c r="X52" s="142">
        <f>SUM(L52:W52)</f>
        <v>1491413.04</v>
      </c>
      <c r="Y52" s="164">
        <f>AVERAGE(L52:W52)</f>
        <v>124284.42</v>
      </c>
      <c r="Z52" s="125"/>
      <c r="AA52" s="151"/>
      <c r="AB52" s="152"/>
      <c r="AC52" s="125"/>
      <c r="AD52" s="125"/>
      <c r="AE52" s="125"/>
      <c r="AF52" s="125"/>
      <c r="AG52" s="125"/>
      <c r="AH52" s="125"/>
      <c r="AI52" s="125"/>
      <c r="AJ52" s="125"/>
      <c r="AK52" s="125"/>
      <c r="AL52" s="125"/>
      <c r="AM52" s="125"/>
      <c r="AN52" s="125"/>
      <c r="AO52" s="125"/>
      <c r="AP52" s="125"/>
      <c r="AQ52" s="125"/>
      <c r="AR52" s="125"/>
      <c r="AS52" s="125"/>
      <c r="AT52" s="125"/>
      <c r="AU52" s="125"/>
      <c r="AV52" s="125"/>
    </row>
    <row r="53" spans="1:48" ht="12.75" customHeight="1">
      <c r="A53" s="46" t="s">
        <v>745</v>
      </c>
      <c r="B53" s="89"/>
      <c r="C53" s="33" t="s">
        <v>746</v>
      </c>
      <c r="D53" s="34"/>
      <c r="E53" s="75" t="s">
        <v>376</v>
      </c>
      <c r="F53" s="75" t="s">
        <v>376</v>
      </c>
      <c r="G53" s="75" t="s">
        <v>376</v>
      </c>
      <c r="H53" s="90" t="s">
        <v>376</v>
      </c>
      <c r="I53" s="127" t="s">
        <v>376</v>
      </c>
      <c r="J53" s="127" t="s">
        <v>376</v>
      </c>
      <c r="K53" s="127" t="s">
        <v>376</v>
      </c>
      <c r="L53" s="127" t="s">
        <v>376</v>
      </c>
      <c r="M53" s="127" t="s">
        <v>376</v>
      </c>
      <c r="N53" s="127" t="s">
        <v>376</v>
      </c>
      <c r="O53" s="127" t="s">
        <v>376</v>
      </c>
      <c r="P53" s="128" t="s">
        <v>376</v>
      </c>
      <c r="Q53" s="60" t="s">
        <v>376</v>
      </c>
      <c r="R53" s="60" t="s">
        <v>376</v>
      </c>
      <c r="S53" s="60" t="s">
        <v>376</v>
      </c>
      <c r="T53" s="60" t="s">
        <v>376</v>
      </c>
      <c r="U53" s="127" t="s">
        <v>376</v>
      </c>
      <c r="V53" s="127" t="s">
        <v>376</v>
      </c>
      <c r="W53" s="128" t="s">
        <v>376</v>
      </c>
      <c r="X53" s="143"/>
      <c r="Y53" s="165"/>
      <c r="Z53" s="125"/>
      <c r="AA53" s="151"/>
      <c r="AB53" s="152"/>
      <c r="AC53" s="125"/>
      <c r="AD53" s="125"/>
      <c r="AE53" s="125"/>
      <c r="AF53" s="125"/>
      <c r="AG53" s="125"/>
      <c r="AH53" s="125"/>
      <c r="AI53" s="125"/>
      <c r="AJ53" s="125"/>
      <c r="AK53" s="125"/>
      <c r="AL53" s="125"/>
      <c r="AM53" s="125"/>
      <c r="AN53" s="125"/>
      <c r="AO53" s="125"/>
      <c r="AP53" s="125"/>
      <c r="AQ53" s="125"/>
      <c r="AR53" s="125"/>
      <c r="AS53" s="125"/>
      <c r="AT53" s="125"/>
      <c r="AU53" s="125"/>
      <c r="AV53" s="125"/>
    </row>
    <row r="54" spans="1:48" ht="12.75" customHeight="1">
      <c r="A54" s="46"/>
      <c r="B54" s="89"/>
      <c r="C54" s="36" t="s">
        <v>747</v>
      </c>
      <c r="D54" s="34"/>
      <c r="E54" s="91">
        <f t="shared" ref="E54:P54" si="4">E52/$D$52</f>
        <v>22.7357114228457</v>
      </c>
      <c r="F54" s="92">
        <f t="shared" si="4"/>
        <v>25.275583166332702</v>
      </c>
      <c r="G54" s="92">
        <f t="shared" si="4"/>
        <v>28.229080160320599</v>
      </c>
      <c r="H54" s="93">
        <f t="shared" si="4"/>
        <v>17.8307715430862</v>
      </c>
      <c r="I54" s="93">
        <f t="shared" si="4"/>
        <v>25.398859719438899</v>
      </c>
      <c r="J54" s="93">
        <f t="shared" si="4"/>
        <v>20.854899799599199</v>
      </c>
      <c r="K54" s="93">
        <f t="shared" si="4"/>
        <v>21.1279198396794</v>
      </c>
      <c r="L54" s="93">
        <f t="shared" si="4"/>
        <v>17.877621242484999</v>
      </c>
      <c r="M54" s="93">
        <f t="shared" si="4"/>
        <v>20.824444889779599</v>
      </c>
      <c r="N54" s="93">
        <f t="shared" si="4"/>
        <v>32.776060120240501</v>
      </c>
      <c r="O54" s="93">
        <f t="shared" si="4"/>
        <v>22.0490360721443</v>
      </c>
      <c r="P54" s="93">
        <f t="shared" si="4"/>
        <v>26.288062124248501</v>
      </c>
      <c r="Q54" s="91">
        <f>'2006'!E53</f>
        <v>31.390320641282599</v>
      </c>
      <c r="R54" s="91">
        <f>'2006'!F53</f>
        <v>30.770102204408801</v>
      </c>
      <c r="S54" s="91">
        <f>'2006'!G53</f>
        <v>22.458226452905802</v>
      </c>
      <c r="T54" s="91">
        <f>'2006'!H53</f>
        <v>20.8720140280561</v>
      </c>
      <c r="U54" s="91">
        <f>'2006'!I53</f>
        <v>24.632220440881799</v>
      </c>
      <c r="V54" s="91">
        <f>'2006'!J53</f>
        <v>32.312460921843702</v>
      </c>
      <c r="W54" s="93">
        <f>'2006'!K53</f>
        <v>16.6297995991984</v>
      </c>
      <c r="X54" s="142">
        <f>SUM(L54:W54)</f>
        <v>298.88036873747501</v>
      </c>
      <c r="Y54" s="164">
        <f>AVERAGE(L54:W54)</f>
        <v>24.9066973947896</v>
      </c>
      <c r="Z54" s="125"/>
      <c r="AA54" s="151"/>
      <c r="AB54" s="152"/>
      <c r="AC54" s="125"/>
      <c r="AD54" s="125"/>
      <c r="AE54" s="125"/>
      <c r="AF54" s="125"/>
      <c r="AG54" s="125"/>
      <c r="AH54" s="125"/>
      <c r="AI54" s="125"/>
      <c r="AJ54" s="125"/>
      <c r="AK54" s="125"/>
      <c r="AL54" s="125"/>
      <c r="AM54" s="125"/>
      <c r="AN54" s="125"/>
      <c r="AO54" s="125"/>
      <c r="AP54" s="125"/>
      <c r="AQ54" s="125"/>
      <c r="AR54" s="125"/>
      <c r="AS54" s="125"/>
      <c r="AT54" s="125"/>
      <c r="AU54" s="125"/>
      <c r="AV54" s="125"/>
    </row>
    <row r="55" spans="1:48" ht="12.75" customHeight="1">
      <c r="A55" s="46"/>
      <c r="B55" s="89"/>
      <c r="C55" s="36" t="s">
        <v>748</v>
      </c>
      <c r="D55" s="34"/>
      <c r="E55" s="94" t="s">
        <v>749</v>
      </c>
      <c r="F55" s="94" t="s">
        <v>750</v>
      </c>
      <c r="G55" s="94" t="s">
        <v>751</v>
      </c>
      <c r="H55" s="94" t="s">
        <v>752</v>
      </c>
      <c r="I55" s="129" t="s">
        <v>753</v>
      </c>
      <c r="J55" s="129" t="s">
        <v>753</v>
      </c>
      <c r="K55" s="129"/>
      <c r="L55" s="129"/>
      <c r="M55" s="129"/>
      <c r="N55" s="129"/>
      <c r="O55" s="129"/>
      <c r="P55" s="130"/>
      <c r="Q55" s="95"/>
      <c r="R55" s="95"/>
      <c r="S55" s="149"/>
      <c r="T55" s="95"/>
      <c r="U55" s="95"/>
      <c r="V55" s="95"/>
      <c r="W55" s="131"/>
      <c r="X55" s="143"/>
      <c r="Y55" s="167">
        <f>Y54/D52</f>
        <v>4.9913221232043203E-3</v>
      </c>
      <c r="Z55" s="125"/>
      <c r="AA55" s="151"/>
      <c r="AB55" s="152"/>
      <c r="AC55" s="125"/>
      <c r="AD55" s="125"/>
      <c r="AE55" s="125"/>
      <c r="AF55" s="125"/>
      <c r="AG55" s="125"/>
      <c r="AH55" s="125"/>
      <c r="AI55" s="125"/>
      <c r="AJ55" s="125"/>
      <c r="AK55" s="125"/>
      <c r="AL55" s="125"/>
      <c r="AM55" s="125"/>
      <c r="AN55" s="125"/>
      <c r="AO55" s="125"/>
      <c r="AP55" s="125"/>
      <c r="AQ55" s="125"/>
      <c r="AR55" s="125"/>
      <c r="AS55" s="125"/>
      <c r="AT55" s="125"/>
      <c r="AU55" s="125"/>
      <c r="AV55" s="125"/>
    </row>
    <row r="56" spans="1:48" ht="12.75" customHeight="1">
      <c r="A56" s="46"/>
      <c r="B56" s="89"/>
      <c r="C56" s="36" t="s">
        <v>754</v>
      </c>
      <c r="D56" s="34"/>
      <c r="E56" s="95"/>
      <c r="F56" s="95" t="s">
        <v>755</v>
      </c>
      <c r="G56" s="95"/>
      <c r="H56" s="95"/>
      <c r="I56" s="95"/>
      <c r="J56" s="95"/>
      <c r="K56" s="95"/>
      <c r="L56" s="95"/>
      <c r="M56" s="95"/>
      <c r="N56" s="95"/>
      <c r="O56" s="95"/>
      <c r="P56" s="131"/>
      <c r="Q56" s="95"/>
      <c r="R56" s="95"/>
      <c r="S56" s="149"/>
      <c r="T56" s="95"/>
      <c r="U56" s="95"/>
      <c r="V56" s="95"/>
      <c r="W56" s="131"/>
      <c r="X56" s="143"/>
      <c r="Y56" s="165"/>
      <c r="Z56" s="125"/>
      <c r="AA56" s="151"/>
      <c r="AB56" s="152"/>
      <c r="AC56" s="125"/>
      <c r="AD56" s="125"/>
      <c r="AE56" s="125"/>
      <c r="AF56" s="125"/>
      <c r="AG56" s="125"/>
      <c r="AH56" s="125"/>
      <c r="AI56" s="125"/>
      <c r="AJ56" s="125"/>
      <c r="AK56" s="125"/>
      <c r="AL56" s="125"/>
      <c r="AM56" s="125"/>
      <c r="AN56" s="125"/>
      <c r="AO56" s="125"/>
      <c r="AP56" s="125"/>
      <c r="AQ56" s="125"/>
      <c r="AR56" s="125"/>
      <c r="AS56" s="125"/>
      <c r="AT56" s="125"/>
      <c r="AU56" s="125"/>
      <c r="AV56" s="125"/>
    </row>
    <row r="57" spans="1:48" ht="12.75" customHeight="1">
      <c r="A57" s="46"/>
      <c r="B57" s="89"/>
      <c r="C57" s="36"/>
      <c r="D57" s="34"/>
      <c r="E57" s="95"/>
      <c r="F57" s="95"/>
      <c r="G57" s="95"/>
      <c r="H57" s="95"/>
      <c r="I57" s="95"/>
      <c r="J57" s="95"/>
      <c r="K57" s="95"/>
      <c r="L57" s="95"/>
      <c r="M57" s="95"/>
      <c r="N57" s="95"/>
      <c r="O57" s="95"/>
      <c r="P57" s="131"/>
      <c r="Q57" s="95"/>
      <c r="R57" s="95"/>
      <c r="S57" s="149"/>
      <c r="T57" s="95"/>
      <c r="U57" s="95"/>
      <c r="V57" s="95"/>
      <c r="W57" s="131"/>
      <c r="X57" s="143"/>
      <c r="Y57" s="165"/>
      <c r="Z57" s="125"/>
      <c r="AA57" s="151"/>
      <c r="AB57" s="152"/>
      <c r="AC57" s="125"/>
      <c r="AD57" s="125"/>
      <c r="AE57" s="125"/>
      <c r="AF57" s="125"/>
      <c r="AG57" s="125"/>
      <c r="AH57" s="125"/>
      <c r="AI57" s="125"/>
      <c r="AJ57" s="125"/>
      <c r="AK57" s="125"/>
      <c r="AL57" s="125"/>
      <c r="AM57" s="125"/>
      <c r="AN57" s="125"/>
      <c r="AO57" s="125"/>
      <c r="AP57" s="125"/>
      <c r="AQ57" s="125"/>
      <c r="AR57" s="125"/>
      <c r="AS57" s="125"/>
      <c r="AT57" s="125"/>
      <c r="AU57" s="125"/>
      <c r="AV57" s="125"/>
    </row>
    <row r="58" spans="1:48" ht="12.75" customHeight="1">
      <c r="A58" s="46"/>
      <c r="B58" s="89"/>
      <c r="C58" s="96" t="s">
        <v>704</v>
      </c>
      <c r="D58" s="34"/>
      <c r="E58" s="95"/>
      <c r="F58" s="95"/>
      <c r="G58" s="95"/>
      <c r="H58" s="95"/>
      <c r="I58" s="95"/>
      <c r="J58" s="95"/>
      <c r="K58" s="95"/>
      <c r="L58" s="95"/>
      <c r="M58" s="95"/>
      <c r="N58" s="95"/>
      <c r="O58" s="95"/>
      <c r="P58" s="131"/>
      <c r="Q58" s="95"/>
      <c r="R58" s="95"/>
      <c r="S58" s="149"/>
      <c r="T58" s="95"/>
      <c r="U58" s="95"/>
      <c r="V58" s="95"/>
      <c r="W58" s="131"/>
      <c r="X58" s="143"/>
      <c r="Y58" s="165"/>
      <c r="Z58" s="125"/>
      <c r="AA58" s="151"/>
      <c r="AB58" s="152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125"/>
      <c r="AQ58" s="125"/>
      <c r="AR58" s="125"/>
      <c r="AS58" s="125"/>
      <c r="AT58" s="125"/>
      <c r="AU58" s="125"/>
      <c r="AV58" s="125"/>
    </row>
    <row r="59" spans="1:48" ht="12.75" customHeight="1">
      <c r="A59" s="46"/>
      <c r="B59" s="89"/>
      <c r="C59" s="36" t="s">
        <v>705</v>
      </c>
      <c r="D59" s="34"/>
      <c r="E59" s="95"/>
      <c r="F59" s="95"/>
      <c r="G59" s="95"/>
      <c r="H59" s="95"/>
      <c r="I59" s="95"/>
      <c r="J59" s="95"/>
      <c r="K59" s="95"/>
      <c r="L59" s="95"/>
      <c r="M59" s="95"/>
      <c r="N59" s="95"/>
      <c r="O59" s="95"/>
      <c r="P59" s="131"/>
      <c r="Q59" s="95"/>
      <c r="R59" s="95"/>
      <c r="S59" s="149"/>
      <c r="T59" s="95"/>
      <c r="U59" s="95"/>
      <c r="V59" s="95"/>
      <c r="W59" s="131"/>
      <c r="X59" s="143"/>
      <c r="Y59" s="165"/>
      <c r="Z59" s="125"/>
      <c r="AA59" s="151"/>
      <c r="AB59" s="152"/>
      <c r="AC59" s="125"/>
      <c r="AD59" s="125"/>
      <c r="AE59" s="125"/>
      <c r="AF59" s="125"/>
      <c r="AG59" s="125"/>
      <c r="AH59" s="125"/>
      <c r="AI59" s="125"/>
      <c r="AJ59" s="125"/>
      <c r="AK59" s="125"/>
      <c r="AL59" s="125"/>
      <c r="AM59" s="125"/>
      <c r="AN59" s="125"/>
      <c r="AO59" s="125"/>
      <c r="AP59" s="125"/>
      <c r="AQ59" s="125"/>
      <c r="AR59" s="125"/>
      <c r="AS59" s="125"/>
      <c r="AT59" s="125"/>
      <c r="AU59" s="125"/>
      <c r="AV59" s="125"/>
    </row>
    <row r="60" spans="1:48" ht="12.75" customHeight="1">
      <c r="A60" s="46"/>
      <c r="B60" s="89"/>
      <c r="C60" s="36" t="s">
        <v>756</v>
      </c>
      <c r="D60" s="34"/>
      <c r="E60" s="95"/>
      <c r="F60" s="95"/>
      <c r="G60" s="95"/>
      <c r="H60" s="95"/>
      <c r="I60" s="95"/>
      <c r="J60" s="95"/>
      <c r="K60" s="95"/>
      <c r="L60" s="95"/>
      <c r="M60" s="95"/>
      <c r="N60" s="95"/>
      <c r="O60" s="95"/>
      <c r="P60" s="131"/>
      <c r="Q60" s="95"/>
      <c r="R60" s="95"/>
      <c r="S60" s="149"/>
      <c r="T60" s="95"/>
      <c r="U60" s="95"/>
      <c r="V60" s="95"/>
      <c r="W60" s="131"/>
      <c r="X60" s="143"/>
      <c r="Y60" s="165"/>
      <c r="Z60" s="125"/>
      <c r="AA60" s="151"/>
      <c r="AB60" s="152"/>
      <c r="AC60" s="125"/>
      <c r="AD60" s="125"/>
      <c r="AE60" s="125"/>
      <c r="AF60" s="125"/>
      <c r="AG60" s="125"/>
      <c r="AH60" s="125"/>
      <c r="AI60" s="125"/>
      <c r="AJ60" s="125"/>
      <c r="AK60" s="125"/>
      <c r="AL60" s="125"/>
      <c r="AM60" s="125"/>
      <c r="AN60" s="125"/>
      <c r="AO60" s="125"/>
      <c r="AP60" s="125"/>
      <c r="AQ60" s="125"/>
      <c r="AR60" s="125"/>
      <c r="AS60" s="125"/>
      <c r="AT60" s="125"/>
      <c r="AU60" s="125"/>
      <c r="AV60" s="125"/>
    </row>
    <row r="61" spans="1:48" ht="12.75" customHeight="1">
      <c r="A61" s="46"/>
      <c r="B61" s="89"/>
      <c r="C61" s="36" t="s">
        <v>757</v>
      </c>
      <c r="D61" s="34"/>
      <c r="E61" s="95"/>
      <c r="F61" s="95"/>
      <c r="G61" s="95"/>
      <c r="H61" s="95"/>
      <c r="I61" s="95"/>
      <c r="J61" s="95"/>
      <c r="K61" s="95"/>
      <c r="L61" s="95"/>
      <c r="M61" s="95"/>
      <c r="N61" s="95"/>
      <c r="O61" s="95"/>
      <c r="P61" s="131"/>
      <c r="Q61" s="95"/>
      <c r="R61" s="95"/>
      <c r="S61" s="149"/>
      <c r="T61" s="95"/>
      <c r="U61" s="95"/>
      <c r="V61" s="95"/>
      <c r="W61" s="131"/>
      <c r="X61" s="143"/>
      <c r="Y61" s="165"/>
      <c r="Z61" s="125"/>
      <c r="AA61" s="151"/>
      <c r="AB61" s="152"/>
      <c r="AC61" s="125"/>
      <c r="AD61" s="125"/>
      <c r="AE61" s="125"/>
      <c r="AF61" s="125"/>
      <c r="AG61" s="125"/>
      <c r="AH61" s="125"/>
      <c r="AI61" s="125"/>
      <c r="AJ61" s="125"/>
      <c r="AK61" s="125"/>
      <c r="AL61" s="125"/>
      <c r="AM61" s="125"/>
      <c r="AN61" s="125"/>
      <c r="AO61" s="125"/>
      <c r="AP61" s="125"/>
      <c r="AQ61" s="125"/>
      <c r="AR61" s="125"/>
      <c r="AS61" s="125"/>
      <c r="AT61" s="125"/>
      <c r="AU61" s="125"/>
      <c r="AV61" s="125"/>
    </row>
    <row r="62" spans="1:48" ht="12.75" customHeight="1">
      <c r="A62" s="46"/>
      <c r="B62" s="89"/>
      <c r="C62" s="36"/>
      <c r="D62" s="34"/>
      <c r="E62" s="95"/>
      <c r="F62" s="95"/>
      <c r="G62" s="95"/>
      <c r="H62" s="95"/>
      <c r="I62" s="95"/>
      <c r="J62" s="95"/>
      <c r="K62" s="95"/>
      <c r="L62" s="95"/>
      <c r="M62" s="95"/>
      <c r="N62" s="95"/>
      <c r="O62" s="95"/>
      <c r="P62" s="131"/>
      <c r="Q62" s="95"/>
      <c r="R62" s="95"/>
      <c r="S62" s="149"/>
      <c r="T62" s="95"/>
      <c r="U62" s="95"/>
      <c r="V62" s="95"/>
      <c r="W62" s="131"/>
      <c r="X62" s="143"/>
      <c r="Y62" s="165"/>
      <c r="Z62" s="125"/>
      <c r="AA62" s="151"/>
      <c r="AB62" s="152"/>
      <c r="AC62" s="125"/>
      <c r="AD62" s="125"/>
      <c r="AE62" s="125"/>
      <c r="AF62" s="125"/>
      <c r="AG62" s="125"/>
      <c r="AH62" s="125"/>
      <c r="AI62" s="125"/>
      <c r="AJ62" s="125"/>
      <c r="AK62" s="125"/>
      <c r="AL62" s="125"/>
      <c r="AM62" s="125"/>
      <c r="AN62" s="125"/>
      <c r="AO62" s="125"/>
      <c r="AP62" s="125"/>
      <c r="AQ62" s="125"/>
      <c r="AR62" s="125"/>
      <c r="AS62" s="125"/>
      <c r="AT62" s="125"/>
      <c r="AU62" s="125"/>
      <c r="AV62" s="125"/>
    </row>
    <row r="63" spans="1:48" ht="12.75" customHeight="1">
      <c r="A63" s="46"/>
      <c r="B63" s="89"/>
      <c r="C63" s="36" t="s">
        <v>758</v>
      </c>
      <c r="D63" s="34"/>
      <c r="E63" s="95"/>
      <c r="F63" s="95"/>
      <c r="G63" s="95"/>
      <c r="H63" s="95"/>
      <c r="I63" s="95"/>
      <c r="J63" s="95"/>
      <c r="K63" s="95"/>
      <c r="L63" s="95"/>
      <c r="M63" s="95"/>
      <c r="N63" s="95"/>
      <c r="O63" s="95"/>
      <c r="P63" s="131"/>
      <c r="Q63" s="95"/>
      <c r="R63" s="95"/>
      <c r="S63" s="149"/>
      <c r="T63" s="95"/>
      <c r="U63" s="95"/>
      <c r="V63" s="95"/>
      <c r="W63" s="131"/>
      <c r="X63" s="143"/>
      <c r="Y63" s="165"/>
      <c r="Z63" s="125"/>
      <c r="AA63" s="151"/>
      <c r="AB63" s="152"/>
      <c r="AC63" s="125"/>
      <c r="AD63" s="125"/>
      <c r="AE63" s="125"/>
      <c r="AF63" s="125"/>
      <c r="AG63" s="125"/>
      <c r="AH63" s="125"/>
      <c r="AI63" s="125"/>
      <c r="AJ63" s="125"/>
      <c r="AK63" s="125"/>
      <c r="AL63" s="125"/>
      <c r="AM63" s="125"/>
      <c r="AN63" s="125"/>
      <c r="AO63" s="125"/>
      <c r="AP63" s="125"/>
      <c r="AQ63" s="125"/>
      <c r="AR63" s="125"/>
      <c r="AS63" s="125"/>
      <c r="AT63" s="125"/>
      <c r="AU63" s="125"/>
      <c r="AV63" s="125"/>
    </row>
    <row r="64" spans="1:48" ht="12.75" customHeight="1">
      <c r="A64" s="46"/>
      <c r="B64" s="89"/>
      <c r="C64" s="33" t="s">
        <v>709</v>
      </c>
      <c r="D64" s="34"/>
      <c r="E64" s="95"/>
      <c r="F64" s="97"/>
      <c r="G64" s="97"/>
      <c r="H64" s="97"/>
      <c r="I64" s="97"/>
      <c r="J64" s="97"/>
      <c r="K64" s="97"/>
      <c r="L64" s="97"/>
      <c r="M64" s="97"/>
      <c r="N64" s="97"/>
      <c r="O64" s="97"/>
      <c r="P64" s="132"/>
      <c r="Q64" s="95"/>
      <c r="R64" s="95"/>
      <c r="S64" s="149"/>
      <c r="T64" s="95"/>
      <c r="U64" s="95"/>
      <c r="V64" s="95"/>
      <c r="W64" s="131"/>
      <c r="X64" s="143"/>
      <c r="Y64" s="165"/>
      <c r="Z64" s="125"/>
      <c r="AA64" s="151"/>
      <c r="AB64" s="152"/>
      <c r="AC64" s="125"/>
      <c r="AD64" s="125"/>
      <c r="AE64" s="125"/>
      <c r="AF64" s="125"/>
      <c r="AG64" s="125"/>
      <c r="AH64" s="125"/>
      <c r="AI64" s="125"/>
      <c r="AJ64" s="125"/>
      <c r="AK64" s="125"/>
      <c r="AL64" s="125"/>
      <c r="AM64" s="125"/>
      <c r="AN64" s="125"/>
      <c r="AO64" s="125"/>
      <c r="AP64" s="125"/>
      <c r="AQ64" s="125"/>
      <c r="AR64" s="125"/>
      <c r="AS64" s="125"/>
      <c r="AT64" s="125"/>
      <c r="AU64" s="125"/>
      <c r="AV64" s="125"/>
    </row>
    <row r="65" spans="1:48" ht="12.75" customHeight="1">
      <c r="A65" s="46"/>
      <c r="B65" s="89"/>
      <c r="C65" s="36" t="s">
        <v>759</v>
      </c>
      <c r="D65" s="34"/>
      <c r="E65" s="152"/>
      <c r="F65" s="152"/>
      <c r="G65" s="152"/>
      <c r="H65" s="152"/>
      <c r="I65" s="152"/>
      <c r="J65" s="152"/>
      <c r="K65" s="152"/>
      <c r="L65" s="152"/>
      <c r="M65" s="152"/>
      <c r="N65" s="152"/>
      <c r="O65" s="152"/>
      <c r="P65" s="125"/>
      <c r="Q65" s="95"/>
      <c r="R65" s="95"/>
      <c r="S65" s="149"/>
      <c r="T65" s="95"/>
      <c r="U65" s="95"/>
      <c r="V65" s="95"/>
      <c r="W65" s="131"/>
      <c r="X65" s="143"/>
      <c r="Y65" s="165"/>
      <c r="Z65" s="125"/>
      <c r="AA65" s="151"/>
      <c r="AB65" s="152"/>
      <c r="AC65" s="125"/>
      <c r="AD65" s="125"/>
      <c r="AE65" s="125"/>
      <c r="AF65" s="125"/>
      <c r="AG65" s="125"/>
      <c r="AH65" s="125"/>
      <c r="AI65" s="125"/>
      <c r="AJ65" s="125"/>
      <c r="AK65" s="125"/>
      <c r="AL65" s="125"/>
      <c r="AM65" s="125"/>
      <c r="AN65" s="125"/>
      <c r="AO65" s="125"/>
      <c r="AP65" s="125"/>
      <c r="AQ65" s="125"/>
      <c r="AR65" s="125"/>
      <c r="AS65" s="125"/>
      <c r="AT65" s="125"/>
      <c r="AU65" s="125"/>
      <c r="AV65" s="125"/>
    </row>
    <row r="66" spans="1:48" ht="75.75" customHeight="1">
      <c r="A66" s="52"/>
      <c r="B66" s="170"/>
      <c r="C66" s="54" t="s">
        <v>1836</v>
      </c>
      <c r="D66" s="40"/>
      <c r="E66" s="171"/>
      <c r="F66" s="172"/>
      <c r="G66" s="171"/>
      <c r="H66" s="172"/>
      <c r="I66" s="172"/>
      <c r="J66" s="172"/>
      <c r="K66" s="172"/>
      <c r="L66" s="172"/>
      <c r="M66" s="172"/>
      <c r="N66" s="171"/>
      <c r="O66" s="172"/>
      <c r="P66" s="203"/>
      <c r="Q66" s="95"/>
      <c r="R66" s="95"/>
      <c r="S66" s="149"/>
      <c r="T66" s="95"/>
      <c r="U66" s="95"/>
      <c r="V66" s="95"/>
      <c r="W66" s="131"/>
      <c r="X66" s="143"/>
      <c r="Y66" s="165"/>
      <c r="Z66" s="125"/>
      <c r="AA66" s="151"/>
      <c r="AB66" s="152"/>
      <c r="AC66" s="125"/>
      <c r="AD66" s="125"/>
      <c r="AE66" s="125"/>
      <c r="AF66" s="125"/>
      <c r="AG66" s="125"/>
      <c r="AH66" s="125"/>
      <c r="AI66" s="125"/>
      <c r="AJ66" s="125"/>
      <c r="AK66" s="125"/>
      <c r="AL66" s="125"/>
      <c r="AM66" s="125"/>
      <c r="AN66" s="125"/>
      <c r="AO66" s="125"/>
      <c r="AP66" s="125"/>
      <c r="AQ66" s="125"/>
      <c r="AR66" s="125"/>
      <c r="AS66" s="125"/>
      <c r="AT66" s="125"/>
      <c r="AU66" s="125"/>
      <c r="AV66" s="125"/>
    </row>
    <row r="67" spans="1:48" ht="12.75" customHeight="1">
      <c r="A67" s="42" t="s">
        <v>761</v>
      </c>
      <c r="B67" s="85">
        <v>112</v>
      </c>
      <c r="C67" s="86" t="s">
        <v>762</v>
      </c>
      <c r="D67" s="173">
        <v>3075</v>
      </c>
      <c r="E67" s="174">
        <v>56757.08</v>
      </c>
      <c r="F67" s="175">
        <v>66665.55</v>
      </c>
      <c r="G67" s="103">
        <v>83813.460000000006</v>
      </c>
      <c r="H67" s="173">
        <v>67203.12</v>
      </c>
      <c r="I67" s="204">
        <v>76435.14</v>
      </c>
      <c r="J67" s="173">
        <v>74605.119999999995</v>
      </c>
      <c r="K67" s="204">
        <v>75597.48</v>
      </c>
      <c r="L67" s="173">
        <v>77807.81</v>
      </c>
      <c r="M67" s="204">
        <v>77141.56</v>
      </c>
      <c r="N67" s="173">
        <v>76625.67</v>
      </c>
      <c r="O67" s="204">
        <v>84990.33</v>
      </c>
      <c r="P67" s="205">
        <v>72630.37</v>
      </c>
      <c r="Q67" s="35">
        <v>52724.27</v>
      </c>
      <c r="R67" s="35">
        <v>49647.11</v>
      </c>
      <c r="S67" s="35">
        <v>67197.69</v>
      </c>
      <c r="T67" s="35">
        <v>51140.26</v>
      </c>
      <c r="U67" s="35">
        <v>53097.46</v>
      </c>
      <c r="V67" s="35">
        <v>60965.55</v>
      </c>
      <c r="W67" s="131"/>
      <c r="X67" s="142">
        <f>SUM(L67:W67)</f>
        <v>723968.08</v>
      </c>
      <c r="Y67" s="164">
        <f>AVERAGE(L67:W67)</f>
        <v>65815.28</v>
      </c>
      <c r="Z67" s="125"/>
      <c r="AA67" s="151"/>
      <c r="AB67" s="152"/>
      <c r="AC67" s="125"/>
      <c r="AD67" s="125"/>
      <c r="AE67" s="125"/>
      <c r="AF67" s="125"/>
      <c r="AG67" s="125"/>
      <c r="AH67" s="125"/>
      <c r="AI67" s="125"/>
      <c r="AJ67" s="125"/>
      <c r="AK67" s="125"/>
      <c r="AL67" s="125"/>
      <c r="AM67" s="125"/>
      <c r="AN67" s="125"/>
      <c r="AO67" s="125"/>
      <c r="AP67" s="125"/>
      <c r="AQ67" s="125"/>
      <c r="AR67" s="125"/>
      <c r="AS67" s="125"/>
      <c r="AT67" s="125"/>
      <c r="AU67" s="125"/>
      <c r="AV67" s="125"/>
    </row>
    <row r="68" spans="1:48" ht="12.75" customHeight="1">
      <c r="A68" s="46"/>
      <c r="B68" s="47"/>
      <c r="C68" s="176" t="s">
        <v>763</v>
      </c>
      <c r="D68" s="177"/>
      <c r="E68" s="35" t="s">
        <v>376</v>
      </c>
      <c r="F68" s="178" t="s">
        <v>376</v>
      </c>
      <c r="G68" s="35" t="s">
        <v>376</v>
      </c>
      <c r="H68" s="35" t="s">
        <v>376</v>
      </c>
      <c r="I68" s="35" t="s">
        <v>376</v>
      </c>
      <c r="J68" s="35" t="s">
        <v>376</v>
      </c>
      <c r="K68" s="35" t="s">
        <v>376</v>
      </c>
      <c r="L68" s="35" t="s">
        <v>376</v>
      </c>
      <c r="M68" s="35" t="s">
        <v>376</v>
      </c>
      <c r="N68" s="35" t="s">
        <v>376</v>
      </c>
      <c r="O68" s="35" t="s">
        <v>376</v>
      </c>
      <c r="P68" s="104" t="s">
        <v>376</v>
      </c>
      <c r="Q68" s="35" t="s">
        <v>376</v>
      </c>
      <c r="R68" s="35" t="s">
        <v>376</v>
      </c>
      <c r="S68" s="35" t="s">
        <v>376</v>
      </c>
      <c r="T68" s="35" t="s">
        <v>376</v>
      </c>
      <c r="U68" s="35" t="s">
        <v>376</v>
      </c>
      <c r="V68" s="35" t="s">
        <v>376</v>
      </c>
      <c r="W68" s="150" t="s">
        <v>376</v>
      </c>
      <c r="X68" s="143"/>
      <c r="Y68" s="165"/>
      <c r="Z68" s="125"/>
      <c r="AA68" s="151"/>
      <c r="AB68" s="152"/>
      <c r="AC68" s="125"/>
      <c r="AD68" s="125"/>
      <c r="AE68" s="125"/>
      <c r="AF68" s="125"/>
      <c r="AG68" s="125"/>
      <c r="AH68" s="125"/>
      <c r="AI68" s="125"/>
      <c r="AJ68" s="125"/>
      <c r="AK68" s="125"/>
      <c r="AL68" s="125"/>
      <c r="AM68" s="125"/>
      <c r="AN68" s="125"/>
      <c r="AO68" s="125"/>
      <c r="AP68" s="125"/>
      <c r="AQ68" s="125"/>
      <c r="AR68" s="125"/>
      <c r="AS68" s="125"/>
      <c r="AT68" s="125"/>
      <c r="AU68" s="125"/>
      <c r="AV68" s="125"/>
    </row>
    <row r="69" spans="1:48" ht="12.75" customHeight="1">
      <c r="A69" s="46"/>
      <c r="B69" s="89"/>
      <c r="C69" s="176" t="s">
        <v>764</v>
      </c>
      <c r="D69" s="34"/>
      <c r="E69" s="37">
        <f t="shared" ref="E69:P69" si="5">E67/$D$67</f>
        <v>18.457586991869899</v>
      </c>
      <c r="F69" s="118">
        <f t="shared" si="5"/>
        <v>21.679853658536601</v>
      </c>
      <c r="G69" s="118">
        <f t="shared" si="5"/>
        <v>27.2564097560976</v>
      </c>
      <c r="H69" s="118">
        <f t="shared" si="5"/>
        <v>21.854673170731701</v>
      </c>
      <c r="I69" s="118">
        <f t="shared" si="5"/>
        <v>24.856956097561</v>
      </c>
      <c r="J69" s="118">
        <f t="shared" si="5"/>
        <v>24.261827642276401</v>
      </c>
      <c r="K69" s="118">
        <f t="shared" si="5"/>
        <v>24.584546341463401</v>
      </c>
      <c r="L69" s="118">
        <f t="shared" si="5"/>
        <v>25.303352845528501</v>
      </c>
      <c r="M69" s="118">
        <f t="shared" si="5"/>
        <v>25.0866861788618</v>
      </c>
      <c r="N69" s="118">
        <f t="shared" si="5"/>
        <v>24.9189170731707</v>
      </c>
      <c r="O69" s="118">
        <f t="shared" si="5"/>
        <v>27.639131707317102</v>
      </c>
      <c r="P69" s="110">
        <f t="shared" si="5"/>
        <v>23.619632520325201</v>
      </c>
      <c r="Q69" s="118">
        <f>'2006'!E60</f>
        <v>17.1461040650406</v>
      </c>
      <c r="R69" s="118">
        <f>'2006'!F60</f>
        <v>16.145401626016302</v>
      </c>
      <c r="S69" s="118">
        <f>'2006'!G60</f>
        <v>21.8529073170732</v>
      </c>
      <c r="T69" s="118">
        <f>'2006'!H60</f>
        <v>16.630978861788599</v>
      </c>
      <c r="U69" s="118">
        <f>'2006'!I60</f>
        <v>17.267466666666699</v>
      </c>
      <c r="V69" s="118">
        <f>'2006'!J60</f>
        <v>19.826195121951201</v>
      </c>
      <c r="W69" s="131"/>
      <c r="X69" s="142">
        <f>SUM(L69:W69)</f>
        <v>235.43677398374001</v>
      </c>
      <c r="Y69" s="164">
        <f>AVERAGE(L69:W69)</f>
        <v>21.403343089430901</v>
      </c>
      <c r="Z69" s="125"/>
      <c r="AA69" s="151"/>
      <c r="AB69" s="152"/>
      <c r="AC69" s="125"/>
      <c r="AD69" s="125"/>
      <c r="AE69" s="125"/>
      <c r="AF69" s="125"/>
      <c r="AG69" s="125"/>
      <c r="AH69" s="125"/>
      <c r="AI69" s="125"/>
      <c r="AJ69" s="125"/>
      <c r="AK69" s="125"/>
      <c r="AL69" s="125"/>
      <c r="AM69" s="125"/>
      <c r="AN69" s="125"/>
      <c r="AO69" s="125"/>
      <c r="AP69" s="125"/>
      <c r="AQ69" s="125"/>
      <c r="AR69" s="125"/>
      <c r="AS69" s="125"/>
      <c r="AT69" s="125"/>
      <c r="AU69" s="125"/>
      <c r="AV69" s="125"/>
    </row>
    <row r="70" spans="1:48" ht="12.75" customHeight="1">
      <c r="A70" s="46"/>
      <c r="B70" s="47"/>
      <c r="C70" s="36" t="s">
        <v>765</v>
      </c>
      <c r="D70" s="34"/>
      <c r="E70" s="179"/>
      <c r="F70" s="179"/>
      <c r="G70" s="179"/>
      <c r="H70" s="179"/>
      <c r="I70" s="179"/>
      <c r="J70" s="179"/>
      <c r="K70" s="179"/>
      <c r="L70" s="179"/>
      <c r="M70" s="179"/>
      <c r="N70" s="179"/>
      <c r="O70" s="179"/>
      <c r="P70" s="178"/>
      <c r="Q70" s="148"/>
      <c r="R70" s="146"/>
      <c r="S70" s="95"/>
      <c r="T70" s="149"/>
      <c r="U70" s="147"/>
      <c r="V70" s="95"/>
      <c r="W70" s="131"/>
      <c r="X70" s="143"/>
      <c r="Y70" s="167">
        <f>Y69/D67</f>
        <v>6.9604367770507002E-3</v>
      </c>
      <c r="Z70" s="125"/>
      <c r="AA70" s="151"/>
      <c r="AB70" s="152"/>
      <c r="AC70" s="125"/>
      <c r="AD70" s="125"/>
      <c r="AE70" s="125"/>
      <c r="AF70" s="125"/>
      <c r="AG70" s="125"/>
      <c r="AH70" s="125"/>
      <c r="AI70" s="125"/>
      <c r="AJ70" s="125"/>
      <c r="AK70" s="125"/>
      <c r="AL70" s="125"/>
      <c r="AM70" s="125"/>
      <c r="AN70" s="125"/>
      <c r="AO70" s="125"/>
      <c r="AP70" s="125"/>
      <c r="AQ70" s="125"/>
      <c r="AR70" s="125"/>
      <c r="AS70" s="125"/>
      <c r="AT70" s="125"/>
      <c r="AU70" s="125"/>
      <c r="AV70" s="125"/>
    </row>
    <row r="71" spans="1:48" ht="12.75" customHeight="1">
      <c r="A71" s="46"/>
      <c r="B71" s="89"/>
      <c r="C71" s="36" t="s">
        <v>766</v>
      </c>
      <c r="D71" s="34"/>
      <c r="E71" s="179"/>
      <c r="F71" s="179"/>
      <c r="G71" s="179"/>
      <c r="H71" s="179"/>
      <c r="I71" s="179"/>
      <c r="J71" s="179"/>
      <c r="K71" s="179"/>
      <c r="L71" s="179"/>
      <c r="M71" s="179"/>
      <c r="N71" s="179"/>
      <c r="O71" s="179"/>
      <c r="P71" s="178"/>
      <c r="Q71" s="148"/>
      <c r="R71" s="146"/>
      <c r="S71" s="95"/>
      <c r="T71" s="149"/>
      <c r="U71" s="147"/>
      <c r="V71" s="95"/>
      <c r="W71" s="131"/>
      <c r="X71" s="143"/>
      <c r="Y71" s="165"/>
      <c r="Z71" s="125"/>
      <c r="AA71" s="151"/>
      <c r="AB71" s="152"/>
      <c r="AC71" s="125"/>
      <c r="AD71" s="125"/>
      <c r="AE71" s="125"/>
      <c r="AF71" s="125"/>
      <c r="AG71" s="125"/>
      <c r="AH71" s="125"/>
      <c r="AI71" s="125"/>
      <c r="AJ71" s="125"/>
      <c r="AK71" s="125"/>
      <c r="AL71" s="125"/>
      <c r="AM71" s="125"/>
      <c r="AN71" s="125"/>
      <c r="AO71" s="125"/>
      <c r="AP71" s="125"/>
      <c r="AQ71" s="125"/>
      <c r="AR71" s="125"/>
      <c r="AS71" s="125"/>
      <c r="AT71" s="125"/>
      <c r="AU71" s="125"/>
      <c r="AV71" s="125"/>
    </row>
    <row r="72" spans="1:48" ht="12.75" customHeight="1">
      <c r="A72" s="46"/>
      <c r="B72" s="89"/>
      <c r="C72" s="36" t="s">
        <v>767</v>
      </c>
      <c r="D72" s="34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106"/>
      <c r="Q72" s="148"/>
      <c r="R72" s="146"/>
      <c r="S72" s="95"/>
      <c r="T72" s="95"/>
      <c r="U72" s="95"/>
      <c r="V72" s="95"/>
      <c r="W72" s="131"/>
      <c r="X72" s="143"/>
      <c r="Y72" s="165"/>
      <c r="Z72" s="125"/>
      <c r="AA72" s="151"/>
      <c r="AB72" s="152"/>
      <c r="AC72" s="125"/>
      <c r="AD72" s="125"/>
      <c r="AE72" s="125"/>
      <c r="AF72" s="125"/>
      <c r="AG72" s="125"/>
      <c r="AH72" s="125"/>
      <c r="AI72" s="125"/>
      <c r="AJ72" s="125"/>
      <c r="AK72" s="125"/>
      <c r="AL72" s="125"/>
      <c r="AM72" s="125"/>
      <c r="AN72" s="125"/>
      <c r="AO72" s="125"/>
      <c r="AP72" s="125"/>
      <c r="AQ72" s="125"/>
      <c r="AR72" s="125"/>
      <c r="AS72" s="125"/>
      <c r="AT72" s="125"/>
      <c r="AU72" s="125"/>
      <c r="AV72" s="125"/>
    </row>
    <row r="73" spans="1:48" ht="12.75" customHeight="1">
      <c r="A73" s="46"/>
      <c r="B73" s="89"/>
      <c r="C73" s="36" t="s">
        <v>768</v>
      </c>
      <c r="D73" s="34"/>
      <c r="E73" s="180"/>
      <c r="F73" s="180"/>
      <c r="G73" s="180"/>
      <c r="H73" s="180"/>
      <c r="I73" s="180"/>
      <c r="J73" s="180"/>
      <c r="K73" s="180"/>
      <c r="L73" s="180"/>
      <c r="M73" s="180"/>
      <c r="N73" s="180"/>
      <c r="O73" s="180"/>
      <c r="P73" s="206"/>
      <c r="Q73" s="148"/>
      <c r="R73" s="149"/>
      <c r="S73" s="95"/>
      <c r="T73" s="95"/>
      <c r="U73" s="95"/>
      <c r="V73" s="95"/>
      <c r="W73" s="131"/>
      <c r="X73" s="143"/>
      <c r="Y73" s="165"/>
      <c r="Z73" s="125"/>
      <c r="AA73" s="151"/>
      <c r="AB73" s="152"/>
      <c r="AC73" s="125"/>
      <c r="AD73" s="125"/>
      <c r="AE73" s="125"/>
      <c r="AF73" s="125"/>
      <c r="AG73" s="125"/>
      <c r="AH73" s="125"/>
      <c r="AI73" s="125"/>
      <c r="AJ73" s="125"/>
      <c r="AK73" s="125"/>
      <c r="AL73" s="125"/>
      <c r="AM73" s="125"/>
      <c r="AN73" s="125"/>
      <c r="AO73" s="125"/>
      <c r="AP73" s="125"/>
      <c r="AQ73" s="125"/>
      <c r="AR73" s="125"/>
      <c r="AS73" s="125"/>
      <c r="AT73" s="125"/>
      <c r="AU73" s="125"/>
      <c r="AV73" s="125"/>
    </row>
    <row r="74" spans="1:48" ht="12.75" customHeight="1">
      <c r="A74" s="46"/>
      <c r="B74" s="89"/>
      <c r="C74" s="176" t="s">
        <v>769</v>
      </c>
      <c r="D74" s="34"/>
      <c r="E74" s="180"/>
      <c r="F74" s="180"/>
      <c r="G74" s="180"/>
      <c r="H74" s="180"/>
      <c r="I74" s="180"/>
      <c r="J74" s="180"/>
      <c r="K74" s="180"/>
      <c r="L74" s="180"/>
      <c r="M74" s="180"/>
      <c r="N74" s="180"/>
      <c r="O74" s="180"/>
      <c r="P74" s="206"/>
      <c r="Q74" s="148"/>
      <c r="R74" s="149"/>
      <c r="S74" s="95"/>
      <c r="T74" s="95"/>
      <c r="U74" s="95"/>
      <c r="V74" s="95"/>
      <c r="W74" s="131"/>
      <c r="X74" s="143"/>
      <c r="Y74" s="165"/>
      <c r="Z74" s="125"/>
      <c r="AA74" s="151"/>
      <c r="AB74" s="152"/>
      <c r="AC74" s="125"/>
      <c r="AD74" s="125"/>
      <c r="AE74" s="125"/>
      <c r="AF74" s="125"/>
      <c r="AG74" s="125"/>
      <c r="AH74" s="125"/>
      <c r="AI74" s="125"/>
      <c r="AJ74" s="125"/>
      <c r="AK74" s="125"/>
      <c r="AL74" s="125"/>
      <c r="AM74" s="125"/>
      <c r="AN74" s="125"/>
      <c r="AO74" s="125"/>
      <c r="AP74" s="125"/>
      <c r="AQ74" s="125"/>
      <c r="AR74" s="125"/>
      <c r="AS74" s="125"/>
      <c r="AT74" s="125"/>
      <c r="AU74" s="125"/>
      <c r="AV74" s="125"/>
    </row>
    <row r="75" spans="1:48" ht="12.75" customHeight="1">
      <c r="A75" s="46"/>
      <c r="B75" s="89"/>
      <c r="C75" s="176" t="s">
        <v>770</v>
      </c>
      <c r="D75" s="34"/>
      <c r="E75" s="180"/>
      <c r="F75" s="180"/>
      <c r="G75" s="180"/>
      <c r="H75" s="180"/>
      <c r="I75" s="180"/>
      <c r="J75" s="180"/>
      <c r="K75" s="180"/>
      <c r="L75" s="180"/>
      <c r="M75" s="180"/>
      <c r="N75" s="180"/>
      <c r="O75" s="180"/>
      <c r="P75" s="206"/>
      <c r="Q75" s="148"/>
      <c r="R75" s="149"/>
      <c r="S75" s="95"/>
      <c r="T75" s="95"/>
      <c r="U75" s="95"/>
      <c r="V75" s="95"/>
      <c r="W75" s="131"/>
      <c r="X75" s="143"/>
      <c r="Y75" s="165"/>
      <c r="Z75" s="125"/>
      <c r="AA75" s="151"/>
      <c r="AB75" s="152"/>
      <c r="AC75" s="125"/>
      <c r="AD75" s="125"/>
      <c r="AE75" s="125"/>
      <c r="AF75" s="125"/>
      <c r="AG75" s="125"/>
      <c r="AH75" s="125"/>
      <c r="AI75" s="125"/>
      <c r="AJ75" s="125"/>
      <c r="AK75" s="125"/>
      <c r="AL75" s="125"/>
      <c r="AM75" s="125"/>
      <c r="AN75" s="125"/>
      <c r="AO75" s="125"/>
      <c r="AP75" s="125"/>
      <c r="AQ75" s="125"/>
      <c r="AR75" s="125"/>
      <c r="AS75" s="125"/>
      <c r="AT75" s="125"/>
      <c r="AU75" s="125"/>
      <c r="AV75" s="125"/>
    </row>
    <row r="76" spans="1:48" ht="39.75" customHeight="1">
      <c r="A76" s="52"/>
      <c r="B76" s="170"/>
      <c r="C76" s="67" t="s">
        <v>771</v>
      </c>
      <c r="D76" s="40"/>
      <c r="E76" s="41"/>
      <c r="F76" s="41"/>
      <c r="G76" s="181"/>
      <c r="H76" s="41"/>
      <c r="I76" s="41"/>
      <c r="J76" s="181"/>
      <c r="K76" s="181"/>
      <c r="L76" s="181"/>
      <c r="M76" s="181"/>
      <c r="N76" s="181"/>
      <c r="O76" s="181"/>
      <c r="P76" s="207"/>
      <c r="Q76" s="148"/>
      <c r="R76" s="149"/>
      <c r="S76" s="95"/>
      <c r="T76" s="95"/>
      <c r="U76" s="95"/>
      <c r="V76" s="95"/>
      <c r="W76" s="131"/>
      <c r="X76" s="143"/>
      <c r="Y76" s="165"/>
      <c r="Z76" s="125"/>
      <c r="AA76" s="151"/>
      <c r="AB76" s="152"/>
      <c r="AC76" s="125"/>
      <c r="AD76" s="125"/>
      <c r="AE76" s="125"/>
      <c r="AF76" s="125"/>
      <c r="AG76" s="125"/>
      <c r="AH76" s="125"/>
      <c r="AI76" s="125"/>
      <c r="AJ76" s="125"/>
      <c r="AK76" s="125"/>
      <c r="AL76" s="125"/>
      <c r="AM76" s="125"/>
      <c r="AN76" s="125"/>
      <c r="AO76" s="125"/>
      <c r="AP76" s="125"/>
      <c r="AQ76" s="125"/>
      <c r="AR76" s="125"/>
      <c r="AS76" s="125"/>
      <c r="AT76" s="125"/>
      <c r="AU76" s="125"/>
      <c r="AV76" s="125"/>
    </row>
    <row r="77" spans="1:48" ht="12.75" customHeight="1">
      <c r="A77" s="46" t="s">
        <v>776</v>
      </c>
      <c r="B77" s="47">
        <v>382</v>
      </c>
      <c r="C77" s="71" t="s">
        <v>777</v>
      </c>
      <c r="D77" s="34">
        <v>312</v>
      </c>
      <c r="E77" s="72">
        <v>31043.54</v>
      </c>
      <c r="F77" s="72">
        <v>28339.72</v>
      </c>
      <c r="G77" s="72">
        <v>29172.67</v>
      </c>
      <c r="H77" s="72">
        <v>27774.62</v>
      </c>
      <c r="I77" s="72">
        <v>35782.769999999997</v>
      </c>
      <c r="J77" s="72">
        <v>25046.28</v>
      </c>
      <c r="K77" s="72">
        <v>30036.880000000001</v>
      </c>
      <c r="L77" s="72">
        <v>31692.71</v>
      </c>
      <c r="M77" s="72">
        <v>31570.400000000001</v>
      </c>
      <c r="N77" s="72">
        <v>33822.589999999997</v>
      </c>
      <c r="O77" s="72">
        <v>26826.14</v>
      </c>
      <c r="P77" s="208">
        <v>61127.87</v>
      </c>
      <c r="Q77" s="62">
        <v>68145.47</v>
      </c>
      <c r="R77" s="62">
        <v>55978.44</v>
      </c>
      <c r="S77" s="62">
        <v>56956.84</v>
      </c>
      <c r="T77" s="62">
        <v>52347.1</v>
      </c>
      <c r="U77" s="62">
        <v>58813.36</v>
      </c>
      <c r="V77" s="62">
        <v>54234.65</v>
      </c>
      <c r="W77" s="114">
        <v>48137.279999999999</v>
      </c>
      <c r="X77" s="142">
        <f>SUM(L77:W77)</f>
        <v>579652.85</v>
      </c>
      <c r="Y77" s="164">
        <f>AVERAGE(L77:W77)</f>
        <v>48304.404166666704</v>
      </c>
      <c r="Z77" s="125"/>
      <c r="AA77" s="151"/>
      <c r="AB77" s="152"/>
      <c r="AC77" s="125"/>
      <c r="AD77" s="125"/>
      <c r="AE77" s="125"/>
      <c r="AF77" s="125"/>
      <c r="AG77" s="125"/>
      <c r="AH77" s="125"/>
      <c r="AI77" s="125"/>
      <c r="AJ77" s="125"/>
      <c r="AK77" s="125"/>
      <c r="AL77" s="125"/>
      <c r="AM77" s="125"/>
      <c r="AN77" s="125"/>
      <c r="AO77" s="125"/>
      <c r="AP77" s="125"/>
      <c r="AQ77" s="125"/>
      <c r="AR77" s="125"/>
      <c r="AS77" s="125"/>
      <c r="AT77" s="125"/>
      <c r="AU77" s="125"/>
      <c r="AV77" s="125"/>
    </row>
    <row r="78" spans="1:48" ht="12.75" customHeight="1">
      <c r="A78" s="46"/>
      <c r="B78" s="47"/>
      <c r="C78" s="73" t="s">
        <v>778</v>
      </c>
      <c r="D78" s="74"/>
      <c r="E78" s="75" t="s">
        <v>376</v>
      </c>
      <c r="F78" s="75" t="s">
        <v>376</v>
      </c>
      <c r="G78" s="75" t="s">
        <v>376</v>
      </c>
      <c r="H78" s="75" t="s">
        <v>376</v>
      </c>
      <c r="I78" s="75">
        <v>394.17</v>
      </c>
      <c r="J78" s="75" t="s">
        <v>376</v>
      </c>
      <c r="K78" s="75" t="s">
        <v>376</v>
      </c>
      <c r="L78" s="75" t="s">
        <v>376</v>
      </c>
      <c r="M78" s="75" t="s">
        <v>376</v>
      </c>
      <c r="N78" s="75">
        <v>81.39</v>
      </c>
      <c r="O78" s="75" t="s">
        <v>376</v>
      </c>
      <c r="P78" s="90" t="s">
        <v>376</v>
      </c>
      <c r="Q78" s="60">
        <v>169.82</v>
      </c>
      <c r="R78" s="60" t="s">
        <v>376</v>
      </c>
      <c r="S78" s="60" t="s">
        <v>376</v>
      </c>
      <c r="T78" s="60" t="s">
        <v>376</v>
      </c>
      <c r="U78" s="60" t="s">
        <v>376</v>
      </c>
      <c r="V78" s="60" t="s">
        <v>376</v>
      </c>
      <c r="W78" s="113" t="s">
        <v>376</v>
      </c>
      <c r="X78" s="143"/>
      <c r="Y78" s="165"/>
      <c r="Z78" s="112"/>
      <c r="AA78" s="151"/>
      <c r="AB78" s="152"/>
      <c r="AC78" s="125"/>
      <c r="AD78" s="125"/>
      <c r="AE78" s="112"/>
      <c r="AF78" s="125"/>
      <c r="AG78" s="125"/>
      <c r="AH78" s="125"/>
      <c r="AI78" s="125"/>
      <c r="AJ78" s="125"/>
      <c r="AK78" s="125"/>
      <c r="AL78" s="125"/>
      <c r="AM78" s="125"/>
      <c r="AN78" s="125"/>
      <c r="AO78" s="125"/>
      <c r="AP78" s="125"/>
      <c r="AQ78" s="125"/>
      <c r="AR78" s="125"/>
      <c r="AS78" s="125"/>
      <c r="AT78" s="125"/>
      <c r="AU78" s="125"/>
      <c r="AV78" s="125"/>
    </row>
    <row r="79" spans="1:48" ht="12.75" customHeight="1">
      <c r="A79" s="46"/>
      <c r="B79" s="47"/>
      <c r="C79" s="36" t="s">
        <v>682</v>
      </c>
      <c r="D79" s="34"/>
      <c r="E79" s="37">
        <f t="shared" ref="E79:P79" si="6">E77/$D$77</f>
        <v>99.498525641025594</v>
      </c>
      <c r="F79" s="37">
        <f t="shared" si="6"/>
        <v>90.8324358974359</v>
      </c>
      <c r="G79" s="37">
        <f t="shared" si="6"/>
        <v>93.502147435897399</v>
      </c>
      <c r="H79" s="37">
        <f t="shared" si="6"/>
        <v>89.021217948717904</v>
      </c>
      <c r="I79" s="37">
        <f t="shared" si="6"/>
        <v>114.688365384615</v>
      </c>
      <c r="J79" s="37">
        <f t="shared" si="6"/>
        <v>80.276538461538493</v>
      </c>
      <c r="K79" s="37">
        <f t="shared" si="6"/>
        <v>96.272051282051294</v>
      </c>
      <c r="L79" s="37">
        <f t="shared" si="6"/>
        <v>101.579198717949</v>
      </c>
      <c r="M79" s="37">
        <f t="shared" si="6"/>
        <v>101.18717948717899</v>
      </c>
      <c r="N79" s="37">
        <f t="shared" si="6"/>
        <v>108.40573717948701</v>
      </c>
      <c r="O79" s="37">
        <f t="shared" si="6"/>
        <v>85.981217948717898</v>
      </c>
      <c r="P79" s="105">
        <f t="shared" si="6"/>
        <v>195.92266025641001</v>
      </c>
      <c r="Q79" s="118">
        <f>'2006'!E70</f>
        <v>83.307420537897301</v>
      </c>
      <c r="R79" s="118">
        <f>'2006'!G70</f>
        <v>69.629388753056205</v>
      </c>
      <c r="S79" s="118">
        <f>'2006'!H70</f>
        <v>63.994009779951099</v>
      </c>
      <c r="T79" s="118">
        <f>'2006'!I70</f>
        <v>71.898973105134502</v>
      </c>
      <c r="U79" s="118">
        <f>'2006'!J70</f>
        <v>66.301528117359396</v>
      </c>
      <c r="V79" s="118">
        <f>'2006'!K70</f>
        <v>58.847530562347202</v>
      </c>
      <c r="W79" s="110">
        <f>'2006'!L70</f>
        <v>0</v>
      </c>
      <c r="X79" s="142">
        <f>SUM(L79:W79)</f>
        <v>1007.0548444454899</v>
      </c>
      <c r="Y79" s="164">
        <f>AVERAGE(L79:W79)</f>
        <v>83.921237037124101</v>
      </c>
      <c r="Z79" s="125"/>
      <c r="AA79" s="151"/>
      <c r="AB79" s="152"/>
      <c r="AC79" s="125"/>
      <c r="AD79" s="125"/>
      <c r="AE79" s="125"/>
      <c r="AF79" s="125"/>
      <c r="AG79" s="125"/>
      <c r="AH79" s="125"/>
      <c r="AI79" s="125"/>
      <c r="AJ79" s="125"/>
      <c r="AK79" s="125"/>
      <c r="AL79" s="125"/>
      <c r="AM79" s="125"/>
      <c r="AN79" s="125"/>
      <c r="AO79" s="125"/>
      <c r="AP79" s="125"/>
      <c r="AQ79" s="125"/>
      <c r="AR79" s="125"/>
      <c r="AS79" s="125"/>
      <c r="AT79" s="125"/>
      <c r="AU79" s="125"/>
      <c r="AV79" s="125"/>
    </row>
    <row r="80" spans="1:48" ht="12.75" customHeight="1">
      <c r="A80" s="46"/>
      <c r="B80" s="47"/>
      <c r="C80" s="36" t="s">
        <v>779</v>
      </c>
      <c r="D80" s="34"/>
      <c r="E80" s="76"/>
      <c r="F80" s="76"/>
      <c r="G80" s="76"/>
      <c r="H80" s="76"/>
      <c r="I80" s="76" t="s">
        <v>780</v>
      </c>
      <c r="J80" s="76"/>
      <c r="K80" s="76"/>
      <c r="L80" s="76"/>
      <c r="M80" s="76"/>
      <c r="N80" s="76" t="s">
        <v>781</v>
      </c>
      <c r="O80" s="76"/>
      <c r="P80" s="120"/>
      <c r="Q80" s="144" t="s">
        <v>1623</v>
      </c>
      <c r="R80" s="144"/>
      <c r="S80" s="144"/>
      <c r="T80" s="144"/>
      <c r="U80" s="144"/>
      <c r="V80" s="144"/>
      <c r="W80" s="145"/>
      <c r="X80" s="143"/>
      <c r="Y80" s="167">
        <f>Y79/D77</f>
        <v>0.26897832383693598</v>
      </c>
      <c r="Z80" s="125"/>
      <c r="AA80" s="151"/>
      <c r="AB80" s="152"/>
      <c r="AC80" s="125"/>
      <c r="AD80" s="125"/>
      <c r="AE80" s="125"/>
      <c r="AF80" s="125"/>
      <c r="AG80" s="125"/>
      <c r="AH80" s="125"/>
      <c r="AI80" s="125"/>
      <c r="AJ80" s="125"/>
      <c r="AK80" s="125"/>
      <c r="AL80" s="125"/>
      <c r="AM80" s="125"/>
      <c r="AN80" s="125"/>
      <c r="AO80" s="125"/>
      <c r="AP80" s="125"/>
      <c r="AQ80" s="125"/>
      <c r="AR80" s="125"/>
      <c r="AS80" s="125"/>
      <c r="AT80" s="125"/>
      <c r="AU80" s="125"/>
      <c r="AV80" s="125"/>
    </row>
    <row r="81" spans="1:48" ht="12.75" customHeight="1">
      <c r="A81" s="46"/>
      <c r="B81" s="47"/>
      <c r="C81" s="36" t="s">
        <v>782</v>
      </c>
      <c r="D81" s="34"/>
      <c r="E81" s="144"/>
      <c r="F81" s="144"/>
      <c r="G81" s="144"/>
      <c r="H81" s="144"/>
      <c r="I81" s="144"/>
      <c r="J81" s="144"/>
      <c r="K81" s="144"/>
      <c r="L81" s="144"/>
      <c r="M81" s="144"/>
      <c r="N81" s="144"/>
      <c r="O81" s="144"/>
      <c r="P81" s="145"/>
      <c r="Q81" s="35"/>
      <c r="R81" s="149"/>
      <c r="S81" s="95"/>
      <c r="T81" s="95"/>
      <c r="U81" s="95"/>
      <c r="V81" s="95"/>
      <c r="W81" s="131"/>
      <c r="X81" s="143"/>
      <c r="Y81" s="165"/>
      <c r="Z81" s="125"/>
      <c r="AA81" s="151"/>
      <c r="AB81" s="152"/>
      <c r="AC81" s="125"/>
      <c r="AD81" s="125"/>
      <c r="AE81" s="125"/>
      <c r="AF81" s="125"/>
      <c r="AG81" s="125"/>
      <c r="AH81" s="125"/>
      <c r="AI81" s="125"/>
      <c r="AJ81" s="125"/>
      <c r="AK81" s="125"/>
      <c r="AL81" s="125"/>
      <c r="AM81" s="125"/>
      <c r="AN81" s="125"/>
      <c r="AO81" s="125"/>
      <c r="AP81" s="125"/>
      <c r="AQ81" s="125"/>
      <c r="AR81" s="125"/>
      <c r="AS81" s="125"/>
      <c r="AT81" s="125"/>
      <c r="AU81" s="125"/>
      <c r="AV81" s="125"/>
    </row>
    <row r="82" spans="1:48" ht="12.75" customHeight="1">
      <c r="A82" s="46"/>
      <c r="B82" s="47"/>
      <c r="C82" s="36" t="s">
        <v>682</v>
      </c>
      <c r="D82" s="34"/>
      <c r="E82" s="144"/>
      <c r="F82" s="144"/>
      <c r="G82" s="144"/>
      <c r="H82" s="144"/>
      <c r="I82" s="144"/>
      <c r="J82" s="144"/>
      <c r="K82" s="144"/>
      <c r="L82" s="144"/>
      <c r="M82" s="144"/>
      <c r="N82" s="144"/>
      <c r="O82" s="144"/>
      <c r="P82" s="145"/>
      <c r="Q82" s="35"/>
      <c r="R82" s="149"/>
      <c r="S82" s="95"/>
      <c r="T82" s="95"/>
      <c r="U82" s="95"/>
      <c r="V82" s="95"/>
      <c r="W82" s="131"/>
      <c r="X82" s="143"/>
      <c r="Y82" s="165"/>
      <c r="Z82" s="125"/>
      <c r="AA82" s="151"/>
      <c r="AB82" s="152"/>
      <c r="AC82" s="125"/>
      <c r="AD82" s="125"/>
      <c r="AE82" s="125"/>
      <c r="AF82" s="125"/>
      <c r="AG82" s="125"/>
      <c r="AH82" s="125"/>
      <c r="AI82" s="125"/>
      <c r="AJ82" s="125"/>
      <c r="AK82" s="125"/>
      <c r="AL82" s="125"/>
      <c r="AM82" s="125"/>
      <c r="AN82" s="125"/>
      <c r="AO82" s="125"/>
      <c r="AP82" s="125"/>
      <c r="AQ82" s="125"/>
      <c r="AR82" s="125"/>
      <c r="AS82" s="125"/>
      <c r="AT82" s="125"/>
      <c r="AU82" s="125"/>
      <c r="AV82" s="125"/>
    </row>
    <row r="83" spans="1:48" ht="12.75" customHeight="1">
      <c r="A83" s="46"/>
      <c r="B83" s="47"/>
      <c r="C83" s="36" t="s">
        <v>783</v>
      </c>
      <c r="D83" s="34"/>
      <c r="E83" s="144"/>
      <c r="F83" s="144"/>
      <c r="G83" s="144"/>
      <c r="H83" s="144"/>
      <c r="I83" s="144"/>
      <c r="J83" s="144"/>
      <c r="K83" s="144"/>
      <c r="L83" s="144"/>
      <c r="M83" s="144"/>
      <c r="N83" s="144"/>
      <c r="O83" s="144"/>
      <c r="P83" s="145"/>
      <c r="Q83" s="35"/>
      <c r="R83" s="149"/>
      <c r="S83" s="95"/>
      <c r="T83" s="95"/>
      <c r="U83" s="95"/>
      <c r="V83" s="95"/>
      <c r="W83" s="131"/>
      <c r="X83" s="143"/>
      <c r="Y83" s="165"/>
      <c r="Z83" s="125"/>
      <c r="AA83" s="151"/>
      <c r="AB83" s="152"/>
      <c r="AC83" s="125"/>
      <c r="AD83" s="125"/>
      <c r="AE83" s="125"/>
      <c r="AF83" s="125"/>
      <c r="AG83" s="125"/>
      <c r="AH83" s="125"/>
      <c r="AI83" s="125"/>
      <c r="AJ83" s="125"/>
      <c r="AK83" s="125"/>
      <c r="AL83" s="125"/>
      <c r="AM83" s="125"/>
      <c r="AN83" s="125"/>
      <c r="AO83" s="125"/>
      <c r="AP83" s="125"/>
      <c r="AQ83" s="125"/>
      <c r="AR83" s="125"/>
      <c r="AS83" s="125"/>
      <c r="AT83" s="125"/>
      <c r="AU83" s="125"/>
      <c r="AV83" s="125"/>
    </row>
    <row r="84" spans="1:48" ht="12.75" customHeight="1">
      <c r="A84" s="46" t="s">
        <v>784</v>
      </c>
      <c r="B84" s="47"/>
      <c r="C84" s="36" t="s">
        <v>785</v>
      </c>
      <c r="D84" s="34">
        <v>506</v>
      </c>
      <c r="E84" s="144"/>
      <c r="F84" s="144"/>
      <c r="G84" s="144"/>
      <c r="H84" s="144"/>
      <c r="I84" s="144"/>
      <c r="J84" s="144"/>
      <c r="K84" s="144"/>
      <c r="L84" s="144"/>
      <c r="M84" s="144"/>
      <c r="N84" s="144"/>
      <c r="O84" s="144"/>
      <c r="P84" s="145"/>
      <c r="Q84" s="35"/>
      <c r="R84" s="149"/>
      <c r="S84" s="95"/>
      <c r="T84" s="95"/>
      <c r="U84" s="95"/>
      <c r="V84" s="95"/>
      <c r="W84" s="131"/>
      <c r="X84" s="143"/>
      <c r="Y84" s="165"/>
      <c r="Z84" s="125"/>
      <c r="AA84" s="151"/>
      <c r="AB84" s="152"/>
      <c r="AC84" s="125"/>
      <c r="AD84" s="125"/>
      <c r="AE84" s="125"/>
      <c r="AF84" s="125"/>
      <c r="AG84" s="125"/>
      <c r="AH84" s="125"/>
      <c r="AI84" s="125"/>
      <c r="AJ84" s="125"/>
      <c r="AK84" s="125"/>
      <c r="AL84" s="125"/>
      <c r="AM84" s="125"/>
      <c r="AN84" s="125"/>
      <c r="AO84" s="125"/>
      <c r="AP84" s="125"/>
      <c r="AQ84" s="125"/>
      <c r="AR84" s="125"/>
      <c r="AS84" s="125"/>
      <c r="AT84" s="125"/>
      <c r="AU84" s="125"/>
      <c r="AV84" s="125"/>
    </row>
    <row r="85" spans="1:48" ht="90.75" customHeight="1">
      <c r="A85" s="52" t="s">
        <v>786</v>
      </c>
      <c r="B85" s="53"/>
      <c r="C85" s="67" t="s">
        <v>1837</v>
      </c>
      <c r="D85" s="40"/>
      <c r="E85" s="82"/>
      <c r="F85" s="182"/>
      <c r="G85" s="82"/>
      <c r="H85" s="70"/>
      <c r="I85" s="70"/>
      <c r="J85" s="68"/>
      <c r="K85" s="70"/>
      <c r="L85" s="70"/>
      <c r="M85" s="70"/>
      <c r="N85" s="70"/>
      <c r="O85" s="70"/>
      <c r="P85" s="124"/>
      <c r="Q85" s="148"/>
      <c r="R85" s="149"/>
      <c r="S85" s="95"/>
      <c r="T85" s="95"/>
      <c r="U85" s="95"/>
      <c r="V85" s="95"/>
      <c r="W85" s="131"/>
      <c r="X85" s="143"/>
      <c r="Y85" s="165"/>
      <c r="Z85" s="125"/>
      <c r="AA85" s="151"/>
      <c r="AB85" s="152"/>
      <c r="AC85" s="125"/>
      <c r="AD85" s="125"/>
      <c r="AE85" s="125"/>
      <c r="AF85" s="125"/>
      <c r="AG85" s="125"/>
      <c r="AH85" s="125"/>
      <c r="AI85" s="125"/>
      <c r="AJ85" s="125"/>
      <c r="AK85" s="125"/>
      <c r="AL85" s="125"/>
      <c r="AM85" s="125"/>
      <c r="AN85" s="125"/>
      <c r="AO85" s="125"/>
      <c r="AP85" s="125"/>
      <c r="AQ85" s="125"/>
      <c r="AR85" s="125"/>
      <c r="AS85" s="125"/>
      <c r="AT85" s="125"/>
      <c r="AU85" s="125"/>
      <c r="AV85" s="125"/>
    </row>
    <row r="86" spans="1:48" ht="12.75" customHeight="1">
      <c r="A86" s="46" t="s">
        <v>788</v>
      </c>
      <c r="B86" s="43">
        <v>258</v>
      </c>
      <c r="C86" s="86" t="s">
        <v>580</v>
      </c>
      <c r="D86" s="183">
        <v>5677</v>
      </c>
      <c r="E86" s="174">
        <v>1760575.08</v>
      </c>
      <c r="F86" s="174">
        <v>1452658.09</v>
      </c>
      <c r="G86" s="174">
        <v>1686877.15</v>
      </c>
      <c r="H86" s="174">
        <v>1090919.99</v>
      </c>
      <c r="I86" s="174">
        <v>1354628.4</v>
      </c>
      <c r="J86" s="174">
        <v>1230326.68</v>
      </c>
      <c r="K86" s="174">
        <v>1767132.45</v>
      </c>
      <c r="L86" s="174">
        <v>1709843.8</v>
      </c>
      <c r="M86" s="174">
        <v>1676737.99</v>
      </c>
      <c r="N86" s="174">
        <v>2167719.42</v>
      </c>
      <c r="O86" s="174">
        <v>2027589.9</v>
      </c>
      <c r="P86" s="175">
        <v>2922453.99</v>
      </c>
      <c r="Q86" s="35">
        <v>2146858.2400000002</v>
      </c>
      <c r="R86" s="35">
        <v>1877805.73</v>
      </c>
      <c r="S86" s="35">
        <v>2162862.91</v>
      </c>
      <c r="T86" s="35">
        <v>2090941.01</v>
      </c>
      <c r="U86" s="35">
        <v>1636737.22</v>
      </c>
      <c r="V86" s="35">
        <v>1525038.87</v>
      </c>
      <c r="W86" s="104">
        <v>1434336.29</v>
      </c>
      <c r="X86" s="142">
        <f>SUM(L86:W86)</f>
        <v>23378925.370000001</v>
      </c>
      <c r="Y86" s="164">
        <f>AVERAGE(L86:W86)</f>
        <v>1948243.78083333</v>
      </c>
      <c r="Z86" s="125"/>
      <c r="AA86" s="151"/>
      <c r="AB86" s="152"/>
      <c r="AC86" s="125"/>
      <c r="AD86" s="125"/>
      <c r="AE86" s="125"/>
      <c r="AF86" s="125"/>
      <c r="AG86" s="125"/>
      <c r="AH86" s="125"/>
      <c r="AI86" s="125"/>
      <c r="AJ86" s="125"/>
      <c r="AK86" s="125"/>
      <c r="AL86" s="125"/>
      <c r="AM86" s="125"/>
      <c r="AN86" s="125"/>
      <c r="AO86" s="125"/>
      <c r="AP86" s="125"/>
      <c r="AQ86" s="125"/>
      <c r="AR86" s="125"/>
      <c r="AS86" s="125"/>
      <c r="AT86" s="125"/>
      <c r="AU86" s="125"/>
      <c r="AV86" s="125"/>
    </row>
    <row r="87" spans="1:48" ht="12.75" customHeight="1">
      <c r="A87" s="46" t="s">
        <v>789</v>
      </c>
      <c r="B87" s="47"/>
      <c r="C87" s="1526" t="s">
        <v>790</v>
      </c>
      <c r="D87" s="1511"/>
      <c r="E87" s="184" t="s">
        <v>376</v>
      </c>
      <c r="F87" s="184" t="s">
        <v>376</v>
      </c>
      <c r="G87" s="184" t="s">
        <v>376</v>
      </c>
      <c r="H87" s="184" t="s">
        <v>376</v>
      </c>
      <c r="I87" s="184" t="s">
        <v>376</v>
      </c>
      <c r="J87" s="184" t="s">
        <v>376</v>
      </c>
      <c r="K87" s="184" t="s">
        <v>376</v>
      </c>
      <c r="L87" s="184" t="s">
        <v>376</v>
      </c>
      <c r="M87" s="184" t="s">
        <v>376</v>
      </c>
      <c r="N87" s="184" t="s">
        <v>376</v>
      </c>
      <c r="O87" s="184" t="s">
        <v>376</v>
      </c>
      <c r="P87" s="209">
        <v>5141.45</v>
      </c>
      <c r="Q87" s="35" t="s">
        <v>376</v>
      </c>
      <c r="R87" s="35" t="s">
        <v>376</v>
      </c>
      <c r="S87" s="35" t="s">
        <v>376</v>
      </c>
      <c r="T87" s="35" t="s">
        <v>376</v>
      </c>
      <c r="U87" s="35" t="s">
        <v>376</v>
      </c>
      <c r="V87" s="35" t="s">
        <v>376</v>
      </c>
      <c r="W87" s="104" t="s">
        <v>376</v>
      </c>
      <c r="X87" s="143"/>
      <c r="Y87" s="165"/>
      <c r="Z87" s="125"/>
      <c r="AA87" s="151"/>
      <c r="AB87" s="152"/>
      <c r="AC87" s="125"/>
      <c r="AD87" s="125"/>
      <c r="AE87" s="125"/>
      <c r="AF87" s="125"/>
      <c r="AG87" s="221"/>
      <c r="AH87" s="125"/>
      <c r="AI87" s="125"/>
      <c r="AJ87" s="125"/>
      <c r="AK87" s="125"/>
      <c r="AL87" s="125"/>
      <c r="AM87" s="125"/>
      <c r="AN87" s="125"/>
      <c r="AO87" s="125"/>
      <c r="AP87" s="125"/>
      <c r="AQ87" s="125"/>
      <c r="AR87" s="125"/>
      <c r="AS87" s="125"/>
      <c r="AT87" s="125"/>
      <c r="AU87" s="125"/>
      <c r="AV87" s="125"/>
    </row>
    <row r="88" spans="1:48" ht="12.75" customHeight="1">
      <c r="A88" s="46" t="s">
        <v>791</v>
      </c>
      <c r="B88" s="47"/>
      <c r="C88" s="36" t="s">
        <v>792</v>
      </c>
      <c r="D88" s="32"/>
      <c r="E88" s="118">
        <f t="shared" ref="E88:P88" si="7">E86/$D$86</f>
        <v>310.12419940109203</v>
      </c>
      <c r="F88" s="118">
        <f t="shared" si="7"/>
        <v>255.88481416241001</v>
      </c>
      <c r="G88" s="119">
        <f t="shared" si="7"/>
        <v>297.142355117139</v>
      </c>
      <c r="H88" s="118">
        <f t="shared" si="7"/>
        <v>192.164874053197</v>
      </c>
      <c r="I88" s="118">
        <f t="shared" si="7"/>
        <v>238.61694556984301</v>
      </c>
      <c r="J88" s="118">
        <f t="shared" si="7"/>
        <v>216.721275321473</v>
      </c>
      <c r="K88" s="118">
        <f t="shared" si="7"/>
        <v>311.27927602607002</v>
      </c>
      <c r="L88" s="118">
        <f t="shared" si="7"/>
        <v>301.18791615289803</v>
      </c>
      <c r="M88" s="118">
        <f t="shared" si="7"/>
        <v>295.35634842346298</v>
      </c>
      <c r="N88" s="118">
        <f t="shared" si="7"/>
        <v>381.84242029240801</v>
      </c>
      <c r="O88" s="118">
        <f t="shared" si="7"/>
        <v>357.15869297163999</v>
      </c>
      <c r="P88" s="110">
        <f t="shared" si="7"/>
        <v>514.78844283952799</v>
      </c>
      <c r="Q88" s="118">
        <f>'2006'!E79</f>
        <v>378.16773648053601</v>
      </c>
      <c r="R88" s="118">
        <f>'2006'!F79</f>
        <v>330.77430509071701</v>
      </c>
      <c r="S88" s="118">
        <f>'2006'!G79</f>
        <v>380.98694909283103</v>
      </c>
      <c r="T88" s="118">
        <f>'2006'!H79</f>
        <v>368.317951382773</v>
      </c>
      <c r="U88" s="118">
        <f>'2006'!I79</f>
        <v>288.310237801656</v>
      </c>
      <c r="V88" s="118">
        <f>'2006'!J79</f>
        <v>268.63464329751599</v>
      </c>
      <c r="W88" s="110">
        <f>'2006'!K79</f>
        <v>252.657440549586</v>
      </c>
      <c r="X88" s="142">
        <f>SUM(L88:W88)</f>
        <v>4118.1830843755497</v>
      </c>
      <c r="Y88" s="164">
        <f>AVERAGE(L88:W88)</f>
        <v>343.18192369796299</v>
      </c>
      <c r="Z88" s="125"/>
      <c r="AA88" s="151"/>
      <c r="AB88" s="152"/>
      <c r="AC88" s="125"/>
      <c r="AD88" s="125"/>
      <c r="AE88" s="125"/>
      <c r="AF88" s="125"/>
      <c r="AG88" s="125"/>
      <c r="AH88" s="125"/>
      <c r="AI88" s="125"/>
      <c r="AJ88" s="125"/>
      <c r="AK88" s="125"/>
      <c r="AL88" s="125"/>
      <c r="AM88" s="125"/>
      <c r="AN88" s="125"/>
      <c r="AO88" s="125"/>
      <c r="AP88" s="125"/>
      <c r="AQ88" s="125"/>
      <c r="AR88" s="125"/>
      <c r="AS88" s="125"/>
      <c r="AT88" s="125"/>
      <c r="AU88" s="125"/>
      <c r="AV88" s="125"/>
    </row>
    <row r="89" spans="1:48" ht="12.75" customHeight="1">
      <c r="A89" s="46"/>
      <c r="B89" s="47"/>
      <c r="C89" s="36" t="s">
        <v>793</v>
      </c>
      <c r="D89" s="32"/>
      <c r="E89" s="185"/>
      <c r="F89" s="76"/>
      <c r="G89" s="185"/>
      <c r="H89" s="76"/>
      <c r="I89" s="185"/>
      <c r="J89" s="76"/>
      <c r="K89" s="185"/>
      <c r="L89" s="76"/>
      <c r="M89" s="120"/>
      <c r="N89" s="185"/>
      <c r="O89" s="120"/>
      <c r="P89" s="210" t="s">
        <v>794</v>
      </c>
      <c r="Q89" s="144"/>
      <c r="R89" s="149"/>
      <c r="S89" s="95"/>
      <c r="T89" s="149"/>
      <c r="U89" s="95"/>
      <c r="V89" s="95"/>
      <c r="W89" s="131"/>
      <c r="X89" s="143"/>
      <c r="Y89" s="167">
        <f>Y88/D86</f>
        <v>6.0451281257347597E-2</v>
      </c>
      <c r="Z89" s="125"/>
      <c r="AA89" s="151"/>
      <c r="AB89" s="152"/>
      <c r="AC89" s="125"/>
      <c r="AD89" s="125"/>
      <c r="AE89" s="125"/>
      <c r="AF89" s="125"/>
      <c r="AG89" s="125"/>
      <c r="AH89" s="125"/>
      <c r="AI89" s="125"/>
      <c r="AJ89" s="125"/>
      <c r="AK89" s="125"/>
      <c r="AL89" s="125"/>
      <c r="AM89" s="125"/>
      <c r="AN89" s="125"/>
      <c r="AO89" s="125"/>
      <c r="AP89" s="125"/>
      <c r="AQ89" s="125"/>
      <c r="AR89" s="125"/>
      <c r="AS89" s="125"/>
      <c r="AT89" s="125"/>
      <c r="AU89" s="125"/>
      <c r="AV89" s="125"/>
    </row>
    <row r="90" spans="1:48" ht="12.75" customHeight="1">
      <c r="A90" s="46"/>
      <c r="B90" s="47"/>
      <c r="C90" s="36" t="s">
        <v>795</v>
      </c>
      <c r="D90" s="32"/>
      <c r="E90" s="144"/>
      <c r="F90" s="144"/>
      <c r="G90" s="144"/>
      <c r="H90" s="144"/>
      <c r="I90" s="144"/>
      <c r="J90" s="144"/>
      <c r="K90" s="144"/>
      <c r="L90" s="144"/>
      <c r="M90" s="144"/>
      <c r="N90" s="144"/>
      <c r="O90" s="144"/>
      <c r="P90" s="145"/>
      <c r="Q90" s="144"/>
      <c r="R90" s="149"/>
      <c r="S90" s="95"/>
      <c r="T90" s="149"/>
      <c r="U90" s="95"/>
      <c r="V90" s="95"/>
      <c r="W90" s="131"/>
      <c r="X90" s="143"/>
      <c r="Y90" s="165"/>
      <c r="Z90" s="125"/>
      <c r="AA90" s="151"/>
      <c r="AB90" s="152"/>
      <c r="AC90" s="125"/>
      <c r="AD90" s="125"/>
      <c r="AE90" s="125"/>
      <c r="AF90" s="125"/>
      <c r="AG90" s="125"/>
      <c r="AH90" s="125"/>
      <c r="AI90" s="125"/>
      <c r="AJ90" s="125"/>
      <c r="AK90" s="125"/>
      <c r="AL90" s="125"/>
      <c r="AM90" s="125"/>
      <c r="AN90" s="125"/>
      <c r="AO90" s="125"/>
      <c r="AP90" s="125"/>
      <c r="AQ90" s="125"/>
      <c r="AR90" s="125"/>
      <c r="AS90" s="125"/>
      <c r="AT90" s="125"/>
      <c r="AU90" s="125"/>
      <c r="AV90" s="125"/>
    </row>
    <row r="91" spans="1:48" ht="12.75" customHeight="1">
      <c r="A91" s="46"/>
      <c r="B91" s="47"/>
      <c r="C91" s="36" t="s">
        <v>792</v>
      </c>
      <c r="D91" s="32"/>
      <c r="E91" s="186"/>
      <c r="F91" s="186"/>
      <c r="G91" s="186"/>
      <c r="H91" s="186"/>
      <c r="I91" s="186"/>
      <c r="J91" s="186"/>
      <c r="K91" s="186"/>
      <c r="L91" s="186"/>
      <c r="M91" s="186"/>
      <c r="N91" s="186"/>
      <c r="O91" s="186"/>
      <c r="P91" s="211"/>
      <c r="Q91" s="144"/>
      <c r="R91" s="149"/>
      <c r="S91" s="95"/>
      <c r="T91" s="149"/>
      <c r="U91" s="95"/>
      <c r="V91" s="95"/>
      <c r="W91" s="131"/>
      <c r="X91" s="143"/>
      <c r="Y91" s="165"/>
      <c r="Z91" s="125"/>
      <c r="AA91" s="151"/>
      <c r="AB91" s="152"/>
      <c r="AC91" s="125"/>
      <c r="AD91" s="125"/>
      <c r="AE91" s="125"/>
      <c r="AF91" s="125"/>
      <c r="AG91" s="125"/>
      <c r="AH91" s="125"/>
      <c r="AI91" s="125"/>
      <c r="AJ91" s="125"/>
      <c r="AK91" s="125"/>
      <c r="AL91" s="125"/>
      <c r="AM91" s="125"/>
      <c r="AN91" s="125"/>
      <c r="AO91" s="125"/>
      <c r="AP91" s="125"/>
      <c r="AQ91" s="125"/>
      <c r="AR91" s="125"/>
      <c r="AS91" s="125"/>
      <c r="AT91" s="125"/>
      <c r="AU91" s="125"/>
      <c r="AV91" s="125"/>
    </row>
    <row r="92" spans="1:48" ht="12.75" customHeight="1">
      <c r="A92" s="46"/>
      <c r="B92" s="47"/>
      <c r="C92" s="36" t="s">
        <v>796</v>
      </c>
      <c r="D92" s="32"/>
      <c r="E92" s="186"/>
      <c r="F92" s="186"/>
      <c r="G92" s="186"/>
      <c r="H92" s="186"/>
      <c r="I92" s="186"/>
      <c r="J92" s="186"/>
      <c r="K92" s="186"/>
      <c r="L92" s="186"/>
      <c r="M92" s="186"/>
      <c r="N92" s="186"/>
      <c r="O92" s="186"/>
      <c r="P92" s="211"/>
      <c r="Q92" s="144"/>
      <c r="R92" s="149"/>
      <c r="S92" s="95"/>
      <c r="T92" s="149"/>
      <c r="U92" s="95"/>
      <c r="V92" s="95"/>
      <c r="W92" s="131"/>
      <c r="X92" s="143"/>
      <c r="Y92" s="165"/>
      <c r="Z92" s="125"/>
      <c r="AA92" s="151"/>
      <c r="AB92" s="152"/>
      <c r="AC92" s="125"/>
      <c r="AD92" s="125"/>
      <c r="AE92" s="125"/>
      <c r="AF92" s="125"/>
      <c r="AG92" s="125"/>
      <c r="AH92" s="125"/>
      <c r="AI92" s="125"/>
      <c r="AJ92" s="125"/>
      <c r="AK92" s="125"/>
      <c r="AL92" s="125"/>
      <c r="AM92" s="125"/>
      <c r="AN92" s="125"/>
      <c r="AO92" s="125"/>
      <c r="AP92" s="125"/>
      <c r="AQ92" s="125"/>
      <c r="AR92" s="125"/>
      <c r="AS92" s="125"/>
      <c r="AT92" s="125"/>
      <c r="AU92" s="125"/>
      <c r="AV92" s="125"/>
    </row>
    <row r="93" spans="1:48" ht="12.75" customHeight="1">
      <c r="A93" s="46" t="s">
        <v>797</v>
      </c>
      <c r="B93" s="47"/>
      <c r="C93" s="187" t="s">
        <v>1838</v>
      </c>
      <c r="D93" s="34"/>
      <c r="E93" s="188"/>
      <c r="F93" s="186"/>
      <c r="G93" s="186"/>
      <c r="H93" s="186"/>
      <c r="I93" s="186"/>
      <c r="J93" s="186"/>
      <c r="K93" s="186"/>
      <c r="L93" s="186"/>
      <c r="M93" s="186"/>
      <c r="N93" s="186"/>
      <c r="O93" s="186"/>
      <c r="P93" s="211"/>
      <c r="Q93" s="144"/>
      <c r="R93" s="149"/>
      <c r="S93" s="95"/>
      <c r="T93" s="149"/>
      <c r="U93" s="95"/>
      <c r="V93" s="95"/>
      <c r="W93" s="131"/>
      <c r="X93" s="143"/>
      <c r="Y93" s="165"/>
      <c r="Z93" s="125"/>
      <c r="AA93" s="151"/>
      <c r="AB93" s="152"/>
      <c r="AC93" s="125"/>
      <c r="AD93" s="125"/>
      <c r="AE93" s="125"/>
      <c r="AF93" s="125"/>
      <c r="AG93" s="125"/>
      <c r="AH93" s="125"/>
      <c r="AI93" s="125"/>
      <c r="AJ93" s="125"/>
      <c r="AK93" s="125"/>
      <c r="AL93" s="125"/>
      <c r="AM93" s="125"/>
      <c r="AN93" s="125"/>
      <c r="AO93" s="125"/>
      <c r="AP93" s="125"/>
      <c r="AQ93" s="125"/>
      <c r="AR93" s="125"/>
      <c r="AS93" s="125"/>
      <c r="AT93" s="125"/>
      <c r="AU93" s="125"/>
      <c r="AV93" s="125"/>
    </row>
    <row r="94" spans="1:48" ht="51.75" customHeight="1">
      <c r="A94" s="52"/>
      <c r="B94" s="53"/>
      <c r="C94" s="67" t="s">
        <v>799</v>
      </c>
      <c r="D94" s="66"/>
      <c r="E94" s="189"/>
      <c r="F94" s="189" t="s">
        <v>660</v>
      </c>
      <c r="G94" s="189"/>
      <c r="H94" s="189"/>
      <c r="I94" s="189"/>
      <c r="J94" s="189"/>
      <c r="K94" s="189"/>
      <c r="L94" s="189"/>
      <c r="M94" s="189"/>
      <c r="N94" s="189"/>
      <c r="O94" s="189"/>
      <c r="P94" s="212"/>
      <c r="Q94" s="144"/>
      <c r="R94" s="149"/>
      <c r="S94" s="95"/>
      <c r="T94" s="149"/>
      <c r="U94" s="95"/>
      <c r="V94" s="95"/>
      <c r="W94" s="131"/>
      <c r="X94" s="143"/>
      <c r="Y94" s="165"/>
      <c r="Z94" s="125"/>
      <c r="AA94" s="151"/>
      <c r="AB94" s="152"/>
      <c r="AC94" s="125"/>
      <c r="AD94" s="125"/>
      <c r="AE94" s="125"/>
      <c r="AF94" s="125"/>
      <c r="AG94" s="125"/>
      <c r="AH94" s="125"/>
      <c r="AI94" s="125"/>
      <c r="AJ94" s="125"/>
      <c r="AK94" s="125"/>
      <c r="AL94" s="125"/>
      <c r="AM94" s="125"/>
      <c r="AN94" s="125"/>
      <c r="AO94" s="125"/>
      <c r="AP94" s="125"/>
      <c r="AQ94" s="125"/>
      <c r="AR94" s="125"/>
      <c r="AS94" s="125"/>
      <c r="AT94" s="125"/>
      <c r="AU94" s="125"/>
      <c r="AV94" s="125"/>
    </row>
    <row r="95" spans="1:48" ht="12.75" customHeight="1">
      <c r="A95" s="42" t="s">
        <v>627</v>
      </c>
      <c r="B95" s="43"/>
      <c r="C95" s="190" t="s">
        <v>800</v>
      </c>
      <c r="D95" s="29">
        <v>1533</v>
      </c>
      <c r="E95" s="191">
        <v>35187.71</v>
      </c>
      <c r="F95" s="191">
        <v>30526.44</v>
      </c>
      <c r="G95" s="191">
        <v>30637.24</v>
      </c>
      <c r="H95" s="191">
        <v>31774.45</v>
      </c>
      <c r="I95" s="191">
        <v>35259.379999999997</v>
      </c>
      <c r="J95" s="191">
        <v>44502.38</v>
      </c>
      <c r="K95" s="191">
        <v>22918.68</v>
      </c>
      <c r="L95" s="191">
        <v>44669.38</v>
      </c>
      <c r="M95" s="191">
        <v>30082.55</v>
      </c>
      <c r="N95" s="191">
        <v>42517.3</v>
      </c>
      <c r="O95" s="191">
        <v>31832.65</v>
      </c>
      <c r="P95" s="213">
        <v>42991.82</v>
      </c>
      <c r="Q95" s="144">
        <v>39376.9</v>
      </c>
      <c r="R95" s="144">
        <v>23726.48</v>
      </c>
      <c r="S95" s="144">
        <v>28722.54</v>
      </c>
      <c r="T95" s="144">
        <v>39438.26</v>
      </c>
      <c r="U95" s="144">
        <v>100232.22</v>
      </c>
      <c r="V95" s="144">
        <v>50731.41</v>
      </c>
      <c r="W95" s="145">
        <v>37317.599999999999</v>
      </c>
      <c r="X95" s="142">
        <f>SUM(L95:W95)</f>
        <v>511639.11</v>
      </c>
      <c r="Y95" s="164">
        <f>AVERAGE(L95:W95)</f>
        <v>42636.592499999999</v>
      </c>
      <c r="Z95" s="125"/>
      <c r="AA95" s="151"/>
      <c r="AB95" s="152"/>
      <c r="AC95" s="125"/>
      <c r="AD95" s="125"/>
      <c r="AE95" s="125"/>
      <c r="AF95" s="125"/>
      <c r="AG95" s="125"/>
      <c r="AH95" s="125"/>
      <c r="AI95" s="125"/>
      <c r="AJ95" s="125"/>
      <c r="AK95" s="125"/>
      <c r="AL95" s="125"/>
      <c r="AM95" s="125"/>
      <c r="AN95" s="125"/>
      <c r="AO95" s="125"/>
      <c r="AP95" s="125"/>
      <c r="AQ95" s="125"/>
      <c r="AR95" s="125"/>
      <c r="AS95" s="125"/>
      <c r="AT95" s="125"/>
      <c r="AU95" s="125"/>
      <c r="AV95" s="125"/>
    </row>
    <row r="96" spans="1:48" ht="12.75" customHeight="1">
      <c r="A96" s="46"/>
      <c r="B96" s="47"/>
      <c r="C96" s="192" t="s">
        <v>801</v>
      </c>
      <c r="D96" s="34"/>
      <c r="E96" s="144" t="s">
        <v>376</v>
      </c>
      <c r="F96" s="144" t="s">
        <v>376</v>
      </c>
      <c r="G96" s="144" t="s">
        <v>376</v>
      </c>
      <c r="H96" s="144" t="s">
        <v>376</v>
      </c>
      <c r="I96" s="144" t="s">
        <v>376</v>
      </c>
      <c r="J96" s="144" t="s">
        <v>376</v>
      </c>
      <c r="K96" s="144" t="s">
        <v>376</v>
      </c>
      <c r="L96" s="144" t="s">
        <v>376</v>
      </c>
      <c r="M96" s="144" t="s">
        <v>376</v>
      </c>
      <c r="N96" s="144" t="s">
        <v>376</v>
      </c>
      <c r="O96" s="144" t="s">
        <v>376</v>
      </c>
      <c r="P96" s="145" t="s">
        <v>376</v>
      </c>
      <c r="Q96" s="144" t="s">
        <v>376</v>
      </c>
      <c r="R96" s="144" t="s">
        <v>376</v>
      </c>
      <c r="S96" s="144" t="s">
        <v>376</v>
      </c>
      <c r="T96" s="144" t="s">
        <v>376</v>
      </c>
      <c r="U96" s="144" t="s">
        <v>376</v>
      </c>
      <c r="V96" s="144" t="s">
        <v>376</v>
      </c>
      <c r="W96" s="145" t="s">
        <v>376</v>
      </c>
      <c r="X96" s="143"/>
      <c r="Y96" s="165"/>
      <c r="Z96" s="125"/>
      <c r="AA96" s="151"/>
      <c r="AB96" s="152"/>
      <c r="AC96" s="125"/>
      <c r="AD96" s="125"/>
      <c r="AE96" s="125"/>
      <c r="AF96" s="125"/>
      <c r="AG96" s="125"/>
      <c r="AH96" s="125"/>
      <c r="AI96" s="125"/>
      <c r="AJ96" s="125"/>
      <c r="AK96" s="125"/>
      <c r="AL96" s="125"/>
      <c r="AM96" s="125"/>
      <c r="AN96" s="125"/>
      <c r="AO96" s="125"/>
      <c r="AP96" s="125"/>
      <c r="AQ96" s="125"/>
      <c r="AR96" s="125"/>
      <c r="AS96" s="125"/>
      <c r="AT96" s="125"/>
      <c r="AU96" s="125"/>
      <c r="AV96" s="125"/>
    </row>
    <row r="97" spans="1:48" ht="12.75" customHeight="1">
      <c r="A97" s="46"/>
      <c r="B97" s="47"/>
      <c r="C97" s="193" t="s">
        <v>802</v>
      </c>
      <c r="D97" s="34"/>
      <c r="E97" s="49">
        <f t="shared" ref="E97:P97" si="8">E95/$D$95</f>
        <v>22.953496412263501</v>
      </c>
      <c r="F97" s="49">
        <f t="shared" si="8"/>
        <v>19.912876712328799</v>
      </c>
      <c r="G97" s="49">
        <f t="shared" si="8"/>
        <v>19.985153294194401</v>
      </c>
      <c r="H97" s="49">
        <f t="shared" si="8"/>
        <v>20.726973255055398</v>
      </c>
      <c r="I97" s="49">
        <f t="shared" si="8"/>
        <v>23.000247879973902</v>
      </c>
      <c r="J97" s="49">
        <f t="shared" si="8"/>
        <v>29.0296020874103</v>
      </c>
      <c r="K97" s="49">
        <f t="shared" si="8"/>
        <v>14.9502152641879</v>
      </c>
      <c r="L97" s="49">
        <f t="shared" si="8"/>
        <v>29.138538812785399</v>
      </c>
      <c r="M97" s="49">
        <f t="shared" si="8"/>
        <v>19.623320287018899</v>
      </c>
      <c r="N97" s="49">
        <f t="shared" si="8"/>
        <v>27.734703196346999</v>
      </c>
      <c r="O97" s="49">
        <f t="shared" si="8"/>
        <v>20.764938030006501</v>
      </c>
      <c r="P97" s="109">
        <f t="shared" si="8"/>
        <v>28.044240052185302</v>
      </c>
      <c r="Q97" s="118">
        <f>'2006'!E88</f>
        <v>25.6861709067189</v>
      </c>
      <c r="R97" s="118">
        <f>'2006'!F88</f>
        <v>15.4771559034573</v>
      </c>
      <c r="S97" s="118">
        <f>'2006'!G88</f>
        <v>18.736164383561601</v>
      </c>
      <c r="T97" s="118">
        <f>'2006'!H88</f>
        <v>25.7261969993477</v>
      </c>
      <c r="U97" s="118">
        <f>'2006'!I88</f>
        <v>65.383052837573402</v>
      </c>
      <c r="V97" s="118">
        <f>'2006'!J88</f>
        <v>33.0928962818004</v>
      </c>
      <c r="W97" s="110">
        <f>'2006'!K88</f>
        <v>24.342857142857099</v>
      </c>
      <c r="X97" s="142">
        <f>SUM(L97:W97)</f>
        <v>333.75023483365902</v>
      </c>
      <c r="Y97" s="164">
        <f>AVERAGE(L97:W97)</f>
        <v>27.812519569471601</v>
      </c>
      <c r="Z97" s="125"/>
      <c r="AA97" s="151"/>
      <c r="AB97" s="152"/>
      <c r="AC97" s="125"/>
      <c r="AD97" s="125"/>
      <c r="AE97" s="125"/>
      <c r="AF97" s="125"/>
      <c r="AG97" s="125"/>
      <c r="AH97" s="125"/>
      <c r="AI97" s="125"/>
      <c r="AJ97" s="125"/>
      <c r="AK97" s="125"/>
      <c r="AL97" s="125"/>
      <c r="AM97" s="125"/>
      <c r="AN97" s="125"/>
      <c r="AO97" s="125"/>
      <c r="AP97" s="125"/>
      <c r="AQ97" s="125"/>
      <c r="AR97" s="125"/>
      <c r="AS97" s="125"/>
      <c r="AT97" s="125"/>
      <c r="AU97" s="125"/>
      <c r="AV97" s="125"/>
    </row>
    <row r="98" spans="1:48" ht="12.75" customHeight="1">
      <c r="A98" s="46"/>
      <c r="B98" s="47"/>
      <c r="C98" s="193" t="s">
        <v>803</v>
      </c>
      <c r="D98" s="34"/>
      <c r="E98" s="144"/>
      <c r="F98" s="144"/>
      <c r="G98" s="144"/>
      <c r="H98" s="144"/>
      <c r="I98" s="144"/>
      <c r="J98" s="144"/>
      <c r="K98" s="144"/>
      <c r="L98" s="144"/>
      <c r="M98" s="144"/>
      <c r="N98" s="144"/>
      <c r="O98" s="35"/>
      <c r="P98" s="104"/>
      <c r="Q98" s="35"/>
      <c r="R98" s="149"/>
      <c r="S98" s="95"/>
      <c r="T98" s="95"/>
      <c r="U98" s="95"/>
      <c r="V98" s="95"/>
      <c r="W98" s="131"/>
      <c r="X98" s="143"/>
      <c r="Y98" s="167">
        <f>Y97/D95</f>
        <v>1.81425437504707E-2</v>
      </c>
      <c r="Z98" s="125"/>
      <c r="AA98" s="151"/>
      <c r="AB98" s="152"/>
      <c r="AC98" s="125"/>
      <c r="AD98" s="125"/>
      <c r="AE98" s="125"/>
      <c r="AF98" s="125"/>
      <c r="AG98" s="125"/>
      <c r="AH98" s="125"/>
      <c r="AI98" s="125"/>
      <c r="AJ98" s="125"/>
      <c r="AK98" s="125"/>
      <c r="AL98" s="125"/>
      <c r="AM98" s="125"/>
      <c r="AN98" s="125"/>
      <c r="AO98" s="125"/>
      <c r="AP98" s="125"/>
      <c r="AQ98" s="125"/>
      <c r="AR98" s="125"/>
      <c r="AS98" s="125"/>
      <c r="AT98" s="125"/>
      <c r="AU98" s="125"/>
      <c r="AV98" s="125"/>
    </row>
    <row r="99" spans="1:48" ht="12.75" customHeight="1">
      <c r="A99" s="46"/>
      <c r="B99" s="47"/>
      <c r="C99" s="193" t="s">
        <v>804</v>
      </c>
      <c r="D99" s="34"/>
      <c r="E99" s="144"/>
      <c r="F99" s="144"/>
      <c r="G99" s="144"/>
      <c r="H99" s="144"/>
      <c r="I99" s="144"/>
      <c r="J99" s="144"/>
      <c r="K99" s="144"/>
      <c r="L99" s="144"/>
      <c r="M99" s="144"/>
      <c r="N99" s="144"/>
      <c r="O99" s="35"/>
      <c r="P99" s="104"/>
      <c r="Q99" s="35"/>
      <c r="R99" s="149"/>
      <c r="S99" s="95"/>
      <c r="T99" s="95"/>
      <c r="U99" s="95"/>
      <c r="V99" s="95"/>
      <c r="W99" s="131"/>
      <c r="X99" s="143"/>
      <c r="Y99" s="165"/>
      <c r="Z99" s="125"/>
      <c r="AA99" s="151"/>
      <c r="AB99" s="152"/>
      <c r="AC99" s="125"/>
      <c r="AD99" s="125"/>
      <c r="AE99" s="125"/>
      <c r="AF99" s="125"/>
      <c r="AG99" s="125"/>
      <c r="AH99" s="125"/>
      <c r="AI99" s="125"/>
      <c r="AJ99" s="125"/>
      <c r="AK99" s="125"/>
      <c r="AL99" s="125"/>
      <c r="AM99" s="125"/>
      <c r="AN99" s="125"/>
      <c r="AO99" s="125"/>
      <c r="AP99" s="125"/>
      <c r="AQ99" s="125"/>
      <c r="AR99" s="125"/>
      <c r="AS99" s="125"/>
      <c r="AT99" s="125"/>
      <c r="AU99" s="125"/>
      <c r="AV99" s="125"/>
    </row>
    <row r="100" spans="1:48" ht="12.75" customHeight="1">
      <c r="A100" s="46"/>
      <c r="B100" s="47"/>
      <c r="C100" s="193"/>
      <c r="D100" s="34"/>
      <c r="E100" s="144"/>
      <c r="F100" s="144"/>
      <c r="G100" s="144"/>
      <c r="H100" s="144"/>
      <c r="I100" s="144"/>
      <c r="J100" s="144"/>
      <c r="K100" s="144"/>
      <c r="L100" s="144"/>
      <c r="M100" s="144"/>
      <c r="N100" s="144"/>
      <c r="O100" s="35"/>
      <c r="P100" s="104"/>
      <c r="Q100" s="35"/>
      <c r="R100" s="149"/>
      <c r="S100" s="95"/>
      <c r="T100" s="95"/>
      <c r="U100" s="95"/>
      <c r="V100" s="95"/>
      <c r="W100" s="131"/>
      <c r="X100" s="143"/>
      <c r="Y100" s="165"/>
      <c r="Z100" s="125"/>
      <c r="AA100" s="151"/>
      <c r="AB100" s="152"/>
      <c r="AC100" s="125"/>
      <c r="AD100" s="125"/>
      <c r="AE100" s="125"/>
      <c r="AF100" s="125"/>
      <c r="AG100" s="125"/>
      <c r="AH100" s="125"/>
      <c r="AI100" s="125"/>
      <c r="AJ100" s="125"/>
      <c r="AK100" s="125"/>
      <c r="AL100" s="125"/>
      <c r="AM100" s="125"/>
      <c r="AN100" s="125"/>
      <c r="AO100" s="125"/>
      <c r="AP100" s="125"/>
      <c r="AQ100" s="125"/>
      <c r="AR100" s="125"/>
      <c r="AS100" s="125"/>
      <c r="AT100" s="125"/>
      <c r="AU100" s="125"/>
      <c r="AV100" s="125"/>
    </row>
    <row r="101" spans="1:48" ht="12.75" customHeight="1">
      <c r="A101" s="46"/>
      <c r="B101" s="47"/>
      <c r="C101" s="192" t="s">
        <v>805</v>
      </c>
      <c r="D101" s="34"/>
      <c r="E101" s="144"/>
      <c r="F101" s="144"/>
      <c r="G101" s="144"/>
      <c r="H101" s="144"/>
      <c r="I101" s="144"/>
      <c r="J101" s="144"/>
      <c r="K101" s="144"/>
      <c r="L101" s="144"/>
      <c r="M101" s="144"/>
      <c r="N101" s="144"/>
      <c r="O101" s="35"/>
      <c r="P101" s="104"/>
      <c r="Q101" s="35"/>
      <c r="R101" s="149"/>
      <c r="S101" s="95"/>
      <c r="T101" s="95"/>
      <c r="U101" s="95"/>
      <c r="V101" s="95"/>
      <c r="W101" s="131"/>
      <c r="X101" s="143"/>
      <c r="Y101" s="165"/>
      <c r="Z101" s="125"/>
      <c r="AA101" s="151"/>
      <c r="AB101" s="152"/>
      <c r="AC101" s="125"/>
      <c r="AD101" s="125"/>
      <c r="AE101" s="125"/>
      <c r="AF101" s="125"/>
      <c r="AG101" s="125"/>
      <c r="AH101" s="125"/>
      <c r="AI101" s="125"/>
      <c r="AJ101" s="125"/>
      <c r="AK101" s="125"/>
      <c r="AL101" s="125"/>
      <c r="AM101" s="125"/>
      <c r="AN101" s="125"/>
      <c r="AO101" s="125"/>
      <c r="AP101" s="125"/>
      <c r="AQ101" s="125"/>
      <c r="AR101" s="125"/>
      <c r="AS101" s="125"/>
      <c r="AT101" s="125"/>
      <c r="AU101" s="125"/>
      <c r="AV101" s="125"/>
    </row>
    <row r="102" spans="1:48" ht="12.75" customHeight="1">
      <c r="A102" s="46"/>
      <c r="B102" s="47"/>
      <c r="C102" s="193" t="s">
        <v>806</v>
      </c>
      <c r="D102" s="34"/>
      <c r="E102" s="144"/>
      <c r="F102" s="144"/>
      <c r="G102" s="144"/>
      <c r="H102" s="144"/>
      <c r="I102" s="144"/>
      <c r="J102" s="144"/>
      <c r="K102" s="144"/>
      <c r="L102" s="144"/>
      <c r="M102" s="144"/>
      <c r="N102" s="144"/>
      <c r="O102" s="35"/>
      <c r="P102" s="104"/>
      <c r="Q102" s="35"/>
      <c r="R102" s="149"/>
      <c r="S102" s="95"/>
      <c r="T102" s="95"/>
      <c r="U102" s="95"/>
      <c r="V102" s="95"/>
      <c r="W102" s="131"/>
      <c r="X102" s="143"/>
      <c r="Y102" s="165"/>
      <c r="Z102" s="125"/>
      <c r="AA102" s="151"/>
      <c r="AB102" s="152"/>
      <c r="AC102" s="125"/>
      <c r="AD102" s="125"/>
      <c r="AE102" s="125"/>
      <c r="AF102" s="125"/>
      <c r="AG102" s="125"/>
      <c r="AH102" s="125"/>
      <c r="AI102" s="125"/>
      <c r="AJ102" s="125"/>
      <c r="AK102" s="125"/>
      <c r="AL102" s="125"/>
      <c r="AM102" s="125"/>
      <c r="AN102" s="125"/>
      <c r="AO102" s="125"/>
      <c r="AP102" s="125"/>
      <c r="AQ102" s="125"/>
      <c r="AR102" s="125"/>
      <c r="AS102" s="125"/>
      <c r="AT102" s="125"/>
      <c r="AU102" s="125"/>
      <c r="AV102" s="125"/>
    </row>
    <row r="103" spans="1:48" ht="15" customHeight="1">
      <c r="A103" s="46"/>
      <c r="B103" s="47"/>
      <c r="C103" s="1527" t="s">
        <v>807</v>
      </c>
      <c r="D103" s="1485"/>
      <c r="E103" s="144"/>
      <c r="F103" s="144"/>
      <c r="G103" s="144"/>
      <c r="H103" s="144"/>
      <c r="I103" s="144"/>
      <c r="J103" s="144"/>
      <c r="K103" s="144"/>
      <c r="L103" s="144"/>
      <c r="M103" s="144"/>
      <c r="N103" s="144"/>
      <c r="O103" s="35"/>
      <c r="P103" s="104"/>
      <c r="Q103" s="35"/>
      <c r="R103" s="149"/>
      <c r="S103" s="95"/>
      <c r="T103" s="95"/>
      <c r="U103" s="95"/>
      <c r="V103" s="95"/>
      <c r="W103" s="131"/>
      <c r="X103" s="143"/>
      <c r="Y103" s="165"/>
      <c r="Z103" s="125"/>
      <c r="AA103" s="151"/>
      <c r="AB103" s="152"/>
      <c r="AC103" s="125"/>
      <c r="AD103" s="125"/>
      <c r="AE103" s="125"/>
      <c r="AF103" s="125"/>
      <c r="AG103" s="125"/>
      <c r="AH103" s="125"/>
      <c r="AI103" s="125"/>
      <c r="AJ103" s="125"/>
      <c r="AK103" s="125"/>
      <c r="AL103" s="125"/>
      <c r="AM103" s="125"/>
      <c r="AN103" s="125"/>
      <c r="AO103" s="125"/>
      <c r="AP103" s="125"/>
      <c r="AQ103" s="125"/>
      <c r="AR103" s="125"/>
      <c r="AS103" s="125"/>
      <c r="AT103" s="125"/>
      <c r="AU103" s="125"/>
      <c r="AV103" s="125"/>
    </row>
    <row r="104" spans="1:48" ht="12.75" customHeight="1">
      <c r="A104" s="46"/>
      <c r="B104" s="47"/>
      <c r="C104" s="193" t="s">
        <v>808</v>
      </c>
      <c r="D104" s="34"/>
      <c r="E104" s="185"/>
      <c r="F104" s="76"/>
      <c r="G104" s="76"/>
      <c r="H104" s="76"/>
      <c r="I104" s="76"/>
      <c r="J104" s="76"/>
      <c r="K104" s="76"/>
      <c r="L104" s="76"/>
      <c r="M104" s="76"/>
      <c r="N104" s="76"/>
      <c r="O104" s="198"/>
      <c r="P104" s="177"/>
      <c r="Q104" s="35"/>
      <c r="R104" s="149"/>
      <c r="S104" s="95"/>
      <c r="T104" s="95"/>
      <c r="U104" s="95"/>
      <c r="V104" s="95"/>
      <c r="W104" s="131"/>
      <c r="X104" s="143"/>
      <c r="Y104" s="165"/>
      <c r="Z104" s="125"/>
      <c r="AA104" s="151"/>
      <c r="AB104" s="152"/>
      <c r="AC104" s="125"/>
      <c r="AD104" s="125"/>
      <c r="AE104" s="125"/>
      <c r="AF104" s="125"/>
      <c r="AG104" s="125"/>
      <c r="AH104" s="125"/>
      <c r="AI104" s="125"/>
      <c r="AJ104" s="125"/>
      <c r="AK104" s="125"/>
      <c r="AL104" s="125"/>
      <c r="AM104" s="125"/>
      <c r="AN104" s="125"/>
      <c r="AO104" s="125"/>
      <c r="AP104" s="125"/>
      <c r="AQ104" s="125"/>
      <c r="AR104" s="125"/>
      <c r="AS104" s="125"/>
      <c r="AT104" s="125"/>
      <c r="AU104" s="125"/>
      <c r="AV104" s="125"/>
    </row>
    <row r="105" spans="1:48" ht="12.75" customHeight="1">
      <c r="A105" s="46"/>
      <c r="B105" s="47"/>
      <c r="C105" s="193" t="s">
        <v>809</v>
      </c>
      <c r="D105" s="34"/>
      <c r="E105" s="144"/>
      <c r="F105" s="144"/>
      <c r="G105" s="144"/>
      <c r="H105" s="144"/>
      <c r="I105" s="144"/>
      <c r="J105" s="144"/>
      <c r="K105" s="144"/>
      <c r="L105" s="144"/>
      <c r="M105" s="144"/>
      <c r="N105" s="144"/>
      <c r="O105" s="35"/>
      <c r="P105" s="104"/>
      <c r="Q105" s="35"/>
      <c r="R105" s="149"/>
      <c r="S105" s="95"/>
      <c r="T105" s="95"/>
      <c r="U105" s="95"/>
      <c r="V105" s="95"/>
      <c r="W105" s="131"/>
      <c r="X105" s="143"/>
      <c r="Y105" s="165"/>
      <c r="Z105" s="125"/>
      <c r="AA105" s="151"/>
      <c r="AB105" s="152"/>
      <c r="AC105" s="125"/>
      <c r="AD105" s="125"/>
      <c r="AE105" s="125"/>
      <c r="AF105" s="125"/>
      <c r="AG105" s="125"/>
      <c r="AH105" s="125"/>
      <c r="AI105" s="125"/>
      <c r="AJ105" s="125"/>
      <c r="AK105" s="125"/>
      <c r="AL105" s="125"/>
      <c r="AM105" s="125"/>
      <c r="AN105" s="125"/>
      <c r="AO105" s="125"/>
      <c r="AP105" s="125"/>
      <c r="AQ105" s="125"/>
      <c r="AR105" s="125"/>
      <c r="AS105" s="125"/>
      <c r="AT105" s="125"/>
      <c r="AU105" s="125"/>
      <c r="AV105" s="125"/>
    </row>
    <row r="106" spans="1:48" ht="12.75" customHeight="1">
      <c r="A106" s="46"/>
      <c r="B106" s="47"/>
      <c r="C106" s="193" t="s">
        <v>810</v>
      </c>
      <c r="D106" s="34"/>
      <c r="E106" s="144"/>
      <c r="F106" s="144"/>
      <c r="G106" s="144"/>
      <c r="H106" s="144"/>
      <c r="I106" s="144"/>
      <c r="J106" s="144"/>
      <c r="K106" s="144"/>
      <c r="L106" s="144"/>
      <c r="M106" s="144"/>
      <c r="N106" s="144"/>
      <c r="O106" s="35"/>
      <c r="P106" s="104"/>
      <c r="Q106" s="35"/>
      <c r="R106" s="149"/>
      <c r="S106" s="95"/>
      <c r="T106" s="95"/>
      <c r="U106" s="95"/>
      <c r="V106" s="95"/>
      <c r="W106" s="131"/>
      <c r="X106" s="143"/>
      <c r="Y106" s="165"/>
      <c r="Z106" s="125"/>
      <c r="AA106" s="151"/>
      <c r="AB106" s="152"/>
      <c r="AC106" s="125"/>
      <c r="AD106" s="125"/>
      <c r="AE106" s="125"/>
      <c r="AF106" s="125"/>
      <c r="AG106" s="125"/>
      <c r="AH106" s="125"/>
      <c r="AI106" s="125"/>
      <c r="AJ106" s="125"/>
      <c r="AK106" s="125"/>
      <c r="AL106" s="125"/>
      <c r="AM106" s="125"/>
      <c r="AN106" s="125"/>
      <c r="AO106" s="125"/>
      <c r="AP106" s="125"/>
      <c r="AQ106" s="125"/>
      <c r="AR106" s="125"/>
      <c r="AS106" s="125"/>
      <c r="AT106" s="125"/>
      <c r="AU106" s="125"/>
      <c r="AV106" s="125"/>
    </row>
    <row r="107" spans="1:48" ht="12.75" customHeight="1">
      <c r="A107" s="46"/>
      <c r="B107" s="47"/>
      <c r="C107" s="193" t="s">
        <v>811</v>
      </c>
      <c r="D107" s="34"/>
      <c r="E107" s="144"/>
      <c r="F107" s="144"/>
      <c r="G107" s="144"/>
      <c r="H107" s="144"/>
      <c r="I107" s="144"/>
      <c r="J107" s="144"/>
      <c r="K107" s="144"/>
      <c r="L107" s="144"/>
      <c r="M107" s="144"/>
      <c r="N107" s="144"/>
      <c r="O107" s="35"/>
      <c r="P107" s="104"/>
      <c r="Q107" s="35"/>
      <c r="R107" s="149"/>
      <c r="S107" s="95"/>
      <c r="T107" s="95"/>
      <c r="U107" s="95"/>
      <c r="V107" s="95"/>
      <c r="W107" s="131"/>
      <c r="X107" s="143"/>
      <c r="Y107" s="165"/>
      <c r="Z107" s="125"/>
      <c r="AA107" s="151"/>
      <c r="AB107" s="152"/>
      <c r="AC107" s="125"/>
      <c r="AD107" s="125"/>
      <c r="AE107" s="125"/>
      <c r="AF107" s="125"/>
      <c r="AG107" s="125"/>
      <c r="AH107" s="125"/>
      <c r="AI107" s="125"/>
      <c r="AJ107" s="125"/>
      <c r="AK107" s="125"/>
      <c r="AL107" s="125"/>
      <c r="AM107" s="125"/>
      <c r="AN107" s="125"/>
      <c r="AO107" s="125"/>
      <c r="AP107" s="125"/>
      <c r="AQ107" s="125"/>
      <c r="AR107" s="125"/>
      <c r="AS107" s="125"/>
      <c r="AT107" s="125"/>
      <c r="AU107" s="125"/>
      <c r="AV107" s="125"/>
    </row>
    <row r="108" spans="1:48" ht="12.75" customHeight="1">
      <c r="A108" s="46"/>
      <c r="B108" s="47"/>
      <c r="C108" s="193" t="s">
        <v>812</v>
      </c>
      <c r="D108" s="34"/>
      <c r="E108" s="186"/>
      <c r="F108" s="188"/>
      <c r="G108" s="188"/>
      <c r="H108" s="188"/>
      <c r="I108" s="188"/>
      <c r="J108" s="188"/>
      <c r="K108" s="188"/>
      <c r="L108" s="188"/>
      <c r="M108" s="188"/>
      <c r="N108" s="188"/>
      <c r="O108" s="35"/>
      <c r="P108" s="206"/>
      <c r="Q108" s="35"/>
      <c r="R108" s="149"/>
      <c r="S108" s="95"/>
      <c r="T108" s="95"/>
      <c r="U108" s="95"/>
      <c r="V108" s="95"/>
      <c r="W108" s="131"/>
      <c r="X108" s="143"/>
      <c r="Y108" s="165"/>
      <c r="Z108" s="125"/>
      <c r="AA108" s="151"/>
      <c r="AB108" s="152"/>
      <c r="AC108" s="125"/>
      <c r="AD108" s="125"/>
      <c r="AE108" s="125"/>
      <c r="AF108" s="125"/>
      <c r="AG108" s="125"/>
      <c r="AH108" s="125"/>
      <c r="AI108" s="125"/>
      <c r="AJ108" s="125"/>
      <c r="AK108" s="125"/>
      <c r="AL108" s="125"/>
      <c r="AM108" s="125"/>
      <c r="AN108" s="125"/>
      <c r="AO108" s="125"/>
      <c r="AP108" s="125"/>
      <c r="AQ108" s="125"/>
      <c r="AR108" s="125"/>
      <c r="AS108" s="125"/>
      <c r="AT108" s="125"/>
      <c r="AU108" s="125"/>
      <c r="AV108" s="125"/>
    </row>
    <row r="109" spans="1:48" ht="13.5" customHeight="1">
      <c r="A109" s="52"/>
      <c r="B109" s="53"/>
      <c r="C109" s="194"/>
      <c r="D109" s="40"/>
      <c r="E109" s="189"/>
      <c r="F109" s="195"/>
      <c r="G109" s="195"/>
      <c r="H109" s="189"/>
      <c r="I109" s="189"/>
      <c r="J109" s="195"/>
      <c r="K109" s="195"/>
      <c r="L109" s="195"/>
      <c r="M109" s="195"/>
      <c r="N109" s="195"/>
      <c r="O109" s="181"/>
      <c r="P109" s="207"/>
      <c r="Q109" s="35"/>
      <c r="R109" s="149"/>
      <c r="S109" s="95"/>
      <c r="T109" s="95"/>
      <c r="U109" s="95"/>
      <c r="V109" s="95"/>
      <c r="W109" s="131"/>
      <c r="X109" s="143"/>
      <c r="Y109" s="165"/>
      <c r="Z109" s="125"/>
      <c r="AA109" s="151"/>
      <c r="AB109" s="152"/>
      <c r="AC109" s="125"/>
      <c r="AD109" s="125"/>
      <c r="AE109" s="125"/>
      <c r="AF109" s="125"/>
      <c r="AG109" s="125"/>
      <c r="AH109" s="125"/>
      <c r="AI109" s="125"/>
      <c r="AJ109" s="125"/>
      <c r="AK109" s="125"/>
      <c r="AL109" s="125"/>
      <c r="AM109" s="125"/>
      <c r="AN109" s="125"/>
      <c r="AO109" s="125"/>
      <c r="AP109" s="125"/>
      <c r="AQ109" s="125"/>
      <c r="AR109" s="125"/>
      <c r="AS109" s="125"/>
      <c r="AT109" s="125"/>
      <c r="AU109" s="125"/>
      <c r="AV109" s="125"/>
    </row>
    <row r="110" spans="1:48" ht="12.75" customHeight="1">
      <c r="A110" s="46" t="s">
        <v>853</v>
      </c>
      <c r="B110" s="47">
        <v>822</v>
      </c>
      <c r="C110" s="196" t="s">
        <v>854</v>
      </c>
      <c r="D110" s="29">
        <v>807</v>
      </c>
      <c r="E110" s="45">
        <v>59308.78</v>
      </c>
      <c r="F110" s="45">
        <v>64077.26</v>
      </c>
      <c r="G110" s="45">
        <v>54115.43</v>
      </c>
      <c r="H110" s="45">
        <v>62983.15</v>
      </c>
      <c r="I110" s="45">
        <v>57503.59</v>
      </c>
      <c r="J110" s="45">
        <v>54579.26</v>
      </c>
      <c r="K110" s="45">
        <v>64129.599999999999</v>
      </c>
      <c r="L110" s="30">
        <v>62876</v>
      </c>
      <c r="M110" s="30">
        <v>62291.65</v>
      </c>
      <c r="N110" s="30">
        <v>61940.81</v>
      </c>
      <c r="O110" s="198">
        <v>61752.37</v>
      </c>
      <c r="P110" s="177">
        <v>67816.7</v>
      </c>
      <c r="Q110" s="148"/>
      <c r="R110" s="146"/>
      <c r="S110" s="149"/>
      <c r="T110" s="95"/>
      <c r="U110" s="95"/>
      <c r="V110" s="95"/>
      <c r="W110" s="131"/>
      <c r="X110" s="143"/>
      <c r="Y110" s="165"/>
      <c r="Z110" s="125"/>
      <c r="AA110" s="151"/>
      <c r="AB110" s="152"/>
      <c r="AC110" s="125"/>
      <c r="AD110" s="125"/>
      <c r="AE110" s="125"/>
      <c r="AF110" s="125"/>
      <c r="AG110" s="125"/>
      <c r="AH110" s="125"/>
      <c r="AI110" s="125"/>
      <c r="AJ110" s="125"/>
      <c r="AK110" s="125"/>
      <c r="AL110" s="125"/>
      <c r="AM110" s="125"/>
      <c r="AN110" s="125"/>
      <c r="AO110" s="125"/>
      <c r="AP110" s="125"/>
      <c r="AQ110" s="125"/>
      <c r="AR110" s="125"/>
      <c r="AS110" s="125"/>
      <c r="AT110" s="125"/>
      <c r="AU110" s="125"/>
      <c r="AV110" s="125"/>
    </row>
    <row r="111" spans="1:48" ht="12.75" customHeight="1">
      <c r="A111" s="46"/>
      <c r="B111" s="47"/>
      <c r="C111" s="36" t="s">
        <v>855</v>
      </c>
      <c r="D111" s="34"/>
      <c r="E111" s="35">
        <v>422.82</v>
      </c>
      <c r="F111" s="35">
        <v>1138.0899999999999</v>
      </c>
      <c r="G111" s="35" t="s">
        <v>376</v>
      </c>
      <c r="H111" s="35">
        <v>973.97</v>
      </c>
      <c r="I111" s="35">
        <v>152.04</v>
      </c>
      <c r="J111" s="35" t="s">
        <v>376</v>
      </c>
      <c r="K111" s="35">
        <v>1145.94</v>
      </c>
      <c r="L111" s="35">
        <v>150.9</v>
      </c>
      <c r="M111" s="35">
        <v>63.25</v>
      </c>
      <c r="N111" s="35">
        <v>10.62</v>
      </c>
      <c r="O111" s="35" t="s">
        <v>376</v>
      </c>
      <c r="P111" s="104">
        <v>892.01</v>
      </c>
      <c r="Q111" s="148"/>
      <c r="R111" s="146"/>
      <c r="S111" s="95"/>
      <c r="T111" s="149"/>
      <c r="U111" s="147"/>
      <c r="V111" s="95"/>
      <c r="W111" s="150"/>
      <c r="X111" s="143"/>
      <c r="Y111" s="165"/>
      <c r="Z111" s="125"/>
      <c r="AA111" s="151"/>
      <c r="AB111" s="152"/>
      <c r="AC111" s="125"/>
      <c r="AD111" s="125"/>
      <c r="AE111" s="125"/>
      <c r="AF111" s="125"/>
      <c r="AG111" s="125"/>
      <c r="AH111" s="125"/>
      <c r="AI111" s="125"/>
      <c r="AJ111" s="125"/>
      <c r="AK111" s="125"/>
      <c r="AL111" s="125"/>
      <c r="AM111" s="125"/>
      <c r="AN111" s="125"/>
      <c r="AO111" s="125"/>
      <c r="AP111" s="125"/>
      <c r="AQ111" s="125"/>
      <c r="AR111" s="125"/>
      <c r="AS111" s="125"/>
      <c r="AT111" s="125"/>
      <c r="AU111" s="125"/>
      <c r="AV111" s="125"/>
    </row>
    <row r="112" spans="1:48" ht="12.75" customHeight="1">
      <c r="A112" s="46"/>
      <c r="B112" s="47"/>
      <c r="C112" s="36" t="s">
        <v>682</v>
      </c>
      <c r="D112" s="34"/>
      <c r="E112" s="118">
        <f t="shared" ref="E112:P112" si="9">E110/$D$110</f>
        <v>73.492912019826505</v>
      </c>
      <c r="F112" s="118">
        <f t="shared" si="9"/>
        <v>79.401809169764604</v>
      </c>
      <c r="G112" s="118">
        <f t="shared" si="9"/>
        <v>67.057534076827807</v>
      </c>
      <c r="H112" s="118">
        <f t="shared" si="9"/>
        <v>78.046034696406494</v>
      </c>
      <c r="I112" s="118">
        <f t="shared" si="9"/>
        <v>71.255997521685202</v>
      </c>
      <c r="J112" s="118">
        <f t="shared" si="9"/>
        <v>67.632292441139995</v>
      </c>
      <c r="K112" s="118">
        <f t="shared" si="9"/>
        <v>79.466666666666697</v>
      </c>
      <c r="L112" s="118">
        <f t="shared" si="9"/>
        <v>77.913258983890998</v>
      </c>
      <c r="M112" s="214">
        <f t="shared" si="9"/>
        <v>77.189157372986401</v>
      </c>
      <c r="N112" s="214">
        <f t="shared" si="9"/>
        <v>76.754411400247804</v>
      </c>
      <c r="O112" s="214">
        <f t="shared" si="9"/>
        <v>76.520904584882302</v>
      </c>
      <c r="P112" s="119">
        <f t="shared" si="9"/>
        <v>84.035563816604693</v>
      </c>
      <c r="Q112" s="148"/>
      <c r="R112" s="146"/>
      <c r="S112" s="95"/>
      <c r="T112" s="95"/>
      <c r="U112" s="95"/>
      <c r="V112" s="95"/>
      <c r="W112" s="131"/>
      <c r="X112" s="143"/>
      <c r="Y112" s="165"/>
      <c r="Z112" s="125"/>
      <c r="AA112" s="151"/>
      <c r="AB112" s="152"/>
      <c r="AC112" s="125"/>
      <c r="AD112" s="125"/>
      <c r="AE112" s="125"/>
      <c r="AF112" s="125"/>
      <c r="AG112" s="125"/>
      <c r="AH112" s="125"/>
      <c r="AI112" s="125"/>
      <c r="AJ112" s="125"/>
      <c r="AK112" s="125"/>
      <c r="AL112" s="125"/>
      <c r="AM112" s="125"/>
      <c r="AN112" s="125"/>
      <c r="AO112" s="125"/>
      <c r="AP112" s="125"/>
      <c r="AQ112" s="125"/>
      <c r="AR112" s="125"/>
      <c r="AS112" s="125"/>
      <c r="AT112" s="125"/>
      <c r="AU112" s="125"/>
      <c r="AV112" s="125"/>
    </row>
    <row r="113" spans="1:48" ht="12.75" customHeight="1">
      <c r="A113" s="46"/>
      <c r="B113" s="47"/>
      <c r="C113" s="36" t="s">
        <v>856</v>
      </c>
      <c r="D113" s="34"/>
      <c r="E113" s="35" t="s">
        <v>857</v>
      </c>
      <c r="F113" s="35" t="s">
        <v>857</v>
      </c>
      <c r="G113" s="35"/>
      <c r="H113" s="45" t="s">
        <v>858</v>
      </c>
      <c r="I113" s="35" t="s">
        <v>858</v>
      </c>
      <c r="J113" s="35"/>
      <c r="K113" s="45" t="s">
        <v>858</v>
      </c>
      <c r="L113" s="35" t="s">
        <v>859</v>
      </c>
      <c r="M113" s="35" t="s">
        <v>859</v>
      </c>
      <c r="N113" s="35" t="s">
        <v>859</v>
      </c>
      <c r="O113" s="35"/>
      <c r="P113" s="104" t="s">
        <v>859</v>
      </c>
      <c r="Q113" s="148"/>
      <c r="R113" s="149"/>
      <c r="S113" s="95"/>
      <c r="T113" s="95"/>
      <c r="U113" s="95"/>
      <c r="V113" s="95"/>
      <c r="W113" s="131"/>
      <c r="X113" s="143"/>
      <c r="Y113" s="165"/>
      <c r="Z113" s="125"/>
      <c r="AA113" s="151"/>
      <c r="AB113" s="152"/>
      <c r="AC113" s="125"/>
      <c r="AD113" s="125"/>
      <c r="AE113" s="125"/>
      <c r="AF113" s="125"/>
      <c r="AG113" s="125"/>
      <c r="AH113" s="125"/>
      <c r="AI113" s="125"/>
      <c r="AJ113" s="125"/>
      <c r="AK113" s="125"/>
      <c r="AL113" s="125"/>
      <c r="AM113" s="125"/>
      <c r="AN113" s="125"/>
      <c r="AO113" s="125"/>
      <c r="AP113" s="125"/>
      <c r="AQ113" s="125"/>
      <c r="AR113" s="125"/>
      <c r="AS113" s="125"/>
      <c r="AT113" s="125"/>
      <c r="AU113" s="125"/>
      <c r="AV113" s="125"/>
    </row>
    <row r="114" spans="1:48" ht="12.75" customHeight="1">
      <c r="A114" s="46"/>
      <c r="B114" s="47"/>
      <c r="C114" s="36" t="s">
        <v>860</v>
      </c>
      <c r="D114" s="34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104"/>
      <c r="Q114" s="148"/>
      <c r="R114" s="149"/>
      <c r="S114" s="95"/>
      <c r="T114" s="95"/>
      <c r="U114" s="95"/>
      <c r="V114" s="95"/>
      <c r="W114" s="131"/>
      <c r="X114" s="143"/>
      <c r="Y114" s="165"/>
      <c r="Z114" s="125"/>
      <c r="AA114" s="151"/>
      <c r="AB114" s="152"/>
      <c r="AC114" s="125"/>
      <c r="AD114" s="125"/>
      <c r="AE114" s="125"/>
      <c r="AF114" s="125"/>
      <c r="AG114" s="125"/>
      <c r="AH114" s="125"/>
      <c r="AI114" s="125"/>
      <c r="AJ114" s="125"/>
      <c r="AK114" s="125"/>
      <c r="AL114" s="125"/>
      <c r="AM114" s="125"/>
      <c r="AN114" s="125"/>
      <c r="AO114" s="125"/>
      <c r="AP114" s="125"/>
      <c r="AQ114" s="125"/>
      <c r="AR114" s="125"/>
      <c r="AS114" s="125"/>
      <c r="AT114" s="125"/>
      <c r="AU114" s="125"/>
      <c r="AV114" s="125"/>
    </row>
    <row r="115" spans="1:48" ht="12.75" customHeight="1">
      <c r="A115" s="46"/>
      <c r="B115" s="47"/>
      <c r="C115" s="36" t="s">
        <v>861</v>
      </c>
      <c r="D115" s="34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104"/>
      <c r="Q115" s="148"/>
      <c r="R115" s="149"/>
      <c r="S115" s="95"/>
      <c r="T115" s="95"/>
      <c r="U115" s="95"/>
      <c r="V115" s="95"/>
      <c r="W115" s="131"/>
      <c r="X115" s="143"/>
      <c r="Y115" s="165"/>
      <c r="Z115" s="125"/>
      <c r="AA115" s="151"/>
      <c r="AB115" s="152"/>
      <c r="AC115" s="125"/>
      <c r="AD115" s="125"/>
      <c r="AE115" s="125"/>
      <c r="AF115" s="125"/>
      <c r="AG115" s="125"/>
      <c r="AH115" s="125"/>
      <c r="AI115" s="125"/>
      <c r="AJ115" s="125"/>
      <c r="AK115" s="125"/>
      <c r="AL115" s="125"/>
      <c r="AM115" s="125"/>
      <c r="AN115" s="125"/>
      <c r="AO115" s="125"/>
      <c r="AP115" s="125"/>
      <c r="AQ115" s="125"/>
      <c r="AR115" s="125"/>
      <c r="AS115" s="125"/>
      <c r="AT115" s="125"/>
      <c r="AU115" s="125"/>
      <c r="AV115" s="125"/>
    </row>
    <row r="116" spans="1:48" ht="12.75" customHeight="1">
      <c r="A116" s="46"/>
      <c r="B116" s="47"/>
      <c r="C116" s="36" t="s">
        <v>862</v>
      </c>
      <c r="D116" s="34"/>
      <c r="E116" s="35"/>
      <c r="F116" s="35"/>
      <c r="G116" s="180"/>
      <c r="H116" s="180"/>
      <c r="I116" s="180"/>
      <c r="J116" s="180"/>
      <c r="K116" s="180"/>
      <c r="L116" s="180"/>
      <c r="M116" s="180"/>
      <c r="N116" s="180"/>
      <c r="O116" s="180"/>
      <c r="P116" s="206"/>
      <c r="Q116" s="148"/>
      <c r="R116" s="149"/>
      <c r="S116" s="95"/>
      <c r="T116" s="95"/>
      <c r="U116" s="95"/>
      <c r="V116" s="95"/>
      <c r="W116" s="131"/>
      <c r="X116" s="143"/>
      <c r="Y116" s="165"/>
      <c r="Z116" s="125"/>
      <c r="AA116" s="151"/>
      <c r="AB116" s="152"/>
      <c r="AC116" s="125"/>
      <c r="AD116" s="125"/>
      <c r="AE116" s="125"/>
      <c r="AF116" s="125"/>
      <c r="AG116" s="125"/>
      <c r="AH116" s="125"/>
      <c r="AI116" s="125"/>
      <c r="AJ116" s="125"/>
      <c r="AK116" s="125"/>
      <c r="AL116" s="125"/>
      <c r="AM116" s="125"/>
      <c r="AN116" s="125"/>
      <c r="AO116" s="125"/>
      <c r="AP116" s="125"/>
      <c r="AQ116" s="125"/>
      <c r="AR116" s="125"/>
      <c r="AS116" s="125"/>
      <c r="AT116" s="125"/>
      <c r="AU116" s="125"/>
      <c r="AV116" s="125"/>
    </row>
    <row r="117" spans="1:48" ht="12.75" customHeight="1">
      <c r="A117" s="46"/>
      <c r="B117" s="47"/>
      <c r="C117" s="36"/>
      <c r="D117" s="34"/>
      <c r="E117" s="197"/>
      <c r="F117" s="197"/>
      <c r="G117" s="198"/>
      <c r="H117" s="198"/>
      <c r="I117" s="198"/>
      <c r="J117" s="198"/>
      <c r="K117" s="198"/>
      <c r="L117" s="41"/>
      <c r="M117" s="181"/>
      <c r="N117" s="181"/>
      <c r="O117" s="181"/>
      <c r="P117" s="207"/>
      <c r="Q117" s="148"/>
      <c r="R117" s="149"/>
      <c r="S117" s="95"/>
      <c r="T117" s="95"/>
      <c r="U117" s="95"/>
      <c r="V117" s="95"/>
      <c r="W117" s="131"/>
      <c r="X117" s="143"/>
      <c r="Y117" s="165"/>
      <c r="Z117" s="125"/>
      <c r="AA117" s="151"/>
      <c r="AB117" s="152"/>
      <c r="AC117" s="125"/>
      <c r="AD117" s="125"/>
      <c r="AE117" s="125"/>
      <c r="AF117" s="125"/>
      <c r="AG117" s="125"/>
      <c r="AH117" s="125"/>
      <c r="AI117" s="125"/>
      <c r="AJ117" s="125"/>
      <c r="AK117" s="125"/>
      <c r="AL117" s="125"/>
      <c r="AM117" s="125"/>
      <c r="AN117" s="125"/>
      <c r="AO117" s="125"/>
      <c r="AP117" s="125"/>
      <c r="AQ117" s="125"/>
      <c r="AR117" s="125"/>
      <c r="AS117" s="125"/>
      <c r="AT117" s="125"/>
      <c r="AU117" s="125"/>
      <c r="AV117" s="125"/>
    </row>
    <row r="118" spans="1:48" ht="12.75" customHeight="1">
      <c r="A118" s="46" t="s">
        <v>634</v>
      </c>
      <c r="B118" s="85">
        <v>631</v>
      </c>
      <c r="C118" s="199" t="s">
        <v>635</v>
      </c>
      <c r="D118" s="29">
        <v>250</v>
      </c>
      <c r="E118" s="200">
        <v>32787.300000000003</v>
      </c>
      <c r="F118" s="200">
        <v>45462.5</v>
      </c>
      <c r="G118" s="200">
        <v>30863.3</v>
      </c>
      <c r="H118" s="200">
        <v>26004.3</v>
      </c>
      <c r="I118" s="200">
        <v>31085.1</v>
      </c>
      <c r="J118" s="200">
        <v>26951.4</v>
      </c>
      <c r="K118" s="200">
        <v>27444.7</v>
      </c>
      <c r="L118" s="200">
        <v>22520.1</v>
      </c>
      <c r="M118" s="215">
        <v>27812.3</v>
      </c>
      <c r="N118" s="216">
        <v>34413.5</v>
      </c>
      <c r="O118" s="216">
        <v>29856</v>
      </c>
      <c r="P118" s="217">
        <v>31695.35</v>
      </c>
      <c r="Q118" s="62">
        <v>42953.8</v>
      </c>
      <c r="R118" s="62">
        <v>50909.1</v>
      </c>
      <c r="S118" s="62">
        <v>28881</v>
      </c>
      <c r="T118" s="62">
        <v>30332.9</v>
      </c>
      <c r="U118" s="62">
        <v>34215.800000000003</v>
      </c>
      <c r="V118" s="62">
        <v>28538.7</v>
      </c>
      <c r="W118" s="131"/>
      <c r="X118" s="142">
        <f>SUM(L118:W118)</f>
        <v>362128.55</v>
      </c>
      <c r="Y118" s="164">
        <f>AVERAGE(L118:W118)</f>
        <v>32920.777272727297</v>
      </c>
      <c r="Z118" s="125"/>
      <c r="AA118" s="151"/>
      <c r="AB118" s="152"/>
      <c r="AC118" s="125"/>
      <c r="AD118" s="125"/>
      <c r="AE118" s="125"/>
      <c r="AF118" s="125"/>
      <c r="AG118" s="125"/>
      <c r="AH118" s="125"/>
      <c r="AI118" s="125"/>
      <c r="AJ118" s="125"/>
      <c r="AK118" s="125"/>
      <c r="AL118" s="125"/>
      <c r="AM118" s="125"/>
      <c r="AN118" s="125"/>
      <c r="AO118" s="125"/>
      <c r="AP118" s="125"/>
      <c r="AQ118" s="125"/>
      <c r="AR118" s="125"/>
      <c r="AS118" s="125"/>
      <c r="AT118" s="125"/>
      <c r="AU118" s="125"/>
      <c r="AV118" s="125"/>
    </row>
    <row r="119" spans="1:48" ht="12.75" customHeight="1">
      <c r="A119" s="46"/>
      <c r="B119" s="89"/>
      <c r="C119" s="73" t="s">
        <v>875</v>
      </c>
      <c r="D119" s="34"/>
      <c r="E119" s="75">
        <v>668.1</v>
      </c>
      <c r="F119" s="75">
        <v>2569.37</v>
      </c>
      <c r="G119" s="75">
        <v>379.5</v>
      </c>
      <c r="H119" s="75" t="s">
        <v>376</v>
      </c>
      <c r="I119" s="75">
        <v>412.77</v>
      </c>
      <c r="J119" s="75" t="s">
        <v>376</v>
      </c>
      <c r="K119" s="75" t="s">
        <v>376</v>
      </c>
      <c r="L119" s="75" t="s">
        <v>376</v>
      </c>
      <c r="M119" s="90" t="s">
        <v>376</v>
      </c>
      <c r="N119" s="127">
        <v>662.03</v>
      </c>
      <c r="O119" s="127" t="s">
        <v>376</v>
      </c>
      <c r="P119" s="128">
        <v>254.3</v>
      </c>
      <c r="Q119" s="60">
        <v>1943.07</v>
      </c>
      <c r="R119" s="60">
        <v>3136.37</v>
      </c>
      <c r="S119" s="60" t="s">
        <v>376</v>
      </c>
      <c r="T119" s="60">
        <v>49.94</v>
      </c>
      <c r="U119" s="60">
        <v>632.37</v>
      </c>
      <c r="V119" s="60" t="s">
        <v>376</v>
      </c>
      <c r="W119" s="150"/>
      <c r="X119" s="220"/>
      <c r="Y119" s="165"/>
      <c r="Z119" s="112"/>
      <c r="AA119" s="151"/>
      <c r="AB119" s="152"/>
      <c r="AC119" s="125"/>
      <c r="AD119" s="125"/>
      <c r="AE119" s="112"/>
      <c r="AF119" s="125"/>
      <c r="AG119" s="112"/>
      <c r="AH119" s="125"/>
      <c r="AI119" s="125"/>
      <c r="AJ119" s="125"/>
      <c r="AK119" s="125"/>
      <c r="AL119" s="125"/>
      <c r="AM119" s="125"/>
      <c r="AN119" s="125"/>
      <c r="AO119" s="125"/>
      <c r="AP119" s="125"/>
      <c r="AQ119" s="125"/>
      <c r="AR119" s="125"/>
      <c r="AS119" s="125"/>
      <c r="AT119" s="125"/>
      <c r="AU119" s="125"/>
      <c r="AV119" s="125"/>
    </row>
    <row r="120" spans="1:48" ht="12.75" customHeight="1">
      <c r="A120" s="46"/>
      <c r="B120" s="89"/>
      <c r="C120" s="36" t="s">
        <v>682</v>
      </c>
      <c r="D120" s="34"/>
      <c r="E120" s="37">
        <f t="shared" ref="E120:P120" si="10">E118/$D$118</f>
        <v>131.14920000000001</v>
      </c>
      <c r="F120" s="37">
        <f t="shared" si="10"/>
        <v>181.85</v>
      </c>
      <c r="G120" s="37">
        <f t="shared" si="10"/>
        <v>123.4532</v>
      </c>
      <c r="H120" s="37">
        <f t="shared" si="10"/>
        <v>104.0172</v>
      </c>
      <c r="I120" s="37">
        <f t="shared" si="10"/>
        <v>124.3404</v>
      </c>
      <c r="J120" s="37">
        <f t="shared" si="10"/>
        <v>107.8056</v>
      </c>
      <c r="K120" s="37">
        <f t="shared" si="10"/>
        <v>109.7788</v>
      </c>
      <c r="L120" s="37">
        <f t="shared" si="10"/>
        <v>90.080399999999997</v>
      </c>
      <c r="M120" s="105">
        <f t="shared" si="10"/>
        <v>111.2492</v>
      </c>
      <c r="N120" s="118">
        <f t="shared" si="10"/>
        <v>137.654</v>
      </c>
      <c r="O120" s="118">
        <f t="shared" si="10"/>
        <v>119.42400000000001</v>
      </c>
      <c r="P120" s="119">
        <f t="shared" si="10"/>
        <v>126.7814</v>
      </c>
      <c r="Q120" s="118">
        <f>'2006'!E118</f>
        <v>171.8152</v>
      </c>
      <c r="R120" s="118">
        <f>'2006'!F118</f>
        <v>203.63640000000001</v>
      </c>
      <c r="S120" s="118">
        <f>'2006'!G118</f>
        <v>115.524</v>
      </c>
      <c r="T120" s="118">
        <f>'2006'!H118</f>
        <v>121.33159999999999</v>
      </c>
      <c r="U120" s="118">
        <f>'2006'!I118</f>
        <v>136.86320000000001</v>
      </c>
      <c r="V120" s="118">
        <f>'2006'!J118</f>
        <v>114.15479999999999</v>
      </c>
      <c r="W120" s="131"/>
      <c r="X120" s="142">
        <f>SUM(L120:W120)</f>
        <v>1448.5142000000001</v>
      </c>
      <c r="Y120" s="164">
        <f>AVERAGE(L120:W120)</f>
        <v>131.683109090909</v>
      </c>
      <c r="Z120" s="125"/>
      <c r="AA120" s="151"/>
      <c r="AB120" s="152"/>
      <c r="AC120" s="125"/>
      <c r="AD120" s="125"/>
      <c r="AE120" s="125"/>
      <c r="AF120" s="125"/>
      <c r="AG120" s="125"/>
      <c r="AH120" s="125"/>
      <c r="AI120" s="125"/>
      <c r="AJ120" s="125"/>
      <c r="AK120" s="125"/>
      <c r="AL120" s="125"/>
      <c r="AM120" s="125"/>
      <c r="AN120" s="125"/>
      <c r="AO120" s="125"/>
      <c r="AP120" s="125"/>
      <c r="AQ120" s="125"/>
      <c r="AR120" s="125"/>
      <c r="AS120" s="125"/>
      <c r="AT120" s="125"/>
      <c r="AU120" s="125"/>
      <c r="AV120" s="125"/>
    </row>
    <row r="121" spans="1:48" ht="12" customHeight="1">
      <c r="A121" s="46"/>
      <c r="B121" s="89"/>
      <c r="C121" s="36" t="s">
        <v>876</v>
      </c>
      <c r="D121" s="34"/>
      <c r="E121" s="186" t="s">
        <v>877</v>
      </c>
      <c r="F121" s="186" t="s">
        <v>878</v>
      </c>
      <c r="G121" s="186" t="s">
        <v>879</v>
      </c>
      <c r="H121" s="186"/>
      <c r="I121" s="186" t="s">
        <v>880</v>
      </c>
      <c r="J121" s="186"/>
      <c r="K121" s="186"/>
      <c r="L121" s="186"/>
      <c r="M121" s="186"/>
      <c r="N121" s="185" t="s">
        <v>881</v>
      </c>
      <c r="O121" s="185"/>
      <c r="P121" s="210" t="s">
        <v>882</v>
      </c>
      <c r="Q121" s="144" t="s">
        <v>1635</v>
      </c>
      <c r="R121" s="144" t="s">
        <v>1636</v>
      </c>
      <c r="S121" s="144"/>
      <c r="T121" s="144" t="s">
        <v>1637</v>
      </c>
      <c r="U121" s="144" t="s">
        <v>1638</v>
      </c>
      <c r="V121" s="144"/>
      <c r="W121" s="131"/>
      <c r="X121" s="143"/>
      <c r="Y121" s="167">
        <f>Y120/D118</f>
        <v>0.52673243636363598</v>
      </c>
      <c r="Z121" s="125"/>
      <c r="AA121" s="151"/>
      <c r="AB121" s="152"/>
      <c r="AC121" s="125"/>
      <c r="AD121" s="125"/>
      <c r="AE121" s="125"/>
      <c r="AF121" s="125"/>
      <c r="AG121" s="125"/>
      <c r="AH121" s="125"/>
      <c r="AI121" s="125"/>
      <c r="AJ121" s="125"/>
      <c r="AK121" s="125"/>
      <c r="AL121" s="125"/>
      <c r="AM121" s="125"/>
      <c r="AN121" s="125"/>
      <c r="AO121" s="125"/>
      <c r="AP121" s="125"/>
      <c r="AQ121" s="125"/>
      <c r="AR121" s="125"/>
      <c r="AS121" s="125"/>
      <c r="AT121" s="125"/>
      <c r="AU121" s="125"/>
      <c r="AV121" s="125"/>
    </row>
    <row r="122" spans="1:48" ht="12.75" customHeight="1">
      <c r="A122" s="46"/>
      <c r="B122" s="89"/>
      <c r="C122" s="36" t="s">
        <v>883</v>
      </c>
      <c r="D122" s="34"/>
      <c r="E122" s="186"/>
      <c r="F122" s="201"/>
      <c r="G122" s="95"/>
      <c r="H122" s="95"/>
      <c r="I122" s="95"/>
      <c r="J122" s="95"/>
      <c r="K122" s="95"/>
      <c r="L122" s="95"/>
      <c r="M122" s="95"/>
      <c r="N122" s="95"/>
      <c r="O122" s="95"/>
      <c r="P122" s="131"/>
      <c r="Q122" s="35"/>
      <c r="R122" s="149"/>
      <c r="S122" s="95"/>
      <c r="T122" s="95"/>
      <c r="U122" s="95"/>
      <c r="V122" s="95"/>
      <c r="W122" s="131"/>
      <c r="X122" s="143"/>
      <c r="Y122" s="165"/>
      <c r="Z122" s="125"/>
      <c r="AA122" s="151"/>
      <c r="AB122" s="152"/>
      <c r="AC122" s="125"/>
      <c r="AD122" s="125"/>
      <c r="AE122" s="125"/>
      <c r="AF122" s="125"/>
      <c r="AG122" s="125"/>
      <c r="AH122" s="125"/>
      <c r="AI122" s="125"/>
      <c r="AJ122" s="125"/>
      <c r="AK122" s="125"/>
      <c r="AL122" s="125"/>
      <c r="AM122" s="125"/>
      <c r="AN122" s="125"/>
      <c r="AO122" s="125"/>
      <c r="AP122" s="125"/>
      <c r="AQ122" s="125"/>
      <c r="AR122" s="125"/>
      <c r="AS122" s="125"/>
      <c r="AT122" s="125"/>
      <c r="AU122" s="125"/>
      <c r="AV122" s="125"/>
    </row>
    <row r="123" spans="1:48" ht="12.75" customHeight="1">
      <c r="A123" s="46"/>
      <c r="B123" s="89"/>
      <c r="C123" s="36" t="s">
        <v>682</v>
      </c>
      <c r="D123" s="34"/>
      <c r="E123" s="186"/>
      <c r="F123" s="201"/>
      <c r="G123" s="201"/>
      <c r="H123" s="201"/>
      <c r="I123" s="201"/>
      <c r="J123" s="201"/>
      <c r="K123" s="201"/>
      <c r="L123" s="201"/>
      <c r="M123" s="201"/>
      <c r="N123" s="201"/>
      <c r="O123" s="201"/>
      <c r="P123" s="218"/>
      <c r="Q123" s="35"/>
      <c r="R123" s="149"/>
      <c r="S123" s="95"/>
      <c r="T123" s="95"/>
      <c r="U123" s="95"/>
      <c r="V123" s="95"/>
      <c r="W123" s="131"/>
      <c r="X123" s="143"/>
      <c r="Y123" s="165"/>
      <c r="Z123" s="125"/>
      <c r="AA123" s="151"/>
      <c r="AB123" s="152"/>
      <c r="AC123" s="125"/>
      <c r="AD123" s="125"/>
      <c r="AE123" s="125"/>
      <c r="AF123" s="125"/>
      <c r="AG123" s="125"/>
      <c r="AH123" s="125"/>
      <c r="AI123" s="125"/>
      <c r="AJ123" s="125"/>
      <c r="AK123" s="125"/>
      <c r="AL123" s="125"/>
      <c r="AM123" s="125"/>
      <c r="AN123" s="125"/>
      <c r="AO123" s="125"/>
      <c r="AP123" s="125"/>
      <c r="AQ123" s="125"/>
      <c r="AR123" s="125"/>
      <c r="AS123" s="125"/>
      <c r="AT123" s="125"/>
      <c r="AU123" s="125"/>
      <c r="AV123" s="125"/>
    </row>
    <row r="124" spans="1:48" ht="12.75" customHeight="1">
      <c r="A124" s="46"/>
      <c r="B124" s="89"/>
      <c r="C124" s="36" t="s">
        <v>884</v>
      </c>
      <c r="D124" s="34"/>
      <c r="E124" s="186"/>
      <c r="F124" s="201"/>
      <c r="G124" s="201"/>
      <c r="H124" s="201"/>
      <c r="I124" s="201"/>
      <c r="J124" s="201"/>
      <c r="K124" s="201"/>
      <c r="L124" s="201"/>
      <c r="M124" s="201"/>
      <c r="N124" s="201"/>
      <c r="O124" s="201"/>
      <c r="P124" s="218"/>
      <c r="Q124" s="35"/>
      <c r="R124" s="149"/>
      <c r="S124" s="95"/>
      <c r="T124" s="95"/>
      <c r="U124" s="95"/>
      <c r="V124" s="95"/>
      <c r="W124" s="131"/>
      <c r="X124" s="143"/>
      <c r="Y124" s="165"/>
      <c r="Z124" s="125"/>
      <c r="AA124" s="151"/>
      <c r="AB124" s="152"/>
      <c r="AC124" s="125"/>
      <c r="AD124" s="125"/>
      <c r="AE124" s="125"/>
      <c r="AF124" s="125"/>
      <c r="AG124" s="125"/>
      <c r="AH124" s="125"/>
      <c r="AI124" s="125"/>
      <c r="AJ124" s="125"/>
      <c r="AK124" s="125"/>
      <c r="AL124" s="125"/>
      <c r="AM124" s="125"/>
      <c r="AN124" s="125"/>
      <c r="AO124" s="125"/>
      <c r="AP124" s="125"/>
      <c r="AQ124" s="125"/>
      <c r="AR124" s="125"/>
      <c r="AS124" s="125"/>
      <c r="AT124" s="125"/>
      <c r="AU124" s="125"/>
      <c r="AV124" s="125"/>
    </row>
    <row r="125" spans="1:48" ht="12.75" customHeight="1">
      <c r="A125" s="46"/>
      <c r="B125" s="89"/>
      <c r="C125" s="36" t="s">
        <v>885</v>
      </c>
      <c r="D125" s="34"/>
      <c r="E125" s="186"/>
      <c r="F125" s="201"/>
      <c r="G125" s="201"/>
      <c r="H125" s="201"/>
      <c r="I125" s="201"/>
      <c r="J125" s="201"/>
      <c r="K125" s="201"/>
      <c r="L125" s="201"/>
      <c r="M125" s="201"/>
      <c r="N125" s="201"/>
      <c r="O125" s="201"/>
      <c r="P125" s="218"/>
      <c r="Q125" s="35"/>
      <c r="R125" s="149"/>
      <c r="S125" s="95"/>
      <c r="T125" s="95"/>
      <c r="U125" s="95"/>
      <c r="V125" s="95"/>
      <c r="W125" s="131"/>
      <c r="X125" s="143"/>
      <c r="Y125" s="165"/>
      <c r="Z125" s="125"/>
      <c r="AA125" s="151"/>
      <c r="AB125" s="152"/>
      <c r="AC125" s="125"/>
      <c r="AD125" s="125"/>
      <c r="AE125" s="125"/>
      <c r="AF125" s="125"/>
      <c r="AG125" s="125"/>
      <c r="AH125" s="125"/>
      <c r="AI125" s="125"/>
      <c r="AJ125" s="125"/>
      <c r="AK125" s="125"/>
      <c r="AL125" s="125"/>
      <c r="AM125" s="125"/>
      <c r="AN125" s="125"/>
      <c r="AO125" s="125"/>
      <c r="AP125" s="125"/>
      <c r="AQ125" s="125"/>
      <c r="AR125" s="125"/>
      <c r="AS125" s="125"/>
      <c r="AT125" s="125"/>
      <c r="AU125" s="125"/>
      <c r="AV125" s="125"/>
    </row>
    <row r="126" spans="1:48" ht="51" customHeight="1">
      <c r="A126" s="52"/>
      <c r="B126" s="170"/>
      <c r="C126" s="194" t="s">
        <v>1839</v>
      </c>
      <c r="D126" s="40"/>
      <c r="E126" s="41"/>
      <c r="F126" s="181"/>
      <c r="G126" s="181"/>
      <c r="H126" s="181"/>
      <c r="I126" s="181"/>
      <c r="J126" s="181"/>
      <c r="K126" s="181"/>
      <c r="L126" s="181"/>
      <c r="M126" s="181"/>
      <c r="N126" s="181"/>
      <c r="O126" s="41"/>
      <c r="P126" s="107"/>
      <c r="Q126" s="148"/>
      <c r="R126" s="149"/>
      <c r="S126" s="95"/>
      <c r="T126" s="95"/>
      <c r="U126" s="95"/>
      <c r="V126" s="95"/>
      <c r="W126" s="131"/>
      <c r="X126" s="143"/>
      <c r="Y126" s="165"/>
      <c r="Z126" s="125"/>
      <c r="AA126" s="151"/>
      <c r="AB126" s="152"/>
      <c r="AC126" s="125"/>
      <c r="AD126" s="125"/>
      <c r="AE126" s="125"/>
      <c r="AF126" s="125"/>
      <c r="AG126" s="125"/>
      <c r="AH126" s="125"/>
      <c r="AI126" s="125"/>
      <c r="AJ126" s="125"/>
      <c r="AK126" s="125"/>
      <c r="AL126" s="125"/>
      <c r="AM126" s="125"/>
      <c r="AN126" s="125"/>
      <c r="AO126" s="125"/>
      <c r="AP126" s="125"/>
      <c r="AQ126" s="125"/>
      <c r="AR126" s="125"/>
      <c r="AS126" s="125"/>
      <c r="AT126" s="125"/>
      <c r="AU126" s="125"/>
      <c r="AV126" s="125"/>
    </row>
    <row r="127" spans="1:48" ht="12.75" customHeight="1">
      <c r="A127" s="46" t="s">
        <v>565</v>
      </c>
      <c r="B127" s="47">
        <v>821</v>
      </c>
      <c r="C127" s="57" t="s">
        <v>892</v>
      </c>
      <c r="D127" s="58">
        <v>280</v>
      </c>
      <c r="E127" s="202">
        <v>25197.81</v>
      </c>
      <c r="F127" s="45">
        <v>25302.1</v>
      </c>
      <c r="G127" s="202">
        <v>22858.22</v>
      </c>
      <c r="H127" s="202">
        <v>16734.580000000002</v>
      </c>
      <c r="I127" s="202">
        <v>21063.61</v>
      </c>
      <c r="J127" s="202">
        <v>16393.560000000001</v>
      </c>
      <c r="K127" s="202">
        <v>23344.85</v>
      </c>
      <c r="L127" s="202">
        <v>20519.03</v>
      </c>
      <c r="M127" s="202">
        <v>21093.45</v>
      </c>
      <c r="N127" s="202">
        <v>15411.51</v>
      </c>
      <c r="O127" s="202">
        <v>17244.47</v>
      </c>
      <c r="P127" s="219">
        <v>61918.32</v>
      </c>
      <c r="Q127" s="127">
        <v>24168.49</v>
      </c>
      <c r="R127" s="35">
        <v>27002.15</v>
      </c>
      <c r="S127" s="127">
        <v>14468.35</v>
      </c>
      <c r="T127" s="127">
        <v>17105.53</v>
      </c>
      <c r="U127" s="127">
        <v>16913.689999999999</v>
      </c>
      <c r="V127" s="127">
        <v>13839.35</v>
      </c>
      <c r="W127" s="131"/>
      <c r="X127" s="142">
        <f>SUM(L127:W127)</f>
        <v>249684.34</v>
      </c>
      <c r="Y127" s="164">
        <f>AVERAGE(L127:W127)</f>
        <v>22698.576363636399</v>
      </c>
      <c r="Z127" s="125"/>
      <c r="AA127" s="151"/>
      <c r="AB127" s="152"/>
      <c r="AC127" s="125"/>
      <c r="AD127" s="125"/>
      <c r="AE127" s="125"/>
      <c r="AF127" s="125"/>
      <c r="AG127" s="125"/>
      <c r="AH127" s="125"/>
      <c r="AI127" s="125"/>
      <c r="AJ127" s="125"/>
      <c r="AK127" s="125"/>
      <c r="AL127" s="125"/>
      <c r="AM127" s="125"/>
      <c r="AN127" s="125"/>
      <c r="AO127" s="125"/>
      <c r="AP127" s="125"/>
      <c r="AQ127" s="125"/>
      <c r="AR127" s="125"/>
      <c r="AS127" s="125"/>
      <c r="AT127" s="125"/>
      <c r="AU127" s="125"/>
      <c r="AV127" s="125"/>
    </row>
    <row r="128" spans="1:48" ht="12.75" customHeight="1">
      <c r="A128" s="46"/>
      <c r="B128" s="47"/>
      <c r="C128" s="33" t="s">
        <v>893</v>
      </c>
      <c r="D128" s="34"/>
      <c r="E128" s="127" t="s">
        <v>376</v>
      </c>
      <c r="F128" s="35" t="s">
        <v>376</v>
      </c>
      <c r="G128" s="127" t="s">
        <v>376</v>
      </c>
      <c r="H128" s="127" t="s">
        <v>376</v>
      </c>
      <c r="I128" s="127" t="s">
        <v>376</v>
      </c>
      <c r="J128" s="127" t="s">
        <v>376</v>
      </c>
      <c r="K128" s="127" t="s">
        <v>376</v>
      </c>
      <c r="L128" s="127" t="s">
        <v>376</v>
      </c>
      <c r="M128" s="127" t="s">
        <v>376</v>
      </c>
      <c r="N128" s="127" t="s">
        <v>376</v>
      </c>
      <c r="O128" s="127" t="s">
        <v>376</v>
      </c>
      <c r="P128" s="128">
        <v>3111.83</v>
      </c>
      <c r="Q128" s="127" t="s">
        <v>376</v>
      </c>
      <c r="R128" s="35" t="s">
        <v>376</v>
      </c>
      <c r="S128" s="127" t="s">
        <v>376</v>
      </c>
      <c r="T128" s="127" t="s">
        <v>376</v>
      </c>
      <c r="U128" s="127" t="s">
        <v>376</v>
      </c>
      <c r="V128" s="127" t="s">
        <v>376</v>
      </c>
      <c r="W128" s="150" t="s">
        <v>376</v>
      </c>
      <c r="X128" s="143"/>
      <c r="Y128" s="165"/>
      <c r="Z128" s="125"/>
      <c r="AA128" s="151"/>
      <c r="AB128" s="152"/>
      <c r="AC128" s="125"/>
      <c r="AD128" s="125"/>
      <c r="AE128" s="125"/>
      <c r="AF128" s="125"/>
      <c r="AG128" s="112"/>
      <c r="AH128" s="125"/>
      <c r="AI128" s="125"/>
      <c r="AJ128" s="125"/>
      <c r="AK128" s="125"/>
      <c r="AL128" s="125"/>
      <c r="AM128" s="125"/>
      <c r="AN128" s="125"/>
      <c r="AO128" s="125"/>
      <c r="AP128" s="125"/>
      <c r="AQ128" s="125"/>
      <c r="AR128" s="125"/>
      <c r="AS128" s="125"/>
      <c r="AT128" s="125"/>
      <c r="AU128" s="125"/>
      <c r="AV128" s="125"/>
    </row>
    <row r="129" spans="1:48" ht="12.75" customHeight="1">
      <c r="A129" s="46"/>
      <c r="B129" s="47"/>
      <c r="C129" s="36" t="s">
        <v>894</v>
      </c>
      <c r="D129" s="34"/>
      <c r="E129" s="214">
        <f t="shared" ref="E129:P129" si="11">E127/$D$127</f>
        <v>89.992178571428596</v>
      </c>
      <c r="F129" s="214">
        <f t="shared" si="11"/>
        <v>90.364642857142897</v>
      </c>
      <c r="G129" s="214">
        <f t="shared" si="11"/>
        <v>81.636499999999998</v>
      </c>
      <c r="H129" s="214">
        <f t="shared" si="11"/>
        <v>59.766357142857103</v>
      </c>
      <c r="I129" s="214">
        <f t="shared" si="11"/>
        <v>75.227178571428595</v>
      </c>
      <c r="J129" s="214">
        <f t="shared" si="11"/>
        <v>58.548428571428602</v>
      </c>
      <c r="K129" s="214">
        <f t="shared" si="11"/>
        <v>83.374464285714296</v>
      </c>
      <c r="L129" s="118">
        <f t="shared" si="11"/>
        <v>73.282250000000005</v>
      </c>
      <c r="M129" s="118">
        <f t="shared" si="11"/>
        <v>75.333749999999995</v>
      </c>
      <c r="N129" s="118">
        <f t="shared" si="11"/>
        <v>55.041107142857101</v>
      </c>
      <c r="O129" s="118">
        <f t="shared" si="11"/>
        <v>61.587392857142902</v>
      </c>
      <c r="P129" s="105">
        <f t="shared" si="11"/>
        <v>221.136857142857</v>
      </c>
      <c r="Q129" s="118">
        <f>'2006'!E127</f>
        <v>86.316035714285704</v>
      </c>
      <c r="R129" s="118">
        <f>'2006'!F127</f>
        <v>96.436250000000001</v>
      </c>
      <c r="S129" s="118">
        <f>'2006'!G127</f>
        <v>51.672678571428598</v>
      </c>
      <c r="T129" s="118">
        <f>'2006'!H127</f>
        <v>61.0911785714286</v>
      </c>
      <c r="U129" s="118">
        <f>'2006'!I127</f>
        <v>60.4060357142857</v>
      </c>
      <c r="V129" s="118">
        <f>'2006'!J127</f>
        <v>49.426250000000003</v>
      </c>
      <c r="W129" s="131"/>
      <c r="X129" s="142">
        <f>SUM(L129:W129)</f>
        <v>891.72978571428598</v>
      </c>
      <c r="Y129" s="164">
        <f>AVERAGE(L129:W129)</f>
        <v>81.066344155844206</v>
      </c>
      <c r="Z129" s="125"/>
      <c r="AA129" s="151"/>
      <c r="AB129" s="152"/>
      <c r="AC129" s="125"/>
      <c r="AD129" s="125"/>
      <c r="AE129" s="125"/>
      <c r="AF129" s="125"/>
      <c r="AG129" s="125"/>
      <c r="AH129" s="125"/>
      <c r="AI129" s="125"/>
      <c r="AJ129" s="125"/>
      <c r="AK129" s="125"/>
      <c r="AL129" s="125"/>
      <c r="AM129" s="125"/>
      <c r="AN129" s="125"/>
      <c r="AO129" s="125"/>
      <c r="AP129" s="125"/>
      <c r="AQ129" s="125"/>
      <c r="AR129" s="125"/>
      <c r="AS129" s="125"/>
      <c r="AT129" s="125"/>
      <c r="AU129" s="125"/>
      <c r="AV129" s="125"/>
    </row>
    <row r="130" spans="1:48" ht="12.75" customHeight="1">
      <c r="A130" s="46"/>
      <c r="B130" s="47"/>
      <c r="C130" s="36" t="s">
        <v>895</v>
      </c>
      <c r="D130" s="34"/>
      <c r="E130" s="78"/>
      <c r="F130" s="35"/>
      <c r="G130" s="78"/>
      <c r="H130" s="78"/>
      <c r="I130" s="78"/>
      <c r="J130" s="78"/>
      <c r="K130" s="75"/>
      <c r="L130" s="75"/>
      <c r="M130" s="75"/>
      <c r="N130" s="75"/>
      <c r="O130" s="75"/>
      <c r="P130" s="90" t="s">
        <v>896</v>
      </c>
      <c r="Q130" s="78"/>
      <c r="R130" s="35"/>
      <c r="S130" s="78"/>
      <c r="T130" s="78"/>
      <c r="U130" s="78"/>
      <c r="V130" s="78"/>
      <c r="W130" s="131"/>
      <c r="X130" s="143"/>
      <c r="Y130" s="167">
        <f>Y129/D127</f>
        <v>0.28952265769944302</v>
      </c>
      <c r="Z130" s="125"/>
      <c r="AA130" s="151"/>
      <c r="AB130" s="152"/>
      <c r="AC130" s="125"/>
      <c r="AD130" s="125"/>
      <c r="AE130" s="125"/>
      <c r="AF130" s="125"/>
      <c r="AG130" s="125"/>
      <c r="AH130" s="125"/>
      <c r="AI130" s="125"/>
      <c r="AJ130" s="125"/>
      <c r="AK130" s="125"/>
      <c r="AL130" s="125"/>
      <c r="AM130" s="125"/>
      <c r="AN130" s="125"/>
      <c r="AO130" s="125"/>
      <c r="AP130" s="125"/>
      <c r="AQ130" s="125"/>
      <c r="AR130" s="125"/>
      <c r="AS130" s="125"/>
      <c r="AT130" s="125"/>
      <c r="AU130" s="125"/>
      <c r="AV130" s="125"/>
    </row>
    <row r="131" spans="1:48" ht="12.75" customHeight="1">
      <c r="A131" s="46"/>
      <c r="B131" s="47"/>
      <c r="C131" s="36" t="s">
        <v>897</v>
      </c>
      <c r="D131" s="34"/>
      <c r="E131" s="78"/>
      <c r="F131" s="35"/>
      <c r="G131" s="78"/>
      <c r="H131" s="78"/>
      <c r="I131" s="78"/>
      <c r="J131" s="78"/>
      <c r="K131" s="62"/>
      <c r="L131" s="62"/>
      <c r="M131" s="62"/>
      <c r="N131" s="62"/>
      <c r="O131" s="62"/>
      <c r="P131" s="114"/>
      <c r="Q131" s="148"/>
      <c r="R131" s="149"/>
      <c r="S131" s="95"/>
      <c r="T131" s="95"/>
      <c r="U131" s="95"/>
      <c r="V131" s="95"/>
      <c r="W131" s="131"/>
      <c r="X131" s="143"/>
      <c r="Y131" s="165"/>
      <c r="Z131" s="125"/>
      <c r="AA131" s="151"/>
      <c r="AB131" s="152"/>
      <c r="AC131" s="125"/>
      <c r="AD131" s="125"/>
      <c r="AE131" s="125"/>
      <c r="AF131" s="125"/>
      <c r="AG131" s="125"/>
      <c r="AH131" s="125"/>
      <c r="AI131" s="125"/>
      <c r="AJ131" s="125"/>
      <c r="AK131" s="125"/>
      <c r="AL131" s="125"/>
      <c r="AM131" s="125"/>
      <c r="AN131" s="125"/>
      <c r="AO131" s="125"/>
      <c r="AP131" s="125"/>
      <c r="AQ131" s="125"/>
      <c r="AR131" s="125"/>
      <c r="AS131" s="125"/>
      <c r="AT131" s="125"/>
      <c r="AU131" s="125"/>
      <c r="AV131" s="125"/>
    </row>
    <row r="132" spans="1:48" ht="12.75" customHeight="1">
      <c r="A132" s="46"/>
      <c r="B132" s="47"/>
      <c r="C132" s="36" t="s">
        <v>898</v>
      </c>
      <c r="D132" s="34"/>
      <c r="E132" s="78"/>
      <c r="F132" s="35"/>
      <c r="G132" s="78"/>
      <c r="H132" s="78"/>
      <c r="I132" s="78"/>
      <c r="J132" s="78"/>
      <c r="K132" s="62"/>
      <c r="L132" s="62"/>
      <c r="M132" s="62"/>
      <c r="N132" s="62"/>
      <c r="O132" s="62"/>
      <c r="P132" s="114"/>
      <c r="Q132" s="148"/>
      <c r="R132" s="149"/>
      <c r="S132" s="95"/>
      <c r="T132" s="95"/>
      <c r="U132" s="95"/>
      <c r="V132" s="95"/>
      <c r="W132" s="131"/>
      <c r="X132" s="143"/>
      <c r="Y132" s="165"/>
      <c r="Z132" s="125"/>
      <c r="AA132" s="151"/>
      <c r="AB132" s="152"/>
      <c r="AC132" s="125"/>
      <c r="AD132" s="125"/>
      <c r="AE132" s="125"/>
      <c r="AF132" s="125"/>
      <c r="AG132" s="125"/>
      <c r="AH132" s="125"/>
      <c r="AI132" s="125"/>
      <c r="AJ132" s="125"/>
      <c r="AK132" s="125"/>
      <c r="AL132" s="125"/>
      <c r="AM132" s="125"/>
      <c r="AN132" s="125"/>
      <c r="AO132" s="125"/>
      <c r="AP132" s="125"/>
      <c r="AQ132" s="125"/>
      <c r="AR132" s="125"/>
      <c r="AS132" s="125"/>
      <c r="AT132" s="125"/>
      <c r="AU132" s="125"/>
      <c r="AV132" s="125"/>
    </row>
    <row r="133" spans="1:48" ht="12.75" customHeight="1">
      <c r="A133" s="52"/>
      <c r="B133" s="53"/>
      <c r="C133" s="222"/>
      <c r="D133" s="40"/>
      <c r="E133" s="81"/>
      <c r="F133" s="181"/>
      <c r="G133" s="82"/>
      <c r="H133" s="82"/>
      <c r="I133" s="82"/>
      <c r="J133" s="82"/>
      <c r="K133" s="70"/>
      <c r="L133" s="70"/>
      <c r="M133" s="70"/>
      <c r="N133" s="258"/>
      <c r="O133" s="258"/>
      <c r="P133" s="259"/>
      <c r="Q133" s="148"/>
      <c r="R133" s="149"/>
      <c r="S133" s="95"/>
      <c r="T133" s="95"/>
      <c r="U133" s="95"/>
      <c r="V133" s="95"/>
      <c r="W133" s="131"/>
      <c r="X133" s="143"/>
      <c r="Y133" s="165"/>
      <c r="Z133" s="125"/>
      <c r="AA133" s="151"/>
      <c r="AB133" s="152"/>
      <c r="AC133" s="125"/>
      <c r="AD133" s="125"/>
      <c r="AE133" s="125"/>
      <c r="AF133" s="125"/>
      <c r="AG133" s="125"/>
      <c r="AH133" s="125"/>
      <c r="AI133" s="125"/>
      <c r="AJ133" s="125"/>
      <c r="AK133" s="125"/>
      <c r="AL133" s="125"/>
      <c r="AM133" s="125"/>
      <c r="AN133" s="125"/>
      <c r="AO133" s="125"/>
      <c r="AP133" s="125"/>
      <c r="AQ133" s="125"/>
      <c r="AR133" s="125"/>
      <c r="AS133" s="125"/>
      <c r="AT133" s="125"/>
      <c r="AU133" s="125"/>
      <c r="AV133" s="125"/>
    </row>
    <row r="134" spans="1:48" ht="12.75" customHeight="1">
      <c r="A134" s="46" t="s">
        <v>899</v>
      </c>
      <c r="B134" s="47">
        <v>868</v>
      </c>
      <c r="C134" s="196" t="s">
        <v>900</v>
      </c>
      <c r="D134" s="223">
        <v>1230</v>
      </c>
      <c r="E134" s="202">
        <v>62613.56</v>
      </c>
      <c r="F134" s="45">
        <v>62539.53</v>
      </c>
      <c r="G134" s="202">
        <v>72383.509999999995</v>
      </c>
      <c r="H134" s="202">
        <v>65661.39</v>
      </c>
      <c r="I134" s="202">
        <v>76726.039999999994</v>
      </c>
      <c r="J134" s="202">
        <v>69449.210000000006</v>
      </c>
      <c r="K134" s="202">
        <v>70648.28</v>
      </c>
      <c r="L134" s="202">
        <v>71003.16</v>
      </c>
      <c r="M134" s="202">
        <v>76342.31</v>
      </c>
      <c r="N134" s="260">
        <v>69876.45</v>
      </c>
      <c r="O134" s="260">
        <v>67374.149999999994</v>
      </c>
      <c r="P134" s="261">
        <v>76432.479999999996</v>
      </c>
      <c r="Q134" s="127">
        <v>66337.740000000005</v>
      </c>
      <c r="R134" s="35">
        <v>64708.92</v>
      </c>
      <c r="S134" s="127">
        <v>78492.38</v>
      </c>
      <c r="T134" s="127">
        <v>70341.460000000006</v>
      </c>
      <c r="U134" s="127">
        <v>70984.81</v>
      </c>
      <c r="V134" s="127">
        <v>74127.87</v>
      </c>
      <c r="W134" s="128">
        <v>74035.460000000006</v>
      </c>
      <c r="X134" s="142">
        <f>SUM(L134:W134)</f>
        <v>860057.19</v>
      </c>
      <c r="Y134" s="164">
        <f>AVERAGE(L134:W134)</f>
        <v>71671.432499999995</v>
      </c>
      <c r="Z134" s="125"/>
      <c r="AA134" s="151"/>
      <c r="AB134" s="152"/>
      <c r="AC134" s="125"/>
      <c r="AD134" s="125"/>
      <c r="AE134" s="125"/>
      <c r="AF134" s="125"/>
      <c r="AG134" s="125"/>
      <c r="AH134" s="125"/>
      <c r="AI134" s="125"/>
      <c r="AJ134" s="125"/>
      <c r="AK134" s="125"/>
      <c r="AL134" s="125"/>
      <c r="AM134" s="125"/>
      <c r="AN134" s="125"/>
      <c r="AO134" s="125"/>
      <c r="AP134" s="125"/>
      <c r="AQ134" s="125"/>
      <c r="AR134" s="125"/>
      <c r="AS134" s="125"/>
      <c r="AT134" s="125"/>
      <c r="AU134" s="125"/>
      <c r="AV134" s="125"/>
    </row>
    <row r="135" spans="1:48" ht="12.75" customHeight="1">
      <c r="A135" s="46"/>
      <c r="B135" s="47"/>
      <c r="C135" s="36" t="s">
        <v>901</v>
      </c>
      <c r="D135" s="32"/>
      <c r="E135" s="127" t="s">
        <v>376</v>
      </c>
      <c r="F135" s="35" t="s">
        <v>376</v>
      </c>
      <c r="G135" s="127">
        <v>473.35</v>
      </c>
      <c r="H135" s="127" t="s">
        <v>376</v>
      </c>
      <c r="I135" s="127">
        <v>907.6</v>
      </c>
      <c r="J135" s="127" t="s">
        <v>376</v>
      </c>
      <c r="K135" s="127">
        <v>299.83</v>
      </c>
      <c r="L135" s="127">
        <v>335.32</v>
      </c>
      <c r="M135" s="127">
        <v>869.23</v>
      </c>
      <c r="N135" s="60" t="s">
        <v>376</v>
      </c>
      <c r="O135" s="60" t="s">
        <v>376</v>
      </c>
      <c r="P135" s="113">
        <v>878.25</v>
      </c>
      <c r="Q135" s="127" t="s">
        <v>376</v>
      </c>
      <c r="R135" s="35" t="s">
        <v>376</v>
      </c>
      <c r="S135" s="127">
        <v>1084.24</v>
      </c>
      <c r="T135" s="127">
        <v>269.14999999999998</v>
      </c>
      <c r="U135" s="127">
        <v>333.48</v>
      </c>
      <c r="V135" s="127">
        <v>647.79</v>
      </c>
      <c r="W135" s="128">
        <v>638.54999999999995</v>
      </c>
      <c r="X135" s="220"/>
      <c r="Y135" s="165"/>
      <c r="Z135" s="112"/>
      <c r="AA135" s="151"/>
      <c r="AB135" s="59"/>
      <c r="AC135" s="112"/>
      <c r="AD135" s="112"/>
      <c r="AE135" s="125"/>
      <c r="AF135" s="125"/>
      <c r="AG135" s="112"/>
      <c r="AH135" s="125"/>
      <c r="AI135" s="125"/>
      <c r="AJ135" s="125"/>
      <c r="AK135" s="125"/>
      <c r="AL135" s="125"/>
      <c r="AM135" s="125"/>
      <c r="AN135" s="125"/>
      <c r="AO135" s="125"/>
      <c r="AP135" s="125"/>
      <c r="AQ135" s="125"/>
      <c r="AR135" s="125"/>
      <c r="AS135" s="125"/>
      <c r="AT135" s="125"/>
      <c r="AU135" s="125"/>
      <c r="AV135" s="125"/>
    </row>
    <row r="136" spans="1:48" ht="12.75" customHeight="1">
      <c r="A136" s="46"/>
      <c r="B136" s="47"/>
      <c r="C136" s="36" t="s">
        <v>902</v>
      </c>
      <c r="D136" s="34"/>
      <c r="E136" s="224">
        <f t="shared" ref="E136:P136" si="12">E134/$D$134</f>
        <v>50.905333333333303</v>
      </c>
      <c r="F136" s="224">
        <f t="shared" si="12"/>
        <v>50.845146341463398</v>
      </c>
      <c r="G136" s="224">
        <f t="shared" si="12"/>
        <v>58.848382113821103</v>
      </c>
      <c r="H136" s="224">
        <f t="shared" si="12"/>
        <v>53.383243902438998</v>
      </c>
      <c r="I136" s="224">
        <f t="shared" si="12"/>
        <v>62.378894308943103</v>
      </c>
      <c r="J136" s="224">
        <f t="shared" si="12"/>
        <v>56.462772357723601</v>
      </c>
      <c r="K136" s="224">
        <f t="shared" si="12"/>
        <v>57.437626016260197</v>
      </c>
      <c r="L136" s="224">
        <f t="shared" si="12"/>
        <v>57.726146341463398</v>
      </c>
      <c r="M136" s="224">
        <f t="shared" si="12"/>
        <v>62.066918699186999</v>
      </c>
      <c r="N136" s="224">
        <f t="shared" si="12"/>
        <v>56.8101219512195</v>
      </c>
      <c r="O136" s="37">
        <f t="shared" si="12"/>
        <v>54.7757317073171</v>
      </c>
      <c r="P136" s="105">
        <f t="shared" si="12"/>
        <v>62.1402276422764</v>
      </c>
      <c r="Q136" s="118">
        <f>'2006'!E134</f>
        <v>53.933121951219498</v>
      </c>
      <c r="R136" s="118">
        <f>'2006'!F134</f>
        <v>52.608878048780497</v>
      </c>
      <c r="S136" s="118">
        <f>'2006'!G134</f>
        <v>63.814943089430898</v>
      </c>
      <c r="T136" s="118">
        <f>'2006'!H134</f>
        <v>57.1881788617886</v>
      </c>
      <c r="U136" s="118">
        <f>'2006'!I134</f>
        <v>57.711227642276398</v>
      </c>
      <c r="V136" s="118">
        <f>'2006'!J134</f>
        <v>60.2665609756097</v>
      </c>
      <c r="W136" s="110">
        <f>'2006'!K134</f>
        <v>60.191430894309001</v>
      </c>
      <c r="X136" s="142">
        <f>SUM(L136:W136)</f>
        <v>699.233487804878</v>
      </c>
      <c r="Y136" s="164">
        <f>AVERAGE(L136:W136)</f>
        <v>58.269457317073197</v>
      </c>
      <c r="Z136" s="125"/>
      <c r="AA136" s="151"/>
      <c r="AB136" s="152"/>
      <c r="AC136" s="125"/>
      <c r="AD136" s="125"/>
      <c r="AE136" s="125"/>
      <c r="AF136" s="125"/>
      <c r="AG136" s="125"/>
      <c r="AH136" s="125"/>
      <c r="AI136" s="125"/>
      <c r="AJ136" s="125"/>
      <c r="AK136" s="125"/>
      <c r="AL136" s="125"/>
      <c r="AM136" s="125"/>
      <c r="AN136" s="125"/>
      <c r="AO136" s="125"/>
      <c r="AP136" s="125"/>
      <c r="AQ136" s="125"/>
      <c r="AR136" s="125"/>
      <c r="AS136" s="125"/>
      <c r="AT136" s="125"/>
      <c r="AU136" s="125"/>
      <c r="AV136" s="125"/>
    </row>
    <row r="137" spans="1:48" ht="12.75" customHeight="1">
      <c r="A137" s="46"/>
      <c r="B137" s="47"/>
      <c r="C137" s="36" t="s">
        <v>903</v>
      </c>
      <c r="D137" s="34"/>
      <c r="E137" s="60" t="s">
        <v>904</v>
      </c>
      <c r="F137" s="35" t="s">
        <v>905</v>
      </c>
      <c r="G137" s="60" t="s">
        <v>906</v>
      </c>
      <c r="H137" s="60" t="s">
        <v>907</v>
      </c>
      <c r="I137" s="60" t="s">
        <v>908</v>
      </c>
      <c r="J137" s="60" t="s">
        <v>909</v>
      </c>
      <c r="K137" s="60" t="s">
        <v>910</v>
      </c>
      <c r="L137" s="60" t="s">
        <v>911</v>
      </c>
      <c r="M137" s="60" t="s">
        <v>912</v>
      </c>
      <c r="N137" s="262" t="s">
        <v>913</v>
      </c>
      <c r="O137" s="262" t="s">
        <v>914</v>
      </c>
      <c r="P137" s="263" t="s">
        <v>915</v>
      </c>
      <c r="Q137" s="60" t="s">
        <v>1641</v>
      </c>
      <c r="R137" s="35" t="s">
        <v>1642</v>
      </c>
      <c r="S137" s="60" t="s">
        <v>1643</v>
      </c>
      <c r="T137" s="60" t="s">
        <v>1644</v>
      </c>
      <c r="U137" s="60" t="s">
        <v>1645</v>
      </c>
      <c r="V137" s="60" t="s">
        <v>1646</v>
      </c>
      <c r="W137" s="113" t="s">
        <v>1647</v>
      </c>
      <c r="X137" s="143"/>
      <c r="Y137" s="167">
        <f>Y136/D134</f>
        <v>4.7373542534205802E-2</v>
      </c>
      <c r="Z137" s="125"/>
      <c r="AA137" s="151"/>
      <c r="AB137" s="152"/>
      <c r="AC137" s="125"/>
      <c r="AD137" s="125"/>
      <c r="AE137" s="125"/>
      <c r="AF137" s="125"/>
      <c r="AG137" s="125"/>
      <c r="AH137" s="125"/>
      <c r="AI137" s="125"/>
      <c r="AJ137" s="125"/>
      <c r="AK137" s="125"/>
      <c r="AL137" s="125"/>
      <c r="AM137" s="125"/>
      <c r="AN137" s="125"/>
      <c r="AO137" s="125"/>
      <c r="AP137" s="125"/>
      <c r="AQ137" s="125"/>
      <c r="AR137" s="125"/>
      <c r="AS137" s="125"/>
      <c r="AT137" s="125"/>
      <c r="AU137" s="125"/>
      <c r="AV137" s="125"/>
    </row>
    <row r="138" spans="1:48" ht="12.75" customHeight="1">
      <c r="A138" s="46"/>
      <c r="B138" s="47"/>
      <c r="C138" s="36" t="s">
        <v>916</v>
      </c>
      <c r="D138" s="34"/>
      <c r="E138" s="78"/>
      <c r="F138" s="35"/>
      <c r="G138" s="78"/>
      <c r="H138" s="78"/>
      <c r="I138" s="78"/>
      <c r="J138" s="78"/>
      <c r="K138" s="62"/>
      <c r="L138" s="62"/>
      <c r="M138" s="62"/>
      <c r="N138" s="62"/>
      <c r="O138" s="62"/>
      <c r="P138" s="114"/>
      <c r="Q138" s="78"/>
      <c r="R138" s="35"/>
      <c r="S138" s="78"/>
      <c r="T138" s="78"/>
      <c r="U138" s="78"/>
      <c r="V138" s="78"/>
      <c r="W138" s="114"/>
      <c r="X138" s="143"/>
      <c r="Y138" s="165"/>
      <c r="Z138" s="125"/>
      <c r="AA138" s="151"/>
      <c r="AB138" s="152"/>
      <c r="AC138" s="125"/>
      <c r="AD138" s="125"/>
      <c r="AE138" s="125"/>
      <c r="AF138" s="125"/>
      <c r="AG138" s="125"/>
      <c r="AH138" s="125"/>
      <c r="AI138" s="125"/>
      <c r="AJ138" s="125"/>
      <c r="AK138" s="125"/>
      <c r="AL138" s="125"/>
      <c r="AM138" s="125"/>
      <c r="AN138" s="125"/>
      <c r="AO138" s="125"/>
      <c r="AP138" s="125"/>
      <c r="AQ138" s="125"/>
      <c r="AR138" s="125"/>
      <c r="AS138" s="125"/>
      <c r="AT138" s="125"/>
      <c r="AU138" s="125"/>
      <c r="AV138" s="125"/>
    </row>
    <row r="139" spans="1:48" ht="12.75" customHeight="1">
      <c r="A139" s="46"/>
      <c r="B139" s="47"/>
      <c r="C139" s="36" t="s">
        <v>917</v>
      </c>
      <c r="D139" s="34"/>
      <c r="E139" s="78"/>
      <c r="F139" s="35"/>
      <c r="G139" s="78"/>
      <c r="H139" s="78"/>
      <c r="I139" s="78"/>
      <c r="J139" s="78"/>
      <c r="K139" s="62"/>
      <c r="L139" s="62"/>
      <c r="M139" s="62"/>
      <c r="N139" s="62"/>
      <c r="O139" s="62"/>
      <c r="P139" s="114"/>
      <c r="Q139" s="148"/>
      <c r="R139" s="149"/>
      <c r="S139" s="95"/>
      <c r="T139" s="95"/>
      <c r="U139" s="95"/>
      <c r="V139" s="95"/>
      <c r="W139" s="131"/>
      <c r="X139" s="143"/>
      <c r="Y139" s="165"/>
      <c r="Z139" s="125"/>
      <c r="AA139" s="151"/>
      <c r="AB139" s="152"/>
      <c r="AC139" s="125"/>
      <c r="AD139" s="125"/>
      <c r="AE139" s="125"/>
      <c r="AF139" s="125"/>
      <c r="AG139" s="125"/>
      <c r="AH139" s="125"/>
      <c r="AI139" s="125"/>
      <c r="AJ139" s="125"/>
      <c r="AK139" s="125"/>
      <c r="AL139" s="125"/>
      <c r="AM139" s="125"/>
      <c r="AN139" s="125"/>
      <c r="AO139" s="125"/>
      <c r="AP139" s="125"/>
      <c r="AQ139" s="125"/>
      <c r="AR139" s="125"/>
      <c r="AS139" s="125"/>
      <c r="AT139" s="125"/>
      <c r="AU139" s="125"/>
      <c r="AV139" s="125"/>
    </row>
    <row r="140" spans="1:48" ht="12.75" customHeight="1">
      <c r="A140" s="46"/>
      <c r="B140" s="47"/>
      <c r="C140" s="36" t="s">
        <v>918</v>
      </c>
      <c r="D140" s="34"/>
      <c r="E140" s="78"/>
      <c r="F140" s="35"/>
      <c r="G140" s="78"/>
      <c r="H140" s="78"/>
      <c r="I140" s="78"/>
      <c r="J140" s="78"/>
      <c r="K140" s="62"/>
      <c r="L140" s="62"/>
      <c r="M140" s="62"/>
      <c r="N140" s="62"/>
      <c r="O140" s="62"/>
      <c r="P140" s="114"/>
      <c r="Q140" s="148"/>
      <c r="R140" s="149"/>
      <c r="S140" s="95"/>
      <c r="T140" s="95"/>
      <c r="U140" s="95"/>
      <c r="V140" s="95"/>
      <c r="W140" s="131"/>
      <c r="X140" s="143"/>
      <c r="Y140" s="165"/>
      <c r="Z140" s="125"/>
      <c r="AA140" s="151"/>
      <c r="AB140" s="152"/>
      <c r="AC140" s="125"/>
      <c r="AD140" s="125"/>
      <c r="AE140" s="125"/>
      <c r="AF140" s="125"/>
      <c r="AG140" s="125"/>
      <c r="AH140" s="125"/>
      <c r="AI140" s="125"/>
      <c r="AJ140" s="125"/>
      <c r="AK140" s="125"/>
      <c r="AL140" s="125"/>
      <c r="AM140" s="125"/>
      <c r="AN140" s="125"/>
      <c r="AO140" s="125"/>
      <c r="AP140" s="125"/>
      <c r="AQ140" s="125"/>
      <c r="AR140" s="125"/>
      <c r="AS140" s="125"/>
      <c r="AT140" s="125"/>
      <c r="AU140" s="125"/>
      <c r="AV140" s="125"/>
    </row>
    <row r="141" spans="1:48" ht="12.75" customHeight="1">
      <c r="A141" s="46"/>
      <c r="B141" s="47"/>
      <c r="C141" s="36" t="s">
        <v>919</v>
      </c>
      <c r="D141" s="34"/>
      <c r="E141" s="78"/>
      <c r="F141" s="180"/>
      <c r="G141" s="79"/>
      <c r="H141" s="79"/>
      <c r="I141" s="79"/>
      <c r="J141" s="79"/>
      <c r="K141" s="122"/>
      <c r="L141" s="122"/>
      <c r="M141" s="122"/>
      <c r="N141" s="122"/>
      <c r="O141" s="122"/>
      <c r="P141" s="123"/>
      <c r="Q141" s="148"/>
      <c r="R141" s="149"/>
      <c r="S141" s="95"/>
      <c r="T141" s="95"/>
      <c r="U141" s="95"/>
      <c r="V141" s="95"/>
      <c r="W141" s="131"/>
      <c r="X141" s="143"/>
      <c r="Y141" s="165"/>
      <c r="Z141" s="125"/>
      <c r="AA141" s="151"/>
      <c r="AB141" s="152"/>
      <c r="AC141" s="125"/>
      <c r="AD141" s="125"/>
      <c r="AE141" s="125"/>
      <c r="AF141" s="125"/>
      <c r="AG141" s="125"/>
      <c r="AH141" s="125"/>
      <c r="AI141" s="125"/>
      <c r="AJ141" s="125"/>
      <c r="AK141" s="125"/>
      <c r="AL141" s="125"/>
      <c r="AM141" s="125"/>
      <c r="AN141" s="125"/>
      <c r="AO141" s="125"/>
      <c r="AP141" s="125"/>
      <c r="AQ141" s="125"/>
      <c r="AR141" s="125"/>
      <c r="AS141" s="125"/>
      <c r="AT141" s="125"/>
      <c r="AU141" s="125"/>
      <c r="AV141" s="125"/>
    </row>
    <row r="142" spans="1:48" ht="12.75" customHeight="1">
      <c r="A142" s="46"/>
      <c r="B142" s="47"/>
      <c r="C142" s="36"/>
      <c r="D142" s="34"/>
      <c r="E142" s="225"/>
      <c r="F142" s="198"/>
      <c r="G142" s="225"/>
      <c r="H142" s="225"/>
      <c r="I142" s="225"/>
      <c r="J142" s="225"/>
      <c r="K142" s="59"/>
      <c r="L142" s="59"/>
      <c r="M142" s="59"/>
      <c r="N142" s="59"/>
      <c r="O142" s="59"/>
      <c r="P142" s="112"/>
      <c r="Q142" s="148"/>
      <c r="R142" s="149"/>
      <c r="S142" s="95"/>
      <c r="T142" s="95"/>
      <c r="U142" s="95"/>
      <c r="V142" s="95"/>
      <c r="W142" s="131"/>
      <c r="X142" s="143"/>
      <c r="Y142" s="165"/>
      <c r="Z142" s="125"/>
      <c r="AA142" s="151"/>
      <c r="AB142" s="152"/>
      <c r="AC142" s="125"/>
      <c r="AD142" s="125"/>
      <c r="AE142" s="125"/>
      <c r="AF142" s="125"/>
      <c r="AG142" s="125"/>
      <c r="AH142" s="125"/>
      <c r="AI142" s="125"/>
      <c r="AJ142" s="125"/>
      <c r="AK142" s="125"/>
      <c r="AL142" s="125"/>
      <c r="AM142" s="125"/>
      <c r="AN142" s="125"/>
      <c r="AO142" s="125"/>
      <c r="AP142" s="125"/>
      <c r="AQ142" s="125"/>
      <c r="AR142" s="125"/>
      <c r="AS142" s="125"/>
      <c r="AT142" s="125"/>
      <c r="AU142" s="125"/>
      <c r="AV142" s="125"/>
    </row>
    <row r="143" spans="1:48" ht="12.75" customHeight="1">
      <c r="A143" s="42" t="s">
        <v>567</v>
      </c>
      <c r="B143" s="43">
        <v>540</v>
      </c>
      <c r="C143" s="196" t="s">
        <v>920</v>
      </c>
      <c r="D143" s="226">
        <v>19052.28</v>
      </c>
      <c r="E143" s="174">
        <v>923160.6</v>
      </c>
      <c r="F143" s="174">
        <v>595815.26</v>
      </c>
      <c r="G143" s="174">
        <v>796592.13</v>
      </c>
      <c r="H143" s="174">
        <v>874132.97</v>
      </c>
      <c r="I143" s="174">
        <v>1030194.63</v>
      </c>
      <c r="J143" s="174">
        <v>1216029.02</v>
      </c>
      <c r="K143" s="174">
        <v>818684.5</v>
      </c>
      <c r="L143" s="174">
        <v>881873.91</v>
      </c>
      <c r="M143" s="174">
        <v>905145.54</v>
      </c>
      <c r="N143" s="174">
        <v>821346.23</v>
      </c>
      <c r="O143" s="174">
        <v>904842.23999999999</v>
      </c>
      <c r="P143" s="175">
        <v>1296886.6399999999</v>
      </c>
      <c r="Q143" s="35">
        <v>895830.17</v>
      </c>
      <c r="R143" s="35">
        <v>693863.62</v>
      </c>
      <c r="S143" s="35">
        <v>815734.79</v>
      </c>
      <c r="T143" s="35">
        <v>1245144.33</v>
      </c>
      <c r="U143" s="35">
        <v>1386894.43</v>
      </c>
      <c r="V143" s="35">
        <v>1412541.6</v>
      </c>
      <c r="W143" s="131"/>
      <c r="X143" s="142">
        <f>SUM(L143:W143)</f>
        <v>11260103.5</v>
      </c>
      <c r="Y143" s="164">
        <f>AVERAGE(L143:W143)</f>
        <v>1023645.77272727</v>
      </c>
      <c r="Z143" s="125"/>
      <c r="AA143" s="151"/>
      <c r="AB143" s="152"/>
      <c r="AC143" s="125"/>
      <c r="AD143" s="125"/>
      <c r="AE143" s="125"/>
      <c r="AF143" s="125"/>
      <c r="AG143" s="125"/>
      <c r="AH143" s="125"/>
      <c r="AI143" s="125"/>
      <c r="AJ143" s="125"/>
      <c r="AK143" s="125"/>
      <c r="AL143" s="125"/>
      <c r="AM143" s="125"/>
      <c r="AN143" s="125"/>
      <c r="AO143" s="125"/>
      <c r="AP143" s="125"/>
      <c r="AQ143" s="125"/>
      <c r="AR143" s="125"/>
      <c r="AS143" s="125"/>
      <c r="AT143" s="125"/>
      <c r="AU143" s="125"/>
      <c r="AV143" s="125"/>
    </row>
    <row r="144" spans="1:48" ht="12.75" customHeight="1">
      <c r="A144" s="46"/>
      <c r="B144" s="47"/>
      <c r="C144" s="227" t="s">
        <v>921</v>
      </c>
      <c r="D144" s="34"/>
      <c r="E144" s="180" t="s">
        <v>376</v>
      </c>
      <c r="F144" s="180" t="s">
        <v>376</v>
      </c>
      <c r="G144" s="180" t="s">
        <v>376</v>
      </c>
      <c r="H144" s="180" t="s">
        <v>376</v>
      </c>
      <c r="I144" s="180" t="s">
        <v>376</v>
      </c>
      <c r="J144" s="180">
        <v>2832.77</v>
      </c>
      <c r="K144" s="180" t="s">
        <v>376</v>
      </c>
      <c r="L144" s="180" t="s">
        <v>376</v>
      </c>
      <c r="M144" s="180" t="s">
        <v>376</v>
      </c>
      <c r="N144" s="180" t="s">
        <v>376</v>
      </c>
      <c r="O144" s="35" t="s">
        <v>376</v>
      </c>
      <c r="P144" s="104">
        <v>8088.51</v>
      </c>
      <c r="Q144" s="35" t="s">
        <v>376</v>
      </c>
      <c r="R144" s="35" t="s">
        <v>376</v>
      </c>
      <c r="S144" s="35" t="s">
        <v>376</v>
      </c>
      <c r="T144" s="35">
        <v>4725.26</v>
      </c>
      <c r="U144" s="35">
        <v>10128.56</v>
      </c>
      <c r="V144" s="35">
        <v>11795.62</v>
      </c>
      <c r="W144" s="150" t="s">
        <v>376</v>
      </c>
      <c r="X144" s="143"/>
      <c r="Y144" s="165"/>
      <c r="Z144" s="125"/>
      <c r="AA144" s="166"/>
      <c r="AB144" s="152"/>
      <c r="AC144" s="125"/>
      <c r="AD144" s="125"/>
      <c r="AE144" s="125"/>
      <c r="AF144" s="125"/>
      <c r="AG144" s="221"/>
      <c r="AH144" s="125"/>
      <c r="AI144" s="125"/>
      <c r="AJ144" s="125"/>
      <c r="AK144" s="125"/>
      <c r="AL144" s="125"/>
      <c r="AM144" s="125"/>
      <c r="AN144" s="125"/>
      <c r="AO144" s="125"/>
      <c r="AP144" s="125"/>
      <c r="AQ144" s="125"/>
      <c r="AR144" s="125"/>
      <c r="AS144" s="125"/>
      <c r="AT144" s="125"/>
      <c r="AU144" s="125"/>
      <c r="AV144" s="125"/>
    </row>
    <row r="145" spans="1:48" ht="12.75" customHeight="1">
      <c r="A145" s="46"/>
      <c r="B145" s="47"/>
      <c r="C145" s="36" t="s">
        <v>922</v>
      </c>
      <c r="D145" s="34"/>
      <c r="E145" s="37">
        <f t="shared" ref="E145:P145" si="13">E143/$D$143</f>
        <v>48.454074787899401</v>
      </c>
      <c r="F145" s="37">
        <f t="shared" si="13"/>
        <v>31.272648732855099</v>
      </c>
      <c r="G145" s="37">
        <f t="shared" si="13"/>
        <v>41.810855708608102</v>
      </c>
      <c r="H145" s="37">
        <f t="shared" si="13"/>
        <v>45.880753904519601</v>
      </c>
      <c r="I145" s="37">
        <f t="shared" si="13"/>
        <v>54.071986659864301</v>
      </c>
      <c r="J145" s="37">
        <f t="shared" si="13"/>
        <v>63.825905350960603</v>
      </c>
      <c r="K145" s="37">
        <f t="shared" si="13"/>
        <v>42.970421387886397</v>
      </c>
      <c r="L145" s="37">
        <f t="shared" si="13"/>
        <v>46.2870538329271</v>
      </c>
      <c r="M145" s="37">
        <f t="shared" si="13"/>
        <v>47.508515516253198</v>
      </c>
      <c r="N145" s="37">
        <f t="shared" si="13"/>
        <v>43.110128026671902</v>
      </c>
      <c r="O145" s="37">
        <f t="shared" si="13"/>
        <v>47.492596161719199</v>
      </c>
      <c r="P145" s="105">
        <f t="shared" si="13"/>
        <v>68.069891897452706</v>
      </c>
      <c r="Q145" s="118">
        <f>'2006'!E143</f>
        <v>47.019578234206101</v>
      </c>
      <c r="R145" s="118">
        <f>'2006'!F143</f>
        <v>36.418928338235602</v>
      </c>
      <c r="S145" s="118">
        <f>'2006'!G143</f>
        <v>42.8155994978029</v>
      </c>
      <c r="T145" s="118">
        <f>'2006'!H143</f>
        <v>65.354085180356407</v>
      </c>
      <c r="U145" s="118">
        <f>'2006'!I143</f>
        <v>72.794144847755803</v>
      </c>
      <c r="V145" s="118">
        <f>'2006'!J143</f>
        <v>74.140291870579304</v>
      </c>
      <c r="W145" s="131"/>
      <c r="X145" s="142">
        <f>SUM(L145:W145)</f>
        <v>591.01081340396001</v>
      </c>
      <c r="Y145" s="164">
        <f>AVERAGE(L145:W145)</f>
        <v>53.728255763996401</v>
      </c>
      <c r="Z145" s="125"/>
      <c r="AA145" s="151"/>
      <c r="AB145" s="152"/>
      <c r="AC145" s="125"/>
      <c r="AD145" s="125"/>
      <c r="AE145" s="125"/>
      <c r="AF145" s="125"/>
      <c r="AG145" s="125"/>
      <c r="AH145" s="125"/>
      <c r="AI145" s="125"/>
      <c r="AJ145" s="125"/>
      <c r="AK145" s="125"/>
      <c r="AL145" s="125"/>
      <c r="AM145" s="125"/>
      <c r="AN145" s="125"/>
      <c r="AO145" s="125"/>
      <c r="AP145" s="125"/>
      <c r="AQ145" s="125"/>
      <c r="AR145" s="125"/>
      <c r="AS145" s="125"/>
      <c r="AT145" s="125"/>
      <c r="AU145" s="125"/>
      <c r="AV145" s="125"/>
    </row>
    <row r="146" spans="1:48" ht="12.75" customHeight="1">
      <c r="A146" s="46"/>
      <c r="B146" s="47"/>
      <c r="C146" s="36" t="s">
        <v>923</v>
      </c>
      <c r="D146" s="34"/>
      <c r="E146" s="35"/>
      <c r="F146" s="51"/>
      <c r="G146" s="35"/>
      <c r="H146" s="35"/>
      <c r="I146" s="35"/>
      <c r="J146" s="35" t="s">
        <v>924</v>
      </c>
      <c r="K146" s="35"/>
      <c r="L146" s="35"/>
      <c r="M146" s="35"/>
      <c r="N146" s="35"/>
      <c r="O146" s="35"/>
      <c r="P146" s="104" t="s">
        <v>925</v>
      </c>
      <c r="Q146" s="35"/>
      <c r="R146" s="51"/>
      <c r="S146" s="35"/>
      <c r="T146" s="35" t="s">
        <v>1648</v>
      </c>
      <c r="U146" s="35" t="s">
        <v>1649</v>
      </c>
      <c r="V146" s="35" t="s">
        <v>1650</v>
      </c>
      <c r="W146" s="131"/>
      <c r="X146" s="143"/>
      <c r="Y146" s="167">
        <f>Y145/D143</f>
        <v>2.82004336299888E-3</v>
      </c>
      <c r="Z146" s="125"/>
      <c r="AA146" s="151"/>
      <c r="AB146" s="152"/>
      <c r="AC146" s="125"/>
      <c r="AD146" s="125"/>
      <c r="AE146" s="125"/>
      <c r="AF146" s="125"/>
      <c r="AG146" s="125"/>
      <c r="AH146" s="125"/>
      <c r="AI146" s="125"/>
      <c r="AJ146" s="125"/>
      <c r="AK146" s="125"/>
      <c r="AL146" s="125"/>
      <c r="AM146" s="125"/>
      <c r="AN146" s="125"/>
      <c r="AO146" s="125"/>
      <c r="AP146" s="125"/>
      <c r="AQ146" s="125"/>
      <c r="AR146" s="125"/>
      <c r="AS146" s="125"/>
      <c r="AT146" s="125"/>
      <c r="AU146" s="125"/>
      <c r="AV146" s="125"/>
    </row>
    <row r="147" spans="1:48" ht="12.75" customHeight="1">
      <c r="A147" s="46"/>
      <c r="B147" s="47"/>
      <c r="C147" s="193" t="s">
        <v>926</v>
      </c>
      <c r="D147" s="34"/>
      <c r="E147" s="35"/>
      <c r="F147" s="51"/>
      <c r="G147" s="35"/>
      <c r="H147" s="35"/>
      <c r="I147" s="35"/>
      <c r="J147" s="35"/>
      <c r="K147" s="35"/>
      <c r="L147" s="35"/>
      <c r="M147" s="35"/>
      <c r="N147" s="35"/>
      <c r="O147" s="35"/>
      <c r="P147" s="104"/>
      <c r="Q147" s="35"/>
      <c r="R147" s="51"/>
      <c r="S147" s="35"/>
      <c r="T147" s="35"/>
      <c r="U147" s="35"/>
      <c r="V147" s="35"/>
      <c r="W147" s="131"/>
      <c r="X147" s="143"/>
      <c r="Y147" s="165"/>
      <c r="Z147" s="125"/>
      <c r="AA147" s="151"/>
      <c r="AB147" s="152"/>
      <c r="AC147" s="125"/>
      <c r="AD147" s="125"/>
      <c r="AE147" s="125"/>
      <c r="AF147" s="125"/>
      <c r="AG147" s="125"/>
      <c r="AH147" s="125"/>
      <c r="AI147" s="125"/>
      <c r="AJ147" s="125"/>
      <c r="AK147" s="125"/>
      <c r="AL147" s="125"/>
      <c r="AM147" s="125"/>
      <c r="AN147" s="125"/>
      <c r="AO147" s="125"/>
      <c r="AP147" s="125"/>
      <c r="AQ147" s="125"/>
      <c r="AR147" s="125"/>
      <c r="AS147" s="125"/>
      <c r="AT147" s="125"/>
      <c r="AU147" s="125"/>
      <c r="AV147" s="125"/>
    </row>
    <row r="148" spans="1:48" ht="24.75" customHeight="1">
      <c r="A148" s="228"/>
      <c r="B148" s="66"/>
      <c r="C148" s="194" t="s">
        <v>927</v>
      </c>
      <c r="D148" s="66"/>
      <c r="E148" s="229"/>
      <c r="F148" s="230"/>
      <c r="G148" s="111"/>
      <c r="H148" s="229"/>
      <c r="I148" s="111"/>
      <c r="J148" s="229"/>
      <c r="K148" s="111"/>
      <c r="L148" s="229"/>
      <c r="M148" s="111"/>
      <c r="N148" s="229"/>
      <c r="O148" s="111"/>
      <c r="P148" s="264"/>
      <c r="Q148" s="148"/>
      <c r="R148" s="149"/>
      <c r="S148" s="95"/>
      <c r="T148" s="95"/>
      <c r="U148" s="95"/>
      <c r="V148" s="95"/>
      <c r="W148" s="131"/>
      <c r="X148" s="143"/>
      <c r="Y148" s="165"/>
      <c r="Z148" s="125"/>
      <c r="AA148" s="151"/>
      <c r="AB148" s="152"/>
      <c r="AC148" s="125"/>
      <c r="AD148" s="125"/>
      <c r="AE148" s="125"/>
      <c r="AF148" s="125"/>
      <c r="AG148" s="125"/>
      <c r="AH148" s="125"/>
      <c r="AI148" s="125"/>
      <c r="AJ148" s="125"/>
      <c r="AK148" s="125"/>
      <c r="AL148" s="125"/>
      <c r="AM148" s="125"/>
      <c r="AN148" s="125"/>
      <c r="AO148" s="125"/>
      <c r="AP148" s="125"/>
      <c r="AQ148" s="125"/>
      <c r="AR148" s="125"/>
      <c r="AS148" s="125"/>
      <c r="AT148" s="125"/>
      <c r="AU148" s="125"/>
      <c r="AV148" s="125"/>
    </row>
    <row r="149" spans="1:48" ht="12.75" customHeight="1">
      <c r="A149" s="46" t="s">
        <v>944</v>
      </c>
      <c r="B149" s="47">
        <v>795</v>
      </c>
      <c r="C149" s="231" t="s">
        <v>945</v>
      </c>
      <c r="D149" s="58">
        <v>603</v>
      </c>
      <c r="E149" s="232">
        <v>11380.43</v>
      </c>
      <c r="F149" s="216">
        <v>7887.71</v>
      </c>
      <c r="G149" s="216">
        <v>7726.19</v>
      </c>
      <c r="H149" s="232">
        <v>8763.2900000000009</v>
      </c>
      <c r="I149" s="216">
        <v>9272.43</v>
      </c>
      <c r="J149" s="216">
        <v>6144.06</v>
      </c>
      <c r="K149" s="216">
        <v>5975.62</v>
      </c>
      <c r="L149" s="216">
        <v>8229.86</v>
      </c>
      <c r="M149" s="216">
        <v>16399.669999999998</v>
      </c>
      <c r="N149" s="216">
        <v>15356.1</v>
      </c>
      <c r="O149" s="216">
        <v>17835.830000000002</v>
      </c>
      <c r="P149" s="265">
        <v>26061.86</v>
      </c>
      <c r="Q149" s="276">
        <v>35648.379999999997</v>
      </c>
      <c r="R149" s="277">
        <v>12916.29</v>
      </c>
      <c r="S149" s="277">
        <v>19624.330000000002</v>
      </c>
      <c r="T149" s="276">
        <v>13639.57</v>
      </c>
      <c r="U149" s="277">
        <v>16918.189999999999</v>
      </c>
      <c r="V149" s="277">
        <v>21310.19</v>
      </c>
      <c r="W149" s="131"/>
      <c r="X149" s="142">
        <f>SUM(L149:W149)</f>
        <v>203940.27</v>
      </c>
      <c r="Y149" s="164">
        <f>AVERAGE(L149:W149)</f>
        <v>18540.0245454545</v>
      </c>
      <c r="Z149" s="125"/>
      <c r="AA149" s="151"/>
      <c r="AB149" s="152"/>
      <c r="AC149" s="125"/>
      <c r="AD149" s="125"/>
      <c r="AE149" s="125"/>
      <c r="AF149" s="125"/>
      <c r="AG149" s="125"/>
      <c r="AH149" s="125"/>
      <c r="AI149" s="125"/>
      <c r="AJ149" s="125"/>
      <c r="AK149" s="125"/>
      <c r="AL149" s="125"/>
      <c r="AM149" s="125"/>
      <c r="AN149" s="125"/>
      <c r="AO149" s="125"/>
      <c r="AP149" s="125"/>
      <c r="AQ149" s="125"/>
      <c r="AR149" s="125"/>
      <c r="AS149" s="125"/>
      <c r="AT149" s="125"/>
      <c r="AU149" s="125"/>
      <c r="AV149" s="125"/>
    </row>
    <row r="150" spans="1:48" ht="12.75" customHeight="1">
      <c r="A150" s="46"/>
      <c r="B150" s="47"/>
      <c r="C150" s="192" t="s">
        <v>946</v>
      </c>
      <c r="D150" s="34"/>
      <c r="E150" s="233" t="s">
        <v>376</v>
      </c>
      <c r="F150" s="233" t="s">
        <v>376</v>
      </c>
      <c r="G150" s="233" t="s">
        <v>376</v>
      </c>
      <c r="H150" s="233" t="s">
        <v>376</v>
      </c>
      <c r="I150" s="233" t="s">
        <v>376</v>
      </c>
      <c r="J150" s="233" t="s">
        <v>376</v>
      </c>
      <c r="K150" s="233" t="s">
        <v>947</v>
      </c>
      <c r="L150" s="233" t="s">
        <v>376</v>
      </c>
      <c r="M150" s="233" t="s">
        <v>376</v>
      </c>
      <c r="N150" s="233" t="s">
        <v>376</v>
      </c>
      <c r="O150" s="233" t="s">
        <v>376</v>
      </c>
      <c r="P150" s="145" t="s">
        <v>376</v>
      </c>
      <c r="Q150" s="127">
        <v>1676.1</v>
      </c>
      <c r="R150" s="233" t="s">
        <v>376</v>
      </c>
      <c r="S150" s="233" t="s">
        <v>376</v>
      </c>
      <c r="T150" s="233" t="s">
        <v>376</v>
      </c>
      <c r="U150" s="233" t="s">
        <v>376</v>
      </c>
      <c r="V150" s="233" t="s">
        <v>376</v>
      </c>
      <c r="W150" s="150" t="s">
        <v>376</v>
      </c>
      <c r="X150" s="143"/>
      <c r="Y150" s="165"/>
      <c r="Z150" s="125"/>
      <c r="AA150" s="151"/>
      <c r="AB150" s="152"/>
      <c r="AC150" s="125"/>
      <c r="AD150" s="125"/>
      <c r="AE150" s="125"/>
      <c r="AF150" s="125"/>
      <c r="AG150" s="125"/>
      <c r="AH150" s="125"/>
      <c r="AI150" s="125"/>
      <c r="AJ150" s="125"/>
      <c r="AK150" s="125"/>
      <c r="AL150" s="125"/>
      <c r="AM150" s="125"/>
      <c r="AN150" s="125"/>
      <c r="AO150" s="125"/>
      <c r="AP150" s="125"/>
      <c r="AQ150" s="125"/>
      <c r="AR150" s="125"/>
      <c r="AS150" s="125"/>
      <c r="AT150" s="125"/>
      <c r="AU150" s="125"/>
      <c r="AV150" s="125"/>
    </row>
    <row r="151" spans="1:48" ht="12.75" customHeight="1">
      <c r="A151" s="46"/>
      <c r="B151" s="47"/>
      <c r="C151" s="193" t="s">
        <v>714</v>
      </c>
      <c r="D151" s="34"/>
      <c r="E151" s="118">
        <f t="shared" ref="E151:P151" si="14">E149/$D$149</f>
        <v>18.873018242122701</v>
      </c>
      <c r="F151" s="118">
        <f t="shared" si="14"/>
        <v>13.0807794361526</v>
      </c>
      <c r="G151" s="118">
        <f t="shared" si="14"/>
        <v>12.812918739635199</v>
      </c>
      <c r="H151" s="118">
        <f t="shared" si="14"/>
        <v>14.532819237147599</v>
      </c>
      <c r="I151" s="118">
        <f t="shared" si="14"/>
        <v>15.377164179104501</v>
      </c>
      <c r="J151" s="118">
        <f t="shared" si="14"/>
        <v>10.189154228855701</v>
      </c>
      <c r="K151" s="118">
        <f t="shared" si="14"/>
        <v>9.9098175787728007</v>
      </c>
      <c r="L151" s="118">
        <f t="shared" si="14"/>
        <v>13.648192371476</v>
      </c>
      <c r="M151" s="118">
        <f t="shared" si="14"/>
        <v>27.196799336650098</v>
      </c>
      <c r="N151" s="118">
        <f t="shared" si="14"/>
        <v>25.466169154228901</v>
      </c>
      <c r="O151" s="118">
        <f t="shared" si="14"/>
        <v>29.578490878938599</v>
      </c>
      <c r="P151" s="110">
        <f t="shared" si="14"/>
        <v>43.220331674958501</v>
      </c>
      <c r="Q151" s="118">
        <f>'2006'!E155</f>
        <v>59.118374792703101</v>
      </c>
      <c r="R151" s="118">
        <f>'2006'!F155</f>
        <v>21.420049751243798</v>
      </c>
      <c r="S151" s="118">
        <f>'2006'!G155</f>
        <v>32.544494195688202</v>
      </c>
      <c r="T151" s="118">
        <f>'2006'!H155</f>
        <v>22.619519071310101</v>
      </c>
      <c r="U151" s="118">
        <f>'2006'!I155</f>
        <v>28.056699834162501</v>
      </c>
      <c r="V151" s="118">
        <f>'2006'!J155</f>
        <v>35.340281923714798</v>
      </c>
      <c r="W151" s="131"/>
      <c r="X151" s="142">
        <f>SUM(L151:W151)</f>
        <v>338.20940298507497</v>
      </c>
      <c r="Y151" s="164">
        <f>AVERAGE(L151:W151)</f>
        <v>30.746309362279501</v>
      </c>
      <c r="Z151" s="125"/>
      <c r="AA151" s="151"/>
      <c r="AB151" s="152"/>
      <c r="AC151" s="125"/>
      <c r="AD151" s="125"/>
      <c r="AE151" s="125"/>
      <c r="AF151" s="125"/>
      <c r="AG151" s="125"/>
      <c r="AH151" s="125"/>
      <c r="AI151" s="125"/>
      <c r="AJ151" s="125"/>
      <c r="AK151" s="125"/>
      <c r="AL151" s="125"/>
      <c r="AM151" s="125"/>
      <c r="AN151" s="125"/>
      <c r="AO151" s="125"/>
      <c r="AP151" s="125"/>
      <c r="AQ151" s="125"/>
      <c r="AR151" s="125"/>
      <c r="AS151" s="125"/>
      <c r="AT151" s="125"/>
      <c r="AU151" s="125"/>
      <c r="AV151" s="125"/>
    </row>
    <row r="152" spans="1:48" ht="12.75" customHeight="1">
      <c r="A152" s="46"/>
      <c r="B152" s="47"/>
      <c r="C152" s="193" t="s">
        <v>948</v>
      </c>
      <c r="D152" s="34"/>
      <c r="E152" s="35"/>
      <c r="F152" s="234"/>
      <c r="G152" s="180"/>
      <c r="H152" s="180"/>
      <c r="I152" s="180"/>
      <c r="J152" s="180"/>
      <c r="K152" s="180"/>
      <c r="L152" s="180"/>
      <c r="M152" s="180"/>
      <c r="N152" s="180"/>
      <c r="O152" s="180"/>
      <c r="P152" s="206"/>
      <c r="Q152" s="35" t="s">
        <v>1654</v>
      </c>
      <c r="R152" s="51"/>
      <c r="S152" s="35"/>
      <c r="T152" s="35"/>
      <c r="U152" s="35"/>
      <c r="V152" s="35"/>
      <c r="W152" s="131"/>
      <c r="X152" s="143"/>
      <c r="Y152" s="167">
        <f>Y151/D149</f>
        <v>5.0988904415057199E-2</v>
      </c>
      <c r="Z152" s="125"/>
      <c r="AA152" s="151"/>
      <c r="AB152" s="152"/>
      <c r="AC152" s="125"/>
      <c r="AD152" s="125"/>
      <c r="AE152" s="125"/>
      <c r="AF152" s="125"/>
      <c r="AG152" s="125"/>
      <c r="AH152" s="125"/>
      <c r="AI152" s="125"/>
      <c r="AJ152" s="125"/>
      <c r="AK152" s="125"/>
      <c r="AL152" s="125"/>
      <c r="AM152" s="125"/>
      <c r="AN152" s="125"/>
      <c r="AO152" s="125"/>
      <c r="AP152" s="125"/>
      <c r="AQ152" s="125"/>
      <c r="AR152" s="125"/>
      <c r="AS152" s="125"/>
      <c r="AT152" s="125"/>
      <c r="AU152" s="125"/>
      <c r="AV152" s="125"/>
    </row>
    <row r="153" spans="1:48" ht="12.75" customHeight="1">
      <c r="A153" s="46"/>
      <c r="B153" s="47"/>
      <c r="C153" s="193" t="s">
        <v>949</v>
      </c>
      <c r="D153" s="34"/>
      <c r="E153" s="45"/>
      <c r="F153" s="235"/>
      <c r="G153" s="179"/>
      <c r="H153" s="179"/>
      <c r="I153" s="179"/>
      <c r="J153" s="179"/>
      <c r="K153" s="179"/>
      <c r="L153" s="179"/>
      <c r="M153" s="179"/>
      <c r="N153" s="179"/>
      <c r="O153" s="179"/>
      <c r="P153" s="178"/>
      <c r="Q153" s="35"/>
      <c r="R153" s="51"/>
      <c r="S153" s="35"/>
      <c r="T153" s="35"/>
      <c r="U153" s="35"/>
      <c r="V153" s="35"/>
      <c r="W153" s="131"/>
      <c r="X153" s="143"/>
      <c r="Y153" s="165"/>
      <c r="Z153" s="125"/>
      <c r="AA153" s="151"/>
      <c r="AB153" s="152"/>
      <c r="AC153" s="125"/>
      <c r="AD153" s="125"/>
      <c r="AE153" s="125"/>
      <c r="AF153" s="125"/>
      <c r="AG153" s="125"/>
      <c r="AH153" s="125"/>
      <c r="AI153" s="125"/>
      <c r="AJ153" s="125"/>
      <c r="AK153" s="125"/>
      <c r="AL153" s="125"/>
      <c r="AM153" s="125"/>
      <c r="AN153" s="125"/>
      <c r="AO153" s="125"/>
      <c r="AP153" s="125"/>
      <c r="AQ153" s="125"/>
      <c r="AR153" s="125"/>
      <c r="AS153" s="125"/>
      <c r="AT153" s="125"/>
      <c r="AU153" s="125"/>
      <c r="AV153" s="125"/>
    </row>
    <row r="154" spans="1:48" ht="77.25" customHeight="1">
      <c r="A154" s="228"/>
      <c r="B154" s="236"/>
      <c r="C154" s="194" t="s">
        <v>1840</v>
      </c>
      <c r="D154" s="40"/>
      <c r="E154" s="237"/>
      <c r="F154" s="238"/>
      <c r="G154" s="237"/>
      <c r="H154" s="237"/>
      <c r="I154" s="266"/>
      <c r="J154" s="266"/>
      <c r="K154" s="266"/>
      <c r="L154" s="266"/>
      <c r="M154" s="237"/>
      <c r="N154" s="266"/>
      <c r="O154" s="267"/>
      <c r="P154" s="267"/>
      <c r="Q154" s="278"/>
      <c r="R154" s="279"/>
      <c r="S154" s="95"/>
      <c r="T154" s="95"/>
      <c r="U154" s="95"/>
      <c r="V154" s="95"/>
      <c r="W154" s="131"/>
      <c r="X154" s="143"/>
      <c r="Y154" s="165"/>
      <c r="Z154" s="125"/>
      <c r="AA154" s="151"/>
      <c r="AB154" s="152"/>
      <c r="AC154" s="125"/>
      <c r="AD154" s="125"/>
      <c r="AE154" s="125"/>
      <c r="AF154" s="125"/>
      <c r="AG154" s="125"/>
      <c r="AH154" s="125"/>
      <c r="AI154" s="125"/>
      <c r="AJ154" s="125"/>
      <c r="AK154" s="125"/>
      <c r="AL154" s="125"/>
      <c r="AM154" s="125"/>
      <c r="AN154" s="125"/>
      <c r="AO154" s="125"/>
      <c r="AP154" s="125"/>
      <c r="AQ154" s="125"/>
      <c r="AR154" s="125"/>
      <c r="AS154" s="125"/>
      <c r="AT154" s="125"/>
      <c r="AU154" s="125"/>
      <c r="AV154" s="125"/>
    </row>
    <row r="155" spans="1:48" ht="12.75" hidden="1" customHeight="1">
      <c r="A155" s="46" t="s">
        <v>951</v>
      </c>
      <c r="B155" s="47">
        <v>201</v>
      </c>
      <c r="C155" s="239" t="s">
        <v>952</v>
      </c>
      <c r="D155" s="58">
        <v>3606</v>
      </c>
      <c r="E155" s="240"/>
      <c r="F155" s="38"/>
      <c r="G155" s="125"/>
      <c r="H155" s="126"/>
      <c r="I155" s="125"/>
      <c r="J155" s="126"/>
      <c r="K155" s="125"/>
      <c r="L155" s="126"/>
      <c r="M155" s="125"/>
      <c r="N155" s="268"/>
      <c r="O155" s="125"/>
      <c r="P155" s="151"/>
      <c r="Q155" s="280">
        <f>SUM(E155:P155)</f>
        <v>0</v>
      </c>
      <c r="R155" s="281">
        <v>0</v>
      </c>
      <c r="S155" s="243"/>
      <c r="T155" s="243"/>
      <c r="U155" s="95"/>
      <c r="V155" s="95"/>
      <c r="W155" s="131"/>
      <c r="X155" s="143"/>
      <c r="Y155" s="165"/>
      <c r="Z155" s="125"/>
      <c r="AA155" s="151"/>
      <c r="AB155" s="152"/>
      <c r="AC155" s="125"/>
      <c r="AD155" s="125"/>
      <c r="AE155" s="125"/>
      <c r="AF155" s="125"/>
      <c r="AG155" s="125"/>
      <c r="AH155" s="125"/>
      <c r="AI155" s="125"/>
      <c r="AJ155" s="125"/>
      <c r="AK155" s="125"/>
      <c r="AL155" s="125"/>
      <c r="AM155" s="125"/>
      <c r="AN155" s="125"/>
      <c r="AO155" s="125"/>
      <c r="AP155" s="125"/>
      <c r="AQ155" s="125"/>
      <c r="AR155" s="125"/>
      <c r="AS155" s="125"/>
      <c r="AT155" s="125"/>
      <c r="AU155" s="125"/>
      <c r="AV155" s="125"/>
    </row>
    <row r="156" spans="1:48" ht="12.75" hidden="1" customHeight="1">
      <c r="A156" s="46"/>
      <c r="B156" s="47"/>
      <c r="C156" s="227" t="s">
        <v>953</v>
      </c>
      <c r="D156" s="74"/>
      <c r="E156" s="144"/>
      <c r="F156" s="144"/>
      <c r="G156" s="125"/>
      <c r="H156" s="126"/>
      <c r="I156" s="125"/>
      <c r="J156" s="126"/>
      <c r="K156" s="125"/>
      <c r="L156" s="126"/>
      <c r="M156" s="125"/>
      <c r="N156" s="126"/>
      <c r="O156" s="125"/>
      <c r="P156" s="151"/>
      <c r="Q156" s="148">
        <f>SUM(E156:P156)</f>
        <v>0</v>
      </c>
      <c r="R156" s="146">
        <f>Q156/2</f>
        <v>0</v>
      </c>
      <c r="S156" s="95"/>
      <c r="T156" s="149">
        <f>+R156</f>
        <v>0</v>
      </c>
      <c r="U156" s="147">
        <f>+Q156</f>
        <v>0</v>
      </c>
      <c r="V156" s="95"/>
      <c r="W156" s="131"/>
      <c r="X156" s="143"/>
      <c r="Y156" s="165"/>
      <c r="Z156" s="125"/>
      <c r="AA156" s="151"/>
      <c r="AB156" s="152"/>
      <c r="AC156" s="125"/>
      <c r="AD156" s="125"/>
      <c r="AE156" s="125"/>
      <c r="AF156" s="125"/>
      <c r="AG156" s="125"/>
      <c r="AH156" s="125"/>
      <c r="AI156" s="125"/>
      <c r="AJ156" s="125"/>
      <c r="AK156" s="125"/>
      <c r="AL156" s="125"/>
      <c r="AM156" s="125"/>
      <c r="AN156" s="125"/>
      <c r="AO156" s="125"/>
      <c r="AP156" s="125"/>
      <c r="AQ156" s="125"/>
      <c r="AR156" s="125"/>
      <c r="AS156" s="125"/>
      <c r="AT156" s="125"/>
      <c r="AU156" s="125"/>
      <c r="AV156" s="125"/>
    </row>
    <row r="157" spans="1:48" ht="12.75" hidden="1" customHeight="1">
      <c r="A157" s="46"/>
      <c r="B157" s="47"/>
      <c r="C157" s="241" t="s">
        <v>954</v>
      </c>
      <c r="D157" s="242"/>
      <c r="E157" s="118">
        <f>E155/$D$155</f>
        <v>0</v>
      </c>
      <c r="F157" s="118">
        <f>F155/$D$155</f>
        <v>0</v>
      </c>
      <c r="G157" s="125"/>
      <c r="H157" s="243"/>
      <c r="I157" s="125"/>
      <c r="J157" s="243"/>
      <c r="K157" s="125"/>
      <c r="L157" s="243"/>
      <c r="M157" s="125"/>
      <c r="N157" s="243"/>
      <c r="O157" s="125"/>
      <c r="P157" s="269"/>
      <c r="Q157" s="35">
        <f>Q155/$D$155</f>
        <v>0</v>
      </c>
      <c r="R157" s="146">
        <f>+R155/D155</f>
        <v>0</v>
      </c>
      <c r="S157" s="95"/>
      <c r="T157" s="95"/>
      <c r="U157" s="95"/>
      <c r="V157" s="95"/>
      <c r="W157" s="131"/>
      <c r="X157" s="143"/>
      <c r="Y157" s="165"/>
      <c r="Z157" s="125"/>
      <c r="AA157" s="151"/>
      <c r="AB157" s="152"/>
      <c r="AC157" s="125"/>
      <c r="AD157" s="125"/>
      <c r="AE157" s="125"/>
      <c r="AF157" s="125"/>
      <c r="AG157" s="125"/>
      <c r="AH157" s="125"/>
      <c r="AI157" s="125"/>
      <c r="AJ157" s="125"/>
      <c r="AK157" s="125"/>
      <c r="AL157" s="125"/>
      <c r="AM157" s="125"/>
      <c r="AN157" s="125"/>
      <c r="AO157" s="125"/>
      <c r="AP157" s="125"/>
      <c r="AQ157" s="125"/>
      <c r="AR157" s="125"/>
      <c r="AS157" s="125"/>
      <c r="AT157" s="125"/>
      <c r="AU157" s="125"/>
      <c r="AV157" s="125"/>
    </row>
    <row r="158" spans="1:48" ht="12.75" hidden="1" customHeight="1">
      <c r="A158" s="46"/>
      <c r="B158" s="47"/>
      <c r="C158" s="36" t="s">
        <v>682</v>
      </c>
      <c r="D158" s="244"/>
      <c r="E158" s="144"/>
      <c r="F158" s="144"/>
      <c r="G158" s="245"/>
      <c r="H158" s="245"/>
      <c r="I158" s="245"/>
      <c r="J158" s="245"/>
      <c r="K158" s="245"/>
      <c r="L158" s="245"/>
      <c r="M158" s="245"/>
      <c r="N158" s="245"/>
      <c r="O158" s="245"/>
      <c r="P158" s="270"/>
      <c r="Q158" s="35"/>
      <c r="R158" s="149"/>
      <c r="S158" s="95"/>
      <c r="T158" s="95"/>
      <c r="U158" s="95"/>
      <c r="V158" s="95"/>
      <c r="W158" s="131"/>
      <c r="X158" s="143"/>
      <c r="Y158" s="165"/>
      <c r="Z158" s="125"/>
      <c r="AA158" s="151"/>
      <c r="AB158" s="152"/>
      <c r="AC158" s="125"/>
      <c r="AD158" s="125"/>
      <c r="AE158" s="125"/>
      <c r="AF158" s="125"/>
      <c r="AG158" s="125"/>
      <c r="AH158" s="125"/>
      <c r="AI158" s="125"/>
      <c r="AJ158" s="125"/>
      <c r="AK158" s="125"/>
      <c r="AL158" s="125"/>
      <c r="AM158" s="125"/>
      <c r="AN158" s="125"/>
      <c r="AO158" s="125"/>
      <c r="AP158" s="125"/>
      <c r="AQ158" s="125"/>
      <c r="AR158" s="125"/>
      <c r="AS158" s="125"/>
      <c r="AT158" s="125"/>
      <c r="AU158" s="125"/>
      <c r="AV158" s="125"/>
    </row>
    <row r="159" spans="1:48" ht="12.75" hidden="1" customHeight="1">
      <c r="A159" s="46"/>
      <c r="B159" s="47"/>
      <c r="C159" s="96" t="s">
        <v>955</v>
      </c>
      <c r="D159" s="244"/>
      <c r="E159" s="76"/>
      <c r="F159" s="185"/>
      <c r="G159" s="76"/>
      <c r="H159" s="76"/>
      <c r="I159" s="76"/>
      <c r="J159" s="76"/>
      <c r="K159" s="76"/>
      <c r="L159" s="76"/>
      <c r="M159" s="76"/>
      <c r="N159" s="76"/>
      <c r="O159" s="76"/>
      <c r="P159" s="120"/>
      <c r="Q159" s="35"/>
      <c r="R159" s="149"/>
      <c r="S159" s="95"/>
      <c r="T159" s="95"/>
      <c r="U159" s="95"/>
      <c r="V159" s="95"/>
      <c r="W159" s="131"/>
      <c r="X159" s="143"/>
      <c r="Y159" s="165"/>
      <c r="Z159" s="125"/>
      <c r="AA159" s="151"/>
      <c r="AB159" s="152"/>
      <c r="AC159" s="125"/>
      <c r="AD159" s="125"/>
      <c r="AE159" s="125"/>
      <c r="AF159" s="125"/>
      <c r="AG159" s="125"/>
      <c r="AH159" s="125"/>
      <c r="AI159" s="125"/>
      <c r="AJ159" s="125"/>
      <c r="AK159" s="125"/>
      <c r="AL159" s="125"/>
      <c r="AM159" s="125"/>
      <c r="AN159" s="125"/>
      <c r="AO159" s="125"/>
      <c r="AP159" s="125"/>
      <c r="AQ159" s="125"/>
      <c r="AR159" s="125"/>
      <c r="AS159" s="125"/>
      <c r="AT159" s="125"/>
      <c r="AU159" s="125"/>
      <c r="AV159" s="125"/>
    </row>
    <row r="160" spans="1:48" ht="12.75" hidden="1" customHeight="1">
      <c r="A160" s="46"/>
      <c r="B160" s="47"/>
      <c r="C160" s="36" t="s">
        <v>956</v>
      </c>
      <c r="D160" s="244"/>
      <c r="E160" s="144"/>
      <c r="F160" s="144"/>
      <c r="G160" s="245"/>
      <c r="H160" s="245"/>
      <c r="I160" s="245"/>
      <c r="J160" s="245"/>
      <c r="K160" s="245"/>
      <c r="L160" s="245"/>
      <c r="M160" s="245"/>
      <c r="N160" s="245"/>
      <c r="O160" s="245"/>
      <c r="P160" s="270"/>
      <c r="Q160" s="35"/>
      <c r="R160" s="149"/>
      <c r="S160" s="95"/>
      <c r="T160" s="95"/>
      <c r="U160" s="95"/>
      <c r="V160" s="95"/>
      <c r="W160" s="131"/>
      <c r="X160" s="143"/>
      <c r="Y160" s="165"/>
      <c r="Z160" s="125"/>
      <c r="AA160" s="151"/>
      <c r="AB160" s="152"/>
      <c r="AC160" s="125"/>
      <c r="AD160" s="125"/>
      <c r="AE160" s="125"/>
      <c r="AF160" s="125"/>
      <c r="AG160" s="125"/>
      <c r="AH160" s="125"/>
      <c r="AI160" s="125"/>
      <c r="AJ160" s="125"/>
      <c r="AK160" s="125"/>
      <c r="AL160" s="125"/>
      <c r="AM160" s="125"/>
      <c r="AN160" s="125"/>
      <c r="AO160" s="125"/>
      <c r="AP160" s="125"/>
      <c r="AQ160" s="125"/>
      <c r="AR160" s="125"/>
      <c r="AS160" s="125"/>
      <c r="AT160" s="125"/>
      <c r="AU160" s="125"/>
      <c r="AV160" s="125"/>
    </row>
    <row r="161" spans="1:48" ht="12.75" hidden="1" customHeight="1">
      <c r="A161" s="46"/>
      <c r="B161" s="47"/>
      <c r="C161" s="33" t="s">
        <v>957</v>
      </c>
      <c r="D161" s="244"/>
      <c r="E161" s="76"/>
      <c r="F161" s="185"/>
      <c r="G161" s="76"/>
      <c r="H161" s="76"/>
      <c r="I161" s="76"/>
      <c r="J161" s="76"/>
      <c r="K161" s="76"/>
      <c r="L161" s="76"/>
      <c r="M161" s="76"/>
      <c r="N161" s="76"/>
      <c r="O161" s="76"/>
      <c r="P161" s="120"/>
      <c r="Q161" s="35"/>
      <c r="R161" s="149"/>
      <c r="S161" s="95"/>
      <c r="T161" s="95"/>
      <c r="U161" s="95"/>
      <c r="V161" s="95"/>
      <c r="W161" s="131"/>
      <c r="X161" s="143"/>
      <c r="Y161" s="165"/>
      <c r="Z161" s="125"/>
      <c r="AA161" s="151"/>
      <c r="AB161" s="152"/>
      <c r="AC161" s="125"/>
      <c r="AD161" s="125"/>
      <c r="AE161" s="125"/>
      <c r="AF161" s="125"/>
      <c r="AG161" s="125"/>
      <c r="AH161" s="125"/>
      <c r="AI161" s="125"/>
      <c r="AJ161" s="125"/>
      <c r="AK161" s="125"/>
      <c r="AL161" s="125"/>
      <c r="AM161" s="125"/>
      <c r="AN161" s="125"/>
      <c r="AO161" s="125"/>
      <c r="AP161" s="125"/>
      <c r="AQ161" s="125"/>
      <c r="AR161" s="125"/>
      <c r="AS161" s="125"/>
      <c r="AT161" s="125"/>
      <c r="AU161" s="125"/>
      <c r="AV161" s="125"/>
    </row>
    <row r="162" spans="1:48" ht="12.75" hidden="1" customHeight="1">
      <c r="A162" s="46"/>
      <c r="B162" s="47"/>
      <c r="C162" s="36"/>
      <c r="D162" s="244"/>
      <c r="E162" s="144"/>
      <c r="F162" s="144"/>
      <c r="G162" s="245"/>
      <c r="H162" s="245"/>
      <c r="I162" s="245"/>
      <c r="J162" s="245"/>
      <c r="K162" s="245"/>
      <c r="L162" s="245"/>
      <c r="M162" s="245"/>
      <c r="N162" s="245"/>
      <c r="O162" s="245"/>
      <c r="P162" s="270"/>
      <c r="Q162" s="35"/>
      <c r="R162" s="149"/>
      <c r="S162" s="95"/>
      <c r="T162" s="95"/>
      <c r="U162" s="95"/>
      <c r="V162" s="95"/>
      <c r="W162" s="131"/>
      <c r="X162" s="143"/>
      <c r="Y162" s="165"/>
      <c r="Z162" s="125"/>
      <c r="AA162" s="151"/>
      <c r="AB162" s="152"/>
      <c r="AC162" s="125"/>
      <c r="AD162" s="125"/>
      <c r="AE162" s="125"/>
      <c r="AF162" s="125"/>
      <c r="AG162" s="125"/>
      <c r="AH162" s="125"/>
      <c r="AI162" s="125"/>
      <c r="AJ162" s="125"/>
      <c r="AK162" s="125"/>
      <c r="AL162" s="125"/>
      <c r="AM162" s="125"/>
      <c r="AN162" s="125"/>
      <c r="AO162" s="125"/>
      <c r="AP162" s="125"/>
      <c r="AQ162" s="125"/>
      <c r="AR162" s="125"/>
      <c r="AS162" s="125"/>
      <c r="AT162" s="125"/>
      <c r="AU162" s="125"/>
      <c r="AV162" s="125"/>
    </row>
    <row r="163" spans="1:48" ht="26.25" hidden="1" customHeight="1">
      <c r="A163" s="46"/>
      <c r="B163" s="47"/>
      <c r="C163" s="246"/>
      <c r="D163" s="244"/>
      <c r="E163" s="76"/>
      <c r="F163" s="185"/>
      <c r="G163" s="76"/>
      <c r="H163" s="76"/>
      <c r="I163" s="76"/>
      <c r="J163" s="76"/>
      <c r="K163" s="76"/>
      <c r="L163" s="76"/>
      <c r="M163" s="76"/>
      <c r="N163" s="76"/>
      <c r="O163" s="76"/>
      <c r="P163" s="120"/>
      <c r="Q163" s="144"/>
      <c r="R163" s="149"/>
      <c r="S163" s="95"/>
      <c r="T163" s="95"/>
      <c r="U163" s="95"/>
      <c r="V163" s="95"/>
      <c r="W163" s="131"/>
      <c r="X163" s="143"/>
      <c r="Y163" s="165"/>
      <c r="Z163" s="125"/>
      <c r="AA163" s="151"/>
      <c r="AB163" s="152"/>
      <c r="AC163" s="125"/>
      <c r="AD163" s="125"/>
      <c r="AE163" s="125"/>
      <c r="AF163" s="125"/>
      <c r="AG163" s="125"/>
      <c r="AH163" s="125"/>
      <c r="AI163" s="125"/>
      <c r="AJ163" s="125"/>
      <c r="AK163" s="125"/>
      <c r="AL163" s="125"/>
      <c r="AM163" s="125"/>
      <c r="AN163" s="125"/>
      <c r="AO163" s="125"/>
      <c r="AP163" s="125"/>
      <c r="AQ163" s="125"/>
      <c r="AR163" s="125"/>
      <c r="AS163" s="125"/>
      <c r="AT163" s="125"/>
      <c r="AU163" s="125"/>
      <c r="AV163" s="125"/>
    </row>
    <row r="164" spans="1:48" ht="12.75" customHeight="1">
      <c r="A164" s="46" t="s">
        <v>958</v>
      </c>
      <c r="B164" s="47">
        <v>945</v>
      </c>
      <c r="C164" s="247" t="s">
        <v>959</v>
      </c>
      <c r="D164" s="58">
        <v>945</v>
      </c>
      <c r="E164" s="35">
        <v>70055.600000000006</v>
      </c>
      <c r="F164" s="35">
        <v>50700.55</v>
      </c>
      <c r="G164" s="35">
        <v>73146.850000000006</v>
      </c>
      <c r="H164" s="35">
        <v>65768.350000000006</v>
      </c>
      <c r="I164" s="35">
        <v>79015.899999999994</v>
      </c>
      <c r="J164" s="35">
        <v>64203.75</v>
      </c>
      <c r="K164" s="35">
        <v>89266.1</v>
      </c>
      <c r="L164" s="35">
        <v>71201.350000000006</v>
      </c>
      <c r="M164" s="185">
        <v>102498</v>
      </c>
      <c r="N164" s="120">
        <v>92956.3</v>
      </c>
      <c r="O164" s="240">
        <v>87354.3</v>
      </c>
      <c r="P164" s="120">
        <v>79232.95</v>
      </c>
      <c r="Q164" s="35">
        <v>86142.25</v>
      </c>
      <c r="R164" s="35">
        <v>60872</v>
      </c>
      <c r="S164" s="35">
        <v>97917.25</v>
      </c>
      <c r="T164" s="35">
        <v>95183.9</v>
      </c>
      <c r="U164" s="35">
        <v>94991.5</v>
      </c>
      <c r="V164" s="35">
        <v>108621.45</v>
      </c>
      <c r="W164" s="131"/>
      <c r="X164" s="142">
        <f>SUM(L164:W164)</f>
        <v>976971.25</v>
      </c>
      <c r="Y164" s="164">
        <f>AVERAGE(L164:W164)</f>
        <v>88815.568181818206</v>
      </c>
      <c r="Z164" s="125"/>
      <c r="AA164" s="151"/>
      <c r="AB164" s="152"/>
      <c r="AC164" s="125"/>
      <c r="AD164" s="125"/>
      <c r="AE164" s="125"/>
      <c r="AF164" s="125"/>
      <c r="AG164" s="125"/>
      <c r="AH164" s="125"/>
      <c r="AI164" s="125"/>
      <c r="AJ164" s="125"/>
      <c r="AK164" s="125"/>
      <c r="AL164" s="125"/>
      <c r="AM164" s="125"/>
      <c r="AN164" s="125"/>
      <c r="AO164" s="125"/>
      <c r="AP164" s="125"/>
      <c r="AQ164" s="125"/>
      <c r="AR164" s="125"/>
      <c r="AS164" s="125"/>
      <c r="AT164" s="125"/>
      <c r="AU164" s="125"/>
      <c r="AV164" s="125"/>
    </row>
    <row r="165" spans="1:48" ht="12.75" customHeight="1">
      <c r="A165" s="46"/>
      <c r="B165" s="47"/>
      <c r="C165" s="248" t="s">
        <v>960</v>
      </c>
      <c r="D165" s="244"/>
      <c r="E165" s="35">
        <v>505.56</v>
      </c>
      <c r="F165" s="35" t="s">
        <v>376</v>
      </c>
      <c r="G165" s="35">
        <v>814.69</v>
      </c>
      <c r="H165" s="35">
        <v>76.84</v>
      </c>
      <c r="I165" s="35">
        <v>1401.59</v>
      </c>
      <c r="J165" s="35" t="s">
        <v>376</v>
      </c>
      <c r="K165" s="35">
        <v>2426.61</v>
      </c>
      <c r="L165" s="35">
        <v>620.14</v>
      </c>
      <c r="M165" s="144">
        <v>3749.8</v>
      </c>
      <c r="N165" s="144">
        <v>2795.63</v>
      </c>
      <c r="O165" s="144">
        <v>2235.4299999999998</v>
      </c>
      <c r="P165" s="145">
        <v>1423.3</v>
      </c>
      <c r="Q165" s="35">
        <v>2114.23</v>
      </c>
      <c r="R165" s="35" t="s">
        <v>376</v>
      </c>
      <c r="S165" s="35">
        <v>3291.73</v>
      </c>
      <c r="T165" s="35">
        <v>3018.39</v>
      </c>
      <c r="U165" s="35">
        <v>2999.15</v>
      </c>
      <c r="V165" s="35">
        <v>4362.1499999999996</v>
      </c>
      <c r="W165" s="150" t="s">
        <v>376</v>
      </c>
      <c r="X165" s="142"/>
      <c r="Y165" s="164"/>
      <c r="Z165" s="221"/>
      <c r="AA165" s="151"/>
      <c r="AB165" s="282"/>
      <c r="AC165" s="221"/>
      <c r="AD165" s="221"/>
      <c r="AE165" s="221"/>
      <c r="AF165" s="221"/>
      <c r="AG165" s="221"/>
      <c r="AH165" s="125"/>
      <c r="AI165" s="125"/>
      <c r="AJ165" s="125"/>
      <c r="AK165" s="125"/>
      <c r="AL165" s="125"/>
      <c r="AM165" s="125"/>
      <c r="AN165" s="125"/>
      <c r="AO165" s="125"/>
      <c r="AP165" s="125"/>
      <c r="AQ165" s="125"/>
      <c r="AR165" s="125"/>
      <c r="AS165" s="125"/>
      <c r="AT165" s="125"/>
      <c r="AU165" s="125"/>
      <c r="AV165" s="125"/>
    </row>
    <row r="166" spans="1:48" ht="12.75" customHeight="1">
      <c r="A166" s="46"/>
      <c r="B166" s="47"/>
      <c r="C166" s="248" t="s">
        <v>961</v>
      </c>
      <c r="D166" s="244"/>
      <c r="E166" s="118">
        <f t="shared" ref="E166:P166" si="15">E164/$D$164</f>
        <v>74.132910052910105</v>
      </c>
      <c r="F166" s="118">
        <f t="shared" si="15"/>
        <v>53.651375661375702</v>
      </c>
      <c r="G166" s="118">
        <f t="shared" si="15"/>
        <v>77.404074074074103</v>
      </c>
      <c r="H166" s="118">
        <f t="shared" si="15"/>
        <v>69.5961375661376</v>
      </c>
      <c r="I166" s="118">
        <f t="shared" si="15"/>
        <v>83.614708994709005</v>
      </c>
      <c r="J166" s="118">
        <f t="shared" si="15"/>
        <v>67.940476190476204</v>
      </c>
      <c r="K166" s="118">
        <f t="shared" si="15"/>
        <v>94.461481481481499</v>
      </c>
      <c r="L166" s="118">
        <f t="shared" si="15"/>
        <v>75.345343915343904</v>
      </c>
      <c r="M166" s="118">
        <f t="shared" si="15"/>
        <v>108.463492063492</v>
      </c>
      <c r="N166" s="118">
        <f t="shared" si="15"/>
        <v>98.366455026455</v>
      </c>
      <c r="O166" s="118">
        <f t="shared" si="15"/>
        <v>92.438412698412705</v>
      </c>
      <c r="P166" s="110">
        <f t="shared" si="15"/>
        <v>83.844391534391505</v>
      </c>
      <c r="Q166" s="118">
        <f>'2006'!E170</f>
        <v>192.28180803571399</v>
      </c>
      <c r="R166" s="118">
        <f>'2006'!F170</f>
        <v>135.875</v>
      </c>
      <c r="S166" s="118">
        <f>'2006'!G170</f>
        <v>218.56529017857099</v>
      </c>
      <c r="T166" s="118">
        <f>'2006'!H170</f>
        <v>212.46406250000001</v>
      </c>
      <c r="U166" s="118">
        <f>'2006'!I170</f>
        <v>212.03459821428601</v>
      </c>
      <c r="V166" s="118">
        <f>'2006'!J170</f>
        <v>242.45859375000001</v>
      </c>
      <c r="W166" s="131"/>
      <c r="X166" s="142">
        <f>SUM(L166:W166)</f>
        <v>1672.13744791667</v>
      </c>
      <c r="Y166" s="164">
        <f>AVERAGE(L166:W166)</f>
        <v>152.01249526515201</v>
      </c>
      <c r="Z166" s="125"/>
      <c r="AA166" s="151"/>
      <c r="AB166" s="152"/>
      <c r="AC166" s="125"/>
      <c r="AD166" s="125"/>
      <c r="AE166" s="125"/>
      <c r="AF166" s="125"/>
      <c r="AG166" s="125"/>
      <c r="AH166" s="125"/>
      <c r="AI166" s="125"/>
      <c r="AJ166" s="125"/>
      <c r="AK166" s="125"/>
      <c r="AL166" s="125"/>
      <c r="AM166" s="125"/>
      <c r="AN166" s="125"/>
      <c r="AO166" s="125"/>
      <c r="AP166" s="125"/>
      <c r="AQ166" s="125"/>
      <c r="AR166" s="125"/>
      <c r="AS166" s="125"/>
      <c r="AT166" s="125"/>
      <c r="AU166" s="125"/>
      <c r="AV166" s="125"/>
    </row>
    <row r="167" spans="1:48" ht="12.75" customHeight="1">
      <c r="A167" s="46"/>
      <c r="B167" s="47"/>
      <c r="C167" s="248" t="s">
        <v>962</v>
      </c>
      <c r="D167" s="244"/>
      <c r="E167" s="240" t="s">
        <v>963</v>
      </c>
      <c r="F167" s="240"/>
      <c r="G167" s="240" t="s">
        <v>964</v>
      </c>
      <c r="H167" s="240" t="s">
        <v>965</v>
      </c>
      <c r="I167" s="240" t="s">
        <v>966</v>
      </c>
      <c r="J167" s="240"/>
      <c r="K167" s="240" t="s">
        <v>967</v>
      </c>
      <c r="L167" s="240" t="s">
        <v>968</v>
      </c>
      <c r="M167" s="144" t="s">
        <v>969</v>
      </c>
      <c r="N167" s="144" t="s">
        <v>970</v>
      </c>
      <c r="O167" s="144" t="s">
        <v>971</v>
      </c>
      <c r="P167" s="145" t="s">
        <v>972</v>
      </c>
      <c r="Q167" s="144" t="s">
        <v>1657</v>
      </c>
      <c r="R167" s="144"/>
      <c r="S167" s="144" t="s">
        <v>1658</v>
      </c>
      <c r="T167" s="144" t="s">
        <v>1659</v>
      </c>
      <c r="U167" s="144" t="s">
        <v>1660</v>
      </c>
      <c r="V167" s="144" t="s">
        <v>1661</v>
      </c>
      <c r="W167" s="131"/>
      <c r="X167" s="143"/>
      <c r="Y167" s="167">
        <f>Y166/D164</f>
        <v>0.16085978334936701</v>
      </c>
      <c r="Z167" s="125"/>
      <c r="AA167" s="151"/>
      <c r="AB167" s="152"/>
      <c r="AC167" s="125"/>
      <c r="AD167" s="125"/>
      <c r="AE167" s="125"/>
      <c r="AF167" s="125"/>
      <c r="AG167" s="125"/>
      <c r="AH167" s="125"/>
      <c r="AI167" s="125"/>
      <c r="AJ167" s="125"/>
      <c r="AK167" s="125"/>
      <c r="AL167" s="125"/>
      <c r="AM167" s="125"/>
      <c r="AN167" s="125"/>
      <c r="AO167" s="125"/>
      <c r="AP167" s="125"/>
      <c r="AQ167" s="125"/>
      <c r="AR167" s="125"/>
      <c r="AS167" s="125"/>
      <c r="AT167" s="125"/>
      <c r="AU167" s="125"/>
      <c r="AV167" s="125"/>
    </row>
    <row r="168" spans="1:48" ht="12.75" customHeight="1">
      <c r="A168" s="46"/>
      <c r="B168" s="47"/>
      <c r="C168" s="248" t="s">
        <v>973</v>
      </c>
      <c r="D168" s="244"/>
      <c r="E168" s="144"/>
      <c r="F168" s="144"/>
      <c r="G168" s="144"/>
      <c r="H168" s="144"/>
      <c r="I168" s="144"/>
      <c r="J168" s="144"/>
      <c r="K168" s="144"/>
      <c r="L168" s="144"/>
      <c r="M168" s="144"/>
      <c r="N168" s="144"/>
      <c r="O168" s="144"/>
      <c r="P168" s="145"/>
      <c r="Q168" s="144"/>
      <c r="R168" s="149"/>
      <c r="S168" s="95"/>
      <c r="T168" s="95"/>
      <c r="U168" s="95"/>
      <c r="V168" s="95"/>
      <c r="W168" s="131"/>
      <c r="X168" s="143"/>
      <c r="Y168" s="165"/>
      <c r="Z168" s="125"/>
      <c r="AA168" s="151"/>
      <c r="AB168" s="152"/>
      <c r="AC168" s="125"/>
      <c r="AD168" s="125"/>
      <c r="AE168" s="125"/>
      <c r="AF168" s="125"/>
      <c r="AG168" s="125"/>
      <c r="AH168" s="125"/>
      <c r="AI168" s="125"/>
      <c r="AJ168" s="125"/>
      <c r="AK168" s="125"/>
      <c r="AL168" s="125"/>
      <c r="AM168" s="125"/>
      <c r="AN168" s="125"/>
      <c r="AO168" s="125"/>
      <c r="AP168" s="125"/>
      <c r="AQ168" s="125"/>
      <c r="AR168" s="125"/>
      <c r="AS168" s="125"/>
      <c r="AT168" s="125"/>
      <c r="AU168" s="125"/>
      <c r="AV168" s="125"/>
    </row>
    <row r="169" spans="1:48" ht="27" customHeight="1">
      <c r="A169" s="39"/>
      <c r="B169" s="47"/>
      <c r="C169" s="248" t="s">
        <v>974</v>
      </c>
      <c r="D169" s="244"/>
      <c r="E169" s="249"/>
      <c r="F169" s="249"/>
      <c r="G169" s="250"/>
      <c r="H169" s="250"/>
      <c r="I169" s="250"/>
      <c r="J169" s="250"/>
      <c r="K169" s="250"/>
      <c r="L169" s="250"/>
      <c r="M169" s="76"/>
      <c r="N169" s="271"/>
      <c r="O169" s="189"/>
      <c r="P169" s="272"/>
      <c r="Q169" s="144"/>
      <c r="R169" s="149"/>
      <c r="S169" s="95"/>
      <c r="T169" s="95"/>
      <c r="U169" s="95"/>
      <c r="V169" s="95"/>
      <c r="W169" s="131"/>
      <c r="X169" s="143"/>
      <c r="Y169" s="165"/>
      <c r="Z169" s="125"/>
      <c r="AA169" s="151"/>
      <c r="AB169" s="152"/>
      <c r="AC169" s="125"/>
      <c r="AD169" s="125"/>
      <c r="AE169" s="125"/>
      <c r="AF169" s="125"/>
      <c r="AG169" s="125"/>
      <c r="AH169" s="125"/>
      <c r="AI169" s="125"/>
      <c r="AJ169" s="125"/>
      <c r="AK169" s="125"/>
      <c r="AL169" s="125"/>
      <c r="AM169" s="125"/>
      <c r="AN169" s="125"/>
      <c r="AO169" s="125"/>
      <c r="AP169" s="125"/>
      <c r="AQ169" s="125"/>
      <c r="AR169" s="125"/>
      <c r="AS169" s="125"/>
      <c r="AT169" s="125"/>
      <c r="AU169" s="125"/>
      <c r="AV169" s="125"/>
    </row>
    <row r="170" spans="1:48" ht="14.25" customHeight="1">
      <c r="A170" s="46" t="s">
        <v>975</v>
      </c>
      <c r="B170" s="85">
        <v>825</v>
      </c>
      <c r="C170" s="44" t="s">
        <v>976</v>
      </c>
      <c r="D170" s="29">
        <v>2430</v>
      </c>
      <c r="E170" s="45">
        <v>55777.919999999998</v>
      </c>
      <c r="F170" s="45">
        <v>71249.509999999995</v>
      </c>
      <c r="G170" s="45">
        <v>65859.87</v>
      </c>
      <c r="H170" s="45">
        <v>58023.64</v>
      </c>
      <c r="I170" s="45">
        <v>69875.399999999994</v>
      </c>
      <c r="J170" s="45">
        <v>67071.97</v>
      </c>
      <c r="K170" s="45">
        <v>59133.63</v>
      </c>
      <c r="L170" s="45">
        <v>49221.49</v>
      </c>
      <c r="M170" s="273">
        <v>66045.61</v>
      </c>
      <c r="N170" s="120">
        <v>68198.55</v>
      </c>
      <c r="O170" s="185">
        <v>68924.13</v>
      </c>
      <c r="P170" s="120">
        <v>59069.279999999999</v>
      </c>
      <c r="Q170" s="35">
        <v>50262.22</v>
      </c>
      <c r="R170" s="35">
        <v>49522.19</v>
      </c>
      <c r="S170" s="35">
        <v>62865.279999999999</v>
      </c>
      <c r="T170" s="35">
        <v>48688.69</v>
      </c>
      <c r="U170" s="35">
        <v>66648.100000000006</v>
      </c>
      <c r="V170" s="35">
        <v>53701.38</v>
      </c>
      <c r="W170" s="104">
        <v>48345.1</v>
      </c>
      <c r="X170" s="142">
        <f>SUM(L170:W170)</f>
        <v>691492.02</v>
      </c>
      <c r="Y170" s="164">
        <f>AVERAGE(L170:W170)</f>
        <v>57624.334999999999</v>
      </c>
      <c r="Z170" s="125"/>
      <c r="AA170" s="151"/>
      <c r="AB170" s="152"/>
      <c r="AC170" s="125"/>
      <c r="AD170" s="125"/>
      <c r="AE170" s="125"/>
      <c r="AF170" s="125"/>
      <c r="AG170" s="125"/>
      <c r="AH170" s="125"/>
      <c r="AI170" s="125"/>
      <c r="AJ170" s="125"/>
      <c r="AK170" s="125"/>
      <c r="AL170" s="125"/>
      <c r="AM170" s="125"/>
      <c r="AN170" s="125"/>
      <c r="AO170" s="125"/>
      <c r="AP170" s="125"/>
      <c r="AQ170" s="125"/>
      <c r="AR170" s="125"/>
      <c r="AS170" s="125"/>
      <c r="AT170" s="125"/>
      <c r="AU170" s="125"/>
      <c r="AV170" s="125"/>
    </row>
    <row r="171" spans="1:48" ht="14.25" customHeight="1">
      <c r="A171" s="46"/>
      <c r="B171" s="89"/>
      <c r="C171" s="48" t="s">
        <v>977</v>
      </c>
      <c r="D171" s="34"/>
      <c r="E171" s="35" t="s">
        <v>376</v>
      </c>
      <c r="F171" s="35" t="s">
        <v>376</v>
      </c>
      <c r="G171" s="35" t="s">
        <v>376</v>
      </c>
      <c r="H171" s="35" t="s">
        <v>376</v>
      </c>
      <c r="I171" s="35" t="s">
        <v>376</v>
      </c>
      <c r="J171" s="35" t="s">
        <v>376</v>
      </c>
      <c r="K171" s="35" t="s">
        <v>376</v>
      </c>
      <c r="L171" s="35" t="s">
        <v>376</v>
      </c>
      <c r="M171" s="245" t="s">
        <v>376</v>
      </c>
      <c r="N171" s="270" t="s">
        <v>376</v>
      </c>
      <c r="O171" s="144" t="s">
        <v>376</v>
      </c>
      <c r="P171" s="270" t="s">
        <v>376</v>
      </c>
      <c r="Q171" s="35" t="s">
        <v>376</v>
      </c>
      <c r="R171" s="35" t="s">
        <v>376</v>
      </c>
      <c r="S171" s="35" t="s">
        <v>376</v>
      </c>
      <c r="T171" s="35" t="s">
        <v>376</v>
      </c>
      <c r="U171" s="35" t="s">
        <v>376</v>
      </c>
      <c r="V171" s="35" t="s">
        <v>376</v>
      </c>
      <c r="W171" s="104" t="s">
        <v>376</v>
      </c>
      <c r="X171" s="143"/>
      <c r="Y171" s="165"/>
      <c r="Z171" s="125"/>
      <c r="AA171" s="151"/>
      <c r="AB171" s="152"/>
      <c r="AC171" s="125"/>
      <c r="AD171" s="125"/>
      <c r="AE171" s="125"/>
      <c r="AF171" s="125"/>
      <c r="AG171" s="125"/>
      <c r="AH171" s="125"/>
      <c r="AI171" s="125"/>
      <c r="AJ171" s="125"/>
      <c r="AK171" s="125"/>
      <c r="AL171" s="125"/>
      <c r="AM171" s="125"/>
      <c r="AN171" s="125"/>
      <c r="AO171" s="125"/>
      <c r="AP171" s="125"/>
      <c r="AQ171" s="125"/>
      <c r="AR171" s="125"/>
      <c r="AS171" s="125"/>
      <c r="AT171" s="125"/>
      <c r="AU171" s="125"/>
      <c r="AV171" s="125"/>
    </row>
    <row r="172" spans="1:48" ht="14.25" customHeight="1">
      <c r="A172" s="46"/>
      <c r="B172" s="89"/>
      <c r="C172" s="48" t="s">
        <v>724</v>
      </c>
      <c r="D172" s="34"/>
      <c r="E172" s="214">
        <f t="shared" ref="E172:P172" si="16">E170/$D$170</f>
        <v>22.953876543209901</v>
      </c>
      <c r="F172" s="214">
        <f t="shared" si="16"/>
        <v>29.320786008230399</v>
      </c>
      <c r="G172" s="214">
        <f t="shared" si="16"/>
        <v>27.102827160493799</v>
      </c>
      <c r="H172" s="214">
        <f t="shared" si="16"/>
        <v>23.8780411522634</v>
      </c>
      <c r="I172" s="214">
        <f t="shared" si="16"/>
        <v>28.755308641975301</v>
      </c>
      <c r="J172" s="214">
        <f t="shared" si="16"/>
        <v>27.601633744855999</v>
      </c>
      <c r="K172" s="214">
        <f t="shared" si="16"/>
        <v>24.334827160493798</v>
      </c>
      <c r="L172" s="214">
        <f t="shared" si="16"/>
        <v>20.255757201646102</v>
      </c>
      <c r="M172" s="214">
        <f t="shared" si="16"/>
        <v>27.1792633744856</v>
      </c>
      <c r="N172" s="118">
        <f t="shared" si="16"/>
        <v>28.0652469135802</v>
      </c>
      <c r="O172" s="118">
        <f t="shared" si="16"/>
        <v>28.363839506172798</v>
      </c>
      <c r="P172" s="110">
        <f t="shared" si="16"/>
        <v>24.308345679012302</v>
      </c>
      <c r="Q172" s="118">
        <f>'2006'!E176</f>
        <v>20.684041152263401</v>
      </c>
      <c r="R172" s="118">
        <f>'2006'!F176</f>
        <v>20.379502057613202</v>
      </c>
      <c r="S172" s="118">
        <f>'2006'!G176</f>
        <v>25.870485596707798</v>
      </c>
      <c r="T172" s="118">
        <f>'2006'!H176</f>
        <v>20.036497942386799</v>
      </c>
      <c r="U172" s="118">
        <f>'2006'!I176</f>
        <v>27.427201646090499</v>
      </c>
      <c r="V172" s="118">
        <f>'2006'!J176</f>
        <v>22.099333333333298</v>
      </c>
      <c r="W172" s="110">
        <f>'2006'!K176</f>
        <v>19.895102880658399</v>
      </c>
      <c r="X172" s="142">
        <f>SUM(L172:W172)</f>
        <v>284.56461728395101</v>
      </c>
      <c r="Y172" s="164">
        <f>AVERAGE(L172:W172)</f>
        <v>23.713718106995898</v>
      </c>
      <c r="Z172" s="125"/>
      <c r="AA172" s="151"/>
      <c r="AB172" s="152"/>
      <c r="AC172" s="125"/>
      <c r="AD172" s="125"/>
      <c r="AE172" s="125"/>
      <c r="AF172" s="125"/>
      <c r="AG172" s="125"/>
      <c r="AH172" s="125"/>
      <c r="AI172" s="125"/>
      <c r="AJ172" s="125"/>
      <c r="AK172" s="125"/>
      <c r="AL172" s="125"/>
      <c r="AM172" s="125"/>
      <c r="AN172" s="125"/>
      <c r="AO172" s="125"/>
      <c r="AP172" s="125"/>
      <c r="AQ172" s="125"/>
      <c r="AR172" s="125"/>
      <c r="AS172" s="125"/>
      <c r="AT172" s="125"/>
      <c r="AU172" s="125"/>
      <c r="AV172" s="125"/>
    </row>
    <row r="173" spans="1:48" ht="14.25" customHeight="1">
      <c r="A173" s="46"/>
      <c r="B173" s="89"/>
      <c r="C173" s="48" t="s">
        <v>978</v>
      </c>
      <c r="D173" s="34"/>
      <c r="E173" s="144"/>
      <c r="F173" s="144"/>
      <c r="G173" s="144"/>
      <c r="H173" s="144"/>
      <c r="I173" s="144"/>
      <c r="J173" s="144"/>
      <c r="K173" s="240"/>
      <c r="L173" s="240"/>
      <c r="M173" s="144"/>
      <c r="N173" s="144"/>
      <c r="O173" s="144"/>
      <c r="P173" s="145"/>
      <c r="Q173" s="144"/>
      <c r="R173" s="144"/>
      <c r="S173" s="144"/>
      <c r="T173" s="144"/>
      <c r="U173" s="144"/>
      <c r="V173" s="144"/>
      <c r="W173" s="145"/>
      <c r="X173" s="143"/>
      <c r="Y173" s="167">
        <f>Y172/D170</f>
        <v>9.7587317312740306E-3</v>
      </c>
      <c r="Z173" s="125"/>
      <c r="AA173" s="151"/>
      <c r="AB173" s="152"/>
      <c r="AC173" s="125"/>
      <c r="AD173" s="125"/>
      <c r="AE173" s="125"/>
      <c r="AF173" s="125"/>
      <c r="AG173" s="125"/>
      <c r="AH173" s="125"/>
      <c r="AI173" s="125"/>
      <c r="AJ173" s="125"/>
      <c r="AK173" s="125"/>
      <c r="AL173" s="125"/>
      <c r="AM173" s="125"/>
      <c r="AN173" s="125"/>
      <c r="AO173" s="125"/>
      <c r="AP173" s="125"/>
      <c r="AQ173" s="125"/>
      <c r="AR173" s="125"/>
      <c r="AS173" s="125"/>
      <c r="AT173" s="125"/>
      <c r="AU173" s="125"/>
      <c r="AV173" s="125"/>
    </row>
    <row r="174" spans="1:48" ht="14.25" customHeight="1">
      <c r="A174" s="46"/>
      <c r="B174" s="89"/>
      <c r="C174" s="48" t="s">
        <v>979</v>
      </c>
      <c r="D174" s="34"/>
      <c r="E174" s="144"/>
      <c r="F174" s="144"/>
      <c r="G174" s="144"/>
      <c r="H174" s="144"/>
      <c r="I174" s="144"/>
      <c r="J174" s="144"/>
      <c r="K174" s="144"/>
      <c r="L174" s="144"/>
      <c r="M174" s="144"/>
      <c r="N174" s="144"/>
      <c r="O174" s="144"/>
      <c r="P174" s="145"/>
      <c r="Q174" s="144"/>
      <c r="R174" s="144"/>
      <c r="S174" s="144"/>
      <c r="T174" s="144"/>
      <c r="U174" s="144"/>
      <c r="V174" s="144"/>
      <c r="W174" s="145"/>
      <c r="X174" s="143"/>
      <c r="Y174" s="165"/>
      <c r="Z174" s="125"/>
      <c r="AA174" s="151"/>
      <c r="AB174" s="152"/>
      <c r="AC174" s="125"/>
      <c r="AD174" s="125"/>
      <c r="AE174" s="125"/>
      <c r="AF174" s="125"/>
      <c r="AG174" s="125"/>
      <c r="AH174" s="125"/>
      <c r="AI174" s="125"/>
      <c r="AJ174" s="125"/>
      <c r="AK174" s="125"/>
      <c r="AL174" s="125"/>
      <c r="AM174" s="125"/>
      <c r="AN174" s="125"/>
      <c r="AO174" s="125"/>
      <c r="AP174" s="125"/>
      <c r="AQ174" s="125"/>
      <c r="AR174" s="125"/>
      <c r="AS174" s="125"/>
      <c r="AT174" s="125"/>
      <c r="AU174" s="125"/>
      <c r="AV174" s="125"/>
    </row>
    <row r="175" spans="1:48" ht="14.25" customHeight="1">
      <c r="A175" s="46"/>
      <c r="B175" s="89"/>
      <c r="C175" s="48" t="s">
        <v>980</v>
      </c>
      <c r="D175" s="34"/>
      <c r="E175" s="144"/>
      <c r="F175" s="144"/>
      <c r="G175" s="144"/>
      <c r="H175" s="144"/>
      <c r="I175" s="144"/>
      <c r="J175" s="144"/>
      <c r="K175" s="144"/>
      <c r="L175" s="144"/>
      <c r="M175" s="144"/>
      <c r="N175" s="144"/>
      <c r="O175" s="144"/>
      <c r="P175" s="145"/>
      <c r="Q175" s="35"/>
      <c r="R175" s="149"/>
      <c r="S175" s="95"/>
      <c r="T175" s="95"/>
      <c r="U175" s="95"/>
      <c r="V175" s="95"/>
      <c r="W175" s="131"/>
      <c r="X175" s="143"/>
      <c r="Y175" s="165"/>
      <c r="Z175" s="125"/>
      <c r="AA175" s="151"/>
      <c r="AB175" s="152"/>
      <c r="AC175" s="125"/>
      <c r="AD175" s="125"/>
      <c r="AE175" s="125"/>
      <c r="AF175" s="125"/>
      <c r="AG175" s="125"/>
      <c r="AH175" s="125"/>
      <c r="AI175" s="125"/>
      <c r="AJ175" s="125"/>
      <c r="AK175" s="125"/>
      <c r="AL175" s="125"/>
      <c r="AM175" s="125"/>
      <c r="AN175" s="125"/>
      <c r="AO175" s="125"/>
      <c r="AP175" s="125"/>
      <c r="AQ175" s="125"/>
      <c r="AR175" s="125"/>
      <c r="AS175" s="125"/>
      <c r="AT175" s="125"/>
      <c r="AU175" s="125"/>
      <c r="AV175" s="125"/>
    </row>
    <row r="176" spans="1:48" ht="14.25" customHeight="1">
      <c r="A176" s="46"/>
      <c r="B176" s="89"/>
      <c r="C176" s="48" t="s">
        <v>981</v>
      </c>
      <c r="D176" s="34"/>
      <c r="E176" s="144"/>
      <c r="F176" s="144"/>
      <c r="G176" s="144"/>
      <c r="H176" s="144"/>
      <c r="I176" s="144"/>
      <c r="J176" s="270"/>
      <c r="K176" s="144"/>
      <c r="L176" s="270"/>
      <c r="M176" s="144"/>
      <c r="N176" s="144"/>
      <c r="O176" s="144"/>
      <c r="P176" s="145"/>
      <c r="Q176" s="35"/>
      <c r="R176" s="149"/>
      <c r="S176" s="95"/>
      <c r="T176" s="95"/>
      <c r="U176" s="95"/>
      <c r="V176" s="95"/>
      <c r="W176" s="131"/>
      <c r="X176" s="143"/>
      <c r="Y176" s="165"/>
      <c r="Z176" s="125"/>
      <c r="AA176" s="151"/>
      <c r="AB176" s="152"/>
      <c r="AC176" s="125"/>
      <c r="AD176" s="125"/>
      <c r="AE176" s="125"/>
      <c r="AF176" s="125"/>
      <c r="AG176" s="125"/>
      <c r="AH176" s="125"/>
      <c r="AI176" s="125"/>
      <c r="AJ176" s="125"/>
      <c r="AK176" s="125"/>
      <c r="AL176" s="125"/>
      <c r="AM176" s="125"/>
      <c r="AN176" s="125"/>
      <c r="AO176" s="125"/>
      <c r="AP176" s="125"/>
      <c r="AQ176" s="125"/>
      <c r="AR176" s="125"/>
      <c r="AS176" s="125"/>
      <c r="AT176" s="125"/>
      <c r="AU176" s="125"/>
      <c r="AV176" s="125"/>
    </row>
    <row r="177" spans="1:48" ht="14.25" customHeight="1">
      <c r="A177" s="228"/>
      <c r="B177" s="66"/>
      <c r="C177" s="251"/>
      <c r="D177" s="40"/>
      <c r="E177" s="250"/>
      <c r="F177" s="249"/>
      <c r="G177" s="249"/>
      <c r="H177" s="249"/>
      <c r="I177" s="249"/>
      <c r="J177" s="272"/>
      <c r="K177" s="249"/>
      <c r="L177" s="272"/>
      <c r="M177" s="249"/>
      <c r="N177" s="249"/>
      <c r="O177" s="189"/>
      <c r="P177" s="212"/>
      <c r="Q177" s="35"/>
      <c r="R177" s="149"/>
      <c r="S177" s="95"/>
      <c r="T177" s="95"/>
      <c r="U177" s="95"/>
      <c r="V177" s="95"/>
      <c r="W177" s="131"/>
      <c r="X177" s="143"/>
      <c r="Y177" s="165"/>
      <c r="Z177" s="125"/>
      <c r="AA177" s="151"/>
      <c r="AB177" s="152"/>
      <c r="AC177" s="125"/>
      <c r="AD177" s="125"/>
      <c r="AE177" s="125"/>
      <c r="AF177" s="125"/>
      <c r="AG177" s="125"/>
      <c r="AH177" s="125"/>
      <c r="AI177" s="125"/>
      <c r="AJ177" s="125"/>
      <c r="AK177" s="125"/>
      <c r="AL177" s="125"/>
      <c r="AM177" s="125"/>
      <c r="AN177" s="125"/>
      <c r="AO177" s="125"/>
      <c r="AP177" s="125"/>
      <c r="AQ177" s="125"/>
      <c r="AR177" s="125"/>
      <c r="AS177" s="125"/>
      <c r="AT177" s="125"/>
      <c r="AU177" s="125"/>
      <c r="AV177" s="125"/>
    </row>
    <row r="178" spans="1:48" ht="12.75" customHeight="1">
      <c r="A178" s="46" t="s">
        <v>989</v>
      </c>
      <c r="B178" s="47">
        <v>217</v>
      </c>
      <c r="C178" s="71" t="s">
        <v>990</v>
      </c>
      <c r="D178" s="89">
        <v>13336</v>
      </c>
      <c r="E178" s="252">
        <v>359121.31</v>
      </c>
      <c r="F178" s="252">
        <v>357786.55</v>
      </c>
      <c r="G178" s="252">
        <v>457189.4</v>
      </c>
      <c r="H178" s="252">
        <v>447923.36</v>
      </c>
      <c r="I178" s="252">
        <v>422209.26</v>
      </c>
      <c r="J178" s="252">
        <v>389572.89</v>
      </c>
      <c r="K178" s="252">
        <v>401905.74</v>
      </c>
      <c r="L178" s="252">
        <v>394562.27</v>
      </c>
      <c r="M178" s="252">
        <v>485924.06</v>
      </c>
      <c r="N178" s="252">
        <v>564576.47</v>
      </c>
      <c r="O178" s="252">
        <v>391261.47</v>
      </c>
      <c r="P178" s="274">
        <v>521686.67</v>
      </c>
      <c r="Q178" s="62">
        <v>389811.16</v>
      </c>
      <c r="R178" s="62">
        <v>433610.02</v>
      </c>
      <c r="S178" s="62">
        <v>529775.47</v>
      </c>
      <c r="T178" s="62">
        <v>502826.41</v>
      </c>
      <c r="U178" s="62">
        <v>485828.62</v>
      </c>
      <c r="V178" s="62">
        <v>608893.44999999995</v>
      </c>
      <c r="W178" s="131"/>
      <c r="X178" s="142">
        <f>SUM(L178:W178)</f>
        <v>5308756.07</v>
      </c>
      <c r="Y178" s="164">
        <f>AVERAGE(L178:W178)</f>
        <v>482614.188181818</v>
      </c>
      <c r="Z178" s="125"/>
      <c r="AA178" s="151"/>
      <c r="AB178" s="152"/>
      <c r="AC178" s="125"/>
      <c r="AD178" s="125"/>
      <c r="AE178" s="125"/>
      <c r="AF178" s="125"/>
      <c r="AG178" s="125"/>
      <c r="AH178" s="125"/>
      <c r="AI178" s="125"/>
      <c r="AJ178" s="125"/>
      <c r="AK178" s="125"/>
      <c r="AL178" s="125"/>
      <c r="AM178" s="125"/>
      <c r="AN178" s="125"/>
      <c r="AO178" s="125"/>
      <c r="AP178" s="125"/>
      <c r="AQ178" s="125"/>
      <c r="AR178" s="125"/>
      <c r="AS178" s="125"/>
      <c r="AT178" s="125"/>
      <c r="AU178" s="125"/>
      <c r="AV178" s="125"/>
    </row>
    <row r="179" spans="1:48" ht="12.75" customHeight="1">
      <c r="A179" s="46" t="s">
        <v>991</v>
      </c>
      <c r="B179" s="47"/>
      <c r="C179" s="227" t="s">
        <v>992</v>
      </c>
      <c r="D179" s="74"/>
      <c r="E179" s="75">
        <v>8868.19</v>
      </c>
      <c r="F179" s="75">
        <v>8667.98</v>
      </c>
      <c r="G179" s="75">
        <v>23578.41</v>
      </c>
      <c r="H179" s="75">
        <v>22188.5</v>
      </c>
      <c r="I179" s="75">
        <v>10831.39</v>
      </c>
      <c r="J179" s="75">
        <v>5935.93</v>
      </c>
      <c r="K179" s="75">
        <v>7785.86</v>
      </c>
      <c r="L179" s="75">
        <v>6684.34</v>
      </c>
      <c r="M179" s="75">
        <v>20388.61</v>
      </c>
      <c r="N179" s="75">
        <v>32186.47</v>
      </c>
      <c r="O179" s="75">
        <v>6189.22</v>
      </c>
      <c r="P179" s="90">
        <v>25753</v>
      </c>
      <c r="Q179" s="60">
        <v>5971.67</v>
      </c>
      <c r="R179" s="60">
        <v>12541.5</v>
      </c>
      <c r="S179" s="60">
        <v>26966.32</v>
      </c>
      <c r="T179" s="60">
        <v>22923.96</v>
      </c>
      <c r="U179" s="60">
        <v>20374.29</v>
      </c>
      <c r="V179" s="60">
        <v>38834.019999999997</v>
      </c>
      <c r="W179" s="150"/>
      <c r="X179" s="220"/>
      <c r="Y179" s="283"/>
      <c r="Z179" s="112"/>
      <c r="AA179" s="284"/>
      <c r="AB179" s="59"/>
      <c r="AC179" s="112"/>
      <c r="AD179" s="112"/>
      <c r="AE179" s="112"/>
      <c r="AF179" s="112"/>
      <c r="AG179" s="112"/>
      <c r="AH179" s="125"/>
      <c r="AI179" s="125"/>
      <c r="AJ179" s="125"/>
      <c r="AK179" s="125"/>
      <c r="AL179" s="125"/>
      <c r="AM179" s="125"/>
      <c r="AN179" s="125"/>
      <c r="AO179" s="125"/>
      <c r="AP179" s="125"/>
      <c r="AQ179" s="125"/>
      <c r="AR179" s="125"/>
      <c r="AS179" s="125"/>
      <c r="AT179" s="125"/>
      <c r="AU179" s="125"/>
      <c r="AV179" s="125"/>
    </row>
    <row r="180" spans="1:48" ht="12.75" customHeight="1">
      <c r="A180" s="46" t="s">
        <v>993</v>
      </c>
      <c r="B180" s="47"/>
      <c r="C180" s="36" t="s">
        <v>994</v>
      </c>
      <c r="D180" s="34"/>
      <c r="E180" s="37">
        <f t="shared" ref="E180:P180" si="17">E178/$D$178</f>
        <v>26.928712507498499</v>
      </c>
      <c r="F180" s="37">
        <f t="shared" si="17"/>
        <v>26.828625524894999</v>
      </c>
      <c r="G180" s="37">
        <f t="shared" si="17"/>
        <v>34.282348530293902</v>
      </c>
      <c r="H180" s="37">
        <f t="shared" si="17"/>
        <v>33.587534493101401</v>
      </c>
      <c r="I180" s="37">
        <f t="shared" si="17"/>
        <v>31.659362627474501</v>
      </c>
      <c r="J180" s="37">
        <f t="shared" si="17"/>
        <v>29.212124325135001</v>
      </c>
      <c r="K180" s="37">
        <f t="shared" si="17"/>
        <v>30.1369031193761</v>
      </c>
      <c r="L180" s="37">
        <f t="shared" si="17"/>
        <v>29.586252999400099</v>
      </c>
      <c r="M180" s="37">
        <f t="shared" si="17"/>
        <v>36.437017096580703</v>
      </c>
      <c r="N180" s="37">
        <f t="shared" si="17"/>
        <v>42.334768296340698</v>
      </c>
      <c r="O180" s="37">
        <f t="shared" si="17"/>
        <v>29.338742501499699</v>
      </c>
      <c r="P180" s="105">
        <f t="shared" si="17"/>
        <v>39.1186765146971</v>
      </c>
      <c r="Q180" s="118">
        <f>'2006'!E184</f>
        <v>29.229991001799601</v>
      </c>
      <c r="R180" s="118">
        <f>'2006'!F184</f>
        <v>32.514248650269899</v>
      </c>
      <c r="S180" s="118">
        <f>'2006'!G184</f>
        <v>39.725215206958602</v>
      </c>
      <c r="T180" s="118">
        <f>'2006'!H184</f>
        <v>37.704439862027598</v>
      </c>
      <c r="U180" s="118">
        <f>'2006'!I184</f>
        <v>36.429860527894398</v>
      </c>
      <c r="V180" s="118">
        <f>'2006'!J184</f>
        <v>45.657877174565101</v>
      </c>
      <c r="W180" s="110"/>
      <c r="X180" s="142">
        <f>SUM(L180:W180)</f>
        <v>398.07708983203401</v>
      </c>
      <c r="Y180" s="164">
        <f>AVERAGE(L180:W180)</f>
        <v>36.188826348366703</v>
      </c>
      <c r="Z180" s="125"/>
      <c r="AA180" s="151"/>
      <c r="AB180" s="152"/>
      <c r="AC180" s="125"/>
      <c r="AD180" s="125"/>
      <c r="AE180" s="125"/>
      <c r="AF180" s="125"/>
      <c r="AG180" s="125"/>
      <c r="AH180" s="125"/>
      <c r="AI180" s="125"/>
      <c r="AJ180" s="125"/>
      <c r="AK180" s="125"/>
      <c r="AL180" s="125"/>
      <c r="AM180" s="125"/>
      <c r="AN180" s="125"/>
      <c r="AO180" s="125"/>
      <c r="AP180" s="125"/>
      <c r="AQ180" s="125"/>
      <c r="AR180" s="125"/>
      <c r="AS180" s="125"/>
      <c r="AT180" s="125"/>
      <c r="AU180" s="125"/>
      <c r="AV180" s="125"/>
    </row>
    <row r="181" spans="1:48" ht="12.75" customHeight="1">
      <c r="A181" s="46"/>
      <c r="B181" s="47"/>
      <c r="C181" s="36" t="s">
        <v>995</v>
      </c>
      <c r="D181" s="34"/>
      <c r="E181" s="75" t="s">
        <v>996</v>
      </c>
      <c r="F181" s="60" t="s">
        <v>997</v>
      </c>
      <c r="G181" s="75" t="s">
        <v>998</v>
      </c>
      <c r="H181" s="75" t="s">
        <v>999</v>
      </c>
      <c r="I181" s="75" t="s">
        <v>1000</v>
      </c>
      <c r="J181" s="75" t="s">
        <v>1001</v>
      </c>
      <c r="K181" s="75" t="s">
        <v>1002</v>
      </c>
      <c r="L181" s="75" t="s">
        <v>1003</v>
      </c>
      <c r="M181" s="75" t="s">
        <v>1004</v>
      </c>
      <c r="N181" s="75" t="s">
        <v>1005</v>
      </c>
      <c r="O181" s="75" t="s">
        <v>1006</v>
      </c>
      <c r="P181" s="90" t="s">
        <v>1007</v>
      </c>
      <c r="Q181" s="60" t="s">
        <v>1667</v>
      </c>
      <c r="R181" s="60" t="s">
        <v>1668</v>
      </c>
      <c r="S181" s="60" t="s">
        <v>1669</v>
      </c>
      <c r="T181" s="60" t="s">
        <v>1670</v>
      </c>
      <c r="U181" s="60" t="s">
        <v>1671</v>
      </c>
      <c r="V181" s="60" t="s">
        <v>1672</v>
      </c>
      <c r="W181" s="131"/>
      <c r="X181" s="143"/>
      <c r="Y181" s="167">
        <f>Y180/D178</f>
        <v>2.71361925227705E-3</v>
      </c>
      <c r="Z181" s="125"/>
      <c r="AA181" s="151"/>
      <c r="AB181" s="152"/>
      <c r="AC181" s="125"/>
      <c r="AD181" s="125"/>
      <c r="AE181" s="125"/>
      <c r="AF181" s="125"/>
      <c r="AG181" s="125"/>
      <c r="AH181" s="125"/>
      <c r="AI181" s="125"/>
      <c r="AJ181" s="125"/>
      <c r="AK181" s="125"/>
      <c r="AL181" s="125"/>
      <c r="AM181" s="125"/>
      <c r="AN181" s="125"/>
      <c r="AO181" s="125"/>
      <c r="AP181" s="125"/>
      <c r="AQ181" s="125"/>
      <c r="AR181" s="125"/>
      <c r="AS181" s="125"/>
      <c r="AT181" s="125"/>
      <c r="AU181" s="125"/>
      <c r="AV181" s="125"/>
    </row>
    <row r="182" spans="1:48" ht="38.25" customHeight="1">
      <c r="A182" s="52"/>
      <c r="B182" s="53"/>
      <c r="C182" s="54" t="s">
        <v>1008</v>
      </c>
      <c r="D182" s="40"/>
      <c r="E182" s="68"/>
      <c r="F182" s="68"/>
      <c r="G182" s="70"/>
      <c r="H182" s="70"/>
      <c r="I182" s="70"/>
      <c r="J182" s="68"/>
      <c r="K182" s="70"/>
      <c r="L182" s="70"/>
      <c r="M182" s="70"/>
      <c r="N182" s="70"/>
      <c r="O182" s="70"/>
      <c r="P182" s="124"/>
      <c r="Q182" s="148"/>
      <c r="R182" s="149"/>
      <c r="S182" s="95"/>
      <c r="T182" s="95"/>
      <c r="U182" s="95"/>
      <c r="V182" s="95"/>
      <c r="W182" s="131"/>
      <c r="X182" s="143"/>
      <c r="Y182" s="165"/>
      <c r="Z182" s="125"/>
      <c r="AA182" s="151"/>
      <c r="AB182" s="152"/>
      <c r="AC182" s="125"/>
      <c r="AD182" s="125"/>
      <c r="AE182" s="125"/>
      <c r="AF182" s="125"/>
      <c r="AG182" s="125"/>
      <c r="AH182" s="125"/>
      <c r="AI182" s="125"/>
      <c r="AJ182" s="125"/>
      <c r="AK182" s="125"/>
      <c r="AL182" s="125"/>
      <c r="AM182" s="125"/>
      <c r="AN182" s="125"/>
      <c r="AO182" s="125"/>
      <c r="AP182" s="125"/>
      <c r="AQ182" s="125"/>
      <c r="AR182" s="125"/>
      <c r="AS182" s="125"/>
      <c r="AT182" s="125"/>
      <c r="AU182" s="125"/>
      <c r="AV182" s="125"/>
    </row>
    <row r="183" spans="1:48" ht="12.75" customHeight="1">
      <c r="A183" s="46" t="s">
        <v>407</v>
      </c>
      <c r="B183" s="47">
        <v>930</v>
      </c>
      <c r="C183" s="253" t="s">
        <v>1009</v>
      </c>
      <c r="D183" s="58">
        <v>439</v>
      </c>
      <c r="E183" s="252">
        <v>35917.199999999997</v>
      </c>
      <c r="F183" s="252">
        <v>28515</v>
      </c>
      <c r="G183" s="252">
        <v>24288</v>
      </c>
      <c r="H183" s="252">
        <v>22183</v>
      </c>
      <c r="I183" s="254">
        <v>21500</v>
      </c>
      <c r="J183" s="59">
        <v>19577.5</v>
      </c>
      <c r="K183" s="59">
        <v>27612</v>
      </c>
      <c r="L183" s="59">
        <v>20150</v>
      </c>
      <c r="M183" s="59">
        <v>24366</v>
      </c>
      <c r="N183" s="59">
        <v>22578.799999999999</v>
      </c>
      <c r="O183" s="59">
        <v>33599</v>
      </c>
      <c r="P183" s="59">
        <v>39712.370000000003</v>
      </c>
      <c r="Q183" s="62">
        <v>32653.8</v>
      </c>
      <c r="R183" s="62">
        <v>13063</v>
      </c>
      <c r="S183" s="62">
        <v>10210.120000000001</v>
      </c>
      <c r="T183" s="62">
        <v>13122.32</v>
      </c>
      <c r="U183" s="62">
        <v>10242.799999999999</v>
      </c>
      <c r="V183" s="95"/>
      <c r="W183" s="131"/>
      <c r="X183" s="142">
        <f>SUM(L183:W183)</f>
        <v>219698.21</v>
      </c>
      <c r="Y183" s="164">
        <f>AVERAGE(L183:W183)</f>
        <v>21969.821</v>
      </c>
      <c r="Z183" s="168">
        <f>'Renew 07.workl'!O21-combine!Y183</f>
        <v>0</v>
      </c>
      <c r="AA183" s="151"/>
      <c r="AB183" s="152"/>
      <c r="AC183" s="125"/>
      <c r="AD183" s="125"/>
      <c r="AE183" s="125"/>
      <c r="AF183" s="125"/>
      <c r="AG183" s="125"/>
      <c r="AH183" s="125"/>
      <c r="AI183" s="125"/>
      <c r="AJ183" s="125"/>
      <c r="AK183" s="125"/>
      <c r="AL183" s="125"/>
      <c r="AM183" s="125"/>
      <c r="AN183" s="125"/>
      <c r="AO183" s="125"/>
      <c r="AP183" s="125"/>
      <c r="AQ183" s="125"/>
      <c r="AR183" s="125"/>
      <c r="AS183" s="125"/>
      <c r="AT183" s="125"/>
      <c r="AU183" s="125"/>
      <c r="AV183" s="125"/>
    </row>
    <row r="184" spans="1:48" ht="12.75" customHeight="1">
      <c r="A184" s="46"/>
      <c r="B184" s="47"/>
      <c r="C184" s="151" t="s">
        <v>1010</v>
      </c>
      <c r="D184" s="34"/>
      <c r="E184" s="62">
        <v>1795.75</v>
      </c>
      <c r="F184" s="62">
        <v>611.4</v>
      </c>
      <c r="G184" s="60" t="s">
        <v>376</v>
      </c>
      <c r="H184" s="60" t="s">
        <v>376</v>
      </c>
      <c r="I184" s="60" t="s">
        <v>376</v>
      </c>
      <c r="J184" s="60" t="s">
        <v>376</v>
      </c>
      <c r="K184" s="60">
        <v>466.92</v>
      </c>
      <c r="L184" s="60" t="s">
        <v>376</v>
      </c>
      <c r="M184" s="60" t="s">
        <v>376</v>
      </c>
      <c r="N184" s="60" t="s">
        <v>376</v>
      </c>
      <c r="O184" s="62">
        <v>1424.84</v>
      </c>
      <c r="P184" s="62">
        <v>2402.98</v>
      </c>
      <c r="Q184" s="62">
        <v>1273.6099999999999</v>
      </c>
      <c r="R184" s="60" t="s">
        <v>376</v>
      </c>
      <c r="S184" s="60" t="s">
        <v>376</v>
      </c>
      <c r="T184" s="60" t="s">
        <v>376</v>
      </c>
      <c r="U184" s="60" t="s">
        <v>376</v>
      </c>
      <c r="V184" s="95"/>
      <c r="W184" s="150"/>
      <c r="X184" s="143"/>
      <c r="Y184" s="165"/>
      <c r="Z184" s="125"/>
      <c r="AA184" s="151"/>
      <c r="AB184" s="59"/>
      <c r="AC184" s="125"/>
      <c r="AD184" s="125"/>
      <c r="AE184" s="125"/>
      <c r="AF184" s="112"/>
      <c r="AG184" s="112"/>
      <c r="AH184" s="125"/>
      <c r="AI184" s="125"/>
      <c r="AJ184" s="125"/>
      <c r="AK184" s="125"/>
      <c r="AL184" s="125"/>
      <c r="AM184" s="125"/>
      <c r="AN184" s="125"/>
      <c r="AO184" s="125"/>
      <c r="AP184" s="125"/>
      <c r="AQ184" s="125"/>
      <c r="AR184" s="125"/>
      <c r="AS184" s="125"/>
      <c r="AT184" s="125"/>
      <c r="AU184" s="125"/>
      <c r="AV184" s="125"/>
    </row>
    <row r="185" spans="1:48" ht="12.75" customHeight="1">
      <c r="A185" s="46"/>
      <c r="B185" s="47"/>
      <c r="C185" s="151" t="s">
        <v>1011</v>
      </c>
      <c r="D185" s="34"/>
      <c r="E185" s="118">
        <f t="shared" ref="E185:P185" si="18">E183/$D$183</f>
        <v>81.815945330296103</v>
      </c>
      <c r="F185" s="118">
        <f t="shared" si="18"/>
        <v>64.954441913439595</v>
      </c>
      <c r="G185" s="118">
        <f t="shared" si="18"/>
        <v>55.325740318906597</v>
      </c>
      <c r="H185" s="118">
        <f t="shared" si="18"/>
        <v>50.530751708428198</v>
      </c>
      <c r="I185" s="118">
        <f t="shared" si="18"/>
        <v>48.974943052391801</v>
      </c>
      <c r="J185" s="118">
        <f t="shared" si="18"/>
        <v>44.595671981776803</v>
      </c>
      <c r="K185" s="118">
        <f t="shared" si="18"/>
        <v>62.897494305239199</v>
      </c>
      <c r="L185" s="118">
        <f t="shared" si="18"/>
        <v>45.899772209567203</v>
      </c>
      <c r="M185" s="118">
        <f t="shared" si="18"/>
        <v>55.503416856492002</v>
      </c>
      <c r="N185" s="118">
        <f t="shared" si="18"/>
        <v>51.4323462414579</v>
      </c>
      <c r="O185" s="118">
        <f t="shared" si="18"/>
        <v>76.535307517084306</v>
      </c>
      <c r="P185" s="118">
        <f t="shared" si="18"/>
        <v>90.460979498861093</v>
      </c>
      <c r="Q185" s="118">
        <f>'2006'!E189</f>
        <v>74.382232346241494</v>
      </c>
      <c r="R185" s="118">
        <f>'2006'!F189</f>
        <v>29.756264236902101</v>
      </c>
      <c r="S185" s="118">
        <f>'2006'!G189</f>
        <v>23.2576765375854</v>
      </c>
      <c r="T185" s="118">
        <f>'2006'!H189</f>
        <v>29.8913895216401</v>
      </c>
      <c r="U185" s="118">
        <f>'2006'!I189</f>
        <v>23.332118451025099</v>
      </c>
      <c r="V185" s="95"/>
      <c r="W185" s="131"/>
      <c r="X185" s="142">
        <f>SUM(L185:W185)</f>
        <v>500.45150341685599</v>
      </c>
      <c r="Y185" s="164">
        <f>AVERAGE(L185:W185)</f>
        <v>50.045150341685599</v>
      </c>
      <c r="Z185" s="125"/>
      <c r="AA185" s="166">
        <f>'2006'!AC188+'2005'!AI284</f>
        <v>5101.43</v>
      </c>
      <c r="AB185" s="169">
        <f>AA185/10/D183</f>
        <v>1.1620569476082001</v>
      </c>
      <c r="AC185" s="125"/>
      <c r="AD185" s="125"/>
      <c r="AE185" s="125"/>
      <c r="AF185" s="125"/>
      <c r="AG185" s="125"/>
      <c r="AH185" s="125"/>
      <c r="AI185" s="125"/>
      <c r="AJ185" s="125"/>
      <c r="AK185" s="125"/>
      <c r="AL185" s="125"/>
      <c r="AM185" s="125"/>
      <c r="AN185" s="125"/>
      <c r="AO185" s="125"/>
      <c r="AP185" s="125"/>
      <c r="AQ185" s="125"/>
      <c r="AR185" s="125"/>
      <c r="AS185" s="125"/>
      <c r="AT185" s="125"/>
      <c r="AU185" s="125"/>
      <c r="AV185" s="125"/>
    </row>
    <row r="186" spans="1:48" ht="12.75" customHeight="1">
      <c r="A186" s="46"/>
      <c r="B186" s="47"/>
      <c r="C186" s="151" t="s">
        <v>1012</v>
      </c>
      <c r="D186" s="34"/>
      <c r="E186" s="60" t="s">
        <v>1013</v>
      </c>
      <c r="F186" s="60" t="s">
        <v>1014</v>
      </c>
      <c r="G186" s="62"/>
      <c r="H186" s="252"/>
      <c r="I186" s="62"/>
      <c r="J186" s="62"/>
      <c r="K186" s="60" t="s">
        <v>1015</v>
      </c>
      <c r="L186" s="62"/>
      <c r="M186" s="62"/>
      <c r="N186" s="62"/>
      <c r="O186" s="60" t="s">
        <v>1016</v>
      </c>
      <c r="P186" s="60" t="s">
        <v>1017</v>
      </c>
      <c r="Q186" s="60" t="s">
        <v>1673</v>
      </c>
      <c r="R186" s="60"/>
      <c r="S186" s="62"/>
      <c r="T186" s="62"/>
      <c r="U186" s="62"/>
      <c r="V186" s="95"/>
      <c r="W186" s="131"/>
      <c r="X186" s="143"/>
      <c r="Y186" s="167">
        <f>Y185/D183</f>
        <v>0.113998064559648</v>
      </c>
      <c r="Z186" s="125"/>
      <c r="AA186" s="151"/>
      <c r="AB186" s="152"/>
      <c r="AC186" s="125"/>
      <c r="AD186" s="125"/>
      <c r="AE186" s="125"/>
      <c r="AF186" s="125"/>
      <c r="AG186" s="125"/>
      <c r="AH186" s="125"/>
      <c r="AI186" s="125"/>
      <c r="AJ186" s="125"/>
      <c r="AK186" s="125"/>
      <c r="AL186" s="125"/>
      <c r="AM186" s="125"/>
      <c r="AN186" s="125"/>
      <c r="AO186" s="125"/>
      <c r="AP186" s="125"/>
      <c r="AQ186" s="125"/>
      <c r="AR186" s="125"/>
      <c r="AS186" s="125"/>
      <c r="AT186" s="125"/>
      <c r="AU186" s="125"/>
      <c r="AV186" s="125"/>
    </row>
    <row r="187" spans="1:48" ht="12.75" customHeight="1">
      <c r="A187" s="46"/>
      <c r="B187" s="47"/>
      <c r="C187" s="151" t="s">
        <v>1018</v>
      </c>
      <c r="D187" s="34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148"/>
      <c r="R187" s="149"/>
      <c r="S187" s="95"/>
      <c r="T187" s="95"/>
      <c r="U187" s="95"/>
      <c r="V187" s="95"/>
      <c r="W187" s="131"/>
      <c r="X187" s="143"/>
      <c r="Y187" s="165"/>
      <c r="Z187" s="125"/>
      <c r="AA187" s="151"/>
      <c r="AB187" s="152"/>
      <c r="AC187" s="125"/>
      <c r="AD187" s="125"/>
      <c r="AE187" s="125"/>
      <c r="AF187" s="125"/>
      <c r="AG187" s="125"/>
      <c r="AH187" s="125"/>
      <c r="AI187" s="125"/>
      <c r="AJ187" s="125"/>
      <c r="AK187" s="125"/>
      <c r="AL187" s="125"/>
      <c r="AM187" s="125"/>
      <c r="AN187" s="125"/>
      <c r="AO187" s="125"/>
      <c r="AP187" s="125"/>
      <c r="AQ187" s="125"/>
      <c r="AR187" s="125"/>
      <c r="AS187" s="125"/>
      <c r="AT187" s="125"/>
      <c r="AU187" s="125"/>
      <c r="AV187" s="125"/>
    </row>
    <row r="188" spans="1:48" ht="12.75" customHeight="1">
      <c r="A188" s="52"/>
      <c r="B188" s="170"/>
      <c r="C188" s="151"/>
      <c r="D188" s="34"/>
      <c r="E188" s="254"/>
      <c r="F188" s="254"/>
      <c r="G188" s="59"/>
      <c r="H188" s="68"/>
      <c r="I188" s="70"/>
      <c r="J188" s="70"/>
      <c r="K188" s="68"/>
      <c r="L188" s="70"/>
      <c r="M188" s="70"/>
      <c r="N188" s="70"/>
      <c r="O188" s="70"/>
      <c r="P188" s="70"/>
      <c r="Q188" s="148"/>
      <c r="R188" s="149"/>
      <c r="S188" s="95"/>
      <c r="T188" s="95"/>
      <c r="U188" s="95"/>
      <c r="V188" s="95"/>
      <c r="W188" s="131"/>
      <c r="X188" s="143"/>
      <c r="Y188" s="165"/>
      <c r="Z188" s="125"/>
      <c r="AA188" s="151"/>
      <c r="AB188" s="152"/>
      <c r="AC188" s="125"/>
      <c r="AD188" s="125"/>
      <c r="AE188" s="125"/>
      <c r="AF188" s="125"/>
      <c r="AG188" s="125"/>
      <c r="AH188" s="125"/>
      <c r="AI188" s="125"/>
      <c r="AJ188" s="125"/>
      <c r="AK188" s="125"/>
      <c r="AL188" s="125"/>
      <c r="AM188" s="125"/>
      <c r="AN188" s="125"/>
      <c r="AO188" s="125"/>
      <c r="AP188" s="125"/>
      <c r="AQ188" s="125"/>
      <c r="AR188" s="125"/>
      <c r="AS188" s="125"/>
      <c r="AT188" s="125"/>
      <c r="AU188" s="125"/>
      <c r="AV188" s="125"/>
    </row>
    <row r="189" spans="1:48" ht="12.75" customHeight="1">
      <c r="A189" s="46" t="s">
        <v>630</v>
      </c>
      <c r="B189" s="47">
        <v>198</v>
      </c>
      <c r="C189" s="71" t="s">
        <v>1025</v>
      </c>
      <c r="D189" s="34">
        <v>388</v>
      </c>
      <c r="E189" s="72">
        <v>17073</v>
      </c>
      <c r="F189" s="255">
        <v>21506</v>
      </c>
      <c r="G189" s="72">
        <v>17745</v>
      </c>
      <c r="H189" s="72"/>
      <c r="I189" s="72"/>
      <c r="J189" s="72">
        <v>16516.48</v>
      </c>
      <c r="K189" s="72">
        <v>16498.599999999999</v>
      </c>
      <c r="L189" s="208">
        <v>15740.56</v>
      </c>
      <c r="M189" s="216">
        <v>16222.02</v>
      </c>
      <c r="N189" s="216">
        <v>16306.52</v>
      </c>
      <c r="O189" s="216">
        <v>20697.38</v>
      </c>
      <c r="P189" s="216">
        <v>38802.9</v>
      </c>
      <c r="Q189" s="62">
        <v>15525</v>
      </c>
      <c r="R189" s="60">
        <v>24847</v>
      </c>
      <c r="S189" s="62">
        <v>21473</v>
      </c>
      <c r="T189" s="62">
        <v>20825</v>
      </c>
      <c r="U189" s="62">
        <v>17753</v>
      </c>
      <c r="V189" s="62">
        <v>16855</v>
      </c>
      <c r="W189" s="131"/>
      <c r="X189" s="142">
        <f>SUM(L189:W189)</f>
        <v>225047.38</v>
      </c>
      <c r="Y189" s="164">
        <f>AVERAGE(L189:W189)</f>
        <v>20458.852727272701</v>
      </c>
      <c r="Z189" s="125"/>
      <c r="AA189" s="151"/>
      <c r="AB189" s="152"/>
      <c r="AC189" s="125"/>
      <c r="AD189" s="125"/>
      <c r="AE189" s="125"/>
      <c r="AF189" s="125"/>
      <c r="AG189" s="125"/>
      <c r="AH189" s="125"/>
      <c r="AI189" s="125"/>
      <c r="AJ189" s="125"/>
      <c r="AK189" s="125"/>
      <c r="AL189" s="125"/>
      <c r="AM189" s="125"/>
      <c r="AN189" s="125"/>
      <c r="AO189" s="125"/>
      <c r="AP189" s="125"/>
      <c r="AQ189" s="125"/>
      <c r="AR189" s="125"/>
      <c r="AS189" s="125"/>
      <c r="AT189" s="125"/>
      <c r="AU189" s="125"/>
      <c r="AV189" s="125"/>
    </row>
    <row r="190" spans="1:48" ht="12.75" customHeight="1">
      <c r="A190" s="46"/>
      <c r="B190" s="47"/>
      <c r="C190" s="73" t="s">
        <v>1026</v>
      </c>
      <c r="D190" s="74"/>
      <c r="E190" s="75" t="s">
        <v>376</v>
      </c>
      <c r="F190" s="75" t="s">
        <v>376</v>
      </c>
      <c r="G190" s="75" t="s">
        <v>376</v>
      </c>
      <c r="H190" s="75"/>
      <c r="I190" s="75"/>
      <c r="J190" s="75" t="s">
        <v>376</v>
      </c>
      <c r="K190" s="75" t="s">
        <v>376</v>
      </c>
      <c r="L190" s="90" t="s">
        <v>376</v>
      </c>
      <c r="M190" s="127" t="s">
        <v>376</v>
      </c>
      <c r="N190" s="127" t="s">
        <v>376</v>
      </c>
      <c r="O190" s="127" t="s">
        <v>376</v>
      </c>
      <c r="P190" s="127">
        <v>466.04</v>
      </c>
      <c r="Q190" s="60" t="s">
        <v>376</v>
      </c>
      <c r="R190" s="60" t="s">
        <v>376</v>
      </c>
      <c r="S190" s="60" t="s">
        <v>376</v>
      </c>
      <c r="T190" s="60" t="s">
        <v>376</v>
      </c>
      <c r="U190" s="60" t="s">
        <v>376</v>
      </c>
      <c r="V190" s="60" t="s">
        <v>376</v>
      </c>
      <c r="W190" s="150" t="s">
        <v>376</v>
      </c>
      <c r="X190" s="143"/>
      <c r="Y190" s="165"/>
      <c r="Z190" s="125"/>
      <c r="AA190" s="151"/>
      <c r="AB190" s="152"/>
      <c r="AC190" s="125"/>
      <c r="AD190" s="125"/>
      <c r="AE190" s="125"/>
      <c r="AF190" s="125"/>
      <c r="AG190" s="125"/>
      <c r="AH190" s="125"/>
      <c r="AI190" s="125"/>
      <c r="AJ190" s="125"/>
      <c r="AK190" s="125"/>
      <c r="AL190" s="125"/>
      <c r="AM190" s="125"/>
      <c r="AN190" s="125"/>
      <c r="AO190" s="125"/>
      <c r="AP190" s="125"/>
      <c r="AQ190" s="125"/>
      <c r="AR190" s="125"/>
      <c r="AS190" s="125"/>
      <c r="AT190" s="125"/>
      <c r="AU190" s="125"/>
      <c r="AV190" s="125"/>
    </row>
    <row r="191" spans="1:48" ht="12.75" customHeight="1">
      <c r="A191" s="46"/>
      <c r="B191" s="47"/>
      <c r="C191" s="36" t="s">
        <v>682</v>
      </c>
      <c r="D191" s="34"/>
      <c r="E191" s="37">
        <f t="shared" ref="E191:P191" si="19">E189/$D$189</f>
        <v>44.002577319587601</v>
      </c>
      <c r="F191" s="37">
        <f t="shared" si="19"/>
        <v>55.427835051546403</v>
      </c>
      <c r="G191" s="256">
        <f t="shared" si="19"/>
        <v>45.7345360824742</v>
      </c>
      <c r="H191" s="256">
        <f t="shared" si="19"/>
        <v>0</v>
      </c>
      <c r="I191" s="256">
        <f t="shared" si="19"/>
        <v>0</v>
      </c>
      <c r="J191" s="256">
        <f t="shared" si="19"/>
        <v>42.5682474226804</v>
      </c>
      <c r="K191" s="256">
        <f t="shared" si="19"/>
        <v>42.5221649484536</v>
      </c>
      <c r="L191" s="275">
        <f t="shared" si="19"/>
        <v>40.568453608247403</v>
      </c>
      <c r="M191" s="118">
        <f t="shared" si="19"/>
        <v>41.809329896907201</v>
      </c>
      <c r="N191" s="118">
        <f t="shared" si="19"/>
        <v>42.0271134020619</v>
      </c>
      <c r="O191" s="118">
        <f t="shared" si="19"/>
        <v>53.343762886597901</v>
      </c>
      <c r="P191" s="118">
        <f t="shared" si="19"/>
        <v>100.00747422680401</v>
      </c>
      <c r="Q191" s="118">
        <f>'2006'!E195</f>
        <v>40.012886597938099</v>
      </c>
      <c r="R191" s="118">
        <f>'2006'!F195</f>
        <v>64.038659793814404</v>
      </c>
      <c r="S191" s="118">
        <f>'2006'!G195</f>
        <v>55.3427835051546</v>
      </c>
      <c r="T191" s="118">
        <f>'2006'!H195</f>
        <v>53.672680412371101</v>
      </c>
      <c r="U191" s="118">
        <f>'2006'!I195</f>
        <v>45.755154639175302</v>
      </c>
      <c r="V191" s="118">
        <f>'2006'!J195</f>
        <v>43.440721649484502</v>
      </c>
      <c r="W191" s="131"/>
      <c r="X191" s="142">
        <f>SUM(L191:W191)</f>
        <v>580.01902061855697</v>
      </c>
      <c r="Y191" s="164">
        <f>AVERAGE(L191:W191)</f>
        <v>52.729001874414301</v>
      </c>
      <c r="Z191" s="125"/>
      <c r="AA191" s="151"/>
      <c r="AB191" s="152"/>
      <c r="AC191" s="125"/>
      <c r="AD191" s="125"/>
      <c r="AE191" s="125"/>
      <c r="AF191" s="125"/>
      <c r="AG191" s="125"/>
      <c r="AH191" s="125"/>
      <c r="AI191" s="125"/>
      <c r="AJ191" s="125"/>
      <c r="AK191" s="125"/>
      <c r="AL191" s="125"/>
      <c r="AM191" s="125"/>
      <c r="AN191" s="125"/>
      <c r="AO191" s="125"/>
      <c r="AP191" s="125"/>
      <c r="AQ191" s="125"/>
      <c r="AR191" s="125"/>
      <c r="AS191" s="125"/>
      <c r="AT191" s="125"/>
      <c r="AU191" s="125"/>
      <c r="AV191" s="125"/>
    </row>
    <row r="192" spans="1:48" ht="12.75" customHeight="1">
      <c r="A192" s="46"/>
      <c r="B192" s="89"/>
      <c r="C192" s="36" t="s">
        <v>1027</v>
      </c>
      <c r="D192" s="34"/>
      <c r="E192" s="144"/>
      <c r="F192" s="120"/>
      <c r="G192" s="186"/>
      <c r="H192" s="257"/>
      <c r="I192" s="186"/>
      <c r="J192" s="144"/>
      <c r="K192" s="257"/>
      <c r="L192" s="186"/>
      <c r="M192" s="120"/>
      <c r="N192" s="185"/>
      <c r="O192" s="120"/>
      <c r="P192" s="185" t="s">
        <v>1028</v>
      </c>
      <c r="Q192" s="144"/>
      <c r="R192" s="144"/>
      <c r="S192" s="144"/>
      <c r="T192" s="144"/>
      <c r="U192" s="144"/>
      <c r="V192" s="144"/>
      <c r="W192" s="131"/>
      <c r="X192" s="143"/>
      <c r="Y192" s="167">
        <f>Y191/D189</f>
        <v>0.13589948936704699</v>
      </c>
      <c r="Z192" s="125"/>
      <c r="AA192" s="151"/>
      <c r="AB192" s="152"/>
      <c r="AC192" s="125"/>
      <c r="AD192" s="125"/>
      <c r="AE192" s="125"/>
      <c r="AF192" s="125"/>
      <c r="AG192" s="125"/>
      <c r="AH192" s="125"/>
      <c r="AI192" s="125"/>
      <c r="AJ192" s="125"/>
      <c r="AK192" s="125"/>
      <c r="AL192" s="125"/>
      <c r="AM192" s="125"/>
      <c r="AN192" s="125"/>
      <c r="AO192" s="125"/>
      <c r="AP192" s="125"/>
      <c r="AQ192" s="125"/>
      <c r="AR192" s="125"/>
      <c r="AS192" s="125"/>
      <c r="AT192" s="125"/>
      <c r="AU192" s="125"/>
      <c r="AV192" s="125"/>
    </row>
    <row r="193" spans="1:48" ht="12.75" customHeight="1">
      <c r="A193" s="46"/>
      <c r="B193" s="89"/>
      <c r="C193" s="33" t="s">
        <v>1029</v>
      </c>
      <c r="D193" s="34"/>
      <c r="E193" s="186"/>
      <c r="F193" s="144"/>
      <c r="G193" s="144"/>
      <c r="H193" s="144"/>
      <c r="I193" s="144"/>
      <c r="J193" s="144"/>
      <c r="K193" s="144"/>
      <c r="L193" s="144"/>
      <c r="M193" s="144"/>
      <c r="N193" s="144"/>
      <c r="O193" s="144"/>
      <c r="P193" s="144"/>
      <c r="Q193" s="144"/>
      <c r="R193" s="144"/>
      <c r="S193" s="144"/>
      <c r="T193" s="144"/>
      <c r="U193" s="144"/>
      <c r="V193" s="144"/>
      <c r="W193" s="131"/>
      <c r="X193" s="143"/>
      <c r="Y193" s="165"/>
      <c r="Z193" s="125"/>
      <c r="AA193" s="151"/>
      <c r="AB193" s="152"/>
      <c r="AC193" s="125"/>
      <c r="AD193" s="125"/>
      <c r="AE193" s="125"/>
      <c r="AF193" s="125"/>
      <c r="AG193" s="125"/>
      <c r="AH193" s="125"/>
      <c r="AI193" s="125"/>
      <c r="AJ193" s="125"/>
      <c r="AK193" s="125"/>
      <c r="AL193" s="125"/>
      <c r="AM193" s="125"/>
      <c r="AN193" s="125"/>
      <c r="AO193" s="125"/>
      <c r="AP193" s="125"/>
      <c r="AQ193" s="125"/>
      <c r="AR193" s="125"/>
      <c r="AS193" s="125"/>
      <c r="AT193" s="125"/>
      <c r="AU193" s="125"/>
      <c r="AV193" s="125"/>
    </row>
    <row r="194" spans="1:48" ht="12.75" customHeight="1">
      <c r="A194" s="46"/>
      <c r="B194" s="89"/>
      <c r="C194" s="36" t="s">
        <v>682</v>
      </c>
      <c r="D194" s="34"/>
      <c r="E194" s="186"/>
      <c r="F194" s="144"/>
      <c r="G194" s="144"/>
      <c r="H194" s="144"/>
      <c r="I194" s="144"/>
      <c r="J194" s="144"/>
      <c r="K194" s="144"/>
      <c r="L194" s="144"/>
      <c r="M194" s="144"/>
      <c r="N194" s="144"/>
      <c r="O194" s="144"/>
      <c r="P194" s="144"/>
      <c r="Q194" s="144"/>
      <c r="R194" s="149"/>
      <c r="S194" s="95"/>
      <c r="T194" s="95"/>
      <c r="U194" s="95"/>
      <c r="V194" s="95"/>
      <c r="W194" s="131"/>
      <c r="X194" s="143"/>
      <c r="Y194" s="165"/>
      <c r="Z194" s="125"/>
      <c r="AA194" s="151"/>
      <c r="AB194" s="152"/>
      <c r="AC194" s="125"/>
      <c r="AD194" s="125"/>
      <c r="AE194" s="125"/>
      <c r="AF194" s="125"/>
      <c r="AG194" s="125"/>
      <c r="AH194" s="125"/>
      <c r="AI194" s="125"/>
      <c r="AJ194" s="125"/>
      <c r="AK194" s="125"/>
      <c r="AL194" s="125"/>
      <c r="AM194" s="125"/>
      <c r="AN194" s="125"/>
      <c r="AO194" s="125"/>
      <c r="AP194" s="125"/>
      <c r="AQ194" s="125"/>
      <c r="AR194" s="125"/>
      <c r="AS194" s="125"/>
      <c r="AT194" s="125"/>
      <c r="AU194" s="125"/>
      <c r="AV194" s="125"/>
    </row>
    <row r="195" spans="1:48" ht="12.75" customHeight="1">
      <c r="A195" s="46"/>
      <c r="B195" s="47"/>
      <c r="C195" s="36" t="s">
        <v>1030</v>
      </c>
      <c r="D195" s="34"/>
      <c r="E195" s="186"/>
      <c r="F195" s="144"/>
      <c r="G195" s="245"/>
      <c r="H195" s="245"/>
      <c r="I195" s="245"/>
      <c r="J195" s="245"/>
      <c r="K195" s="245"/>
      <c r="L195" s="245"/>
      <c r="M195" s="245"/>
      <c r="N195" s="245"/>
      <c r="O195" s="245"/>
      <c r="P195" s="245"/>
      <c r="Q195" s="144"/>
      <c r="R195" s="149"/>
      <c r="S195" s="95"/>
      <c r="T195" s="95"/>
      <c r="U195" s="95"/>
      <c r="V195" s="95"/>
      <c r="W195" s="131"/>
      <c r="X195" s="143"/>
      <c r="Y195" s="165"/>
      <c r="Z195" s="125"/>
      <c r="AA195" s="151"/>
      <c r="AB195" s="152"/>
      <c r="AC195" s="125"/>
      <c r="AD195" s="125"/>
      <c r="AE195" s="125"/>
      <c r="AF195" s="125"/>
      <c r="AG195" s="125"/>
      <c r="AH195" s="125"/>
      <c r="AI195" s="125"/>
      <c r="AJ195" s="125"/>
      <c r="AK195" s="125"/>
      <c r="AL195" s="125"/>
      <c r="AM195" s="125"/>
      <c r="AN195" s="125"/>
      <c r="AO195" s="125"/>
      <c r="AP195" s="125"/>
      <c r="AQ195" s="125"/>
      <c r="AR195" s="125"/>
      <c r="AS195" s="125"/>
      <c r="AT195" s="125"/>
      <c r="AU195" s="125"/>
      <c r="AV195" s="125"/>
    </row>
    <row r="196" spans="1:48" ht="12.75" customHeight="1">
      <c r="A196" s="46"/>
      <c r="B196" s="47"/>
      <c r="C196" s="36" t="s">
        <v>1031</v>
      </c>
      <c r="D196" s="34"/>
      <c r="E196" s="186"/>
      <c r="F196" s="144"/>
      <c r="G196" s="245"/>
      <c r="H196" s="245"/>
      <c r="I196" s="245"/>
      <c r="J196" s="245"/>
      <c r="K196" s="245"/>
      <c r="L196" s="245"/>
      <c r="M196" s="245"/>
      <c r="N196" s="245"/>
      <c r="O196" s="245"/>
      <c r="P196" s="245"/>
      <c r="Q196" s="144"/>
      <c r="R196" s="149"/>
      <c r="S196" s="95"/>
      <c r="T196" s="95"/>
      <c r="U196" s="95"/>
      <c r="V196" s="95"/>
      <c r="W196" s="131"/>
      <c r="X196" s="143"/>
      <c r="Y196" s="165"/>
      <c r="Z196" s="125"/>
      <c r="AA196" s="151"/>
      <c r="AB196" s="152"/>
      <c r="AC196" s="125"/>
      <c r="AD196" s="125"/>
      <c r="AE196" s="125"/>
      <c r="AF196" s="125"/>
      <c r="AG196" s="125"/>
      <c r="AH196" s="125"/>
      <c r="AI196" s="125"/>
      <c r="AJ196" s="125"/>
      <c r="AK196" s="125"/>
      <c r="AL196" s="125"/>
      <c r="AM196" s="125"/>
      <c r="AN196" s="125"/>
      <c r="AO196" s="125"/>
      <c r="AP196" s="125"/>
      <c r="AQ196" s="125"/>
      <c r="AR196" s="125"/>
      <c r="AS196" s="125"/>
      <c r="AT196" s="125"/>
      <c r="AU196" s="125"/>
      <c r="AV196" s="125"/>
    </row>
    <row r="197" spans="1:48" ht="12.75" customHeight="1">
      <c r="A197" s="46"/>
      <c r="B197" s="47"/>
      <c r="C197" s="36" t="s">
        <v>682</v>
      </c>
      <c r="D197" s="34"/>
      <c r="E197" s="186"/>
      <c r="F197" s="144"/>
      <c r="G197" s="245"/>
      <c r="H197" s="245"/>
      <c r="I197" s="245"/>
      <c r="J197" s="245"/>
      <c r="K197" s="245"/>
      <c r="L197" s="245"/>
      <c r="M197" s="245"/>
      <c r="N197" s="245"/>
      <c r="O197" s="245"/>
      <c r="P197" s="245"/>
      <c r="Q197" s="144"/>
      <c r="R197" s="149"/>
      <c r="S197" s="95"/>
      <c r="T197" s="95"/>
      <c r="U197" s="95"/>
      <c r="V197" s="95"/>
      <c r="W197" s="131"/>
      <c r="X197" s="143"/>
      <c r="Y197" s="165"/>
      <c r="Z197" s="125"/>
      <c r="AA197" s="151"/>
      <c r="AB197" s="152"/>
      <c r="AC197" s="125"/>
      <c r="AD197" s="125"/>
      <c r="AE197" s="125"/>
      <c r="AF197" s="125"/>
      <c r="AG197" s="125"/>
      <c r="AH197" s="125"/>
      <c r="AI197" s="125"/>
      <c r="AJ197" s="125"/>
      <c r="AK197" s="125"/>
      <c r="AL197" s="125"/>
      <c r="AM197" s="125"/>
      <c r="AN197" s="125"/>
      <c r="AO197" s="125"/>
      <c r="AP197" s="125"/>
      <c r="AQ197" s="125"/>
      <c r="AR197" s="125"/>
      <c r="AS197" s="125"/>
      <c r="AT197" s="125"/>
      <c r="AU197" s="125"/>
      <c r="AV197" s="125"/>
    </row>
    <row r="198" spans="1:48" ht="12.75" customHeight="1">
      <c r="A198" s="46"/>
      <c r="B198" s="47"/>
      <c r="C198" s="36" t="s">
        <v>1032</v>
      </c>
      <c r="D198" s="34"/>
      <c r="E198" s="186"/>
      <c r="F198" s="144"/>
      <c r="G198" s="245"/>
      <c r="H198" s="245"/>
      <c r="I198" s="245"/>
      <c r="J198" s="245"/>
      <c r="K198" s="245"/>
      <c r="L198" s="245"/>
      <c r="M198" s="245"/>
      <c r="N198" s="245"/>
      <c r="O198" s="245"/>
      <c r="P198" s="245"/>
      <c r="Q198" s="144"/>
      <c r="R198" s="149"/>
      <c r="S198" s="95"/>
      <c r="T198" s="95"/>
      <c r="U198" s="95"/>
      <c r="V198" s="95"/>
      <c r="W198" s="131"/>
      <c r="X198" s="143"/>
      <c r="Y198" s="165"/>
      <c r="Z198" s="125"/>
      <c r="AA198" s="151"/>
      <c r="AB198" s="152"/>
      <c r="AC198" s="125"/>
      <c r="AD198" s="125"/>
      <c r="AE198" s="125"/>
      <c r="AF198" s="125"/>
      <c r="AG198" s="125"/>
      <c r="AH198" s="125"/>
      <c r="AI198" s="125"/>
      <c r="AJ198" s="125"/>
      <c r="AK198" s="125"/>
      <c r="AL198" s="125"/>
      <c r="AM198" s="125"/>
      <c r="AN198" s="125"/>
      <c r="AO198" s="125"/>
      <c r="AP198" s="125"/>
      <c r="AQ198" s="125"/>
      <c r="AR198" s="125"/>
      <c r="AS198" s="125"/>
      <c r="AT198" s="125"/>
      <c r="AU198" s="125"/>
      <c r="AV198" s="125"/>
    </row>
    <row r="199" spans="1:48" ht="12.75" customHeight="1">
      <c r="A199" s="46"/>
      <c r="B199" s="47"/>
      <c r="C199" s="36" t="s">
        <v>1033</v>
      </c>
      <c r="D199" s="34"/>
      <c r="E199" s="186"/>
      <c r="F199" s="144"/>
      <c r="G199" s="245"/>
      <c r="H199" s="245"/>
      <c r="I199" s="245"/>
      <c r="J199" s="245"/>
      <c r="K199" s="245"/>
      <c r="L199" s="245"/>
      <c r="M199" s="245"/>
      <c r="N199" s="245"/>
      <c r="O199" s="245"/>
      <c r="P199" s="245"/>
      <c r="Q199" s="144"/>
      <c r="R199" s="149"/>
      <c r="S199" s="95"/>
      <c r="T199" s="95"/>
      <c r="U199" s="95"/>
      <c r="V199" s="95"/>
      <c r="W199" s="131"/>
      <c r="X199" s="143"/>
      <c r="Y199" s="165"/>
      <c r="Z199" s="125"/>
      <c r="AA199" s="151"/>
      <c r="AB199" s="152"/>
      <c r="AC199" s="125"/>
      <c r="AD199" s="125"/>
      <c r="AE199" s="125"/>
      <c r="AF199" s="125"/>
      <c r="AG199" s="125"/>
      <c r="AH199" s="125"/>
      <c r="AI199" s="125"/>
      <c r="AJ199" s="125"/>
      <c r="AK199" s="125"/>
      <c r="AL199" s="125"/>
      <c r="AM199" s="125"/>
      <c r="AN199" s="125"/>
      <c r="AO199" s="125"/>
      <c r="AP199" s="125"/>
      <c r="AQ199" s="125"/>
      <c r="AR199" s="125"/>
      <c r="AS199" s="125"/>
      <c r="AT199" s="125"/>
      <c r="AU199" s="125"/>
      <c r="AV199" s="125"/>
    </row>
    <row r="200" spans="1:48" ht="12.75" customHeight="1">
      <c r="A200" s="46"/>
      <c r="B200" s="47"/>
      <c r="C200" s="36" t="s">
        <v>1034</v>
      </c>
      <c r="D200" s="34"/>
      <c r="E200" s="186"/>
      <c r="F200" s="144"/>
      <c r="G200" s="245"/>
      <c r="H200" s="245"/>
      <c r="I200" s="245"/>
      <c r="J200" s="245"/>
      <c r="K200" s="245"/>
      <c r="L200" s="245"/>
      <c r="M200" s="245"/>
      <c r="N200" s="245"/>
      <c r="O200" s="245"/>
      <c r="P200" s="245"/>
      <c r="Q200" s="144"/>
      <c r="R200" s="149"/>
      <c r="S200" s="95"/>
      <c r="T200" s="95"/>
      <c r="U200" s="95"/>
      <c r="V200" s="95"/>
      <c r="W200" s="131"/>
      <c r="X200" s="143"/>
      <c r="Y200" s="165"/>
      <c r="Z200" s="125"/>
      <c r="AA200" s="151"/>
      <c r="AB200" s="152"/>
      <c r="AC200" s="125"/>
      <c r="AD200" s="125"/>
      <c r="AE200" s="125"/>
      <c r="AF200" s="125"/>
      <c r="AG200" s="125"/>
      <c r="AH200" s="125"/>
      <c r="AI200" s="125"/>
      <c r="AJ200" s="125"/>
      <c r="AK200" s="125"/>
      <c r="AL200" s="125"/>
      <c r="AM200" s="125"/>
      <c r="AN200" s="125"/>
      <c r="AO200" s="125"/>
      <c r="AP200" s="125"/>
      <c r="AQ200" s="125"/>
      <c r="AR200" s="125"/>
      <c r="AS200" s="125"/>
      <c r="AT200" s="125"/>
      <c r="AU200" s="125"/>
      <c r="AV200" s="125"/>
    </row>
    <row r="201" spans="1:48" ht="12.75" customHeight="1">
      <c r="A201" s="46"/>
      <c r="B201" s="47"/>
      <c r="C201" s="36" t="s">
        <v>1035</v>
      </c>
      <c r="D201" s="34"/>
      <c r="E201" s="186"/>
      <c r="F201" s="144"/>
      <c r="G201" s="245"/>
      <c r="H201" s="245"/>
      <c r="I201" s="245"/>
      <c r="J201" s="245"/>
      <c r="K201" s="245"/>
      <c r="L201" s="245"/>
      <c r="M201" s="245"/>
      <c r="N201" s="245"/>
      <c r="O201" s="245"/>
      <c r="P201" s="245"/>
      <c r="Q201" s="240"/>
      <c r="R201" s="304"/>
      <c r="S201" s="125"/>
      <c r="T201" s="125"/>
      <c r="U201" s="125"/>
      <c r="V201" s="125"/>
      <c r="W201" s="125"/>
      <c r="X201" s="143"/>
      <c r="Y201" s="165"/>
      <c r="Z201" s="125"/>
      <c r="AA201" s="151"/>
      <c r="AB201" s="152"/>
      <c r="AC201" s="125"/>
      <c r="AD201" s="125"/>
      <c r="AE201" s="125"/>
      <c r="AF201" s="125"/>
      <c r="AG201" s="125"/>
      <c r="AH201" s="125"/>
      <c r="AI201" s="125"/>
      <c r="AJ201" s="125"/>
      <c r="AK201" s="125"/>
      <c r="AL201" s="125"/>
      <c r="AM201" s="125"/>
      <c r="AN201" s="125"/>
      <c r="AO201" s="125"/>
      <c r="AP201" s="125"/>
      <c r="AQ201" s="125"/>
      <c r="AR201" s="125"/>
      <c r="AS201" s="125"/>
      <c r="AT201" s="125"/>
      <c r="AU201" s="125"/>
      <c r="AV201" s="125"/>
    </row>
    <row r="202" spans="1:48" ht="54" customHeight="1">
      <c r="A202" s="228"/>
      <c r="B202" s="170"/>
      <c r="C202" s="54" t="s">
        <v>1841</v>
      </c>
      <c r="D202" s="40"/>
      <c r="E202" s="68"/>
      <c r="F202" s="68"/>
      <c r="G202" s="68"/>
      <c r="H202" s="68"/>
      <c r="I202" s="258"/>
      <c r="J202" s="258"/>
      <c r="K202" s="258"/>
      <c r="L202" s="68"/>
      <c r="M202" s="70"/>
      <c r="N202" s="70"/>
      <c r="O202" s="70"/>
      <c r="P202" s="70"/>
      <c r="Q202" s="305"/>
      <c r="R202" s="306"/>
      <c r="S202" s="125"/>
      <c r="T202" s="125"/>
      <c r="U202" s="125"/>
      <c r="V202" s="125"/>
      <c r="W202" s="125"/>
      <c r="X202" s="143"/>
      <c r="Y202" s="165"/>
      <c r="Z202" s="125"/>
      <c r="AA202" s="151"/>
      <c r="AB202" s="152"/>
      <c r="AC202" s="125"/>
      <c r="AD202" s="125"/>
      <c r="AE202" s="125"/>
      <c r="AF202" s="125"/>
      <c r="AG202" s="125"/>
      <c r="AH202" s="125"/>
      <c r="AI202" s="125"/>
      <c r="AJ202" s="125"/>
      <c r="AK202" s="125"/>
      <c r="AL202" s="125"/>
      <c r="AM202" s="125"/>
      <c r="AN202" s="125"/>
      <c r="AO202" s="125"/>
      <c r="AP202" s="125"/>
      <c r="AQ202" s="125"/>
      <c r="AR202" s="125"/>
      <c r="AS202" s="125"/>
      <c r="AT202" s="125"/>
      <c r="AU202" s="125"/>
      <c r="AV202" s="125"/>
    </row>
    <row r="203" spans="1:48" ht="12.75" hidden="1" customHeight="1">
      <c r="A203" s="46"/>
      <c r="B203" s="47">
        <v>663</v>
      </c>
      <c r="C203" s="285" t="s">
        <v>1037</v>
      </c>
      <c r="D203" s="58">
        <v>100</v>
      </c>
      <c r="E203" s="200"/>
      <c r="F203" s="200"/>
      <c r="G203" s="200"/>
      <c r="H203" s="200"/>
      <c r="I203" s="126"/>
      <c r="J203" s="126"/>
      <c r="K203" s="126"/>
      <c r="L203" s="126"/>
      <c r="M203" s="126"/>
      <c r="N203" s="126"/>
      <c r="O203" s="126"/>
      <c r="P203" s="126"/>
      <c r="Q203" s="307">
        <f>SUM(E203:P203)</f>
        <v>0</v>
      </c>
      <c r="R203" s="308" t="e">
        <f>AVERAGE(E203:P203)</f>
        <v>#DIV/0!</v>
      </c>
      <c r="S203" s="309" t="e">
        <f>+R203</f>
        <v>#DIV/0!</v>
      </c>
      <c r="T203" s="125"/>
      <c r="U203" s="125"/>
      <c r="V203" s="125"/>
      <c r="W203" s="125"/>
      <c r="X203" s="143"/>
      <c r="Y203" s="165"/>
      <c r="Z203" s="125"/>
      <c r="AA203" s="151"/>
      <c r="AB203" s="152"/>
      <c r="AC203" s="125"/>
      <c r="AD203" s="125"/>
      <c r="AE203" s="125"/>
      <c r="AF203" s="125"/>
      <c r="AG203" s="125"/>
      <c r="AH203" s="125"/>
      <c r="AI203" s="125"/>
      <c r="AJ203" s="125"/>
      <c r="AK203" s="125"/>
      <c r="AL203" s="125"/>
      <c r="AM203" s="125"/>
      <c r="AN203" s="125"/>
      <c r="AO203" s="125"/>
      <c r="AP203" s="125"/>
      <c r="AQ203" s="125"/>
      <c r="AR203" s="125"/>
      <c r="AS203" s="125"/>
      <c r="AT203" s="125"/>
      <c r="AU203" s="125"/>
      <c r="AV203" s="125"/>
    </row>
    <row r="204" spans="1:48" ht="12.75" hidden="1" customHeight="1">
      <c r="A204" s="46"/>
      <c r="B204" s="47"/>
      <c r="C204" s="286" t="s">
        <v>1038</v>
      </c>
      <c r="D204" s="34"/>
      <c r="E204" s="75"/>
      <c r="F204" s="75"/>
      <c r="G204" s="75"/>
      <c r="H204" s="75"/>
      <c r="I204" s="243"/>
      <c r="J204" s="243"/>
      <c r="K204" s="243"/>
      <c r="L204" s="243"/>
      <c r="M204" s="243"/>
      <c r="N204" s="243"/>
      <c r="O204" s="243"/>
      <c r="P204" s="243"/>
      <c r="Q204" s="148">
        <f>SUM(E204:P204)</f>
        <v>0</v>
      </c>
      <c r="R204" s="310">
        <f>Q204/2</f>
        <v>0</v>
      </c>
      <c r="S204" s="125"/>
      <c r="T204" s="309">
        <f>+R204</f>
        <v>0</v>
      </c>
      <c r="U204" s="221">
        <f>+Q204</f>
        <v>0</v>
      </c>
      <c r="V204" s="125"/>
      <c r="W204" s="125"/>
      <c r="X204" s="143"/>
      <c r="Y204" s="165"/>
      <c r="Z204" s="125"/>
      <c r="AA204" s="151"/>
      <c r="AB204" s="152"/>
      <c r="AC204" s="125"/>
      <c r="AD204" s="125"/>
      <c r="AE204" s="125"/>
      <c r="AF204" s="125"/>
      <c r="AG204" s="125"/>
      <c r="AH204" s="125"/>
      <c r="AI204" s="125"/>
      <c r="AJ204" s="125"/>
      <c r="AK204" s="125"/>
      <c r="AL204" s="125"/>
      <c r="AM204" s="125"/>
      <c r="AN204" s="125"/>
      <c r="AO204" s="125"/>
      <c r="AP204" s="125"/>
      <c r="AQ204" s="125"/>
      <c r="AR204" s="125"/>
      <c r="AS204" s="125"/>
      <c r="AT204" s="125"/>
      <c r="AU204" s="125"/>
      <c r="AV204" s="125"/>
    </row>
    <row r="205" spans="1:48" ht="12.75" hidden="1" customHeight="1">
      <c r="A205" s="46"/>
      <c r="B205" s="47"/>
      <c r="C205" s="36" t="s">
        <v>1039</v>
      </c>
      <c r="D205" s="34"/>
      <c r="E205" s="256">
        <f>E203/$D$203</f>
        <v>0</v>
      </c>
      <c r="F205" s="256">
        <f>F203/$D$203</f>
        <v>0</v>
      </c>
      <c r="G205" s="256">
        <f>G203/$D$203</f>
        <v>0</v>
      </c>
      <c r="H205" s="256">
        <f>H203/$D$203</f>
        <v>0</v>
      </c>
      <c r="I205" s="300"/>
      <c r="J205" s="300"/>
      <c r="K205" s="300"/>
      <c r="L205" s="300"/>
      <c r="M205" s="300"/>
      <c r="N205" s="300"/>
      <c r="O205" s="300"/>
      <c r="P205" s="300"/>
      <c r="Q205" s="198">
        <f>Q203/$D$203</f>
        <v>0</v>
      </c>
      <c r="R205" s="308" t="e">
        <f>+R203/D203</f>
        <v>#DIV/0!</v>
      </c>
      <c r="S205" s="125"/>
      <c r="T205" s="125"/>
      <c r="U205" s="125"/>
      <c r="V205" s="125"/>
      <c r="W205" s="125"/>
      <c r="X205" s="143"/>
      <c r="Y205" s="165"/>
      <c r="Z205" s="125"/>
      <c r="AA205" s="151"/>
      <c r="AB205" s="152"/>
      <c r="AC205" s="125"/>
      <c r="AD205" s="125"/>
      <c r="AE205" s="125"/>
      <c r="AF205" s="125"/>
      <c r="AG205" s="125"/>
      <c r="AH205" s="125"/>
      <c r="AI205" s="125"/>
      <c r="AJ205" s="125"/>
      <c r="AK205" s="125"/>
      <c r="AL205" s="125"/>
      <c r="AM205" s="125"/>
      <c r="AN205" s="125"/>
      <c r="AO205" s="125"/>
      <c r="AP205" s="125"/>
      <c r="AQ205" s="125"/>
      <c r="AR205" s="125"/>
      <c r="AS205" s="125"/>
      <c r="AT205" s="125"/>
      <c r="AU205" s="125"/>
      <c r="AV205" s="125"/>
    </row>
    <row r="206" spans="1:48" ht="12.75" hidden="1" customHeight="1">
      <c r="A206" s="46"/>
      <c r="B206" s="47"/>
      <c r="C206" s="36" t="s">
        <v>1040</v>
      </c>
      <c r="D206" s="34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148"/>
      <c r="R206" s="310"/>
      <c r="S206" s="125"/>
      <c r="T206" s="125"/>
      <c r="U206" s="125"/>
      <c r="V206" s="125"/>
      <c r="W206" s="125"/>
      <c r="X206" s="143"/>
      <c r="Y206" s="165"/>
      <c r="Z206" s="125"/>
      <c r="AA206" s="151"/>
      <c r="AB206" s="152"/>
      <c r="AC206" s="125"/>
      <c r="AD206" s="125"/>
      <c r="AE206" s="125"/>
      <c r="AF206" s="125"/>
      <c r="AG206" s="125"/>
      <c r="AH206" s="125"/>
      <c r="AI206" s="125"/>
      <c r="AJ206" s="125"/>
      <c r="AK206" s="125"/>
      <c r="AL206" s="125"/>
      <c r="AM206" s="125"/>
      <c r="AN206" s="125"/>
      <c r="AO206" s="125"/>
      <c r="AP206" s="125"/>
      <c r="AQ206" s="125"/>
      <c r="AR206" s="125"/>
      <c r="AS206" s="125"/>
      <c r="AT206" s="125"/>
      <c r="AU206" s="125"/>
      <c r="AV206" s="125"/>
    </row>
    <row r="207" spans="1:48" ht="12.75" hidden="1" customHeight="1">
      <c r="A207" s="46"/>
      <c r="B207" s="47"/>
      <c r="C207" s="36" t="s">
        <v>1041</v>
      </c>
      <c r="D207" s="34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148"/>
      <c r="R207" s="310"/>
      <c r="S207" s="125"/>
      <c r="T207" s="125"/>
      <c r="U207" s="125"/>
      <c r="V207" s="125"/>
      <c r="W207" s="125"/>
      <c r="X207" s="143"/>
      <c r="Y207" s="165"/>
      <c r="Z207" s="125"/>
      <c r="AA207" s="151"/>
      <c r="AB207" s="152"/>
      <c r="AC207" s="125"/>
      <c r="AD207" s="125"/>
      <c r="AE207" s="125"/>
      <c r="AF207" s="125"/>
      <c r="AG207" s="125"/>
      <c r="AH207" s="125"/>
      <c r="AI207" s="125"/>
      <c r="AJ207" s="125"/>
      <c r="AK207" s="125"/>
      <c r="AL207" s="125"/>
      <c r="AM207" s="125"/>
      <c r="AN207" s="125"/>
      <c r="AO207" s="125"/>
      <c r="AP207" s="125"/>
      <c r="AQ207" s="125"/>
      <c r="AR207" s="125"/>
      <c r="AS207" s="125"/>
      <c r="AT207" s="125"/>
      <c r="AU207" s="125"/>
      <c r="AV207" s="125"/>
    </row>
    <row r="208" spans="1:48" ht="12.75" hidden="1" customHeight="1">
      <c r="A208" s="46"/>
      <c r="B208" s="47"/>
      <c r="C208" s="36"/>
      <c r="D208" s="34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148"/>
      <c r="R208" s="310"/>
      <c r="S208" s="125"/>
      <c r="T208" s="125"/>
      <c r="U208" s="125"/>
      <c r="V208" s="125"/>
      <c r="W208" s="125"/>
      <c r="X208" s="143"/>
      <c r="Y208" s="165"/>
      <c r="Z208" s="125"/>
      <c r="AA208" s="151"/>
      <c r="AB208" s="152"/>
      <c r="AC208" s="125"/>
      <c r="AD208" s="125"/>
      <c r="AE208" s="125"/>
      <c r="AF208" s="125"/>
      <c r="AG208" s="125"/>
      <c r="AH208" s="125"/>
      <c r="AI208" s="125"/>
      <c r="AJ208" s="125"/>
      <c r="AK208" s="125"/>
      <c r="AL208" s="125"/>
      <c r="AM208" s="125"/>
      <c r="AN208" s="125"/>
      <c r="AO208" s="125"/>
      <c r="AP208" s="125"/>
      <c r="AQ208" s="125"/>
      <c r="AR208" s="125"/>
      <c r="AS208" s="125"/>
      <c r="AT208" s="125"/>
      <c r="AU208" s="125"/>
      <c r="AV208" s="125"/>
    </row>
    <row r="209" spans="1:48" ht="12.75" hidden="1" customHeight="1">
      <c r="A209" s="46"/>
      <c r="B209" s="47"/>
      <c r="C209" s="36"/>
      <c r="D209" s="34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148"/>
      <c r="R209" s="310"/>
      <c r="S209" s="125"/>
      <c r="T209" s="125"/>
      <c r="U209" s="125"/>
      <c r="V209" s="125"/>
      <c r="W209" s="125"/>
      <c r="X209" s="143"/>
      <c r="Y209" s="165"/>
      <c r="Z209" s="125"/>
      <c r="AA209" s="151"/>
      <c r="AB209" s="152"/>
      <c r="AC209" s="125"/>
      <c r="AD209" s="125"/>
      <c r="AE209" s="125"/>
      <c r="AF209" s="125"/>
      <c r="AG209" s="125"/>
      <c r="AH209" s="125"/>
      <c r="AI209" s="125"/>
      <c r="AJ209" s="125"/>
      <c r="AK209" s="125"/>
      <c r="AL209" s="125"/>
      <c r="AM209" s="125"/>
      <c r="AN209" s="125"/>
      <c r="AO209" s="125"/>
      <c r="AP209" s="125"/>
      <c r="AQ209" s="125"/>
      <c r="AR209" s="125"/>
      <c r="AS209" s="125"/>
      <c r="AT209" s="125"/>
      <c r="AU209" s="125"/>
      <c r="AV209" s="125"/>
    </row>
    <row r="210" spans="1:48" ht="12.75" hidden="1" customHeight="1">
      <c r="A210" s="46"/>
      <c r="B210" s="47"/>
      <c r="C210" s="36"/>
      <c r="D210" s="40"/>
      <c r="E210" s="287"/>
      <c r="F210" s="287"/>
      <c r="G210" s="287"/>
      <c r="H210" s="287"/>
      <c r="I210" s="287"/>
      <c r="J210" s="287"/>
      <c r="K210" s="41"/>
      <c r="L210" s="287"/>
      <c r="M210" s="287"/>
      <c r="N210" s="287"/>
      <c r="O210" s="287"/>
      <c r="P210" s="287"/>
      <c r="Q210" s="305"/>
      <c r="R210" s="311"/>
      <c r="S210" s="125"/>
      <c r="T210" s="125"/>
      <c r="U210" s="125"/>
      <c r="V210" s="125"/>
      <c r="W210" s="125"/>
      <c r="X210" s="143"/>
      <c r="Y210" s="165"/>
      <c r="Z210" s="125"/>
      <c r="AA210" s="151"/>
      <c r="AB210" s="152"/>
      <c r="AC210" s="125"/>
      <c r="AD210" s="125"/>
      <c r="AE210" s="125"/>
      <c r="AF210" s="125"/>
      <c r="AG210" s="125"/>
      <c r="AH210" s="125"/>
      <c r="AI210" s="125"/>
      <c r="AJ210" s="125"/>
      <c r="AK210" s="125"/>
      <c r="AL210" s="125"/>
      <c r="AM210" s="125"/>
      <c r="AN210" s="125"/>
      <c r="AO210" s="125"/>
      <c r="AP210" s="125"/>
      <c r="AQ210" s="125"/>
      <c r="AR210" s="125"/>
      <c r="AS210" s="125"/>
      <c r="AT210" s="125"/>
      <c r="AU210" s="125"/>
      <c r="AV210" s="125"/>
    </row>
    <row r="211" spans="1:48" ht="12.75" customHeight="1">
      <c r="A211" s="46" t="s">
        <v>410</v>
      </c>
      <c r="B211" s="47">
        <v>829</v>
      </c>
      <c r="C211" s="57" t="s">
        <v>411</v>
      </c>
      <c r="D211" s="29">
        <v>530</v>
      </c>
      <c r="E211" s="35">
        <v>26317.18</v>
      </c>
      <c r="F211" s="144">
        <v>36748.35</v>
      </c>
      <c r="G211" s="35">
        <v>33916</v>
      </c>
      <c r="H211" s="35">
        <v>29310.7</v>
      </c>
      <c r="I211" s="35">
        <v>27568.53</v>
      </c>
      <c r="J211" s="35">
        <v>24578.28</v>
      </c>
      <c r="K211" s="103">
        <v>25500.45</v>
      </c>
      <c r="L211" s="35">
        <v>28069.87</v>
      </c>
      <c r="M211" s="35">
        <v>34993.769999999997</v>
      </c>
      <c r="N211" s="35">
        <v>27715.84</v>
      </c>
      <c r="O211" s="35">
        <v>28489.23</v>
      </c>
      <c r="P211" s="35">
        <v>40071.339999999997</v>
      </c>
      <c r="Q211" s="35">
        <v>34996</v>
      </c>
      <c r="R211" s="144">
        <v>25879.26</v>
      </c>
      <c r="S211" s="35">
        <v>33170.49</v>
      </c>
      <c r="T211" s="35">
        <v>34756.800000000003</v>
      </c>
      <c r="U211" s="35">
        <v>32099.599999999999</v>
      </c>
      <c r="V211" s="35">
        <v>33070.86</v>
      </c>
      <c r="W211" s="103">
        <v>33149.410000000003</v>
      </c>
      <c r="X211" s="142">
        <f>SUM(L211:W211)</f>
        <v>386462.47</v>
      </c>
      <c r="Y211" s="164">
        <f>AVERAGE(L211:W211)</f>
        <v>32205.205833333301</v>
      </c>
      <c r="Z211" s="168">
        <f>Y211-'Renew 07.workl'!O22</f>
        <v>0</v>
      </c>
      <c r="AA211" s="151"/>
      <c r="AB211" s="152"/>
      <c r="AC211" s="125"/>
      <c r="AD211" s="125"/>
      <c r="AE211" s="125"/>
      <c r="AF211" s="125"/>
      <c r="AG211" s="125"/>
      <c r="AH211" s="125"/>
      <c r="AI211" s="125"/>
      <c r="AJ211" s="125"/>
      <c r="AK211" s="125"/>
      <c r="AL211" s="125"/>
      <c r="AM211" s="125"/>
      <c r="AN211" s="125"/>
      <c r="AO211" s="125"/>
      <c r="AP211" s="125"/>
      <c r="AQ211" s="125"/>
      <c r="AR211" s="125"/>
      <c r="AS211" s="125"/>
      <c r="AT211" s="125"/>
      <c r="AU211" s="125"/>
      <c r="AV211" s="125"/>
    </row>
    <row r="212" spans="1:48" ht="12.75" customHeight="1">
      <c r="A212" s="46"/>
      <c r="B212" s="47"/>
      <c r="C212" s="36" t="s">
        <v>1042</v>
      </c>
      <c r="D212" s="34"/>
      <c r="E212" s="35" t="s">
        <v>376</v>
      </c>
      <c r="F212" s="35" t="s">
        <v>376</v>
      </c>
      <c r="G212" s="35" t="s">
        <v>376</v>
      </c>
      <c r="H212" s="35" t="s">
        <v>376</v>
      </c>
      <c r="I212" s="35" t="s">
        <v>376</v>
      </c>
      <c r="J212" s="35" t="s">
        <v>376</v>
      </c>
      <c r="K212" s="104" t="s">
        <v>376</v>
      </c>
      <c r="L212" s="35" t="s">
        <v>376</v>
      </c>
      <c r="M212" s="35" t="s">
        <v>376</v>
      </c>
      <c r="N212" s="35" t="s">
        <v>376</v>
      </c>
      <c r="O212" s="35" t="s">
        <v>376</v>
      </c>
      <c r="P212" s="35">
        <v>180.7</v>
      </c>
      <c r="Q212" s="35" t="s">
        <v>376</v>
      </c>
      <c r="R212" s="35" t="s">
        <v>376</v>
      </c>
      <c r="S212" s="35" t="s">
        <v>376</v>
      </c>
      <c r="T212" s="35" t="s">
        <v>376</v>
      </c>
      <c r="U212" s="35" t="s">
        <v>376</v>
      </c>
      <c r="V212" s="35" t="s">
        <v>376</v>
      </c>
      <c r="W212" s="104" t="s">
        <v>376</v>
      </c>
      <c r="X212" s="143"/>
      <c r="Y212" s="165"/>
      <c r="Z212" s="125"/>
      <c r="AA212" s="151"/>
      <c r="AB212" s="152"/>
      <c r="AC212" s="125"/>
      <c r="AD212" s="125"/>
      <c r="AE212" s="125"/>
      <c r="AF212" s="125"/>
      <c r="AG212" s="221"/>
      <c r="AH212" s="125"/>
      <c r="AI212" s="125"/>
      <c r="AJ212" s="125"/>
      <c r="AK212" s="125"/>
      <c r="AL212" s="125"/>
      <c r="AM212" s="125"/>
      <c r="AN212" s="125"/>
      <c r="AO212" s="125"/>
      <c r="AP212" s="125"/>
      <c r="AQ212" s="125"/>
      <c r="AR212" s="125"/>
      <c r="AS212" s="125"/>
      <c r="AT212" s="125"/>
      <c r="AU212" s="125"/>
      <c r="AV212" s="125"/>
    </row>
    <row r="213" spans="1:48" ht="12.75" customHeight="1">
      <c r="A213" s="46"/>
      <c r="B213" s="47"/>
      <c r="C213" s="36" t="s">
        <v>1043</v>
      </c>
      <c r="D213" s="34"/>
      <c r="E213" s="224">
        <f t="shared" ref="E213:P213" si="20">E211/$D$211</f>
        <v>49.655056603773602</v>
      </c>
      <c r="F213" s="224">
        <f t="shared" si="20"/>
        <v>69.336509433962306</v>
      </c>
      <c r="G213" s="224">
        <f t="shared" si="20"/>
        <v>63.992452830188697</v>
      </c>
      <c r="H213" s="224">
        <f t="shared" si="20"/>
        <v>55.303207547169798</v>
      </c>
      <c r="I213" s="224">
        <f t="shared" si="20"/>
        <v>52.016094339622597</v>
      </c>
      <c r="J213" s="224">
        <f t="shared" si="20"/>
        <v>46.374113207547197</v>
      </c>
      <c r="K213" s="301">
        <f t="shared" si="20"/>
        <v>48.114056603773598</v>
      </c>
      <c r="L213" s="301">
        <f t="shared" si="20"/>
        <v>52.962018867924499</v>
      </c>
      <c r="M213" s="301">
        <f t="shared" si="20"/>
        <v>66.025981132075501</v>
      </c>
      <c r="N213" s="301">
        <f t="shared" si="20"/>
        <v>52.294037735849102</v>
      </c>
      <c r="O213" s="301">
        <f t="shared" si="20"/>
        <v>53.753264150943401</v>
      </c>
      <c r="P213" s="118">
        <f t="shared" si="20"/>
        <v>75.606301886792494</v>
      </c>
      <c r="Q213" s="224">
        <f>'2006'!E217</f>
        <v>66.030188679245299</v>
      </c>
      <c r="R213" s="224">
        <f>'2006'!F217</f>
        <v>48.8287924528302</v>
      </c>
      <c r="S213" s="224">
        <f>'2006'!G217</f>
        <v>62.585830188679203</v>
      </c>
      <c r="T213" s="224">
        <f>'2006'!H217</f>
        <v>65.578867924528296</v>
      </c>
      <c r="U213" s="224">
        <f>'2006'!I217</f>
        <v>60.565283018867902</v>
      </c>
      <c r="V213" s="224">
        <f>'2006'!J217</f>
        <v>62.397849056603803</v>
      </c>
      <c r="W213" s="301">
        <f>'2006'!K217</f>
        <v>62.5460566037736</v>
      </c>
      <c r="X213" s="142">
        <f>SUM(L213:W213)</f>
        <v>729.17447169811305</v>
      </c>
      <c r="Y213" s="164">
        <f>AVERAGE(L213:W213)</f>
        <v>60.764539308176097</v>
      </c>
      <c r="Z213" s="125"/>
      <c r="AA213" s="166">
        <f>'2006'!AC216+'2005'!AI318</f>
        <v>180.7</v>
      </c>
      <c r="AB213" s="169">
        <f>AA213/12/D211</f>
        <v>2.84119496855346E-2</v>
      </c>
      <c r="AC213" s="125"/>
      <c r="AD213" s="125"/>
      <c r="AE213" s="125"/>
      <c r="AF213" s="125"/>
      <c r="AG213" s="125"/>
      <c r="AH213" s="125"/>
      <c r="AI213" s="125"/>
      <c r="AJ213" s="125"/>
      <c r="AK213" s="125"/>
      <c r="AL213" s="125"/>
      <c r="AM213" s="125"/>
      <c r="AN213" s="125"/>
      <c r="AO213" s="125"/>
      <c r="AP213" s="125"/>
      <c r="AQ213" s="125"/>
      <c r="AR213" s="125"/>
      <c r="AS213" s="125"/>
      <c r="AT213" s="125"/>
      <c r="AU213" s="125"/>
      <c r="AV213" s="125"/>
    </row>
    <row r="214" spans="1:48" ht="12.75" customHeight="1">
      <c r="A214" s="46"/>
      <c r="B214" s="47"/>
      <c r="C214" s="36" t="s">
        <v>1044</v>
      </c>
      <c r="D214" s="34"/>
      <c r="E214" s="35"/>
      <c r="F214" s="35"/>
      <c r="G214" s="35"/>
      <c r="H214" s="35"/>
      <c r="I214" s="35"/>
      <c r="J214" s="35"/>
      <c r="K214" s="35"/>
      <c r="L214" s="45"/>
      <c r="M214" s="45"/>
      <c r="N214" s="45"/>
      <c r="O214" s="45"/>
      <c r="P214" s="45" t="s">
        <v>1045</v>
      </c>
      <c r="Q214" s="35"/>
      <c r="R214" s="35"/>
      <c r="S214" s="35"/>
      <c r="T214" s="35"/>
      <c r="U214" s="35"/>
      <c r="V214" s="35"/>
      <c r="W214" s="104"/>
      <c r="X214" s="143"/>
      <c r="Y214" s="167">
        <f>Y213/D211</f>
        <v>0.11465007416637001</v>
      </c>
      <c r="Z214" s="125"/>
      <c r="AA214" s="151"/>
      <c r="AB214" s="152"/>
      <c r="AC214" s="125"/>
      <c r="AD214" s="125"/>
      <c r="AE214" s="125"/>
      <c r="AF214" s="125"/>
      <c r="AG214" s="125"/>
      <c r="AH214" s="125"/>
      <c r="AI214" s="125"/>
      <c r="AJ214" s="125"/>
      <c r="AK214" s="125"/>
      <c r="AL214" s="125"/>
      <c r="AM214" s="125"/>
      <c r="AN214" s="125"/>
      <c r="AO214" s="125"/>
      <c r="AP214" s="125"/>
      <c r="AQ214" s="125"/>
      <c r="AR214" s="125"/>
      <c r="AS214" s="125"/>
      <c r="AT214" s="125"/>
      <c r="AU214" s="125"/>
      <c r="AV214" s="125"/>
    </row>
    <row r="215" spans="1:48" ht="12.75" customHeight="1">
      <c r="A215" s="46"/>
      <c r="B215" s="47"/>
      <c r="C215" s="36" t="s">
        <v>1046</v>
      </c>
      <c r="D215" s="34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104"/>
      <c r="X215" s="143"/>
      <c r="Y215" s="165"/>
      <c r="Z215" s="125"/>
      <c r="AA215" s="151"/>
      <c r="AB215" s="152"/>
      <c r="AC215" s="125"/>
      <c r="AD215" s="125"/>
      <c r="AE215" s="125"/>
      <c r="AF215" s="125"/>
      <c r="AG215" s="125"/>
      <c r="AH215" s="125"/>
      <c r="AI215" s="125"/>
      <c r="AJ215" s="125"/>
      <c r="AK215" s="125"/>
      <c r="AL215" s="125"/>
      <c r="AM215" s="125"/>
      <c r="AN215" s="125"/>
      <c r="AO215" s="125"/>
      <c r="AP215" s="125"/>
      <c r="AQ215" s="125"/>
      <c r="AR215" s="125"/>
      <c r="AS215" s="125"/>
      <c r="AT215" s="125"/>
      <c r="AU215" s="125"/>
      <c r="AV215" s="125"/>
    </row>
    <row r="216" spans="1:48" ht="12.75" customHeight="1">
      <c r="A216" s="46"/>
      <c r="B216" s="47"/>
      <c r="C216" s="36" t="s">
        <v>1047</v>
      </c>
      <c r="D216" s="34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104"/>
      <c r="X216" s="143"/>
      <c r="Y216" s="165"/>
      <c r="Z216" s="125"/>
      <c r="AA216" s="151"/>
      <c r="AB216" s="152"/>
      <c r="AC216" s="125"/>
      <c r="AD216" s="125"/>
      <c r="AE216" s="125"/>
      <c r="AF216" s="125"/>
      <c r="AG216" s="125"/>
      <c r="AH216" s="125"/>
      <c r="AI216" s="125"/>
      <c r="AJ216" s="125"/>
      <c r="AK216" s="125"/>
      <c r="AL216" s="125"/>
      <c r="AM216" s="125"/>
      <c r="AN216" s="125"/>
      <c r="AO216" s="125"/>
      <c r="AP216" s="125"/>
      <c r="AQ216" s="125"/>
      <c r="AR216" s="125"/>
      <c r="AS216" s="125"/>
      <c r="AT216" s="125"/>
      <c r="AU216" s="125"/>
      <c r="AV216" s="125"/>
    </row>
    <row r="217" spans="1:48" ht="51.75" customHeight="1">
      <c r="A217" s="52"/>
      <c r="B217" s="53"/>
      <c r="C217" s="67" t="s">
        <v>1842</v>
      </c>
      <c r="D217" s="40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148"/>
      <c r="R217" s="149"/>
      <c r="S217" s="95"/>
      <c r="T217" s="95"/>
      <c r="U217" s="95"/>
      <c r="V217" s="95"/>
      <c r="W217" s="131"/>
      <c r="X217" s="143"/>
      <c r="Y217" s="165"/>
      <c r="Z217" s="125"/>
      <c r="AA217" s="151"/>
      <c r="AB217" s="152"/>
      <c r="AC217" s="125"/>
      <c r="AD217" s="125"/>
      <c r="AE217" s="125"/>
      <c r="AF217" s="125"/>
      <c r="AG217" s="125"/>
      <c r="AH217" s="125"/>
      <c r="AI217" s="125"/>
      <c r="AJ217" s="125"/>
      <c r="AK217" s="125"/>
      <c r="AL217" s="125"/>
      <c r="AM217" s="125"/>
      <c r="AN217" s="125"/>
      <c r="AO217" s="125"/>
      <c r="AP217" s="125"/>
      <c r="AQ217" s="125"/>
      <c r="AR217" s="125"/>
      <c r="AS217" s="125"/>
      <c r="AT217" s="125"/>
      <c r="AU217" s="125"/>
      <c r="AV217" s="125"/>
    </row>
    <row r="218" spans="1:48" ht="12.75" customHeight="1">
      <c r="A218" s="46" t="s">
        <v>400</v>
      </c>
      <c r="B218" s="47">
        <v>931</v>
      </c>
      <c r="C218" s="57" t="s">
        <v>1049</v>
      </c>
      <c r="D218" s="58">
        <v>528</v>
      </c>
      <c r="E218" s="45">
        <v>18060</v>
      </c>
      <c r="F218" s="45">
        <v>12654.1</v>
      </c>
      <c r="G218" s="45">
        <v>17082.16</v>
      </c>
      <c r="H218" s="45">
        <v>19011.21</v>
      </c>
      <c r="I218" s="197">
        <v>14669.8</v>
      </c>
      <c r="J218" s="197">
        <v>12784.55</v>
      </c>
      <c r="K218" s="197">
        <v>15282.5</v>
      </c>
      <c r="L218" s="197">
        <v>18123.650000000001</v>
      </c>
      <c r="M218" s="197">
        <v>18458.3</v>
      </c>
      <c r="N218" s="197">
        <v>16992.599999999999</v>
      </c>
      <c r="O218" s="197">
        <v>40444.699999999997</v>
      </c>
      <c r="P218" s="197">
        <v>26511.15</v>
      </c>
      <c r="Q218" s="35">
        <v>16935</v>
      </c>
      <c r="R218" s="35">
        <v>11602.65</v>
      </c>
      <c r="S218" s="35">
        <v>14564.6</v>
      </c>
      <c r="T218" s="35">
        <v>12762.9</v>
      </c>
      <c r="U218" s="35">
        <v>14906.3</v>
      </c>
      <c r="V218" s="95"/>
      <c r="W218" s="131"/>
      <c r="X218" s="142">
        <f>SUM(L218:W218)</f>
        <v>191301.85</v>
      </c>
      <c r="Y218" s="164">
        <f>AVERAGE(L218:W218)</f>
        <v>19130.185000000001</v>
      </c>
      <c r="Z218" s="168">
        <f>Y218-'Renew 07.workl'!O19</f>
        <v>0</v>
      </c>
      <c r="AA218" s="151"/>
      <c r="AB218" s="152"/>
      <c r="AC218" s="125"/>
      <c r="AD218" s="125"/>
      <c r="AE218" s="125"/>
      <c r="AF218" s="125"/>
      <c r="AG218" s="125"/>
      <c r="AH218" s="125"/>
      <c r="AI218" s="125"/>
      <c r="AJ218" s="125"/>
      <c r="AK218" s="125"/>
      <c r="AL218" s="125"/>
      <c r="AM218" s="125"/>
      <c r="AN218" s="125"/>
      <c r="AO218" s="125"/>
      <c r="AP218" s="125"/>
      <c r="AQ218" s="125"/>
      <c r="AR218" s="125"/>
      <c r="AS218" s="125"/>
      <c r="AT218" s="125"/>
      <c r="AU218" s="125"/>
      <c r="AV218" s="125"/>
    </row>
    <row r="219" spans="1:48" ht="12.75" customHeight="1">
      <c r="A219" s="46"/>
      <c r="B219" s="47"/>
      <c r="C219" s="36" t="s">
        <v>1050</v>
      </c>
      <c r="D219" s="34"/>
      <c r="E219" s="35" t="s">
        <v>376</v>
      </c>
      <c r="F219" s="35" t="s">
        <v>376</v>
      </c>
      <c r="G219" s="35" t="s">
        <v>376</v>
      </c>
      <c r="H219" s="35" t="s">
        <v>376</v>
      </c>
      <c r="I219" s="35" t="s">
        <v>376</v>
      </c>
      <c r="J219" s="35" t="s">
        <v>376</v>
      </c>
      <c r="K219" s="35" t="s">
        <v>376</v>
      </c>
      <c r="L219" s="35" t="s">
        <v>376</v>
      </c>
      <c r="M219" s="35" t="s">
        <v>376</v>
      </c>
      <c r="N219" s="35" t="s">
        <v>376</v>
      </c>
      <c r="O219" s="35">
        <v>2000.45</v>
      </c>
      <c r="P219" s="35" t="s">
        <v>376</v>
      </c>
      <c r="Q219" s="35" t="s">
        <v>376</v>
      </c>
      <c r="R219" s="35" t="s">
        <v>376</v>
      </c>
      <c r="S219" s="35" t="s">
        <v>376</v>
      </c>
      <c r="T219" s="35" t="s">
        <v>376</v>
      </c>
      <c r="U219" s="35" t="s">
        <v>376</v>
      </c>
      <c r="V219" s="95"/>
      <c r="W219" s="150" t="s">
        <v>376</v>
      </c>
      <c r="X219" s="143"/>
      <c r="Y219" s="165"/>
      <c r="Z219" s="125"/>
      <c r="AA219" s="151"/>
      <c r="AB219" s="152"/>
      <c r="AC219" s="125"/>
      <c r="AD219" s="125"/>
      <c r="AE219" s="125"/>
      <c r="AF219" s="125"/>
      <c r="AG219" s="125"/>
      <c r="AH219" s="125"/>
      <c r="AI219" s="125"/>
      <c r="AJ219" s="125"/>
      <c r="AK219" s="125"/>
      <c r="AL219" s="125"/>
      <c r="AM219" s="125"/>
      <c r="AN219" s="125"/>
      <c r="AO219" s="125"/>
      <c r="AP219" s="125"/>
      <c r="AQ219" s="125"/>
      <c r="AR219" s="125"/>
      <c r="AS219" s="125"/>
      <c r="AT219" s="125"/>
      <c r="AU219" s="125"/>
      <c r="AV219" s="125"/>
    </row>
    <row r="220" spans="1:48" ht="12.75" customHeight="1">
      <c r="A220" s="46"/>
      <c r="B220" s="47"/>
      <c r="C220" s="36" t="s">
        <v>1051</v>
      </c>
      <c r="D220" s="34"/>
      <c r="E220" s="118">
        <f t="shared" ref="E220:P220" si="21">E218/$D$218</f>
        <v>34.204545454545503</v>
      </c>
      <c r="F220" s="118">
        <f t="shared" si="21"/>
        <v>23.966098484848501</v>
      </c>
      <c r="G220" s="118">
        <f t="shared" si="21"/>
        <v>32.352575757575799</v>
      </c>
      <c r="H220" s="118">
        <f t="shared" si="21"/>
        <v>36.006079545454497</v>
      </c>
      <c r="I220" s="118">
        <f t="shared" si="21"/>
        <v>27.783712121212101</v>
      </c>
      <c r="J220" s="118">
        <f t="shared" si="21"/>
        <v>24.213162878787902</v>
      </c>
      <c r="K220" s="118">
        <f t="shared" si="21"/>
        <v>28.9441287878788</v>
      </c>
      <c r="L220" s="118">
        <f t="shared" si="21"/>
        <v>34.3250946969697</v>
      </c>
      <c r="M220" s="118">
        <f t="shared" si="21"/>
        <v>34.958901515151503</v>
      </c>
      <c r="N220" s="118">
        <f t="shared" si="21"/>
        <v>32.1829545454545</v>
      </c>
      <c r="O220" s="118">
        <f t="shared" si="21"/>
        <v>76.599810606060601</v>
      </c>
      <c r="P220" s="118">
        <f t="shared" si="21"/>
        <v>50.2105113636364</v>
      </c>
      <c r="Q220" s="118">
        <f>'2006'!E224</f>
        <v>32.073863636363598</v>
      </c>
      <c r="R220" s="118">
        <f>'2006'!F224</f>
        <v>21.9747159090909</v>
      </c>
      <c r="S220" s="118">
        <f>'2006'!G224</f>
        <v>27.584469696969698</v>
      </c>
      <c r="T220" s="118">
        <f>'2006'!H224</f>
        <v>24.172159090909101</v>
      </c>
      <c r="U220" s="118">
        <f>'2006'!I224</f>
        <v>28.231628787878801</v>
      </c>
      <c r="V220" s="95"/>
      <c r="W220" s="131"/>
      <c r="X220" s="142">
        <f>SUM(L220:W220)</f>
        <v>362.31410984848497</v>
      </c>
      <c r="Y220" s="164">
        <f>AVERAGE(L220:W220)</f>
        <v>36.231410984848502</v>
      </c>
      <c r="Z220" s="125"/>
      <c r="AA220" s="166">
        <f>'2006'!AC223+'2005'!AI325</f>
        <v>2000.45</v>
      </c>
      <c r="AB220" s="313">
        <f>AA220/10/D218</f>
        <v>0.37887310606060598</v>
      </c>
      <c r="AC220" s="125"/>
      <c r="AD220" s="125"/>
      <c r="AE220" s="125"/>
      <c r="AF220" s="125"/>
      <c r="AG220" s="125"/>
      <c r="AH220" s="125"/>
      <c r="AI220" s="125"/>
      <c r="AJ220" s="125"/>
      <c r="AK220" s="125"/>
      <c r="AL220" s="125"/>
      <c r="AM220" s="125"/>
      <c r="AN220" s="125"/>
      <c r="AO220" s="125"/>
      <c r="AP220" s="125"/>
      <c r="AQ220" s="125"/>
      <c r="AR220" s="125"/>
      <c r="AS220" s="125"/>
      <c r="AT220" s="125"/>
      <c r="AU220" s="125"/>
      <c r="AV220" s="125"/>
    </row>
    <row r="221" spans="1:48" ht="12.75" customHeight="1">
      <c r="A221" s="46"/>
      <c r="B221" s="47"/>
      <c r="C221" s="36" t="s">
        <v>1052</v>
      </c>
      <c r="D221" s="34"/>
      <c r="E221" s="35"/>
      <c r="F221" s="35"/>
      <c r="G221" s="35"/>
      <c r="H221" s="45"/>
      <c r="I221" s="35"/>
      <c r="J221" s="35"/>
      <c r="K221" s="35"/>
      <c r="L221" s="35"/>
      <c r="M221" s="35"/>
      <c r="N221" s="35"/>
      <c r="O221" s="35" t="s">
        <v>1053</v>
      </c>
      <c r="P221" s="35"/>
      <c r="Q221" s="35"/>
      <c r="R221" s="35"/>
      <c r="S221" s="35"/>
      <c r="T221" s="35"/>
      <c r="U221" s="35"/>
      <c r="V221" s="95"/>
      <c r="W221" s="131"/>
      <c r="X221" s="143"/>
      <c r="Y221" s="167">
        <f>Y220/D218</f>
        <v>6.8620096562213004E-2</v>
      </c>
      <c r="Z221" s="125"/>
      <c r="AA221" s="151"/>
      <c r="AB221" s="152"/>
      <c r="AC221" s="125"/>
      <c r="AD221" s="125"/>
      <c r="AE221" s="125"/>
      <c r="AF221" s="125"/>
      <c r="AG221" s="125"/>
      <c r="AH221" s="125"/>
      <c r="AI221" s="125"/>
      <c r="AJ221" s="125"/>
      <c r="AK221" s="125"/>
      <c r="AL221" s="125"/>
      <c r="AM221" s="125"/>
      <c r="AN221" s="125"/>
      <c r="AO221" s="125"/>
      <c r="AP221" s="125"/>
      <c r="AQ221" s="125"/>
      <c r="AR221" s="125"/>
      <c r="AS221" s="125"/>
      <c r="AT221" s="125"/>
      <c r="AU221" s="125"/>
      <c r="AV221" s="125"/>
    </row>
    <row r="222" spans="1:48" ht="12.75" customHeight="1">
      <c r="A222" s="46"/>
      <c r="B222" s="47"/>
      <c r="C222" s="36" t="s">
        <v>1054</v>
      </c>
      <c r="D222" s="34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148"/>
      <c r="R222" s="149"/>
      <c r="S222" s="95"/>
      <c r="T222" s="95"/>
      <c r="U222" s="95"/>
      <c r="V222" s="95"/>
      <c r="W222" s="131"/>
      <c r="X222" s="143"/>
      <c r="Y222" s="165"/>
      <c r="Z222" s="125"/>
      <c r="AA222" s="151"/>
      <c r="AB222" s="152"/>
      <c r="AC222" s="125"/>
      <c r="AD222" s="125"/>
      <c r="AE222" s="125"/>
      <c r="AF222" s="125"/>
      <c r="AG222" s="125"/>
      <c r="AH222" s="125"/>
      <c r="AI222" s="125"/>
      <c r="AJ222" s="125"/>
      <c r="AK222" s="125"/>
      <c r="AL222" s="125"/>
      <c r="AM222" s="125"/>
      <c r="AN222" s="125"/>
      <c r="AO222" s="125"/>
      <c r="AP222" s="125"/>
      <c r="AQ222" s="125"/>
      <c r="AR222" s="125"/>
      <c r="AS222" s="125"/>
      <c r="AT222" s="125"/>
      <c r="AU222" s="125"/>
      <c r="AV222" s="125"/>
    </row>
    <row r="223" spans="1:48" ht="12.75" customHeight="1">
      <c r="A223" s="46"/>
      <c r="B223" s="47"/>
      <c r="C223" s="36"/>
      <c r="D223" s="34"/>
      <c r="E223" s="197"/>
      <c r="F223" s="197"/>
      <c r="G223" s="197"/>
      <c r="H223" s="197"/>
      <c r="I223" s="197"/>
      <c r="J223" s="197"/>
      <c r="K223" s="197"/>
      <c r="L223" s="197"/>
      <c r="M223" s="41"/>
      <c r="N223" s="41"/>
      <c r="O223" s="41"/>
      <c r="P223" s="41"/>
      <c r="Q223" s="148"/>
      <c r="R223" s="149"/>
      <c r="S223" s="95"/>
      <c r="T223" s="95"/>
      <c r="U223" s="95"/>
      <c r="V223" s="95"/>
      <c r="W223" s="131"/>
      <c r="X223" s="143"/>
      <c r="Y223" s="165"/>
      <c r="Z223" s="125"/>
      <c r="AA223" s="151"/>
      <c r="AB223" s="152"/>
      <c r="AC223" s="125"/>
      <c r="AD223" s="125"/>
      <c r="AE223" s="125"/>
      <c r="AF223" s="125"/>
      <c r="AG223" s="125"/>
      <c r="AH223" s="125"/>
      <c r="AI223" s="125"/>
      <c r="AJ223" s="125"/>
      <c r="AK223" s="125"/>
      <c r="AL223" s="125"/>
      <c r="AM223" s="125"/>
      <c r="AN223" s="125"/>
      <c r="AO223" s="125"/>
      <c r="AP223" s="125"/>
      <c r="AQ223" s="125"/>
      <c r="AR223" s="125"/>
      <c r="AS223" s="125"/>
      <c r="AT223" s="125"/>
      <c r="AU223" s="125"/>
      <c r="AV223" s="125"/>
    </row>
    <row r="224" spans="1:48" ht="12.75" customHeight="1">
      <c r="A224" s="42" t="s">
        <v>625</v>
      </c>
      <c r="B224" s="43">
        <v>233</v>
      </c>
      <c r="C224" s="199" t="s">
        <v>1055</v>
      </c>
      <c r="D224" s="29">
        <v>803</v>
      </c>
      <c r="E224" s="288">
        <v>34998.959999999999</v>
      </c>
      <c r="F224" s="288">
        <v>31209.19</v>
      </c>
      <c r="G224" s="288">
        <v>45438.98</v>
      </c>
      <c r="H224" s="288">
        <v>42212.14</v>
      </c>
      <c r="I224" s="288">
        <v>42908.38</v>
      </c>
      <c r="J224" s="288">
        <v>42909.42</v>
      </c>
      <c r="K224" s="288">
        <v>44761.71</v>
      </c>
      <c r="L224" s="117">
        <v>44466.67</v>
      </c>
      <c r="M224" s="216">
        <v>39394.480000000003</v>
      </c>
      <c r="N224" s="216">
        <v>39732.51</v>
      </c>
      <c r="O224" s="216">
        <v>36902.47</v>
      </c>
      <c r="P224" s="216">
        <v>31991.91</v>
      </c>
      <c r="Q224" s="62">
        <v>29034.77</v>
      </c>
      <c r="R224" s="62">
        <v>34758.76</v>
      </c>
      <c r="S224" s="62">
        <v>42540.38</v>
      </c>
      <c r="T224" s="62">
        <v>34065.46</v>
      </c>
      <c r="U224" s="62">
        <v>42076.73</v>
      </c>
      <c r="V224" s="62">
        <v>42473.33</v>
      </c>
      <c r="W224" s="131"/>
      <c r="X224" s="142">
        <f>SUM(L224:W224)</f>
        <v>417437.47</v>
      </c>
      <c r="Y224" s="164">
        <f>AVERAGE(L224:W224)</f>
        <v>37948.860909090901</v>
      </c>
      <c r="Z224" s="125"/>
      <c r="AA224" s="151"/>
      <c r="AB224" s="152"/>
      <c r="AC224" s="125"/>
      <c r="AD224" s="125"/>
      <c r="AE224" s="125"/>
      <c r="AF224" s="125"/>
      <c r="AG224" s="125"/>
      <c r="AH224" s="125"/>
      <c r="AI224" s="125"/>
      <c r="AJ224" s="125"/>
      <c r="AK224" s="125"/>
      <c r="AL224" s="125"/>
      <c r="AM224" s="125"/>
      <c r="AN224" s="125"/>
      <c r="AO224" s="125"/>
      <c r="AP224" s="125"/>
      <c r="AQ224" s="125"/>
      <c r="AR224" s="125"/>
      <c r="AS224" s="125"/>
      <c r="AT224" s="125"/>
      <c r="AU224" s="125"/>
      <c r="AV224" s="125"/>
    </row>
    <row r="225" spans="1:48" ht="12.75" customHeight="1">
      <c r="A225" s="46"/>
      <c r="B225" s="47"/>
      <c r="C225" s="73" t="s">
        <v>1056</v>
      </c>
      <c r="D225" s="32" t="s">
        <v>660</v>
      </c>
      <c r="E225" s="60" t="s">
        <v>376</v>
      </c>
      <c r="F225" s="60" t="s">
        <v>376</v>
      </c>
      <c r="G225" s="60" t="s">
        <v>376</v>
      </c>
      <c r="H225" s="60" t="s">
        <v>376</v>
      </c>
      <c r="I225" s="60" t="s">
        <v>376</v>
      </c>
      <c r="J225" s="60" t="s">
        <v>376</v>
      </c>
      <c r="K225" s="60" t="s">
        <v>376</v>
      </c>
      <c r="L225" s="113" t="s">
        <v>376</v>
      </c>
      <c r="M225" s="127" t="s">
        <v>376</v>
      </c>
      <c r="N225" s="127" t="s">
        <v>376</v>
      </c>
      <c r="O225" s="127" t="s">
        <v>376</v>
      </c>
      <c r="P225" s="127" t="s">
        <v>376</v>
      </c>
      <c r="Q225" s="60" t="s">
        <v>376</v>
      </c>
      <c r="R225" s="60" t="s">
        <v>376</v>
      </c>
      <c r="S225" s="60" t="s">
        <v>376</v>
      </c>
      <c r="T225" s="60" t="s">
        <v>376</v>
      </c>
      <c r="U225" s="60" t="s">
        <v>376</v>
      </c>
      <c r="V225" s="60" t="s">
        <v>376</v>
      </c>
      <c r="W225" s="150" t="s">
        <v>376</v>
      </c>
      <c r="X225" s="143"/>
      <c r="Y225" s="165"/>
      <c r="Z225" s="125"/>
      <c r="AA225" s="151"/>
      <c r="AB225" s="152"/>
      <c r="AC225" s="125"/>
      <c r="AD225" s="125"/>
      <c r="AE225" s="125"/>
      <c r="AF225" s="125"/>
      <c r="AG225" s="125"/>
      <c r="AH225" s="125"/>
      <c r="AI225" s="125"/>
      <c r="AJ225" s="125"/>
      <c r="AK225" s="125"/>
      <c r="AL225" s="125"/>
      <c r="AM225" s="125"/>
      <c r="AN225" s="125"/>
      <c r="AO225" s="125"/>
      <c r="AP225" s="125"/>
      <c r="AQ225" s="125"/>
      <c r="AR225" s="125"/>
      <c r="AS225" s="125"/>
      <c r="AT225" s="125"/>
      <c r="AU225" s="125"/>
      <c r="AV225" s="125"/>
    </row>
    <row r="226" spans="1:48" ht="12.75" customHeight="1">
      <c r="A226" s="46"/>
      <c r="B226" s="47"/>
      <c r="C226" s="36" t="s">
        <v>1057</v>
      </c>
      <c r="D226" s="32"/>
      <c r="E226" s="224">
        <f t="shared" ref="E226:P226" si="22">E224/$D$224</f>
        <v>43.585255292652597</v>
      </c>
      <c r="F226" s="224">
        <f t="shared" si="22"/>
        <v>38.865740971357397</v>
      </c>
      <c r="G226" s="224">
        <f t="shared" si="22"/>
        <v>56.586525529265302</v>
      </c>
      <c r="H226" s="224">
        <f t="shared" si="22"/>
        <v>52.5680448318804</v>
      </c>
      <c r="I226" s="224">
        <f t="shared" si="22"/>
        <v>53.435093399750897</v>
      </c>
      <c r="J226" s="224">
        <f t="shared" si="22"/>
        <v>53.436388542963897</v>
      </c>
      <c r="K226" s="224">
        <f t="shared" si="22"/>
        <v>55.743100871731002</v>
      </c>
      <c r="L226" s="301">
        <f t="shared" si="22"/>
        <v>55.375678704856803</v>
      </c>
      <c r="M226" s="301">
        <f t="shared" si="22"/>
        <v>49.059128268991302</v>
      </c>
      <c r="N226" s="301">
        <f t="shared" si="22"/>
        <v>49.480087173100898</v>
      </c>
      <c r="O226" s="301">
        <f t="shared" si="22"/>
        <v>45.955753424657502</v>
      </c>
      <c r="P226" s="118">
        <f t="shared" si="22"/>
        <v>39.840485678704901</v>
      </c>
      <c r="Q226" s="118">
        <f>'2006'!E230</f>
        <v>36.1578704856787</v>
      </c>
      <c r="R226" s="118">
        <f>'2006'!F230</f>
        <v>43.286127023661301</v>
      </c>
      <c r="S226" s="118">
        <f>'2006'!G230</f>
        <v>52.976811955168102</v>
      </c>
      <c r="T226" s="118">
        <f>'2006'!H230</f>
        <v>42.422739726027402</v>
      </c>
      <c r="U226" s="118">
        <f>'2006'!I230</f>
        <v>52.399414694894098</v>
      </c>
      <c r="V226" s="118">
        <f>'2006'!J230</f>
        <v>52.8933125778331</v>
      </c>
      <c r="W226" s="131"/>
      <c r="X226" s="142">
        <f>SUM(L226:W226)</f>
        <v>519.84740971357405</v>
      </c>
      <c r="Y226" s="164">
        <f>AVERAGE(L226:W226)</f>
        <v>47.258855428506699</v>
      </c>
      <c r="Z226" s="125"/>
      <c r="AA226" s="151"/>
      <c r="AB226" s="152"/>
      <c r="AC226" s="125"/>
      <c r="AD226" s="125"/>
      <c r="AE226" s="125"/>
      <c r="AF226" s="125"/>
      <c r="AG226" s="125"/>
      <c r="AH226" s="125"/>
      <c r="AI226" s="125"/>
      <c r="AJ226" s="125"/>
      <c r="AK226" s="125"/>
      <c r="AL226" s="125"/>
      <c r="AM226" s="125"/>
      <c r="AN226" s="125"/>
      <c r="AO226" s="125"/>
      <c r="AP226" s="125"/>
      <c r="AQ226" s="125"/>
      <c r="AR226" s="125"/>
      <c r="AS226" s="125"/>
      <c r="AT226" s="125"/>
      <c r="AU226" s="125"/>
      <c r="AV226" s="125"/>
    </row>
    <row r="227" spans="1:48" ht="12.75" customHeight="1">
      <c r="A227" s="46"/>
      <c r="B227" s="47"/>
      <c r="C227" s="36" t="s">
        <v>1058</v>
      </c>
      <c r="D227" s="32"/>
      <c r="E227" s="144"/>
      <c r="F227" s="144"/>
      <c r="G227" s="144"/>
      <c r="H227" s="144"/>
      <c r="I227" s="144"/>
      <c r="J227" s="144"/>
      <c r="K227" s="144"/>
      <c r="L227" s="144"/>
      <c r="M227" s="240"/>
      <c r="N227" s="240"/>
      <c r="O227" s="240"/>
      <c r="P227" s="240"/>
      <c r="Q227" s="144"/>
      <c r="R227" s="144"/>
      <c r="S227" s="144"/>
      <c r="T227" s="144"/>
      <c r="U227" s="144"/>
      <c r="V227" s="144"/>
      <c r="W227" s="131"/>
      <c r="X227" s="143"/>
      <c r="Y227" s="167">
        <f>Y226/D224</f>
        <v>5.8852871019310998E-2</v>
      </c>
      <c r="Z227" s="125"/>
      <c r="AA227" s="151"/>
      <c r="AB227" s="152"/>
      <c r="AC227" s="125"/>
      <c r="AD227" s="125"/>
      <c r="AE227" s="125"/>
      <c r="AF227" s="125"/>
      <c r="AG227" s="125"/>
      <c r="AH227" s="125"/>
      <c r="AI227" s="125"/>
      <c r="AJ227" s="125"/>
      <c r="AK227" s="125"/>
      <c r="AL227" s="125"/>
      <c r="AM227" s="125"/>
      <c r="AN227" s="125"/>
      <c r="AO227" s="125"/>
      <c r="AP227" s="125"/>
      <c r="AQ227" s="125"/>
      <c r="AR227" s="125"/>
      <c r="AS227" s="125"/>
      <c r="AT227" s="125"/>
      <c r="AU227" s="125"/>
      <c r="AV227" s="125"/>
    </row>
    <row r="228" spans="1:48" ht="12.75" customHeight="1">
      <c r="A228" s="46"/>
      <c r="B228" s="47"/>
      <c r="C228" s="151" t="s">
        <v>1059</v>
      </c>
      <c r="D228" s="32"/>
      <c r="E228" s="62"/>
      <c r="F228" s="62" t="s">
        <v>660</v>
      </c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148"/>
      <c r="R228" s="149"/>
      <c r="S228" s="95"/>
      <c r="T228" s="95"/>
      <c r="U228" s="95"/>
      <c r="V228" s="95"/>
      <c r="W228" s="131"/>
      <c r="X228" s="143"/>
      <c r="Y228" s="165"/>
      <c r="Z228" s="125"/>
      <c r="AA228" s="151"/>
      <c r="AB228" s="152"/>
      <c r="AC228" s="125"/>
      <c r="AD228" s="125"/>
      <c r="AE228" s="125"/>
      <c r="AF228" s="125"/>
      <c r="AG228" s="125"/>
      <c r="AH228" s="125"/>
      <c r="AI228" s="125"/>
      <c r="AJ228" s="125"/>
      <c r="AK228" s="125"/>
      <c r="AL228" s="125"/>
      <c r="AM228" s="125"/>
      <c r="AN228" s="125"/>
      <c r="AO228" s="125"/>
      <c r="AP228" s="125"/>
      <c r="AQ228" s="125"/>
      <c r="AR228" s="125"/>
      <c r="AS228" s="125"/>
      <c r="AT228" s="125"/>
      <c r="AU228" s="125"/>
      <c r="AV228" s="125"/>
    </row>
    <row r="229" spans="1:48" ht="12.75" customHeight="1">
      <c r="A229" s="46"/>
      <c r="B229" s="47"/>
      <c r="C229" s="36" t="s">
        <v>1060</v>
      </c>
      <c r="D229" s="3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148"/>
      <c r="R229" s="149"/>
      <c r="S229" s="95"/>
      <c r="T229" s="95"/>
      <c r="U229" s="95"/>
      <c r="V229" s="95"/>
      <c r="W229" s="131"/>
      <c r="X229" s="143"/>
      <c r="Y229" s="165"/>
      <c r="Z229" s="125"/>
      <c r="AA229" s="151"/>
      <c r="AB229" s="152"/>
      <c r="AC229" s="125"/>
      <c r="AD229" s="125"/>
      <c r="AE229" s="125"/>
      <c r="AF229" s="125"/>
      <c r="AG229" s="125"/>
      <c r="AH229" s="125"/>
      <c r="AI229" s="125"/>
      <c r="AJ229" s="125"/>
      <c r="AK229" s="125"/>
      <c r="AL229" s="125"/>
      <c r="AM229" s="125"/>
      <c r="AN229" s="125"/>
      <c r="AO229" s="125"/>
      <c r="AP229" s="125"/>
      <c r="AQ229" s="125"/>
      <c r="AR229" s="125"/>
      <c r="AS229" s="125"/>
      <c r="AT229" s="125"/>
      <c r="AU229" s="125"/>
      <c r="AV229" s="125"/>
    </row>
    <row r="230" spans="1:48" ht="12.75" customHeight="1">
      <c r="A230" s="46"/>
      <c r="B230" s="47"/>
      <c r="C230" s="36" t="s">
        <v>1061</v>
      </c>
      <c r="D230" s="3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148"/>
      <c r="R230" s="149"/>
      <c r="S230" s="95"/>
      <c r="T230" s="95"/>
      <c r="U230" s="95"/>
      <c r="V230" s="95"/>
      <c r="W230" s="131"/>
      <c r="X230" s="143"/>
      <c r="Y230" s="165"/>
      <c r="Z230" s="125"/>
      <c r="AA230" s="151"/>
      <c r="AB230" s="152"/>
      <c r="AC230" s="125"/>
      <c r="AD230" s="125"/>
      <c r="AE230" s="125"/>
      <c r="AF230" s="125"/>
      <c r="AG230" s="125"/>
      <c r="AH230" s="125"/>
      <c r="AI230" s="125"/>
      <c r="AJ230" s="125"/>
      <c r="AK230" s="125"/>
      <c r="AL230" s="125"/>
      <c r="AM230" s="125"/>
      <c r="AN230" s="125"/>
      <c r="AO230" s="125"/>
      <c r="AP230" s="125"/>
      <c r="AQ230" s="125"/>
      <c r="AR230" s="125"/>
      <c r="AS230" s="125"/>
      <c r="AT230" s="125"/>
      <c r="AU230" s="125"/>
      <c r="AV230" s="125"/>
    </row>
    <row r="231" spans="1:48" ht="12.75" customHeight="1">
      <c r="A231" s="46"/>
      <c r="B231" s="47"/>
      <c r="C231" s="36" t="s">
        <v>682</v>
      </c>
      <c r="D231" s="3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148"/>
      <c r="R231" s="149"/>
      <c r="S231" s="95"/>
      <c r="T231" s="95"/>
      <c r="U231" s="95"/>
      <c r="V231" s="95"/>
      <c r="W231" s="131"/>
      <c r="X231" s="143"/>
      <c r="Y231" s="165"/>
      <c r="Z231" s="125"/>
      <c r="AA231" s="151"/>
      <c r="AB231" s="152"/>
      <c r="AC231" s="125"/>
      <c r="AD231" s="125"/>
      <c r="AE231" s="125"/>
      <c r="AF231" s="125"/>
      <c r="AG231" s="125"/>
      <c r="AH231" s="125"/>
      <c r="AI231" s="125"/>
      <c r="AJ231" s="125"/>
      <c r="AK231" s="125"/>
      <c r="AL231" s="125"/>
      <c r="AM231" s="125"/>
      <c r="AN231" s="125"/>
      <c r="AO231" s="125"/>
      <c r="AP231" s="125"/>
      <c r="AQ231" s="125"/>
      <c r="AR231" s="125"/>
      <c r="AS231" s="125"/>
      <c r="AT231" s="125"/>
      <c r="AU231" s="125"/>
      <c r="AV231" s="125"/>
    </row>
    <row r="232" spans="1:48" ht="12.75" customHeight="1">
      <c r="A232" s="46"/>
      <c r="B232" s="47"/>
      <c r="C232" s="36" t="s">
        <v>1062</v>
      </c>
      <c r="D232" s="3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148"/>
      <c r="R232" s="149"/>
      <c r="S232" s="95"/>
      <c r="T232" s="95"/>
      <c r="U232" s="95"/>
      <c r="V232" s="95"/>
      <c r="W232" s="131"/>
      <c r="X232" s="143"/>
      <c r="Y232" s="165"/>
      <c r="Z232" s="125"/>
      <c r="AA232" s="151"/>
      <c r="AB232" s="152"/>
      <c r="AC232" s="125"/>
      <c r="AD232" s="125"/>
      <c r="AE232" s="125"/>
      <c r="AF232" s="125"/>
      <c r="AG232" s="125"/>
      <c r="AH232" s="125"/>
      <c r="AI232" s="125"/>
      <c r="AJ232" s="125"/>
      <c r="AK232" s="125"/>
      <c r="AL232" s="125"/>
      <c r="AM232" s="125"/>
      <c r="AN232" s="125"/>
      <c r="AO232" s="125"/>
      <c r="AP232" s="125"/>
      <c r="AQ232" s="125"/>
      <c r="AR232" s="125"/>
      <c r="AS232" s="125"/>
      <c r="AT232" s="125"/>
      <c r="AU232" s="125"/>
      <c r="AV232" s="125"/>
    </row>
    <row r="233" spans="1:48" ht="12.75" customHeight="1">
      <c r="A233" s="46"/>
      <c r="B233" s="89"/>
      <c r="C233" s="3" t="s">
        <v>1063</v>
      </c>
      <c r="D233" s="3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148"/>
      <c r="R233" s="149"/>
      <c r="S233" s="95"/>
      <c r="T233" s="95"/>
      <c r="U233" s="95"/>
      <c r="V233" s="95"/>
      <c r="W233" s="131"/>
      <c r="X233" s="143"/>
      <c r="Y233" s="165"/>
      <c r="Z233" s="125"/>
      <c r="AA233" s="151"/>
      <c r="AB233" s="152"/>
      <c r="AC233" s="125"/>
      <c r="AD233" s="125"/>
      <c r="AE233" s="125"/>
      <c r="AF233" s="125"/>
      <c r="AG233" s="125"/>
      <c r="AH233" s="125"/>
      <c r="AI233" s="125"/>
      <c r="AJ233" s="125"/>
      <c r="AK233" s="125"/>
      <c r="AL233" s="125"/>
      <c r="AM233" s="125"/>
      <c r="AN233" s="125"/>
      <c r="AO233" s="125"/>
      <c r="AP233" s="125"/>
      <c r="AQ233" s="125"/>
      <c r="AR233" s="125"/>
      <c r="AS233" s="125"/>
      <c r="AT233" s="125"/>
      <c r="AU233" s="125"/>
      <c r="AV233" s="125"/>
    </row>
    <row r="234" spans="1:48" ht="53.25" customHeight="1">
      <c r="A234" s="52"/>
      <c r="B234" s="53"/>
      <c r="C234" s="54" t="s">
        <v>1843</v>
      </c>
      <c r="D234" s="66"/>
      <c r="E234" s="289"/>
      <c r="F234" s="289"/>
      <c r="G234" s="289"/>
      <c r="H234" s="289"/>
      <c r="I234" s="289"/>
      <c r="J234" s="289"/>
      <c r="K234" s="289"/>
      <c r="L234" s="289"/>
      <c r="M234" s="289"/>
      <c r="N234" s="289"/>
      <c r="O234" s="289"/>
      <c r="P234" s="302"/>
      <c r="Q234" s="148"/>
      <c r="R234" s="149"/>
      <c r="S234" s="95"/>
      <c r="T234" s="95"/>
      <c r="U234" s="95"/>
      <c r="V234" s="95"/>
      <c r="W234" s="131"/>
      <c r="X234" s="143"/>
      <c r="Y234" s="165"/>
      <c r="Z234" s="125"/>
      <c r="AA234" s="151"/>
      <c r="AB234" s="152"/>
      <c r="AC234" s="125"/>
      <c r="AD234" s="125"/>
      <c r="AE234" s="125"/>
      <c r="AF234" s="125"/>
      <c r="AG234" s="125"/>
      <c r="AH234" s="125"/>
      <c r="AI234" s="125"/>
      <c r="AJ234" s="125"/>
      <c r="AK234" s="125"/>
      <c r="AL234" s="125"/>
      <c r="AM234" s="125"/>
      <c r="AN234" s="125"/>
      <c r="AO234" s="125"/>
      <c r="AP234" s="125"/>
      <c r="AQ234" s="125"/>
      <c r="AR234" s="125"/>
      <c r="AS234" s="125"/>
      <c r="AT234" s="125"/>
      <c r="AU234" s="125"/>
      <c r="AV234" s="125"/>
    </row>
    <row r="235" spans="1:48" ht="12.75" customHeight="1">
      <c r="A235" s="46" t="s">
        <v>1065</v>
      </c>
      <c r="B235" s="47">
        <v>462</v>
      </c>
      <c r="C235" s="290" t="s">
        <v>1066</v>
      </c>
      <c r="D235" s="58">
        <v>5939</v>
      </c>
      <c r="E235" s="252">
        <v>191262.94</v>
      </c>
      <c r="F235" s="252">
        <v>209444.62</v>
      </c>
      <c r="G235" s="252">
        <v>220754.57</v>
      </c>
      <c r="H235" s="252">
        <v>187567.95</v>
      </c>
      <c r="I235" s="252">
        <v>197558.93</v>
      </c>
      <c r="J235" s="252">
        <v>213583.68</v>
      </c>
      <c r="K235" s="252">
        <v>211699.96</v>
      </c>
      <c r="L235" s="252">
        <v>199138.98</v>
      </c>
      <c r="M235" s="252">
        <v>202916.53</v>
      </c>
      <c r="N235" s="252">
        <v>243460.94</v>
      </c>
      <c r="O235" s="252">
        <v>232351.55</v>
      </c>
      <c r="P235" s="252">
        <v>262137.34</v>
      </c>
      <c r="Q235" s="252">
        <v>227219.66</v>
      </c>
      <c r="R235" s="252">
        <v>225663.3</v>
      </c>
      <c r="S235" s="252">
        <v>244640.01</v>
      </c>
      <c r="T235" s="252">
        <v>241356.25</v>
      </c>
      <c r="U235" s="252">
        <v>242539.06</v>
      </c>
      <c r="V235" s="252">
        <v>239052.87</v>
      </c>
      <c r="W235" s="274">
        <v>258804.57</v>
      </c>
      <c r="X235" s="142">
        <f>SUM(L235:W235)</f>
        <v>2819281.06</v>
      </c>
      <c r="Y235" s="164">
        <f>AVERAGE(L235:W235)</f>
        <v>234940.088333333</v>
      </c>
      <c r="Z235" s="125"/>
      <c r="AA235" s="151"/>
      <c r="AB235" s="152"/>
      <c r="AC235" s="125"/>
      <c r="AD235" s="125"/>
      <c r="AE235" s="125"/>
      <c r="AF235" s="125"/>
      <c r="AG235" s="125"/>
      <c r="AH235" s="125"/>
      <c r="AI235" s="125"/>
      <c r="AJ235" s="125"/>
      <c r="AK235" s="125"/>
      <c r="AL235" s="125"/>
      <c r="AM235" s="125"/>
      <c r="AN235" s="125"/>
      <c r="AO235" s="125"/>
      <c r="AP235" s="125"/>
      <c r="AQ235" s="125"/>
      <c r="AR235" s="125"/>
      <c r="AS235" s="125"/>
      <c r="AT235" s="125"/>
      <c r="AU235" s="125"/>
      <c r="AV235" s="125"/>
    </row>
    <row r="236" spans="1:48" ht="12.75" customHeight="1">
      <c r="A236" s="46" t="s">
        <v>1067</v>
      </c>
      <c r="B236" s="47"/>
      <c r="C236" s="33" t="s">
        <v>1068</v>
      </c>
      <c r="D236" s="32"/>
      <c r="E236" s="60" t="s">
        <v>376</v>
      </c>
      <c r="F236" s="60" t="s">
        <v>376</v>
      </c>
      <c r="G236" s="60" t="s">
        <v>376</v>
      </c>
      <c r="H236" s="60" t="s">
        <v>376</v>
      </c>
      <c r="I236" s="60" t="s">
        <v>376</v>
      </c>
      <c r="J236" s="60" t="s">
        <v>376</v>
      </c>
      <c r="K236" s="60" t="s">
        <v>376</v>
      </c>
      <c r="L236" s="60" t="s">
        <v>376</v>
      </c>
      <c r="M236" s="60" t="s">
        <v>376</v>
      </c>
      <c r="N236" s="60" t="s">
        <v>376</v>
      </c>
      <c r="O236" s="60" t="s">
        <v>376</v>
      </c>
      <c r="P236" s="60" t="s">
        <v>376</v>
      </c>
      <c r="Q236" s="60" t="s">
        <v>376</v>
      </c>
      <c r="R236" s="60" t="s">
        <v>376</v>
      </c>
      <c r="S236" s="60" t="s">
        <v>376</v>
      </c>
      <c r="T236" s="60" t="s">
        <v>376</v>
      </c>
      <c r="U236" s="60" t="s">
        <v>376</v>
      </c>
      <c r="V236" s="60" t="s">
        <v>376</v>
      </c>
      <c r="W236" s="113" t="s">
        <v>376</v>
      </c>
      <c r="X236" s="143"/>
      <c r="Y236" s="165"/>
      <c r="Z236" s="125"/>
      <c r="AA236" s="151"/>
      <c r="AB236" s="152"/>
      <c r="AC236" s="125"/>
      <c r="AD236" s="125"/>
      <c r="AE236" s="125"/>
      <c r="AF236" s="125"/>
      <c r="AG236" s="125"/>
      <c r="AH236" s="125"/>
      <c r="AI236" s="125"/>
      <c r="AJ236" s="125"/>
      <c r="AK236" s="125"/>
      <c r="AL236" s="125"/>
      <c r="AM236" s="125"/>
      <c r="AN236" s="125"/>
      <c r="AO236" s="125"/>
      <c r="AP236" s="125"/>
      <c r="AQ236" s="125"/>
      <c r="AR236" s="125"/>
      <c r="AS236" s="125"/>
      <c r="AT236" s="125"/>
      <c r="AU236" s="125"/>
      <c r="AV236" s="125"/>
    </row>
    <row r="237" spans="1:48" ht="12.75" customHeight="1">
      <c r="A237" s="46"/>
      <c r="B237" s="47"/>
      <c r="C237" s="36" t="s">
        <v>1069</v>
      </c>
      <c r="D237" s="32"/>
      <c r="E237" s="224">
        <f t="shared" ref="E237:P237" si="23">E235/$D$235</f>
        <v>32.204569792894397</v>
      </c>
      <c r="F237" s="224">
        <f t="shared" si="23"/>
        <v>35.265974069708697</v>
      </c>
      <c r="G237" s="224">
        <f t="shared" si="23"/>
        <v>37.170326654318899</v>
      </c>
      <c r="H237" s="224">
        <f t="shared" si="23"/>
        <v>31.582412864118499</v>
      </c>
      <c r="I237" s="224">
        <f t="shared" si="23"/>
        <v>33.264679238929098</v>
      </c>
      <c r="J237" s="224">
        <f t="shared" si="23"/>
        <v>35.962902845596901</v>
      </c>
      <c r="K237" s="224">
        <f t="shared" si="23"/>
        <v>35.645724869506701</v>
      </c>
      <c r="L237" s="224">
        <f t="shared" si="23"/>
        <v>33.530725711399199</v>
      </c>
      <c r="M237" s="224">
        <f t="shared" si="23"/>
        <v>34.166783970365401</v>
      </c>
      <c r="N237" s="224">
        <f t="shared" si="23"/>
        <v>40.993591513722798</v>
      </c>
      <c r="O237" s="224">
        <f t="shared" si="23"/>
        <v>39.123008924061303</v>
      </c>
      <c r="P237" s="224">
        <f t="shared" si="23"/>
        <v>44.138296009429197</v>
      </c>
      <c r="Q237" s="224">
        <f>'2006'!E241</f>
        <v>38.2589089072234</v>
      </c>
      <c r="R237" s="224">
        <f>'2006'!F241</f>
        <v>37.996851321771302</v>
      </c>
      <c r="S237" s="224">
        <f>'2006'!G241</f>
        <v>41.192121569287799</v>
      </c>
      <c r="T237" s="224">
        <f>'2006'!H241</f>
        <v>40.6392069371948</v>
      </c>
      <c r="U237" s="224">
        <f>'2006'!I241</f>
        <v>40.838366728405497</v>
      </c>
      <c r="V237" s="224">
        <f>'2006'!J241</f>
        <v>40.251367233541004</v>
      </c>
      <c r="W237" s="301">
        <f>'2006'!K241</f>
        <v>43.5771291463209</v>
      </c>
      <c r="X237" s="142">
        <f>SUM(L237:W237)</f>
        <v>474.70635797272303</v>
      </c>
      <c r="Y237" s="164">
        <f>AVERAGE(L237:W237)</f>
        <v>39.5588631643936</v>
      </c>
      <c r="Z237" s="125"/>
      <c r="AA237" s="166">
        <f>'2006'!AC240+'2005'!AI342</f>
        <v>0</v>
      </c>
      <c r="AB237" s="169">
        <f>AA237/12/D235</f>
        <v>0</v>
      </c>
      <c r="AC237" s="125"/>
      <c r="AD237" s="125"/>
      <c r="AE237" s="125"/>
      <c r="AF237" s="125"/>
      <c r="AG237" s="125"/>
      <c r="AH237" s="125"/>
      <c r="AI237" s="125"/>
      <c r="AJ237" s="125"/>
      <c r="AK237" s="125"/>
      <c r="AL237" s="125"/>
      <c r="AM237" s="125"/>
      <c r="AN237" s="125"/>
      <c r="AO237" s="125"/>
      <c r="AP237" s="125"/>
      <c r="AQ237" s="125"/>
      <c r="AR237" s="125"/>
      <c r="AS237" s="125"/>
      <c r="AT237" s="125"/>
      <c r="AU237" s="125"/>
      <c r="AV237" s="125"/>
    </row>
    <row r="238" spans="1:48" ht="12.75" customHeight="1">
      <c r="A238" s="46"/>
      <c r="B238" s="47"/>
      <c r="C238" s="36" t="s">
        <v>1070</v>
      </c>
      <c r="D238" s="3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114"/>
      <c r="X238" s="143"/>
      <c r="Y238" s="167">
        <f>Y237/D235</f>
        <v>6.6608626308121803E-3</v>
      </c>
      <c r="Z238" s="125"/>
      <c r="AA238" s="151"/>
      <c r="AB238" s="152"/>
      <c r="AC238" s="125"/>
      <c r="AD238" s="125"/>
      <c r="AE238" s="125"/>
      <c r="AF238" s="125"/>
      <c r="AG238" s="125"/>
      <c r="AH238" s="125"/>
      <c r="AI238" s="125"/>
      <c r="AJ238" s="125"/>
      <c r="AK238" s="125"/>
      <c r="AL238" s="125"/>
      <c r="AM238" s="125"/>
      <c r="AN238" s="125"/>
      <c r="AO238" s="125"/>
      <c r="AP238" s="125"/>
      <c r="AQ238" s="125"/>
      <c r="AR238" s="125"/>
      <c r="AS238" s="125"/>
      <c r="AT238" s="125"/>
      <c r="AU238" s="125"/>
      <c r="AV238" s="125"/>
    </row>
    <row r="239" spans="1:48" ht="12.75" customHeight="1">
      <c r="A239" s="46"/>
      <c r="B239" s="47"/>
      <c r="C239" s="151" t="s">
        <v>1071</v>
      </c>
      <c r="D239" s="3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114"/>
      <c r="X239" s="143"/>
      <c r="Y239" s="165"/>
      <c r="Z239" s="125"/>
      <c r="AA239" s="151"/>
      <c r="AB239" s="152"/>
      <c r="AC239" s="125"/>
      <c r="AD239" s="125"/>
      <c r="AE239" s="125"/>
      <c r="AF239" s="125"/>
      <c r="AG239" s="125"/>
      <c r="AH239" s="125"/>
      <c r="AI239" s="125"/>
      <c r="AJ239" s="125"/>
      <c r="AK239" s="125"/>
      <c r="AL239" s="125"/>
      <c r="AM239" s="125"/>
      <c r="AN239" s="125"/>
      <c r="AO239" s="125"/>
      <c r="AP239" s="125"/>
      <c r="AQ239" s="125"/>
      <c r="AR239" s="125"/>
      <c r="AS239" s="125"/>
      <c r="AT239" s="125"/>
      <c r="AU239" s="125"/>
      <c r="AV239" s="125"/>
    </row>
    <row r="240" spans="1:48" ht="12.75" customHeight="1">
      <c r="A240" s="46"/>
      <c r="B240" s="47"/>
      <c r="C240" s="151" t="s">
        <v>1072</v>
      </c>
      <c r="D240" s="3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148"/>
      <c r="R240" s="149"/>
      <c r="S240" s="95"/>
      <c r="T240" s="95"/>
      <c r="U240" s="95"/>
      <c r="V240" s="95"/>
      <c r="W240" s="131"/>
      <c r="X240" s="143"/>
      <c r="Y240" s="165"/>
      <c r="Z240" s="125"/>
      <c r="AA240" s="151"/>
      <c r="AB240" s="152"/>
      <c r="AC240" s="125"/>
      <c r="AD240" s="125"/>
      <c r="AE240" s="125"/>
      <c r="AF240" s="125"/>
      <c r="AG240" s="125"/>
      <c r="AH240" s="125"/>
      <c r="AI240" s="125"/>
      <c r="AJ240" s="125"/>
      <c r="AK240" s="125"/>
      <c r="AL240" s="125"/>
      <c r="AM240" s="125"/>
      <c r="AN240" s="125"/>
      <c r="AO240" s="125"/>
      <c r="AP240" s="125"/>
      <c r="AQ240" s="125"/>
      <c r="AR240" s="125"/>
      <c r="AS240" s="125"/>
      <c r="AT240" s="125"/>
      <c r="AU240" s="125"/>
      <c r="AV240" s="125"/>
    </row>
    <row r="241" spans="1:48" ht="12.75" customHeight="1">
      <c r="A241" s="46"/>
      <c r="B241" s="47"/>
      <c r="C241" s="151" t="s">
        <v>1073</v>
      </c>
      <c r="D241" s="3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148"/>
      <c r="R241" s="149"/>
      <c r="S241" s="95"/>
      <c r="T241" s="95"/>
      <c r="U241" s="95"/>
      <c r="V241" s="95"/>
      <c r="W241" s="131"/>
      <c r="X241" s="143"/>
      <c r="Y241" s="165"/>
      <c r="Z241" s="125"/>
      <c r="AA241" s="151"/>
      <c r="AB241" s="152"/>
      <c r="AC241" s="125"/>
      <c r="AD241" s="125"/>
      <c r="AE241" s="125"/>
      <c r="AF241" s="125"/>
      <c r="AG241" s="125"/>
      <c r="AH241" s="125"/>
      <c r="AI241" s="125"/>
      <c r="AJ241" s="125"/>
      <c r="AK241" s="125"/>
      <c r="AL241" s="125"/>
      <c r="AM241" s="125"/>
      <c r="AN241" s="125"/>
      <c r="AO241" s="125"/>
      <c r="AP241" s="125"/>
      <c r="AQ241" s="125"/>
      <c r="AR241" s="125"/>
      <c r="AS241" s="125"/>
      <c r="AT241" s="125"/>
      <c r="AU241" s="125"/>
      <c r="AV241" s="125"/>
    </row>
    <row r="242" spans="1:48" ht="12.75" customHeight="1">
      <c r="A242" s="46"/>
      <c r="B242" s="47"/>
      <c r="C242" s="151" t="s">
        <v>1074</v>
      </c>
      <c r="D242" s="3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148"/>
      <c r="R242" s="149"/>
      <c r="S242" s="95"/>
      <c r="T242" s="95"/>
      <c r="U242" s="95"/>
      <c r="V242" s="95"/>
      <c r="W242" s="131"/>
      <c r="X242" s="143"/>
      <c r="Y242" s="165"/>
      <c r="Z242" s="125"/>
      <c r="AA242" s="151"/>
      <c r="AB242" s="152"/>
      <c r="AC242" s="125"/>
      <c r="AD242" s="125"/>
      <c r="AE242" s="125"/>
      <c r="AF242" s="125"/>
      <c r="AG242" s="125"/>
      <c r="AH242" s="125"/>
      <c r="AI242" s="125"/>
      <c r="AJ242" s="125"/>
      <c r="AK242" s="125"/>
      <c r="AL242" s="125"/>
      <c r="AM242" s="125"/>
      <c r="AN242" s="125"/>
      <c r="AO242" s="125"/>
      <c r="AP242" s="125"/>
      <c r="AQ242" s="125"/>
      <c r="AR242" s="125"/>
      <c r="AS242" s="125"/>
      <c r="AT242" s="125"/>
      <c r="AU242" s="125"/>
      <c r="AV242" s="125"/>
    </row>
    <row r="243" spans="1:48" ht="12.75" customHeight="1">
      <c r="A243" s="46"/>
      <c r="B243" s="47"/>
      <c r="C243" s="151" t="s">
        <v>1075</v>
      </c>
      <c r="D243" s="3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148"/>
      <c r="R243" s="149"/>
      <c r="S243" s="95"/>
      <c r="T243" s="95"/>
      <c r="U243" s="95"/>
      <c r="V243" s="95"/>
      <c r="W243" s="131"/>
      <c r="X243" s="143"/>
      <c r="Y243" s="165"/>
      <c r="Z243" s="125"/>
      <c r="AA243" s="151"/>
      <c r="AB243" s="152"/>
      <c r="AC243" s="125"/>
      <c r="AD243" s="125"/>
      <c r="AE243" s="125"/>
      <c r="AF243" s="125"/>
      <c r="AG243" s="125"/>
      <c r="AH243" s="125"/>
      <c r="AI243" s="125"/>
      <c r="AJ243" s="125"/>
      <c r="AK243" s="125"/>
      <c r="AL243" s="125"/>
      <c r="AM243" s="125"/>
      <c r="AN243" s="125"/>
      <c r="AO243" s="125"/>
      <c r="AP243" s="125"/>
      <c r="AQ243" s="125"/>
      <c r="AR243" s="125"/>
      <c r="AS243" s="125"/>
      <c r="AT243" s="125"/>
      <c r="AU243" s="125"/>
      <c r="AV243" s="125"/>
    </row>
    <row r="244" spans="1:48" ht="12.75" customHeight="1">
      <c r="A244" s="46"/>
      <c r="B244" s="47"/>
      <c r="C244" s="151" t="s">
        <v>1076</v>
      </c>
      <c r="D244" s="32"/>
      <c r="E244" s="252"/>
      <c r="F244" s="252"/>
      <c r="G244" s="252"/>
      <c r="H244" s="252"/>
      <c r="I244" s="252"/>
      <c r="J244" s="252"/>
      <c r="K244" s="252"/>
      <c r="L244" s="252"/>
      <c r="M244" s="252"/>
      <c r="N244" s="252"/>
      <c r="O244" s="252"/>
      <c r="P244" s="274"/>
      <c r="Q244" s="148"/>
      <c r="R244" s="149"/>
      <c r="S244" s="95"/>
      <c r="T244" s="95"/>
      <c r="U244" s="95"/>
      <c r="V244" s="95"/>
      <c r="W244" s="131"/>
      <c r="X244" s="143"/>
      <c r="Y244" s="165"/>
      <c r="Z244" s="125"/>
      <c r="AA244" s="151"/>
      <c r="AB244" s="152"/>
      <c r="AC244" s="125"/>
      <c r="AD244" s="125"/>
      <c r="AE244" s="125"/>
      <c r="AF244" s="125"/>
      <c r="AG244" s="125"/>
      <c r="AH244" s="125"/>
      <c r="AI244" s="125"/>
      <c r="AJ244" s="125"/>
      <c r="AK244" s="125"/>
      <c r="AL244" s="125"/>
      <c r="AM244" s="125"/>
      <c r="AN244" s="125"/>
      <c r="AO244" s="125"/>
      <c r="AP244" s="125"/>
      <c r="AQ244" s="125"/>
      <c r="AR244" s="125"/>
      <c r="AS244" s="125"/>
      <c r="AT244" s="125"/>
      <c r="AU244" s="125"/>
      <c r="AV244" s="125"/>
    </row>
    <row r="245" spans="1:48" ht="12.75" customHeight="1">
      <c r="A245" s="46"/>
      <c r="B245" s="47"/>
      <c r="C245" s="151"/>
      <c r="D245" s="32"/>
      <c r="E245" s="68"/>
      <c r="F245" s="68"/>
      <c r="G245" s="254"/>
      <c r="H245" s="254"/>
      <c r="I245" s="254"/>
      <c r="J245" s="254"/>
      <c r="K245" s="254"/>
      <c r="L245" s="254"/>
      <c r="M245" s="254"/>
      <c r="N245" s="254"/>
      <c r="O245" s="254"/>
      <c r="P245" s="284"/>
      <c r="Q245" s="148"/>
      <c r="R245" s="149"/>
      <c r="S245" s="95"/>
      <c r="T245" s="95"/>
      <c r="U245" s="95"/>
      <c r="V245" s="95"/>
      <c r="W245" s="131"/>
      <c r="X245" s="143"/>
      <c r="Y245" s="165"/>
      <c r="Z245" s="125"/>
      <c r="AA245" s="151"/>
      <c r="AB245" s="152"/>
      <c r="AC245" s="125"/>
      <c r="AD245" s="125"/>
      <c r="AE245" s="125"/>
      <c r="AF245" s="125"/>
      <c r="AG245" s="125"/>
      <c r="AH245" s="125"/>
      <c r="AI245" s="125"/>
      <c r="AJ245" s="125"/>
      <c r="AK245" s="125"/>
      <c r="AL245" s="125"/>
      <c r="AM245" s="125"/>
      <c r="AN245" s="125"/>
      <c r="AO245" s="125"/>
      <c r="AP245" s="125"/>
      <c r="AQ245" s="125"/>
      <c r="AR245" s="125"/>
      <c r="AS245" s="125"/>
      <c r="AT245" s="125"/>
      <c r="AU245" s="125"/>
      <c r="AV245" s="125"/>
    </row>
    <row r="246" spans="1:48" ht="12.75" customHeight="1">
      <c r="A246" s="42" t="s">
        <v>381</v>
      </c>
      <c r="B246" s="43">
        <v>915</v>
      </c>
      <c r="C246" s="291" t="s">
        <v>1077</v>
      </c>
      <c r="D246" s="223">
        <v>1053</v>
      </c>
      <c r="E246" s="216">
        <v>59284.58</v>
      </c>
      <c r="F246" s="216">
        <v>89227.04</v>
      </c>
      <c r="G246" s="292">
        <v>69196.98</v>
      </c>
      <c r="H246" s="293">
        <v>75725.27</v>
      </c>
      <c r="I246" s="293">
        <v>52691.43</v>
      </c>
      <c r="J246" s="293">
        <v>46174.64</v>
      </c>
      <c r="K246" s="293">
        <v>46153.02</v>
      </c>
      <c r="L246" s="293">
        <v>109516.26</v>
      </c>
      <c r="M246" s="293">
        <v>50649.38</v>
      </c>
      <c r="N246" s="293">
        <v>78722.42</v>
      </c>
      <c r="O246" s="293">
        <v>61488.04</v>
      </c>
      <c r="P246" s="303">
        <v>102893.44</v>
      </c>
      <c r="Q246" s="277">
        <v>39313.42</v>
      </c>
      <c r="R246" s="277">
        <v>43524.25</v>
      </c>
      <c r="S246" s="62">
        <v>50429.26</v>
      </c>
      <c r="T246" s="62">
        <v>61425.97</v>
      </c>
      <c r="U246" s="62">
        <v>55614.55</v>
      </c>
      <c r="V246" s="62">
        <v>26502.74</v>
      </c>
      <c r="W246" s="114">
        <v>28654.11</v>
      </c>
      <c r="X246" s="142">
        <f>SUM(L246:W246)</f>
        <v>708733.84</v>
      </c>
      <c r="Y246" s="164">
        <f>AVERAGE(L246:W246)</f>
        <v>59061.153333333299</v>
      </c>
      <c r="Z246" s="221">
        <f>'Renew 07.workl'!O11-combine!Y246</f>
        <v>0</v>
      </c>
      <c r="AA246" s="151"/>
      <c r="AB246" s="152"/>
      <c r="AC246" s="125"/>
      <c r="AD246" s="125"/>
      <c r="AE246" s="125"/>
      <c r="AF246" s="125"/>
      <c r="AG246" s="125"/>
      <c r="AH246" s="125"/>
      <c r="AI246" s="125"/>
      <c r="AJ246" s="125"/>
      <c r="AK246" s="125"/>
      <c r="AL246" s="125"/>
      <c r="AM246" s="125"/>
      <c r="AN246" s="125"/>
      <c r="AO246" s="125"/>
      <c r="AP246" s="125"/>
      <c r="AQ246" s="125"/>
      <c r="AR246" s="125"/>
      <c r="AS246" s="125"/>
      <c r="AT246" s="125"/>
      <c r="AU246" s="125"/>
      <c r="AV246" s="125"/>
    </row>
    <row r="247" spans="1:48" ht="12.75" customHeight="1">
      <c r="A247" s="46"/>
      <c r="B247" s="47"/>
      <c r="C247" s="151" t="s">
        <v>1078</v>
      </c>
      <c r="D247" s="32"/>
      <c r="E247" s="127" t="s">
        <v>376</v>
      </c>
      <c r="F247" s="277">
        <v>1230.24</v>
      </c>
      <c r="G247" s="75" t="s">
        <v>376</v>
      </c>
      <c r="H247" s="60" t="s">
        <v>376</v>
      </c>
      <c r="I247" s="60" t="s">
        <v>376</v>
      </c>
      <c r="J247" s="60" t="s">
        <v>376</v>
      </c>
      <c r="K247" s="60" t="s">
        <v>376</v>
      </c>
      <c r="L247" s="62">
        <v>3664.95</v>
      </c>
      <c r="M247" s="60" t="s">
        <v>376</v>
      </c>
      <c r="N247" s="60" t="s">
        <v>376</v>
      </c>
      <c r="O247" s="60" t="s">
        <v>376</v>
      </c>
      <c r="P247" s="62">
        <v>2870.21</v>
      </c>
      <c r="Q247" s="127" t="s">
        <v>376</v>
      </c>
      <c r="R247" s="127" t="s">
        <v>376</v>
      </c>
      <c r="S247" s="60" t="s">
        <v>376</v>
      </c>
      <c r="T247" s="60" t="s">
        <v>376</v>
      </c>
      <c r="U247" s="60" t="s">
        <v>376</v>
      </c>
      <c r="V247" s="60" t="s">
        <v>376</v>
      </c>
      <c r="W247" s="113" t="s">
        <v>376</v>
      </c>
      <c r="X247" s="143"/>
      <c r="Y247" s="165"/>
      <c r="Z247" s="125"/>
      <c r="AA247" s="151"/>
      <c r="AB247" s="152"/>
      <c r="AC247" s="112"/>
      <c r="AD247" s="125"/>
      <c r="AE247" s="125"/>
      <c r="AF247" s="125"/>
      <c r="AG247" s="112"/>
      <c r="AH247" s="125"/>
      <c r="AI247" s="125"/>
      <c r="AJ247" s="125"/>
      <c r="AK247" s="125"/>
      <c r="AL247" s="125"/>
      <c r="AM247" s="125"/>
      <c r="AN247" s="125"/>
      <c r="AO247" s="125"/>
      <c r="AP247" s="125"/>
      <c r="AQ247" s="125"/>
      <c r="AR247" s="125"/>
      <c r="AS247" s="125"/>
      <c r="AT247" s="125"/>
      <c r="AU247" s="125"/>
      <c r="AV247" s="125"/>
    </row>
    <row r="248" spans="1:48" ht="12.75" customHeight="1">
      <c r="A248" s="46"/>
      <c r="B248" s="47"/>
      <c r="C248" s="151" t="s">
        <v>724</v>
      </c>
      <c r="D248" s="32"/>
      <c r="E248" s="224">
        <f t="shared" ref="E248:P248" si="24">E246/$D$246</f>
        <v>56.300645773979099</v>
      </c>
      <c r="F248" s="224">
        <f t="shared" si="24"/>
        <v>84.736030389363705</v>
      </c>
      <c r="G248" s="224">
        <f t="shared" si="24"/>
        <v>65.714131054131002</v>
      </c>
      <c r="H248" s="224">
        <f t="shared" si="24"/>
        <v>71.913836657169995</v>
      </c>
      <c r="I248" s="224">
        <f t="shared" si="24"/>
        <v>50.039344729344698</v>
      </c>
      <c r="J248" s="224">
        <f t="shared" si="24"/>
        <v>43.850560303893602</v>
      </c>
      <c r="K248" s="224">
        <f t="shared" si="24"/>
        <v>43.830028490028504</v>
      </c>
      <c r="L248" s="224">
        <f t="shared" si="24"/>
        <v>104.004045584046</v>
      </c>
      <c r="M248" s="224">
        <f t="shared" si="24"/>
        <v>48.100075973409297</v>
      </c>
      <c r="N248" s="224">
        <f t="shared" si="24"/>
        <v>74.760132953466297</v>
      </c>
      <c r="O248" s="224">
        <f t="shared" si="24"/>
        <v>58.393200379866997</v>
      </c>
      <c r="P248" s="224">
        <f t="shared" si="24"/>
        <v>97.714567901234602</v>
      </c>
      <c r="Q248" s="118">
        <f>'2006'!E252</f>
        <v>37.3346818613485</v>
      </c>
      <c r="R248" s="118">
        <f>'2006'!F252</f>
        <v>41.333570750237399</v>
      </c>
      <c r="S248" s="118">
        <f>'2006'!G252</f>
        <v>47.891035137701799</v>
      </c>
      <c r="T248" s="118">
        <f>'2006'!H252</f>
        <v>58.334254510921198</v>
      </c>
      <c r="U248" s="118">
        <f>'2006'!I252</f>
        <v>52.815337132003798</v>
      </c>
      <c r="V248" s="118">
        <f>'2006'!J252</f>
        <v>25.1687939221273</v>
      </c>
      <c r="W248" s="118">
        <f>'2006'!K252</f>
        <v>27.211880341880299</v>
      </c>
      <c r="X248" s="142">
        <f>SUM(L248:W248)</f>
        <v>673.06157644824304</v>
      </c>
      <c r="Y248" s="164">
        <f>AVERAGE(L248:W248)</f>
        <v>56.088464704020303</v>
      </c>
      <c r="Z248" s="125"/>
      <c r="AA248" s="166">
        <f>'2006'!AC251+'2005'!AI353</f>
        <v>6535.16</v>
      </c>
      <c r="AB248" s="169">
        <f>AA248/12/D246</f>
        <v>0.517185818296929</v>
      </c>
      <c r="AC248" s="125"/>
      <c r="AD248" s="125"/>
      <c r="AE248" s="125"/>
      <c r="AF248" s="125"/>
      <c r="AG248" s="125"/>
      <c r="AH248" s="125"/>
      <c r="AI248" s="125"/>
      <c r="AJ248" s="125"/>
      <c r="AK248" s="125"/>
      <c r="AL248" s="125"/>
      <c r="AM248" s="125"/>
      <c r="AN248" s="125"/>
      <c r="AO248" s="125"/>
      <c r="AP248" s="125"/>
      <c r="AQ248" s="125"/>
      <c r="AR248" s="125"/>
      <c r="AS248" s="125"/>
      <c r="AT248" s="125"/>
      <c r="AU248" s="125"/>
      <c r="AV248" s="125"/>
    </row>
    <row r="249" spans="1:48" ht="12.75" customHeight="1">
      <c r="A249" s="46"/>
      <c r="B249" s="47"/>
      <c r="C249" s="151" t="s">
        <v>1079</v>
      </c>
      <c r="D249" s="32"/>
      <c r="E249" s="252"/>
      <c r="F249" s="294" t="s">
        <v>1080</v>
      </c>
      <c r="G249" s="62"/>
      <c r="H249" s="62"/>
      <c r="I249" s="62"/>
      <c r="J249" s="62"/>
      <c r="K249" s="62"/>
      <c r="L249" s="60" t="s">
        <v>1081</v>
      </c>
      <c r="M249" s="62"/>
      <c r="N249" s="62"/>
      <c r="O249" s="62"/>
      <c r="P249" s="60" t="s">
        <v>1082</v>
      </c>
      <c r="Q249" s="62"/>
      <c r="R249" s="60"/>
      <c r="S249" s="62"/>
      <c r="T249" s="62"/>
      <c r="U249" s="62"/>
      <c r="V249" s="62"/>
      <c r="W249" s="114"/>
      <c r="X249" s="143"/>
      <c r="Y249" s="167">
        <f>Y248/D246</f>
        <v>5.3265398579316503E-2</v>
      </c>
      <c r="Z249" s="125"/>
      <c r="AA249" s="151"/>
      <c r="AB249" s="152"/>
      <c r="AC249" s="125"/>
      <c r="AD249" s="125"/>
      <c r="AE249" s="125"/>
      <c r="AF249" s="125"/>
      <c r="AG249" s="125"/>
      <c r="AH249" s="125"/>
      <c r="AI249" s="125"/>
      <c r="AJ249" s="125"/>
      <c r="AK249" s="125"/>
      <c r="AL249" s="125"/>
      <c r="AM249" s="125"/>
      <c r="AN249" s="125"/>
      <c r="AO249" s="125"/>
      <c r="AP249" s="125"/>
      <c r="AQ249" s="125"/>
      <c r="AR249" s="125"/>
      <c r="AS249" s="125"/>
      <c r="AT249" s="125"/>
      <c r="AU249" s="125"/>
      <c r="AV249" s="125"/>
    </row>
    <row r="250" spans="1:48" ht="12.75" customHeight="1">
      <c r="A250" s="46"/>
      <c r="B250" s="47"/>
      <c r="C250" s="151" t="s">
        <v>1083</v>
      </c>
      <c r="D250" s="3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148"/>
      <c r="R250" s="149"/>
      <c r="S250" s="95"/>
      <c r="T250" s="95"/>
      <c r="U250" s="95"/>
      <c r="V250" s="95"/>
      <c r="W250" s="131"/>
      <c r="X250" s="143"/>
      <c r="Y250" s="165"/>
      <c r="Z250" s="125"/>
      <c r="AA250" s="151"/>
      <c r="AB250" s="152"/>
      <c r="AC250" s="125"/>
      <c r="AD250" s="125"/>
      <c r="AE250" s="125"/>
      <c r="AF250" s="125"/>
      <c r="AG250" s="125"/>
      <c r="AH250" s="125"/>
      <c r="AI250" s="125"/>
      <c r="AJ250" s="125"/>
      <c r="AK250" s="125"/>
      <c r="AL250" s="125"/>
      <c r="AM250" s="125"/>
      <c r="AN250" s="125"/>
      <c r="AO250" s="125"/>
      <c r="AP250" s="125"/>
      <c r="AQ250" s="125"/>
      <c r="AR250" s="125"/>
      <c r="AS250" s="125"/>
      <c r="AT250" s="125"/>
      <c r="AU250" s="125"/>
      <c r="AV250" s="125"/>
    </row>
    <row r="251" spans="1:48" ht="12.75" customHeight="1">
      <c r="A251" s="52"/>
      <c r="B251" s="53"/>
      <c r="C251" s="295"/>
      <c r="D251" s="296"/>
      <c r="E251" s="68"/>
      <c r="F251" s="68"/>
      <c r="G251" s="68"/>
      <c r="H251" s="68"/>
      <c r="I251" s="68"/>
      <c r="J251" s="68"/>
      <c r="K251" s="68"/>
      <c r="L251" s="68"/>
      <c r="M251" s="289"/>
      <c r="N251" s="289"/>
      <c r="O251" s="289"/>
      <c r="P251" s="302"/>
      <c r="Q251" s="148"/>
      <c r="R251" s="149"/>
      <c r="S251" s="95"/>
      <c r="T251" s="95"/>
      <c r="U251" s="95"/>
      <c r="V251" s="95"/>
      <c r="W251" s="131"/>
      <c r="X251" s="143"/>
      <c r="Y251" s="165"/>
      <c r="Z251" s="125"/>
      <c r="AA251" s="151"/>
      <c r="AB251" s="152"/>
      <c r="AC251" s="125"/>
      <c r="AD251" s="125"/>
      <c r="AE251" s="125"/>
      <c r="AF251" s="125"/>
      <c r="AG251" s="125"/>
      <c r="AH251" s="125"/>
      <c r="AI251" s="125"/>
      <c r="AJ251" s="125"/>
      <c r="AK251" s="125"/>
      <c r="AL251" s="125"/>
      <c r="AM251" s="125"/>
      <c r="AN251" s="125"/>
      <c r="AO251" s="125"/>
      <c r="AP251" s="125"/>
      <c r="AQ251" s="125"/>
      <c r="AR251" s="125"/>
      <c r="AS251" s="125"/>
      <c r="AT251" s="125"/>
      <c r="AU251" s="125"/>
      <c r="AV251" s="125"/>
    </row>
    <row r="252" spans="1:48" ht="12.75" customHeight="1">
      <c r="A252" s="46" t="s">
        <v>1084</v>
      </c>
      <c r="B252" s="47">
        <v>943</v>
      </c>
      <c r="C252" s="297" t="s">
        <v>414</v>
      </c>
      <c r="D252" s="298">
        <v>883</v>
      </c>
      <c r="E252" s="216">
        <v>27173</v>
      </c>
      <c r="F252" s="216">
        <v>19352</v>
      </c>
      <c r="G252" s="216">
        <v>43340</v>
      </c>
      <c r="H252" s="216">
        <v>43156</v>
      </c>
      <c r="I252" s="216">
        <v>38144</v>
      </c>
      <c r="J252" s="216">
        <v>50529</v>
      </c>
      <c r="K252" s="216">
        <v>81486</v>
      </c>
      <c r="L252" s="254">
        <v>39835</v>
      </c>
      <c r="M252" s="254">
        <v>33534</v>
      </c>
      <c r="N252" s="254">
        <v>35430</v>
      </c>
      <c r="O252" s="254">
        <v>27425</v>
      </c>
      <c r="P252" s="284">
        <v>36950</v>
      </c>
      <c r="Q252" s="277">
        <v>26646</v>
      </c>
      <c r="R252" s="277">
        <v>21268</v>
      </c>
      <c r="S252" s="277">
        <v>30661</v>
      </c>
      <c r="T252" s="277">
        <v>33430</v>
      </c>
      <c r="U252" s="277">
        <v>23717</v>
      </c>
      <c r="V252" s="277">
        <v>28458</v>
      </c>
      <c r="W252" s="312">
        <v>31403</v>
      </c>
      <c r="X252" s="142">
        <f>SUM(L252:W252)</f>
        <v>368757</v>
      </c>
      <c r="Y252" s="164">
        <f>AVERAGE(L252:W252)</f>
        <v>30729.75</v>
      </c>
      <c r="Z252" s="168">
        <f>Y252-'Renew 07.workl'!O23</f>
        <v>0</v>
      </c>
      <c r="AA252" s="151"/>
      <c r="AB252" s="152"/>
      <c r="AC252" s="125"/>
      <c r="AD252" s="125"/>
      <c r="AE252" s="125"/>
      <c r="AF252" s="125"/>
      <c r="AG252" s="125"/>
      <c r="AH252" s="125"/>
      <c r="AI252" s="125"/>
      <c r="AJ252" s="125"/>
      <c r="AK252" s="125"/>
      <c r="AL252" s="125"/>
      <c r="AM252" s="125"/>
      <c r="AN252" s="125"/>
      <c r="AO252" s="125"/>
      <c r="AP252" s="125"/>
      <c r="AQ252" s="125"/>
      <c r="AR252" s="125"/>
      <c r="AS252" s="125"/>
      <c r="AT252" s="125"/>
      <c r="AU252" s="125"/>
      <c r="AV252" s="125"/>
    </row>
    <row r="253" spans="1:48" ht="12.75" customHeight="1">
      <c r="A253" s="46"/>
      <c r="B253" s="47"/>
      <c r="C253" s="151" t="s">
        <v>1085</v>
      </c>
      <c r="D253" s="299"/>
      <c r="E253" s="127" t="s">
        <v>376</v>
      </c>
      <c r="F253" s="127" t="s">
        <v>376</v>
      </c>
      <c r="G253" s="127" t="s">
        <v>376</v>
      </c>
      <c r="H253" s="127" t="s">
        <v>376</v>
      </c>
      <c r="I253" s="127" t="s">
        <v>376</v>
      </c>
      <c r="J253" s="127" t="s">
        <v>376</v>
      </c>
      <c r="K253" s="127" t="s">
        <v>376</v>
      </c>
      <c r="L253" s="60" t="s">
        <v>376</v>
      </c>
      <c r="M253" s="60" t="s">
        <v>376</v>
      </c>
      <c r="N253" s="60" t="s">
        <v>376</v>
      </c>
      <c r="O253" s="60" t="s">
        <v>376</v>
      </c>
      <c r="P253" s="60" t="s">
        <v>376</v>
      </c>
      <c r="Q253" s="127" t="s">
        <v>376</v>
      </c>
      <c r="R253" s="127" t="s">
        <v>376</v>
      </c>
      <c r="S253" s="127" t="s">
        <v>376</v>
      </c>
      <c r="T253" s="127" t="s">
        <v>376</v>
      </c>
      <c r="U253" s="127" t="s">
        <v>376</v>
      </c>
      <c r="V253" s="127" t="s">
        <v>376</v>
      </c>
      <c r="W253" s="128" t="s">
        <v>376</v>
      </c>
      <c r="X253" s="143"/>
      <c r="Y253" s="165"/>
      <c r="Z253" s="125"/>
      <c r="AA253" s="151"/>
      <c r="AB253" s="152"/>
      <c r="AC253" s="125"/>
      <c r="AD253" s="125"/>
      <c r="AE253" s="125"/>
      <c r="AF253" s="125"/>
      <c r="AG253" s="125"/>
      <c r="AH253" s="125"/>
      <c r="AI253" s="125"/>
      <c r="AJ253" s="125"/>
      <c r="AK253" s="125"/>
      <c r="AL253" s="125"/>
      <c r="AM253" s="125"/>
      <c r="AN253" s="125"/>
      <c r="AO253" s="125"/>
      <c r="AP253" s="125"/>
      <c r="AQ253" s="125"/>
      <c r="AR253" s="125"/>
      <c r="AS253" s="125"/>
      <c r="AT253" s="125"/>
      <c r="AU253" s="125"/>
      <c r="AV253" s="125"/>
    </row>
    <row r="254" spans="1:48" ht="12.75" customHeight="1">
      <c r="A254" s="46"/>
      <c r="B254" s="47"/>
      <c r="C254" s="151" t="s">
        <v>1086</v>
      </c>
      <c r="D254" s="299"/>
      <c r="E254" s="118">
        <f t="shared" ref="E254:P254" si="25">E252/$D$252</f>
        <v>30.773499433748601</v>
      </c>
      <c r="F254" s="118">
        <f t="shared" si="25"/>
        <v>21.916194790487001</v>
      </c>
      <c r="G254" s="118">
        <f t="shared" si="25"/>
        <v>49.082672706681798</v>
      </c>
      <c r="H254" s="118">
        <f t="shared" si="25"/>
        <v>48.874292185730503</v>
      </c>
      <c r="I254" s="118">
        <f t="shared" si="25"/>
        <v>43.198187995470001</v>
      </c>
      <c r="J254" s="118">
        <f t="shared" si="25"/>
        <v>57.224235560588902</v>
      </c>
      <c r="K254" s="118">
        <f t="shared" si="25"/>
        <v>92.283125707814307</v>
      </c>
      <c r="L254" s="118">
        <f t="shared" si="25"/>
        <v>45.113250283125701</v>
      </c>
      <c r="M254" s="118">
        <f t="shared" si="25"/>
        <v>37.977349943374897</v>
      </c>
      <c r="N254" s="118">
        <f t="shared" si="25"/>
        <v>40.124575311438299</v>
      </c>
      <c r="O254" s="118">
        <f t="shared" si="25"/>
        <v>31.058890147225402</v>
      </c>
      <c r="P254" s="118">
        <f t="shared" si="25"/>
        <v>41.845979614949002</v>
      </c>
      <c r="Q254" s="118">
        <f>'2006'!E258</f>
        <v>30.176670441676102</v>
      </c>
      <c r="R254" s="118">
        <f>'2006'!F258</f>
        <v>24.0860702151755</v>
      </c>
      <c r="S254" s="118">
        <f>'2006'!G258</f>
        <v>34.723669309173303</v>
      </c>
      <c r="T254" s="118">
        <f>'2006'!H258</f>
        <v>37.859569648924101</v>
      </c>
      <c r="U254" s="118">
        <f>'2006'!I258</f>
        <v>26.859569648924101</v>
      </c>
      <c r="V254" s="118">
        <f>'2006'!J258</f>
        <v>32.228765571913897</v>
      </c>
      <c r="W254" s="110">
        <f>'2006'!K258</f>
        <v>35.563986409965999</v>
      </c>
      <c r="X254" s="142">
        <f>SUM(L254:W254)</f>
        <v>417.61834654586602</v>
      </c>
      <c r="Y254" s="164">
        <f>AVERAGE(L254:W254)</f>
        <v>34.801528878822197</v>
      </c>
      <c r="Z254" s="125"/>
      <c r="AA254" s="166">
        <f>'2006'!AC257+'2005'!AI359</f>
        <v>0</v>
      </c>
      <c r="AB254" s="169">
        <f>AA254/12/D252</f>
        <v>0</v>
      </c>
      <c r="AC254" s="125"/>
      <c r="AD254" s="125"/>
      <c r="AE254" s="125"/>
      <c r="AF254" s="125"/>
      <c r="AG254" s="125"/>
      <c r="AH254" s="125"/>
      <c r="AI254" s="125"/>
      <c r="AJ254" s="125"/>
      <c r="AK254" s="125"/>
      <c r="AL254" s="125"/>
      <c r="AM254" s="125"/>
      <c r="AN254" s="125"/>
      <c r="AO254" s="125"/>
      <c r="AP254" s="125"/>
      <c r="AQ254" s="125"/>
      <c r="AR254" s="125"/>
      <c r="AS254" s="125"/>
      <c r="AT254" s="125"/>
      <c r="AU254" s="125"/>
      <c r="AV254" s="125"/>
    </row>
    <row r="255" spans="1:48" ht="12.75" customHeight="1">
      <c r="A255" s="46"/>
      <c r="B255" s="47"/>
      <c r="C255" s="151" t="s">
        <v>1087</v>
      </c>
      <c r="D255" s="299"/>
      <c r="E255" s="62"/>
      <c r="F255" s="62"/>
      <c r="G255" s="62"/>
      <c r="H255" s="252"/>
      <c r="I255" s="252"/>
      <c r="J255" s="25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114"/>
      <c r="X255" s="143"/>
      <c r="Y255" s="167">
        <f>Y254/D252</f>
        <v>3.9412829987341101E-2</v>
      </c>
      <c r="Z255" s="125"/>
      <c r="AA255" s="151"/>
      <c r="AB255" s="152"/>
      <c r="AC255" s="125"/>
      <c r="AD255" s="125"/>
      <c r="AE255" s="125"/>
      <c r="AF255" s="125"/>
      <c r="AG255" s="125"/>
      <c r="AH255" s="125"/>
      <c r="AI255" s="125"/>
      <c r="AJ255" s="125"/>
      <c r="AK255" s="125"/>
      <c r="AL255" s="125"/>
      <c r="AM255" s="125"/>
      <c r="AN255" s="125"/>
      <c r="AO255" s="125"/>
      <c r="AP255" s="125"/>
      <c r="AQ255" s="125"/>
      <c r="AR255" s="125"/>
      <c r="AS255" s="125"/>
      <c r="AT255" s="125"/>
      <c r="AU255" s="125"/>
      <c r="AV255" s="125"/>
    </row>
    <row r="256" spans="1:48" ht="12.75" customHeight="1">
      <c r="A256" s="46"/>
      <c r="B256" s="47"/>
      <c r="C256" s="151" t="s">
        <v>1088</v>
      </c>
      <c r="D256" s="299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148"/>
      <c r="R256" s="149"/>
      <c r="S256" s="95"/>
      <c r="T256" s="95"/>
      <c r="U256" s="95"/>
      <c r="V256" s="95"/>
      <c r="W256" s="131"/>
      <c r="X256" s="143"/>
      <c r="Y256" s="165"/>
      <c r="Z256" s="125"/>
      <c r="AA256" s="151"/>
      <c r="AB256" s="152"/>
      <c r="AC256" s="125"/>
      <c r="AD256" s="125"/>
      <c r="AE256" s="125"/>
      <c r="AF256" s="125"/>
      <c r="AG256" s="125"/>
      <c r="AH256" s="125"/>
      <c r="AI256" s="125"/>
      <c r="AJ256" s="125"/>
      <c r="AK256" s="125"/>
      <c r="AL256" s="125"/>
      <c r="AM256" s="125"/>
      <c r="AN256" s="125"/>
      <c r="AO256" s="125"/>
      <c r="AP256" s="125"/>
      <c r="AQ256" s="125"/>
      <c r="AR256" s="125"/>
      <c r="AS256" s="125"/>
      <c r="AT256" s="125"/>
      <c r="AU256" s="125"/>
      <c r="AV256" s="125"/>
    </row>
    <row r="257" spans="1:48" ht="27.75" customHeight="1">
      <c r="A257" s="46"/>
      <c r="B257" s="47"/>
      <c r="C257" s="314" t="s">
        <v>1089</v>
      </c>
      <c r="D257" s="299"/>
      <c r="E257" s="289"/>
      <c r="F257" s="254"/>
      <c r="G257" s="254"/>
      <c r="H257" s="254"/>
      <c r="I257" s="254"/>
      <c r="J257" s="254"/>
      <c r="K257" s="254"/>
      <c r="L257" s="254"/>
      <c r="M257" s="254"/>
      <c r="N257" s="254"/>
      <c r="O257" s="254"/>
      <c r="P257" s="284"/>
      <c r="Q257" s="148"/>
      <c r="R257" s="149"/>
      <c r="S257" s="95"/>
      <c r="T257" s="95"/>
      <c r="U257" s="95"/>
      <c r="V257" s="95"/>
      <c r="W257" s="131"/>
      <c r="X257" s="143"/>
      <c r="Y257" s="165"/>
      <c r="Z257" s="125"/>
      <c r="AA257" s="151"/>
      <c r="AB257" s="152"/>
      <c r="AC257" s="125"/>
      <c r="AD257" s="125"/>
      <c r="AE257" s="125"/>
      <c r="AF257" s="125"/>
      <c r="AG257" s="125"/>
      <c r="AH257" s="125"/>
      <c r="AI257" s="125"/>
      <c r="AJ257" s="125"/>
      <c r="AK257" s="125"/>
      <c r="AL257" s="125"/>
      <c r="AM257" s="125"/>
      <c r="AN257" s="125"/>
      <c r="AO257" s="125"/>
      <c r="AP257" s="125"/>
      <c r="AQ257" s="125"/>
      <c r="AR257" s="125"/>
      <c r="AS257" s="125"/>
      <c r="AT257" s="125"/>
      <c r="AU257" s="125"/>
      <c r="AV257" s="125"/>
    </row>
    <row r="258" spans="1:48" ht="12.75" customHeight="1">
      <c r="A258" s="42" t="s">
        <v>570</v>
      </c>
      <c r="B258" s="43">
        <v>546</v>
      </c>
      <c r="C258" s="196" t="s">
        <v>1115</v>
      </c>
      <c r="D258" s="226">
        <v>77586.91</v>
      </c>
      <c r="E258" s="174">
        <v>646821.31000000006</v>
      </c>
      <c r="F258" s="174">
        <v>466484.88</v>
      </c>
      <c r="G258" s="174">
        <v>670271.77</v>
      </c>
      <c r="H258" s="174">
        <v>557668.87</v>
      </c>
      <c r="I258" s="174">
        <v>817431.81</v>
      </c>
      <c r="J258" s="174">
        <v>810631.34</v>
      </c>
      <c r="K258" s="174">
        <v>686223.43</v>
      </c>
      <c r="L258" s="174">
        <v>381782.08</v>
      </c>
      <c r="M258" s="174">
        <v>549412.98</v>
      </c>
      <c r="N258" s="174">
        <v>860499.23</v>
      </c>
      <c r="O258" s="174">
        <v>845680.9</v>
      </c>
      <c r="P258" s="174">
        <v>950692.12</v>
      </c>
      <c r="Q258" s="174">
        <v>753146.9</v>
      </c>
      <c r="R258" s="174">
        <v>565697.62</v>
      </c>
      <c r="S258" s="174">
        <v>620620.56999999995</v>
      </c>
      <c r="T258" s="174">
        <v>478519.46</v>
      </c>
      <c r="U258" s="174">
        <v>751176.52</v>
      </c>
      <c r="V258" s="174">
        <v>773434.95</v>
      </c>
      <c r="W258" s="175"/>
      <c r="X258" s="142">
        <f>SUM(L258:W258)</f>
        <v>7530663.3300000001</v>
      </c>
      <c r="Y258" s="164">
        <f>AVERAGE(L258:W258)</f>
        <v>684605.75727272697</v>
      </c>
      <c r="Z258" s="125"/>
      <c r="AA258" s="151"/>
      <c r="AB258" s="152"/>
      <c r="AC258" s="125"/>
      <c r="AD258" s="125"/>
      <c r="AE258" s="125"/>
      <c r="AF258" s="125"/>
      <c r="AG258" s="125"/>
      <c r="AH258" s="125"/>
      <c r="AI258" s="125"/>
      <c r="AJ258" s="125"/>
      <c r="AK258" s="125"/>
      <c r="AL258" s="125"/>
      <c r="AM258" s="125"/>
      <c r="AN258" s="125"/>
      <c r="AO258" s="125"/>
      <c r="AP258" s="125"/>
      <c r="AQ258" s="125"/>
      <c r="AR258" s="125"/>
      <c r="AS258" s="125"/>
      <c r="AT258" s="125"/>
      <c r="AU258" s="125"/>
      <c r="AV258" s="125"/>
    </row>
    <row r="259" spans="1:48" ht="12.75" customHeight="1">
      <c r="A259" s="46"/>
      <c r="B259" s="47"/>
      <c r="C259" s="227" t="s">
        <v>1116</v>
      </c>
      <c r="D259" s="34"/>
      <c r="E259" s="180" t="s">
        <v>376</v>
      </c>
      <c r="F259" s="180" t="s">
        <v>376</v>
      </c>
      <c r="G259" s="180" t="s">
        <v>376</v>
      </c>
      <c r="H259" s="180" t="s">
        <v>376</v>
      </c>
      <c r="I259" s="180" t="s">
        <v>376</v>
      </c>
      <c r="J259" s="180" t="s">
        <v>376</v>
      </c>
      <c r="K259" s="35" t="s">
        <v>376</v>
      </c>
      <c r="L259" s="35" t="s">
        <v>376</v>
      </c>
      <c r="M259" s="35" t="s">
        <v>376</v>
      </c>
      <c r="N259" s="35" t="s">
        <v>376</v>
      </c>
      <c r="O259" s="35" t="s">
        <v>376</v>
      </c>
      <c r="P259" s="35" t="s">
        <v>376</v>
      </c>
      <c r="Q259" s="180" t="s">
        <v>376</v>
      </c>
      <c r="R259" s="180" t="s">
        <v>376</v>
      </c>
      <c r="S259" s="180" t="s">
        <v>376</v>
      </c>
      <c r="T259" s="180" t="s">
        <v>376</v>
      </c>
      <c r="U259" s="180" t="s">
        <v>376</v>
      </c>
      <c r="V259" s="180" t="s">
        <v>376</v>
      </c>
      <c r="W259" s="104"/>
      <c r="X259" s="143"/>
      <c r="Y259" s="165"/>
      <c r="Z259" s="125"/>
      <c r="AA259" s="151"/>
      <c r="AB259" s="152"/>
      <c r="AC259" s="125"/>
      <c r="AD259" s="125"/>
      <c r="AE259" s="125"/>
      <c r="AF259" s="125"/>
      <c r="AG259" s="125"/>
      <c r="AH259" s="125"/>
      <c r="AI259" s="125"/>
      <c r="AJ259" s="125"/>
      <c r="AK259" s="125"/>
      <c r="AL259" s="125"/>
      <c r="AM259" s="125"/>
      <c r="AN259" s="125"/>
      <c r="AO259" s="125"/>
      <c r="AP259" s="125"/>
      <c r="AQ259" s="125"/>
      <c r="AR259" s="125"/>
      <c r="AS259" s="125"/>
      <c r="AT259" s="125"/>
      <c r="AU259" s="125"/>
      <c r="AV259" s="125"/>
    </row>
    <row r="260" spans="1:48" ht="12.75" customHeight="1">
      <c r="A260" s="46"/>
      <c r="B260" s="47"/>
      <c r="C260" s="241" t="s">
        <v>1117</v>
      </c>
      <c r="D260" s="34"/>
      <c r="E260" s="256">
        <f t="shared" ref="E260:P260" si="26">E258/$D$258</f>
        <v>8.3367324462335208</v>
      </c>
      <c r="F260" s="256">
        <f t="shared" si="26"/>
        <v>6.0124173008049899</v>
      </c>
      <c r="G260" s="256">
        <f t="shared" si="26"/>
        <v>8.6389800805316295</v>
      </c>
      <c r="H260" s="256">
        <f t="shared" si="26"/>
        <v>7.1876669659869199</v>
      </c>
      <c r="I260" s="256">
        <f t="shared" si="26"/>
        <v>10.5356922965485</v>
      </c>
      <c r="J260" s="256">
        <f t="shared" si="26"/>
        <v>10.4480425886274</v>
      </c>
      <c r="K260" s="256">
        <f t="shared" si="26"/>
        <v>8.8445773906964504</v>
      </c>
      <c r="L260" s="256">
        <f t="shared" si="26"/>
        <v>4.9207022163919101</v>
      </c>
      <c r="M260" s="256">
        <f t="shared" si="26"/>
        <v>7.0812586813935496</v>
      </c>
      <c r="N260" s="256">
        <f t="shared" si="26"/>
        <v>11.090778457345399</v>
      </c>
      <c r="O260" s="256">
        <f t="shared" si="26"/>
        <v>10.899788379251101</v>
      </c>
      <c r="P260" s="256">
        <f t="shared" si="26"/>
        <v>12.253254060511001</v>
      </c>
      <c r="Q260" s="256">
        <f>'2006'!E292</f>
        <v>9.7071387428626803</v>
      </c>
      <c r="R260" s="256">
        <f>'2006'!F292</f>
        <v>7.2911476948882203</v>
      </c>
      <c r="S260" s="256">
        <f>'2006'!G292</f>
        <v>7.9990370798373096</v>
      </c>
      <c r="T260" s="256">
        <f>'2006'!H292</f>
        <v>6.16752825959946</v>
      </c>
      <c r="U260" s="256">
        <f>'2006'!I292</f>
        <v>9.6817429641159798</v>
      </c>
      <c r="V260" s="256">
        <f>'2006'!J292</f>
        <v>9.9686267954220593</v>
      </c>
      <c r="W260" s="275"/>
      <c r="X260" s="142">
        <f>SUM(L260:W260)</f>
        <v>97.061003331618707</v>
      </c>
      <c r="Y260" s="164">
        <f>AVERAGE(L260:W260)</f>
        <v>8.8237275756016995</v>
      </c>
      <c r="Z260" s="125"/>
      <c r="AA260" s="151"/>
      <c r="AB260" s="152"/>
      <c r="AC260" s="125"/>
      <c r="AD260" s="125"/>
      <c r="AE260" s="125"/>
      <c r="AF260" s="125"/>
      <c r="AG260" s="125"/>
      <c r="AH260" s="125"/>
      <c r="AI260" s="125"/>
      <c r="AJ260" s="125"/>
      <c r="AK260" s="125"/>
      <c r="AL260" s="125"/>
      <c r="AM260" s="125"/>
      <c r="AN260" s="125"/>
      <c r="AO260" s="125"/>
      <c r="AP260" s="125"/>
      <c r="AQ260" s="125"/>
      <c r="AR260" s="125"/>
      <c r="AS260" s="125"/>
      <c r="AT260" s="125"/>
      <c r="AU260" s="125"/>
      <c r="AV260" s="125"/>
    </row>
    <row r="261" spans="1:48" ht="12.75" customHeight="1">
      <c r="A261" s="46"/>
      <c r="B261" s="47"/>
      <c r="C261" s="241" t="s">
        <v>1118</v>
      </c>
      <c r="D261" s="34"/>
      <c r="E261" s="144"/>
      <c r="F261" s="245"/>
      <c r="G261" s="245"/>
      <c r="H261" s="245"/>
      <c r="I261" s="245"/>
      <c r="J261" s="245"/>
      <c r="K261" s="245"/>
      <c r="L261" s="245"/>
      <c r="M261" s="245"/>
      <c r="N261" s="245"/>
      <c r="O261" s="245"/>
      <c r="P261" s="245"/>
      <c r="Q261" s="144"/>
      <c r="R261" s="245"/>
      <c r="S261" s="245"/>
      <c r="T261" s="245"/>
      <c r="U261" s="245"/>
      <c r="V261" s="245"/>
      <c r="W261" s="270"/>
      <c r="X261" s="143"/>
      <c r="Y261" s="167"/>
      <c r="Z261" s="125"/>
      <c r="AA261" s="151"/>
      <c r="AB261" s="152"/>
      <c r="AC261" s="125"/>
      <c r="AD261" s="125"/>
      <c r="AE261" s="125"/>
      <c r="AF261" s="125"/>
      <c r="AG261" s="125"/>
      <c r="AH261" s="125"/>
      <c r="AI261" s="125"/>
      <c r="AJ261" s="125"/>
      <c r="AK261" s="125"/>
      <c r="AL261" s="125"/>
      <c r="AM261" s="125"/>
      <c r="AN261" s="125"/>
      <c r="AO261" s="125"/>
      <c r="AP261" s="125"/>
      <c r="AQ261" s="125"/>
      <c r="AR261" s="125"/>
      <c r="AS261" s="125"/>
      <c r="AT261" s="125"/>
      <c r="AU261" s="125"/>
      <c r="AV261" s="125"/>
    </row>
    <row r="262" spans="1:48" ht="12.75" customHeight="1">
      <c r="A262" s="46"/>
      <c r="B262" s="47"/>
      <c r="C262" s="241"/>
      <c r="D262" s="34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106"/>
      <c r="X262" s="143"/>
      <c r="Y262" s="165"/>
      <c r="Z262" s="125"/>
      <c r="AA262" s="151"/>
      <c r="AB262" s="152"/>
      <c r="AC262" s="125"/>
      <c r="AD262" s="125"/>
      <c r="AE262" s="125"/>
      <c r="AF262" s="125"/>
      <c r="AG262" s="125"/>
      <c r="AH262" s="125"/>
      <c r="AI262" s="125"/>
      <c r="AJ262" s="125"/>
      <c r="AK262" s="125"/>
      <c r="AL262" s="125"/>
      <c r="AM262" s="125"/>
      <c r="AN262" s="125"/>
      <c r="AO262" s="125"/>
      <c r="AP262" s="125"/>
      <c r="AQ262" s="125"/>
      <c r="AR262" s="125"/>
      <c r="AS262" s="125"/>
      <c r="AT262" s="125"/>
      <c r="AU262" s="125"/>
      <c r="AV262" s="125"/>
    </row>
    <row r="263" spans="1:48" ht="12.75" customHeight="1">
      <c r="A263" s="46"/>
      <c r="B263" s="47"/>
      <c r="C263" s="241" t="s">
        <v>1119</v>
      </c>
      <c r="D263" s="34"/>
      <c r="E263" s="38">
        <v>2969594.83</v>
      </c>
      <c r="F263" s="38">
        <v>2318466.87</v>
      </c>
      <c r="G263" s="38">
        <v>3017957.96</v>
      </c>
      <c r="H263" s="38">
        <v>2710533.81</v>
      </c>
      <c r="I263" s="38">
        <v>2919664.61</v>
      </c>
      <c r="J263" s="38">
        <v>3244061.9</v>
      </c>
      <c r="K263" s="38">
        <v>2533090.61</v>
      </c>
      <c r="L263" s="38">
        <v>2445173.04</v>
      </c>
      <c r="M263" s="38">
        <v>2118892.16</v>
      </c>
      <c r="N263" s="38">
        <v>2435996.7000000002</v>
      </c>
      <c r="O263" s="38">
        <v>3422735.39</v>
      </c>
      <c r="P263" s="38">
        <v>3148023.11</v>
      </c>
      <c r="Q263" s="38">
        <v>2816524.38</v>
      </c>
      <c r="R263" s="38">
        <v>1957746.88</v>
      </c>
      <c r="S263" s="38">
        <v>2895823.87</v>
      </c>
      <c r="T263" s="38">
        <v>2550600.12</v>
      </c>
      <c r="U263" s="38">
        <v>3016412.13</v>
      </c>
      <c r="V263" s="38">
        <v>2931836.85</v>
      </c>
      <c r="W263" s="106"/>
      <c r="X263" s="142">
        <f>SUM(L263:W263)</f>
        <v>29739764.629999999</v>
      </c>
      <c r="Y263" s="164">
        <f>AVERAGE(L263:W263)</f>
        <v>2703614.96636364</v>
      </c>
      <c r="Z263" s="125"/>
      <c r="AA263" s="151"/>
      <c r="AB263" s="152"/>
      <c r="AC263" s="125"/>
      <c r="AD263" s="125"/>
      <c r="AE263" s="125"/>
      <c r="AF263" s="125"/>
      <c r="AG263" s="125"/>
      <c r="AH263" s="125"/>
      <c r="AI263" s="125"/>
      <c r="AJ263" s="125"/>
      <c r="AK263" s="125"/>
      <c r="AL263" s="125"/>
      <c r="AM263" s="125"/>
      <c r="AN263" s="125"/>
      <c r="AO263" s="125"/>
      <c r="AP263" s="125"/>
      <c r="AQ263" s="125"/>
      <c r="AR263" s="125"/>
      <c r="AS263" s="125"/>
      <c r="AT263" s="125"/>
      <c r="AU263" s="125"/>
      <c r="AV263" s="125"/>
    </row>
    <row r="264" spans="1:48" ht="12.75" customHeight="1">
      <c r="A264" s="46"/>
      <c r="B264" s="47"/>
      <c r="C264" s="36" t="s">
        <v>1120</v>
      </c>
      <c r="D264" s="34"/>
      <c r="E264" s="38" t="s">
        <v>376</v>
      </c>
      <c r="F264" s="38" t="s">
        <v>376</v>
      </c>
      <c r="G264" s="38" t="s">
        <v>376</v>
      </c>
      <c r="H264" s="38" t="s">
        <v>376</v>
      </c>
      <c r="I264" s="38" t="s">
        <v>376</v>
      </c>
      <c r="J264" s="38" t="s">
        <v>376</v>
      </c>
      <c r="K264" s="38" t="s">
        <v>376</v>
      </c>
      <c r="L264" s="38" t="s">
        <v>376</v>
      </c>
      <c r="M264" s="38" t="s">
        <v>376</v>
      </c>
      <c r="N264" s="38" t="s">
        <v>376</v>
      </c>
      <c r="O264" s="38" t="s">
        <v>376</v>
      </c>
      <c r="P264" s="38" t="s">
        <v>376</v>
      </c>
      <c r="Q264" s="38" t="s">
        <v>376</v>
      </c>
      <c r="R264" s="38" t="s">
        <v>376</v>
      </c>
      <c r="S264" s="38" t="s">
        <v>376</v>
      </c>
      <c r="T264" s="38" t="s">
        <v>376</v>
      </c>
      <c r="U264" s="38" t="s">
        <v>376</v>
      </c>
      <c r="V264" s="38" t="s">
        <v>376</v>
      </c>
      <c r="W264" s="106"/>
      <c r="X264" s="143"/>
      <c r="Y264" s="165"/>
      <c r="Z264" s="125"/>
      <c r="AA264" s="151"/>
      <c r="AB264" s="152"/>
      <c r="AC264" s="125"/>
      <c r="AD264" s="125"/>
      <c r="AE264" s="125"/>
      <c r="AF264" s="125"/>
      <c r="AG264" s="125"/>
      <c r="AH264" s="125"/>
      <c r="AI264" s="125"/>
      <c r="AJ264" s="125"/>
      <c r="AK264" s="125"/>
      <c r="AL264" s="125"/>
      <c r="AM264" s="125"/>
      <c r="AN264" s="125"/>
      <c r="AO264" s="125"/>
      <c r="AP264" s="125"/>
      <c r="AQ264" s="125"/>
      <c r="AR264" s="125"/>
      <c r="AS264" s="125"/>
      <c r="AT264" s="125"/>
      <c r="AU264" s="125"/>
      <c r="AV264" s="125"/>
    </row>
    <row r="265" spans="1:48" ht="12.75" customHeight="1">
      <c r="A265" s="46"/>
      <c r="B265" s="47"/>
      <c r="C265" s="36" t="s">
        <v>1121</v>
      </c>
      <c r="D265" s="34"/>
      <c r="E265" s="118">
        <f t="shared" ref="E265:P265" si="27">E263/$D$258</f>
        <v>38.274430957490097</v>
      </c>
      <c r="F265" s="118">
        <f t="shared" si="27"/>
        <v>29.882191080943901</v>
      </c>
      <c r="G265" s="118">
        <f t="shared" si="27"/>
        <v>38.897772317521103</v>
      </c>
      <c r="H265" s="118">
        <f t="shared" si="27"/>
        <v>34.935452513832601</v>
      </c>
      <c r="I265" s="118">
        <f t="shared" si="27"/>
        <v>37.630891731607797</v>
      </c>
      <c r="J265" s="118">
        <f t="shared" si="27"/>
        <v>41.811974468373599</v>
      </c>
      <c r="K265" s="118">
        <f t="shared" si="27"/>
        <v>32.6484275504721</v>
      </c>
      <c r="L265" s="118">
        <f t="shared" si="27"/>
        <v>31.5152780282138</v>
      </c>
      <c r="M265" s="118">
        <f t="shared" si="27"/>
        <v>27.309918129230802</v>
      </c>
      <c r="N265" s="118">
        <f t="shared" si="27"/>
        <v>31.397006273352002</v>
      </c>
      <c r="O265" s="118">
        <f t="shared" si="27"/>
        <v>44.114856359146202</v>
      </c>
      <c r="P265" s="118">
        <f t="shared" si="27"/>
        <v>40.574152392458998</v>
      </c>
      <c r="Q265" s="256">
        <f>'2006'!E297</f>
        <v>36.301540814036798</v>
      </c>
      <c r="R265" s="256">
        <f>'2006'!F297</f>
        <v>25.232953342258401</v>
      </c>
      <c r="S265" s="256">
        <f>'2006'!G297</f>
        <v>37.323613867339198</v>
      </c>
      <c r="T265" s="256">
        <f>'2006'!H297</f>
        <v>32.874103634234203</v>
      </c>
      <c r="U265" s="256">
        <f>'2006'!I297</f>
        <v>38.877848466964302</v>
      </c>
      <c r="V265" s="256">
        <f>'2006'!J297</f>
        <v>37.7877769587679</v>
      </c>
      <c r="W265" s="275"/>
      <c r="X265" s="142">
        <f>SUM(L265:W265)</f>
        <v>383.309048266003</v>
      </c>
      <c r="Y265" s="164">
        <f>AVERAGE(L265:W265)</f>
        <v>34.846277115091098</v>
      </c>
      <c r="Z265" s="125"/>
      <c r="AA265" s="151"/>
      <c r="AB265" s="152"/>
      <c r="AC265" s="125"/>
      <c r="AD265" s="125"/>
      <c r="AE265" s="125"/>
      <c r="AF265" s="125"/>
      <c r="AG265" s="125"/>
      <c r="AH265" s="125"/>
      <c r="AI265" s="125"/>
      <c r="AJ265" s="125"/>
      <c r="AK265" s="125"/>
      <c r="AL265" s="125"/>
      <c r="AM265" s="125"/>
      <c r="AN265" s="125"/>
      <c r="AO265" s="125"/>
      <c r="AP265" s="125"/>
      <c r="AQ265" s="125"/>
      <c r="AR265" s="125"/>
      <c r="AS265" s="125"/>
      <c r="AT265" s="125"/>
      <c r="AU265" s="125"/>
      <c r="AV265" s="125"/>
    </row>
    <row r="266" spans="1:48" ht="12.75" customHeight="1">
      <c r="A266" s="46"/>
      <c r="B266" s="47"/>
      <c r="C266" s="36" t="s">
        <v>1122</v>
      </c>
      <c r="D266" s="34"/>
      <c r="E266" s="179"/>
      <c r="F266" s="235"/>
      <c r="G266" s="179"/>
      <c r="H266" s="179"/>
      <c r="I266" s="179"/>
      <c r="J266" s="179"/>
      <c r="K266" s="179"/>
      <c r="L266" s="179"/>
      <c r="M266" s="179"/>
      <c r="N266" s="179"/>
      <c r="O266" s="179"/>
      <c r="P266" s="179"/>
      <c r="Q266" s="179"/>
      <c r="R266" s="235"/>
      <c r="S266" s="179"/>
      <c r="T266" s="179"/>
      <c r="U266" s="179"/>
      <c r="V266" s="179"/>
      <c r="W266" s="178"/>
      <c r="X266" s="143"/>
      <c r="Y266" s="167"/>
      <c r="Z266" s="125"/>
      <c r="AA266" s="151"/>
      <c r="AB266" s="152"/>
      <c r="AC266" s="125"/>
      <c r="AD266" s="125"/>
      <c r="AE266" s="125"/>
      <c r="AF266" s="125"/>
      <c r="AG266" s="125"/>
      <c r="AH266" s="125"/>
      <c r="AI266" s="125"/>
      <c r="AJ266" s="125"/>
      <c r="AK266" s="125"/>
      <c r="AL266" s="125"/>
      <c r="AM266" s="125"/>
      <c r="AN266" s="125"/>
      <c r="AO266" s="125"/>
      <c r="AP266" s="125"/>
      <c r="AQ266" s="125"/>
      <c r="AR266" s="125"/>
      <c r="AS266" s="125"/>
      <c r="AT266" s="125"/>
      <c r="AU266" s="125"/>
      <c r="AV266" s="125"/>
    </row>
    <row r="267" spans="1:48" ht="12.75" customHeight="1">
      <c r="A267" s="315"/>
      <c r="B267" s="32"/>
      <c r="C267" s="36" t="s">
        <v>927</v>
      </c>
      <c r="D267" s="34"/>
      <c r="E267" s="179"/>
      <c r="F267" s="235"/>
      <c r="G267" s="179"/>
      <c r="H267" s="179"/>
      <c r="I267" s="179"/>
      <c r="J267" s="179"/>
      <c r="K267" s="179"/>
      <c r="L267" s="179"/>
      <c r="M267" s="179"/>
      <c r="N267" s="179"/>
      <c r="O267" s="179"/>
      <c r="P267" s="179"/>
      <c r="Q267" s="179"/>
      <c r="R267" s="235"/>
      <c r="S267" s="179"/>
      <c r="T267" s="179"/>
      <c r="U267" s="179"/>
      <c r="V267" s="179"/>
      <c r="W267" s="178"/>
      <c r="X267" s="143"/>
      <c r="Y267" s="165"/>
      <c r="Z267" s="125"/>
      <c r="AA267" s="151"/>
      <c r="AB267" s="152"/>
      <c r="AC267" s="125"/>
      <c r="AD267" s="125"/>
      <c r="AE267" s="125"/>
      <c r="AF267" s="125"/>
      <c r="AG267" s="125"/>
      <c r="AH267" s="125"/>
      <c r="AI267" s="125"/>
      <c r="AJ267" s="125"/>
      <c r="AK267" s="125"/>
      <c r="AL267" s="125"/>
      <c r="AM267" s="125"/>
      <c r="AN267" s="125"/>
      <c r="AO267" s="125"/>
      <c r="AP267" s="125"/>
      <c r="AQ267" s="125"/>
      <c r="AR267" s="125"/>
      <c r="AS267" s="125"/>
      <c r="AT267" s="125"/>
      <c r="AU267" s="125"/>
      <c r="AV267" s="125"/>
    </row>
    <row r="268" spans="1:48" ht="13.5" customHeight="1">
      <c r="A268" s="52"/>
      <c r="B268" s="53"/>
      <c r="C268" s="251"/>
      <c r="D268" s="66"/>
      <c r="E268" s="41"/>
      <c r="F268" s="316"/>
      <c r="G268" s="181"/>
      <c r="H268" s="181"/>
      <c r="I268" s="181"/>
      <c r="J268" s="181"/>
      <c r="K268" s="181"/>
      <c r="L268" s="181"/>
      <c r="M268" s="181"/>
      <c r="N268" s="181"/>
      <c r="O268" s="181"/>
      <c r="P268" s="181"/>
      <c r="Q268" s="323"/>
      <c r="R268" s="306"/>
      <c r="S268" s="125"/>
      <c r="T268" s="125"/>
      <c r="U268" s="125"/>
      <c r="V268" s="125"/>
      <c r="W268" s="125"/>
      <c r="X268" s="143"/>
      <c r="Y268" s="165"/>
      <c r="Z268" s="125"/>
      <c r="AA268" s="151"/>
      <c r="AB268" s="152"/>
      <c r="AC268" s="125"/>
      <c r="AD268" s="125"/>
      <c r="AE268" s="125"/>
      <c r="AF268" s="125"/>
      <c r="AG268" s="125"/>
      <c r="AH268" s="125"/>
      <c r="AI268" s="125"/>
      <c r="AJ268" s="125"/>
      <c r="AK268" s="125"/>
      <c r="AL268" s="125"/>
      <c r="AM268" s="125"/>
      <c r="AN268" s="125"/>
      <c r="AO268" s="125"/>
      <c r="AP268" s="125"/>
      <c r="AQ268" s="125"/>
      <c r="AR268" s="125"/>
      <c r="AS268" s="125"/>
      <c r="AT268" s="125"/>
      <c r="AU268" s="125"/>
      <c r="AV268" s="125"/>
    </row>
    <row r="269" spans="1:48" ht="12.75" customHeight="1">
      <c r="A269" s="42" t="s">
        <v>427</v>
      </c>
      <c r="B269" s="43">
        <v>650</v>
      </c>
      <c r="C269" s="86" t="s">
        <v>1167</v>
      </c>
      <c r="D269" s="317">
        <v>210</v>
      </c>
      <c r="E269" s="288">
        <v>31583.68</v>
      </c>
      <c r="F269" s="288">
        <v>18955.650000000001</v>
      </c>
      <c r="G269" s="288">
        <v>25640.39</v>
      </c>
      <c r="H269" s="288">
        <v>21488.75</v>
      </c>
      <c r="I269" s="288">
        <v>24914.71</v>
      </c>
      <c r="J269" s="288">
        <v>27090.98</v>
      </c>
      <c r="K269" s="288">
        <v>24863</v>
      </c>
      <c r="L269" s="288">
        <v>20058.03</v>
      </c>
      <c r="M269" s="288">
        <v>20335.419999999998</v>
      </c>
      <c r="N269" s="288">
        <v>23197.78</v>
      </c>
      <c r="O269" s="288">
        <v>20503.939999999999</v>
      </c>
      <c r="P269" s="288">
        <v>30551.58</v>
      </c>
      <c r="Q269" s="288">
        <v>17251.62</v>
      </c>
      <c r="R269" s="288">
        <v>15523.68</v>
      </c>
      <c r="S269" s="288">
        <v>20252.330000000002</v>
      </c>
      <c r="T269" s="288">
        <v>24871.32</v>
      </c>
      <c r="U269" s="288">
        <v>16621.72</v>
      </c>
      <c r="V269" s="288">
        <v>24816.25</v>
      </c>
      <c r="W269" s="125"/>
      <c r="X269" s="142">
        <f>SUM(L269:W269)</f>
        <v>233983.67</v>
      </c>
      <c r="Y269" s="164">
        <f>AVERAGE(L269:W269)</f>
        <v>21271.2427272727</v>
      </c>
      <c r="Z269" s="168">
        <f>Y269-'Renew 07.workl'!O31</f>
        <v>0</v>
      </c>
      <c r="AA269" s="151"/>
      <c r="AB269" s="152"/>
      <c r="AC269" s="125"/>
      <c r="AD269" s="125"/>
      <c r="AE269" s="125"/>
      <c r="AF269" s="125"/>
      <c r="AG269" s="125"/>
      <c r="AH269" s="125"/>
      <c r="AI269" s="125"/>
      <c r="AJ269" s="125"/>
      <c r="AK269" s="125"/>
      <c r="AL269" s="125"/>
      <c r="AM269" s="125"/>
      <c r="AN269" s="125"/>
      <c r="AO269" s="125"/>
      <c r="AP269" s="125"/>
      <c r="AQ269" s="125"/>
      <c r="AR269" s="125"/>
      <c r="AS269" s="125"/>
      <c r="AT269" s="125"/>
      <c r="AU269" s="125"/>
      <c r="AV269" s="125"/>
    </row>
    <row r="270" spans="1:48" ht="12.75" customHeight="1">
      <c r="A270" s="46"/>
      <c r="B270" s="47"/>
      <c r="C270" s="36" t="s">
        <v>1168</v>
      </c>
      <c r="D270" s="34"/>
      <c r="E270" s="60">
        <v>1595.06</v>
      </c>
      <c r="F270" s="60" t="s">
        <v>376</v>
      </c>
      <c r="G270" s="60">
        <v>522.07000000000005</v>
      </c>
      <c r="H270" s="60" t="s">
        <v>376</v>
      </c>
      <c r="I270" s="60">
        <v>394.65</v>
      </c>
      <c r="J270" s="60">
        <v>786.38</v>
      </c>
      <c r="K270" s="60">
        <v>387.06</v>
      </c>
      <c r="L270" s="60" t="s">
        <v>376</v>
      </c>
      <c r="M270" s="60" t="s">
        <v>376</v>
      </c>
      <c r="N270" s="60">
        <v>85.61</v>
      </c>
      <c r="O270" s="60" t="s">
        <v>376</v>
      </c>
      <c r="P270" s="62">
        <v>1409.28</v>
      </c>
      <c r="Q270" s="60" t="s">
        <v>376</v>
      </c>
      <c r="R270" s="60" t="s">
        <v>376</v>
      </c>
      <c r="S270" s="60" t="s">
        <v>376</v>
      </c>
      <c r="T270" s="60">
        <v>386.84</v>
      </c>
      <c r="U270" s="60" t="s">
        <v>376</v>
      </c>
      <c r="V270" s="60">
        <v>376.93</v>
      </c>
      <c r="W270" s="221" t="s">
        <v>376</v>
      </c>
      <c r="X270" s="220"/>
      <c r="Y270" s="165"/>
      <c r="Z270" s="112"/>
      <c r="AA270" s="284"/>
      <c r="AB270" s="59"/>
      <c r="AC270" s="125"/>
      <c r="AD270" s="125"/>
      <c r="AE270" s="112"/>
      <c r="AF270" s="125"/>
      <c r="AG270" s="112"/>
      <c r="AH270" s="125"/>
      <c r="AI270" s="125"/>
      <c r="AJ270" s="125"/>
      <c r="AK270" s="125"/>
      <c r="AL270" s="125"/>
      <c r="AM270" s="125"/>
      <c r="AN270" s="125"/>
      <c r="AO270" s="125"/>
      <c r="AP270" s="125"/>
      <c r="AQ270" s="125"/>
      <c r="AR270" s="125"/>
      <c r="AS270" s="125"/>
      <c r="AT270" s="125"/>
      <c r="AU270" s="125"/>
      <c r="AV270" s="125"/>
    </row>
    <row r="271" spans="1:48" ht="12.75" customHeight="1">
      <c r="A271" s="46"/>
      <c r="B271" s="47"/>
      <c r="C271" s="36" t="s">
        <v>1169</v>
      </c>
      <c r="D271" s="34"/>
      <c r="E271" s="37">
        <f t="shared" ref="E271:P271" si="28">E269/$D$269</f>
        <v>150.398476190476</v>
      </c>
      <c r="F271" s="37">
        <f t="shared" si="28"/>
        <v>90.265000000000001</v>
      </c>
      <c r="G271" s="37">
        <f t="shared" si="28"/>
        <v>122.09709523809499</v>
      </c>
      <c r="H271" s="37">
        <f t="shared" si="28"/>
        <v>102.32738095238101</v>
      </c>
      <c r="I271" s="37">
        <f t="shared" si="28"/>
        <v>118.641476190476</v>
      </c>
      <c r="J271" s="37">
        <f t="shared" si="28"/>
        <v>129.00466666666699</v>
      </c>
      <c r="K271" s="37">
        <f t="shared" si="28"/>
        <v>118.395238095238</v>
      </c>
      <c r="L271" s="37">
        <f t="shared" si="28"/>
        <v>95.514428571428596</v>
      </c>
      <c r="M271" s="37">
        <f t="shared" si="28"/>
        <v>96.835333333333296</v>
      </c>
      <c r="N271" s="37">
        <f t="shared" si="28"/>
        <v>110.465619047619</v>
      </c>
      <c r="O271" s="37">
        <f t="shared" si="28"/>
        <v>97.637809523809494</v>
      </c>
      <c r="P271" s="37">
        <f t="shared" si="28"/>
        <v>145.483714285714</v>
      </c>
      <c r="Q271" s="256">
        <f>'2006'!E321</f>
        <v>82.150571428571396</v>
      </c>
      <c r="R271" s="256">
        <f>'2006'!F321</f>
        <v>73.922285714285707</v>
      </c>
      <c r="S271" s="256">
        <f>'2006'!G321</f>
        <v>96.439666666666696</v>
      </c>
      <c r="T271" s="256">
        <f>'2006'!H321</f>
        <v>118.434857142857</v>
      </c>
      <c r="U271" s="256">
        <f>'2006'!I321</f>
        <v>79.151047619047603</v>
      </c>
      <c r="V271" s="256">
        <f>'2006'!J321</f>
        <v>118.17261904761899</v>
      </c>
      <c r="W271" s="125"/>
      <c r="X271" s="142">
        <f>SUM(L271:W271)</f>
        <v>1114.20795238095</v>
      </c>
      <c r="Y271" s="164">
        <f>AVERAGE(L271:W271)</f>
        <v>101.291632034632</v>
      </c>
      <c r="Z271" s="125"/>
      <c r="AA271" s="166">
        <f>'2006'!AC320+'2005'!AI454</f>
        <v>2258.66</v>
      </c>
      <c r="AB271" s="169">
        <f>AA271/11/D269</f>
        <v>0.97777489177489196</v>
      </c>
      <c r="AC271" s="125"/>
      <c r="AD271" s="125"/>
      <c r="AE271" s="125"/>
      <c r="AF271" s="125"/>
      <c r="AG271" s="125"/>
      <c r="AH271" s="125"/>
      <c r="AI271" s="125"/>
      <c r="AJ271" s="125"/>
      <c r="AK271" s="125"/>
      <c r="AL271" s="125"/>
      <c r="AM271" s="125"/>
      <c r="AN271" s="125"/>
      <c r="AO271" s="125"/>
      <c r="AP271" s="125"/>
      <c r="AQ271" s="125"/>
      <c r="AR271" s="125"/>
      <c r="AS271" s="125"/>
      <c r="AT271" s="125"/>
      <c r="AU271" s="125"/>
      <c r="AV271" s="125"/>
    </row>
    <row r="272" spans="1:48" ht="12.75" customHeight="1">
      <c r="A272" s="46"/>
      <c r="B272" s="47"/>
      <c r="C272" s="193" t="s">
        <v>1170</v>
      </c>
      <c r="D272" s="34"/>
      <c r="E272" s="240" t="s">
        <v>1171</v>
      </c>
      <c r="F272" s="240"/>
      <c r="G272" s="240" t="s">
        <v>1172</v>
      </c>
      <c r="H272" s="240"/>
      <c r="I272" s="240" t="s">
        <v>1173</v>
      </c>
      <c r="J272" s="240" t="s">
        <v>1174</v>
      </c>
      <c r="K272" s="240" t="s">
        <v>1175</v>
      </c>
      <c r="L272" s="240"/>
      <c r="M272" s="240"/>
      <c r="N272" s="240" t="s">
        <v>1176</v>
      </c>
      <c r="O272" s="240"/>
      <c r="P272" s="240" t="s">
        <v>1177</v>
      </c>
      <c r="Q272" s="144"/>
      <c r="R272" s="144"/>
      <c r="S272" s="144"/>
      <c r="T272" s="144" t="s">
        <v>1681</v>
      </c>
      <c r="U272" s="144"/>
      <c r="V272" s="144" t="s">
        <v>1682</v>
      </c>
      <c r="W272" s="131"/>
      <c r="X272" s="143"/>
      <c r="Y272" s="167">
        <f>Y271/D269</f>
        <v>0.48234110492681898</v>
      </c>
      <c r="Z272" s="125"/>
      <c r="AA272" s="151"/>
      <c r="AB272" s="152"/>
      <c r="AC272" s="125"/>
      <c r="AD272" s="125"/>
      <c r="AE272" s="125"/>
      <c r="AF272" s="125"/>
      <c r="AG272" s="125"/>
      <c r="AH272" s="125"/>
      <c r="AI272" s="125"/>
      <c r="AJ272" s="125"/>
      <c r="AK272" s="125"/>
      <c r="AL272" s="125"/>
      <c r="AM272" s="125"/>
      <c r="AN272" s="125"/>
      <c r="AO272" s="125"/>
      <c r="AP272" s="125"/>
      <c r="AQ272" s="125"/>
      <c r="AR272" s="125"/>
      <c r="AS272" s="125"/>
      <c r="AT272" s="125"/>
      <c r="AU272" s="125"/>
      <c r="AV272" s="125"/>
    </row>
    <row r="273" spans="1:48" ht="12.75" customHeight="1">
      <c r="A273" s="46"/>
      <c r="B273" s="47"/>
      <c r="C273" s="1527" t="s">
        <v>1178</v>
      </c>
      <c r="D273" s="1485"/>
      <c r="E273" s="144"/>
      <c r="F273" s="144"/>
      <c r="G273" s="144"/>
      <c r="H273" s="144"/>
      <c r="I273" s="144"/>
      <c r="J273" s="144"/>
      <c r="K273" s="144"/>
      <c r="L273" s="144"/>
      <c r="M273" s="144"/>
      <c r="N273" s="144"/>
      <c r="O273" s="144"/>
      <c r="P273" s="144"/>
      <c r="Q273" s="144"/>
      <c r="R273" s="144"/>
      <c r="S273" s="144"/>
      <c r="T273" s="144"/>
      <c r="U273" s="144"/>
      <c r="V273" s="144"/>
      <c r="W273" s="131"/>
      <c r="X273" s="143"/>
      <c r="Y273" s="165"/>
      <c r="Z273" s="125"/>
      <c r="AA273" s="151"/>
      <c r="AB273" s="152"/>
      <c r="AC273" s="125"/>
      <c r="AD273" s="125"/>
      <c r="AE273" s="125"/>
      <c r="AF273" s="125"/>
      <c r="AG273" s="125"/>
      <c r="AH273" s="125"/>
      <c r="AI273" s="125"/>
      <c r="AJ273" s="125"/>
      <c r="AK273" s="125"/>
      <c r="AL273" s="125"/>
      <c r="AM273" s="125"/>
      <c r="AN273" s="125"/>
      <c r="AO273" s="125"/>
      <c r="AP273" s="125"/>
      <c r="AQ273" s="125"/>
      <c r="AR273" s="125"/>
      <c r="AS273" s="125"/>
      <c r="AT273" s="125"/>
      <c r="AU273" s="125"/>
      <c r="AV273" s="125"/>
    </row>
    <row r="274" spans="1:48" ht="12.75" customHeight="1">
      <c r="A274" s="46"/>
      <c r="B274" s="47"/>
      <c r="C274" s="1527" t="s">
        <v>1179</v>
      </c>
      <c r="D274" s="1485"/>
      <c r="E274" s="144"/>
      <c r="F274" s="144"/>
      <c r="G274" s="144"/>
      <c r="H274" s="144"/>
      <c r="I274" s="144"/>
      <c r="J274" s="144"/>
      <c r="K274" s="144"/>
      <c r="L274" s="144"/>
      <c r="M274" s="144"/>
      <c r="N274" s="144"/>
      <c r="O274" s="144"/>
      <c r="P274" s="144"/>
      <c r="Q274" s="35"/>
      <c r="R274" s="149"/>
      <c r="S274" s="95"/>
      <c r="T274" s="95"/>
      <c r="U274" s="95"/>
      <c r="V274" s="95"/>
      <c r="W274" s="131"/>
      <c r="X274" s="143"/>
      <c r="Y274" s="165"/>
      <c r="Z274" s="125"/>
      <c r="AA274" s="151"/>
      <c r="AB274" s="152"/>
      <c r="AC274" s="125"/>
      <c r="AD274" s="125"/>
      <c r="AE274" s="125"/>
      <c r="AF274" s="125"/>
      <c r="AG274" s="125"/>
      <c r="AH274" s="125"/>
      <c r="AI274" s="125"/>
      <c r="AJ274" s="125"/>
      <c r="AK274" s="125"/>
      <c r="AL274" s="125"/>
      <c r="AM274" s="125"/>
      <c r="AN274" s="125"/>
      <c r="AO274" s="125"/>
      <c r="AP274" s="125"/>
      <c r="AQ274" s="125"/>
      <c r="AR274" s="125"/>
      <c r="AS274" s="125"/>
      <c r="AT274" s="125"/>
      <c r="AU274" s="125"/>
      <c r="AV274" s="125"/>
    </row>
    <row r="275" spans="1:48" ht="12.75" customHeight="1">
      <c r="A275" s="46"/>
      <c r="B275" s="47"/>
      <c r="C275" s="36" t="s">
        <v>1180</v>
      </c>
      <c r="D275" s="34"/>
      <c r="E275" s="144"/>
      <c r="F275" s="144"/>
      <c r="G275" s="144"/>
      <c r="H275" s="144"/>
      <c r="I275" s="144"/>
      <c r="J275" s="144"/>
      <c r="K275" s="144"/>
      <c r="L275" s="144"/>
      <c r="M275" s="144"/>
      <c r="N275" s="144"/>
      <c r="O275" s="144"/>
      <c r="P275" s="144"/>
      <c r="Q275" s="35"/>
      <c r="R275" s="149"/>
      <c r="S275" s="95"/>
      <c r="T275" s="95"/>
      <c r="U275" s="95"/>
      <c r="V275" s="95"/>
      <c r="W275" s="131"/>
      <c r="X275" s="143"/>
      <c r="Y275" s="165"/>
      <c r="Z275" s="125"/>
      <c r="AA275" s="151"/>
      <c r="AB275" s="152"/>
      <c r="AC275" s="125"/>
      <c r="AD275" s="125"/>
      <c r="AE275" s="125"/>
      <c r="AF275" s="125"/>
      <c r="AG275" s="125"/>
      <c r="AH275" s="125"/>
      <c r="AI275" s="125"/>
      <c r="AJ275" s="125"/>
      <c r="AK275" s="125"/>
      <c r="AL275" s="125"/>
      <c r="AM275" s="125"/>
      <c r="AN275" s="125"/>
      <c r="AO275" s="125"/>
      <c r="AP275" s="125"/>
      <c r="AQ275" s="125"/>
      <c r="AR275" s="125"/>
      <c r="AS275" s="125"/>
      <c r="AT275" s="125"/>
      <c r="AU275" s="125"/>
      <c r="AV275" s="125"/>
    </row>
    <row r="276" spans="1:48" ht="65.25" customHeight="1">
      <c r="A276" s="52"/>
      <c r="B276" s="53"/>
      <c r="C276" s="194" t="s">
        <v>1844</v>
      </c>
      <c r="D276" s="40"/>
      <c r="E276" s="250"/>
      <c r="F276" s="249"/>
      <c r="G276" s="250"/>
      <c r="H276" s="189"/>
      <c r="I276" s="195"/>
      <c r="J276" s="195"/>
      <c r="K276" s="195"/>
      <c r="L276" s="195"/>
      <c r="M276" s="195"/>
      <c r="N276" s="195"/>
      <c r="O276" s="195"/>
      <c r="P276" s="195"/>
      <c r="Q276" s="35"/>
      <c r="R276" s="149"/>
      <c r="S276" s="95"/>
      <c r="T276" s="95"/>
      <c r="U276" s="95"/>
      <c r="V276" s="95"/>
      <c r="W276" s="131"/>
      <c r="X276" s="143"/>
      <c r="Y276" s="165"/>
      <c r="Z276" s="125"/>
      <c r="AA276" s="151"/>
      <c r="AB276" s="152"/>
      <c r="AC276" s="125"/>
      <c r="AD276" s="125"/>
      <c r="AE276" s="125"/>
      <c r="AF276" s="125"/>
      <c r="AG276" s="125"/>
      <c r="AH276" s="125"/>
      <c r="AI276" s="125"/>
      <c r="AJ276" s="125"/>
      <c r="AK276" s="125"/>
      <c r="AL276" s="125"/>
      <c r="AM276" s="125"/>
      <c r="AN276" s="125"/>
      <c r="AO276" s="125"/>
      <c r="AP276" s="125"/>
      <c r="AQ276" s="125"/>
      <c r="AR276" s="125"/>
      <c r="AS276" s="125"/>
      <c r="AT276" s="125"/>
      <c r="AU276" s="125"/>
      <c r="AV276" s="125"/>
    </row>
    <row r="277" spans="1:48" ht="12.75" customHeight="1">
      <c r="A277" s="42" t="s">
        <v>1182</v>
      </c>
      <c r="B277" s="43">
        <v>363</v>
      </c>
      <c r="C277" s="199" t="s">
        <v>1183</v>
      </c>
      <c r="D277" s="85">
        <v>2724</v>
      </c>
      <c r="E277" s="288">
        <v>159589.19</v>
      </c>
      <c r="F277" s="288">
        <v>151285.07999999999</v>
      </c>
      <c r="G277" s="117">
        <v>188417.43</v>
      </c>
      <c r="H277" s="303">
        <v>165804.42000000001</v>
      </c>
      <c r="I277" s="288">
        <v>177810.21</v>
      </c>
      <c r="J277" s="112">
        <v>153991.84</v>
      </c>
      <c r="K277" s="288">
        <v>156664.35</v>
      </c>
      <c r="L277" s="112">
        <v>166599.89000000001</v>
      </c>
      <c r="M277" s="288">
        <v>155138.07</v>
      </c>
      <c r="N277" s="112">
        <v>163563.97</v>
      </c>
      <c r="O277" s="288">
        <v>176233.38</v>
      </c>
      <c r="P277" s="292">
        <v>190155.45</v>
      </c>
      <c r="Q277" s="62">
        <v>156534.79</v>
      </c>
      <c r="R277" s="62">
        <v>163752.76999999999</v>
      </c>
      <c r="S277" s="62">
        <f>'2006'!G327+'2006'!G331</f>
        <v>194556.84</v>
      </c>
      <c r="T277" s="144">
        <v>176700.77</v>
      </c>
      <c r="U277" s="144">
        <v>184227.24</v>
      </c>
      <c r="V277" s="144">
        <v>116271.09</v>
      </c>
      <c r="W277" s="131"/>
      <c r="X277" s="142">
        <f>SUM(L277:W277)</f>
        <v>1843734.26</v>
      </c>
      <c r="Y277" s="164">
        <f>AVERAGE(L277:W277)</f>
        <v>167612.20545454501</v>
      </c>
      <c r="Z277" s="125"/>
      <c r="AA277" s="151"/>
      <c r="AB277" s="152"/>
      <c r="AC277" s="125"/>
      <c r="AD277" s="125"/>
      <c r="AE277" s="125"/>
      <c r="AF277" s="125"/>
      <c r="AG277" s="125"/>
      <c r="AH277" s="125"/>
      <c r="AI277" s="125"/>
      <c r="AJ277" s="125"/>
      <c r="AK277" s="125"/>
      <c r="AL277" s="125"/>
      <c r="AM277" s="125"/>
      <c r="AN277" s="125"/>
      <c r="AO277" s="125"/>
      <c r="AP277" s="125"/>
      <c r="AQ277" s="125"/>
      <c r="AR277" s="125"/>
      <c r="AS277" s="125"/>
      <c r="AT277" s="125"/>
      <c r="AU277" s="125"/>
      <c r="AV277" s="125"/>
    </row>
    <row r="278" spans="1:48" ht="12.75" customHeight="1">
      <c r="A278" s="46"/>
      <c r="B278" s="47"/>
      <c r="C278" s="73" t="s">
        <v>1184</v>
      </c>
      <c r="D278" s="74"/>
      <c r="E278" s="60" t="s">
        <v>376</v>
      </c>
      <c r="F278" s="60" t="s">
        <v>376</v>
      </c>
      <c r="G278" s="113" t="s">
        <v>376</v>
      </c>
      <c r="H278" s="60" t="s">
        <v>376</v>
      </c>
      <c r="I278" s="60" t="s">
        <v>376</v>
      </c>
      <c r="J278" s="60" t="s">
        <v>376</v>
      </c>
      <c r="K278" s="60" t="s">
        <v>376</v>
      </c>
      <c r="L278" s="60" t="s">
        <v>376</v>
      </c>
      <c r="M278" s="60" t="s">
        <v>376</v>
      </c>
      <c r="N278" s="60" t="s">
        <v>376</v>
      </c>
      <c r="O278" s="60" t="s">
        <v>376</v>
      </c>
      <c r="P278" s="60" t="s">
        <v>376</v>
      </c>
      <c r="Q278" s="60" t="s">
        <v>376</v>
      </c>
      <c r="R278" s="60" t="s">
        <v>376</v>
      </c>
      <c r="S278" s="60" t="s">
        <v>376</v>
      </c>
      <c r="T278" s="144" t="s">
        <v>376</v>
      </c>
      <c r="U278" s="144" t="s">
        <v>376</v>
      </c>
      <c r="V278" s="144" t="s">
        <v>376</v>
      </c>
      <c r="W278" s="150"/>
      <c r="X278" s="143"/>
      <c r="Y278" s="165"/>
      <c r="Z278" s="125"/>
      <c r="AA278" s="151"/>
      <c r="AB278" s="152"/>
      <c r="AC278" s="125"/>
      <c r="AD278" s="125"/>
      <c r="AE278" s="125"/>
      <c r="AF278" s="125"/>
      <c r="AG278" s="125"/>
      <c r="AH278" s="125"/>
      <c r="AI278" s="125"/>
      <c r="AJ278" s="125"/>
      <c r="AK278" s="125"/>
      <c r="AL278" s="125"/>
      <c r="AM278" s="125"/>
      <c r="AN278" s="125"/>
      <c r="AO278" s="125"/>
      <c r="AP278" s="125"/>
      <c r="AQ278" s="125"/>
      <c r="AR278" s="125"/>
      <c r="AS278" s="125"/>
      <c r="AT278" s="125"/>
      <c r="AU278" s="125"/>
      <c r="AV278" s="125"/>
    </row>
    <row r="279" spans="1:48" ht="12.75" customHeight="1">
      <c r="A279" s="46"/>
      <c r="B279" s="47"/>
      <c r="C279" s="36" t="s">
        <v>1185</v>
      </c>
      <c r="D279" s="34"/>
      <c r="E279" s="37">
        <f t="shared" ref="E279:P279" si="29">E277/$D$277</f>
        <v>58.5863399412628</v>
      </c>
      <c r="F279" s="37">
        <f t="shared" si="29"/>
        <v>55.537841409691602</v>
      </c>
      <c r="G279" s="105">
        <f t="shared" si="29"/>
        <v>69.169394273127807</v>
      </c>
      <c r="H279" s="118">
        <f t="shared" si="29"/>
        <v>60.867995594713697</v>
      </c>
      <c r="I279" s="118">
        <f t="shared" si="29"/>
        <v>65.275407488986801</v>
      </c>
      <c r="J279" s="118">
        <f t="shared" si="29"/>
        <v>56.531512481644597</v>
      </c>
      <c r="K279" s="118">
        <f t="shared" si="29"/>
        <v>57.512610132158599</v>
      </c>
      <c r="L279" s="118">
        <f t="shared" si="29"/>
        <v>61.160018355359803</v>
      </c>
      <c r="M279" s="118">
        <f t="shared" si="29"/>
        <v>56.952301762114502</v>
      </c>
      <c r="N279" s="118">
        <f t="shared" si="29"/>
        <v>60.045510279001498</v>
      </c>
      <c r="O279" s="118">
        <f t="shared" si="29"/>
        <v>64.696541850220299</v>
      </c>
      <c r="P279" s="118">
        <f t="shared" si="29"/>
        <v>69.807433920704895</v>
      </c>
      <c r="Q279" s="118">
        <f>'2006'!E329</f>
        <v>57.465047723935399</v>
      </c>
      <c r="R279" s="118">
        <f>'2006'!F329</f>
        <v>60.114820117474302</v>
      </c>
      <c r="S279" s="118">
        <f>'2006'!G329+'2006'!G333</f>
        <v>70.533295341919896</v>
      </c>
      <c r="T279" s="118">
        <f>'2006'!H333</f>
        <v>63.729233088564101</v>
      </c>
      <c r="U279" s="118">
        <f>'2006'!I333</f>
        <v>66.443743958913402</v>
      </c>
      <c r="V279" s="118">
        <f>'2006'!J333</f>
        <v>41.934550687421599</v>
      </c>
      <c r="W279" s="131"/>
      <c r="X279" s="142">
        <f>SUM(L279:W279)</f>
        <v>672.88249708563001</v>
      </c>
      <c r="Y279" s="164">
        <f>AVERAGE(L279:W279)</f>
        <v>61.171136098693601</v>
      </c>
      <c r="Z279" s="125"/>
      <c r="AA279" s="151"/>
      <c r="AB279" s="152"/>
      <c r="AC279" s="125"/>
      <c r="AD279" s="125"/>
      <c r="AE279" s="125"/>
      <c r="AF279" s="125"/>
      <c r="AG279" s="125"/>
      <c r="AH279" s="125"/>
      <c r="AI279" s="125"/>
      <c r="AJ279" s="125"/>
      <c r="AK279" s="125"/>
      <c r="AL279" s="125"/>
      <c r="AM279" s="125"/>
      <c r="AN279" s="125"/>
      <c r="AO279" s="125"/>
      <c r="AP279" s="125"/>
      <c r="AQ279" s="125"/>
      <c r="AR279" s="125"/>
      <c r="AS279" s="125"/>
      <c r="AT279" s="125"/>
      <c r="AU279" s="125"/>
      <c r="AV279" s="125"/>
    </row>
    <row r="280" spans="1:48" ht="12.75" customHeight="1">
      <c r="A280" s="46"/>
      <c r="B280" s="47"/>
      <c r="C280" s="36" t="s">
        <v>1186</v>
      </c>
      <c r="D280" s="34"/>
      <c r="E280" s="76"/>
      <c r="F280" s="76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35"/>
      <c r="R280" s="149"/>
      <c r="S280" s="95"/>
      <c r="T280" s="144"/>
      <c r="U280" s="144"/>
      <c r="V280" s="144"/>
      <c r="W280" s="131"/>
      <c r="X280" s="143"/>
      <c r="Y280" s="167">
        <f>Y279/D277</f>
        <v>2.24563642065689E-2</v>
      </c>
      <c r="Z280" s="125"/>
      <c r="AA280" s="151"/>
      <c r="AB280" s="152"/>
      <c r="AC280" s="125"/>
      <c r="AD280" s="125"/>
      <c r="AE280" s="125"/>
      <c r="AF280" s="125"/>
      <c r="AG280" s="125"/>
      <c r="AH280" s="125"/>
      <c r="AI280" s="125"/>
      <c r="AJ280" s="125"/>
      <c r="AK280" s="125"/>
      <c r="AL280" s="125"/>
      <c r="AM280" s="125"/>
      <c r="AN280" s="125"/>
      <c r="AO280" s="125"/>
      <c r="AP280" s="125"/>
      <c r="AQ280" s="125"/>
      <c r="AR280" s="125"/>
      <c r="AS280" s="125"/>
      <c r="AT280" s="125"/>
      <c r="AU280" s="125"/>
      <c r="AV280" s="125"/>
    </row>
    <row r="281" spans="1:48" ht="12.75" customHeight="1">
      <c r="A281" s="46"/>
      <c r="B281" s="47"/>
      <c r="C281" s="36" t="s">
        <v>1187</v>
      </c>
      <c r="D281" s="34"/>
      <c r="E281" s="144"/>
      <c r="F281" s="144"/>
      <c r="G281" s="144"/>
      <c r="H281" s="144"/>
      <c r="I281" s="144"/>
      <c r="J281" s="144"/>
      <c r="K281" s="144"/>
      <c r="L281" s="144"/>
      <c r="M281" s="144"/>
      <c r="N281" s="144"/>
      <c r="O281" s="144"/>
      <c r="P281" s="144"/>
      <c r="Q281" s="35"/>
      <c r="R281" s="149"/>
      <c r="S281" s="95"/>
      <c r="T281" s="95"/>
      <c r="U281" s="95"/>
      <c r="V281" s="95"/>
      <c r="W281" s="131"/>
      <c r="X281" s="143"/>
      <c r="Y281" s="165"/>
      <c r="Z281" s="125"/>
      <c r="AA281" s="151"/>
      <c r="AB281" s="152"/>
      <c r="AC281" s="125"/>
      <c r="AD281" s="125"/>
      <c r="AE281" s="125"/>
      <c r="AF281" s="125"/>
      <c r="AG281" s="125"/>
      <c r="AH281" s="125"/>
      <c r="AI281" s="125"/>
      <c r="AJ281" s="125"/>
      <c r="AK281" s="125"/>
      <c r="AL281" s="125"/>
      <c r="AM281" s="125"/>
      <c r="AN281" s="125"/>
      <c r="AO281" s="125"/>
      <c r="AP281" s="125"/>
      <c r="AQ281" s="125"/>
      <c r="AR281" s="125"/>
      <c r="AS281" s="125"/>
      <c r="AT281" s="125"/>
      <c r="AU281" s="125"/>
      <c r="AV281" s="125"/>
    </row>
    <row r="282" spans="1:48" ht="12.75" customHeight="1">
      <c r="A282" s="46"/>
      <c r="B282" s="47"/>
      <c r="C282" s="36" t="s">
        <v>1188</v>
      </c>
      <c r="D282" s="34"/>
      <c r="E282" s="144"/>
      <c r="F282" s="245"/>
      <c r="G282" s="245"/>
      <c r="H282" s="245"/>
      <c r="I282" s="245"/>
      <c r="J282" s="245"/>
      <c r="K282" s="245"/>
      <c r="L282" s="245"/>
      <c r="M282" s="245"/>
      <c r="N282" s="245"/>
      <c r="O282" s="245"/>
      <c r="P282" s="245"/>
      <c r="Q282" s="35"/>
      <c r="R282" s="149"/>
      <c r="S282" s="95"/>
      <c r="T282" s="95"/>
      <c r="U282" s="95"/>
      <c r="V282" s="95"/>
      <c r="W282" s="131"/>
      <c r="X282" s="143"/>
      <c r="Y282" s="165"/>
      <c r="Z282" s="125"/>
      <c r="AA282" s="151"/>
      <c r="AB282" s="152"/>
      <c r="AC282" s="125"/>
      <c r="AD282" s="125"/>
      <c r="AE282" s="125"/>
      <c r="AF282" s="125"/>
      <c r="AG282" s="125"/>
      <c r="AH282" s="125"/>
      <c r="AI282" s="125"/>
      <c r="AJ282" s="125"/>
      <c r="AK282" s="125"/>
      <c r="AL282" s="125"/>
      <c r="AM282" s="125"/>
      <c r="AN282" s="125"/>
      <c r="AO282" s="125"/>
      <c r="AP282" s="125"/>
      <c r="AQ282" s="125"/>
      <c r="AR282" s="125"/>
      <c r="AS282" s="125"/>
      <c r="AT282" s="125"/>
      <c r="AU282" s="125"/>
      <c r="AV282" s="125"/>
    </row>
    <row r="283" spans="1:48" ht="12.75" customHeight="1">
      <c r="A283" s="46"/>
      <c r="B283" s="47"/>
      <c r="C283" s="36" t="s">
        <v>1189</v>
      </c>
      <c r="D283" s="34"/>
      <c r="E283" s="144"/>
      <c r="F283" s="245"/>
      <c r="G283" s="245"/>
      <c r="H283" s="245"/>
      <c r="I283" s="245"/>
      <c r="J283" s="245"/>
      <c r="K283" s="245"/>
      <c r="L283" s="245"/>
      <c r="M283" s="245"/>
      <c r="N283" s="245"/>
      <c r="O283" s="245"/>
      <c r="P283" s="245"/>
      <c r="Q283" s="35"/>
      <c r="R283" s="149"/>
      <c r="S283" s="95"/>
      <c r="T283" s="95"/>
      <c r="U283" s="95"/>
      <c r="V283" s="95"/>
      <c r="W283" s="131"/>
      <c r="X283" s="143"/>
      <c r="Y283" s="165"/>
      <c r="Z283" s="125"/>
      <c r="AA283" s="151"/>
      <c r="AB283" s="152"/>
      <c r="AC283" s="125"/>
      <c r="AD283" s="125"/>
      <c r="AE283" s="125"/>
      <c r="AF283" s="125"/>
      <c r="AG283" s="125"/>
      <c r="AH283" s="125"/>
      <c r="AI283" s="125"/>
      <c r="AJ283" s="125"/>
      <c r="AK283" s="125"/>
      <c r="AL283" s="125"/>
      <c r="AM283" s="125"/>
      <c r="AN283" s="125"/>
      <c r="AO283" s="125"/>
      <c r="AP283" s="125"/>
      <c r="AQ283" s="125"/>
      <c r="AR283" s="125"/>
      <c r="AS283" s="125"/>
      <c r="AT283" s="125"/>
      <c r="AU283" s="125"/>
      <c r="AV283" s="125"/>
    </row>
    <row r="284" spans="1:48" ht="12.75" customHeight="1">
      <c r="A284" s="46"/>
      <c r="B284" s="47"/>
      <c r="C284" s="193" t="s">
        <v>1190</v>
      </c>
      <c r="D284" s="34"/>
      <c r="E284" s="76"/>
      <c r="F284" s="76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35"/>
      <c r="R284" s="149"/>
      <c r="S284" s="95"/>
      <c r="T284" s="95"/>
      <c r="U284" s="95"/>
      <c r="V284" s="95"/>
      <c r="W284" s="131"/>
      <c r="X284" s="143"/>
      <c r="Y284" s="165"/>
      <c r="Z284" s="125"/>
      <c r="AA284" s="151"/>
      <c r="AB284" s="152"/>
      <c r="AC284" s="125"/>
      <c r="AD284" s="125"/>
      <c r="AE284" s="125"/>
      <c r="AF284" s="125"/>
      <c r="AG284" s="125"/>
      <c r="AH284" s="125"/>
      <c r="AI284" s="125"/>
      <c r="AJ284" s="125"/>
      <c r="AK284" s="125"/>
      <c r="AL284" s="125"/>
      <c r="AM284" s="125"/>
      <c r="AN284" s="125"/>
      <c r="AO284" s="125"/>
      <c r="AP284" s="125"/>
      <c r="AQ284" s="125"/>
      <c r="AR284" s="125"/>
      <c r="AS284" s="125"/>
      <c r="AT284" s="125"/>
      <c r="AU284" s="125"/>
      <c r="AV284" s="125"/>
    </row>
    <row r="285" spans="1:48" ht="12.75" customHeight="1">
      <c r="A285" s="52"/>
      <c r="B285" s="53"/>
      <c r="C285" s="194"/>
      <c r="D285" s="40"/>
      <c r="E285" s="68"/>
      <c r="F285" s="41"/>
      <c r="G285" s="68"/>
      <c r="H285" s="68"/>
      <c r="I285" s="68"/>
      <c r="J285" s="68"/>
      <c r="K285" s="68"/>
      <c r="L285" s="68"/>
      <c r="M285" s="68"/>
      <c r="N285" s="68"/>
      <c r="O285" s="68"/>
      <c r="P285" s="68"/>
      <c r="Q285" s="148"/>
      <c r="R285" s="149"/>
      <c r="S285" s="95"/>
      <c r="T285" s="95"/>
      <c r="U285" s="95"/>
      <c r="V285" s="95"/>
      <c r="W285" s="131"/>
      <c r="X285" s="143"/>
      <c r="Y285" s="165"/>
      <c r="Z285" s="125"/>
      <c r="AA285" s="151"/>
      <c r="AB285" s="152"/>
      <c r="AC285" s="125"/>
      <c r="AD285" s="125"/>
      <c r="AE285" s="125"/>
      <c r="AF285" s="125"/>
      <c r="AG285" s="125"/>
      <c r="AH285" s="125"/>
      <c r="AI285" s="125"/>
      <c r="AJ285" s="125"/>
      <c r="AK285" s="125"/>
      <c r="AL285" s="125"/>
      <c r="AM285" s="125"/>
      <c r="AN285" s="125"/>
      <c r="AO285" s="125"/>
      <c r="AP285" s="125"/>
      <c r="AQ285" s="125"/>
      <c r="AR285" s="125"/>
      <c r="AS285" s="125"/>
      <c r="AT285" s="125"/>
      <c r="AU285" s="125"/>
      <c r="AV285" s="125"/>
    </row>
    <row r="286" spans="1:48" ht="12.75" customHeight="1">
      <c r="A286" s="46" t="s">
        <v>563</v>
      </c>
      <c r="B286" s="47">
        <v>750</v>
      </c>
      <c r="C286" s="28" t="s">
        <v>1191</v>
      </c>
      <c r="D286" s="29">
        <v>281</v>
      </c>
      <c r="E286" s="254">
        <v>10471.299999999999</v>
      </c>
      <c r="F286" s="197">
        <v>20508.2</v>
      </c>
      <c r="G286" s="284">
        <v>14049.45</v>
      </c>
      <c r="H286" s="216">
        <v>13377.65</v>
      </c>
      <c r="I286" s="216">
        <v>15482.35</v>
      </c>
      <c r="J286" s="216">
        <v>10087.9</v>
      </c>
      <c r="K286" s="216">
        <v>11759.1</v>
      </c>
      <c r="L286" s="216">
        <v>11112.76</v>
      </c>
      <c r="M286" s="216">
        <v>9588.7999999999993</v>
      </c>
      <c r="N286" s="216">
        <v>10244.549999999999</v>
      </c>
      <c r="O286" s="216">
        <v>9866.2900000000009</v>
      </c>
      <c r="P286" s="216">
        <v>37866.81</v>
      </c>
      <c r="Q286" s="254">
        <v>12350.33</v>
      </c>
      <c r="R286" s="197">
        <v>17202.95</v>
      </c>
      <c r="S286" s="284">
        <v>9165.24</v>
      </c>
      <c r="T286" s="216">
        <v>9508.15</v>
      </c>
      <c r="U286" s="216">
        <v>10576.43</v>
      </c>
      <c r="V286" s="216">
        <v>8802.85</v>
      </c>
      <c r="W286" s="217">
        <v>8503.4699999999993</v>
      </c>
      <c r="X286" s="142">
        <f>SUM(L286:W286)</f>
        <v>154788.63</v>
      </c>
      <c r="Y286" s="164">
        <f>AVERAGE(L286:W286)</f>
        <v>12899.0525</v>
      </c>
      <c r="Z286" s="125"/>
      <c r="AA286" s="151"/>
      <c r="AB286" s="152"/>
      <c r="AC286" s="125"/>
      <c r="AD286" s="125"/>
      <c r="AE286" s="125"/>
      <c r="AF286" s="125"/>
      <c r="AG286" s="125"/>
      <c r="AH286" s="125"/>
      <c r="AI286" s="125"/>
      <c r="AJ286" s="125"/>
      <c r="AK286" s="125"/>
      <c r="AL286" s="125"/>
      <c r="AM286" s="125"/>
      <c r="AN286" s="125"/>
      <c r="AO286" s="125"/>
      <c r="AP286" s="125"/>
      <c r="AQ286" s="125"/>
      <c r="AR286" s="125"/>
      <c r="AS286" s="125"/>
      <c r="AT286" s="125"/>
      <c r="AU286" s="125"/>
      <c r="AV286" s="125"/>
    </row>
    <row r="287" spans="1:48" ht="12.75" customHeight="1">
      <c r="A287" s="46"/>
      <c r="B287" s="47"/>
      <c r="C287" s="193" t="s">
        <v>1192</v>
      </c>
      <c r="D287" s="34"/>
      <c r="E287" s="60" t="s">
        <v>376</v>
      </c>
      <c r="F287" s="35" t="s">
        <v>376</v>
      </c>
      <c r="G287" s="113" t="s">
        <v>376</v>
      </c>
      <c r="H287" s="127" t="s">
        <v>376</v>
      </c>
      <c r="I287" s="127" t="s">
        <v>376</v>
      </c>
      <c r="J287" s="127" t="s">
        <v>376</v>
      </c>
      <c r="K287" s="127" t="s">
        <v>376</v>
      </c>
      <c r="L287" s="127" t="s">
        <v>376</v>
      </c>
      <c r="M287" s="127" t="s">
        <v>376</v>
      </c>
      <c r="N287" s="127" t="s">
        <v>376</v>
      </c>
      <c r="O287" s="127" t="s">
        <v>376</v>
      </c>
      <c r="P287" s="127" t="s">
        <v>376</v>
      </c>
      <c r="Q287" s="60" t="s">
        <v>376</v>
      </c>
      <c r="R287" s="35" t="s">
        <v>376</v>
      </c>
      <c r="S287" s="113" t="s">
        <v>376</v>
      </c>
      <c r="T287" s="127" t="s">
        <v>376</v>
      </c>
      <c r="U287" s="127" t="s">
        <v>376</v>
      </c>
      <c r="V287" s="127" t="s">
        <v>376</v>
      </c>
      <c r="W287" s="128" t="s">
        <v>376</v>
      </c>
      <c r="X287" s="143"/>
      <c r="Y287" s="165"/>
      <c r="Z287" s="125"/>
      <c r="AA287" s="151"/>
      <c r="AB287" s="152"/>
      <c r="AC287" s="125"/>
      <c r="AD287" s="125"/>
      <c r="AE287" s="125"/>
      <c r="AF287" s="125"/>
      <c r="AG287" s="125"/>
      <c r="AH287" s="125"/>
      <c r="AI287" s="125"/>
      <c r="AJ287" s="125"/>
      <c r="AK287" s="125"/>
      <c r="AL287" s="125"/>
      <c r="AM287" s="125"/>
      <c r="AN287" s="125"/>
      <c r="AO287" s="125"/>
      <c r="AP287" s="125"/>
      <c r="AQ287" s="125"/>
      <c r="AR287" s="125"/>
      <c r="AS287" s="125"/>
      <c r="AT287" s="125"/>
      <c r="AU287" s="125"/>
      <c r="AV287" s="125"/>
    </row>
    <row r="288" spans="1:48" ht="12.75" customHeight="1">
      <c r="A288" s="46"/>
      <c r="B288" s="47"/>
      <c r="C288" s="193" t="s">
        <v>1193</v>
      </c>
      <c r="D288" s="34"/>
      <c r="E288" s="37">
        <f t="shared" ref="E288:P288" si="30">E286/$D$286</f>
        <v>37.264412811387899</v>
      </c>
      <c r="F288" s="37">
        <f t="shared" si="30"/>
        <v>72.982918149466201</v>
      </c>
      <c r="G288" s="105">
        <f t="shared" si="30"/>
        <v>49.9980427046263</v>
      </c>
      <c r="H288" s="118">
        <f t="shared" si="30"/>
        <v>47.607295373665501</v>
      </c>
      <c r="I288" s="105">
        <f t="shared" si="30"/>
        <v>55.097330960854102</v>
      </c>
      <c r="J288" s="118">
        <f t="shared" si="30"/>
        <v>35.9</v>
      </c>
      <c r="K288" s="105">
        <f t="shared" si="30"/>
        <v>41.847330960854102</v>
      </c>
      <c r="L288" s="118">
        <f t="shared" si="30"/>
        <v>39.547188612099603</v>
      </c>
      <c r="M288" s="105">
        <f t="shared" si="30"/>
        <v>34.1238434163701</v>
      </c>
      <c r="N288" s="118">
        <f t="shared" si="30"/>
        <v>36.457473309608503</v>
      </c>
      <c r="O288" s="105">
        <f t="shared" si="30"/>
        <v>35.111352313167302</v>
      </c>
      <c r="P288" s="118">
        <f t="shared" si="30"/>
        <v>134.75733096085401</v>
      </c>
      <c r="Q288" s="37">
        <f>'2006'!E338</f>
        <v>43.951352313167298</v>
      </c>
      <c r="R288" s="37">
        <f>'2006'!F338</f>
        <v>61.220462633452001</v>
      </c>
      <c r="S288" s="37">
        <f>'2006'!G338</f>
        <v>32.616512455516002</v>
      </c>
      <c r="T288" s="37">
        <f>'2006'!H338</f>
        <v>33.836832740213502</v>
      </c>
      <c r="U288" s="37">
        <f>'2006'!I338</f>
        <v>37.638540925266902</v>
      </c>
      <c r="V288" s="37">
        <f>'2006'!J338</f>
        <v>31.326868327402099</v>
      </c>
      <c r="W288" s="105">
        <f>'2006'!K338</f>
        <v>30.2614590747331</v>
      </c>
      <c r="X288" s="142">
        <f>SUM(L288:W288)</f>
        <v>550.84921708185095</v>
      </c>
      <c r="Y288" s="164">
        <f>AVERAGE(L288:W288)</f>
        <v>45.904101423487603</v>
      </c>
      <c r="Z288" s="125"/>
      <c r="AA288" s="151"/>
      <c r="AB288" s="152"/>
      <c r="AC288" s="125"/>
      <c r="AD288" s="125"/>
      <c r="AE288" s="125"/>
      <c r="AF288" s="125"/>
      <c r="AG288" s="125"/>
      <c r="AH288" s="125"/>
      <c r="AI288" s="125"/>
      <c r="AJ288" s="125"/>
      <c r="AK288" s="125"/>
      <c r="AL288" s="125"/>
      <c r="AM288" s="125"/>
      <c r="AN288" s="125"/>
      <c r="AO288" s="125"/>
      <c r="AP288" s="125"/>
      <c r="AQ288" s="125"/>
      <c r="AR288" s="125"/>
      <c r="AS288" s="125"/>
      <c r="AT288" s="125"/>
      <c r="AU288" s="125"/>
      <c r="AV288" s="125"/>
    </row>
    <row r="289" spans="1:48" ht="12.75" customHeight="1">
      <c r="A289" s="46"/>
      <c r="B289" s="47"/>
      <c r="C289" s="193" t="s">
        <v>1194</v>
      </c>
      <c r="D289" s="34"/>
      <c r="E289" s="62"/>
      <c r="F289" s="35"/>
      <c r="G289" s="62"/>
      <c r="H289" s="252"/>
      <c r="I289" s="252"/>
      <c r="J289" s="252"/>
      <c r="K289" s="252"/>
      <c r="L289" s="252"/>
      <c r="M289" s="252"/>
      <c r="N289" s="252"/>
      <c r="O289" s="252"/>
      <c r="P289" s="252"/>
      <c r="Q289" s="62"/>
      <c r="R289" s="35"/>
      <c r="S289" s="62"/>
      <c r="T289" s="252"/>
      <c r="U289" s="252"/>
      <c r="V289" s="252"/>
      <c r="W289" s="274"/>
      <c r="X289" s="143"/>
      <c r="Y289" s="167">
        <f>Y288/D286</f>
        <v>0.16335979154266</v>
      </c>
      <c r="Z289" s="125"/>
      <c r="AA289" s="151"/>
      <c r="AB289" s="152"/>
      <c r="AC289" s="125"/>
      <c r="AD289" s="125"/>
      <c r="AE289" s="125"/>
      <c r="AF289" s="125"/>
      <c r="AG289" s="125"/>
      <c r="AH289" s="125"/>
      <c r="AI289" s="125"/>
      <c r="AJ289" s="125"/>
      <c r="AK289" s="125"/>
      <c r="AL289" s="125"/>
      <c r="AM289" s="125"/>
      <c r="AN289" s="125"/>
      <c r="AO289" s="125"/>
      <c r="AP289" s="125"/>
      <c r="AQ289" s="125"/>
      <c r="AR289" s="125"/>
      <c r="AS289" s="125"/>
      <c r="AT289" s="125"/>
      <c r="AU289" s="125"/>
      <c r="AV289" s="125"/>
    </row>
    <row r="290" spans="1:48" ht="12.75" customHeight="1">
      <c r="A290" s="46"/>
      <c r="B290" s="47"/>
      <c r="C290" s="193" t="s">
        <v>1195</v>
      </c>
      <c r="D290" s="34"/>
      <c r="E290" s="62"/>
      <c r="F290" s="35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148"/>
      <c r="R290" s="324"/>
      <c r="S290" s="95"/>
      <c r="T290" s="95"/>
      <c r="U290" s="95"/>
      <c r="V290" s="95"/>
      <c r="W290" s="131"/>
      <c r="X290" s="143"/>
      <c r="Y290" s="165"/>
      <c r="Z290" s="125"/>
      <c r="AA290" s="151"/>
      <c r="AB290" s="152"/>
      <c r="AC290" s="125"/>
      <c r="AD290" s="125"/>
      <c r="AE290" s="125"/>
      <c r="AF290" s="125"/>
      <c r="AG290" s="125"/>
      <c r="AH290" s="125"/>
      <c r="AI290" s="125"/>
      <c r="AJ290" s="125"/>
      <c r="AK290" s="125"/>
      <c r="AL290" s="125"/>
      <c r="AM290" s="125"/>
      <c r="AN290" s="125"/>
      <c r="AO290" s="125"/>
      <c r="AP290" s="125"/>
      <c r="AQ290" s="125"/>
      <c r="AR290" s="125"/>
      <c r="AS290" s="125"/>
      <c r="AT290" s="125"/>
      <c r="AU290" s="125"/>
      <c r="AV290" s="125"/>
    </row>
    <row r="291" spans="1:48" ht="12.75" customHeight="1">
      <c r="A291" s="46"/>
      <c r="B291" s="47"/>
      <c r="C291" s="192" t="s">
        <v>1196</v>
      </c>
      <c r="D291" s="34"/>
      <c r="E291" s="62"/>
      <c r="F291" s="35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148"/>
      <c r="R291" s="324"/>
      <c r="S291" s="95"/>
      <c r="T291" s="95"/>
      <c r="U291" s="95"/>
      <c r="V291" s="95"/>
      <c r="W291" s="131"/>
      <c r="X291" s="143"/>
      <c r="Y291" s="165"/>
      <c r="Z291" s="125"/>
      <c r="AA291" s="151"/>
      <c r="AB291" s="152"/>
      <c r="AC291" s="125"/>
      <c r="AD291" s="125"/>
      <c r="AE291" s="125"/>
      <c r="AF291" s="125"/>
      <c r="AG291" s="125"/>
      <c r="AH291" s="125"/>
      <c r="AI291" s="125"/>
      <c r="AJ291" s="125"/>
      <c r="AK291" s="125"/>
      <c r="AL291" s="125"/>
      <c r="AM291" s="125"/>
      <c r="AN291" s="125"/>
      <c r="AO291" s="125"/>
      <c r="AP291" s="125"/>
      <c r="AQ291" s="125"/>
      <c r="AR291" s="125"/>
      <c r="AS291" s="125"/>
      <c r="AT291" s="125"/>
      <c r="AU291" s="125"/>
      <c r="AV291" s="125"/>
    </row>
    <row r="292" spans="1:48" ht="40.5" customHeight="1">
      <c r="A292" s="52"/>
      <c r="B292" s="53"/>
      <c r="C292" s="194" t="s">
        <v>1197</v>
      </c>
      <c r="D292" s="40"/>
      <c r="E292" s="68"/>
      <c r="F292" s="41"/>
      <c r="G292" s="68"/>
      <c r="H292" s="68"/>
      <c r="I292" s="68"/>
      <c r="J292" s="68"/>
      <c r="K292" s="289"/>
      <c r="L292" s="289"/>
      <c r="M292" s="289"/>
      <c r="N292" s="289"/>
      <c r="O292" s="289"/>
      <c r="P292" s="289"/>
      <c r="Q292" s="148"/>
      <c r="R292" s="324"/>
      <c r="S292" s="149"/>
      <c r="T292" s="95"/>
      <c r="U292" s="95"/>
      <c r="V292" s="95"/>
      <c r="W292" s="131"/>
      <c r="X292" s="143"/>
      <c r="Y292" s="165"/>
      <c r="Z292" s="125"/>
      <c r="AA292" s="151"/>
      <c r="AB292" s="152"/>
      <c r="AC292" s="125"/>
      <c r="AD292" s="125"/>
      <c r="AE292" s="125"/>
      <c r="AF292" s="125"/>
      <c r="AG292" s="125"/>
      <c r="AH292" s="125"/>
      <c r="AI292" s="125"/>
      <c r="AJ292" s="125"/>
      <c r="AK292" s="125"/>
      <c r="AL292" s="125"/>
      <c r="AM292" s="125"/>
      <c r="AN292" s="125"/>
      <c r="AO292" s="125"/>
      <c r="AP292" s="125"/>
      <c r="AQ292" s="125"/>
      <c r="AR292" s="125"/>
      <c r="AS292" s="125"/>
      <c r="AT292" s="125"/>
      <c r="AU292" s="125"/>
      <c r="AV292" s="125"/>
    </row>
    <row r="293" spans="1:48" ht="12.75" customHeight="1">
      <c r="A293" s="46" t="s">
        <v>1198</v>
      </c>
      <c r="B293" s="47">
        <v>849</v>
      </c>
      <c r="C293" s="28" t="s">
        <v>1199</v>
      </c>
      <c r="D293" s="223">
        <v>452</v>
      </c>
      <c r="E293" s="216">
        <v>39982.199999999997</v>
      </c>
      <c r="F293" s="45">
        <v>35644.15</v>
      </c>
      <c r="G293" s="216">
        <v>46076</v>
      </c>
      <c r="H293" s="216">
        <v>47406</v>
      </c>
      <c r="I293" s="216">
        <v>44210.75</v>
      </c>
      <c r="J293" s="216">
        <v>47653.3</v>
      </c>
      <c r="K293" s="293">
        <v>44227.75</v>
      </c>
      <c r="L293" s="254">
        <v>48876.75</v>
      </c>
      <c r="M293" s="254">
        <v>49476.05</v>
      </c>
      <c r="N293" s="254">
        <v>46696.55</v>
      </c>
      <c r="O293" s="254">
        <v>45984.75</v>
      </c>
      <c r="P293" s="254">
        <v>42890.6</v>
      </c>
      <c r="Q293" s="277">
        <v>40409.599999999999</v>
      </c>
      <c r="R293" s="104">
        <v>46586.65</v>
      </c>
      <c r="S293" s="277">
        <v>49516.15</v>
      </c>
      <c r="T293" s="277"/>
      <c r="U293" s="277"/>
      <c r="V293" s="217">
        <v>54213.95</v>
      </c>
      <c r="W293" s="131"/>
      <c r="X293" s="142">
        <f>SUM(L293:W293)</f>
        <v>424651.05</v>
      </c>
      <c r="Y293" s="164">
        <f>AVERAGE(L293:W293)</f>
        <v>47183.45</v>
      </c>
      <c r="Z293" s="125"/>
      <c r="AA293" s="151"/>
      <c r="AB293" s="152"/>
      <c r="AC293" s="125"/>
      <c r="AD293" s="125"/>
      <c r="AE293" s="125"/>
      <c r="AF293" s="125"/>
      <c r="AG293" s="125"/>
      <c r="AH293" s="125"/>
      <c r="AI293" s="125"/>
      <c r="AJ293" s="125"/>
      <c r="AK293" s="125"/>
      <c r="AL293" s="125"/>
      <c r="AM293" s="125"/>
      <c r="AN293" s="125"/>
      <c r="AO293" s="125"/>
      <c r="AP293" s="125"/>
      <c r="AQ293" s="125"/>
      <c r="AR293" s="125"/>
      <c r="AS293" s="125"/>
      <c r="AT293" s="125"/>
      <c r="AU293" s="125"/>
      <c r="AV293" s="125"/>
    </row>
    <row r="294" spans="1:48" ht="12.75" customHeight="1">
      <c r="A294" s="46"/>
      <c r="B294" s="47"/>
      <c r="C294" s="193" t="s">
        <v>1200</v>
      </c>
      <c r="D294" s="32"/>
      <c r="E294" s="127">
        <v>747.33</v>
      </c>
      <c r="F294" s="35">
        <v>96.62</v>
      </c>
      <c r="G294" s="277">
        <v>1661.4</v>
      </c>
      <c r="H294" s="277">
        <v>1860.9</v>
      </c>
      <c r="I294" s="277">
        <v>1381.61</v>
      </c>
      <c r="J294" s="277">
        <v>1898</v>
      </c>
      <c r="K294" s="60">
        <v>1384.16</v>
      </c>
      <c r="L294" s="60">
        <v>2081.5100000000002</v>
      </c>
      <c r="M294" s="60">
        <v>2171.41</v>
      </c>
      <c r="N294" s="60">
        <v>1754.48</v>
      </c>
      <c r="O294" s="60">
        <v>1647.71</v>
      </c>
      <c r="P294" s="62">
        <v>1183.5899999999999</v>
      </c>
      <c r="Q294" s="127">
        <v>811.44</v>
      </c>
      <c r="R294" s="104">
        <v>1738</v>
      </c>
      <c r="S294" s="277">
        <v>2177.42</v>
      </c>
      <c r="T294" s="277"/>
      <c r="U294" s="277"/>
      <c r="V294" s="312">
        <v>2882.09</v>
      </c>
      <c r="W294" s="150"/>
      <c r="X294" s="220"/>
      <c r="Y294" s="283"/>
      <c r="Z294" s="112"/>
      <c r="AA294" s="284"/>
      <c r="AB294" s="59"/>
      <c r="AC294" s="125"/>
      <c r="AD294" s="125"/>
      <c r="AE294" s="125"/>
      <c r="AF294" s="112"/>
      <c r="AG294" s="125"/>
      <c r="AH294" s="125"/>
      <c r="AI294" s="125"/>
      <c r="AJ294" s="125"/>
      <c r="AK294" s="125"/>
      <c r="AL294" s="125"/>
      <c r="AM294" s="125"/>
      <c r="AN294" s="125"/>
      <c r="AO294" s="125"/>
      <c r="AP294" s="125"/>
      <c r="AQ294" s="125"/>
      <c r="AR294" s="125"/>
      <c r="AS294" s="125"/>
      <c r="AT294" s="125"/>
      <c r="AU294" s="125"/>
      <c r="AV294" s="125"/>
    </row>
    <row r="295" spans="1:48" ht="12.75" customHeight="1">
      <c r="A295" s="46"/>
      <c r="B295" s="47"/>
      <c r="C295" s="193" t="s">
        <v>1201</v>
      </c>
      <c r="D295" s="32"/>
      <c r="E295" s="118">
        <f t="shared" ref="E295:P295" si="31">E293/$D$293</f>
        <v>88.456194690265505</v>
      </c>
      <c r="F295" s="118">
        <f t="shared" si="31"/>
        <v>78.858738938053094</v>
      </c>
      <c r="G295" s="118">
        <f t="shared" si="31"/>
        <v>101.938053097345</v>
      </c>
      <c r="H295" s="118">
        <f t="shared" si="31"/>
        <v>104.880530973451</v>
      </c>
      <c r="I295" s="118">
        <f t="shared" si="31"/>
        <v>97.811393805309706</v>
      </c>
      <c r="J295" s="118">
        <f t="shared" si="31"/>
        <v>105.427654867257</v>
      </c>
      <c r="K295" s="118">
        <f t="shared" si="31"/>
        <v>97.849004424778798</v>
      </c>
      <c r="L295" s="118">
        <f t="shared" si="31"/>
        <v>108.134402654867</v>
      </c>
      <c r="M295" s="118">
        <f t="shared" si="31"/>
        <v>109.46028761061901</v>
      </c>
      <c r="N295" s="118">
        <f t="shared" si="31"/>
        <v>103.310951327434</v>
      </c>
      <c r="O295" s="118">
        <f t="shared" si="31"/>
        <v>101.73617256637201</v>
      </c>
      <c r="P295" s="118">
        <f t="shared" si="31"/>
        <v>94.890707964601802</v>
      </c>
      <c r="Q295" s="118">
        <f>'2006'!E345</f>
        <v>89.401769911504402</v>
      </c>
      <c r="R295" s="118">
        <f>'2006'!F345</f>
        <v>103.06780973451301</v>
      </c>
      <c r="S295" s="118">
        <f>'2006'!G345</f>
        <v>109.549004424779</v>
      </c>
      <c r="T295" s="118">
        <f>'2006'!H345</f>
        <v>0</v>
      </c>
      <c r="U295" s="118">
        <f>'2006'!I345</f>
        <v>0</v>
      </c>
      <c r="V295" s="118">
        <f>'2006'!J345</f>
        <v>119.942367256637</v>
      </c>
      <c r="W295" s="110"/>
      <c r="X295" s="142">
        <f>SUM(L295:W295)</f>
        <v>939.49347345132696</v>
      </c>
      <c r="Y295" s="164">
        <f>AVERAGE(L295:W295)</f>
        <v>85.408497586484302</v>
      </c>
      <c r="Z295" s="125"/>
      <c r="AA295" s="151"/>
      <c r="AB295" s="152"/>
      <c r="AC295" s="125"/>
      <c r="AD295" s="125"/>
      <c r="AE295" s="125"/>
      <c r="AF295" s="125"/>
      <c r="AG295" s="125"/>
      <c r="AH295" s="125"/>
      <c r="AI295" s="125"/>
      <c r="AJ295" s="125"/>
      <c r="AK295" s="125"/>
      <c r="AL295" s="125"/>
      <c r="AM295" s="125"/>
      <c r="AN295" s="125"/>
      <c r="AO295" s="125"/>
      <c r="AP295" s="125"/>
      <c r="AQ295" s="125"/>
      <c r="AR295" s="125"/>
      <c r="AS295" s="125"/>
      <c r="AT295" s="125"/>
      <c r="AU295" s="125"/>
      <c r="AV295" s="125"/>
    </row>
    <row r="296" spans="1:48" ht="12.75" customHeight="1">
      <c r="A296" s="46"/>
      <c r="B296" s="47"/>
      <c r="C296" s="193" t="s">
        <v>1202</v>
      </c>
      <c r="D296" s="32"/>
      <c r="E296" s="186" t="s">
        <v>1203</v>
      </c>
      <c r="F296" s="186" t="s">
        <v>1204</v>
      </c>
      <c r="G296" s="186" t="s">
        <v>1204</v>
      </c>
      <c r="H296" s="186" t="s">
        <v>1205</v>
      </c>
      <c r="I296" s="186" t="s">
        <v>1205</v>
      </c>
      <c r="J296" s="186" t="s">
        <v>1205</v>
      </c>
      <c r="K296" s="186" t="s">
        <v>1206</v>
      </c>
      <c r="L296" s="186" t="s">
        <v>1207</v>
      </c>
      <c r="M296" s="186" t="s">
        <v>1207</v>
      </c>
      <c r="N296" s="144" t="s">
        <v>1207</v>
      </c>
      <c r="O296" s="144" t="s">
        <v>1207</v>
      </c>
      <c r="P296" s="144" t="s">
        <v>1208</v>
      </c>
      <c r="Q296" s="144" t="s">
        <v>1208</v>
      </c>
      <c r="R296" s="145" t="s">
        <v>1208</v>
      </c>
      <c r="S296" s="144" t="s">
        <v>1208</v>
      </c>
      <c r="T296" s="144"/>
      <c r="U296" s="144"/>
      <c r="V296" s="144"/>
      <c r="W296" s="131"/>
      <c r="X296" s="143"/>
      <c r="Y296" s="167">
        <f>Y295/D293</f>
        <v>0.188956853067443</v>
      </c>
      <c r="Z296" s="125"/>
      <c r="AA296" s="151"/>
      <c r="AB296" s="152"/>
      <c r="AC296" s="125"/>
      <c r="AD296" s="125"/>
      <c r="AE296" s="125"/>
      <c r="AF296" s="125"/>
      <c r="AG296" s="125"/>
      <c r="AH296" s="125"/>
      <c r="AI296" s="125"/>
      <c r="AJ296" s="125"/>
      <c r="AK296" s="125"/>
      <c r="AL296" s="125"/>
      <c r="AM296" s="125"/>
      <c r="AN296" s="125"/>
      <c r="AO296" s="125"/>
      <c r="AP296" s="125"/>
      <c r="AQ296" s="125"/>
      <c r="AR296" s="125"/>
      <c r="AS296" s="125"/>
      <c r="AT296" s="125"/>
      <c r="AU296" s="125"/>
      <c r="AV296" s="125"/>
    </row>
    <row r="297" spans="1:48" ht="12.75" customHeight="1">
      <c r="A297" s="52"/>
      <c r="B297" s="53"/>
      <c r="C297" s="194"/>
      <c r="D297" s="66"/>
      <c r="E297" s="318"/>
      <c r="F297" s="41"/>
      <c r="G297" s="318"/>
      <c r="H297" s="319" t="s">
        <v>1209</v>
      </c>
      <c r="I297" s="319" t="s">
        <v>1209</v>
      </c>
      <c r="J297" s="319" t="s">
        <v>1209</v>
      </c>
      <c r="K297" s="182"/>
      <c r="L297" s="68"/>
      <c r="M297" s="68"/>
      <c r="N297" s="289"/>
      <c r="O297" s="289"/>
      <c r="P297" s="289"/>
      <c r="Q297" s="148"/>
      <c r="R297" s="324"/>
      <c r="S297" s="95"/>
      <c r="T297" s="95"/>
      <c r="U297" s="95"/>
      <c r="V297" s="95"/>
      <c r="W297" s="131"/>
      <c r="X297" s="143"/>
      <c r="Y297" s="165"/>
      <c r="Z297" s="125"/>
      <c r="AA297" s="151"/>
      <c r="AB297" s="152"/>
      <c r="AC297" s="125"/>
      <c r="AD297" s="125"/>
      <c r="AE297" s="125"/>
      <c r="AF297" s="125"/>
      <c r="AG297" s="125"/>
      <c r="AH297" s="125"/>
      <c r="AI297" s="125"/>
      <c r="AJ297" s="125"/>
      <c r="AK297" s="125"/>
      <c r="AL297" s="125"/>
      <c r="AM297" s="125"/>
      <c r="AN297" s="125"/>
      <c r="AO297" s="125"/>
      <c r="AP297" s="125"/>
      <c r="AQ297" s="125"/>
      <c r="AR297" s="125"/>
      <c r="AS297" s="125"/>
      <c r="AT297" s="125"/>
      <c r="AU297" s="125"/>
      <c r="AV297" s="125"/>
    </row>
    <row r="298" spans="1:48" ht="12.75" customHeight="1">
      <c r="A298" s="46" t="s">
        <v>391</v>
      </c>
      <c r="B298" s="47">
        <v>159</v>
      </c>
      <c r="C298" s="71" t="s">
        <v>392</v>
      </c>
      <c r="D298" s="89">
        <v>1025</v>
      </c>
      <c r="E298" s="45">
        <v>431933.36</v>
      </c>
      <c r="F298" s="179">
        <v>422212.93</v>
      </c>
      <c r="G298" s="45">
        <v>454396.15</v>
      </c>
      <c r="H298" s="45">
        <v>475047.59</v>
      </c>
      <c r="I298" s="45">
        <v>567969.53</v>
      </c>
      <c r="J298" s="45">
        <v>600944.86</v>
      </c>
      <c r="K298" s="45">
        <v>502458.66</v>
      </c>
      <c r="L298" s="45">
        <v>457570.57</v>
      </c>
      <c r="M298" s="45">
        <v>657245.88</v>
      </c>
      <c r="N298" s="45">
        <v>655602.86</v>
      </c>
      <c r="O298" s="45">
        <v>587610.55000000005</v>
      </c>
      <c r="P298" s="45">
        <v>709739.59</v>
      </c>
      <c r="Q298" s="45">
        <v>417579.98</v>
      </c>
      <c r="R298" s="178">
        <v>446227.68</v>
      </c>
      <c r="S298" s="35">
        <v>512546.73</v>
      </c>
      <c r="T298" s="35">
        <v>504640.07</v>
      </c>
      <c r="U298" s="35">
        <v>563622.9</v>
      </c>
      <c r="V298" s="35">
        <v>515455.23</v>
      </c>
      <c r="W298" s="104">
        <v>647461.99</v>
      </c>
      <c r="X298" s="142">
        <f>SUM(L298:W298)</f>
        <v>6675304.0300000003</v>
      </c>
      <c r="Y298" s="164">
        <f>AVERAGE(L298:W298)</f>
        <v>556275.33583333297</v>
      </c>
      <c r="Z298" s="168">
        <f>Y298-'Renew 07.workl'!O15</f>
        <v>0</v>
      </c>
      <c r="AA298" s="151"/>
      <c r="AB298" s="152"/>
      <c r="AC298" s="125"/>
      <c r="AD298" s="125"/>
      <c r="AE298" s="125"/>
      <c r="AF298" s="125"/>
      <c r="AG298" s="125"/>
      <c r="AH298" s="125"/>
      <c r="AI298" s="125"/>
      <c r="AJ298" s="125"/>
      <c r="AK298" s="125"/>
      <c r="AL298" s="125"/>
      <c r="AM298" s="125"/>
      <c r="AN298" s="125"/>
      <c r="AO298" s="125"/>
      <c r="AP298" s="125"/>
      <c r="AQ298" s="125"/>
      <c r="AR298" s="125"/>
      <c r="AS298" s="125"/>
      <c r="AT298" s="125"/>
      <c r="AU298" s="125"/>
      <c r="AV298" s="125"/>
    </row>
    <row r="299" spans="1:48" ht="12.75" customHeight="1">
      <c r="A299" s="46"/>
      <c r="B299" s="47"/>
      <c r="C299" s="73" t="s">
        <v>1238</v>
      </c>
      <c r="D299" s="74"/>
      <c r="E299" s="180" t="s">
        <v>376</v>
      </c>
      <c r="F299" s="180" t="s">
        <v>376</v>
      </c>
      <c r="G299" s="180" t="s">
        <v>376</v>
      </c>
      <c r="H299" s="180" t="s">
        <v>376</v>
      </c>
      <c r="I299" s="180" t="s">
        <v>376</v>
      </c>
      <c r="J299" s="180" t="s">
        <v>376</v>
      </c>
      <c r="K299" s="35" t="s">
        <v>376</v>
      </c>
      <c r="L299" s="35" t="s">
        <v>376</v>
      </c>
      <c r="M299" s="35" t="s">
        <v>376</v>
      </c>
      <c r="N299" s="35" t="s">
        <v>376</v>
      </c>
      <c r="O299" s="35" t="s">
        <v>376</v>
      </c>
      <c r="P299" s="35" t="s">
        <v>376</v>
      </c>
      <c r="Q299" s="180" t="s">
        <v>376</v>
      </c>
      <c r="R299" s="206" t="s">
        <v>376</v>
      </c>
      <c r="S299" s="35" t="s">
        <v>376</v>
      </c>
      <c r="T299" s="35" t="s">
        <v>376</v>
      </c>
      <c r="U299" s="35" t="s">
        <v>376</v>
      </c>
      <c r="V299" s="35" t="s">
        <v>376</v>
      </c>
      <c r="W299" s="104" t="s">
        <v>376</v>
      </c>
      <c r="X299" s="143"/>
      <c r="Y299" s="165"/>
      <c r="Z299" s="125"/>
      <c r="AA299" s="151"/>
      <c r="AB299" s="152"/>
      <c r="AC299" s="125"/>
      <c r="AD299" s="125"/>
      <c r="AE299" s="125"/>
      <c r="AF299" s="125"/>
      <c r="AG299" s="125"/>
      <c r="AH299" s="125"/>
      <c r="AI299" s="125"/>
      <c r="AJ299" s="125"/>
      <c r="AK299" s="125"/>
      <c r="AL299" s="125"/>
      <c r="AM299" s="125"/>
      <c r="AN299" s="125"/>
      <c r="AO299" s="125"/>
      <c r="AP299" s="125"/>
      <c r="AQ299" s="125"/>
      <c r="AR299" s="125"/>
      <c r="AS299" s="125"/>
      <c r="AT299" s="125"/>
      <c r="AU299" s="125"/>
      <c r="AV299" s="125"/>
    </row>
    <row r="300" spans="1:48" ht="12.75" customHeight="1">
      <c r="A300" s="46"/>
      <c r="B300" s="47"/>
      <c r="C300" s="36" t="s">
        <v>1239</v>
      </c>
      <c r="D300" s="34"/>
      <c r="E300" s="37">
        <f t="shared" ref="E300:P300" si="32">E298/$D$298</f>
        <v>421.39839999999998</v>
      </c>
      <c r="F300" s="37">
        <f t="shared" si="32"/>
        <v>411.91505365853698</v>
      </c>
      <c r="G300" s="37">
        <f t="shared" si="32"/>
        <v>443.31331707317099</v>
      </c>
      <c r="H300" s="37">
        <f t="shared" si="32"/>
        <v>463.461063414634</v>
      </c>
      <c r="I300" s="37">
        <f t="shared" si="32"/>
        <v>554.116614634146</v>
      </c>
      <c r="J300" s="37">
        <f t="shared" si="32"/>
        <v>586.28766829268295</v>
      </c>
      <c r="K300" s="37">
        <f t="shared" si="32"/>
        <v>490.20357073170698</v>
      </c>
      <c r="L300" s="37">
        <f t="shared" si="32"/>
        <v>446.410312195122</v>
      </c>
      <c r="M300" s="37">
        <f t="shared" si="32"/>
        <v>641.21549268292699</v>
      </c>
      <c r="N300" s="37">
        <f t="shared" si="32"/>
        <v>639.61254634146303</v>
      </c>
      <c r="O300" s="37">
        <f t="shared" si="32"/>
        <v>573.27858536585404</v>
      </c>
      <c r="P300" s="37">
        <f t="shared" si="32"/>
        <v>692.42886829268298</v>
      </c>
      <c r="Q300" s="37">
        <f>'2006'!E358</f>
        <v>407.39510243902401</v>
      </c>
      <c r="R300" s="105">
        <f>'2006'!F358</f>
        <v>435.34407804877998</v>
      </c>
      <c r="S300" s="118">
        <f>'2006'!G358</f>
        <v>500.04559024390198</v>
      </c>
      <c r="T300" s="118">
        <f>'2006'!H358</f>
        <v>492.33177560975599</v>
      </c>
      <c r="U300" s="118">
        <f>'2006'!I358</f>
        <v>549.87599999999998</v>
      </c>
      <c r="V300" s="118">
        <f>'2006'!J358</f>
        <v>502.883151219512</v>
      </c>
      <c r="W300" s="110">
        <f>'2006'!K358</f>
        <v>631.67023414634195</v>
      </c>
      <c r="X300" s="142">
        <f>SUM(L300:W300)</f>
        <v>6512.4917365853698</v>
      </c>
      <c r="Y300" s="164">
        <f>AVERAGE(L300:W300)</f>
        <v>542.70764471544703</v>
      </c>
      <c r="Z300" s="125"/>
      <c r="AA300" s="166">
        <f>'2006'!AC357+'2005'!AI503</f>
        <v>0</v>
      </c>
      <c r="AB300" s="169">
        <f>AA300/12/D298</f>
        <v>0</v>
      </c>
      <c r="AC300" s="125"/>
      <c r="AD300" s="125"/>
      <c r="AE300" s="125"/>
      <c r="AF300" s="125"/>
      <c r="AG300" s="125"/>
      <c r="AH300" s="125"/>
      <c r="AI300" s="125"/>
      <c r="AJ300" s="125"/>
      <c r="AK300" s="125"/>
      <c r="AL300" s="125"/>
      <c r="AM300" s="125"/>
      <c r="AN300" s="125"/>
      <c r="AO300" s="125"/>
      <c r="AP300" s="125"/>
      <c r="AQ300" s="125"/>
      <c r="AR300" s="125"/>
      <c r="AS300" s="125"/>
      <c r="AT300" s="125"/>
      <c r="AU300" s="125"/>
      <c r="AV300" s="125"/>
    </row>
    <row r="301" spans="1:48" ht="12.75" customHeight="1">
      <c r="A301" s="46"/>
      <c r="B301" s="47"/>
      <c r="C301" s="36" t="s">
        <v>1240</v>
      </c>
      <c r="D301" s="34"/>
      <c r="E301" s="184"/>
      <c r="F301" s="186"/>
      <c r="G301" s="287"/>
      <c r="H301" s="320"/>
      <c r="I301" s="287"/>
      <c r="J301" s="287"/>
      <c r="K301" s="287"/>
      <c r="L301" s="287"/>
      <c r="M301" s="287"/>
      <c r="N301" s="287"/>
      <c r="O301" s="287"/>
      <c r="P301" s="287"/>
      <c r="Q301" s="184"/>
      <c r="R301" s="211"/>
      <c r="S301" s="35"/>
      <c r="T301" s="325"/>
      <c r="U301" s="35"/>
      <c r="V301" s="35"/>
      <c r="W301" s="104"/>
      <c r="X301" s="143"/>
      <c r="Y301" s="167">
        <f>Y300/D298</f>
        <v>0.529470872893119</v>
      </c>
      <c r="Z301" s="125"/>
      <c r="AA301" s="151"/>
      <c r="AB301" s="152"/>
      <c r="AC301" s="125"/>
      <c r="AD301" s="125"/>
      <c r="AE301" s="125"/>
      <c r="AF301" s="125"/>
      <c r="AG301" s="125"/>
      <c r="AH301" s="125"/>
      <c r="AI301" s="125"/>
      <c r="AJ301" s="125"/>
      <c r="AK301" s="125"/>
      <c r="AL301" s="125"/>
      <c r="AM301" s="125"/>
      <c r="AN301" s="125"/>
      <c r="AO301" s="125"/>
      <c r="AP301" s="125"/>
      <c r="AQ301" s="125"/>
      <c r="AR301" s="125"/>
      <c r="AS301" s="125"/>
      <c r="AT301" s="125"/>
      <c r="AU301" s="125"/>
      <c r="AV301" s="125"/>
    </row>
    <row r="302" spans="1:48" ht="12.75" customHeight="1">
      <c r="A302" s="46"/>
      <c r="B302" s="47"/>
      <c r="C302" s="36" t="s">
        <v>1241</v>
      </c>
      <c r="D302" s="34"/>
      <c r="E302" s="209"/>
      <c r="F302" s="186"/>
      <c r="G302" s="287"/>
      <c r="H302" s="320"/>
      <c r="I302" s="287"/>
      <c r="J302" s="287"/>
      <c r="K302" s="287"/>
      <c r="L302" s="287"/>
      <c r="M302" s="287"/>
      <c r="N302" s="287"/>
      <c r="O302" s="287"/>
      <c r="P302" s="287"/>
      <c r="Q302" s="326"/>
      <c r="R302" s="327"/>
      <c r="S302" s="95"/>
      <c r="T302" s="95"/>
      <c r="U302" s="95"/>
      <c r="V302" s="95"/>
      <c r="W302" s="131"/>
      <c r="X302" s="143"/>
      <c r="Y302" s="165"/>
      <c r="Z302" s="125"/>
      <c r="AA302" s="151"/>
      <c r="AB302" s="152"/>
      <c r="AC302" s="125"/>
      <c r="AD302" s="125"/>
      <c r="AE302" s="125"/>
      <c r="AF302" s="125"/>
      <c r="AG302" s="125"/>
      <c r="AH302" s="125"/>
      <c r="AI302" s="125"/>
      <c r="AJ302" s="125"/>
      <c r="AK302" s="125"/>
      <c r="AL302" s="125"/>
      <c r="AM302" s="125"/>
      <c r="AN302" s="125"/>
      <c r="AO302" s="125"/>
      <c r="AP302" s="125"/>
      <c r="AQ302" s="125"/>
      <c r="AR302" s="125"/>
      <c r="AS302" s="125"/>
      <c r="AT302" s="125"/>
      <c r="AU302" s="125"/>
      <c r="AV302" s="125"/>
    </row>
    <row r="303" spans="1:48" ht="12.75" customHeight="1">
      <c r="A303" s="46"/>
      <c r="B303" s="47"/>
      <c r="C303" s="36" t="s">
        <v>1242</v>
      </c>
      <c r="D303" s="34"/>
      <c r="E303" s="209"/>
      <c r="F303" s="186"/>
      <c r="G303" s="287"/>
      <c r="H303" s="320"/>
      <c r="I303" s="287"/>
      <c r="J303" s="287"/>
      <c r="K303" s="287"/>
      <c r="L303" s="287"/>
      <c r="M303" s="287"/>
      <c r="N303" s="287"/>
      <c r="O303" s="287"/>
      <c r="P303" s="287"/>
      <c r="Q303" s="148"/>
      <c r="R303" s="149"/>
      <c r="S303" s="95"/>
      <c r="T303" s="95"/>
      <c r="U303" s="95"/>
      <c r="V303" s="95"/>
      <c r="W303" s="131"/>
      <c r="X303" s="143"/>
      <c r="Y303" s="165"/>
      <c r="Z303" s="125"/>
      <c r="AA303" s="151"/>
      <c r="AB303" s="152"/>
      <c r="AC303" s="125"/>
      <c r="AD303" s="125"/>
      <c r="AE303" s="125"/>
      <c r="AF303" s="125"/>
      <c r="AG303" s="125"/>
      <c r="AH303" s="125"/>
      <c r="AI303" s="125"/>
      <c r="AJ303" s="125"/>
      <c r="AK303" s="125"/>
      <c r="AL303" s="125"/>
      <c r="AM303" s="125"/>
      <c r="AN303" s="125"/>
      <c r="AO303" s="125"/>
      <c r="AP303" s="125"/>
      <c r="AQ303" s="125"/>
      <c r="AR303" s="125"/>
      <c r="AS303" s="125"/>
      <c r="AT303" s="125"/>
      <c r="AU303" s="125"/>
      <c r="AV303" s="125"/>
    </row>
    <row r="304" spans="1:48" ht="12.75" customHeight="1">
      <c r="A304" s="46"/>
      <c r="B304" s="47"/>
      <c r="C304" s="36" t="s">
        <v>1243</v>
      </c>
      <c r="D304" s="34"/>
      <c r="E304" s="209"/>
      <c r="F304" s="186"/>
      <c r="G304" s="287"/>
      <c r="H304" s="320"/>
      <c r="I304" s="287"/>
      <c r="J304" s="287"/>
      <c r="K304" s="287"/>
      <c r="L304" s="287"/>
      <c r="M304" s="287"/>
      <c r="N304" s="287"/>
      <c r="O304" s="287"/>
      <c r="P304" s="287"/>
      <c r="Q304" s="148"/>
      <c r="R304" s="149"/>
      <c r="S304" s="95"/>
      <c r="T304" s="95"/>
      <c r="U304" s="95"/>
      <c r="V304" s="95"/>
      <c r="W304" s="131"/>
      <c r="X304" s="143"/>
      <c r="Y304" s="165"/>
      <c r="Z304" s="125"/>
      <c r="AA304" s="151"/>
      <c r="AB304" s="152"/>
      <c r="AC304" s="125"/>
      <c r="AD304" s="125"/>
      <c r="AE304" s="125"/>
      <c r="AF304" s="125"/>
      <c r="AG304" s="125"/>
      <c r="AH304" s="125"/>
      <c r="AI304" s="125"/>
      <c r="AJ304" s="125"/>
      <c r="AK304" s="125"/>
      <c r="AL304" s="125"/>
      <c r="AM304" s="125"/>
      <c r="AN304" s="125"/>
      <c r="AO304" s="125"/>
      <c r="AP304" s="125"/>
      <c r="AQ304" s="125"/>
      <c r="AR304" s="125"/>
      <c r="AS304" s="125"/>
      <c r="AT304" s="125"/>
      <c r="AU304" s="125"/>
      <c r="AV304" s="125"/>
    </row>
    <row r="305" spans="1:48" ht="12.75" customHeight="1">
      <c r="A305" s="46"/>
      <c r="B305" s="47"/>
      <c r="C305" s="36" t="s">
        <v>1244</v>
      </c>
      <c r="D305" s="34"/>
      <c r="E305" s="209"/>
      <c r="F305" s="186"/>
      <c r="G305" s="287"/>
      <c r="H305" s="320"/>
      <c r="I305" s="287"/>
      <c r="J305" s="287"/>
      <c r="K305" s="287"/>
      <c r="L305" s="287"/>
      <c r="M305" s="287"/>
      <c r="N305" s="287"/>
      <c r="O305" s="287"/>
      <c r="P305" s="287"/>
      <c r="Q305" s="148"/>
      <c r="R305" s="149"/>
      <c r="S305" s="95"/>
      <c r="T305" s="95"/>
      <c r="U305" s="95"/>
      <c r="V305" s="95"/>
      <c r="W305" s="131"/>
      <c r="X305" s="143"/>
      <c r="Y305" s="165"/>
      <c r="Z305" s="125"/>
      <c r="AA305" s="151"/>
      <c r="AB305" s="152"/>
      <c r="AC305" s="125"/>
      <c r="AD305" s="125"/>
      <c r="AE305" s="125"/>
      <c r="AF305" s="125"/>
      <c r="AG305" s="125"/>
      <c r="AH305" s="125"/>
      <c r="AI305" s="125"/>
      <c r="AJ305" s="125"/>
      <c r="AK305" s="125"/>
      <c r="AL305" s="125"/>
      <c r="AM305" s="125"/>
      <c r="AN305" s="125"/>
      <c r="AO305" s="125"/>
      <c r="AP305" s="125"/>
      <c r="AQ305" s="125"/>
      <c r="AR305" s="125"/>
      <c r="AS305" s="125"/>
      <c r="AT305" s="125"/>
      <c r="AU305" s="125"/>
      <c r="AV305" s="125"/>
    </row>
    <row r="306" spans="1:48" ht="12.75" customHeight="1">
      <c r="A306" s="46"/>
      <c r="B306" s="47"/>
      <c r="C306" s="36" t="s">
        <v>1245</v>
      </c>
      <c r="D306" s="34"/>
      <c r="E306" s="209"/>
      <c r="F306" s="186"/>
      <c r="G306" s="287"/>
      <c r="H306" s="320"/>
      <c r="I306" s="287"/>
      <c r="J306" s="287"/>
      <c r="K306" s="287"/>
      <c r="L306" s="287"/>
      <c r="M306" s="287"/>
      <c r="N306" s="287"/>
      <c r="O306" s="287"/>
      <c r="P306" s="287"/>
      <c r="Q306" s="148"/>
      <c r="R306" s="149"/>
      <c r="S306" s="95"/>
      <c r="T306" s="95"/>
      <c r="U306" s="95"/>
      <c r="V306" s="95"/>
      <c r="W306" s="131"/>
      <c r="X306" s="143"/>
      <c r="Y306" s="165"/>
      <c r="Z306" s="125"/>
      <c r="AA306" s="151"/>
      <c r="AB306" s="152"/>
      <c r="AC306" s="125"/>
      <c r="AD306" s="125"/>
      <c r="AE306" s="125"/>
      <c r="AF306" s="125"/>
      <c r="AG306" s="125"/>
      <c r="AH306" s="125"/>
      <c r="AI306" s="125"/>
      <c r="AJ306" s="125"/>
      <c r="AK306" s="125"/>
      <c r="AL306" s="125"/>
      <c r="AM306" s="125"/>
      <c r="AN306" s="125"/>
      <c r="AO306" s="125"/>
      <c r="AP306" s="125"/>
      <c r="AQ306" s="125"/>
      <c r="AR306" s="125"/>
      <c r="AS306" s="125"/>
      <c r="AT306" s="125"/>
      <c r="AU306" s="125"/>
      <c r="AV306" s="125"/>
    </row>
    <row r="307" spans="1:48" ht="12.75" customHeight="1">
      <c r="A307" s="52"/>
      <c r="B307" s="53"/>
      <c r="C307" s="222"/>
      <c r="D307" s="40"/>
      <c r="E307" s="107"/>
      <c r="F307" s="189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148"/>
      <c r="R307" s="149"/>
      <c r="S307" s="95"/>
      <c r="T307" s="95"/>
      <c r="U307" s="95"/>
      <c r="V307" s="95"/>
      <c r="W307" s="131"/>
      <c r="X307" s="143"/>
      <c r="Y307" s="165"/>
      <c r="Z307" s="125"/>
      <c r="AA307" s="151"/>
      <c r="AB307" s="152"/>
      <c r="AC307" s="125"/>
      <c r="AD307" s="125"/>
      <c r="AE307" s="125"/>
      <c r="AF307" s="125"/>
      <c r="AG307" s="125"/>
      <c r="AH307" s="125"/>
      <c r="AI307" s="125"/>
      <c r="AJ307" s="125"/>
      <c r="AK307" s="125"/>
      <c r="AL307" s="125"/>
      <c r="AM307" s="125"/>
      <c r="AN307" s="125"/>
      <c r="AO307" s="125"/>
      <c r="AP307" s="125"/>
      <c r="AQ307" s="125"/>
      <c r="AR307" s="125"/>
      <c r="AS307" s="125"/>
      <c r="AT307" s="125"/>
      <c r="AU307" s="125"/>
      <c r="AV307" s="125"/>
    </row>
    <row r="308" spans="1:48" ht="12.75" customHeight="1">
      <c r="A308" s="42" t="s">
        <v>368</v>
      </c>
      <c r="B308" s="43">
        <v>555</v>
      </c>
      <c r="C308" s="86" t="s">
        <v>369</v>
      </c>
      <c r="D308" s="321">
        <v>523</v>
      </c>
      <c r="E308" s="213">
        <v>22992.76</v>
      </c>
      <c r="F308" s="45">
        <v>26926.46</v>
      </c>
      <c r="G308" s="45">
        <v>42756.15</v>
      </c>
      <c r="H308" s="45">
        <v>25437.119999999999</v>
      </c>
      <c r="I308" s="45">
        <v>29804.62</v>
      </c>
      <c r="J308" s="45">
        <v>29817.17</v>
      </c>
      <c r="K308" s="45">
        <v>22132.85</v>
      </c>
      <c r="L308" s="45">
        <v>27236.09</v>
      </c>
      <c r="M308" s="45">
        <v>30197.48</v>
      </c>
      <c r="N308" s="45">
        <v>28875.3</v>
      </c>
      <c r="O308" s="45">
        <v>40644.370000000003</v>
      </c>
      <c r="P308" s="45">
        <v>41914.300000000003</v>
      </c>
      <c r="Q308" s="144">
        <v>32300.35</v>
      </c>
      <c r="R308" s="35">
        <v>27324.36</v>
      </c>
      <c r="S308" s="35">
        <v>32352.87</v>
      </c>
      <c r="T308" s="35">
        <v>34868.769999999997</v>
      </c>
      <c r="U308" s="35">
        <v>28028.65</v>
      </c>
      <c r="V308" s="35">
        <v>26591.72</v>
      </c>
      <c r="W308" s="104">
        <v>34761.629999999997</v>
      </c>
      <c r="X308" s="142">
        <f>SUM(L308:W308)</f>
        <v>385095.89</v>
      </c>
      <c r="Y308" s="164">
        <f>AVERAGE(L308:W308)</f>
        <v>32091.324166666702</v>
      </c>
      <c r="Z308" s="221">
        <f>'Renew 07.workl'!O8-combine!Y308</f>
        <v>0</v>
      </c>
      <c r="AA308" s="151"/>
      <c r="AB308" s="152"/>
      <c r="AC308" s="125"/>
      <c r="AD308" s="125"/>
      <c r="AE308" s="125"/>
      <c r="AF308" s="125"/>
      <c r="AG308" s="125"/>
      <c r="AH308" s="125"/>
      <c r="AI308" s="125"/>
      <c r="AJ308" s="125"/>
      <c r="AK308" s="125"/>
      <c r="AL308" s="125"/>
      <c r="AM308" s="125"/>
      <c r="AN308" s="125"/>
      <c r="AO308" s="125"/>
      <c r="AP308" s="125"/>
      <c r="AQ308" s="125"/>
      <c r="AR308" s="125"/>
      <c r="AS308" s="125"/>
      <c r="AT308" s="125"/>
      <c r="AU308" s="125"/>
      <c r="AV308" s="125"/>
    </row>
    <row r="309" spans="1:48" ht="12.75" customHeight="1">
      <c r="A309" s="46"/>
      <c r="B309" s="47"/>
      <c r="C309" s="193" t="s">
        <v>1269</v>
      </c>
      <c r="D309" s="32"/>
      <c r="E309" s="145" t="s">
        <v>376</v>
      </c>
      <c r="F309" s="35" t="s">
        <v>376</v>
      </c>
      <c r="G309" s="35" t="s">
        <v>376</v>
      </c>
      <c r="H309" s="35" t="s">
        <v>376</v>
      </c>
      <c r="I309" s="35" t="s">
        <v>376</v>
      </c>
      <c r="J309" s="35" t="s">
        <v>376</v>
      </c>
      <c r="K309" s="35" t="s">
        <v>376</v>
      </c>
      <c r="L309" s="35" t="s">
        <v>376</v>
      </c>
      <c r="M309" s="35" t="s">
        <v>376</v>
      </c>
      <c r="N309" s="35" t="s">
        <v>376</v>
      </c>
      <c r="O309" s="35" t="s">
        <v>376</v>
      </c>
      <c r="P309" s="35" t="s">
        <v>376</v>
      </c>
      <c r="Q309" s="144" t="s">
        <v>376</v>
      </c>
      <c r="R309" s="35" t="s">
        <v>376</v>
      </c>
      <c r="S309" s="35" t="s">
        <v>376</v>
      </c>
      <c r="T309" s="35" t="s">
        <v>376</v>
      </c>
      <c r="U309" s="35" t="s">
        <v>376</v>
      </c>
      <c r="V309" s="35" t="s">
        <v>376</v>
      </c>
      <c r="W309" s="104" t="s">
        <v>376</v>
      </c>
      <c r="X309" s="143"/>
      <c r="Y309" s="165"/>
      <c r="Z309" s="125"/>
      <c r="AA309" s="151"/>
      <c r="AB309" s="152"/>
      <c r="AC309" s="125"/>
      <c r="AD309" s="125"/>
      <c r="AE309" s="125"/>
      <c r="AF309" s="125"/>
      <c r="AG309" s="125"/>
      <c r="AH309" s="125"/>
      <c r="AI309" s="125"/>
      <c r="AJ309" s="125"/>
      <c r="AK309" s="125"/>
      <c r="AL309" s="125"/>
      <c r="AM309" s="125"/>
      <c r="AN309" s="125"/>
      <c r="AO309" s="125"/>
      <c r="AP309" s="125"/>
      <c r="AQ309" s="125"/>
      <c r="AR309" s="125"/>
      <c r="AS309" s="125"/>
      <c r="AT309" s="125"/>
      <c r="AU309" s="125"/>
      <c r="AV309" s="125"/>
    </row>
    <row r="310" spans="1:48" ht="12.75" customHeight="1">
      <c r="A310" s="46"/>
      <c r="B310" s="47"/>
      <c r="C310" s="193" t="s">
        <v>724</v>
      </c>
      <c r="D310" s="32"/>
      <c r="E310" s="109">
        <f t="shared" ref="E310:P310" si="33">E308/$D$308</f>
        <v>43.9632122370937</v>
      </c>
      <c r="F310" s="109">
        <f t="shared" si="33"/>
        <v>51.484627151051598</v>
      </c>
      <c r="G310" s="109">
        <f t="shared" si="33"/>
        <v>81.751720841300198</v>
      </c>
      <c r="H310" s="109">
        <f t="shared" si="33"/>
        <v>48.6369407265774</v>
      </c>
      <c r="I310" s="109">
        <f t="shared" si="33"/>
        <v>56.987801147227501</v>
      </c>
      <c r="J310" s="109">
        <f t="shared" si="33"/>
        <v>57.011797323135802</v>
      </c>
      <c r="K310" s="109">
        <f t="shared" si="33"/>
        <v>42.319024856596599</v>
      </c>
      <c r="L310" s="109">
        <f t="shared" si="33"/>
        <v>52.076653919694103</v>
      </c>
      <c r="M310" s="109">
        <f t="shared" si="33"/>
        <v>57.738967495219903</v>
      </c>
      <c r="N310" s="109">
        <f t="shared" si="33"/>
        <v>55.210898661567903</v>
      </c>
      <c r="O310" s="109">
        <f t="shared" si="33"/>
        <v>77.713900573613799</v>
      </c>
      <c r="P310" s="109">
        <f t="shared" si="33"/>
        <v>80.142065009560199</v>
      </c>
      <c r="Q310" s="118">
        <f>'2006'!E374</f>
        <v>61.759751434034399</v>
      </c>
      <c r="R310" s="118">
        <f>'2006'!F374</f>
        <v>52.245430210324997</v>
      </c>
      <c r="S310" s="118">
        <f>'2006'!G374</f>
        <v>61.860172084129999</v>
      </c>
      <c r="T310" s="118">
        <f>'2006'!H374</f>
        <v>66.670688336520101</v>
      </c>
      <c r="U310" s="118">
        <f>'2006'!I374</f>
        <v>53.592065009560201</v>
      </c>
      <c r="V310" s="118">
        <f>'2006'!J374</f>
        <v>50.844588910133801</v>
      </c>
      <c r="W310" s="110">
        <f>'2006'!K374</f>
        <v>66.4658317399618</v>
      </c>
      <c r="X310" s="142">
        <f>SUM(L310:W310)</f>
        <v>736.32101338432096</v>
      </c>
      <c r="Y310" s="164">
        <f>AVERAGE(L310:W310)</f>
        <v>61.360084448693399</v>
      </c>
      <c r="Z310" s="125"/>
      <c r="AA310" s="166">
        <f>'2006'!AC373+'2005'!AI534</f>
        <v>0</v>
      </c>
      <c r="AB310" s="169">
        <f>AA310/D308/12</f>
        <v>0</v>
      </c>
      <c r="AC310" s="125"/>
      <c r="AD310" s="125"/>
      <c r="AE310" s="125"/>
      <c r="AF310" s="125"/>
      <c r="AG310" s="125"/>
      <c r="AH310" s="125"/>
      <c r="AI310" s="125"/>
      <c r="AJ310" s="125"/>
      <c r="AK310" s="125"/>
      <c r="AL310" s="125"/>
      <c r="AM310" s="125"/>
      <c r="AN310" s="125"/>
      <c r="AO310" s="125"/>
      <c r="AP310" s="125"/>
      <c r="AQ310" s="125"/>
      <c r="AR310" s="125"/>
      <c r="AS310" s="125"/>
      <c r="AT310" s="125"/>
      <c r="AU310" s="125"/>
      <c r="AV310" s="125"/>
    </row>
    <row r="311" spans="1:48" ht="12.75" customHeight="1">
      <c r="A311" s="315"/>
      <c r="B311" s="32"/>
      <c r="C311" s="193" t="s">
        <v>1270</v>
      </c>
      <c r="D311" s="34"/>
      <c r="E311" s="270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144"/>
      <c r="R311" s="35"/>
      <c r="S311" s="35"/>
      <c r="T311" s="35"/>
      <c r="U311" s="35"/>
      <c r="V311" s="35"/>
      <c r="W311" s="104"/>
      <c r="X311" s="143"/>
      <c r="Y311" s="167">
        <f>Y310/D308</f>
        <v>0.117323297225035</v>
      </c>
      <c r="Z311" s="125"/>
      <c r="AA311" s="151"/>
      <c r="AB311" s="152"/>
      <c r="AC311" s="125"/>
      <c r="AD311" s="125"/>
      <c r="AE311" s="125"/>
      <c r="AF311" s="125"/>
      <c r="AG311" s="125"/>
      <c r="AH311" s="125"/>
      <c r="AI311" s="125"/>
      <c r="AJ311" s="125"/>
      <c r="AK311" s="125"/>
      <c r="AL311" s="125"/>
      <c r="AM311" s="125"/>
      <c r="AN311" s="125"/>
      <c r="AO311" s="125"/>
      <c r="AP311" s="125"/>
      <c r="AQ311" s="125"/>
      <c r="AR311" s="125"/>
      <c r="AS311" s="125"/>
      <c r="AT311" s="125"/>
      <c r="AU311" s="125"/>
      <c r="AV311" s="125"/>
    </row>
    <row r="312" spans="1:48" ht="12.75" customHeight="1">
      <c r="A312" s="315"/>
      <c r="B312" s="32"/>
      <c r="C312" s="193" t="s">
        <v>1271</v>
      </c>
      <c r="D312" s="32"/>
      <c r="E312" s="144"/>
      <c r="F312" s="240"/>
      <c r="G312" s="240"/>
      <c r="H312" s="240"/>
      <c r="I312" s="240"/>
      <c r="J312" s="240"/>
      <c r="K312" s="240"/>
      <c r="L312" s="240"/>
      <c r="M312" s="240"/>
      <c r="N312" s="240"/>
      <c r="O312" s="240"/>
      <c r="P312" s="240"/>
      <c r="Q312" s="144"/>
      <c r="R312" s="144"/>
      <c r="S312" s="144"/>
      <c r="T312" s="144"/>
      <c r="U312" s="144"/>
      <c r="V312" s="144"/>
      <c r="W312" s="145"/>
      <c r="X312" s="143"/>
      <c r="Y312" s="165"/>
      <c r="Z312" s="125"/>
      <c r="AA312" s="151"/>
      <c r="AB312" s="152"/>
      <c r="AC312" s="125"/>
      <c r="AD312" s="125"/>
      <c r="AE312" s="125"/>
      <c r="AF312" s="125"/>
      <c r="AG312" s="125"/>
      <c r="AH312" s="125"/>
      <c r="AI312" s="125"/>
      <c r="AJ312" s="125"/>
      <c r="AK312" s="125"/>
      <c r="AL312" s="125"/>
      <c r="AM312" s="125"/>
      <c r="AN312" s="125"/>
      <c r="AO312" s="125"/>
      <c r="AP312" s="125"/>
      <c r="AQ312" s="125"/>
      <c r="AR312" s="125"/>
      <c r="AS312" s="125"/>
      <c r="AT312" s="125"/>
      <c r="AU312" s="125"/>
      <c r="AV312" s="125"/>
    </row>
    <row r="313" spans="1:48" ht="12.75" customHeight="1">
      <c r="A313" s="52"/>
      <c r="B313" s="53"/>
      <c r="C313" s="194"/>
      <c r="D313" s="66"/>
      <c r="E313" s="271"/>
      <c r="F313" s="249"/>
      <c r="G313" s="272"/>
      <c r="H313" s="249"/>
      <c r="I313" s="272"/>
      <c r="J313" s="249"/>
      <c r="K313" s="272"/>
      <c r="L313" s="249"/>
      <c r="M313" s="272"/>
      <c r="N313" s="249"/>
      <c r="O313" s="250"/>
      <c r="P313" s="250"/>
      <c r="Q313" s="35"/>
      <c r="R313" s="149"/>
      <c r="S313" s="95"/>
      <c r="T313" s="95"/>
      <c r="U313" s="95"/>
      <c r="V313" s="95"/>
      <c r="W313" s="131"/>
      <c r="X313" s="143"/>
      <c r="Y313" s="165"/>
      <c r="Z313" s="125"/>
      <c r="AA313" s="151"/>
      <c r="AB313" s="152"/>
      <c r="AC313" s="125"/>
      <c r="AD313" s="125"/>
      <c r="AE313" s="125"/>
      <c r="AF313" s="125"/>
      <c r="AG313" s="125"/>
      <c r="AH313" s="125"/>
      <c r="AI313" s="125"/>
      <c r="AJ313" s="125"/>
      <c r="AK313" s="125"/>
      <c r="AL313" s="125"/>
      <c r="AM313" s="125"/>
      <c r="AN313" s="125"/>
      <c r="AO313" s="125"/>
      <c r="AP313" s="125"/>
      <c r="AQ313" s="125"/>
      <c r="AR313" s="125"/>
      <c r="AS313" s="125"/>
      <c r="AT313" s="125"/>
      <c r="AU313" s="125"/>
      <c r="AV313" s="125"/>
    </row>
    <row r="314" spans="1:48" ht="14.25" customHeight="1">
      <c r="A314" s="46" t="s">
        <v>1272</v>
      </c>
      <c r="B314" s="47">
        <v>886</v>
      </c>
      <c r="C314" s="57" t="s">
        <v>1273</v>
      </c>
      <c r="D314" s="322">
        <v>1335.6</v>
      </c>
      <c r="E314" s="216">
        <v>55110.96</v>
      </c>
      <c r="F314" s="45">
        <v>49304.46</v>
      </c>
      <c r="G314" s="216">
        <v>62745.37</v>
      </c>
      <c r="H314" s="216">
        <v>61286.85</v>
      </c>
      <c r="I314" s="216">
        <v>62215.39</v>
      </c>
      <c r="J314" s="216">
        <v>60548.56</v>
      </c>
      <c r="K314" s="216">
        <v>58834.22</v>
      </c>
      <c r="L314" s="216">
        <v>59564.37</v>
      </c>
      <c r="M314" s="216">
        <v>64008.81</v>
      </c>
      <c r="N314" s="216">
        <v>56889.7</v>
      </c>
      <c r="O314" s="216">
        <v>55672.02</v>
      </c>
      <c r="P314" s="59">
        <v>61719.91</v>
      </c>
      <c r="Q314" s="277">
        <v>44380</v>
      </c>
      <c r="R314" s="35">
        <v>46999</v>
      </c>
      <c r="S314" s="277">
        <v>56707</v>
      </c>
      <c r="T314" s="277">
        <v>59662</v>
      </c>
      <c r="U314" s="277">
        <v>62118</v>
      </c>
      <c r="V314" s="277">
        <v>58996</v>
      </c>
      <c r="W314" s="312">
        <v>63876</v>
      </c>
      <c r="X314" s="142">
        <f>SUM(L314:W314)</f>
        <v>690592.81</v>
      </c>
      <c r="Y314" s="164">
        <f>AVERAGE(L314:W314)</f>
        <v>57549.400833333297</v>
      </c>
      <c r="Z314" s="125"/>
      <c r="AA314" s="151"/>
      <c r="AB314" s="152"/>
      <c r="AC314" s="125"/>
      <c r="AD314" s="125"/>
      <c r="AE314" s="125"/>
      <c r="AF314" s="125"/>
      <c r="AG314" s="125"/>
      <c r="AH314" s="125"/>
      <c r="AI314" s="125"/>
      <c r="AJ314" s="125"/>
      <c r="AK314" s="125"/>
      <c r="AL314" s="125"/>
      <c r="AM314" s="125"/>
      <c r="AN314" s="125"/>
      <c r="AO314" s="125"/>
      <c r="AP314" s="125"/>
      <c r="AQ314" s="125"/>
      <c r="AR314" s="125"/>
      <c r="AS314" s="125"/>
      <c r="AT314" s="125"/>
      <c r="AU314" s="125"/>
      <c r="AV314" s="125"/>
    </row>
    <row r="315" spans="1:48" ht="14.25" customHeight="1">
      <c r="A315" s="46"/>
      <c r="B315" s="47"/>
      <c r="C315" s="36" t="s">
        <v>1274</v>
      </c>
      <c r="D315" s="32"/>
      <c r="E315" s="127">
        <v>920.84</v>
      </c>
      <c r="F315" s="35">
        <v>49.87</v>
      </c>
      <c r="G315" s="127">
        <v>2066.0100000000002</v>
      </c>
      <c r="H315" s="127">
        <v>1847.23</v>
      </c>
      <c r="I315" s="277">
        <v>1986.51</v>
      </c>
      <c r="J315" s="277">
        <v>1736.48</v>
      </c>
      <c r="K315" s="277">
        <v>1479.33</v>
      </c>
      <c r="L315" s="277">
        <v>1588.86</v>
      </c>
      <c r="M315" s="277">
        <v>2255.52</v>
      </c>
      <c r="N315" s="277">
        <v>1187.6600000000001</v>
      </c>
      <c r="O315" s="277">
        <v>1005</v>
      </c>
      <c r="P315" s="122">
        <v>1847.55</v>
      </c>
      <c r="Q315" s="127" t="s">
        <v>376</v>
      </c>
      <c r="R315" s="35" t="s">
        <v>376</v>
      </c>
      <c r="S315" s="127">
        <v>492.45</v>
      </c>
      <c r="T315" s="127">
        <v>935.7</v>
      </c>
      <c r="U315" s="277">
        <v>1304.0999999999999</v>
      </c>
      <c r="V315" s="277">
        <v>835.8</v>
      </c>
      <c r="W315" s="312">
        <v>1567.8</v>
      </c>
      <c r="X315" s="143"/>
      <c r="Y315" s="283"/>
      <c r="Z315" s="112"/>
      <c r="AA315" s="284"/>
      <c r="AB315" s="59"/>
      <c r="AC315" s="112"/>
      <c r="AD315" s="112"/>
      <c r="AE315" s="112"/>
      <c r="AF315" s="112"/>
      <c r="AG315" s="112"/>
      <c r="AH315" s="125"/>
      <c r="AI315" s="125"/>
      <c r="AJ315" s="125"/>
      <c r="AK315" s="125"/>
      <c r="AL315" s="125"/>
      <c r="AM315" s="125"/>
      <c r="AN315" s="125"/>
      <c r="AO315" s="125"/>
      <c r="AP315" s="125"/>
      <c r="AQ315" s="125"/>
      <c r="AR315" s="125"/>
      <c r="AS315" s="125"/>
      <c r="AT315" s="125"/>
      <c r="AU315" s="125"/>
      <c r="AV315" s="125"/>
    </row>
    <row r="316" spans="1:48" ht="14.25" customHeight="1">
      <c r="A316" s="46"/>
      <c r="B316" s="47"/>
      <c r="C316" s="36" t="s">
        <v>682</v>
      </c>
      <c r="D316" s="32"/>
      <c r="E316" s="118">
        <f t="shared" ref="E316:P316" si="34">E314/$D$314</f>
        <v>41.263072776280303</v>
      </c>
      <c r="F316" s="214">
        <f t="shared" si="34"/>
        <v>36.9155884995508</v>
      </c>
      <c r="G316" s="214">
        <f t="shared" si="34"/>
        <v>46.979162923030898</v>
      </c>
      <c r="H316" s="214">
        <f t="shared" si="34"/>
        <v>45.887129380053899</v>
      </c>
      <c r="I316" s="214">
        <f t="shared" si="34"/>
        <v>46.582352500748698</v>
      </c>
      <c r="J316" s="214">
        <f t="shared" si="34"/>
        <v>45.334351602276101</v>
      </c>
      <c r="K316" s="214">
        <f t="shared" si="34"/>
        <v>44.050778676250403</v>
      </c>
      <c r="L316" s="214">
        <f t="shared" si="34"/>
        <v>44.597461814914702</v>
      </c>
      <c r="M316" s="214">
        <f t="shared" si="34"/>
        <v>47.9251347708895</v>
      </c>
      <c r="N316" s="214">
        <f t="shared" si="34"/>
        <v>42.594863731656197</v>
      </c>
      <c r="O316" s="214">
        <f t="shared" si="34"/>
        <v>41.683153638813998</v>
      </c>
      <c r="P316" s="214">
        <f t="shared" si="34"/>
        <v>46.211373165618497</v>
      </c>
      <c r="Q316" s="118">
        <f>'2006'!H380</f>
        <v>44.670560047918499</v>
      </c>
      <c r="R316" s="118">
        <f>'2006'!I380</f>
        <v>46.509433962264197</v>
      </c>
      <c r="S316" s="118">
        <f>'2006'!J380</f>
        <v>44.171907756813397</v>
      </c>
      <c r="T316" s="118">
        <f>'2006'!K380</f>
        <v>47.825696316262402</v>
      </c>
      <c r="U316" s="118">
        <f>'2006'!L380</f>
        <v>0</v>
      </c>
      <c r="V316" s="118">
        <f>'2006'!M380</f>
        <v>0</v>
      </c>
      <c r="W316" s="110">
        <f>'2006'!N380</f>
        <v>0</v>
      </c>
      <c r="X316" s="142">
        <f>SUM(L316:W316)</f>
        <v>406.18958520515099</v>
      </c>
      <c r="Y316" s="164">
        <f>AVERAGE(L316:W316)</f>
        <v>33.849132100429301</v>
      </c>
      <c r="Z316" s="125"/>
      <c r="AA316" s="151"/>
      <c r="AB316" s="152"/>
      <c r="AC316" s="125"/>
      <c r="AD316" s="125"/>
      <c r="AE316" s="125"/>
      <c r="AF316" s="125"/>
      <c r="AG316" s="125"/>
      <c r="AH316" s="125"/>
      <c r="AI316" s="125"/>
      <c r="AJ316" s="125"/>
      <c r="AK316" s="125"/>
      <c r="AL316" s="125"/>
      <c r="AM316" s="125"/>
      <c r="AN316" s="125"/>
      <c r="AO316" s="125"/>
      <c r="AP316" s="125"/>
      <c r="AQ316" s="125"/>
      <c r="AR316" s="125"/>
      <c r="AS316" s="125"/>
      <c r="AT316" s="125"/>
      <c r="AU316" s="125"/>
      <c r="AV316" s="125"/>
    </row>
    <row r="317" spans="1:48" ht="14.25" customHeight="1">
      <c r="A317" s="46"/>
      <c r="B317" s="47"/>
      <c r="C317" s="36" t="s">
        <v>1275</v>
      </c>
      <c r="D317" s="34"/>
      <c r="E317" s="294" t="s">
        <v>1276</v>
      </c>
      <c r="F317" s="45"/>
      <c r="G317" s="294"/>
      <c r="H317" s="294" t="s">
        <v>1277</v>
      </c>
      <c r="I317" s="294" t="s">
        <v>1278</v>
      </c>
      <c r="J317" s="294" t="s">
        <v>1279</v>
      </c>
      <c r="K317" s="294" t="s">
        <v>1279</v>
      </c>
      <c r="L317" s="294" t="s">
        <v>1280</v>
      </c>
      <c r="M317" s="294" t="s">
        <v>1281</v>
      </c>
      <c r="N317" s="294" t="s">
        <v>1282</v>
      </c>
      <c r="O317" s="294" t="s">
        <v>1283</v>
      </c>
      <c r="P317" s="60" t="s">
        <v>1284</v>
      </c>
      <c r="Q317" s="60"/>
      <c r="R317" s="35"/>
      <c r="S317" s="60" t="s">
        <v>1689</v>
      </c>
      <c r="T317" s="60" t="s">
        <v>1690</v>
      </c>
      <c r="U317" s="60" t="s">
        <v>1691</v>
      </c>
      <c r="V317" s="60" t="s">
        <v>1692</v>
      </c>
      <c r="W317" s="113" t="s">
        <v>1693</v>
      </c>
      <c r="X317" s="143"/>
      <c r="Y317" s="167">
        <f>Y316/D314</f>
        <v>2.53437646753738E-2</v>
      </c>
      <c r="Z317" s="125"/>
      <c r="AA317" s="151"/>
      <c r="AB317" s="152"/>
      <c r="AC317" s="125"/>
      <c r="AD317" s="125"/>
      <c r="AE317" s="125"/>
      <c r="AF317" s="125"/>
      <c r="AG317" s="125"/>
      <c r="AH317" s="125"/>
      <c r="AI317" s="125"/>
      <c r="AJ317" s="125"/>
      <c r="AK317" s="125"/>
      <c r="AL317" s="125"/>
      <c r="AM317" s="125"/>
      <c r="AN317" s="125"/>
      <c r="AO317" s="125"/>
      <c r="AP317" s="125"/>
      <c r="AQ317" s="125"/>
      <c r="AR317" s="125"/>
      <c r="AS317" s="125"/>
      <c r="AT317" s="125"/>
      <c r="AU317" s="125"/>
      <c r="AV317" s="125"/>
    </row>
    <row r="318" spans="1:48" ht="14.25" customHeight="1">
      <c r="A318" s="46"/>
      <c r="B318" s="47"/>
      <c r="C318" s="36" t="s">
        <v>1285</v>
      </c>
      <c r="D318" s="34"/>
      <c r="E318" s="60" t="s">
        <v>1286</v>
      </c>
      <c r="F318" s="60" t="s">
        <v>1286</v>
      </c>
      <c r="G318" s="60" t="s">
        <v>1286</v>
      </c>
      <c r="H318" s="60" t="s">
        <v>1286</v>
      </c>
      <c r="I318" s="60" t="s">
        <v>1286</v>
      </c>
      <c r="J318" s="60" t="s">
        <v>1286</v>
      </c>
      <c r="K318" s="60" t="s">
        <v>1286</v>
      </c>
      <c r="L318" s="60" t="s">
        <v>1286</v>
      </c>
      <c r="M318" s="60" t="s">
        <v>1286</v>
      </c>
      <c r="N318" s="60" t="s">
        <v>1286</v>
      </c>
      <c r="O318" s="60" t="s">
        <v>1286</v>
      </c>
      <c r="P318" s="60" t="s">
        <v>1286</v>
      </c>
      <c r="Q318" s="148"/>
      <c r="R318" s="149"/>
      <c r="S318" s="95"/>
      <c r="T318" s="95"/>
      <c r="U318" s="95"/>
      <c r="V318" s="95"/>
      <c r="W318" s="131"/>
      <c r="X318" s="143"/>
      <c r="Y318" s="165"/>
      <c r="Z318" s="125"/>
      <c r="AA318" s="151"/>
      <c r="AB318" s="152"/>
      <c r="AC318" s="125"/>
      <c r="AD318" s="125"/>
      <c r="AE318" s="125"/>
      <c r="AF318" s="125"/>
      <c r="AG318" s="125"/>
      <c r="AH318" s="125"/>
      <c r="AI318" s="125"/>
      <c r="AJ318" s="125"/>
      <c r="AK318" s="125"/>
      <c r="AL318" s="125"/>
      <c r="AM318" s="125"/>
      <c r="AN318" s="125"/>
      <c r="AO318" s="125"/>
      <c r="AP318" s="125"/>
      <c r="AQ318" s="125"/>
      <c r="AR318" s="125"/>
      <c r="AS318" s="125"/>
      <c r="AT318" s="125"/>
      <c r="AU318" s="125"/>
      <c r="AV318" s="125"/>
    </row>
    <row r="319" spans="1:48" ht="14.25" customHeight="1">
      <c r="A319" s="46"/>
      <c r="B319" s="47"/>
      <c r="C319" s="36" t="s">
        <v>1287</v>
      </c>
      <c r="D319" s="34"/>
      <c r="E319" s="62"/>
      <c r="F319" s="35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148"/>
      <c r="R319" s="149"/>
      <c r="S319" s="95"/>
      <c r="T319" s="95"/>
      <c r="U319" s="95"/>
      <c r="V319" s="95"/>
      <c r="W319" s="131"/>
      <c r="X319" s="143"/>
      <c r="Y319" s="165"/>
      <c r="Z319" s="125"/>
      <c r="AA319" s="151"/>
      <c r="AB319" s="152"/>
      <c r="AC319" s="125"/>
      <c r="AD319" s="125"/>
      <c r="AE319" s="125"/>
      <c r="AF319" s="125"/>
      <c r="AG319" s="125"/>
      <c r="AH319" s="125"/>
      <c r="AI319" s="125"/>
      <c r="AJ319" s="125"/>
      <c r="AK319" s="125"/>
      <c r="AL319" s="125"/>
      <c r="AM319" s="125"/>
      <c r="AN319" s="125"/>
      <c r="AO319" s="125"/>
      <c r="AP319" s="125"/>
      <c r="AQ319" s="125"/>
      <c r="AR319" s="125"/>
      <c r="AS319" s="125"/>
      <c r="AT319" s="125"/>
      <c r="AU319" s="125"/>
      <c r="AV319" s="125"/>
    </row>
    <row r="320" spans="1:48" ht="14.25" customHeight="1">
      <c r="A320" s="46"/>
      <c r="B320" s="47"/>
      <c r="C320" s="36" t="s">
        <v>1288</v>
      </c>
      <c r="D320" s="34"/>
      <c r="E320" s="62"/>
      <c r="F320" s="35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148"/>
      <c r="R320" s="149"/>
      <c r="S320" s="95"/>
      <c r="T320" s="95"/>
      <c r="U320" s="95"/>
      <c r="V320" s="95"/>
      <c r="W320" s="131"/>
      <c r="X320" s="143"/>
      <c r="Y320" s="165"/>
      <c r="Z320" s="125"/>
      <c r="AA320" s="151"/>
      <c r="AB320" s="152"/>
      <c r="AC320" s="125"/>
      <c r="AD320" s="125"/>
      <c r="AE320" s="125"/>
      <c r="AF320" s="125"/>
      <c r="AG320" s="125"/>
      <c r="AH320" s="125"/>
      <c r="AI320" s="125"/>
      <c r="AJ320" s="125"/>
      <c r="AK320" s="125"/>
      <c r="AL320" s="125"/>
      <c r="AM320" s="125"/>
      <c r="AN320" s="125"/>
      <c r="AO320" s="125"/>
      <c r="AP320" s="125"/>
      <c r="AQ320" s="125"/>
      <c r="AR320" s="125"/>
      <c r="AS320" s="125"/>
      <c r="AT320" s="125"/>
      <c r="AU320" s="125"/>
      <c r="AV320" s="125"/>
    </row>
    <row r="321" spans="1:48" ht="14.25" customHeight="1">
      <c r="A321" s="46"/>
      <c r="B321" s="47"/>
      <c r="C321" s="36"/>
      <c r="D321" s="34"/>
      <c r="E321" s="68"/>
      <c r="F321" s="41"/>
      <c r="G321" s="68"/>
      <c r="H321" s="68"/>
      <c r="I321" s="68"/>
      <c r="J321" s="68"/>
      <c r="K321" s="68"/>
      <c r="L321" s="68"/>
      <c r="M321" s="68"/>
      <c r="N321" s="68"/>
      <c r="O321" s="68"/>
      <c r="P321" s="68"/>
      <c r="Q321" s="148"/>
      <c r="R321" s="149"/>
      <c r="S321" s="95"/>
      <c r="T321" s="95"/>
      <c r="U321" s="95"/>
      <c r="V321" s="95"/>
      <c r="W321" s="131"/>
      <c r="X321" s="143"/>
      <c r="Y321" s="165"/>
      <c r="Z321" s="125"/>
      <c r="AA321" s="151"/>
      <c r="AB321" s="152"/>
      <c r="AC321" s="125"/>
      <c r="AD321" s="125"/>
      <c r="AE321" s="125"/>
      <c r="AF321" s="125"/>
      <c r="AG321" s="125"/>
      <c r="AH321" s="125"/>
      <c r="AI321" s="125"/>
      <c r="AJ321" s="125"/>
      <c r="AK321" s="125"/>
      <c r="AL321" s="125"/>
      <c r="AM321" s="125"/>
      <c r="AN321" s="125"/>
      <c r="AO321" s="125"/>
      <c r="AP321" s="125"/>
      <c r="AQ321" s="125"/>
      <c r="AR321" s="125"/>
      <c r="AS321" s="125"/>
      <c r="AT321" s="125"/>
      <c r="AU321" s="125"/>
      <c r="AV321" s="125"/>
    </row>
    <row r="322" spans="1:48" ht="14.25" customHeight="1">
      <c r="A322" s="46" t="s">
        <v>1303</v>
      </c>
      <c r="B322" s="47">
        <v>855</v>
      </c>
      <c r="C322" s="291" t="s">
        <v>1304</v>
      </c>
      <c r="D322" s="223">
        <v>281</v>
      </c>
      <c r="E322" s="216">
        <v>38826</v>
      </c>
      <c r="F322" s="45">
        <v>36932</v>
      </c>
      <c r="G322" s="216">
        <v>54825</v>
      </c>
      <c r="H322" s="216">
        <v>36047</v>
      </c>
      <c r="I322" s="216">
        <v>36335</v>
      </c>
      <c r="J322" s="216">
        <v>35215</v>
      </c>
      <c r="K322" s="216">
        <v>39804</v>
      </c>
      <c r="L322" s="216">
        <v>30618</v>
      </c>
      <c r="M322" s="216">
        <v>28999</v>
      </c>
      <c r="N322" s="216">
        <v>43480</v>
      </c>
      <c r="O322" s="200">
        <v>44330</v>
      </c>
      <c r="P322" s="288">
        <v>56707</v>
      </c>
      <c r="Q322" s="216">
        <v>32567</v>
      </c>
      <c r="R322" s="45">
        <v>29747</v>
      </c>
      <c r="S322" s="216">
        <v>46386</v>
      </c>
      <c r="T322" s="216">
        <v>49568</v>
      </c>
      <c r="U322" s="216">
        <v>52251</v>
      </c>
      <c r="V322" s="216">
        <v>48351</v>
      </c>
      <c r="W322" s="217">
        <v>66161</v>
      </c>
      <c r="X322" s="142">
        <f>SUM(L322:W322)</f>
        <v>529165</v>
      </c>
      <c r="Y322" s="164">
        <f>AVERAGE(L322:W322)</f>
        <v>44097.083333333299</v>
      </c>
      <c r="Z322" s="125"/>
      <c r="AA322" s="151"/>
      <c r="AB322" s="152"/>
      <c r="AC322" s="125"/>
      <c r="AD322" s="125"/>
      <c r="AE322" s="125"/>
      <c r="AF322" s="125"/>
      <c r="AG322" s="125"/>
      <c r="AH322" s="125"/>
      <c r="AI322" s="125"/>
      <c r="AJ322" s="125"/>
      <c r="AK322" s="125"/>
      <c r="AL322" s="125"/>
      <c r="AM322" s="125"/>
      <c r="AN322" s="125"/>
      <c r="AO322" s="125"/>
      <c r="AP322" s="125"/>
      <c r="AQ322" s="125"/>
      <c r="AR322" s="125"/>
      <c r="AS322" s="125"/>
      <c r="AT322" s="125"/>
      <c r="AU322" s="125"/>
      <c r="AV322" s="125"/>
    </row>
    <row r="323" spans="1:48" ht="14.25" customHeight="1">
      <c r="A323" s="46"/>
      <c r="B323" s="47"/>
      <c r="C323" s="151" t="s">
        <v>1305</v>
      </c>
      <c r="D323" s="32"/>
      <c r="E323" s="277">
        <v>1287.1199999999999</v>
      </c>
      <c r="F323" s="127">
        <v>1059.8399999999999</v>
      </c>
      <c r="G323" s="127">
        <v>1724.5</v>
      </c>
      <c r="H323" s="277">
        <v>953.64</v>
      </c>
      <c r="I323" s="127">
        <v>988.2</v>
      </c>
      <c r="J323" s="127">
        <v>853.8</v>
      </c>
      <c r="K323" s="127">
        <v>1404.48</v>
      </c>
      <c r="L323" s="127">
        <v>302.16000000000003</v>
      </c>
      <c r="M323" s="127">
        <v>107.88</v>
      </c>
      <c r="N323" s="127">
        <v>1497.6</v>
      </c>
      <c r="O323" s="75">
        <v>1514.6</v>
      </c>
      <c r="P323" s="60">
        <v>1850.25</v>
      </c>
      <c r="Q323" s="277">
        <v>536.04</v>
      </c>
      <c r="R323" s="127">
        <v>197.64</v>
      </c>
      <c r="S323" s="127">
        <v>1555.72</v>
      </c>
      <c r="T323" s="277">
        <v>1619.36</v>
      </c>
      <c r="U323" s="127">
        <v>1673.02</v>
      </c>
      <c r="V323" s="127">
        <v>1595.02</v>
      </c>
      <c r="W323" s="128">
        <v>1951.22</v>
      </c>
      <c r="X323" s="220"/>
      <c r="Y323" s="283"/>
      <c r="Z323" s="112"/>
      <c r="AA323" s="284"/>
      <c r="AB323" s="59"/>
      <c r="AC323" s="112"/>
      <c r="AD323" s="112"/>
      <c r="AE323" s="112"/>
      <c r="AF323" s="112"/>
      <c r="AG323" s="112"/>
      <c r="AH323" s="125"/>
      <c r="AI323" s="125"/>
      <c r="AJ323" s="125"/>
      <c r="AK323" s="125"/>
      <c r="AL323" s="125"/>
      <c r="AM323" s="125"/>
      <c r="AN323" s="125"/>
      <c r="AO323" s="125"/>
      <c r="AP323" s="125"/>
      <c r="AQ323" s="125"/>
      <c r="AR323" s="125"/>
      <c r="AS323" s="125"/>
      <c r="AT323" s="125"/>
      <c r="AU323" s="125"/>
      <c r="AV323" s="125"/>
    </row>
    <row r="324" spans="1:48" ht="14.25" customHeight="1">
      <c r="A324" s="46"/>
      <c r="B324" s="47"/>
      <c r="C324" s="151" t="s">
        <v>724</v>
      </c>
      <c r="D324" s="32"/>
      <c r="E324" s="118">
        <f t="shared" ref="E324:P324" si="35">E322/$D$322</f>
        <v>138.17081850533799</v>
      </c>
      <c r="F324" s="37">
        <f t="shared" si="35"/>
        <v>131.43060498220601</v>
      </c>
      <c r="G324" s="37">
        <f t="shared" si="35"/>
        <v>195.106761565836</v>
      </c>
      <c r="H324" s="37">
        <f t="shared" si="35"/>
        <v>128.28113879003601</v>
      </c>
      <c r="I324" s="37">
        <f t="shared" si="35"/>
        <v>129.30604982206401</v>
      </c>
      <c r="J324" s="37">
        <f t="shared" si="35"/>
        <v>125.320284697509</v>
      </c>
      <c r="K324" s="37">
        <f t="shared" si="35"/>
        <v>141.65124555160099</v>
      </c>
      <c r="L324" s="37">
        <f t="shared" si="35"/>
        <v>108.960854092527</v>
      </c>
      <c r="M324" s="37">
        <f t="shared" si="35"/>
        <v>103.199288256228</v>
      </c>
      <c r="N324" s="37">
        <f t="shared" si="35"/>
        <v>154.73309608540899</v>
      </c>
      <c r="O324" s="37">
        <f t="shared" si="35"/>
        <v>157.75800711743801</v>
      </c>
      <c r="P324" s="37">
        <f t="shared" si="35"/>
        <v>201.80427046263301</v>
      </c>
      <c r="Q324" s="118">
        <f>'2006'!E388</f>
        <v>115.89679715302501</v>
      </c>
      <c r="R324" s="118">
        <f>'2006'!F388</f>
        <v>105.86120996441301</v>
      </c>
      <c r="S324" s="118">
        <f>'2006'!G388</f>
        <v>165.074733096085</v>
      </c>
      <c r="T324" s="118">
        <f>'2006'!H388</f>
        <v>176.398576512456</v>
      </c>
      <c r="U324" s="118">
        <f>'2006'!I388</f>
        <v>185.946619217082</v>
      </c>
      <c r="V324" s="118">
        <f>'2006'!J388</f>
        <v>172.067615658363</v>
      </c>
      <c r="W324" s="110">
        <f>'2006'!K388</f>
        <v>235.44839857651201</v>
      </c>
      <c r="X324" s="142">
        <f>SUM(L324:W324)</f>
        <v>1883.1494661921699</v>
      </c>
      <c r="Y324" s="164">
        <f>AVERAGE(L324:W324)</f>
        <v>156.929122182681</v>
      </c>
      <c r="Z324" s="125"/>
      <c r="AA324" s="151"/>
      <c r="AB324" s="152"/>
      <c r="AC324" s="125"/>
      <c r="AD324" s="125"/>
      <c r="AE324" s="125"/>
      <c r="AF324" s="125"/>
      <c r="AG324" s="125"/>
      <c r="AH324" s="125"/>
      <c r="AI324" s="125"/>
      <c r="AJ324" s="125"/>
      <c r="AK324" s="125"/>
      <c r="AL324" s="125"/>
      <c r="AM324" s="125"/>
      <c r="AN324" s="125"/>
      <c r="AO324" s="125"/>
      <c r="AP324" s="125"/>
      <c r="AQ324" s="125"/>
      <c r="AR324" s="125"/>
      <c r="AS324" s="125"/>
      <c r="AT324" s="125"/>
      <c r="AU324" s="125"/>
      <c r="AV324" s="125"/>
    </row>
    <row r="325" spans="1:48" ht="14.25" customHeight="1">
      <c r="A325" s="46"/>
      <c r="B325" s="47"/>
      <c r="C325" s="151" t="s">
        <v>1306</v>
      </c>
      <c r="D325" s="34"/>
      <c r="E325" s="294" t="s">
        <v>1307</v>
      </c>
      <c r="F325" s="45" t="s">
        <v>1308</v>
      </c>
      <c r="G325" s="294" t="s">
        <v>1309</v>
      </c>
      <c r="H325" s="294" t="s">
        <v>1310</v>
      </c>
      <c r="I325" s="294" t="s">
        <v>1311</v>
      </c>
      <c r="J325" s="294" t="s">
        <v>1312</v>
      </c>
      <c r="K325" s="294" t="s">
        <v>1313</v>
      </c>
      <c r="L325" s="294" t="s">
        <v>1314</v>
      </c>
      <c r="M325" s="294" t="s">
        <v>1315</v>
      </c>
      <c r="N325" s="294" t="s">
        <v>1316</v>
      </c>
      <c r="O325" s="60" t="s">
        <v>1317</v>
      </c>
      <c r="P325" s="60" t="s">
        <v>1318</v>
      </c>
      <c r="Q325" s="294" t="s">
        <v>1695</v>
      </c>
      <c r="R325" s="45" t="s">
        <v>1696</v>
      </c>
      <c r="S325" s="294" t="s">
        <v>1697</v>
      </c>
      <c r="T325" s="294" t="s">
        <v>1698</v>
      </c>
      <c r="U325" s="294" t="s">
        <v>1699</v>
      </c>
      <c r="V325" s="294" t="s">
        <v>1700</v>
      </c>
      <c r="W325" s="373" t="s">
        <v>1701</v>
      </c>
      <c r="X325" s="143"/>
      <c r="Y325" s="167">
        <f>Y324/D322</f>
        <v>0.55846662698462901</v>
      </c>
      <c r="Z325" s="125"/>
      <c r="AA325" s="151"/>
      <c r="AB325" s="152"/>
      <c r="AC325" s="125"/>
      <c r="AD325" s="125"/>
      <c r="AE325" s="125"/>
      <c r="AF325" s="125"/>
      <c r="AG325" s="125"/>
      <c r="AH325" s="125"/>
      <c r="AI325" s="125"/>
      <c r="AJ325" s="125"/>
      <c r="AK325" s="125"/>
      <c r="AL325" s="125"/>
      <c r="AM325" s="125"/>
      <c r="AN325" s="125"/>
      <c r="AO325" s="125"/>
      <c r="AP325" s="125"/>
      <c r="AQ325" s="125"/>
      <c r="AR325" s="125"/>
      <c r="AS325" s="125"/>
      <c r="AT325" s="125"/>
      <c r="AU325" s="125"/>
      <c r="AV325" s="125"/>
    </row>
    <row r="326" spans="1:48" ht="14.25" customHeight="1">
      <c r="A326" s="315"/>
      <c r="B326" s="32"/>
      <c r="C326" s="151" t="s">
        <v>1319</v>
      </c>
      <c r="D326" s="34"/>
      <c r="E326" s="60" t="s">
        <v>1320</v>
      </c>
      <c r="F326" s="60" t="s">
        <v>1320</v>
      </c>
      <c r="G326" s="60" t="s">
        <v>1320</v>
      </c>
      <c r="H326" s="60" t="s">
        <v>1320</v>
      </c>
      <c r="I326" s="60" t="s">
        <v>1320</v>
      </c>
      <c r="J326" s="62"/>
      <c r="K326" s="62"/>
      <c r="L326" s="62"/>
      <c r="M326" s="62"/>
      <c r="N326" s="62"/>
      <c r="O326" s="62"/>
      <c r="P326" s="62"/>
      <c r="Q326" s="62"/>
      <c r="R326" s="35"/>
      <c r="S326" s="62"/>
      <c r="T326" s="62"/>
      <c r="U326" s="62"/>
      <c r="V326" s="62"/>
      <c r="W326" s="114"/>
      <c r="X326" s="143"/>
      <c r="Y326" s="165"/>
      <c r="Z326" s="125"/>
      <c r="AA326" s="151"/>
      <c r="AB326" s="152"/>
      <c r="AC326" s="125"/>
      <c r="AD326" s="125"/>
      <c r="AE326" s="125"/>
      <c r="AF326" s="125"/>
      <c r="AG326" s="125"/>
      <c r="AH326" s="125"/>
      <c r="AI326" s="125"/>
      <c r="AJ326" s="125"/>
      <c r="AK326" s="125"/>
      <c r="AL326" s="125"/>
      <c r="AM326" s="125"/>
      <c r="AN326" s="125"/>
      <c r="AO326" s="125"/>
      <c r="AP326" s="125"/>
      <c r="AQ326" s="125"/>
      <c r="AR326" s="125"/>
      <c r="AS326" s="125"/>
      <c r="AT326" s="125"/>
      <c r="AU326" s="125"/>
      <c r="AV326" s="125"/>
    </row>
    <row r="327" spans="1:48" ht="142.5" customHeight="1">
      <c r="A327" s="52"/>
      <c r="B327" s="53"/>
      <c r="C327" s="54" t="s">
        <v>1845</v>
      </c>
      <c r="D327" s="40"/>
      <c r="E327" s="289"/>
      <c r="F327" s="229"/>
      <c r="G327" s="289"/>
      <c r="H327" s="289"/>
      <c r="I327" s="289"/>
      <c r="J327" s="289"/>
      <c r="K327" s="289"/>
      <c r="L327" s="289"/>
      <c r="M327" s="289"/>
      <c r="N327" s="289"/>
      <c r="O327" s="289"/>
      <c r="P327" s="289"/>
      <c r="Q327" s="374"/>
      <c r="R327" s="311"/>
      <c r="S327" s="125"/>
      <c r="T327" s="125"/>
      <c r="U327" s="125"/>
      <c r="V327" s="125"/>
      <c r="W327" s="125"/>
      <c r="X327" s="143"/>
      <c r="Y327" s="165"/>
      <c r="Z327" s="125"/>
      <c r="AA327" s="151"/>
      <c r="AB327" s="152"/>
      <c r="AC327" s="125"/>
      <c r="AD327" s="125"/>
      <c r="AE327" s="125"/>
      <c r="AF327" s="125"/>
      <c r="AG327" s="125"/>
      <c r="AH327" s="125"/>
      <c r="AI327" s="125"/>
      <c r="AJ327" s="125"/>
      <c r="AK327" s="125"/>
      <c r="AL327" s="125"/>
      <c r="AM327" s="125"/>
      <c r="AN327" s="125"/>
      <c r="AO327" s="125"/>
      <c r="AP327" s="125"/>
      <c r="AQ327" s="125"/>
      <c r="AR327" s="125"/>
      <c r="AS327" s="125"/>
      <c r="AT327" s="125"/>
      <c r="AU327" s="125"/>
      <c r="AV327" s="125"/>
    </row>
    <row r="328" spans="1:48" ht="12.75" customHeight="1">
      <c r="A328" s="46" t="s">
        <v>394</v>
      </c>
      <c r="B328" s="47">
        <v>590</v>
      </c>
      <c r="C328" s="328" t="s">
        <v>1322</v>
      </c>
      <c r="D328" s="58">
        <v>540</v>
      </c>
      <c r="E328" s="252">
        <v>66713.460000000006</v>
      </c>
      <c r="F328" s="252">
        <v>51527.58</v>
      </c>
      <c r="G328" s="252">
        <v>77385.5</v>
      </c>
      <c r="H328" s="252">
        <v>41484.18</v>
      </c>
      <c r="I328" s="252">
        <v>49901.48</v>
      </c>
      <c r="J328" s="252">
        <v>51920.63</v>
      </c>
      <c r="K328" s="252">
        <v>46617.95</v>
      </c>
      <c r="L328" s="252">
        <v>57655.839999999997</v>
      </c>
      <c r="M328" s="252">
        <v>50839.51</v>
      </c>
      <c r="N328" s="252">
        <v>48612.11</v>
      </c>
      <c r="O328" s="252">
        <v>51698.98</v>
      </c>
      <c r="P328" s="252">
        <v>50848.04</v>
      </c>
      <c r="Q328" s="252">
        <v>48089.94</v>
      </c>
      <c r="R328" s="252">
        <v>64038.080000000002</v>
      </c>
      <c r="S328" s="252">
        <v>47688.02</v>
      </c>
      <c r="T328" s="252">
        <v>41342.379999999997</v>
      </c>
      <c r="U328" s="252">
        <v>52041.79</v>
      </c>
      <c r="V328" s="252">
        <v>57773.78</v>
      </c>
      <c r="W328" s="274">
        <v>47292.66</v>
      </c>
      <c r="X328" s="142">
        <f>SUM(L328:W328)</f>
        <v>617921.13</v>
      </c>
      <c r="Y328" s="164">
        <f>AVERAGE(L328:W328)</f>
        <v>51493.427499999998</v>
      </c>
      <c r="Z328" s="168">
        <f>'Renew 07.workl'!O16-combine!Y328</f>
        <v>0</v>
      </c>
      <c r="AA328" s="151"/>
      <c r="AB328" s="152"/>
      <c r="AC328" s="125"/>
      <c r="AD328" s="125"/>
      <c r="AE328" s="125"/>
      <c r="AF328" s="125"/>
      <c r="AG328" s="125"/>
      <c r="AH328" s="125"/>
      <c r="AI328" s="125"/>
      <c r="AJ328" s="125"/>
      <c r="AK328" s="125"/>
      <c r="AL328" s="125"/>
      <c r="AM328" s="125"/>
      <c r="AN328" s="125"/>
      <c r="AO328" s="125"/>
      <c r="AP328" s="125"/>
      <c r="AQ328" s="125"/>
      <c r="AR328" s="125"/>
      <c r="AS328" s="125"/>
      <c r="AT328" s="125"/>
      <c r="AU328" s="125"/>
      <c r="AV328" s="125"/>
    </row>
    <row r="329" spans="1:48" ht="12.75" customHeight="1">
      <c r="A329" s="46"/>
      <c r="B329" s="47"/>
      <c r="C329" s="1526" t="s">
        <v>1323</v>
      </c>
      <c r="D329" s="1511"/>
      <c r="E329" s="60" t="s">
        <v>376</v>
      </c>
      <c r="F329" s="60" t="s">
        <v>376</v>
      </c>
      <c r="G329" s="60">
        <v>448.55</v>
      </c>
      <c r="H329" s="60" t="s">
        <v>376</v>
      </c>
      <c r="I329" s="60" t="s">
        <v>376</v>
      </c>
      <c r="J329" s="60" t="s">
        <v>376</v>
      </c>
      <c r="K329" s="60" t="s">
        <v>376</v>
      </c>
      <c r="L329" s="60" t="s">
        <v>376</v>
      </c>
      <c r="M329" s="60" t="s">
        <v>376</v>
      </c>
      <c r="N329" s="60" t="s">
        <v>376</v>
      </c>
      <c r="O329" s="60" t="s">
        <v>376</v>
      </c>
      <c r="P329" s="60" t="s">
        <v>376</v>
      </c>
      <c r="Q329" s="60" t="s">
        <v>376</v>
      </c>
      <c r="R329" s="60" t="s">
        <v>376</v>
      </c>
      <c r="S329" s="60" t="s">
        <v>376</v>
      </c>
      <c r="T329" s="60" t="s">
        <v>376</v>
      </c>
      <c r="U329" s="60" t="s">
        <v>376</v>
      </c>
      <c r="V329" s="60" t="s">
        <v>376</v>
      </c>
      <c r="W329" s="113" t="s">
        <v>376</v>
      </c>
      <c r="X329" s="220"/>
      <c r="Y329" s="165"/>
      <c r="Z329" s="125"/>
      <c r="AA329" s="151"/>
      <c r="AB329" s="152"/>
      <c r="AC329" s="125"/>
      <c r="AD329" s="125"/>
      <c r="AE329" s="125"/>
      <c r="AF329" s="125"/>
      <c r="AG329" s="125"/>
      <c r="AH329" s="125"/>
      <c r="AI329" s="125"/>
      <c r="AJ329" s="125"/>
      <c r="AK329" s="125"/>
      <c r="AL329" s="125"/>
      <c r="AM329" s="125"/>
      <c r="AN329" s="125"/>
      <c r="AO329" s="125"/>
      <c r="AP329" s="125"/>
      <c r="AQ329" s="125"/>
      <c r="AR329" s="125"/>
      <c r="AS329" s="125"/>
      <c r="AT329" s="125"/>
      <c r="AU329" s="125"/>
      <c r="AV329" s="125"/>
    </row>
    <row r="330" spans="1:48" ht="12.75" customHeight="1">
      <c r="A330" s="46"/>
      <c r="B330" s="47"/>
      <c r="C330" s="36" t="s">
        <v>696</v>
      </c>
      <c r="D330" s="34"/>
      <c r="E330" s="37">
        <f t="shared" ref="E330:L330" si="36">E328/$D$328</f>
        <v>123.54344444444401</v>
      </c>
      <c r="F330" s="37">
        <f t="shared" si="36"/>
        <v>95.421444444444404</v>
      </c>
      <c r="G330" s="37">
        <f t="shared" si="36"/>
        <v>143.306481481481</v>
      </c>
      <c r="H330" s="37">
        <f t="shared" si="36"/>
        <v>76.822555555555596</v>
      </c>
      <c r="I330" s="37">
        <f t="shared" si="36"/>
        <v>92.410148148148195</v>
      </c>
      <c r="J330" s="37">
        <f t="shared" si="36"/>
        <v>96.149314814814801</v>
      </c>
      <c r="K330" s="37">
        <f t="shared" si="36"/>
        <v>86.329537037036999</v>
      </c>
      <c r="L330" s="37">
        <f t="shared" si="36"/>
        <v>106.770074074074</v>
      </c>
      <c r="M330" s="37" t="s">
        <v>1324</v>
      </c>
      <c r="N330" s="37">
        <f>N328/$D$328</f>
        <v>90.022425925925901</v>
      </c>
      <c r="O330" s="37">
        <f>O328/$D$328</f>
        <v>95.738851851851905</v>
      </c>
      <c r="P330" s="37">
        <f>P328/$D$328</f>
        <v>94.163037037037</v>
      </c>
      <c r="Q330" s="37">
        <f>'2006'!E394</f>
        <v>89.055444444444404</v>
      </c>
      <c r="R330" s="37">
        <f>'2006'!F394</f>
        <v>118.589037037037</v>
      </c>
      <c r="S330" s="37">
        <f>'2006'!G394</f>
        <v>88.311148148148106</v>
      </c>
      <c r="T330" s="37">
        <f>'2006'!H394</f>
        <v>76.559962962962999</v>
      </c>
      <c r="U330" s="37">
        <f>'2006'!I394</f>
        <v>96.373685185185195</v>
      </c>
      <c r="V330" s="37">
        <f>'2006'!J394</f>
        <v>106.988481481481</v>
      </c>
      <c r="W330" s="37">
        <f>'2006'!K394</f>
        <v>87.578999999999994</v>
      </c>
      <c r="X330" s="142">
        <f>SUM(L330:W330)</f>
        <v>1050.15114814815</v>
      </c>
      <c r="Y330" s="164">
        <f>AVERAGE(L330:W330)</f>
        <v>95.468286195286197</v>
      </c>
      <c r="Z330" s="125"/>
      <c r="AA330" s="166">
        <f>'2006'!AC393+'2005'!AI570</f>
        <v>0</v>
      </c>
      <c r="AB330" s="169">
        <f>AA330/11</f>
        <v>0</v>
      </c>
      <c r="AC330" s="125"/>
      <c r="AD330" s="125"/>
      <c r="AE330" s="125"/>
      <c r="AF330" s="125"/>
      <c r="AG330" s="125"/>
      <c r="AH330" s="125"/>
      <c r="AI330" s="125"/>
      <c r="AJ330" s="125"/>
      <c r="AK330" s="125"/>
      <c r="AL330" s="125"/>
      <c r="AM330" s="125"/>
      <c r="AN330" s="125"/>
      <c r="AO330" s="125"/>
      <c r="AP330" s="125"/>
      <c r="AQ330" s="125"/>
      <c r="AR330" s="125"/>
      <c r="AS330" s="125"/>
      <c r="AT330" s="125"/>
      <c r="AU330" s="125"/>
      <c r="AV330" s="125"/>
    </row>
    <row r="331" spans="1:48" ht="12.75" customHeight="1">
      <c r="A331" s="46"/>
      <c r="B331" s="47"/>
      <c r="C331" s="36" t="s">
        <v>1325</v>
      </c>
      <c r="D331" s="32"/>
      <c r="E331" s="151"/>
      <c r="F331" s="300"/>
      <c r="G331" s="329" t="s">
        <v>1326</v>
      </c>
      <c r="H331" s="186"/>
      <c r="I331" s="188"/>
      <c r="J331" s="188"/>
      <c r="K331" s="188"/>
      <c r="L331" s="188"/>
      <c r="M331" s="188"/>
      <c r="N331" s="188"/>
      <c r="O331" s="188"/>
      <c r="P331" s="188"/>
      <c r="Q331" s="151"/>
      <c r="R331" s="300"/>
      <c r="S331" s="329"/>
      <c r="T331" s="186"/>
      <c r="U331" s="188"/>
      <c r="V331" s="188"/>
      <c r="W331" s="257"/>
      <c r="X331" s="143"/>
      <c r="Y331" s="167">
        <f>Y330/D328</f>
        <v>0.17679312258386301</v>
      </c>
      <c r="Z331" s="125"/>
      <c r="AA331" s="151"/>
      <c r="AB331" s="152"/>
      <c r="AC331" s="125"/>
      <c r="AD331" s="125"/>
      <c r="AE331" s="125"/>
      <c r="AF331" s="125"/>
      <c r="AG331" s="125"/>
      <c r="AH331" s="125"/>
      <c r="AI331" s="125"/>
      <c r="AJ331" s="125"/>
      <c r="AK331" s="125"/>
      <c r="AL331" s="125"/>
      <c r="AM331" s="125"/>
      <c r="AN331" s="125"/>
      <c r="AO331" s="125"/>
      <c r="AP331" s="125"/>
      <c r="AQ331" s="125"/>
      <c r="AR331" s="125"/>
      <c r="AS331" s="125"/>
      <c r="AT331" s="125"/>
      <c r="AU331" s="125"/>
      <c r="AV331" s="125"/>
    </row>
    <row r="332" spans="1:48" ht="12.75" customHeight="1">
      <c r="A332" s="315"/>
      <c r="B332" s="32"/>
      <c r="C332" s="36" t="s">
        <v>1327</v>
      </c>
      <c r="D332" s="32"/>
      <c r="E332" s="62"/>
      <c r="F332" s="62"/>
      <c r="G332" s="60" t="s">
        <v>1328</v>
      </c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0"/>
      <c r="T332" s="62"/>
      <c r="U332" s="62"/>
      <c r="V332" s="62"/>
      <c r="W332" s="114"/>
      <c r="X332" s="143"/>
      <c r="Y332" s="165"/>
      <c r="Z332" s="125"/>
      <c r="AA332" s="151"/>
      <c r="AB332" s="152"/>
      <c r="AC332" s="125"/>
      <c r="AD332" s="125"/>
      <c r="AE332" s="125"/>
      <c r="AF332" s="125"/>
      <c r="AG332" s="125"/>
      <c r="AH332" s="125"/>
      <c r="AI332" s="125"/>
      <c r="AJ332" s="125"/>
      <c r="AK332" s="125"/>
      <c r="AL332" s="125"/>
      <c r="AM332" s="125"/>
      <c r="AN332" s="125"/>
      <c r="AO332" s="125"/>
      <c r="AP332" s="125"/>
      <c r="AQ332" s="125"/>
      <c r="AR332" s="125"/>
      <c r="AS332" s="125"/>
      <c r="AT332" s="125"/>
      <c r="AU332" s="125"/>
      <c r="AV332" s="125"/>
    </row>
    <row r="333" spans="1:48" ht="12.75" customHeight="1">
      <c r="A333" s="46"/>
      <c r="B333" s="47"/>
      <c r="C333" s="36" t="s">
        <v>696</v>
      </c>
      <c r="D333" s="3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148"/>
      <c r="R333" s="324"/>
      <c r="S333" s="95"/>
      <c r="T333" s="95"/>
      <c r="U333" s="95"/>
      <c r="V333" s="95"/>
      <c r="W333" s="131"/>
      <c r="X333" s="143"/>
      <c r="Y333" s="165"/>
      <c r="Z333" s="125"/>
      <c r="AA333" s="151"/>
      <c r="AB333" s="152"/>
      <c r="AC333" s="125"/>
      <c r="AD333" s="125"/>
      <c r="AE333" s="125"/>
      <c r="AF333" s="125"/>
      <c r="AG333" s="125"/>
      <c r="AH333" s="125"/>
      <c r="AI333" s="125"/>
      <c r="AJ333" s="125"/>
      <c r="AK333" s="125"/>
      <c r="AL333" s="125"/>
      <c r="AM333" s="125"/>
      <c r="AN333" s="125"/>
      <c r="AO333" s="125"/>
      <c r="AP333" s="125"/>
      <c r="AQ333" s="125"/>
      <c r="AR333" s="125"/>
      <c r="AS333" s="125"/>
      <c r="AT333" s="125"/>
      <c r="AU333" s="125"/>
      <c r="AV333" s="125"/>
    </row>
    <row r="334" spans="1:48" ht="12.75" customHeight="1">
      <c r="A334" s="46"/>
      <c r="B334" s="47"/>
      <c r="C334" s="36" t="s">
        <v>1329</v>
      </c>
      <c r="D334" s="3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148"/>
      <c r="R334" s="324"/>
      <c r="S334" s="95"/>
      <c r="T334" s="95"/>
      <c r="U334" s="95"/>
      <c r="V334" s="95"/>
      <c r="W334" s="131"/>
      <c r="X334" s="143"/>
      <c r="Y334" s="165"/>
      <c r="Z334" s="125"/>
      <c r="AA334" s="151"/>
      <c r="AB334" s="152"/>
      <c r="AC334" s="125"/>
      <c r="AD334" s="125"/>
      <c r="AE334" s="125"/>
      <c r="AF334" s="125"/>
      <c r="AG334" s="125"/>
      <c r="AH334" s="125"/>
      <c r="AI334" s="125"/>
      <c r="AJ334" s="125"/>
      <c r="AK334" s="125"/>
      <c r="AL334" s="125"/>
      <c r="AM334" s="125"/>
      <c r="AN334" s="125"/>
      <c r="AO334" s="125"/>
      <c r="AP334" s="125"/>
      <c r="AQ334" s="125"/>
      <c r="AR334" s="125"/>
      <c r="AS334" s="125"/>
      <c r="AT334" s="125"/>
      <c r="AU334" s="125"/>
      <c r="AV334" s="125"/>
    </row>
    <row r="335" spans="1:48" ht="12.75" customHeight="1">
      <c r="A335" s="46"/>
      <c r="B335" s="47"/>
      <c r="C335" s="36" t="s">
        <v>1330</v>
      </c>
      <c r="D335" s="32"/>
      <c r="E335" s="284"/>
      <c r="F335" s="254"/>
      <c r="G335" s="59"/>
      <c r="H335" s="59"/>
      <c r="I335" s="59"/>
      <c r="J335" s="254"/>
      <c r="K335" s="254"/>
      <c r="L335" s="254"/>
      <c r="M335" s="254"/>
      <c r="N335" s="254"/>
      <c r="O335" s="254"/>
      <c r="P335" s="254"/>
      <c r="Q335" s="375"/>
      <c r="R335" s="327"/>
      <c r="S335" s="95"/>
      <c r="T335" s="95"/>
      <c r="U335" s="95"/>
      <c r="V335" s="95"/>
      <c r="W335" s="131"/>
      <c r="X335" s="143"/>
      <c r="Y335" s="165"/>
      <c r="Z335" s="125"/>
      <c r="AA335" s="151"/>
      <c r="AB335" s="152"/>
      <c r="AC335" s="125"/>
      <c r="AD335" s="125"/>
      <c r="AE335" s="125"/>
      <c r="AF335" s="125"/>
      <c r="AG335" s="125"/>
      <c r="AH335" s="125"/>
      <c r="AI335" s="125"/>
      <c r="AJ335" s="125"/>
      <c r="AK335" s="125"/>
      <c r="AL335" s="125"/>
      <c r="AM335" s="125"/>
      <c r="AN335" s="125"/>
      <c r="AO335" s="125"/>
      <c r="AP335" s="125"/>
      <c r="AQ335" s="125"/>
      <c r="AR335" s="125"/>
      <c r="AS335" s="125"/>
      <c r="AT335" s="125"/>
      <c r="AU335" s="125"/>
      <c r="AV335" s="125"/>
    </row>
    <row r="336" spans="1:48" ht="12.75" customHeight="1">
      <c r="A336" s="46"/>
      <c r="B336" s="47"/>
      <c r="C336" s="36" t="s">
        <v>1331</v>
      </c>
      <c r="D336" s="3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148"/>
      <c r="R336" s="324"/>
      <c r="S336" s="95"/>
      <c r="T336" s="95"/>
      <c r="U336" s="95"/>
      <c r="V336" s="95"/>
      <c r="W336" s="131"/>
      <c r="X336" s="143"/>
      <c r="Y336" s="165"/>
      <c r="Z336" s="125"/>
      <c r="AA336" s="151"/>
      <c r="AB336" s="152"/>
      <c r="AC336" s="125"/>
      <c r="AD336" s="125"/>
      <c r="AE336" s="125"/>
      <c r="AF336" s="125"/>
      <c r="AG336" s="125"/>
      <c r="AH336" s="125"/>
      <c r="AI336" s="125"/>
      <c r="AJ336" s="125"/>
      <c r="AK336" s="125"/>
      <c r="AL336" s="125"/>
      <c r="AM336" s="125"/>
      <c r="AN336" s="125"/>
      <c r="AO336" s="125"/>
      <c r="AP336" s="125"/>
      <c r="AQ336" s="125"/>
      <c r="AR336" s="125"/>
      <c r="AS336" s="125"/>
      <c r="AT336" s="125"/>
      <c r="AU336" s="125"/>
      <c r="AV336" s="125"/>
    </row>
    <row r="337" spans="1:48" ht="12.75" customHeight="1">
      <c r="A337" s="52"/>
      <c r="B337" s="53"/>
      <c r="C337" s="222"/>
      <c r="D337" s="66"/>
      <c r="E337" s="302"/>
      <c r="F337" s="289"/>
      <c r="G337" s="258"/>
      <c r="H337" s="258"/>
      <c r="I337" s="258"/>
      <c r="J337" s="289"/>
      <c r="K337" s="289"/>
      <c r="L337" s="289"/>
      <c r="M337" s="289"/>
      <c r="N337" s="289"/>
      <c r="O337" s="68"/>
      <c r="P337" s="68"/>
      <c r="Q337" s="374"/>
      <c r="R337" s="376"/>
      <c r="S337" s="95"/>
      <c r="T337" s="95"/>
      <c r="U337" s="95"/>
      <c r="V337" s="95"/>
      <c r="W337" s="131"/>
      <c r="X337" s="143"/>
      <c r="Y337" s="165"/>
      <c r="Z337" s="125"/>
      <c r="AA337" s="151"/>
      <c r="AB337" s="152"/>
      <c r="AC337" s="125"/>
      <c r="AD337" s="125"/>
      <c r="AE337" s="125"/>
      <c r="AF337" s="125"/>
      <c r="AG337" s="125"/>
      <c r="AH337" s="125"/>
      <c r="AI337" s="125"/>
      <c r="AJ337" s="125"/>
      <c r="AK337" s="125"/>
      <c r="AL337" s="125"/>
      <c r="AM337" s="125"/>
      <c r="AN337" s="125"/>
      <c r="AO337" s="125"/>
      <c r="AP337" s="125"/>
      <c r="AQ337" s="125"/>
      <c r="AR337" s="125"/>
      <c r="AS337" s="125"/>
      <c r="AT337" s="125"/>
      <c r="AU337" s="125"/>
      <c r="AV337" s="125"/>
    </row>
    <row r="338" spans="1:48" ht="12.75" customHeight="1">
      <c r="A338" s="330" t="s">
        <v>1345</v>
      </c>
      <c r="B338" s="331">
        <v>948</v>
      </c>
      <c r="C338" s="332" t="s">
        <v>1346</v>
      </c>
      <c r="D338" s="333">
        <v>1654</v>
      </c>
      <c r="E338" s="232">
        <v>120817.07</v>
      </c>
      <c r="F338" s="217">
        <v>99465.72</v>
      </c>
      <c r="G338" s="334"/>
      <c r="H338" s="168"/>
      <c r="I338" s="168"/>
      <c r="J338" s="168"/>
      <c r="K338" s="168"/>
      <c r="L338" s="168"/>
      <c r="M338" s="168"/>
      <c r="N338" s="168"/>
      <c r="O338" s="168"/>
      <c r="P338" s="169"/>
      <c r="Q338" s="377"/>
      <c r="R338" s="378"/>
      <c r="S338" s="149"/>
      <c r="T338" s="95"/>
      <c r="U338" s="95"/>
      <c r="V338" s="95"/>
      <c r="W338" s="131"/>
      <c r="X338" s="143"/>
      <c r="Y338" s="165"/>
      <c r="Z338" s="125"/>
      <c r="AA338" s="151"/>
      <c r="AB338" s="152"/>
      <c r="AC338" s="125"/>
      <c r="AD338" s="125"/>
      <c r="AE338" s="125"/>
      <c r="AF338" s="125"/>
      <c r="AG338" s="125"/>
      <c r="AH338" s="125"/>
      <c r="AI338" s="125"/>
      <c r="AJ338" s="125"/>
      <c r="AK338" s="125"/>
      <c r="AL338" s="125"/>
      <c r="AM338" s="125"/>
      <c r="AN338" s="125"/>
      <c r="AO338" s="125"/>
      <c r="AP338" s="125"/>
      <c r="AQ338" s="125"/>
      <c r="AR338" s="125"/>
      <c r="AS338" s="125"/>
      <c r="AT338" s="125"/>
      <c r="AU338" s="125"/>
      <c r="AV338" s="125"/>
    </row>
    <row r="339" spans="1:48" ht="12.75" customHeight="1">
      <c r="A339" s="330" t="s">
        <v>1347</v>
      </c>
      <c r="B339" s="331"/>
      <c r="C339" s="335" t="s">
        <v>1348</v>
      </c>
      <c r="D339" s="336"/>
      <c r="E339" s="276">
        <v>8198.56</v>
      </c>
      <c r="F339" s="312">
        <v>4995.8599999999997</v>
      </c>
      <c r="G339" s="334"/>
      <c r="H339" s="168"/>
      <c r="I339" s="168"/>
      <c r="J339" s="168"/>
      <c r="K339" s="168"/>
      <c r="L339" s="168"/>
      <c r="M339" s="168"/>
      <c r="N339" s="168"/>
      <c r="O339" s="168"/>
      <c r="P339" s="169"/>
      <c r="Q339" s="379"/>
      <c r="R339" s="324"/>
      <c r="S339" s="95"/>
      <c r="T339" s="149"/>
      <c r="U339" s="147"/>
      <c r="V339" s="95"/>
      <c r="W339" s="150"/>
      <c r="X339" s="143"/>
      <c r="Y339" s="165"/>
      <c r="Z339" s="125"/>
      <c r="AA339" s="151"/>
      <c r="AB339" s="152"/>
      <c r="AC339" s="125"/>
      <c r="AD339" s="125"/>
      <c r="AE339" s="125"/>
      <c r="AF339" s="125"/>
      <c r="AG339" s="125"/>
      <c r="AH339" s="125"/>
      <c r="AI339" s="125"/>
      <c r="AJ339" s="125"/>
      <c r="AK339" s="125"/>
      <c r="AL339" s="125"/>
      <c r="AM339" s="125"/>
      <c r="AN339" s="125"/>
      <c r="AO339" s="125"/>
      <c r="AP339" s="125"/>
      <c r="AQ339" s="125"/>
      <c r="AR339" s="125"/>
      <c r="AS339" s="125"/>
      <c r="AT339" s="125"/>
      <c r="AU339" s="125"/>
      <c r="AV339" s="125"/>
    </row>
    <row r="340" spans="1:48" ht="12.75" customHeight="1">
      <c r="A340" s="330" t="s">
        <v>1349</v>
      </c>
      <c r="B340" s="2"/>
      <c r="C340" s="36" t="s">
        <v>682</v>
      </c>
      <c r="D340" s="2"/>
      <c r="E340" s="118">
        <f>E338/$D$338</f>
        <v>73.045386940749694</v>
      </c>
      <c r="F340" s="105">
        <f>F338/$D$338</f>
        <v>60.136469165659001</v>
      </c>
      <c r="G340" s="265"/>
      <c r="H340" s="106"/>
      <c r="I340" s="106"/>
      <c r="J340" s="106"/>
      <c r="K340" s="106"/>
      <c r="L340" s="106"/>
      <c r="M340" s="106"/>
      <c r="N340" s="106"/>
      <c r="O340" s="106"/>
      <c r="P340" s="38"/>
      <c r="Q340" s="179"/>
      <c r="R340" s="380"/>
      <c r="S340" s="95"/>
      <c r="T340" s="95"/>
      <c r="U340" s="95"/>
      <c r="V340" s="95"/>
      <c r="W340" s="131"/>
      <c r="X340" s="143"/>
      <c r="Y340" s="165"/>
      <c r="Z340" s="125"/>
      <c r="AA340" s="151"/>
      <c r="AB340" s="152"/>
      <c r="AC340" s="125"/>
      <c r="AD340" s="125"/>
      <c r="AE340" s="125"/>
      <c r="AF340" s="125"/>
      <c r="AG340" s="125"/>
      <c r="AH340" s="125"/>
      <c r="AI340" s="125"/>
      <c r="AJ340" s="125"/>
      <c r="AK340" s="125"/>
      <c r="AL340" s="125"/>
      <c r="AM340" s="125"/>
      <c r="AN340" s="125"/>
      <c r="AO340" s="125"/>
      <c r="AP340" s="125"/>
      <c r="AQ340" s="125"/>
      <c r="AR340" s="125"/>
      <c r="AS340" s="125"/>
      <c r="AT340" s="125"/>
      <c r="AU340" s="125"/>
      <c r="AV340" s="125"/>
    </row>
    <row r="341" spans="1:48" ht="12.75" customHeight="1">
      <c r="A341" s="330"/>
      <c r="B341" s="2"/>
      <c r="C341" s="36" t="s">
        <v>1350</v>
      </c>
      <c r="D341" s="337"/>
      <c r="E341" s="338" t="s">
        <v>1351</v>
      </c>
      <c r="F341" s="129" t="s">
        <v>1352</v>
      </c>
      <c r="G341" s="339"/>
      <c r="H341" s="339"/>
      <c r="I341" s="339"/>
      <c r="J341" s="339"/>
      <c r="K341" s="339"/>
      <c r="L341" s="339"/>
      <c r="M341" s="339"/>
      <c r="N341" s="339"/>
      <c r="O341" s="339"/>
      <c r="P341" s="339"/>
      <c r="Q341" s="95"/>
      <c r="R341" s="324"/>
      <c r="S341" s="95"/>
      <c r="T341" s="95"/>
      <c r="U341" s="95"/>
      <c r="V341" s="95"/>
      <c r="W341" s="131"/>
      <c r="X341" s="143"/>
      <c r="Y341" s="165"/>
      <c r="Z341" s="125"/>
      <c r="AA341" s="151"/>
      <c r="AB341" s="152"/>
      <c r="AC341" s="125"/>
      <c r="AD341" s="125"/>
      <c r="AE341" s="125"/>
      <c r="AF341" s="125"/>
      <c r="AG341" s="125"/>
      <c r="AH341" s="125"/>
      <c r="AI341" s="125"/>
      <c r="AJ341" s="125"/>
      <c r="AK341" s="125"/>
      <c r="AL341" s="125"/>
      <c r="AM341" s="125"/>
      <c r="AN341" s="125"/>
      <c r="AO341" s="125"/>
      <c r="AP341" s="125"/>
      <c r="AQ341" s="125"/>
      <c r="AR341" s="125"/>
      <c r="AS341" s="125"/>
      <c r="AT341" s="125"/>
      <c r="AU341" s="125"/>
      <c r="AV341" s="125"/>
    </row>
    <row r="342" spans="1:48" ht="12.75" customHeight="1">
      <c r="A342" s="330"/>
      <c r="B342" s="2"/>
      <c r="C342" s="36" t="s">
        <v>1353</v>
      </c>
      <c r="D342" s="337">
        <v>2246</v>
      </c>
      <c r="E342" s="340"/>
      <c r="F342" s="95"/>
      <c r="G342" s="340">
        <v>120937.54</v>
      </c>
      <c r="H342" s="340">
        <v>130124.39</v>
      </c>
      <c r="I342" s="340">
        <v>154119.06</v>
      </c>
      <c r="J342" s="340">
        <v>149328.29</v>
      </c>
      <c r="K342" s="340">
        <v>161304.60999999999</v>
      </c>
      <c r="L342" s="340">
        <v>195051.05</v>
      </c>
      <c r="M342" s="340">
        <v>189670.42</v>
      </c>
      <c r="N342" s="340">
        <v>199251.16</v>
      </c>
      <c r="O342" s="340">
        <v>196910.21</v>
      </c>
      <c r="P342" s="340">
        <v>345548.16</v>
      </c>
      <c r="Q342" s="232">
        <v>161721.59</v>
      </c>
      <c r="R342" s="217">
        <v>153863.57999999999</v>
      </c>
      <c r="S342" s="276">
        <v>188456.68</v>
      </c>
      <c r="T342" s="276">
        <v>202737.74</v>
      </c>
      <c r="U342" s="276">
        <v>189932.74</v>
      </c>
      <c r="V342" s="276">
        <v>182556.32</v>
      </c>
      <c r="W342" s="131"/>
      <c r="X342" s="142">
        <f>SUM(L342:W342)</f>
        <v>2205699.65</v>
      </c>
      <c r="Y342" s="164">
        <f>AVERAGE(L342:W342)</f>
        <v>200518.15</v>
      </c>
      <c r="Z342" s="125"/>
      <c r="AA342" s="151"/>
      <c r="AB342" s="152"/>
      <c r="AC342" s="125"/>
      <c r="AD342" s="125"/>
      <c r="AE342" s="125"/>
      <c r="AF342" s="125"/>
      <c r="AG342" s="125"/>
      <c r="AH342" s="125"/>
      <c r="AI342" s="125"/>
      <c r="AJ342" s="125"/>
      <c r="AK342" s="125"/>
      <c r="AL342" s="125"/>
      <c r="AM342" s="125"/>
      <c r="AN342" s="125"/>
      <c r="AO342" s="125"/>
      <c r="AP342" s="125"/>
      <c r="AQ342" s="125"/>
      <c r="AR342" s="125"/>
      <c r="AS342" s="125"/>
      <c r="AT342" s="125"/>
      <c r="AU342" s="125"/>
      <c r="AV342" s="125"/>
    </row>
    <row r="343" spans="1:48" ht="12.75" customHeight="1">
      <c r="A343" s="330"/>
      <c r="B343" s="2"/>
      <c r="C343" s="36" t="s">
        <v>1354</v>
      </c>
      <c r="D343" s="337"/>
      <c r="E343" s="340"/>
      <c r="F343" s="95"/>
      <c r="G343" s="340">
        <v>6042.66</v>
      </c>
      <c r="H343" s="340">
        <v>6042.64</v>
      </c>
      <c r="I343" s="340">
        <v>9641.86</v>
      </c>
      <c r="J343" s="340">
        <v>8923.24</v>
      </c>
      <c r="K343" s="340">
        <v>10719.69</v>
      </c>
      <c r="L343" s="340">
        <v>15781.66</v>
      </c>
      <c r="M343" s="340">
        <v>12953.17</v>
      </c>
      <c r="N343" s="340">
        <v>14165.67</v>
      </c>
      <c r="O343" s="340">
        <v>13814.53</v>
      </c>
      <c r="P343" s="340">
        <v>36110.22</v>
      </c>
      <c r="Q343" s="276">
        <v>8536.24</v>
      </c>
      <c r="R343" s="312">
        <v>7725.42</v>
      </c>
      <c r="S343" s="276">
        <v>12546.5</v>
      </c>
      <c r="T343" s="276">
        <v>14688.66</v>
      </c>
      <c r="U343" s="276">
        <v>12767.91</v>
      </c>
      <c r="V343" s="276">
        <v>11661.45</v>
      </c>
      <c r="W343" s="131"/>
      <c r="X343" s="381"/>
      <c r="Y343" s="167"/>
      <c r="Z343" s="168"/>
      <c r="AA343" s="334">
        <f>'2006'!AC403+'2005'!AI599</f>
        <v>160751.43</v>
      </c>
      <c r="AB343" s="169">
        <f>AA343/11/D342</f>
        <v>6.5065745163118303</v>
      </c>
      <c r="AC343" s="168"/>
      <c r="AD343" s="168"/>
      <c r="AE343" s="168"/>
      <c r="AF343" s="168"/>
      <c r="AG343" s="168"/>
      <c r="AH343" s="125"/>
      <c r="AI343" s="125"/>
      <c r="AJ343" s="125"/>
      <c r="AK343" s="125"/>
      <c r="AL343" s="125"/>
      <c r="AM343" s="125"/>
      <c r="AN343" s="125"/>
      <c r="AO343" s="125"/>
      <c r="AP343" s="125"/>
      <c r="AQ343" s="125"/>
      <c r="AR343" s="125"/>
      <c r="AS343" s="125"/>
      <c r="AT343" s="125"/>
      <c r="AU343" s="125"/>
      <c r="AV343" s="125"/>
    </row>
    <row r="344" spans="1:48" ht="12.75" customHeight="1">
      <c r="A344" s="330"/>
      <c r="B344" s="2"/>
      <c r="C344" s="36" t="s">
        <v>1355</v>
      </c>
      <c r="D344" s="337"/>
      <c r="E344" s="340"/>
      <c r="F344" s="95"/>
      <c r="G344" s="37">
        <f t="shared" ref="G344:P344" si="37">G342/$D$342</f>
        <v>53.845743544078402</v>
      </c>
      <c r="H344" s="37">
        <f t="shared" si="37"/>
        <v>57.936059661620703</v>
      </c>
      <c r="I344" s="37">
        <f t="shared" si="37"/>
        <v>68.619349955476395</v>
      </c>
      <c r="J344" s="37">
        <f t="shared" si="37"/>
        <v>66.486326803205699</v>
      </c>
      <c r="K344" s="37">
        <f t="shared" si="37"/>
        <v>71.818615316117501</v>
      </c>
      <c r="L344" s="37">
        <f t="shared" si="37"/>
        <v>86.843744434550302</v>
      </c>
      <c r="M344" s="37">
        <f t="shared" si="37"/>
        <v>84.448094390026696</v>
      </c>
      <c r="N344" s="37">
        <f t="shared" si="37"/>
        <v>88.713784505788098</v>
      </c>
      <c r="O344" s="37">
        <f t="shared" si="37"/>
        <v>87.6715093499555</v>
      </c>
      <c r="P344" s="37">
        <f t="shared" si="37"/>
        <v>153.85047195013399</v>
      </c>
      <c r="Q344" s="382">
        <f>'2006'!E404</f>
        <v>72.004269813000903</v>
      </c>
      <c r="R344" s="383">
        <f>'2006'!F404</f>
        <v>68.505601068566307</v>
      </c>
      <c r="S344" s="382">
        <f>'2006'!G404</f>
        <v>83.907693677649107</v>
      </c>
      <c r="T344" s="382">
        <f>'2006'!H404</f>
        <v>90.266135351736395</v>
      </c>
      <c r="U344" s="382">
        <f>'2006'!I404</f>
        <v>84.564888691006203</v>
      </c>
      <c r="V344" s="382">
        <f>'2006'!J404</f>
        <v>81.280641139804104</v>
      </c>
      <c r="W344" s="131"/>
      <c r="X344" s="142">
        <f>SUM(L344:W344)</f>
        <v>982.05683437221705</v>
      </c>
      <c r="Y344" s="164">
        <f>AVERAGE(L344:W344)</f>
        <v>89.277894033837896</v>
      </c>
      <c r="Z344" s="125"/>
      <c r="AA344" s="151"/>
      <c r="AB344" s="152"/>
      <c r="AC344" s="125"/>
      <c r="AD344" s="125"/>
      <c r="AE344" s="125"/>
      <c r="AF344" s="125"/>
      <c r="AG344" s="125"/>
      <c r="AH344" s="125"/>
      <c r="AI344" s="125"/>
      <c r="AJ344" s="125"/>
      <c r="AK344" s="125"/>
      <c r="AL344" s="125"/>
      <c r="AM344" s="125"/>
      <c r="AN344" s="125"/>
      <c r="AO344" s="125"/>
      <c r="AP344" s="125"/>
      <c r="AQ344" s="125"/>
      <c r="AR344" s="125"/>
      <c r="AS344" s="125"/>
      <c r="AT344" s="125"/>
      <c r="AU344" s="125"/>
      <c r="AV344" s="125"/>
    </row>
    <row r="345" spans="1:48" ht="121.5" customHeight="1">
      <c r="A345" s="341" t="s">
        <v>1356</v>
      </c>
      <c r="B345" s="66">
        <v>1012</v>
      </c>
      <c r="C345" s="342" t="s">
        <v>1846</v>
      </c>
      <c r="D345" s="343"/>
      <c r="E345" s="344"/>
      <c r="F345" s="171"/>
      <c r="G345" s="345" t="s">
        <v>1358</v>
      </c>
      <c r="H345" s="345" t="s">
        <v>1359</v>
      </c>
      <c r="I345" s="345" t="s">
        <v>1360</v>
      </c>
      <c r="J345" s="345" t="s">
        <v>1361</v>
      </c>
      <c r="K345" s="345" t="s">
        <v>1362</v>
      </c>
      <c r="L345" s="371" t="s">
        <v>1363</v>
      </c>
      <c r="M345" s="345" t="s">
        <v>1364</v>
      </c>
      <c r="N345" s="345" t="s">
        <v>1365</v>
      </c>
      <c r="O345" s="371" t="s">
        <v>1366</v>
      </c>
      <c r="P345" s="345" t="s">
        <v>1367</v>
      </c>
      <c r="Q345" s="384" t="s">
        <v>1704</v>
      </c>
      <c r="R345" s="385" t="s">
        <v>1705</v>
      </c>
      <c r="S345" s="386" t="s">
        <v>1706</v>
      </c>
      <c r="T345" s="386" t="s">
        <v>1707</v>
      </c>
      <c r="U345" s="386" t="s">
        <v>1708</v>
      </c>
      <c r="V345" s="386" t="s">
        <v>1709</v>
      </c>
      <c r="W345" s="387"/>
      <c r="X345" s="143"/>
      <c r="Y345" s="167"/>
      <c r="Z345" s="392"/>
      <c r="AA345" s="48"/>
      <c r="AB345" s="393"/>
      <c r="AC345" s="392"/>
      <c r="AD345" s="125"/>
      <c r="AE345" s="125"/>
      <c r="AF345" s="125"/>
      <c r="AG345" s="125"/>
      <c r="AH345" s="125"/>
      <c r="AI345" s="125"/>
      <c r="AJ345" s="125"/>
      <c r="AK345" s="125"/>
      <c r="AL345" s="125"/>
      <c r="AM345" s="125"/>
      <c r="AN345" s="125"/>
      <c r="AO345" s="125"/>
      <c r="AP345" s="125"/>
      <c r="AQ345" s="125"/>
      <c r="AR345" s="125"/>
      <c r="AS345" s="125"/>
      <c r="AT345" s="125"/>
      <c r="AU345" s="125"/>
      <c r="AV345" s="125"/>
    </row>
    <row r="346" spans="1:48" ht="12.75" customHeight="1">
      <c r="A346" s="330" t="s">
        <v>425</v>
      </c>
      <c r="B346" s="331">
        <v>956</v>
      </c>
      <c r="C346" s="346" t="s">
        <v>1373</v>
      </c>
      <c r="D346" s="347">
        <v>1214</v>
      </c>
      <c r="E346" s="232">
        <v>34932.54</v>
      </c>
      <c r="F346" s="216">
        <v>40355.050000000003</v>
      </c>
      <c r="G346" s="232">
        <v>47951.99</v>
      </c>
      <c r="H346" s="232">
        <v>35139.71</v>
      </c>
      <c r="I346" s="232">
        <v>35847.56</v>
      </c>
      <c r="J346" s="232">
        <v>33686.49</v>
      </c>
      <c r="K346" s="232">
        <v>32069.48</v>
      </c>
      <c r="L346" s="232">
        <v>35341.58</v>
      </c>
      <c r="M346" s="232">
        <v>34620.22</v>
      </c>
      <c r="N346" s="168">
        <v>33373.19</v>
      </c>
      <c r="O346" s="364">
        <v>39906.559999999998</v>
      </c>
      <c r="P346" s="364">
        <v>39313.199999999997</v>
      </c>
      <c r="Q346" s="276">
        <v>28049.439999999999</v>
      </c>
      <c r="R346" s="277">
        <v>26512.02</v>
      </c>
      <c r="S346" s="276">
        <v>38479.160000000003</v>
      </c>
      <c r="T346" s="276">
        <v>30402.74</v>
      </c>
      <c r="U346" s="276">
        <v>29580.9</v>
      </c>
      <c r="V346" s="276">
        <v>31809.95</v>
      </c>
      <c r="W346" s="388">
        <v>30319.39</v>
      </c>
      <c r="X346" s="142">
        <f>SUM(L346:W346)</f>
        <v>397708.35</v>
      </c>
      <c r="Y346" s="164">
        <f>AVERAGE(L346:W346)</f>
        <v>33142.362500000003</v>
      </c>
      <c r="Z346" s="125"/>
      <c r="AA346" s="151"/>
      <c r="AB346" s="152"/>
      <c r="AC346" s="125"/>
      <c r="AD346" s="125"/>
      <c r="AE346" s="125"/>
      <c r="AF346" s="125"/>
      <c r="AG346" s="125"/>
      <c r="AH346" s="125"/>
      <c r="AI346" s="125"/>
      <c r="AJ346" s="125"/>
      <c r="AK346" s="125"/>
      <c r="AL346" s="125"/>
      <c r="AM346" s="125"/>
      <c r="AN346" s="125"/>
      <c r="AO346" s="125"/>
      <c r="AP346" s="125"/>
      <c r="AQ346" s="125"/>
      <c r="AR346" s="125"/>
      <c r="AS346" s="125"/>
      <c r="AT346" s="125"/>
      <c r="AU346" s="125"/>
      <c r="AV346" s="125"/>
    </row>
    <row r="347" spans="1:48" ht="12.75" customHeight="1">
      <c r="A347" s="36"/>
      <c r="B347" s="331"/>
      <c r="C347" s="36" t="s">
        <v>1374</v>
      </c>
      <c r="D347" s="337"/>
      <c r="E347" s="348" t="s">
        <v>376</v>
      </c>
      <c r="F347" s="233" t="s">
        <v>376</v>
      </c>
      <c r="G347" s="276">
        <v>1122.8</v>
      </c>
      <c r="H347" s="348" t="s">
        <v>376</v>
      </c>
      <c r="I347" s="348" t="s">
        <v>376</v>
      </c>
      <c r="J347" s="348" t="s">
        <v>376</v>
      </c>
      <c r="K347" s="348" t="s">
        <v>376</v>
      </c>
      <c r="L347" s="348" t="s">
        <v>376</v>
      </c>
      <c r="M347" s="348" t="s">
        <v>376</v>
      </c>
      <c r="N347" s="369" t="s">
        <v>376</v>
      </c>
      <c r="O347" s="349" t="s">
        <v>376</v>
      </c>
      <c r="P347" s="349" t="s">
        <v>376</v>
      </c>
      <c r="Q347" s="348" t="s">
        <v>376</v>
      </c>
      <c r="R347" s="233" t="s">
        <v>376</v>
      </c>
      <c r="S347" s="348" t="s">
        <v>376</v>
      </c>
      <c r="T347" s="348" t="s">
        <v>376</v>
      </c>
      <c r="U347" s="348" t="s">
        <v>376</v>
      </c>
      <c r="V347" s="348" t="s">
        <v>376</v>
      </c>
      <c r="W347" s="389" t="s">
        <v>376</v>
      </c>
      <c r="X347" s="381"/>
      <c r="Y347" s="165"/>
      <c r="Z347" s="125"/>
      <c r="AA347" s="151"/>
      <c r="AB347" s="152"/>
      <c r="AC347" s="125"/>
      <c r="AD347" s="125"/>
      <c r="AE347" s="125"/>
      <c r="AF347" s="125"/>
      <c r="AG347" s="125"/>
      <c r="AH347" s="125"/>
      <c r="AI347" s="125"/>
      <c r="AJ347" s="125"/>
      <c r="AK347" s="125"/>
      <c r="AL347" s="125"/>
      <c r="AM347" s="125"/>
      <c r="AN347" s="125"/>
      <c r="AO347" s="125"/>
      <c r="AP347" s="125"/>
      <c r="AQ347" s="125"/>
      <c r="AR347" s="125"/>
      <c r="AS347" s="125"/>
      <c r="AT347" s="125"/>
      <c r="AU347" s="125"/>
      <c r="AV347" s="125"/>
    </row>
    <row r="348" spans="1:48" ht="12.75" customHeight="1">
      <c r="A348" s="36"/>
      <c r="B348" s="331"/>
      <c r="C348" s="36" t="s">
        <v>682</v>
      </c>
      <c r="D348" s="337"/>
      <c r="E348" s="37">
        <f t="shared" ref="E348:P348" si="38">E346/$D$346</f>
        <v>28.774744645799</v>
      </c>
      <c r="F348" s="37">
        <f t="shared" si="38"/>
        <v>33.241392092257001</v>
      </c>
      <c r="G348" s="37">
        <f t="shared" si="38"/>
        <v>39.499168039538702</v>
      </c>
      <c r="H348" s="37">
        <f t="shared" si="38"/>
        <v>28.945395387149901</v>
      </c>
      <c r="I348" s="37">
        <f t="shared" si="38"/>
        <v>29.528467874794099</v>
      </c>
      <c r="J348" s="37">
        <f t="shared" si="38"/>
        <v>27.748344316309701</v>
      </c>
      <c r="K348" s="37">
        <f t="shared" si="38"/>
        <v>26.416375617792401</v>
      </c>
      <c r="L348" s="37">
        <f t="shared" si="38"/>
        <v>29.1116803953872</v>
      </c>
      <c r="M348" s="37">
        <f t="shared" si="38"/>
        <v>28.5174794069193</v>
      </c>
      <c r="N348" s="37">
        <f t="shared" si="38"/>
        <v>27.490271828665598</v>
      </c>
      <c r="O348" s="37">
        <f t="shared" si="38"/>
        <v>32.871960461284999</v>
      </c>
      <c r="P348" s="37">
        <f t="shared" si="38"/>
        <v>32.383196046128496</v>
      </c>
      <c r="Q348" s="118">
        <f>'2006'!E418</f>
        <v>23.104975288303098</v>
      </c>
      <c r="R348" s="118">
        <f>'2006'!F418</f>
        <v>21.8385667215816</v>
      </c>
      <c r="S348" s="118">
        <f>'2006'!G418</f>
        <v>31.696177924217501</v>
      </c>
      <c r="T348" s="118">
        <f>'2006'!H418</f>
        <v>25.043443163097201</v>
      </c>
      <c r="U348" s="118">
        <f>'2006'!I418</f>
        <v>24.366474464579898</v>
      </c>
      <c r="V348" s="118">
        <f>'2006'!J418</f>
        <v>26.202594728171299</v>
      </c>
      <c r="W348" s="110">
        <f>'2006'!K418</f>
        <v>24.974785831960499</v>
      </c>
      <c r="X348" s="142">
        <f>SUM(L348:W348)</f>
        <v>327.60160626029699</v>
      </c>
      <c r="Y348" s="164">
        <f>AVERAGE(L348:W348)</f>
        <v>27.300133855024701</v>
      </c>
      <c r="Z348" s="125"/>
      <c r="AA348" s="166">
        <f>'2006'!AC417+'2005'!AI609</f>
        <v>0</v>
      </c>
      <c r="AB348" s="169">
        <f>AA348/12/D346</f>
        <v>0</v>
      </c>
      <c r="AC348" s="125"/>
      <c r="AD348" s="125"/>
      <c r="AE348" s="125"/>
      <c r="AF348" s="125"/>
      <c r="AG348" s="125"/>
      <c r="AH348" s="125"/>
      <c r="AI348" s="125"/>
      <c r="AJ348" s="125"/>
      <c r="AK348" s="125"/>
      <c r="AL348" s="125"/>
      <c r="AM348" s="125"/>
      <c r="AN348" s="125"/>
      <c r="AO348" s="125"/>
      <c r="AP348" s="125"/>
      <c r="AQ348" s="125"/>
      <c r="AR348" s="125"/>
      <c r="AS348" s="125"/>
      <c r="AT348" s="125"/>
      <c r="AU348" s="125"/>
      <c r="AV348" s="125"/>
    </row>
    <row r="349" spans="1:48" ht="12.75" customHeight="1">
      <c r="A349" s="36"/>
      <c r="B349" s="331"/>
      <c r="C349" s="36" t="s">
        <v>1375</v>
      </c>
      <c r="D349" s="337"/>
      <c r="E349" s="340"/>
      <c r="F349" s="95"/>
      <c r="G349" s="349" t="s">
        <v>1376</v>
      </c>
      <c r="H349" s="340"/>
      <c r="I349" s="340"/>
      <c r="J349" s="340"/>
      <c r="K349" s="340"/>
      <c r="L349" s="340"/>
      <c r="M349" s="340"/>
      <c r="N349" s="340"/>
      <c r="O349" s="340"/>
      <c r="P349" s="340"/>
      <c r="Q349" s="340"/>
      <c r="R349" s="95"/>
      <c r="S349" s="349"/>
      <c r="T349" s="340"/>
      <c r="U349" s="340"/>
      <c r="V349" s="340"/>
      <c r="W349" s="390"/>
      <c r="X349" s="143"/>
      <c r="Y349" s="167">
        <f>Y348/D346</f>
        <v>2.24877544110582E-2</v>
      </c>
      <c r="Z349" s="125"/>
      <c r="AA349" s="151"/>
      <c r="AB349" s="152"/>
      <c r="AC349" s="125"/>
      <c r="AD349" s="125"/>
      <c r="AE349" s="125"/>
      <c r="AF349" s="125"/>
      <c r="AG349" s="125"/>
      <c r="AH349" s="125"/>
      <c r="AI349" s="125"/>
      <c r="AJ349" s="125"/>
      <c r="AK349" s="125"/>
      <c r="AL349" s="125"/>
      <c r="AM349" s="125"/>
      <c r="AN349" s="125"/>
      <c r="AO349" s="125"/>
      <c r="AP349" s="125"/>
      <c r="AQ349" s="125"/>
      <c r="AR349" s="125"/>
      <c r="AS349" s="125"/>
      <c r="AT349" s="125"/>
      <c r="AU349" s="125"/>
      <c r="AV349" s="125"/>
    </row>
    <row r="350" spans="1:48" ht="12.75" customHeight="1">
      <c r="A350" s="36"/>
      <c r="B350" s="331"/>
      <c r="C350" s="36" t="s">
        <v>1377</v>
      </c>
      <c r="D350" s="337"/>
      <c r="E350" s="340"/>
      <c r="F350" s="95"/>
      <c r="G350" s="340"/>
      <c r="H350" s="340"/>
      <c r="I350" s="340"/>
      <c r="J350" s="340"/>
      <c r="K350" s="340"/>
      <c r="L350" s="340"/>
      <c r="M350" s="340"/>
      <c r="N350" s="340"/>
      <c r="O350" s="340"/>
      <c r="P350" s="340"/>
      <c r="Q350" s="95"/>
      <c r="R350" s="149"/>
      <c r="S350" s="95"/>
      <c r="T350" s="95"/>
      <c r="U350" s="95"/>
      <c r="V350" s="95"/>
      <c r="W350" s="131"/>
      <c r="X350" s="143"/>
      <c r="Y350" s="165"/>
      <c r="Z350" s="125"/>
      <c r="AA350" s="151"/>
      <c r="AB350" s="152"/>
      <c r="AC350" s="125"/>
      <c r="AD350" s="125"/>
      <c r="AE350" s="125"/>
      <c r="AF350" s="125"/>
      <c r="AG350" s="125"/>
      <c r="AH350" s="125"/>
      <c r="AI350" s="125"/>
      <c r="AJ350" s="125"/>
      <c r="AK350" s="125"/>
      <c r="AL350" s="125"/>
      <c r="AM350" s="125"/>
      <c r="AN350" s="125"/>
      <c r="AO350" s="125"/>
      <c r="AP350" s="125"/>
      <c r="AQ350" s="125"/>
      <c r="AR350" s="125"/>
      <c r="AS350" s="125"/>
      <c r="AT350" s="125"/>
      <c r="AU350" s="125"/>
      <c r="AV350" s="125"/>
    </row>
    <row r="351" spans="1:48" ht="12.75" customHeight="1">
      <c r="A351" s="222"/>
      <c r="B351" s="350"/>
      <c r="C351" s="222"/>
      <c r="D351" s="343"/>
      <c r="E351" s="344"/>
      <c r="F351" s="171"/>
      <c r="G351" s="344"/>
      <c r="H351" s="344"/>
      <c r="I351" s="344"/>
      <c r="J351" s="344"/>
      <c r="K351" s="344"/>
      <c r="L351" s="344"/>
      <c r="M351" s="344"/>
      <c r="N351" s="344"/>
      <c r="O351" s="344"/>
      <c r="P351" s="344"/>
      <c r="Q351" s="95"/>
      <c r="R351" s="149"/>
      <c r="S351" s="95"/>
      <c r="T351" s="95"/>
      <c r="U351" s="95"/>
      <c r="V351" s="95"/>
      <c r="W351" s="131"/>
      <c r="X351" s="143"/>
      <c r="Y351" s="165"/>
      <c r="Z351" s="125"/>
      <c r="AA351" s="151"/>
      <c r="AB351" s="152"/>
      <c r="AC351" s="125"/>
      <c r="AD351" s="125"/>
      <c r="AE351" s="125"/>
      <c r="AF351" s="125"/>
      <c r="AG351" s="125"/>
      <c r="AH351" s="125"/>
      <c r="AI351" s="125"/>
      <c r="AJ351" s="125"/>
      <c r="AK351" s="125"/>
      <c r="AL351" s="125"/>
      <c r="AM351" s="125"/>
      <c r="AN351" s="125"/>
      <c r="AO351" s="125"/>
      <c r="AP351" s="125"/>
      <c r="AQ351" s="125"/>
      <c r="AR351" s="125"/>
      <c r="AS351" s="125"/>
      <c r="AT351" s="125"/>
      <c r="AU351" s="125"/>
      <c r="AV351" s="125"/>
    </row>
    <row r="352" spans="1:48" ht="12.75" customHeight="1">
      <c r="A352" s="351" t="s">
        <v>421</v>
      </c>
      <c r="B352" s="352">
        <v>967</v>
      </c>
      <c r="C352" s="285" t="s">
        <v>422</v>
      </c>
      <c r="D352" s="353">
        <v>880</v>
      </c>
      <c r="E352" s="232">
        <v>17719.400000000001</v>
      </c>
      <c r="F352" s="216">
        <v>13697.4</v>
      </c>
      <c r="G352" s="232">
        <v>18037.849999999999</v>
      </c>
      <c r="H352" s="232">
        <v>24652.95</v>
      </c>
      <c r="I352" s="232">
        <v>22070.45</v>
      </c>
      <c r="J352" s="232">
        <v>14929.9</v>
      </c>
      <c r="K352" s="232">
        <v>18816.25</v>
      </c>
      <c r="L352" s="232">
        <v>13890.15</v>
      </c>
      <c r="M352" s="339">
        <v>20153.75</v>
      </c>
      <c r="N352" s="339">
        <v>15679.2</v>
      </c>
      <c r="O352" s="339">
        <v>21325</v>
      </c>
      <c r="P352" s="339">
        <v>26808.1</v>
      </c>
      <c r="Q352" s="276">
        <v>18233.400000000001</v>
      </c>
      <c r="R352" s="277">
        <v>21266.799999999999</v>
      </c>
      <c r="S352" s="276">
        <v>21212.5</v>
      </c>
      <c r="T352" s="276">
        <v>22927</v>
      </c>
      <c r="U352" s="276">
        <v>16010.35</v>
      </c>
      <c r="V352" s="276">
        <v>19200.349999999999</v>
      </c>
      <c r="W352" s="388">
        <v>21668.25</v>
      </c>
      <c r="X352" s="142">
        <f>SUM(L352:W352)</f>
        <v>238374.85</v>
      </c>
      <c r="Y352" s="164">
        <f>AVERAGE(L352:W352)</f>
        <v>19864.570833333299</v>
      </c>
      <c r="Z352" s="168">
        <f>Y352-'Renew 07.workl'!O28</f>
        <v>0</v>
      </c>
      <c r="AA352" s="151"/>
      <c r="AB352" s="152"/>
      <c r="AC352" s="125"/>
      <c r="AD352" s="125"/>
      <c r="AE352" s="125"/>
      <c r="AF352" s="125"/>
      <c r="AG352" s="125"/>
      <c r="AH352" s="125"/>
      <c r="AI352" s="125"/>
      <c r="AJ352" s="125"/>
      <c r="AK352" s="125"/>
      <c r="AL352" s="125"/>
      <c r="AM352" s="125"/>
      <c r="AN352" s="125"/>
      <c r="AO352" s="125"/>
      <c r="AP352" s="125"/>
      <c r="AQ352" s="125"/>
      <c r="AR352" s="125"/>
      <c r="AS352" s="125"/>
      <c r="AT352" s="125"/>
      <c r="AU352" s="125"/>
      <c r="AV352" s="125"/>
    </row>
    <row r="353" spans="1:48" ht="12.75" customHeight="1">
      <c r="A353" s="330"/>
      <c r="B353" s="337"/>
      <c r="C353" s="36" t="s">
        <v>1385</v>
      </c>
      <c r="D353" s="2"/>
      <c r="E353" s="348" t="s">
        <v>376</v>
      </c>
      <c r="F353" s="233" t="s">
        <v>376</v>
      </c>
      <c r="G353" s="348" t="s">
        <v>376</v>
      </c>
      <c r="H353" s="348" t="s">
        <v>376</v>
      </c>
      <c r="I353" s="348" t="s">
        <v>376</v>
      </c>
      <c r="J353" s="348" t="s">
        <v>376</v>
      </c>
      <c r="K353" s="348" t="s">
        <v>376</v>
      </c>
      <c r="L353" s="348" t="s">
        <v>376</v>
      </c>
      <c r="M353" s="349" t="s">
        <v>376</v>
      </c>
      <c r="N353" s="349" t="s">
        <v>376</v>
      </c>
      <c r="O353" s="349" t="s">
        <v>376</v>
      </c>
      <c r="P353" s="349" t="s">
        <v>376</v>
      </c>
      <c r="Q353" s="348" t="s">
        <v>376</v>
      </c>
      <c r="R353" s="233" t="s">
        <v>376</v>
      </c>
      <c r="S353" s="348" t="s">
        <v>376</v>
      </c>
      <c r="T353" s="348" t="s">
        <v>376</v>
      </c>
      <c r="U353" s="348" t="s">
        <v>376</v>
      </c>
      <c r="V353" s="348" t="s">
        <v>376</v>
      </c>
      <c r="W353" s="389" t="s">
        <v>376</v>
      </c>
      <c r="X353" s="143"/>
      <c r="Y353" s="165"/>
      <c r="Z353" s="125"/>
      <c r="AA353" s="151"/>
      <c r="AB353" s="152"/>
      <c r="AC353" s="125"/>
      <c r="AD353" s="125"/>
      <c r="AE353" s="125"/>
      <c r="AF353" s="125"/>
      <c r="AG353" s="125"/>
      <c r="AH353" s="125"/>
      <c r="AI353" s="125"/>
      <c r="AJ353" s="125"/>
      <c r="AK353" s="125"/>
      <c r="AL353" s="125"/>
      <c r="AM353" s="125"/>
      <c r="AN353" s="125"/>
      <c r="AO353" s="125"/>
      <c r="AP353" s="125"/>
      <c r="AQ353" s="125"/>
      <c r="AR353" s="125"/>
      <c r="AS353" s="125"/>
      <c r="AT353" s="125"/>
      <c r="AU353" s="125"/>
      <c r="AV353" s="125"/>
    </row>
    <row r="354" spans="1:48" ht="12.75" customHeight="1">
      <c r="A354" s="354"/>
      <c r="B354" s="331"/>
      <c r="C354" s="36" t="s">
        <v>696</v>
      </c>
      <c r="D354" s="2"/>
      <c r="E354" s="118">
        <f t="shared" ref="E354:P354" si="39">E352/$D$352</f>
        <v>20.135681818181801</v>
      </c>
      <c r="F354" s="118">
        <f t="shared" si="39"/>
        <v>15.5652272727273</v>
      </c>
      <c r="G354" s="118">
        <f t="shared" si="39"/>
        <v>20.497556818181799</v>
      </c>
      <c r="H354" s="118">
        <f t="shared" si="39"/>
        <v>28.014715909090899</v>
      </c>
      <c r="I354" s="118">
        <f t="shared" si="39"/>
        <v>25.080056818181799</v>
      </c>
      <c r="J354" s="118">
        <f t="shared" si="39"/>
        <v>16.9657954545455</v>
      </c>
      <c r="K354" s="118">
        <f t="shared" si="39"/>
        <v>21.382102272727298</v>
      </c>
      <c r="L354" s="118">
        <f t="shared" si="39"/>
        <v>15.7842613636364</v>
      </c>
      <c r="M354" s="118">
        <f t="shared" si="39"/>
        <v>22.901988636363601</v>
      </c>
      <c r="N354" s="118">
        <f t="shared" si="39"/>
        <v>17.817272727272702</v>
      </c>
      <c r="O354" s="118">
        <f t="shared" si="39"/>
        <v>24.232954545454501</v>
      </c>
      <c r="P354" s="118">
        <f t="shared" si="39"/>
        <v>30.463750000000001</v>
      </c>
      <c r="Q354" s="118">
        <f>'2006'!E432</f>
        <v>20.719772727272701</v>
      </c>
      <c r="R354" s="118">
        <f>'2006'!F432</f>
        <v>24.166818181818201</v>
      </c>
      <c r="S354" s="118">
        <f>'2006'!G432</f>
        <v>24.105113636363601</v>
      </c>
      <c r="T354" s="118">
        <f>'2006'!H432</f>
        <v>26.053409090909099</v>
      </c>
      <c r="U354" s="118">
        <f>'2006'!I432</f>
        <v>18.193579545454501</v>
      </c>
      <c r="V354" s="118">
        <f>'2006'!J432</f>
        <v>21.818579545454501</v>
      </c>
      <c r="W354" s="110">
        <f>'2006'!K432</f>
        <v>24.623011363636401</v>
      </c>
      <c r="X354" s="142">
        <f>SUM(L354:W354)</f>
        <v>270.880511363636</v>
      </c>
      <c r="Y354" s="164">
        <f>AVERAGE(L354:W354)</f>
        <v>22.573375946969701</v>
      </c>
      <c r="Z354" s="125"/>
      <c r="AA354" s="166">
        <f>'2006'!AC431+'2005'!AI623</f>
        <v>0</v>
      </c>
      <c r="AB354" s="169">
        <f>AA354/12/D352</f>
        <v>0</v>
      </c>
      <c r="AC354" s="125"/>
      <c r="AD354" s="125"/>
      <c r="AE354" s="125"/>
      <c r="AF354" s="125"/>
      <c r="AG354" s="125"/>
      <c r="AH354" s="125"/>
      <c r="AI354" s="125"/>
      <c r="AJ354" s="125"/>
      <c r="AK354" s="125"/>
      <c r="AL354" s="125"/>
      <c r="AM354" s="125"/>
      <c r="AN354" s="125"/>
      <c r="AO354" s="125"/>
      <c r="AP354" s="125"/>
      <c r="AQ354" s="125"/>
      <c r="AR354" s="125"/>
      <c r="AS354" s="125"/>
      <c r="AT354" s="125"/>
      <c r="AU354" s="125"/>
      <c r="AV354" s="125"/>
    </row>
    <row r="355" spans="1:48" ht="12.75" customHeight="1">
      <c r="A355" s="354"/>
      <c r="B355" s="331"/>
      <c r="C355" s="36" t="s">
        <v>1386</v>
      </c>
      <c r="D355" s="2"/>
      <c r="E355" s="340"/>
      <c r="F355" s="95"/>
      <c r="G355" s="340"/>
      <c r="H355" s="340"/>
      <c r="I355" s="340"/>
      <c r="J355" s="340"/>
      <c r="K355" s="340"/>
      <c r="L355" s="340"/>
      <c r="M355" s="340"/>
      <c r="N355" s="340"/>
      <c r="O355" s="340"/>
      <c r="P355" s="340"/>
      <c r="Q355" s="340"/>
      <c r="R355" s="95"/>
      <c r="S355" s="340"/>
      <c r="T355" s="340"/>
      <c r="U355" s="340"/>
      <c r="V355" s="340"/>
      <c r="W355" s="390"/>
      <c r="X355" s="143"/>
      <c r="Y355" s="167">
        <f>Y354/D352</f>
        <v>2.5651563576101901E-2</v>
      </c>
      <c r="Z355" s="125"/>
      <c r="AA355" s="151"/>
      <c r="AB355" s="152"/>
      <c r="AC355" s="125"/>
      <c r="AD355" s="125"/>
      <c r="AE355" s="125"/>
      <c r="AF355" s="125"/>
      <c r="AG355" s="125"/>
      <c r="AH355" s="125"/>
      <c r="AI355" s="125"/>
      <c r="AJ355" s="125"/>
      <c r="AK355" s="125"/>
      <c r="AL355" s="125"/>
      <c r="AM355" s="125"/>
      <c r="AN355" s="125"/>
      <c r="AO355" s="125"/>
      <c r="AP355" s="125"/>
      <c r="AQ355" s="125"/>
      <c r="AR355" s="125"/>
      <c r="AS355" s="125"/>
      <c r="AT355" s="125"/>
      <c r="AU355" s="125"/>
      <c r="AV355" s="125"/>
    </row>
    <row r="356" spans="1:48" ht="12.75" customHeight="1">
      <c r="A356" s="354"/>
      <c r="B356" s="331"/>
      <c r="C356" s="36" t="s">
        <v>1387</v>
      </c>
      <c r="D356" s="2"/>
      <c r="E356" s="340"/>
      <c r="F356" s="95"/>
      <c r="G356" s="340"/>
      <c r="H356" s="340"/>
      <c r="I356" s="340"/>
      <c r="J356" s="340"/>
      <c r="K356" s="340"/>
      <c r="L356" s="340"/>
      <c r="M356" s="340"/>
      <c r="N356" s="340"/>
      <c r="O356" s="340"/>
      <c r="P356" s="340"/>
      <c r="Q356" s="95"/>
      <c r="R356" s="149"/>
      <c r="S356" s="95"/>
      <c r="T356" s="95"/>
      <c r="U356" s="95"/>
      <c r="V356" s="95"/>
      <c r="W356" s="131"/>
      <c r="X356" s="143"/>
      <c r="Y356" s="165"/>
      <c r="Z356" s="125"/>
      <c r="AA356" s="151"/>
      <c r="AB356" s="152"/>
      <c r="AC356" s="125"/>
      <c r="AD356" s="125"/>
      <c r="AE356" s="125"/>
      <c r="AF356" s="125"/>
      <c r="AG356" s="125"/>
      <c r="AH356" s="125"/>
      <c r="AI356" s="125"/>
      <c r="AJ356" s="125"/>
      <c r="AK356" s="125"/>
      <c r="AL356" s="125"/>
      <c r="AM356" s="125"/>
      <c r="AN356" s="125"/>
      <c r="AO356" s="125"/>
      <c r="AP356" s="125"/>
      <c r="AQ356" s="125"/>
      <c r="AR356" s="125"/>
      <c r="AS356" s="125"/>
      <c r="AT356" s="125"/>
      <c r="AU356" s="125"/>
      <c r="AV356" s="125"/>
    </row>
    <row r="357" spans="1:48" ht="12.75" customHeight="1">
      <c r="A357" s="355"/>
      <c r="B357" s="350"/>
      <c r="C357" s="222"/>
      <c r="D357" s="356"/>
      <c r="E357" s="344"/>
      <c r="F357" s="171"/>
      <c r="G357" s="344"/>
      <c r="H357" s="344"/>
      <c r="I357" s="344"/>
      <c r="J357" s="344"/>
      <c r="K357" s="344"/>
      <c r="L357" s="344"/>
      <c r="M357" s="344"/>
      <c r="N357" s="344"/>
      <c r="O357" s="344"/>
      <c r="P357" s="344"/>
      <c r="Q357" s="95"/>
      <c r="R357" s="149"/>
      <c r="S357" s="95"/>
      <c r="T357" s="95"/>
      <c r="U357" s="95"/>
      <c r="V357" s="95"/>
      <c r="W357" s="131"/>
      <c r="X357" s="143"/>
      <c r="Y357" s="165"/>
      <c r="Z357" s="125"/>
      <c r="AA357" s="151"/>
      <c r="AB357" s="152"/>
      <c r="AC357" s="125"/>
      <c r="AD357" s="125"/>
      <c r="AE357" s="125"/>
      <c r="AF357" s="125"/>
      <c r="AG357" s="125"/>
      <c r="AH357" s="125"/>
      <c r="AI357" s="125"/>
      <c r="AJ357" s="125"/>
      <c r="AK357" s="125"/>
      <c r="AL357" s="125"/>
      <c r="AM357" s="125"/>
      <c r="AN357" s="125"/>
      <c r="AO357" s="125"/>
      <c r="AP357" s="125"/>
      <c r="AQ357" s="125"/>
      <c r="AR357" s="125"/>
      <c r="AS357" s="125"/>
      <c r="AT357" s="125"/>
      <c r="AU357" s="125"/>
      <c r="AV357" s="125"/>
    </row>
    <row r="358" spans="1:48" ht="12.75" customHeight="1">
      <c r="A358" s="330" t="s">
        <v>423</v>
      </c>
      <c r="B358" s="331">
        <v>984</v>
      </c>
      <c r="C358" s="357" t="s">
        <v>424</v>
      </c>
      <c r="D358" s="358">
        <v>517</v>
      </c>
      <c r="E358" s="232">
        <v>1832.05</v>
      </c>
      <c r="F358" s="216">
        <v>1511.8</v>
      </c>
      <c r="G358" s="232">
        <v>4144</v>
      </c>
      <c r="H358" s="232">
        <v>3541.85</v>
      </c>
      <c r="I358" s="232">
        <v>1825.22</v>
      </c>
      <c r="J358" s="232">
        <v>2699.45</v>
      </c>
      <c r="K358" s="232">
        <v>2569.58</v>
      </c>
      <c r="L358" s="232">
        <v>1418.14</v>
      </c>
      <c r="M358" s="232">
        <v>5249.94</v>
      </c>
      <c r="N358" s="372">
        <v>2708.56</v>
      </c>
      <c r="O358" s="363">
        <v>3612.43</v>
      </c>
      <c r="P358" s="168">
        <v>6461.07</v>
      </c>
      <c r="Q358" s="276">
        <f>'2006'!E436</f>
        <v>7872.43</v>
      </c>
      <c r="R358" s="276">
        <f>'2006'!F436</f>
        <v>5922.09</v>
      </c>
      <c r="S358" s="276">
        <f>'2006'!G436</f>
        <v>9203</v>
      </c>
      <c r="T358" s="276">
        <f>'2006'!H436</f>
        <v>4967.49</v>
      </c>
      <c r="U358" s="276">
        <f>'2006'!I436</f>
        <v>3716.79</v>
      </c>
      <c r="V358" s="276">
        <f>'2006'!J436</f>
        <v>3578.12</v>
      </c>
      <c r="W358" s="276">
        <f>'2006'!K436</f>
        <v>0</v>
      </c>
      <c r="X358" s="142">
        <f>SUM(L358:W358)</f>
        <v>54710.06</v>
      </c>
      <c r="Y358" s="164">
        <f>AVERAGE(L358:W358)</f>
        <v>4559.1716666666698</v>
      </c>
      <c r="Z358" s="168">
        <f>Y358-'Renew 07.workl'!O29</f>
        <v>0</v>
      </c>
      <c r="AA358" s="166"/>
      <c r="AB358" s="169"/>
      <c r="AC358" s="125"/>
      <c r="AD358" s="125"/>
      <c r="AE358" s="125"/>
      <c r="AF358" s="125"/>
      <c r="AG358" s="125"/>
      <c r="AH358" s="125"/>
      <c r="AI358" s="125"/>
      <c r="AJ358" s="125"/>
      <c r="AK358" s="125"/>
      <c r="AL358" s="125"/>
      <c r="AM358" s="125"/>
      <c r="AN358" s="125"/>
      <c r="AO358" s="125"/>
      <c r="AP358" s="125"/>
      <c r="AQ358" s="125"/>
      <c r="AR358" s="125"/>
      <c r="AS358" s="125"/>
      <c r="AT358" s="125"/>
      <c r="AU358" s="125"/>
      <c r="AV358" s="125"/>
    </row>
    <row r="359" spans="1:48" ht="12.75" customHeight="1">
      <c r="A359" s="330"/>
      <c r="B359" s="337"/>
      <c r="C359" s="3" t="s">
        <v>1392</v>
      </c>
      <c r="D359" s="336"/>
      <c r="E359" s="348" t="s">
        <v>376</v>
      </c>
      <c r="F359" s="233" t="s">
        <v>376</v>
      </c>
      <c r="G359" s="348" t="s">
        <v>376</v>
      </c>
      <c r="H359" s="348" t="s">
        <v>376</v>
      </c>
      <c r="I359" s="348" t="s">
        <v>376</v>
      </c>
      <c r="J359" s="348" t="s">
        <v>376</v>
      </c>
      <c r="K359" s="348" t="s">
        <v>376</v>
      </c>
      <c r="L359" s="348" t="s">
        <v>376</v>
      </c>
      <c r="M359" s="348" t="s">
        <v>376</v>
      </c>
      <c r="N359" s="348" t="s">
        <v>376</v>
      </c>
      <c r="O359" s="349" t="s">
        <v>376</v>
      </c>
      <c r="P359" s="349" t="s">
        <v>376</v>
      </c>
      <c r="Q359" s="348" t="s">
        <v>376</v>
      </c>
      <c r="R359" s="233" t="s">
        <v>376</v>
      </c>
      <c r="S359" s="348" t="s">
        <v>376</v>
      </c>
      <c r="T359" s="348" t="s">
        <v>376</v>
      </c>
      <c r="U359" s="348" t="s">
        <v>376</v>
      </c>
      <c r="V359" s="348" t="s">
        <v>376</v>
      </c>
      <c r="W359" s="150" t="s">
        <v>376</v>
      </c>
      <c r="X359" s="143"/>
      <c r="Y359" s="165"/>
      <c r="Z359" s="125"/>
      <c r="AA359" s="151"/>
      <c r="AB359" s="152"/>
      <c r="AC359" s="125"/>
      <c r="AD359" s="125"/>
      <c r="AE359" s="125"/>
      <c r="AF359" s="125"/>
      <c r="AG359" s="125"/>
      <c r="AH359" s="125"/>
      <c r="AI359" s="125"/>
      <c r="AJ359" s="125"/>
      <c r="AK359" s="125"/>
      <c r="AL359" s="125"/>
      <c r="AM359" s="125"/>
      <c r="AN359" s="125"/>
      <c r="AO359" s="125"/>
      <c r="AP359" s="125"/>
      <c r="AQ359" s="125"/>
      <c r="AR359" s="125"/>
      <c r="AS359" s="125"/>
      <c r="AT359" s="125"/>
      <c r="AU359" s="125"/>
      <c r="AV359" s="125"/>
    </row>
    <row r="360" spans="1:48" ht="12.75" customHeight="1">
      <c r="A360" s="330"/>
      <c r="B360" s="331"/>
      <c r="C360" s="3" t="s">
        <v>1051</v>
      </c>
      <c r="D360" s="2"/>
      <c r="E360" s="118">
        <f t="shared" ref="E360:P360" si="40">E358/$D$358</f>
        <v>3.5436170212765998</v>
      </c>
      <c r="F360" s="118">
        <f t="shared" si="40"/>
        <v>2.9241779497098599</v>
      </c>
      <c r="G360" s="118">
        <f t="shared" si="40"/>
        <v>8.0154738878143093</v>
      </c>
      <c r="H360" s="118">
        <f t="shared" si="40"/>
        <v>6.8507736943907203</v>
      </c>
      <c r="I360" s="118">
        <f t="shared" si="40"/>
        <v>3.53040618955513</v>
      </c>
      <c r="J360" s="118">
        <f t="shared" si="40"/>
        <v>5.2213733075435202</v>
      </c>
      <c r="K360" s="118">
        <f t="shared" si="40"/>
        <v>4.9701740812379098</v>
      </c>
      <c r="L360" s="118">
        <f t="shared" si="40"/>
        <v>2.7430174081237899</v>
      </c>
      <c r="M360" s="118">
        <f t="shared" si="40"/>
        <v>10.1546228239845</v>
      </c>
      <c r="N360" s="118">
        <f t="shared" si="40"/>
        <v>5.2389941972920697</v>
      </c>
      <c r="O360" s="118">
        <f t="shared" si="40"/>
        <v>6.9872920696324901</v>
      </c>
      <c r="P360" s="118">
        <f t="shared" si="40"/>
        <v>12.497234042553201</v>
      </c>
      <c r="Q360" s="118">
        <f>'2006'!E438</f>
        <v>15.227137330754401</v>
      </c>
      <c r="R360" s="118">
        <f>'2006'!F438</f>
        <v>11.454719535783401</v>
      </c>
      <c r="S360" s="118">
        <f>'2006'!G438</f>
        <v>17.800773694390699</v>
      </c>
      <c r="T360" s="118">
        <f>'2006'!H438</f>
        <v>9.6082978723404295</v>
      </c>
      <c r="U360" s="118">
        <f>'2006'!I438</f>
        <v>7.1891489361702101</v>
      </c>
      <c r="V360" s="118">
        <f>'2006'!J438</f>
        <v>6.9209284332688599</v>
      </c>
      <c r="W360" s="118">
        <f>'2006'!K438</f>
        <v>0</v>
      </c>
      <c r="X360" s="142">
        <f>SUM(L360:W360)</f>
        <v>105.822166344294</v>
      </c>
      <c r="Y360" s="164">
        <f>AVERAGE(L360:W360)</f>
        <v>8.8185138620244992</v>
      </c>
      <c r="Z360" s="125"/>
      <c r="AA360" s="166">
        <f>'2006'!AC437+'2005'!AI635</f>
        <v>0</v>
      </c>
      <c r="AB360" s="169">
        <f>AA360/11/D358</f>
        <v>0</v>
      </c>
      <c r="AC360" s="125"/>
      <c r="AD360" s="125"/>
      <c r="AE360" s="125"/>
      <c r="AF360" s="125"/>
      <c r="AG360" s="125"/>
      <c r="AH360" s="125"/>
      <c r="AI360" s="125"/>
      <c r="AJ360" s="125"/>
      <c r="AK360" s="125"/>
      <c r="AL360" s="125"/>
      <c r="AM360" s="125"/>
      <c r="AN360" s="125"/>
      <c r="AO360" s="125"/>
      <c r="AP360" s="125"/>
      <c r="AQ360" s="125"/>
      <c r="AR360" s="125"/>
      <c r="AS360" s="125"/>
      <c r="AT360" s="125"/>
      <c r="AU360" s="125"/>
      <c r="AV360" s="125"/>
    </row>
    <row r="361" spans="1:48" ht="12.75" customHeight="1">
      <c r="A361" s="330"/>
      <c r="B361" s="331"/>
      <c r="C361" s="3" t="s">
        <v>1393</v>
      </c>
      <c r="D361" s="337"/>
      <c r="E361" s="340"/>
      <c r="F361" s="95"/>
      <c r="G361" s="340"/>
      <c r="H361" s="340"/>
      <c r="I361" s="340"/>
      <c r="J361" s="340"/>
      <c r="K361" s="340"/>
      <c r="L361" s="340"/>
      <c r="M361" s="340"/>
      <c r="N361" s="340"/>
      <c r="O361" s="340"/>
      <c r="P361" s="340"/>
      <c r="Q361" s="95"/>
      <c r="R361" s="149"/>
      <c r="S361" s="95"/>
      <c r="T361" s="95"/>
      <c r="U361" s="95"/>
      <c r="V361" s="95"/>
      <c r="W361" s="131"/>
      <c r="X361" s="143"/>
      <c r="Y361" s="167">
        <f>Y360/D358</f>
        <v>1.7057086773741799E-2</v>
      </c>
      <c r="Z361" s="125"/>
      <c r="AA361" s="151"/>
      <c r="AB361" s="152"/>
      <c r="AC361" s="125"/>
      <c r="AD361" s="125"/>
      <c r="AE361" s="125"/>
      <c r="AF361" s="125"/>
      <c r="AG361" s="125"/>
      <c r="AH361" s="125"/>
      <c r="AI361" s="125"/>
      <c r="AJ361" s="125"/>
      <c r="AK361" s="125"/>
      <c r="AL361" s="125"/>
      <c r="AM361" s="125"/>
      <c r="AN361" s="125"/>
      <c r="AO361" s="125"/>
      <c r="AP361" s="125"/>
      <c r="AQ361" s="125"/>
      <c r="AR361" s="125"/>
      <c r="AS361" s="125"/>
      <c r="AT361" s="125"/>
      <c r="AU361" s="125"/>
      <c r="AV361" s="125"/>
    </row>
    <row r="362" spans="1:48" ht="12.75" customHeight="1">
      <c r="A362" s="330"/>
      <c r="B362" s="331"/>
      <c r="C362" s="3" t="s">
        <v>1394</v>
      </c>
      <c r="D362" s="337"/>
      <c r="E362" s="340"/>
      <c r="F362" s="95"/>
      <c r="G362" s="340"/>
      <c r="H362" s="340"/>
      <c r="I362" s="340"/>
      <c r="J362" s="340"/>
      <c r="K362" s="340"/>
      <c r="L362" s="340"/>
      <c r="M362" s="340"/>
      <c r="N362" s="340"/>
      <c r="O362" s="340"/>
      <c r="P362" s="340"/>
      <c r="Q362" s="95"/>
      <c r="R362" s="149"/>
      <c r="S362" s="95"/>
      <c r="T362" s="95"/>
      <c r="U362" s="95"/>
      <c r="V362" s="95"/>
      <c r="W362" s="131"/>
      <c r="X362" s="143"/>
      <c r="Y362" s="165"/>
      <c r="Z362" s="125"/>
      <c r="AA362" s="151"/>
      <c r="AB362" s="152"/>
      <c r="AC362" s="125"/>
      <c r="AD362" s="125"/>
      <c r="AE362" s="125"/>
      <c r="AF362" s="125"/>
      <c r="AG362" s="125"/>
      <c r="AH362" s="125"/>
      <c r="AI362" s="125"/>
      <c r="AJ362" s="125"/>
      <c r="AK362" s="125"/>
      <c r="AL362" s="125"/>
      <c r="AM362" s="125"/>
      <c r="AN362" s="125"/>
      <c r="AO362" s="125"/>
      <c r="AP362" s="125"/>
      <c r="AQ362" s="125"/>
      <c r="AR362" s="125"/>
      <c r="AS362" s="125"/>
      <c r="AT362" s="125"/>
      <c r="AU362" s="125"/>
      <c r="AV362" s="125"/>
    </row>
    <row r="363" spans="1:48" ht="12.75" customHeight="1">
      <c r="A363" s="355"/>
      <c r="B363" s="350"/>
      <c r="C363" s="359"/>
      <c r="D363" s="343"/>
      <c r="E363" s="344"/>
      <c r="F363" s="171"/>
      <c r="G363" s="344"/>
      <c r="H363" s="344"/>
      <c r="I363" s="344"/>
      <c r="J363" s="344"/>
      <c r="K363" s="344"/>
      <c r="L363" s="344"/>
      <c r="M363" s="344"/>
      <c r="N363" s="344"/>
      <c r="O363" s="344"/>
      <c r="P363" s="362"/>
      <c r="Q363" s="95"/>
      <c r="R363" s="149"/>
      <c r="S363" s="95"/>
      <c r="T363" s="95"/>
      <c r="U363" s="95"/>
      <c r="V363" s="95"/>
      <c r="W363" s="131"/>
      <c r="X363" s="143"/>
      <c r="Y363" s="165"/>
      <c r="Z363" s="125"/>
      <c r="AA363" s="151"/>
      <c r="AB363" s="152"/>
      <c r="AC363" s="125"/>
      <c r="AD363" s="125"/>
      <c r="AE363" s="125"/>
      <c r="AF363" s="125"/>
      <c r="AG363" s="125"/>
      <c r="AH363" s="125"/>
      <c r="AI363" s="125"/>
      <c r="AJ363" s="125"/>
      <c r="AK363" s="125"/>
      <c r="AL363" s="125"/>
      <c r="AM363" s="125"/>
      <c r="AN363" s="125"/>
      <c r="AO363" s="125"/>
      <c r="AP363" s="125"/>
      <c r="AQ363" s="125"/>
      <c r="AR363" s="125"/>
      <c r="AS363" s="125"/>
      <c r="AT363" s="125"/>
      <c r="AU363" s="125"/>
      <c r="AV363" s="125"/>
    </row>
    <row r="364" spans="1:48" ht="12.75" customHeight="1">
      <c r="A364" s="100" t="s">
        <v>444</v>
      </c>
      <c r="B364" s="360">
        <v>1001</v>
      </c>
      <c r="C364" s="346" t="s">
        <v>1395</v>
      </c>
      <c r="D364" s="361">
        <v>388</v>
      </c>
      <c r="E364" s="232">
        <v>63744.91</v>
      </c>
      <c r="F364" s="216">
        <v>68154.61</v>
      </c>
      <c r="G364" s="232">
        <v>66695.86</v>
      </c>
      <c r="H364" s="232">
        <v>44421.440000000002</v>
      </c>
      <c r="I364" s="232">
        <v>68012.11</v>
      </c>
      <c r="J364" s="232">
        <v>63355.71</v>
      </c>
      <c r="K364" s="232">
        <v>61940.32</v>
      </c>
      <c r="L364" s="232">
        <v>55267.57</v>
      </c>
      <c r="M364" s="232">
        <v>75175.92</v>
      </c>
      <c r="N364" s="232">
        <v>84816.8</v>
      </c>
      <c r="O364" s="232">
        <v>87033.56</v>
      </c>
      <c r="P364" s="363">
        <v>113411.09</v>
      </c>
      <c r="Q364" s="276">
        <v>66522.899999999994</v>
      </c>
      <c r="R364" s="277">
        <v>58640.43</v>
      </c>
      <c r="S364" s="276">
        <v>50572.57</v>
      </c>
      <c r="T364" s="276">
        <v>51472.95</v>
      </c>
      <c r="U364" s="276">
        <v>62528.81</v>
      </c>
      <c r="V364" s="276">
        <v>55401.71</v>
      </c>
      <c r="W364" s="131"/>
      <c r="X364" s="142">
        <f>SUM(L364:W364)</f>
        <v>760844.31</v>
      </c>
      <c r="Y364" s="164">
        <f>AVERAGE(L364:W364)</f>
        <v>69167.664545454507</v>
      </c>
      <c r="Z364" s="168">
        <f>Y364-'Renew 07.workl'!O40</f>
        <v>0</v>
      </c>
      <c r="AA364" s="151"/>
      <c r="AB364" s="152"/>
      <c r="AC364" s="125"/>
      <c r="AD364" s="125"/>
      <c r="AE364" s="125"/>
      <c r="AF364" s="125"/>
      <c r="AG364" s="125"/>
      <c r="AH364" s="125"/>
      <c r="AI364" s="125"/>
      <c r="AJ364" s="125"/>
      <c r="AK364" s="125"/>
      <c r="AL364" s="125"/>
      <c r="AM364" s="125"/>
      <c r="AN364" s="125"/>
      <c r="AO364" s="125"/>
      <c r="AP364" s="125"/>
      <c r="AQ364" s="125"/>
      <c r="AR364" s="125"/>
      <c r="AS364" s="125"/>
      <c r="AT364" s="125"/>
      <c r="AU364" s="125"/>
      <c r="AV364" s="125"/>
    </row>
    <row r="365" spans="1:48" ht="12.75" customHeight="1">
      <c r="A365" s="330"/>
      <c r="B365" s="337"/>
      <c r="C365" s="335" t="s">
        <v>1396</v>
      </c>
      <c r="D365" s="336"/>
      <c r="E365" s="276">
        <v>3658.49</v>
      </c>
      <c r="F365" s="277">
        <v>4099.46</v>
      </c>
      <c r="G365" s="276">
        <v>3953.59</v>
      </c>
      <c r="H365" s="276">
        <v>1726.14</v>
      </c>
      <c r="I365" s="276">
        <v>4085.21</v>
      </c>
      <c r="J365" s="276">
        <v>3619.57</v>
      </c>
      <c r="K365" s="276">
        <v>3478.03</v>
      </c>
      <c r="L365" s="276">
        <v>2810.76</v>
      </c>
      <c r="M365" s="276">
        <v>4801.59</v>
      </c>
      <c r="N365" s="276">
        <v>5765.68</v>
      </c>
      <c r="O365" s="276">
        <v>5987.37</v>
      </c>
      <c r="P365" s="340">
        <v>8625.11</v>
      </c>
      <c r="Q365" s="276">
        <v>3936.29</v>
      </c>
      <c r="R365" s="277">
        <v>3148.04</v>
      </c>
      <c r="S365" s="276">
        <v>2341.2600000000002</v>
      </c>
      <c r="T365" s="276">
        <v>2431.3000000000002</v>
      </c>
      <c r="U365" s="276">
        <v>3536.88</v>
      </c>
      <c r="V365" s="276">
        <v>2824.17</v>
      </c>
      <c r="W365" s="150"/>
      <c r="X365" s="143"/>
      <c r="Y365" s="165"/>
      <c r="Z365" s="168"/>
      <c r="AA365" s="334"/>
      <c r="AB365" s="169"/>
      <c r="AC365" s="168"/>
      <c r="AD365" s="168"/>
      <c r="AE365" s="168"/>
      <c r="AF365" s="168"/>
      <c r="AG365" s="168"/>
      <c r="AH365" s="125"/>
      <c r="AI365" s="125"/>
      <c r="AJ365" s="125"/>
      <c r="AK365" s="125"/>
      <c r="AL365" s="125"/>
      <c r="AM365" s="125"/>
      <c r="AN365" s="125"/>
      <c r="AO365" s="125"/>
      <c r="AP365" s="125"/>
      <c r="AQ365" s="125"/>
      <c r="AR365" s="125"/>
      <c r="AS365" s="125"/>
      <c r="AT365" s="125"/>
      <c r="AU365" s="125"/>
      <c r="AV365" s="125"/>
    </row>
    <row r="366" spans="1:48" ht="12.75" customHeight="1">
      <c r="A366" s="330"/>
      <c r="B366" s="2"/>
      <c r="C366" s="36" t="s">
        <v>696</v>
      </c>
      <c r="D366" s="2"/>
      <c r="E366" s="118">
        <f t="shared" ref="E366:P366" si="41">E364/$D$364</f>
        <v>164.29100515463901</v>
      </c>
      <c r="F366" s="118">
        <f t="shared" si="41"/>
        <v>175.656211340206</v>
      </c>
      <c r="G366" s="118">
        <f t="shared" si="41"/>
        <v>171.89654639175299</v>
      </c>
      <c r="H366" s="118">
        <f t="shared" si="41"/>
        <v>114.48824742268</v>
      </c>
      <c r="I366" s="118">
        <f t="shared" si="41"/>
        <v>175.288943298969</v>
      </c>
      <c r="J366" s="118">
        <f t="shared" si="41"/>
        <v>163.28791237113401</v>
      </c>
      <c r="K366" s="118">
        <f t="shared" si="41"/>
        <v>159.63999999999999</v>
      </c>
      <c r="L366" s="118">
        <f t="shared" si="41"/>
        <v>142.44219072164901</v>
      </c>
      <c r="M366" s="118">
        <f t="shared" si="41"/>
        <v>193.75237113402099</v>
      </c>
      <c r="N366" s="118">
        <f t="shared" si="41"/>
        <v>218.6</v>
      </c>
      <c r="O366" s="118">
        <f t="shared" si="41"/>
        <v>224.31329896907201</v>
      </c>
      <c r="P366" s="118">
        <f t="shared" si="41"/>
        <v>292.29662371133998</v>
      </c>
      <c r="Q366" s="118">
        <f>'2006'!E444</f>
        <v>171.450773195876</v>
      </c>
      <c r="R366" s="118">
        <f>'2006'!F444</f>
        <v>151.135128865979</v>
      </c>
      <c r="S366" s="118">
        <f>'2006'!G444</f>
        <v>130.34167525773199</v>
      </c>
      <c r="T366" s="118">
        <f>'2006'!H444</f>
        <v>132.66224226804101</v>
      </c>
      <c r="U366" s="118">
        <f>'2006'!I444</f>
        <v>161.15672680412399</v>
      </c>
      <c r="V366" s="118">
        <f>'2006'!J444</f>
        <v>142.78791237113401</v>
      </c>
      <c r="W366" s="110"/>
      <c r="X366" s="142">
        <f>SUM(L366:W366)</f>
        <v>1960.9389432989699</v>
      </c>
      <c r="Y366" s="164">
        <f>AVERAGE(L366:W366)</f>
        <v>178.26717666354301</v>
      </c>
      <c r="Z366" s="125"/>
      <c r="AA366" s="166">
        <f>'2006'!AC443+'2005'!AI641</f>
        <v>46208.45</v>
      </c>
      <c r="AB366" s="169">
        <f>AA366/11/D364</f>
        <v>10.826722118088099</v>
      </c>
      <c r="AC366" s="125"/>
      <c r="AD366" s="125"/>
      <c r="AE366" s="125"/>
      <c r="AF366" s="125"/>
      <c r="AG366" s="125"/>
      <c r="AH366" s="125"/>
      <c r="AI366" s="125"/>
      <c r="AJ366" s="125"/>
      <c r="AK366" s="125"/>
      <c r="AL366" s="125"/>
      <c r="AM366" s="125"/>
      <c r="AN366" s="125"/>
      <c r="AO366" s="125"/>
      <c r="AP366" s="125"/>
      <c r="AQ366" s="125"/>
      <c r="AR366" s="125"/>
      <c r="AS366" s="125"/>
      <c r="AT366" s="125"/>
      <c r="AU366" s="125"/>
      <c r="AV366" s="125"/>
    </row>
    <row r="367" spans="1:48" ht="12.75" customHeight="1">
      <c r="A367" s="330"/>
      <c r="B367" s="2"/>
      <c r="C367" s="36" t="s">
        <v>1397</v>
      </c>
      <c r="D367" s="2"/>
      <c r="E367" s="349" t="s">
        <v>1398</v>
      </c>
      <c r="F367" s="94" t="s">
        <v>1399</v>
      </c>
      <c r="G367" s="349" t="s">
        <v>1400</v>
      </c>
      <c r="H367" s="349" t="s">
        <v>1401</v>
      </c>
      <c r="I367" s="349" t="s">
        <v>1402</v>
      </c>
      <c r="J367" s="349" t="s">
        <v>1403</v>
      </c>
      <c r="K367" s="349" t="s">
        <v>1404</v>
      </c>
      <c r="L367" s="349" t="s">
        <v>1405</v>
      </c>
      <c r="M367" s="349" t="s">
        <v>1406</v>
      </c>
      <c r="N367" s="349" t="s">
        <v>1407</v>
      </c>
      <c r="O367" s="349" t="s">
        <v>1408</v>
      </c>
      <c r="P367" s="349" t="s">
        <v>1409</v>
      </c>
      <c r="Q367" s="349" t="s">
        <v>1712</v>
      </c>
      <c r="R367" s="94" t="s">
        <v>1713</v>
      </c>
      <c r="S367" s="349" t="s">
        <v>1714</v>
      </c>
      <c r="T367" s="349" t="s">
        <v>1715</v>
      </c>
      <c r="U367" s="349" t="s">
        <v>1716</v>
      </c>
      <c r="V367" s="349" t="s">
        <v>1717</v>
      </c>
      <c r="W367" s="131"/>
      <c r="X367" s="143"/>
      <c r="Y367" s="167">
        <f>Y366/D364</f>
        <v>0.45945148624624399</v>
      </c>
      <c r="Z367" s="125"/>
      <c r="AA367" s="151"/>
      <c r="AB367" s="152"/>
      <c r="AC367" s="125"/>
      <c r="AD367" s="125"/>
      <c r="AE367" s="125"/>
      <c r="AF367" s="125"/>
      <c r="AG367" s="125"/>
      <c r="AH367" s="125"/>
      <c r="AI367" s="125"/>
      <c r="AJ367" s="125"/>
      <c r="AK367" s="125"/>
      <c r="AL367" s="125"/>
      <c r="AM367" s="125"/>
      <c r="AN367" s="125"/>
      <c r="AO367" s="125"/>
      <c r="AP367" s="125"/>
      <c r="AQ367" s="125"/>
      <c r="AR367" s="125"/>
      <c r="AS367" s="125"/>
      <c r="AT367" s="125"/>
      <c r="AU367" s="125"/>
      <c r="AV367" s="125"/>
    </row>
    <row r="368" spans="1:48" ht="12.75" customHeight="1">
      <c r="A368" s="330"/>
      <c r="B368" s="2"/>
      <c r="C368" s="36" t="s">
        <v>1410</v>
      </c>
      <c r="D368" s="2"/>
      <c r="E368" s="349" t="s">
        <v>1411</v>
      </c>
      <c r="F368" s="94" t="s">
        <v>1411</v>
      </c>
      <c r="G368" s="349" t="s">
        <v>1411</v>
      </c>
      <c r="H368" s="349" t="s">
        <v>1411</v>
      </c>
      <c r="I368" s="349" t="s">
        <v>1411</v>
      </c>
      <c r="J368" s="340"/>
      <c r="K368" s="340"/>
      <c r="L368" s="349" t="s">
        <v>1411</v>
      </c>
      <c r="M368" s="340"/>
      <c r="N368" s="349" t="s">
        <v>1411</v>
      </c>
      <c r="O368" s="340"/>
      <c r="P368" s="340"/>
      <c r="Q368" s="340"/>
      <c r="R368" s="95"/>
      <c r="S368" s="340"/>
      <c r="T368" s="340"/>
      <c r="U368" s="340"/>
      <c r="V368" s="340"/>
      <c r="W368" s="131"/>
      <c r="X368" s="143"/>
      <c r="Y368" s="165"/>
      <c r="Z368" s="125"/>
      <c r="AA368" s="151"/>
      <c r="AB368" s="152"/>
      <c r="AC368" s="125"/>
      <c r="AD368" s="125"/>
      <c r="AE368" s="125"/>
      <c r="AF368" s="125"/>
      <c r="AG368" s="125"/>
      <c r="AH368" s="125"/>
      <c r="AI368" s="125"/>
      <c r="AJ368" s="125"/>
      <c r="AK368" s="125"/>
      <c r="AL368" s="125"/>
      <c r="AM368" s="125"/>
      <c r="AN368" s="125"/>
      <c r="AO368" s="125"/>
      <c r="AP368" s="125"/>
      <c r="AQ368" s="125"/>
      <c r="AR368" s="125"/>
      <c r="AS368" s="125"/>
      <c r="AT368" s="125"/>
      <c r="AU368" s="125"/>
      <c r="AV368" s="125"/>
    </row>
    <row r="369" spans="1:48" ht="12.75" customHeight="1">
      <c r="A369" s="355"/>
      <c r="B369" s="356"/>
      <c r="C369" s="222"/>
      <c r="D369" s="356"/>
      <c r="E369" s="344"/>
      <c r="F369" s="171"/>
      <c r="G369" s="362"/>
      <c r="H369" s="344"/>
      <c r="I369" s="362"/>
      <c r="J369" s="344"/>
      <c r="K369" s="362"/>
      <c r="L369" s="344"/>
      <c r="M369" s="362"/>
      <c r="N369" s="344"/>
      <c r="O369" s="362"/>
      <c r="P369" s="344"/>
      <c r="Q369" s="95"/>
      <c r="R369" s="149"/>
      <c r="S369" s="95"/>
      <c r="T369" s="95"/>
      <c r="U369" s="95"/>
      <c r="V369" s="95"/>
      <c r="W369" s="131"/>
      <c r="X369" s="143"/>
      <c r="Y369" s="165"/>
      <c r="Z369" s="125"/>
      <c r="AA369" s="151"/>
      <c r="AB369" s="152"/>
      <c r="AC369" s="125"/>
      <c r="AD369" s="125"/>
      <c r="AE369" s="125"/>
      <c r="AF369" s="125"/>
      <c r="AG369" s="125"/>
      <c r="AH369" s="125"/>
      <c r="AI369" s="125"/>
      <c r="AJ369" s="125"/>
      <c r="AK369" s="125"/>
      <c r="AL369" s="125"/>
      <c r="AM369" s="125"/>
      <c r="AN369" s="125"/>
      <c r="AO369" s="125"/>
      <c r="AP369" s="125"/>
      <c r="AQ369" s="125"/>
      <c r="AR369" s="125"/>
      <c r="AS369" s="125"/>
      <c r="AT369" s="125"/>
      <c r="AU369" s="125"/>
      <c r="AV369" s="125"/>
    </row>
    <row r="370" spans="1:48" ht="12.75" customHeight="1">
      <c r="A370" s="351" t="s">
        <v>1412</v>
      </c>
      <c r="B370" s="352">
        <v>1003</v>
      </c>
      <c r="C370" s="346" t="s">
        <v>1413</v>
      </c>
      <c r="D370" s="353">
        <v>6326</v>
      </c>
      <c r="E370" s="363"/>
      <c r="F370" s="292">
        <v>45503.62</v>
      </c>
      <c r="G370" s="168">
        <v>154187.44</v>
      </c>
      <c r="H370" s="363">
        <v>139271.67000000001</v>
      </c>
      <c r="I370" s="168">
        <v>216573.87</v>
      </c>
      <c r="J370" s="363">
        <v>173152.72</v>
      </c>
      <c r="K370" s="168">
        <v>184957.67</v>
      </c>
      <c r="L370" s="363">
        <v>206361.57</v>
      </c>
      <c r="M370" s="168">
        <v>202351.28</v>
      </c>
      <c r="N370" s="363">
        <v>264451.92</v>
      </c>
      <c r="O370" s="168">
        <v>168603.66</v>
      </c>
      <c r="P370" s="363">
        <v>104954.5</v>
      </c>
      <c r="Q370" s="276">
        <v>113466.17</v>
      </c>
      <c r="R370" s="62">
        <v>136202.6</v>
      </c>
      <c r="S370" s="340">
        <v>168872.78</v>
      </c>
      <c r="T370" s="340">
        <v>254963.85</v>
      </c>
      <c r="U370" s="340">
        <v>132165.87</v>
      </c>
      <c r="V370" s="340">
        <v>60330.2</v>
      </c>
      <c r="W370" s="390">
        <v>187227.42</v>
      </c>
      <c r="X370" s="142">
        <f>SUM(L370:W370)</f>
        <v>1999951.82</v>
      </c>
      <c r="Y370" s="164">
        <f>AVERAGE(L370:W370)</f>
        <v>166662.65166666699</v>
      </c>
      <c r="Z370" s="125"/>
      <c r="AA370" s="151"/>
      <c r="AB370" s="152"/>
      <c r="AC370" s="125"/>
      <c r="AD370" s="125"/>
      <c r="AE370" s="125"/>
      <c r="AF370" s="125"/>
      <c r="AG370" s="125"/>
      <c r="AH370" s="125"/>
      <c r="AI370" s="125"/>
      <c r="AJ370" s="125"/>
      <c r="AK370" s="125"/>
      <c r="AL370" s="125"/>
      <c r="AM370" s="125"/>
      <c r="AN370" s="125"/>
      <c r="AO370" s="125"/>
      <c r="AP370" s="125"/>
      <c r="AQ370" s="125"/>
      <c r="AR370" s="125"/>
      <c r="AS370" s="125"/>
      <c r="AT370" s="125"/>
      <c r="AU370" s="125"/>
      <c r="AV370" s="125"/>
    </row>
    <row r="371" spans="1:48" ht="12.75" customHeight="1">
      <c r="A371" s="330"/>
      <c r="B371" s="337"/>
      <c r="C371" s="3" t="s">
        <v>1414</v>
      </c>
      <c r="D371" s="336"/>
      <c r="E371" s="364"/>
      <c r="F371" s="365" t="s">
        <v>376</v>
      </c>
      <c r="G371" s="349" t="s">
        <v>376</v>
      </c>
      <c r="H371" s="349" t="s">
        <v>376</v>
      </c>
      <c r="I371" s="349" t="s">
        <v>376</v>
      </c>
      <c r="J371" s="349" t="s">
        <v>376</v>
      </c>
      <c r="K371" s="349" t="s">
        <v>376</v>
      </c>
      <c r="L371" s="349" t="s">
        <v>376</v>
      </c>
      <c r="M371" s="349" t="s">
        <v>376</v>
      </c>
      <c r="N371" s="349" t="s">
        <v>376</v>
      </c>
      <c r="O371" s="349" t="s">
        <v>376</v>
      </c>
      <c r="P371" s="349" t="s">
        <v>376</v>
      </c>
      <c r="Q371" s="348" t="s">
        <v>376</v>
      </c>
      <c r="R371" s="94" t="s">
        <v>376</v>
      </c>
      <c r="S371" s="349" t="s">
        <v>376</v>
      </c>
      <c r="T371" s="349" t="s">
        <v>376</v>
      </c>
      <c r="U371" s="349" t="s">
        <v>376</v>
      </c>
      <c r="V371" s="349" t="s">
        <v>376</v>
      </c>
      <c r="W371" s="391" t="s">
        <v>376</v>
      </c>
      <c r="X371" s="143"/>
      <c r="Y371" s="165"/>
      <c r="Z371" s="125"/>
      <c r="AA371" s="151"/>
      <c r="AB371" s="152"/>
      <c r="AC371" s="125"/>
      <c r="AD371" s="125"/>
      <c r="AE371" s="125"/>
      <c r="AF371" s="125"/>
      <c r="AG371" s="125"/>
      <c r="AH371" s="125"/>
      <c r="AI371" s="125"/>
      <c r="AJ371" s="125"/>
      <c r="AK371" s="125"/>
      <c r="AL371" s="125"/>
      <c r="AM371" s="125"/>
      <c r="AN371" s="125"/>
      <c r="AO371" s="125"/>
      <c r="AP371" s="125"/>
      <c r="AQ371" s="125"/>
      <c r="AR371" s="125"/>
      <c r="AS371" s="125"/>
      <c r="AT371" s="125"/>
      <c r="AU371" s="125"/>
      <c r="AV371" s="125"/>
    </row>
    <row r="372" spans="1:48" ht="12.75" customHeight="1">
      <c r="A372" s="330"/>
      <c r="B372" s="331"/>
      <c r="C372" s="3" t="s">
        <v>1415</v>
      </c>
      <c r="D372" s="2"/>
      <c r="E372" s="185"/>
      <c r="F372" s="214">
        <f t="shared" ref="F372:P372" si="42">F370/$D$370</f>
        <v>7.1931109705975302</v>
      </c>
      <c r="G372" s="118">
        <f t="shared" si="42"/>
        <v>24.3736073348087</v>
      </c>
      <c r="H372" s="118">
        <f t="shared" si="42"/>
        <v>22.015755611761001</v>
      </c>
      <c r="I372" s="118">
        <f t="shared" si="42"/>
        <v>34.2355153335441</v>
      </c>
      <c r="J372" s="118">
        <f t="shared" si="42"/>
        <v>27.371596585520098</v>
      </c>
      <c r="K372" s="118">
        <f t="shared" si="42"/>
        <v>29.237696806829</v>
      </c>
      <c r="L372" s="118">
        <f t="shared" si="42"/>
        <v>32.621177679418302</v>
      </c>
      <c r="M372" s="118">
        <f t="shared" si="42"/>
        <v>31.987239962061299</v>
      </c>
      <c r="N372" s="118">
        <f t="shared" si="42"/>
        <v>41.803970913689497</v>
      </c>
      <c r="O372" s="118">
        <f t="shared" si="42"/>
        <v>26.6524913057224</v>
      </c>
      <c r="P372" s="118">
        <f t="shared" si="42"/>
        <v>16.590973759089501</v>
      </c>
      <c r="Q372" s="118">
        <f>'2006'!E450</f>
        <v>17.936479607967101</v>
      </c>
      <c r="R372" s="118">
        <f>'2006'!F450</f>
        <v>21.530603857097699</v>
      </c>
      <c r="S372" s="118">
        <f>'2006'!G450</f>
        <v>26.695033196332599</v>
      </c>
      <c r="T372" s="118">
        <f>'2006'!H450</f>
        <v>40.3041179260196</v>
      </c>
      <c r="U372" s="118">
        <f>'2006'!I450</f>
        <v>20.892486563389198</v>
      </c>
      <c r="V372" s="118">
        <f>'2006'!J450</f>
        <v>9.5368637369585798</v>
      </c>
      <c r="W372" s="110">
        <f>'2006'!K450</f>
        <v>29.5964938349668</v>
      </c>
      <c r="X372" s="142">
        <f>SUM(L372:W372)</f>
        <v>316.14793234271298</v>
      </c>
      <c r="Y372" s="164">
        <f>AVERAGE(L372:W372)</f>
        <v>26.345661028559402</v>
      </c>
      <c r="Z372" s="125"/>
      <c r="AA372" s="151"/>
      <c r="AB372" s="152"/>
      <c r="AC372" s="125"/>
      <c r="AD372" s="125"/>
      <c r="AE372" s="125"/>
      <c r="AF372" s="125"/>
      <c r="AG372" s="125"/>
      <c r="AH372" s="125"/>
      <c r="AI372" s="125"/>
      <c r="AJ372" s="125"/>
      <c r="AK372" s="125"/>
      <c r="AL372" s="125"/>
      <c r="AM372" s="125"/>
      <c r="AN372" s="125"/>
      <c r="AO372" s="125"/>
      <c r="AP372" s="125"/>
      <c r="AQ372" s="125"/>
      <c r="AR372" s="125"/>
      <c r="AS372" s="125"/>
      <c r="AT372" s="125"/>
      <c r="AU372" s="125"/>
      <c r="AV372" s="125"/>
    </row>
    <row r="373" spans="1:48" ht="12.75" customHeight="1">
      <c r="A373" s="330"/>
      <c r="B373" s="331"/>
      <c r="C373" s="3" t="s">
        <v>1416</v>
      </c>
      <c r="D373" s="337"/>
      <c r="E373" s="168"/>
      <c r="F373" s="95"/>
      <c r="G373" s="340"/>
      <c r="H373" s="340"/>
      <c r="I373" s="340"/>
      <c r="J373" s="340"/>
      <c r="K373" s="340"/>
      <c r="L373" s="340"/>
      <c r="M373" s="340"/>
      <c r="N373" s="340"/>
      <c r="O373" s="340"/>
      <c r="P373" s="340"/>
      <c r="Q373" s="340"/>
      <c r="R373" s="95"/>
      <c r="S373" s="340"/>
      <c r="T373" s="340"/>
      <c r="U373" s="340"/>
      <c r="V373" s="340"/>
      <c r="W373" s="390"/>
      <c r="X373" s="143"/>
      <c r="Y373" s="167">
        <f>Y372/D370</f>
        <v>4.1646634569331899E-3</v>
      </c>
      <c r="Z373" s="125"/>
      <c r="AA373" s="151"/>
      <c r="AB373" s="152"/>
      <c r="AC373" s="125"/>
      <c r="AD373" s="125"/>
      <c r="AE373" s="125"/>
      <c r="AF373" s="125"/>
      <c r="AG373" s="125"/>
      <c r="AH373" s="125"/>
      <c r="AI373" s="125"/>
      <c r="AJ373" s="125"/>
      <c r="AK373" s="125"/>
      <c r="AL373" s="125"/>
      <c r="AM373" s="125"/>
      <c r="AN373" s="125"/>
      <c r="AO373" s="125"/>
      <c r="AP373" s="125"/>
      <c r="AQ373" s="125"/>
      <c r="AR373" s="125"/>
      <c r="AS373" s="125"/>
      <c r="AT373" s="125"/>
      <c r="AU373" s="125"/>
      <c r="AV373" s="125"/>
    </row>
    <row r="374" spans="1:48" ht="12.75" customHeight="1">
      <c r="A374" s="330"/>
      <c r="B374" s="331"/>
      <c r="C374" s="3" t="s">
        <v>1417</v>
      </c>
      <c r="D374" s="337"/>
      <c r="E374" s="340"/>
      <c r="F374" s="95"/>
      <c r="G374" s="340"/>
      <c r="H374" s="340"/>
      <c r="I374" s="340"/>
      <c r="J374" s="340"/>
      <c r="K374" s="340"/>
      <c r="L374" s="340"/>
      <c r="M374" s="340"/>
      <c r="N374" s="340"/>
      <c r="O374" s="340"/>
      <c r="P374" s="340"/>
      <c r="Q374" s="95"/>
      <c r="R374" s="149"/>
      <c r="S374" s="95"/>
      <c r="T374" s="95"/>
      <c r="U374" s="95"/>
      <c r="V374" s="95"/>
      <c r="W374" s="131"/>
      <c r="X374" s="143"/>
      <c r="Y374" s="165"/>
      <c r="Z374" s="125"/>
      <c r="AA374" s="151"/>
      <c r="AB374" s="152"/>
      <c r="AC374" s="125"/>
      <c r="AD374" s="125"/>
      <c r="AE374" s="125"/>
      <c r="AF374" s="125"/>
      <c r="AG374" s="125"/>
      <c r="AH374" s="125"/>
      <c r="AI374" s="125"/>
      <c r="AJ374" s="125"/>
      <c r="AK374" s="125"/>
      <c r="AL374" s="125"/>
      <c r="AM374" s="125"/>
      <c r="AN374" s="125"/>
      <c r="AO374" s="125"/>
      <c r="AP374" s="125"/>
      <c r="AQ374" s="125"/>
      <c r="AR374" s="125"/>
      <c r="AS374" s="125"/>
      <c r="AT374" s="125"/>
      <c r="AU374" s="125"/>
      <c r="AV374" s="125"/>
    </row>
    <row r="375" spans="1:48" ht="12.75" customHeight="1">
      <c r="A375" s="355"/>
      <c r="B375" s="350"/>
      <c r="C375" s="359"/>
      <c r="D375" s="343"/>
      <c r="E375" s="366"/>
      <c r="F375" s="171"/>
      <c r="G375" s="367"/>
      <c r="H375" s="344"/>
      <c r="I375" s="367"/>
      <c r="J375" s="344"/>
      <c r="K375" s="367"/>
      <c r="L375" s="344"/>
      <c r="M375" s="367"/>
      <c r="N375" s="344"/>
      <c r="O375" s="367"/>
      <c r="P375" s="344"/>
      <c r="Q375" s="95"/>
      <c r="R375" s="149"/>
      <c r="S375" s="95"/>
      <c r="T375" s="95"/>
      <c r="U375" s="95"/>
      <c r="V375" s="95"/>
      <c r="W375" s="131"/>
      <c r="X375" s="143"/>
      <c r="Y375" s="165"/>
      <c r="Z375" s="125"/>
      <c r="AA375" s="151"/>
      <c r="AB375" s="152"/>
      <c r="AC375" s="125"/>
      <c r="AD375" s="125"/>
      <c r="AE375" s="125"/>
      <c r="AF375" s="125"/>
      <c r="AG375" s="125"/>
      <c r="AH375" s="125"/>
      <c r="AI375" s="125"/>
      <c r="AJ375" s="125"/>
      <c r="AK375" s="125"/>
      <c r="AL375" s="125"/>
      <c r="AM375" s="125"/>
      <c r="AN375" s="125"/>
      <c r="AO375" s="125"/>
      <c r="AP375" s="125"/>
      <c r="AQ375" s="125"/>
      <c r="AR375" s="125"/>
      <c r="AS375" s="125"/>
      <c r="AT375" s="125"/>
      <c r="AU375" s="125"/>
      <c r="AV375" s="125"/>
    </row>
    <row r="376" spans="1:48" ht="12.75" customHeight="1">
      <c r="A376" s="99" t="s">
        <v>547</v>
      </c>
      <c r="B376" s="352">
        <v>1010</v>
      </c>
      <c r="C376" s="285" t="s">
        <v>1418</v>
      </c>
      <c r="D376" s="353">
        <v>1003</v>
      </c>
      <c r="E376" s="339">
        <v>41308.94</v>
      </c>
      <c r="F376" s="252">
        <v>19790.439999999999</v>
      </c>
      <c r="G376" s="339">
        <v>32284.48</v>
      </c>
      <c r="H376" s="339">
        <v>32439.85</v>
      </c>
      <c r="I376" s="339">
        <v>37068.639999999999</v>
      </c>
      <c r="J376" s="339">
        <v>32199.53</v>
      </c>
      <c r="K376" s="339">
        <v>26874.71</v>
      </c>
      <c r="L376" s="339">
        <v>29806.47</v>
      </c>
      <c r="M376" s="339">
        <v>22251.37</v>
      </c>
      <c r="N376" s="339">
        <v>29348.93</v>
      </c>
      <c r="O376" s="339">
        <v>23116.97</v>
      </c>
      <c r="P376" s="339">
        <v>29244.69</v>
      </c>
      <c r="Q376" s="340">
        <v>21073.87</v>
      </c>
      <c r="R376" s="62">
        <v>3307.37</v>
      </c>
      <c r="S376" s="340">
        <v>0</v>
      </c>
      <c r="T376" s="340">
        <v>18640.5</v>
      </c>
      <c r="U376" s="340">
        <v>27204.89</v>
      </c>
      <c r="V376" s="340">
        <v>30076.01</v>
      </c>
      <c r="W376" s="390">
        <v>33266.67</v>
      </c>
      <c r="X376" s="142">
        <f>SUM(L376:W376)</f>
        <v>267337.74</v>
      </c>
      <c r="Y376" s="164">
        <f>AVERAGE(L376:W376)</f>
        <v>22278.145</v>
      </c>
      <c r="Z376" s="125"/>
      <c r="AA376" s="151"/>
      <c r="AB376" s="152"/>
      <c r="AC376" s="125"/>
      <c r="AD376" s="125"/>
      <c r="AE376" s="125"/>
      <c r="AF376" s="125"/>
      <c r="AG376" s="125"/>
      <c r="AH376" s="125"/>
      <c r="AI376" s="125"/>
      <c r="AJ376" s="125"/>
      <c r="AK376" s="125"/>
      <c r="AL376" s="125"/>
      <c r="AM376" s="125"/>
      <c r="AN376" s="125"/>
      <c r="AO376" s="125"/>
      <c r="AP376" s="125"/>
      <c r="AQ376" s="125"/>
      <c r="AR376" s="125"/>
      <c r="AS376" s="125"/>
      <c r="AT376" s="125"/>
      <c r="AU376" s="125"/>
      <c r="AV376" s="125"/>
    </row>
    <row r="377" spans="1:48" ht="12.75" customHeight="1">
      <c r="A377" s="330"/>
      <c r="B377" s="337"/>
      <c r="C377" s="36" t="s">
        <v>1419</v>
      </c>
      <c r="D377" s="2"/>
      <c r="E377" s="349" t="s">
        <v>376</v>
      </c>
      <c r="F377" s="94" t="s">
        <v>376</v>
      </c>
      <c r="G377" s="349" t="s">
        <v>376</v>
      </c>
      <c r="H377" s="349" t="s">
        <v>376</v>
      </c>
      <c r="I377" s="349" t="s">
        <v>376</v>
      </c>
      <c r="J377" s="349" t="s">
        <v>376</v>
      </c>
      <c r="K377" s="349" t="s">
        <v>376</v>
      </c>
      <c r="L377" s="349" t="s">
        <v>376</v>
      </c>
      <c r="M377" s="349" t="s">
        <v>376</v>
      </c>
      <c r="N377" s="349" t="s">
        <v>376</v>
      </c>
      <c r="O377" s="349" t="s">
        <v>376</v>
      </c>
      <c r="P377" s="349" t="s">
        <v>376</v>
      </c>
      <c r="Q377" s="349" t="s">
        <v>376</v>
      </c>
      <c r="R377" s="94" t="s">
        <v>376</v>
      </c>
      <c r="S377" s="349" t="s">
        <v>376</v>
      </c>
      <c r="T377" s="349" t="s">
        <v>376</v>
      </c>
      <c r="U377" s="349" t="s">
        <v>376</v>
      </c>
      <c r="V377" s="349" t="s">
        <v>376</v>
      </c>
      <c r="W377" s="391" t="s">
        <v>376</v>
      </c>
      <c r="X377" s="143"/>
      <c r="Y377" s="165"/>
      <c r="Z377" s="125"/>
      <c r="AA377" s="151"/>
      <c r="AB377" s="152"/>
      <c r="AC377" s="125"/>
      <c r="AD377" s="125"/>
      <c r="AE377" s="125"/>
      <c r="AF377" s="125"/>
      <c r="AG377" s="125"/>
      <c r="AH377" s="125"/>
      <c r="AI377" s="125"/>
      <c r="AJ377" s="125"/>
      <c r="AK377" s="125"/>
      <c r="AL377" s="125"/>
      <c r="AM377" s="125"/>
      <c r="AN377" s="125"/>
      <c r="AO377" s="125"/>
      <c r="AP377" s="125"/>
      <c r="AQ377" s="125"/>
      <c r="AR377" s="125"/>
      <c r="AS377" s="125"/>
      <c r="AT377" s="125"/>
      <c r="AU377" s="125"/>
      <c r="AV377" s="125"/>
    </row>
    <row r="378" spans="1:48" ht="12.75" customHeight="1">
      <c r="A378" s="36"/>
      <c r="B378" s="331"/>
      <c r="C378" s="36" t="s">
        <v>1420</v>
      </c>
      <c r="D378" s="2"/>
      <c r="E378" s="118">
        <f t="shared" ref="E378:P378" si="43">E376/$D$376</f>
        <v>41.185383848454599</v>
      </c>
      <c r="F378" s="118">
        <f t="shared" si="43"/>
        <v>19.731246261216299</v>
      </c>
      <c r="G378" s="118">
        <f t="shared" si="43"/>
        <v>32.1879162512463</v>
      </c>
      <c r="H378" s="118">
        <f t="shared" si="43"/>
        <v>32.342821535393803</v>
      </c>
      <c r="I378" s="118">
        <f t="shared" si="43"/>
        <v>36.957766699900297</v>
      </c>
      <c r="J378" s="118">
        <f t="shared" si="43"/>
        <v>32.103220338983</v>
      </c>
      <c r="K378" s="118">
        <f t="shared" si="43"/>
        <v>26.7943270189432</v>
      </c>
      <c r="L378" s="118">
        <f t="shared" si="43"/>
        <v>29.717318045862399</v>
      </c>
      <c r="M378" s="118">
        <f t="shared" si="43"/>
        <v>22.184815553340002</v>
      </c>
      <c r="N378" s="118">
        <f t="shared" si="43"/>
        <v>29.261146560318998</v>
      </c>
      <c r="O378" s="118">
        <f t="shared" si="43"/>
        <v>23.047826520438701</v>
      </c>
      <c r="P378" s="118">
        <f t="shared" si="43"/>
        <v>29.157218344965099</v>
      </c>
      <c r="Q378" s="118">
        <f>'2006'!E456</f>
        <v>21.010837487537401</v>
      </c>
      <c r="R378" s="118">
        <f>'2006'!F456</f>
        <v>3.29747756729811</v>
      </c>
      <c r="S378" s="118">
        <f>'2006'!G456</f>
        <v>0</v>
      </c>
      <c r="T378" s="118">
        <f>'2006'!H456</f>
        <v>18.584745762711901</v>
      </c>
      <c r="U378" s="118">
        <f>'2006'!I456</f>
        <v>27.123519441675001</v>
      </c>
      <c r="V378" s="118">
        <f>'2006'!J456</f>
        <v>29.986051844466601</v>
      </c>
      <c r="W378" s="110">
        <f>'2006'!K456</f>
        <v>33.167168494516403</v>
      </c>
      <c r="X378" s="142">
        <f>SUM(L378:W378)</f>
        <v>266.53812562313101</v>
      </c>
      <c r="Y378" s="164">
        <f>AVERAGE(L378:W378)</f>
        <v>22.211510468594199</v>
      </c>
      <c r="Z378" s="125"/>
      <c r="AA378" s="151"/>
      <c r="AB378" s="152"/>
      <c r="AC378" s="125"/>
      <c r="AD378" s="125"/>
      <c r="AE378" s="125"/>
      <c r="AF378" s="125"/>
      <c r="AG378" s="125"/>
      <c r="AH378" s="125"/>
      <c r="AI378" s="125"/>
      <c r="AJ378" s="125"/>
      <c r="AK378" s="125"/>
      <c r="AL378" s="125"/>
      <c r="AM378" s="125"/>
      <c r="AN378" s="125"/>
      <c r="AO378" s="125"/>
      <c r="AP378" s="125"/>
      <c r="AQ378" s="125"/>
      <c r="AR378" s="125"/>
      <c r="AS378" s="125"/>
      <c r="AT378" s="125"/>
      <c r="AU378" s="125"/>
      <c r="AV378" s="125"/>
    </row>
    <row r="379" spans="1:48" ht="12.75" customHeight="1">
      <c r="A379" s="36"/>
      <c r="B379" s="331"/>
      <c r="C379" s="36" t="s">
        <v>1421</v>
      </c>
      <c r="D379" s="2"/>
      <c r="E379" s="340"/>
      <c r="F379" s="95"/>
      <c r="G379" s="340"/>
      <c r="H379" s="340"/>
      <c r="I379" s="340"/>
      <c r="J379" s="340"/>
      <c r="K379" s="340"/>
      <c r="L379" s="340"/>
      <c r="M379" s="340"/>
      <c r="N379" s="340"/>
      <c r="O379" s="340"/>
      <c r="P379" s="340"/>
      <c r="Q379" s="95"/>
      <c r="R379" s="149"/>
      <c r="S379" s="95"/>
      <c r="T379" s="95"/>
      <c r="U379" s="95"/>
      <c r="V379" s="95"/>
      <c r="W379" s="131"/>
      <c r="X379" s="143"/>
      <c r="Y379" s="167">
        <f>Y378/D376</f>
        <v>2.2145075242865599E-2</v>
      </c>
      <c r="Z379" s="125"/>
      <c r="AA379" s="151"/>
      <c r="AB379" s="152"/>
      <c r="AC379" s="125"/>
      <c r="AD379" s="125"/>
      <c r="AE379" s="125"/>
      <c r="AF379" s="125"/>
      <c r="AG379" s="125"/>
      <c r="AH379" s="125"/>
      <c r="AI379" s="125"/>
      <c r="AJ379" s="125"/>
      <c r="AK379" s="125"/>
      <c r="AL379" s="125"/>
      <c r="AM379" s="125"/>
      <c r="AN379" s="125"/>
      <c r="AO379" s="125"/>
      <c r="AP379" s="125"/>
      <c r="AQ379" s="125"/>
      <c r="AR379" s="125"/>
      <c r="AS379" s="125"/>
      <c r="AT379" s="125"/>
      <c r="AU379" s="125"/>
      <c r="AV379" s="125"/>
    </row>
    <row r="380" spans="1:48" ht="12.75" customHeight="1">
      <c r="A380" s="222"/>
      <c r="B380" s="350"/>
      <c r="C380" s="222"/>
      <c r="D380" s="343"/>
      <c r="E380" s="344"/>
      <c r="F380" s="171"/>
      <c r="G380" s="344"/>
      <c r="H380" s="344"/>
      <c r="I380" s="344"/>
      <c r="J380" s="344"/>
      <c r="K380" s="344"/>
      <c r="L380" s="344"/>
      <c r="M380" s="344"/>
      <c r="N380" s="344"/>
      <c r="O380" s="344"/>
      <c r="P380" s="344"/>
      <c r="Q380" s="95"/>
      <c r="R380" s="149"/>
      <c r="S380" s="95"/>
      <c r="T380" s="95"/>
      <c r="U380" s="95"/>
      <c r="V380" s="95"/>
      <c r="W380" s="131"/>
      <c r="X380" s="143"/>
      <c r="Y380" s="165"/>
      <c r="Z380" s="125"/>
      <c r="AA380" s="151"/>
      <c r="AB380" s="152"/>
      <c r="AC380" s="125"/>
      <c r="AD380" s="125"/>
      <c r="AE380" s="125"/>
      <c r="AF380" s="125"/>
      <c r="AG380" s="125"/>
      <c r="AH380" s="125"/>
      <c r="AI380" s="125"/>
      <c r="AJ380" s="125"/>
      <c r="AK380" s="125"/>
      <c r="AL380" s="125"/>
      <c r="AM380" s="125"/>
      <c r="AN380" s="125"/>
      <c r="AO380" s="125"/>
      <c r="AP380" s="125"/>
      <c r="AQ380" s="125"/>
      <c r="AR380" s="125"/>
      <c r="AS380" s="125"/>
      <c r="AT380" s="125"/>
      <c r="AU380" s="125"/>
      <c r="AV380" s="125"/>
    </row>
    <row r="381" spans="1:48" ht="12.75" customHeight="1">
      <c r="A381" s="100" t="s">
        <v>557</v>
      </c>
      <c r="B381" s="352">
        <v>1011</v>
      </c>
      <c r="C381" s="357" t="s">
        <v>558</v>
      </c>
      <c r="D381" s="358">
        <v>1318</v>
      </c>
      <c r="E381" s="334"/>
      <c r="F381" s="126"/>
      <c r="G381" s="368">
        <v>175454</v>
      </c>
      <c r="H381" s="339">
        <v>170454</v>
      </c>
      <c r="I381" s="339">
        <v>41286</v>
      </c>
      <c r="J381" s="339">
        <v>86650</v>
      </c>
      <c r="K381" s="339">
        <v>328675</v>
      </c>
      <c r="L381" s="339">
        <v>115378</v>
      </c>
      <c r="M381" s="339">
        <v>34470.699999999997</v>
      </c>
      <c r="N381" s="339">
        <v>84204</v>
      </c>
      <c r="O381" s="339">
        <v>210746</v>
      </c>
      <c r="P381" s="339">
        <v>279379</v>
      </c>
      <c r="Q381" s="276">
        <v>70668</v>
      </c>
      <c r="R381" s="277">
        <v>163450</v>
      </c>
      <c r="S381" s="340">
        <v>134176</v>
      </c>
      <c r="T381" s="340">
        <v>82408</v>
      </c>
      <c r="U381" s="340">
        <v>77169.53</v>
      </c>
      <c r="V381" s="340">
        <v>124402.87</v>
      </c>
      <c r="W381" s="390">
        <v>183327.92</v>
      </c>
      <c r="X381" s="142">
        <f>SUM(L381:W381)</f>
        <v>1559780.02</v>
      </c>
      <c r="Y381" s="164">
        <f>AVERAGE(L381:W381)</f>
        <v>129981.668333333</v>
      </c>
      <c r="Z381" s="125"/>
      <c r="AA381" s="151"/>
      <c r="AB381" s="152"/>
      <c r="AC381" s="125"/>
      <c r="AD381" s="125"/>
      <c r="AE381" s="125"/>
      <c r="AF381" s="125"/>
      <c r="AG381" s="125"/>
      <c r="AH381" s="125"/>
      <c r="AI381" s="125"/>
      <c r="AJ381" s="125"/>
      <c r="AK381" s="125"/>
      <c r="AL381" s="125"/>
      <c r="AM381" s="125"/>
      <c r="AN381" s="125"/>
      <c r="AO381" s="125"/>
      <c r="AP381" s="125"/>
      <c r="AQ381" s="125"/>
      <c r="AR381" s="125"/>
      <c r="AS381" s="125"/>
      <c r="AT381" s="125"/>
      <c r="AU381" s="125"/>
      <c r="AV381" s="125"/>
    </row>
    <row r="382" spans="1:48" ht="12.75" customHeight="1">
      <c r="A382" s="330"/>
      <c r="B382" s="337"/>
      <c r="C382" s="335" t="s">
        <v>1422</v>
      </c>
      <c r="D382" s="2"/>
      <c r="E382" s="334"/>
      <c r="F382" s="126"/>
      <c r="G382" s="369" t="s">
        <v>376</v>
      </c>
      <c r="H382" s="349" t="s">
        <v>376</v>
      </c>
      <c r="I382" s="349" t="s">
        <v>376</v>
      </c>
      <c r="J382" s="349" t="s">
        <v>376</v>
      </c>
      <c r="K382" s="349" t="s">
        <v>376</v>
      </c>
      <c r="L382" s="349" t="s">
        <v>376</v>
      </c>
      <c r="M382" s="349" t="s">
        <v>376</v>
      </c>
      <c r="N382" s="349" t="s">
        <v>376</v>
      </c>
      <c r="O382" s="349" t="s">
        <v>376</v>
      </c>
      <c r="P382" s="349" t="s">
        <v>376</v>
      </c>
      <c r="Q382" s="348" t="s">
        <v>376</v>
      </c>
      <c r="R382" s="233" t="s">
        <v>376</v>
      </c>
      <c r="S382" s="349" t="s">
        <v>376</v>
      </c>
      <c r="T382" s="349" t="s">
        <v>376</v>
      </c>
      <c r="U382" s="349" t="s">
        <v>376</v>
      </c>
      <c r="V382" s="349" t="s">
        <v>376</v>
      </c>
      <c r="W382" s="391" t="s">
        <v>376</v>
      </c>
      <c r="X382" s="143"/>
      <c r="Y382" s="165"/>
      <c r="Z382" s="125"/>
      <c r="AA382" s="151"/>
      <c r="AB382" s="152"/>
      <c r="AC382" s="125"/>
      <c r="AD382" s="125"/>
      <c r="AE382" s="125"/>
      <c r="AF382" s="125"/>
      <c r="AG382" s="125"/>
      <c r="AH382" s="125"/>
      <c r="AI382" s="125"/>
      <c r="AJ382" s="125"/>
      <c r="AK382" s="125"/>
      <c r="AL382" s="125"/>
      <c r="AM382" s="125"/>
      <c r="AN382" s="125"/>
      <c r="AO382" s="125"/>
      <c r="AP382" s="125"/>
      <c r="AQ382" s="125"/>
      <c r="AR382" s="125"/>
      <c r="AS382" s="125"/>
      <c r="AT382" s="125"/>
      <c r="AU382" s="125"/>
      <c r="AV382" s="125"/>
    </row>
    <row r="383" spans="1:48" ht="12.75" customHeight="1">
      <c r="A383" s="330"/>
      <c r="B383" s="2"/>
      <c r="C383" s="36" t="s">
        <v>1423</v>
      </c>
      <c r="D383" s="2"/>
      <c r="E383" s="370"/>
      <c r="F383" s="243"/>
      <c r="G383" s="118">
        <f t="shared" ref="G383:P383" si="44">G381/$D$381</f>
        <v>133.12139605462801</v>
      </c>
      <c r="H383" s="118">
        <f t="shared" si="44"/>
        <v>129.327769347496</v>
      </c>
      <c r="I383" s="118">
        <f t="shared" si="44"/>
        <v>31.324734446130499</v>
      </c>
      <c r="J383" s="118">
        <f t="shared" si="44"/>
        <v>65.743550834597897</v>
      </c>
      <c r="K383" s="118">
        <f t="shared" si="44"/>
        <v>249.374051593323</v>
      </c>
      <c r="L383" s="118">
        <f t="shared" si="44"/>
        <v>87.540212443095598</v>
      </c>
      <c r="M383" s="118">
        <f t="shared" si="44"/>
        <v>26.153793626707099</v>
      </c>
      <c r="N383" s="118">
        <f t="shared" si="44"/>
        <v>63.887708649468898</v>
      </c>
      <c r="O383" s="118">
        <f t="shared" si="44"/>
        <v>159.89833080424901</v>
      </c>
      <c r="P383" s="118">
        <f t="shared" si="44"/>
        <v>211.971927162367</v>
      </c>
      <c r="Q383" s="118">
        <f>'2006'!E461</f>
        <v>53.617602427921099</v>
      </c>
      <c r="R383" s="118">
        <f>'2006'!F461</f>
        <v>124.013657056146</v>
      </c>
      <c r="S383" s="118">
        <f>'2006'!G461</f>
        <v>101.802731411229</v>
      </c>
      <c r="T383" s="118">
        <f>'2006'!H461</f>
        <v>62.525037936267097</v>
      </c>
      <c r="U383" s="118">
        <f>'2006'!I461</f>
        <v>58.5504779969651</v>
      </c>
      <c r="V383" s="118">
        <f>'2006'!J461</f>
        <v>94.387610015174502</v>
      </c>
      <c r="W383" s="110">
        <f>'2006'!K461</f>
        <v>139.095538694992</v>
      </c>
      <c r="X383" s="142">
        <f>SUM(L383:W383)</f>
        <v>1183.4446282245799</v>
      </c>
      <c r="Y383" s="164">
        <f>AVERAGE(L383:W383)</f>
        <v>98.620385685381905</v>
      </c>
      <c r="Z383" s="125"/>
      <c r="AA383" s="151"/>
      <c r="AB383" s="152"/>
      <c r="AC383" s="125"/>
      <c r="AD383" s="125"/>
      <c r="AE383" s="125"/>
      <c r="AF383" s="125"/>
      <c r="AG383" s="125"/>
      <c r="AH383" s="125"/>
      <c r="AI383" s="125"/>
      <c r="AJ383" s="125"/>
      <c r="AK383" s="125"/>
      <c r="AL383" s="125"/>
      <c r="AM383" s="125"/>
      <c r="AN383" s="125"/>
      <c r="AO383" s="125"/>
      <c r="AP383" s="125"/>
      <c r="AQ383" s="125"/>
      <c r="AR383" s="125"/>
      <c r="AS383" s="125"/>
      <c r="AT383" s="125"/>
      <c r="AU383" s="125"/>
      <c r="AV383" s="125"/>
    </row>
    <row r="384" spans="1:48" ht="12.75" customHeight="1">
      <c r="A384" s="330"/>
      <c r="B384" s="2"/>
      <c r="C384" s="36" t="s">
        <v>1424</v>
      </c>
      <c r="D384" s="2"/>
      <c r="E384" s="339"/>
      <c r="F384" s="243"/>
      <c r="G384" s="340"/>
      <c r="H384" s="340"/>
      <c r="I384" s="340"/>
      <c r="J384" s="340"/>
      <c r="K384" s="340"/>
      <c r="L384" s="340"/>
      <c r="M384" s="340"/>
      <c r="N384" s="340"/>
      <c r="O384" s="340"/>
      <c r="P384" s="340"/>
      <c r="Q384" s="340"/>
      <c r="R384" s="95"/>
      <c r="S384" s="340"/>
      <c r="T384" s="340"/>
      <c r="U384" s="340"/>
      <c r="V384" s="340"/>
      <c r="W384" s="390"/>
      <c r="X384" s="143"/>
      <c r="Y384" s="167">
        <f>Y383/D381</f>
        <v>7.4825785800745004E-2</v>
      </c>
      <c r="Z384" s="125"/>
      <c r="AA384" s="151"/>
      <c r="AB384" s="152"/>
      <c r="AC384" s="125"/>
      <c r="AD384" s="125"/>
      <c r="AE384" s="125"/>
      <c r="AF384" s="125"/>
      <c r="AG384" s="125"/>
      <c r="AH384" s="125"/>
      <c r="AI384" s="125"/>
      <c r="AJ384" s="125"/>
      <c r="AK384" s="125"/>
      <c r="AL384" s="125"/>
      <c r="AM384" s="125"/>
      <c r="AN384" s="125"/>
      <c r="AO384" s="125"/>
      <c r="AP384" s="125"/>
      <c r="AQ384" s="125"/>
      <c r="AR384" s="125"/>
      <c r="AS384" s="125"/>
      <c r="AT384" s="125"/>
      <c r="AU384" s="125"/>
      <c r="AV384" s="125"/>
    </row>
    <row r="385" spans="1:48" ht="12.75" customHeight="1">
      <c r="A385" s="330"/>
      <c r="B385" s="2"/>
      <c r="C385" s="36" t="s">
        <v>1425</v>
      </c>
      <c r="D385" s="2"/>
      <c r="E385" s="340"/>
      <c r="F385" s="95"/>
      <c r="G385" s="340"/>
      <c r="H385" s="340"/>
      <c r="I385" s="340"/>
      <c r="J385" s="340"/>
      <c r="K385" s="340"/>
      <c r="L385" s="340"/>
      <c r="M385" s="340"/>
      <c r="N385" s="340"/>
      <c r="O385" s="340"/>
      <c r="P385" s="340"/>
      <c r="Q385" s="95"/>
      <c r="R385" s="149"/>
      <c r="S385" s="95"/>
      <c r="T385" s="95"/>
      <c r="U385" s="95"/>
      <c r="V385" s="95"/>
      <c r="W385" s="131"/>
      <c r="X385" s="143"/>
      <c r="Y385" s="165"/>
      <c r="Z385" s="125"/>
      <c r="AA385" s="151"/>
      <c r="AB385" s="152"/>
      <c r="AC385" s="125"/>
      <c r="AD385" s="125"/>
      <c r="AE385" s="125"/>
      <c r="AF385" s="125"/>
      <c r="AG385" s="125"/>
      <c r="AH385" s="125"/>
      <c r="AI385" s="125"/>
      <c r="AJ385" s="125"/>
      <c r="AK385" s="125"/>
      <c r="AL385" s="125"/>
      <c r="AM385" s="125"/>
      <c r="AN385" s="125"/>
      <c r="AO385" s="125"/>
      <c r="AP385" s="125"/>
      <c r="AQ385" s="125"/>
      <c r="AR385" s="125"/>
      <c r="AS385" s="125"/>
      <c r="AT385" s="125"/>
      <c r="AU385" s="125"/>
      <c r="AV385" s="125"/>
    </row>
    <row r="386" spans="1:48" ht="12.75" customHeight="1">
      <c r="A386" s="355"/>
      <c r="B386" s="356"/>
      <c r="C386" s="222"/>
      <c r="D386" s="356"/>
      <c r="E386" s="344"/>
      <c r="F386" s="171"/>
      <c r="G386" s="344"/>
      <c r="H386" s="344"/>
      <c r="I386" s="344"/>
      <c r="J386" s="344"/>
      <c r="K386" s="344"/>
      <c r="L386" s="344"/>
      <c r="M386" s="344"/>
      <c r="N386" s="344"/>
      <c r="O386" s="344"/>
      <c r="P386" s="344"/>
      <c r="Q386" s="95"/>
      <c r="R386" s="149"/>
      <c r="S386" s="95"/>
      <c r="T386" s="95"/>
      <c r="U386" s="95"/>
      <c r="V386" s="95"/>
      <c r="W386" s="131"/>
      <c r="X386" s="143"/>
      <c r="Y386" s="165"/>
      <c r="Z386" s="125"/>
      <c r="AA386" s="151"/>
      <c r="AB386" s="152"/>
      <c r="AC386" s="125"/>
      <c r="AD386" s="125"/>
      <c r="AE386" s="125"/>
      <c r="AF386" s="125"/>
      <c r="AG386" s="125"/>
      <c r="AH386" s="125"/>
      <c r="AI386" s="125"/>
      <c r="AJ386" s="125"/>
      <c r="AK386" s="125"/>
      <c r="AL386" s="125"/>
      <c r="AM386" s="125"/>
      <c r="AN386" s="125"/>
      <c r="AO386" s="125"/>
      <c r="AP386" s="125"/>
      <c r="AQ386" s="125"/>
      <c r="AR386" s="125"/>
      <c r="AS386" s="125"/>
      <c r="AT386" s="125"/>
      <c r="AU386" s="125"/>
      <c r="AV386" s="125"/>
    </row>
    <row r="387" spans="1:48" ht="12.75" customHeight="1">
      <c r="A387" s="133" t="s">
        <v>553</v>
      </c>
      <c r="B387" s="352">
        <v>1016</v>
      </c>
      <c r="C387" s="285" t="s">
        <v>1426</v>
      </c>
      <c r="D387" s="333">
        <v>3452</v>
      </c>
      <c r="E387" s="394">
        <v>34500.949999999997</v>
      </c>
      <c r="F387" s="72">
        <v>43597.14</v>
      </c>
      <c r="G387" s="339">
        <v>38294.29</v>
      </c>
      <c r="H387" s="339">
        <v>35508.57</v>
      </c>
      <c r="I387" s="339">
        <v>32930.480000000003</v>
      </c>
      <c r="J387" s="339">
        <v>28552.38</v>
      </c>
      <c r="K387" s="339">
        <v>45231.9</v>
      </c>
      <c r="L387" s="339">
        <v>49809.05</v>
      </c>
      <c r="M387" s="339">
        <v>30607.62</v>
      </c>
      <c r="N387" s="339">
        <v>41075.71</v>
      </c>
      <c r="O387" s="339">
        <v>51143.81</v>
      </c>
      <c r="P387" s="339">
        <v>51720.95</v>
      </c>
      <c r="Q387" s="276">
        <v>18326.669999999998</v>
      </c>
      <c r="R387" s="62">
        <v>13470.48</v>
      </c>
      <c r="S387" s="340">
        <v>36152.379999999997</v>
      </c>
      <c r="T387" s="340">
        <v>62230.48</v>
      </c>
      <c r="U387" s="340">
        <v>48003.81</v>
      </c>
      <c r="V387" s="340">
        <v>21326.67</v>
      </c>
      <c r="W387" s="131"/>
      <c r="X387" s="142">
        <f>SUM(L387:W387)</f>
        <v>423867.63</v>
      </c>
      <c r="Y387" s="164">
        <f>AVERAGE(L387:W387)</f>
        <v>38533.420909090899</v>
      </c>
      <c r="Z387" s="125"/>
      <c r="AA387" s="151"/>
      <c r="AB387" s="152"/>
      <c r="AC387" s="125"/>
      <c r="AD387" s="125"/>
      <c r="AE387" s="125"/>
      <c r="AF387" s="125"/>
      <c r="AG387" s="125"/>
      <c r="AH387" s="125"/>
      <c r="AI387" s="125"/>
      <c r="AJ387" s="125"/>
      <c r="AK387" s="125"/>
      <c r="AL387" s="125"/>
      <c r="AM387" s="125"/>
      <c r="AN387" s="125"/>
      <c r="AO387" s="125"/>
      <c r="AP387" s="125"/>
      <c r="AQ387" s="125"/>
      <c r="AR387" s="125"/>
      <c r="AS387" s="125"/>
      <c r="AT387" s="125"/>
      <c r="AU387" s="125"/>
      <c r="AV387" s="125"/>
    </row>
    <row r="388" spans="1:48" ht="12.75" customHeight="1">
      <c r="A388" s="395" t="s">
        <v>1427</v>
      </c>
      <c r="B388" s="337"/>
      <c r="C388" s="36" t="s">
        <v>1428</v>
      </c>
      <c r="D388" s="2"/>
      <c r="E388" s="348" t="s">
        <v>376</v>
      </c>
      <c r="F388" s="365" t="s">
        <v>376</v>
      </c>
      <c r="G388" s="349" t="s">
        <v>376</v>
      </c>
      <c r="H388" s="349" t="s">
        <v>376</v>
      </c>
      <c r="I388" s="349" t="s">
        <v>376</v>
      </c>
      <c r="J388" s="349" t="s">
        <v>376</v>
      </c>
      <c r="K388" s="349" t="s">
        <v>376</v>
      </c>
      <c r="L388" s="349" t="s">
        <v>376</v>
      </c>
      <c r="M388" s="349" t="s">
        <v>376</v>
      </c>
      <c r="N388" s="349" t="s">
        <v>376</v>
      </c>
      <c r="O388" s="349" t="s">
        <v>376</v>
      </c>
      <c r="P388" s="349" t="s">
        <v>376</v>
      </c>
      <c r="Q388" s="348" t="s">
        <v>376</v>
      </c>
      <c r="R388" s="94" t="s">
        <v>376</v>
      </c>
      <c r="S388" s="349" t="s">
        <v>376</v>
      </c>
      <c r="T388" s="349" t="s">
        <v>376</v>
      </c>
      <c r="U388" s="349" t="s">
        <v>376</v>
      </c>
      <c r="V388" s="349" t="s">
        <v>376</v>
      </c>
      <c r="W388" s="150" t="s">
        <v>376</v>
      </c>
      <c r="X388" s="143"/>
      <c r="Y388" s="165"/>
      <c r="Z388" s="125"/>
      <c r="AA388" s="151"/>
      <c r="AB388" s="152"/>
      <c r="AC388" s="125"/>
      <c r="AD388" s="125"/>
      <c r="AE388" s="125"/>
      <c r="AF388" s="125"/>
      <c r="AG388" s="125"/>
      <c r="AH388" s="125"/>
      <c r="AI388" s="125"/>
      <c r="AJ388" s="125"/>
      <c r="AK388" s="125"/>
      <c r="AL388" s="125"/>
      <c r="AM388" s="125"/>
      <c r="AN388" s="125"/>
      <c r="AO388" s="125"/>
      <c r="AP388" s="125"/>
      <c r="AQ388" s="125"/>
      <c r="AR388" s="125"/>
      <c r="AS388" s="125"/>
      <c r="AT388" s="125"/>
      <c r="AU388" s="125"/>
      <c r="AV388" s="125"/>
    </row>
    <row r="389" spans="1:48" ht="12.75" customHeight="1">
      <c r="A389" s="396" t="s">
        <v>1429</v>
      </c>
      <c r="B389" s="331"/>
      <c r="C389" s="36" t="s">
        <v>1086</v>
      </c>
      <c r="D389" s="2"/>
      <c r="E389" s="118">
        <f t="shared" ref="E389:P389" si="45">E387/$D$387</f>
        <v>9.9944814600231702</v>
      </c>
      <c r="F389" s="118">
        <f t="shared" si="45"/>
        <v>12.629530706836601</v>
      </c>
      <c r="G389" s="118">
        <f t="shared" si="45"/>
        <v>11.093363267670901</v>
      </c>
      <c r="H389" s="118">
        <f t="shared" si="45"/>
        <v>10.286376013905</v>
      </c>
      <c r="I389" s="118">
        <f t="shared" si="45"/>
        <v>9.5395365005793806</v>
      </c>
      <c r="J389" s="118">
        <f t="shared" si="45"/>
        <v>8.27125724217845</v>
      </c>
      <c r="K389" s="118">
        <f t="shared" si="45"/>
        <v>13.1030996523754</v>
      </c>
      <c r="L389" s="118">
        <f t="shared" si="45"/>
        <v>14.4290411355736</v>
      </c>
      <c r="M389" s="118">
        <f t="shared" si="45"/>
        <v>8.8666338354576997</v>
      </c>
      <c r="N389" s="118">
        <f t="shared" si="45"/>
        <v>11.899104866743899</v>
      </c>
      <c r="O389" s="118">
        <f t="shared" si="45"/>
        <v>14.8157039397451</v>
      </c>
      <c r="P389" s="118">
        <f t="shared" si="45"/>
        <v>14.982893974507499</v>
      </c>
      <c r="Q389" s="118">
        <f>'2006'!E467</f>
        <v>5.3090005793742696</v>
      </c>
      <c r="R389" s="118">
        <f>'2006'!F467</f>
        <v>3.9022247972190001</v>
      </c>
      <c r="S389" s="118">
        <f>'2006'!G467</f>
        <v>10.4728794901506</v>
      </c>
      <c r="T389" s="118">
        <f>'2006'!H467</f>
        <v>18.027369640787899</v>
      </c>
      <c r="U389" s="118">
        <f>'2006'!I467</f>
        <v>13.906086326767101</v>
      </c>
      <c r="V389" s="118">
        <f>'2006'!J467</f>
        <v>6.1780619930475096</v>
      </c>
      <c r="W389" s="131"/>
      <c r="X389" s="142">
        <f>SUM(L389:W389)</f>
        <v>122.789000579374</v>
      </c>
      <c r="Y389" s="164">
        <f>AVERAGE(L389:W389)</f>
        <v>11.1626364163068</v>
      </c>
      <c r="Z389" s="125"/>
      <c r="AA389" s="151"/>
      <c r="AB389" s="152"/>
      <c r="AC389" s="125"/>
      <c r="AD389" s="125"/>
      <c r="AE389" s="125"/>
      <c r="AF389" s="125"/>
      <c r="AG389" s="125"/>
      <c r="AH389" s="125"/>
      <c r="AI389" s="125"/>
      <c r="AJ389" s="125"/>
      <c r="AK389" s="125"/>
      <c r="AL389" s="125"/>
      <c r="AM389" s="125"/>
      <c r="AN389" s="125"/>
      <c r="AO389" s="125"/>
      <c r="AP389" s="125"/>
      <c r="AQ389" s="125"/>
      <c r="AR389" s="125"/>
      <c r="AS389" s="125"/>
      <c r="AT389" s="125"/>
      <c r="AU389" s="125"/>
      <c r="AV389" s="125"/>
    </row>
    <row r="390" spans="1:48" ht="12.75" customHeight="1">
      <c r="A390" s="354"/>
      <c r="B390" s="331"/>
      <c r="C390" s="36" t="s">
        <v>1430</v>
      </c>
      <c r="D390" s="2"/>
      <c r="E390" s="339"/>
      <c r="F390" s="95"/>
      <c r="G390" s="340"/>
      <c r="H390" s="340"/>
      <c r="I390" s="340"/>
      <c r="J390" s="340"/>
      <c r="K390" s="340"/>
      <c r="L390" s="340"/>
      <c r="M390" s="340"/>
      <c r="N390" s="340"/>
      <c r="O390" s="340"/>
      <c r="P390" s="340"/>
      <c r="Q390" s="95"/>
      <c r="R390" s="149"/>
      <c r="S390" s="95"/>
      <c r="T390" s="95"/>
      <c r="U390" s="95"/>
      <c r="V390" s="95"/>
      <c r="W390" s="131"/>
      <c r="X390" s="143"/>
      <c r="Y390" s="167">
        <f>Y389/D387</f>
        <v>3.2336721947586202E-3</v>
      </c>
      <c r="Z390" s="125"/>
      <c r="AA390" s="151"/>
      <c r="AB390" s="152"/>
      <c r="AC390" s="125"/>
      <c r="AD390" s="125"/>
      <c r="AE390" s="125"/>
      <c r="AF390" s="125"/>
      <c r="AG390" s="125"/>
      <c r="AH390" s="125"/>
      <c r="AI390" s="125"/>
      <c r="AJ390" s="125"/>
      <c r="AK390" s="125"/>
      <c r="AL390" s="125"/>
      <c r="AM390" s="125"/>
      <c r="AN390" s="125"/>
      <c r="AO390" s="125"/>
      <c r="AP390" s="125"/>
      <c r="AQ390" s="125"/>
      <c r="AR390" s="125"/>
      <c r="AS390" s="125"/>
      <c r="AT390" s="125"/>
      <c r="AU390" s="125"/>
      <c r="AV390" s="125"/>
    </row>
    <row r="391" spans="1:48" ht="12.75" customHeight="1">
      <c r="A391" s="354"/>
      <c r="B391" s="331"/>
      <c r="C391" s="36" t="s">
        <v>1431</v>
      </c>
      <c r="D391" s="2"/>
      <c r="E391" s="340"/>
      <c r="F391" s="95"/>
      <c r="G391" s="340"/>
      <c r="H391" s="340"/>
      <c r="I391" s="340"/>
      <c r="J391" s="340"/>
      <c r="K391" s="340"/>
      <c r="L391" s="340"/>
      <c r="M391" s="340"/>
      <c r="N391" s="340"/>
      <c r="O391" s="340"/>
      <c r="P391" s="340"/>
      <c r="Q391" s="95"/>
      <c r="R391" s="149"/>
      <c r="S391" s="95"/>
      <c r="T391" s="95"/>
      <c r="U391" s="95"/>
      <c r="V391" s="95"/>
      <c r="W391" s="131"/>
      <c r="X391" s="143"/>
      <c r="Y391" s="165"/>
      <c r="Z391" s="125"/>
      <c r="AA391" s="151"/>
      <c r="AB391" s="152"/>
      <c r="AC391" s="125"/>
      <c r="AD391" s="125"/>
      <c r="AE391" s="125"/>
      <c r="AF391" s="125"/>
      <c r="AG391" s="125"/>
      <c r="AH391" s="125"/>
      <c r="AI391" s="125"/>
      <c r="AJ391" s="125"/>
      <c r="AK391" s="125"/>
      <c r="AL391" s="125"/>
      <c r="AM391" s="125"/>
      <c r="AN391" s="125"/>
      <c r="AO391" s="125"/>
      <c r="AP391" s="125"/>
      <c r="AQ391" s="125"/>
      <c r="AR391" s="125"/>
      <c r="AS391" s="125"/>
      <c r="AT391" s="125"/>
      <c r="AU391" s="125"/>
      <c r="AV391" s="125"/>
    </row>
    <row r="392" spans="1:48" ht="12.75" customHeight="1">
      <c r="A392" s="397"/>
      <c r="B392" s="350"/>
      <c r="C392" s="222"/>
      <c r="D392" s="343"/>
      <c r="E392" s="344"/>
      <c r="F392" s="171"/>
      <c r="G392" s="344"/>
      <c r="H392" s="344"/>
      <c r="I392" s="344"/>
      <c r="J392" s="344"/>
      <c r="K392" s="344"/>
      <c r="L392" s="344"/>
      <c r="M392" s="344"/>
      <c r="N392" s="344"/>
      <c r="O392" s="344"/>
      <c r="P392" s="344"/>
      <c r="Q392" s="95"/>
      <c r="R392" s="149"/>
      <c r="S392" s="95"/>
      <c r="T392" s="95"/>
      <c r="U392" s="95"/>
      <c r="V392" s="95"/>
      <c r="W392" s="131"/>
      <c r="X392" s="143"/>
      <c r="Y392" s="165"/>
      <c r="Z392" s="125"/>
      <c r="AA392" s="151"/>
      <c r="AB392" s="152"/>
      <c r="AC392" s="125"/>
      <c r="AD392" s="125"/>
      <c r="AE392" s="125"/>
      <c r="AF392" s="125"/>
      <c r="AG392" s="125"/>
      <c r="AH392" s="125"/>
      <c r="AI392" s="125"/>
      <c r="AJ392" s="125"/>
      <c r="AK392" s="125"/>
      <c r="AL392" s="125"/>
      <c r="AM392" s="125"/>
      <c r="AN392" s="125"/>
      <c r="AO392" s="125"/>
      <c r="AP392" s="125"/>
      <c r="AQ392" s="125"/>
      <c r="AR392" s="125"/>
      <c r="AS392" s="125"/>
      <c r="AT392" s="125"/>
      <c r="AU392" s="125"/>
      <c r="AV392" s="125"/>
    </row>
    <row r="393" spans="1:48" ht="12.75" customHeight="1">
      <c r="A393" s="330" t="s">
        <v>588</v>
      </c>
      <c r="B393" s="331">
        <v>1031</v>
      </c>
      <c r="C393" s="346" t="s">
        <v>1432</v>
      </c>
      <c r="D393" s="347">
        <v>615</v>
      </c>
      <c r="E393" s="168"/>
      <c r="F393" s="125"/>
      <c r="G393" s="168"/>
      <c r="H393" s="168"/>
      <c r="I393" s="168"/>
      <c r="J393" s="339">
        <v>52567.89</v>
      </c>
      <c r="K393" s="339">
        <v>43770.86</v>
      </c>
      <c r="L393" s="339">
        <v>47481.8</v>
      </c>
      <c r="M393" s="339">
        <v>40850.99</v>
      </c>
      <c r="N393" s="338">
        <v>39251.629999999997</v>
      </c>
      <c r="O393" s="339">
        <v>44097.67</v>
      </c>
      <c r="P393" s="339">
        <v>50865.47</v>
      </c>
      <c r="Q393" s="276">
        <v>31208.37</v>
      </c>
      <c r="R393" s="277">
        <v>34887.839999999997</v>
      </c>
      <c r="S393" s="276">
        <v>40061.85</v>
      </c>
      <c r="T393" s="276">
        <v>43241.96</v>
      </c>
      <c r="U393" s="276">
        <v>43382.43</v>
      </c>
      <c r="V393" s="340">
        <v>35514.6</v>
      </c>
      <c r="W393" s="390">
        <v>35386.36</v>
      </c>
      <c r="X393" s="142">
        <f>SUM(L393:W393)</f>
        <v>486230.97</v>
      </c>
      <c r="Y393" s="164">
        <f>AVERAGE(L393:W393)</f>
        <v>40519.247499999998</v>
      </c>
      <c r="Z393" s="125"/>
      <c r="AA393" s="151"/>
      <c r="AB393" s="152"/>
      <c r="AC393" s="125"/>
      <c r="AD393" s="125"/>
      <c r="AE393" s="125"/>
      <c r="AF393" s="125"/>
      <c r="AG393" s="125"/>
      <c r="AH393" s="125"/>
      <c r="AI393" s="125"/>
      <c r="AJ393" s="125"/>
      <c r="AK393" s="125"/>
      <c r="AL393" s="125"/>
      <c r="AM393" s="125"/>
      <c r="AN393" s="125"/>
      <c r="AO393" s="125"/>
      <c r="AP393" s="125"/>
      <c r="AQ393" s="125"/>
      <c r="AR393" s="125"/>
      <c r="AS393" s="125"/>
      <c r="AT393" s="125"/>
      <c r="AU393" s="125"/>
      <c r="AV393" s="125"/>
    </row>
    <row r="394" spans="1:48" ht="12.75" customHeight="1">
      <c r="A394" s="330"/>
      <c r="B394" s="337"/>
      <c r="C394" s="36" t="s">
        <v>1433</v>
      </c>
      <c r="D394" s="398"/>
      <c r="E394" s="168"/>
      <c r="F394" s="125"/>
      <c r="G394" s="168"/>
      <c r="H394" s="168"/>
      <c r="I394" s="168"/>
      <c r="J394" s="340">
        <v>604.75</v>
      </c>
      <c r="K394" s="349" t="s">
        <v>376</v>
      </c>
      <c r="L394" s="340">
        <v>248.73</v>
      </c>
      <c r="M394" s="349" t="s">
        <v>376</v>
      </c>
      <c r="N394" s="349" t="s">
        <v>376</v>
      </c>
      <c r="O394" s="340">
        <v>11.84</v>
      </c>
      <c r="P394" s="340">
        <v>485.58</v>
      </c>
      <c r="Q394" s="348" t="s">
        <v>376</v>
      </c>
      <c r="R394" s="233" t="s">
        <v>376</v>
      </c>
      <c r="S394" s="348" t="s">
        <v>376</v>
      </c>
      <c r="T394" s="348" t="s">
        <v>376</v>
      </c>
      <c r="U394" s="348" t="s">
        <v>376</v>
      </c>
      <c r="V394" s="349" t="s">
        <v>376</v>
      </c>
      <c r="W394" s="391" t="s">
        <v>376</v>
      </c>
      <c r="X394" s="143"/>
      <c r="Y394" s="165"/>
      <c r="Z394" s="125"/>
      <c r="AA394" s="334"/>
      <c r="AB394" s="169"/>
      <c r="AC394" s="168"/>
      <c r="AD394" s="168"/>
      <c r="AE394" s="125"/>
      <c r="AF394" s="168"/>
      <c r="AG394" s="168"/>
      <c r="AH394" s="125"/>
      <c r="AI394" s="125"/>
      <c r="AJ394" s="125"/>
      <c r="AK394" s="125"/>
      <c r="AL394" s="125"/>
      <c r="AM394" s="125"/>
      <c r="AN394" s="125"/>
      <c r="AO394" s="125"/>
      <c r="AP394" s="125"/>
      <c r="AQ394" s="125"/>
      <c r="AR394" s="125"/>
      <c r="AS394" s="125"/>
      <c r="AT394" s="125"/>
      <c r="AU394" s="125"/>
      <c r="AV394" s="125"/>
    </row>
    <row r="395" spans="1:48" ht="12.75" customHeight="1">
      <c r="A395" s="36"/>
      <c r="B395" s="331"/>
      <c r="C395" s="36" t="s">
        <v>1259</v>
      </c>
      <c r="D395" s="337"/>
      <c r="E395" s="168"/>
      <c r="F395" s="125"/>
      <c r="G395" s="168"/>
      <c r="H395" s="168"/>
      <c r="I395" s="168"/>
      <c r="J395" s="118">
        <f t="shared" ref="J395:P395" si="46">J393/$D$393</f>
        <v>85.476243902438995</v>
      </c>
      <c r="K395" s="118">
        <f t="shared" si="46"/>
        <v>71.172130081300807</v>
      </c>
      <c r="L395" s="118">
        <f t="shared" si="46"/>
        <v>77.206178861788601</v>
      </c>
      <c r="M395" s="118">
        <f t="shared" si="46"/>
        <v>66.424373983739798</v>
      </c>
      <c r="N395" s="118">
        <f t="shared" si="46"/>
        <v>63.823788617886201</v>
      </c>
      <c r="O395" s="118">
        <f t="shared" si="46"/>
        <v>71.703528455284598</v>
      </c>
      <c r="P395" s="118">
        <f t="shared" si="46"/>
        <v>82.708081300813006</v>
      </c>
      <c r="Q395" s="118">
        <f>'2006'!E473</f>
        <v>50.745317073170703</v>
      </c>
      <c r="R395" s="118">
        <f>'2006'!F473</f>
        <v>56.728195121951202</v>
      </c>
      <c r="S395" s="118">
        <f>'2006'!G473</f>
        <v>65.141219512195093</v>
      </c>
      <c r="T395" s="118">
        <f>'2006'!H473</f>
        <v>70.312130081300793</v>
      </c>
      <c r="U395" s="118">
        <f>'2006'!I473</f>
        <v>70.540536585365899</v>
      </c>
      <c r="V395" s="118">
        <f>'2006'!J473</f>
        <v>57.747317073170699</v>
      </c>
      <c r="W395" s="110">
        <f>'2006'!K473</f>
        <v>57.538796747967503</v>
      </c>
      <c r="X395" s="142">
        <f>SUM(L395:W395)</f>
        <v>790.61946341463397</v>
      </c>
      <c r="Y395" s="164">
        <f>AVERAGE(L395:W395)</f>
        <v>65.884955284552802</v>
      </c>
      <c r="Z395" s="125"/>
      <c r="AA395" s="151"/>
      <c r="AB395" s="152"/>
      <c r="AC395" s="125"/>
      <c r="AD395" s="125"/>
      <c r="AE395" s="125"/>
      <c r="AF395" s="125"/>
      <c r="AG395" s="125"/>
      <c r="AH395" s="125"/>
      <c r="AI395" s="125"/>
      <c r="AJ395" s="125"/>
      <c r="AK395" s="125"/>
      <c r="AL395" s="125"/>
      <c r="AM395" s="125"/>
      <c r="AN395" s="125"/>
      <c r="AO395" s="125"/>
      <c r="AP395" s="125"/>
      <c r="AQ395" s="125"/>
      <c r="AR395" s="125"/>
      <c r="AS395" s="125"/>
      <c r="AT395" s="125"/>
      <c r="AU395" s="125"/>
      <c r="AV395" s="125"/>
    </row>
    <row r="396" spans="1:48" ht="12.75" customHeight="1">
      <c r="A396" s="36"/>
      <c r="B396" s="331"/>
      <c r="C396" s="36" t="s">
        <v>1434</v>
      </c>
      <c r="D396" s="337"/>
      <c r="E396" s="340"/>
      <c r="F396" s="95"/>
      <c r="G396" s="340"/>
      <c r="H396" s="340"/>
      <c r="I396" s="340"/>
      <c r="J396" s="349" t="s">
        <v>1435</v>
      </c>
      <c r="K396" s="340"/>
      <c r="L396" s="349" t="s">
        <v>1436</v>
      </c>
      <c r="M396" s="340"/>
      <c r="N396" s="340"/>
      <c r="O396" s="349" t="s">
        <v>1437</v>
      </c>
      <c r="P396" s="349" t="s">
        <v>1438</v>
      </c>
      <c r="Q396" s="340"/>
      <c r="R396" s="95"/>
      <c r="S396" s="340"/>
      <c r="T396" s="340"/>
      <c r="U396" s="340"/>
      <c r="V396" s="349"/>
      <c r="W396" s="390"/>
      <c r="X396" s="143"/>
      <c r="Y396" s="167">
        <f>Y395/D393</f>
        <v>0.107130008592769</v>
      </c>
      <c r="Z396" s="125"/>
      <c r="AA396" s="151"/>
      <c r="AB396" s="152"/>
      <c r="AC396" s="125"/>
      <c r="AD396" s="125"/>
      <c r="AE396" s="125"/>
      <c r="AF396" s="125"/>
      <c r="AG396" s="125"/>
      <c r="AH396" s="125"/>
      <c r="AI396" s="125"/>
      <c r="AJ396" s="125"/>
      <c r="AK396" s="125"/>
      <c r="AL396" s="125"/>
      <c r="AM396" s="125"/>
      <c r="AN396" s="125"/>
      <c r="AO396" s="125"/>
      <c r="AP396" s="125"/>
      <c r="AQ396" s="125"/>
      <c r="AR396" s="125"/>
      <c r="AS396" s="125"/>
      <c r="AT396" s="125"/>
      <c r="AU396" s="125"/>
      <c r="AV396" s="125"/>
    </row>
    <row r="397" spans="1:48" ht="12.75" customHeight="1">
      <c r="A397" s="36"/>
      <c r="B397" s="331"/>
      <c r="C397" s="36" t="s">
        <v>1439</v>
      </c>
      <c r="D397" s="337"/>
      <c r="E397" s="340"/>
      <c r="F397" s="95"/>
      <c r="G397" s="340"/>
      <c r="H397" s="340"/>
      <c r="I397" s="340"/>
      <c r="J397" s="340"/>
      <c r="K397" s="340"/>
      <c r="L397" s="340"/>
      <c r="M397" s="340"/>
      <c r="N397" s="340"/>
      <c r="O397" s="340"/>
      <c r="P397" s="340"/>
      <c r="Q397" s="340"/>
      <c r="R397" s="95"/>
      <c r="S397" s="340"/>
      <c r="T397" s="340"/>
      <c r="U397" s="340"/>
      <c r="V397" s="340"/>
      <c r="W397" s="390"/>
      <c r="X397" s="143"/>
      <c r="Y397" s="165"/>
      <c r="Z397" s="125"/>
      <c r="AA397" s="151"/>
      <c r="AB397" s="152"/>
      <c r="AC397" s="125"/>
      <c r="AD397" s="125"/>
      <c r="AE397" s="125"/>
      <c r="AF397" s="125"/>
      <c r="AG397" s="125"/>
      <c r="AH397" s="125"/>
      <c r="AI397" s="125"/>
      <c r="AJ397" s="125"/>
      <c r="AK397" s="125"/>
      <c r="AL397" s="125"/>
      <c r="AM397" s="125"/>
      <c r="AN397" s="125"/>
      <c r="AO397" s="125"/>
      <c r="AP397" s="125"/>
      <c r="AQ397" s="125"/>
      <c r="AR397" s="125"/>
      <c r="AS397" s="125"/>
      <c r="AT397" s="125"/>
      <c r="AU397" s="125"/>
      <c r="AV397" s="125"/>
    </row>
    <row r="398" spans="1:48" ht="12.75" customHeight="1">
      <c r="A398" s="222"/>
      <c r="B398" s="350"/>
      <c r="C398" s="222"/>
      <c r="D398" s="343"/>
      <c r="E398" s="344"/>
      <c r="F398" s="171"/>
      <c r="G398" s="344"/>
      <c r="H398" s="344"/>
      <c r="I398" s="344"/>
      <c r="J398" s="344"/>
      <c r="K398" s="344"/>
      <c r="L398" s="344"/>
      <c r="M398" s="344"/>
      <c r="N398" s="344"/>
      <c r="O398" s="344"/>
      <c r="P398" s="344"/>
      <c r="Q398" s="340"/>
      <c r="R398" s="95"/>
      <c r="S398" s="340"/>
      <c r="T398" s="340"/>
      <c r="U398" s="340"/>
      <c r="V398" s="340"/>
      <c r="W398" s="390"/>
      <c r="X398" s="143"/>
      <c r="Y398" s="165"/>
      <c r="Z398" s="125"/>
      <c r="AA398" s="151"/>
      <c r="AB398" s="152"/>
      <c r="AC398" s="125"/>
      <c r="AD398" s="125"/>
      <c r="AE398" s="125"/>
      <c r="AF398" s="125"/>
      <c r="AG398" s="125"/>
      <c r="AH398" s="125"/>
      <c r="AI398" s="125"/>
      <c r="AJ398" s="125"/>
      <c r="AK398" s="125"/>
      <c r="AL398" s="125"/>
      <c r="AM398" s="125"/>
      <c r="AN398" s="125"/>
      <c r="AO398" s="125"/>
      <c r="AP398" s="125"/>
      <c r="AQ398" s="125"/>
      <c r="AR398" s="125"/>
      <c r="AS398" s="125"/>
      <c r="AT398" s="125"/>
      <c r="AU398" s="125"/>
      <c r="AV398" s="125"/>
    </row>
    <row r="399" spans="1:48" ht="12.75" customHeight="1">
      <c r="A399" s="351" t="s">
        <v>418</v>
      </c>
      <c r="B399" s="352">
        <v>1055</v>
      </c>
      <c r="C399" s="285" t="s">
        <v>419</v>
      </c>
      <c r="D399" s="333">
        <v>120</v>
      </c>
      <c r="E399" s="399"/>
      <c r="F399" s="400"/>
      <c r="G399" s="364"/>
      <c r="H399" s="368">
        <v>19850</v>
      </c>
      <c r="I399" s="339">
        <v>22340</v>
      </c>
      <c r="J399" s="339">
        <v>21090</v>
      </c>
      <c r="K399" s="339">
        <v>20580</v>
      </c>
      <c r="L399" s="339">
        <v>20030</v>
      </c>
      <c r="M399" s="370">
        <v>19630</v>
      </c>
      <c r="N399" s="232">
        <v>20800</v>
      </c>
      <c r="O399" s="232">
        <v>19770</v>
      </c>
      <c r="P399" s="232">
        <v>19950</v>
      </c>
      <c r="Q399" s="276">
        <v>22050</v>
      </c>
      <c r="R399" s="277">
        <v>18200</v>
      </c>
      <c r="S399" s="276">
        <v>20409.52</v>
      </c>
      <c r="T399" s="340">
        <v>20295.240000000002</v>
      </c>
      <c r="U399" s="340">
        <v>19819.05</v>
      </c>
      <c r="V399" s="340">
        <v>20171.43</v>
      </c>
      <c r="W399" s="390">
        <v>20752.38</v>
      </c>
      <c r="X399" s="142">
        <f>SUM(L399:W399)</f>
        <v>241877.62</v>
      </c>
      <c r="Y399" s="164">
        <f>AVERAGE(L399:W399)</f>
        <v>20156.468333333301</v>
      </c>
      <c r="Z399" s="168">
        <f>Y399-'Renew 07.workl'!O27</f>
        <v>0</v>
      </c>
      <c r="AA399" s="151"/>
      <c r="AB399" s="152"/>
      <c r="AC399" s="125"/>
      <c r="AD399" s="125"/>
      <c r="AE399" s="125"/>
      <c r="AF399" s="125"/>
      <c r="AG399" s="125"/>
      <c r="AH399" s="125"/>
      <c r="AI399" s="125"/>
      <c r="AJ399" s="125"/>
      <c r="AK399" s="125"/>
      <c r="AL399" s="125"/>
      <c r="AM399" s="125"/>
      <c r="AN399" s="125"/>
      <c r="AO399" s="125"/>
      <c r="AP399" s="125"/>
      <c r="AQ399" s="125"/>
      <c r="AR399" s="125"/>
      <c r="AS399" s="125"/>
      <c r="AT399" s="125"/>
      <c r="AU399" s="125"/>
      <c r="AV399" s="125"/>
    </row>
    <row r="400" spans="1:48" ht="12.75" customHeight="1">
      <c r="A400" s="330"/>
      <c r="B400" s="337"/>
      <c r="C400" s="33" t="s">
        <v>1440</v>
      </c>
      <c r="D400" s="2"/>
      <c r="E400" s="334"/>
      <c r="F400" s="125"/>
      <c r="G400" s="364"/>
      <c r="H400" s="369" t="s">
        <v>376</v>
      </c>
      <c r="I400" s="349" t="s">
        <v>376</v>
      </c>
      <c r="J400" s="349" t="s">
        <v>376</v>
      </c>
      <c r="K400" s="349" t="s">
        <v>376</v>
      </c>
      <c r="L400" s="349" t="s">
        <v>376</v>
      </c>
      <c r="M400" s="391" t="s">
        <v>376</v>
      </c>
      <c r="N400" s="348" t="s">
        <v>376</v>
      </c>
      <c r="O400" s="348" t="s">
        <v>376</v>
      </c>
      <c r="P400" s="348" t="s">
        <v>376</v>
      </c>
      <c r="Q400" s="348" t="s">
        <v>376</v>
      </c>
      <c r="R400" s="233" t="s">
        <v>376</v>
      </c>
      <c r="S400" s="348" t="s">
        <v>376</v>
      </c>
      <c r="T400" s="349" t="s">
        <v>376</v>
      </c>
      <c r="U400" s="349" t="s">
        <v>376</v>
      </c>
      <c r="V400" s="349" t="s">
        <v>376</v>
      </c>
      <c r="W400" s="391" t="s">
        <v>376</v>
      </c>
      <c r="X400" s="143"/>
      <c r="Y400" s="165"/>
      <c r="Z400" s="125"/>
      <c r="AA400" s="151"/>
      <c r="AB400" s="152"/>
      <c r="AC400" s="125"/>
      <c r="AD400" s="125"/>
      <c r="AE400" s="125"/>
      <c r="AF400" s="125"/>
      <c r="AG400" s="125"/>
      <c r="AH400" s="125"/>
      <c r="AI400" s="125"/>
      <c r="AJ400" s="125"/>
      <c r="AK400" s="125"/>
      <c r="AL400" s="125"/>
      <c r="AM400" s="125"/>
      <c r="AN400" s="125"/>
      <c r="AO400" s="125"/>
      <c r="AP400" s="125"/>
      <c r="AQ400" s="125"/>
      <c r="AR400" s="125"/>
      <c r="AS400" s="125"/>
      <c r="AT400" s="125"/>
      <c r="AU400" s="125"/>
      <c r="AV400" s="125"/>
    </row>
    <row r="401" spans="1:48" ht="12.75" customHeight="1">
      <c r="A401" s="36"/>
      <c r="B401" s="331"/>
      <c r="C401" s="36" t="s">
        <v>1086</v>
      </c>
      <c r="D401" s="2"/>
      <c r="E401" s="265"/>
      <c r="F401" s="106"/>
      <c r="G401" s="240"/>
      <c r="H401" s="401">
        <f t="shared" ref="H401:P401" si="47">H399/$D$399</f>
        <v>165.416666666667</v>
      </c>
      <c r="I401" s="49">
        <f t="shared" si="47"/>
        <v>186.166666666667</v>
      </c>
      <c r="J401" s="49">
        <f t="shared" si="47"/>
        <v>175.75</v>
      </c>
      <c r="K401" s="49">
        <f t="shared" si="47"/>
        <v>171.5</v>
      </c>
      <c r="L401" s="49">
        <f t="shared" si="47"/>
        <v>166.916666666667</v>
      </c>
      <c r="M401" s="109">
        <f t="shared" si="47"/>
        <v>163.583333333333</v>
      </c>
      <c r="N401" s="110">
        <f t="shared" si="47"/>
        <v>173.333333333333</v>
      </c>
      <c r="O401" s="110">
        <f t="shared" si="47"/>
        <v>164.75</v>
      </c>
      <c r="P401" s="118">
        <f t="shared" si="47"/>
        <v>166.25</v>
      </c>
      <c r="Q401" s="118">
        <f>'2006'!E479</f>
        <v>183.75</v>
      </c>
      <c r="R401" s="118">
        <f>'2006'!F479</f>
        <v>151.666666666667</v>
      </c>
      <c r="S401" s="118">
        <f>'2006'!G479</f>
        <v>170.07933333333301</v>
      </c>
      <c r="T401" s="118">
        <f>'2006'!H479</f>
        <v>169.12700000000001</v>
      </c>
      <c r="U401" s="118">
        <f>'2006'!I479</f>
        <v>165.15875</v>
      </c>
      <c r="V401" s="118">
        <f>'2006'!J479</f>
        <v>168.09524999999999</v>
      </c>
      <c r="W401" s="110">
        <f>'2006'!K479</f>
        <v>172.9365</v>
      </c>
      <c r="X401" s="142">
        <f>SUM(L401:W401)</f>
        <v>2015.6468333333301</v>
      </c>
      <c r="Y401" s="164">
        <f>AVERAGE(L401:W401)</f>
        <v>167.97056944444401</v>
      </c>
      <c r="Z401" s="125"/>
      <c r="AA401" s="166">
        <f>'2006'!AC478+'2005'!AI676</f>
        <v>0</v>
      </c>
      <c r="AB401" s="169">
        <f>AA401/12/D399</f>
        <v>0</v>
      </c>
      <c r="AC401" s="125"/>
      <c r="AD401" s="125"/>
      <c r="AE401" s="125"/>
      <c r="AF401" s="125"/>
      <c r="AG401" s="125"/>
      <c r="AH401" s="125"/>
      <c r="AI401" s="125"/>
      <c r="AJ401" s="125"/>
      <c r="AK401" s="125"/>
      <c r="AL401" s="125"/>
      <c r="AM401" s="125"/>
      <c r="AN401" s="125"/>
      <c r="AO401" s="125"/>
      <c r="AP401" s="125"/>
      <c r="AQ401" s="125"/>
      <c r="AR401" s="125"/>
      <c r="AS401" s="125"/>
      <c r="AT401" s="125"/>
      <c r="AU401" s="125"/>
      <c r="AV401" s="125"/>
    </row>
    <row r="402" spans="1:48" ht="12.75" customHeight="1">
      <c r="A402" s="36"/>
      <c r="B402" s="331"/>
      <c r="C402" s="36" t="s">
        <v>1134</v>
      </c>
      <c r="D402" s="337"/>
      <c r="E402" s="339"/>
      <c r="F402" s="243"/>
      <c r="G402" s="339"/>
      <c r="H402" s="340"/>
      <c r="I402" s="340"/>
      <c r="J402" s="340"/>
      <c r="K402" s="340"/>
      <c r="L402" s="340"/>
      <c r="M402" s="340"/>
      <c r="N402" s="339"/>
      <c r="O402" s="339"/>
      <c r="P402" s="339"/>
      <c r="Q402" s="95"/>
      <c r="R402" s="149"/>
      <c r="S402" s="95"/>
      <c r="T402" s="95"/>
      <c r="U402" s="95"/>
      <c r="V402" s="95"/>
      <c r="W402" s="131"/>
      <c r="X402" s="143"/>
      <c r="Y402" s="167">
        <f>Y401/D399</f>
        <v>1.39975474537037</v>
      </c>
      <c r="Z402" s="125"/>
      <c r="AA402" s="151"/>
      <c r="AB402" s="152"/>
      <c r="AC402" s="125"/>
      <c r="AD402" s="125"/>
      <c r="AE402" s="125"/>
      <c r="AF402" s="125"/>
      <c r="AG402" s="125"/>
      <c r="AH402" s="125"/>
      <c r="AI402" s="125"/>
      <c r="AJ402" s="125"/>
      <c r="AK402" s="125"/>
      <c r="AL402" s="125"/>
      <c r="AM402" s="125"/>
      <c r="AN402" s="125"/>
      <c r="AO402" s="125"/>
      <c r="AP402" s="125"/>
      <c r="AQ402" s="125"/>
      <c r="AR402" s="125"/>
      <c r="AS402" s="125"/>
      <c r="AT402" s="125"/>
      <c r="AU402" s="125"/>
      <c r="AV402" s="125"/>
    </row>
    <row r="403" spans="1:48" ht="12.75" customHeight="1">
      <c r="A403" s="36"/>
      <c r="B403" s="331"/>
      <c r="C403" s="36" t="s">
        <v>1441</v>
      </c>
      <c r="D403" s="337"/>
      <c r="E403" s="340"/>
      <c r="F403" s="95"/>
      <c r="G403" s="340"/>
      <c r="H403" s="340"/>
      <c r="I403" s="340"/>
      <c r="J403" s="340"/>
      <c r="K403" s="340"/>
      <c r="L403" s="340"/>
      <c r="M403" s="340"/>
      <c r="N403" s="340"/>
      <c r="O403" s="340"/>
      <c r="P403" s="340"/>
      <c r="Q403" s="95"/>
      <c r="R403" s="149"/>
      <c r="S403" s="95"/>
      <c r="T403" s="95"/>
      <c r="U403" s="95"/>
      <c r="V403" s="95"/>
      <c r="W403" s="131"/>
      <c r="X403" s="143"/>
      <c r="Y403" s="165"/>
      <c r="Z403" s="125"/>
      <c r="AA403" s="151"/>
      <c r="AB403" s="152"/>
      <c r="AC403" s="125"/>
      <c r="AD403" s="125"/>
      <c r="AE403" s="125"/>
      <c r="AF403" s="125"/>
      <c r="AG403" s="125"/>
      <c r="AH403" s="125"/>
      <c r="AI403" s="125"/>
      <c r="AJ403" s="125"/>
      <c r="AK403" s="125"/>
      <c r="AL403" s="125"/>
      <c r="AM403" s="125"/>
      <c r="AN403" s="125"/>
      <c r="AO403" s="125"/>
      <c r="AP403" s="125"/>
      <c r="AQ403" s="125"/>
      <c r="AR403" s="125"/>
      <c r="AS403" s="125"/>
      <c r="AT403" s="125"/>
      <c r="AU403" s="125"/>
      <c r="AV403" s="125"/>
    </row>
    <row r="404" spans="1:48" ht="51.75" customHeight="1">
      <c r="A404" s="222"/>
      <c r="B404" s="350"/>
      <c r="C404" s="67" t="s">
        <v>1847</v>
      </c>
      <c r="D404" s="343"/>
      <c r="E404" s="344"/>
      <c r="F404" s="171"/>
      <c r="G404" s="344"/>
      <c r="H404" s="344"/>
      <c r="I404" s="344"/>
      <c r="J404" s="344"/>
      <c r="K404" s="344"/>
      <c r="L404" s="344"/>
      <c r="M404" s="344"/>
      <c r="N404" s="344"/>
      <c r="O404" s="344"/>
      <c r="P404" s="344"/>
      <c r="Q404" s="95"/>
      <c r="R404" s="149"/>
      <c r="S404" s="95"/>
      <c r="T404" s="95"/>
      <c r="U404" s="95"/>
      <c r="V404" s="95"/>
      <c r="W404" s="131"/>
      <c r="X404" s="143"/>
      <c r="Y404" s="165"/>
      <c r="Z404" s="125"/>
      <c r="AA404" s="151"/>
      <c r="AB404" s="152"/>
      <c r="AC404" s="125"/>
      <c r="AD404" s="125"/>
      <c r="AE404" s="125"/>
      <c r="AF404" s="125"/>
      <c r="AG404" s="125"/>
      <c r="AH404" s="125"/>
      <c r="AI404" s="125"/>
      <c r="AJ404" s="125"/>
      <c r="AK404" s="125"/>
      <c r="AL404" s="125"/>
      <c r="AM404" s="125"/>
      <c r="AN404" s="125"/>
      <c r="AO404" s="125"/>
      <c r="AP404" s="125"/>
      <c r="AQ404" s="125"/>
      <c r="AR404" s="125"/>
      <c r="AS404" s="125"/>
      <c r="AT404" s="125"/>
      <c r="AU404" s="125"/>
      <c r="AV404" s="125"/>
    </row>
    <row r="405" spans="1:48" ht="12.75" customHeight="1">
      <c r="A405" s="351" t="s">
        <v>577</v>
      </c>
      <c r="B405" s="352">
        <v>1059</v>
      </c>
      <c r="C405" s="285" t="s">
        <v>1443</v>
      </c>
      <c r="D405" s="333">
        <v>888</v>
      </c>
      <c r="E405" s="334"/>
      <c r="F405" s="125"/>
      <c r="G405" s="168"/>
      <c r="H405" s="169"/>
      <c r="I405" s="368">
        <v>5446</v>
      </c>
      <c r="J405" s="339">
        <v>23662</v>
      </c>
      <c r="K405" s="339">
        <v>29791</v>
      </c>
      <c r="L405" s="339">
        <v>21426</v>
      </c>
      <c r="M405" s="339">
        <v>22599</v>
      </c>
      <c r="N405" s="339">
        <v>22653</v>
      </c>
      <c r="O405" s="339">
        <v>21065</v>
      </c>
      <c r="P405" s="339">
        <v>19919</v>
      </c>
      <c r="Q405" s="276">
        <v>23510</v>
      </c>
      <c r="R405" s="277">
        <v>24916</v>
      </c>
      <c r="S405" s="276">
        <v>25488</v>
      </c>
      <c r="T405" s="276">
        <v>24321</v>
      </c>
      <c r="U405" s="340">
        <v>20905</v>
      </c>
      <c r="V405" s="340">
        <v>19493</v>
      </c>
      <c r="W405" s="390"/>
      <c r="X405" s="142">
        <f>SUM(L405:W405)</f>
        <v>246295</v>
      </c>
      <c r="Y405" s="164">
        <f>AVERAGE(L405:W405)</f>
        <v>22390.4545454545</v>
      </c>
      <c r="Z405" s="125"/>
      <c r="AA405" s="151"/>
      <c r="AB405" s="152"/>
      <c r="AC405" s="125"/>
      <c r="AD405" s="125"/>
      <c r="AE405" s="125"/>
      <c r="AF405" s="125"/>
      <c r="AG405" s="125"/>
      <c r="AH405" s="125"/>
      <c r="AI405" s="125"/>
      <c r="AJ405" s="125"/>
      <c r="AK405" s="125"/>
      <c r="AL405" s="125"/>
      <c r="AM405" s="125"/>
      <c r="AN405" s="125"/>
      <c r="AO405" s="125"/>
      <c r="AP405" s="125"/>
      <c r="AQ405" s="125"/>
      <c r="AR405" s="125"/>
      <c r="AS405" s="125"/>
      <c r="AT405" s="125"/>
      <c r="AU405" s="125"/>
      <c r="AV405" s="125"/>
    </row>
    <row r="406" spans="1:48" ht="12.75" customHeight="1">
      <c r="A406" s="330"/>
      <c r="B406" s="337"/>
      <c r="C406" s="36" t="s">
        <v>1444</v>
      </c>
      <c r="D406" s="2"/>
      <c r="E406" s="334"/>
      <c r="F406" s="125"/>
      <c r="G406" s="168"/>
      <c r="H406" s="169"/>
      <c r="I406" s="369" t="s">
        <v>376</v>
      </c>
      <c r="J406" s="349" t="s">
        <v>376</v>
      </c>
      <c r="K406" s="349" t="s">
        <v>376</v>
      </c>
      <c r="L406" s="349" t="s">
        <v>376</v>
      </c>
      <c r="M406" s="349" t="s">
        <v>376</v>
      </c>
      <c r="N406" s="349" t="s">
        <v>376</v>
      </c>
      <c r="O406" s="349" t="s">
        <v>376</v>
      </c>
      <c r="P406" s="349" t="s">
        <v>376</v>
      </c>
      <c r="Q406" s="348" t="s">
        <v>376</v>
      </c>
      <c r="R406" s="233" t="s">
        <v>376</v>
      </c>
      <c r="S406" s="348" t="s">
        <v>376</v>
      </c>
      <c r="T406" s="348" t="s">
        <v>376</v>
      </c>
      <c r="U406" s="349" t="s">
        <v>376</v>
      </c>
      <c r="V406" s="349" t="s">
        <v>376</v>
      </c>
      <c r="W406" s="391"/>
      <c r="X406" s="143"/>
      <c r="Y406" s="165"/>
      <c r="Z406" s="125"/>
      <c r="AA406" s="151"/>
      <c r="AB406" s="152"/>
      <c r="AC406" s="125"/>
      <c r="AD406" s="125"/>
      <c r="AE406" s="125"/>
      <c r="AF406" s="125"/>
      <c r="AG406" s="125"/>
      <c r="AH406" s="125"/>
      <c r="AI406" s="125"/>
      <c r="AJ406" s="125"/>
      <c r="AK406" s="125"/>
      <c r="AL406" s="125"/>
      <c r="AM406" s="125"/>
      <c r="AN406" s="125"/>
      <c r="AO406" s="125"/>
      <c r="AP406" s="125"/>
      <c r="AQ406" s="125"/>
      <c r="AR406" s="125"/>
      <c r="AS406" s="125"/>
      <c r="AT406" s="125"/>
      <c r="AU406" s="125"/>
      <c r="AV406" s="125"/>
    </row>
    <row r="407" spans="1:48" ht="12.75" customHeight="1">
      <c r="A407" s="36"/>
      <c r="B407" s="331"/>
      <c r="C407" s="36" t="s">
        <v>724</v>
      </c>
      <c r="D407" s="2"/>
      <c r="E407" s="265"/>
      <c r="F407" s="106"/>
      <c r="G407" s="106"/>
      <c r="H407" s="38"/>
      <c r="I407" s="401">
        <f t="shared" ref="I407:P407" si="48">I405/$D$405</f>
        <v>6.1328828828828801</v>
      </c>
      <c r="J407" s="49">
        <f t="shared" si="48"/>
        <v>26.646396396396401</v>
      </c>
      <c r="K407" s="49">
        <f t="shared" si="48"/>
        <v>33.548423423423401</v>
      </c>
      <c r="L407" s="49">
        <f t="shared" si="48"/>
        <v>24.1283783783784</v>
      </c>
      <c r="M407" s="49">
        <f t="shared" si="48"/>
        <v>25.449324324324301</v>
      </c>
      <c r="N407" s="49">
        <f t="shared" si="48"/>
        <v>25.510135135135101</v>
      </c>
      <c r="O407" s="49">
        <f t="shared" si="48"/>
        <v>23.721846846846798</v>
      </c>
      <c r="P407" s="49">
        <f t="shared" si="48"/>
        <v>22.431306306306301</v>
      </c>
      <c r="Q407" s="118">
        <f>'2006'!E485</f>
        <v>26.475225225225198</v>
      </c>
      <c r="R407" s="118">
        <f>'2006'!F485</f>
        <v>28.058558558558602</v>
      </c>
      <c r="S407" s="118">
        <f>'2006'!G485</f>
        <v>28.702702702702702</v>
      </c>
      <c r="T407" s="118">
        <f>'2006'!H485</f>
        <v>27.388513513513502</v>
      </c>
      <c r="U407" s="118">
        <f>'2006'!I485</f>
        <v>23.5416666666667</v>
      </c>
      <c r="V407" s="118">
        <f>'2006'!J485</f>
        <v>21.951576576576599</v>
      </c>
      <c r="W407" s="110"/>
      <c r="X407" s="142">
        <f>SUM(L407:W407)</f>
        <v>277.35923423423401</v>
      </c>
      <c r="Y407" s="164">
        <f>AVERAGE(L407:W407)</f>
        <v>25.214475839475799</v>
      </c>
      <c r="Z407" s="125"/>
      <c r="AA407" s="151"/>
      <c r="AB407" s="152"/>
      <c r="AC407" s="125"/>
      <c r="AD407" s="125"/>
      <c r="AE407" s="125"/>
      <c r="AF407" s="125"/>
      <c r="AG407" s="125"/>
      <c r="AH407" s="125"/>
      <c r="AI407" s="125"/>
      <c r="AJ407" s="125"/>
      <c r="AK407" s="125"/>
      <c r="AL407" s="125"/>
      <c r="AM407" s="125"/>
      <c r="AN407" s="125"/>
      <c r="AO407" s="125"/>
      <c r="AP407" s="125"/>
      <c r="AQ407" s="125"/>
      <c r="AR407" s="125"/>
      <c r="AS407" s="125"/>
      <c r="AT407" s="125"/>
      <c r="AU407" s="125"/>
      <c r="AV407" s="125"/>
    </row>
    <row r="408" spans="1:48" ht="12.75" customHeight="1">
      <c r="A408" s="36"/>
      <c r="B408" s="331"/>
      <c r="C408" s="36" t="s">
        <v>1445</v>
      </c>
      <c r="D408" s="2"/>
      <c r="E408" s="339"/>
      <c r="F408" s="243"/>
      <c r="G408" s="339"/>
      <c r="H408" s="339"/>
      <c r="I408" s="340"/>
      <c r="J408" s="340"/>
      <c r="K408" s="340"/>
      <c r="L408" s="340"/>
      <c r="M408" s="340"/>
      <c r="N408" s="340"/>
      <c r="O408" s="340"/>
      <c r="P408" s="340"/>
      <c r="Q408" s="340"/>
      <c r="R408" s="95"/>
      <c r="S408" s="340"/>
      <c r="T408" s="340"/>
      <c r="U408" s="340"/>
      <c r="V408" s="340"/>
      <c r="W408" s="390"/>
      <c r="X408" s="143"/>
      <c r="Y408" s="167">
        <f>Y407/D405</f>
        <v>2.83946799994097E-2</v>
      </c>
      <c r="Z408" s="125"/>
      <c r="AA408" s="151"/>
      <c r="AB408" s="152"/>
      <c r="AC408" s="125"/>
      <c r="AD408" s="125"/>
      <c r="AE408" s="125"/>
      <c r="AF408" s="125"/>
      <c r="AG408" s="125"/>
      <c r="AH408" s="125"/>
      <c r="AI408" s="125"/>
      <c r="AJ408" s="125"/>
      <c r="AK408" s="125"/>
      <c r="AL408" s="125"/>
      <c r="AM408" s="125"/>
      <c r="AN408" s="125"/>
      <c r="AO408" s="125"/>
      <c r="AP408" s="125"/>
      <c r="AQ408" s="125"/>
      <c r="AR408" s="125"/>
      <c r="AS408" s="125"/>
      <c r="AT408" s="125"/>
      <c r="AU408" s="125"/>
      <c r="AV408" s="125"/>
    </row>
    <row r="409" spans="1:48" ht="12.75" customHeight="1">
      <c r="A409" s="36"/>
      <c r="B409" s="331"/>
      <c r="C409" s="36" t="s">
        <v>1446</v>
      </c>
      <c r="D409" s="2"/>
      <c r="E409" s="340"/>
      <c r="F409" s="95"/>
      <c r="G409" s="340"/>
      <c r="H409" s="340"/>
      <c r="I409" s="340"/>
      <c r="J409" s="340"/>
      <c r="K409" s="340"/>
      <c r="L409" s="340"/>
      <c r="M409" s="340"/>
      <c r="N409" s="340"/>
      <c r="O409" s="340"/>
      <c r="P409" s="340"/>
      <c r="Q409" s="340"/>
      <c r="R409" s="95"/>
      <c r="S409" s="340"/>
      <c r="T409" s="340"/>
      <c r="U409" s="340"/>
      <c r="V409" s="340"/>
      <c r="W409" s="390"/>
      <c r="X409" s="143"/>
      <c r="Y409" s="165"/>
      <c r="Z409" s="125"/>
      <c r="AA409" s="151"/>
      <c r="AB409" s="152"/>
      <c r="AC409" s="125"/>
      <c r="AD409" s="125"/>
      <c r="AE409" s="125"/>
      <c r="AF409" s="125"/>
      <c r="AG409" s="125"/>
      <c r="AH409" s="125"/>
      <c r="AI409" s="125"/>
      <c r="AJ409" s="125"/>
      <c r="AK409" s="125"/>
      <c r="AL409" s="125"/>
      <c r="AM409" s="125"/>
      <c r="AN409" s="125"/>
      <c r="AO409" s="125"/>
      <c r="AP409" s="125"/>
      <c r="AQ409" s="125"/>
      <c r="AR409" s="125"/>
      <c r="AS409" s="125"/>
      <c r="AT409" s="125"/>
      <c r="AU409" s="125"/>
      <c r="AV409" s="125"/>
    </row>
    <row r="410" spans="1:48" ht="12.75" customHeight="1">
      <c r="A410" s="222"/>
      <c r="B410" s="350"/>
      <c r="C410" s="222"/>
      <c r="D410" s="356"/>
      <c r="E410" s="344"/>
      <c r="F410" s="171"/>
      <c r="G410" s="344"/>
      <c r="H410" s="344"/>
      <c r="I410" s="344"/>
      <c r="J410" s="344"/>
      <c r="K410" s="344"/>
      <c r="L410" s="344"/>
      <c r="M410" s="344"/>
      <c r="N410" s="344"/>
      <c r="O410" s="344"/>
      <c r="P410" s="344"/>
      <c r="Q410" s="340"/>
      <c r="R410" s="95"/>
      <c r="S410" s="340"/>
      <c r="T410" s="340"/>
      <c r="U410" s="340"/>
      <c r="V410" s="340"/>
      <c r="W410" s="390"/>
      <c r="X410" s="143"/>
      <c r="Y410" s="165"/>
      <c r="Z410" s="125"/>
      <c r="AA410" s="151"/>
      <c r="AB410" s="152"/>
      <c r="AC410" s="125"/>
      <c r="AD410" s="125"/>
      <c r="AE410" s="125"/>
      <c r="AF410" s="125"/>
      <c r="AG410" s="125"/>
      <c r="AH410" s="125"/>
      <c r="AI410" s="125"/>
      <c r="AJ410" s="125"/>
      <c r="AK410" s="125"/>
      <c r="AL410" s="125"/>
      <c r="AM410" s="125"/>
      <c r="AN410" s="125"/>
      <c r="AO410" s="125"/>
      <c r="AP410" s="125"/>
      <c r="AQ410" s="125"/>
      <c r="AR410" s="125"/>
      <c r="AS410" s="125"/>
      <c r="AT410" s="125"/>
      <c r="AU410" s="125"/>
      <c r="AV410" s="125"/>
    </row>
    <row r="411" spans="1:48" ht="12.75" customHeight="1">
      <c r="A411" s="351" t="s">
        <v>1447</v>
      </c>
      <c r="B411" s="352">
        <v>1049</v>
      </c>
      <c r="C411" s="285" t="s">
        <v>1448</v>
      </c>
      <c r="D411" s="333">
        <v>591</v>
      </c>
      <c r="E411" s="334"/>
      <c r="F411" s="125"/>
      <c r="G411" s="168"/>
      <c r="H411" s="168"/>
      <c r="I411" s="168"/>
      <c r="J411" s="334"/>
      <c r="K411" s="368">
        <v>18166.5</v>
      </c>
      <c r="L411" s="339">
        <v>40318.644999999997</v>
      </c>
      <c r="M411" s="339">
        <v>26877.4</v>
      </c>
      <c r="N411" s="339">
        <v>35315.4</v>
      </c>
      <c r="O411" s="339">
        <v>33994.9</v>
      </c>
      <c r="P411" s="339">
        <v>40763.65</v>
      </c>
      <c r="Q411" s="276">
        <v>30305.5</v>
      </c>
      <c r="R411" s="277">
        <v>31367.200000000001</v>
      </c>
      <c r="S411" s="276">
        <v>37648.050000000003</v>
      </c>
      <c r="T411" s="276">
        <v>28491.45</v>
      </c>
      <c r="U411" s="276">
        <v>27563.65</v>
      </c>
      <c r="V411" s="276">
        <v>29511</v>
      </c>
      <c r="W411" s="390">
        <v>27055.75</v>
      </c>
      <c r="X411" s="142">
        <f>SUM(L411:W411)</f>
        <v>389212.59499999997</v>
      </c>
      <c r="Y411" s="164">
        <f>AVERAGE(L411:W411)</f>
        <v>32434.382916666698</v>
      </c>
      <c r="Z411" s="125"/>
      <c r="AA411" s="151"/>
      <c r="AB411" s="152"/>
      <c r="AC411" s="125"/>
      <c r="AD411" s="125"/>
      <c r="AE411" s="125"/>
      <c r="AF411" s="125"/>
      <c r="AG411" s="125"/>
      <c r="AH411" s="125"/>
      <c r="AI411" s="125"/>
      <c r="AJ411" s="125"/>
      <c r="AK411" s="125"/>
      <c r="AL411" s="125"/>
      <c r="AM411" s="125"/>
      <c r="AN411" s="125"/>
      <c r="AO411" s="125"/>
      <c r="AP411" s="125"/>
      <c r="AQ411" s="125"/>
      <c r="AR411" s="125"/>
      <c r="AS411" s="125"/>
      <c r="AT411" s="125"/>
      <c r="AU411" s="125"/>
      <c r="AV411" s="125"/>
    </row>
    <row r="412" spans="1:48" ht="12.75" customHeight="1">
      <c r="A412" s="330"/>
      <c r="B412" s="337"/>
      <c r="C412" s="36" t="s">
        <v>1449</v>
      </c>
      <c r="D412" s="2"/>
      <c r="E412" s="334"/>
      <c r="F412" s="125"/>
      <c r="G412" s="168"/>
      <c r="H412" s="168"/>
      <c r="I412" s="168"/>
      <c r="J412" s="334"/>
      <c r="K412" s="369" t="s">
        <v>376</v>
      </c>
      <c r="L412" s="340">
        <v>1615.3</v>
      </c>
      <c r="M412" s="349" t="s">
        <v>376</v>
      </c>
      <c r="N412" s="340">
        <v>864.81</v>
      </c>
      <c r="O412" s="340">
        <v>666.74</v>
      </c>
      <c r="P412" s="340">
        <v>1682.05</v>
      </c>
      <c r="Q412" s="276">
        <v>113.33</v>
      </c>
      <c r="R412" s="406">
        <v>272.58</v>
      </c>
      <c r="S412" s="276">
        <v>1214.71</v>
      </c>
      <c r="T412" s="348" t="s">
        <v>376</v>
      </c>
      <c r="U412" s="348" t="s">
        <v>376</v>
      </c>
      <c r="V412" s="348" t="s">
        <v>376</v>
      </c>
      <c r="W412" s="391" t="s">
        <v>376</v>
      </c>
      <c r="X412" s="143"/>
      <c r="Y412" s="165"/>
      <c r="Z412" s="125"/>
      <c r="AA412" s="151"/>
      <c r="AB412" s="152"/>
      <c r="AC412" s="168"/>
      <c r="AD412" s="125"/>
      <c r="AE412" s="168"/>
      <c r="AF412" s="168"/>
      <c r="AG412" s="168"/>
      <c r="AH412" s="125"/>
      <c r="AI412" s="125"/>
      <c r="AJ412" s="125"/>
      <c r="AK412" s="125"/>
      <c r="AL412" s="125"/>
      <c r="AM412" s="125"/>
      <c r="AN412" s="125"/>
      <c r="AO412" s="125"/>
      <c r="AP412" s="125"/>
      <c r="AQ412" s="125"/>
      <c r="AR412" s="125"/>
      <c r="AS412" s="125"/>
      <c r="AT412" s="125"/>
      <c r="AU412" s="125"/>
      <c r="AV412" s="125"/>
    </row>
    <row r="413" spans="1:48" ht="12.75" customHeight="1">
      <c r="A413" s="36"/>
      <c r="B413" s="331"/>
      <c r="C413" s="36" t="s">
        <v>682</v>
      </c>
      <c r="D413" s="2"/>
      <c r="E413" s="370"/>
      <c r="F413" s="402"/>
      <c r="G413" s="403"/>
      <c r="H413" s="403"/>
      <c r="I413" s="403"/>
      <c r="J413" s="265"/>
      <c r="K413" s="401">
        <f t="shared" ref="K413:P413" si="49">K411/$D$411</f>
        <v>30.738578680202998</v>
      </c>
      <c r="L413" s="49">
        <f t="shared" si="49"/>
        <v>68.221057529610803</v>
      </c>
      <c r="M413" s="49">
        <f t="shared" si="49"/>
        <v>45.477834179356996</v>
      </c>
      <c r="N413" s="49">
        <f t="shared" si="49"/>
        <v>59.7553299492386</v>
      </c>
      <c r="O413" s="49">
        <f t="shared" si="49"/>
        <v>57.520981387478898</v>
      </c>
      <c r="P413" s="49">
        <f t="shared" si="49"/>
        <v>68.974027072758005</v>
      </c>
      <c r="Q413" s="118">
        <f>'2006'!E491</f>
        <v>51.278341793570199</v>
      </c>
      <c r="R413" s="118">
        <f>'2006'!F491</f>
        <v>53.074788494077801</v>
      </c>
      <c r="S413" s="118">
        <f>'2006'!G491</f>
        <v>63.702284263959399</v>
      </c>
      <c r="T413" s="118">
        <f>'2006'!H491</f>
        <v>48.208883248730999</v>
      </c>
      <c r="U413" s="118">
        <f>'2006'!I491</f>
        <v>46.639001692047401</v>
      </c>
      <c r="V413" s="118">
        <f>'2006'!J491</f>
        <v>49.934010152284301</v>
      </c>
      <c r="W413" s="110">
        <f>'2006'!K491</f>
        <v>45.779610829103198</v>
      </c>
      <c r="X413" s="142">
        <f>SUM(L413:W413)</f>
        <v>658.56615059221701</v>
      </c>
      <c r="Y413" s="164">
        <f>AVERAGE(L413:W413)</f>
        <v>54.880512549351401</v>
      </c>
      <c r="Z413" s="125"/>
      <c r="AA413" s="151"/>
      <c r="AB413" s="152"/>
      <c r="AC413" s="125"/>
      <c r="AD413" s="125"/>
      <c r="AE413" s="125"/>
      <c r="AF413" s="125"/>
      <c r="AG413" s="125"/>
      <c r="AH413" s="125"/>
      <c r="AI413" s="125"/>
      <c r="AJ413" s="125"/>
      <c r="AK413" s="125"/>
      <c r="AL413" s="125"/>
      <c r="AM413" s="125"/>
      <c r="AN413" s="125"/>
      <c r="AO413" s="125"/>
      <c r="AP413" s="125"/>
      <c r="AQ413" s="125"/>
      <c r="AR413" s="125"/>
      <c r="AS413" s="125"/>
      <c r="AT413" s="125"/>
      <c r="AU413" s="125"/>
      <c r="AV413" s="125"/>
    </row>
    <row r="414" spans="1:48" ht="12.75" customHeight="1">
      <c r="A414" s="36"/>
      <c r="B414" s="331"/>
      <c r="C414" s="36" t="s">
        <v>1450</v>
      </c>
      <c r="D414" s="337"/>
      <c r="E414" s="339"/>
      <c r="F414" s="243"/>
      <c r="G414" s="339"/>
      <c r="H414" s="339"/>
      <c r="I414" s="339"/>
      <c r="J414" s="339"/>
      <c r="K414" s="340"/>
      <c r="L414" s="349" t="s">
        <v>1451</v>
      </c>
      <c r="M414" s="340"/>
      <c r="N414" s="349" t="s">
        <v>1452</v>
      </c>
      <c r="O414" s="349" t="s">
        <v>1453</v>
      </c>
      <c r="P414" s="349" t="s">
        <v>1454</v>
      </c>
      <c r="Q414" s="349" t="s">
        <v>1719</v>
      </c>
      <c r="R414" s="94" t="s">
        <v>1720</v>
      </c>
      <c r="S414" s="349" t="s">
        <v>1721</v>
      </c>
      <c r="T414" s="340"/>
      <c r="U414" s="340"/>
      <c r="V414" s="340"/>
      <c r="W414" s="390"/>
      <c r="X414" s="143"/>
      <c r="Y414" s="167">
        <f>Y413/D411</f>
        <v>9.2860427325467704E-2</v>
      </c>
      <c r="Z414" s="125"/>
      <c r="AA414" s="151"/>
      <c r="AB414" s="152"/>
      <c r="AC414" s="125"/>
      <c r="AD414" s="125"/>
      <c r="AE414" s="125"/>
      <c r="AF414" s="125"/>
      <c r="AG414" s="125"/>
      <c r="AH414" s="125"/>
      <c r="AI414" s="125"/>
      <c r="AJ414" s="125"/>
      <c r="AK414" s="125"/>
      <c r="AL414" s="125"/>
      <c r="AM414" s="125"/>
      <c r="AN414" s="125"/>
      <c r="AO414" s="125"/>
      <c r="AP414" s="125"/>
      <c r="AQ414" s="125"/>
      <c r="AR414" s="125"/>
      <c r="AS414" s="125"/>
      <c r="AT414" s="125"/>
      <c r="AU414" s="125"/>
      <c r="AV414" s="125"/>
    </row>
    <row r="415" spans="1:48" ht="12.75" customHeight="1">
      <c r="A415" s="36"/>
      <c r="B415" s="331"/>
      <c r="C415" s="36" t="s">
        <v>1455</v>
      </c>
      <c r="D415" s="337"/>
      <c r="E415" s="340"/>
      <c r="F415" s="95"/>
      <c r="G415" s="340"/>
      <c r="H415" s="340"/>
      <c r="I415" s="340"/>
      <c r="J415" s="340"/>
      <c r="K415" s="340"/>
      <c r="L415" s="340"/>
      <c r="M415" s="340"/>
      <c r="N415" s="340"/>
      <c r="O415" s="340"/>
      <c r="P415" s="340"/>
      <c r="Q415" s="340"/>
      <c r="R415" s="95"/>
      <c r="S415" s="340"/>
      <c r="T415" s="340"/>
      <c r="U415" s="340"/>
      <c r="V415" s="340"/>
      <c r="W415" s="390"/>
      <c r="X415" s="143"/>
      <c r="Y415" s="165"/>
      <c r="Z415" s="125"/>
      <c r="AA415" s="151"/>
      <c r="AB415" s="152"/>
      <c r="AC415" s="125"/>
      <c r="AD415" s="125"/>
      <c r="AE415" s="125"/>
      <c r="AF415" s="125"/>
      <c r="AG415" s="125"/>
      <c r="AH415" s="125"/>
      <c r="AI415" s="125"/>
      <c r="AJ415" s="125"/>
      <c r="AK415" s="125"/>
      <c r="AL415" s="125"/>
      <c r="AM415" s="125"/>
      <c r="AN415" s="125"/>
      <c r="AO415" s="125"/>
      <c r="AP415" s="125"/>
      <c r="AQ415" s="125"/>
      <c r="AR415" s="125"/>
      <c r="AS415" s="125"/>
      <c r="AT415" s="125"/>
      <c r="AU415" s="125"/>
      <c r="AV415" s="125"/>
    </row>
    <row r="416" spans="1:48" ht="12.75" customHeight="1">
      <c r="A416" s="36"/>
      <c r="B416" s="331"/>
      <c r="C416" s="36" t="s">
        <v>1456</v>
      </c>
      <c r="D416" s="337"/>
      <c r="E416" s="340"/>
      <c r="F416" s="95"/>
      <c r="G416" s="340"/>
      <c r="H416" s="340"/>
      <c r="I416" s="340"/>
      <c r="J416" s="340"/>
      <c r="K416" s="340"/>
      <c r="L416" s="340"/>
      <c r="M416" s="340"/>
      <c r="N416" s="340"/>
      <c r="O416" s="340"/>
      <c r="P416" s="340"/>
      <c r="Q416" s="340"/>
      <c r="R416" s="95"/>
      <c r="S416" s="340"/>
      <c r="T416" s="340"/>
      <c r="U416" s="340"/>
      <c r="V416" s="340"/>
      <c r="W416" s="390"/>
      <c r="X416" s="143"/>
      <c r="Y416" s="165"/>
      <c r="Z416" s="125"/>
      <c r="AA416" s="151"/>
      <c r="AB416" s="152"/>
      <c r="AC416" s="125"/>
      <c r="AD416" s="125"/>
      <c r="AE416" s="125"/>
      <c r="AF416" s="125"/>
      <c r="AG416" s="125"/>
      <c r="AH416" s="125"/>
      <c r="AI416" s="125"/>
      <c r="AJ416" s="125"/>
      <c r="AK416" s="125"/>
      <c r="AL416" s="125"/>
      <c r="AM416" s="125"/>
      <c r="AN416" s="125"/>
      <c r="AO416" s="125"/>
      <c r="AP416" s="125"/>
      <c r="AQ416" s="125"/>
      <c r="AR416" s="125"/>
      <c r="AS416" s="125"/>
      <c r="AT416" s="125"/>
      <c r="AU416" s="125"/>
      <c r="AV416" s="125"/>
    </row>
    <row r="417" spans="1:48" ht="12.75" customHeight="1">
      <c r="A417" s="222"/>
      <c r="B417" s="350"/>
      <c r="C417" s="222"/>
      <c r="D417" s="343"/>
      <c r="E417" s="344"/>
      <c r="F417" s="171"/>
      <c r="G417" s="344"/>
      <c r="H417" s="344"/>
      <c r="I417" s="344"/>
      <c r="J417" s="344"/>
      <c r="K417" s="344"/>
      <c r="L417" s="344"/>
      <c r="M417" s="344"/>
      <c r="N417" s="344"/>
      <c r="O417" s="344"/>
      <c r="P417" s="344"/>
      <c r="Q417" s="340"/>
      <c r="R417" s="95"/>
      <c r="S417" s="340"/>
      <c r="T417" s="340"/>
      <c r="U417" s="340"/>
      <c r="V417" s="340"/>
      <c r="W417" s="390"/>
      <c r="X417" s="143"/>
      <c r="Y417" s="165"/>
      <c r="Z417" s="125"/>
      <c r="AA417" s="151"/>
      <c r="AB417" s="152"/>
      <c r="AC417" s="125"/>
      <c r="AD417" s="125"/>
      <c r="AE417" s="125"/>
      <c r="AF417" s="125"/>
      <c r="AG417" s="125"/>
      <c r="AH417" s="125"/>
      <c r="AI417" s="125"/>
      <c r="AJ417" s="125"/>
      <c r="AK417" s="125"/>
      <c r="AL417" s="125"/>
      <c r="AM417" s="125"/>
      <c r="AN417" s="125"/>
      <c r="AO417" s="125"/>
      <c r="AP417" s="125"/>
      <c r="AQ417" s="125"/>
      <c r="AR417" s="125"/>
      <c r="AS417" s="125"/>
      <c r="AT417" s="125"/>
      <c r="AU417" s="125"/>
      <c r="AV417" s="125"/>
    </row>
    <row r="418" spans="1:48" ht="12.75" customHeight="1">
      <c r="A418" s="351" t="s">
        <v>583</v>
      </c>
      <c r="B418" s="352">
        <v>1058</v>
      </c>
      <c r="C418" s="285" t="s">
        <v>1457</v>
      </c>
      <c r="D418" s="333">
        <v>458</v>
      </c>
      <c r="E418" s="334"/>
      <c r="F418" s="125"/>
      <c r="G418" s="168"/>
      <c r="H418" s="168"/>
      <c r="I418" s="232">
        <v>8644.31</v>
      </c>
      <c r="J418" s="368">
        <v>9752.98</v>
      </c>
      <c r="K418" s="339">
        <v>11839.47</v>
      </c>
      <c r="L418" s="339">
        <v>15648.96</v>
      </c>
      <c r="M418" s="339">
        <v>12137.74</v>
      </c>
      <c r="N418" s="339">
        <v>13679.37</v>
      </c>
      <c r="O418" s="339">
        <v>16982.03</v>
      </c>
      <c r="P418" s="339">
        <v>21792.53</v>
      </c>
      <c r="Q418" s="276">
        <v>8825.2900000000009</v>
      </c>
      <c r="R418" s="277">
        <v>13728.59</v>
      </c>
      <c r="S418" s="276">
        <v>12592.883</v>
      </c>
      <c r="T418" s="276">
        <v>15238.91</v>
      </c>
      <c r="U418" s="276">
        <v>14286.27</v>
      </c>
      <c r="V418" s="340">
        <v>13826.18</v>
      </c>
      <c r="W418" s="390">
        <v>15222.36</v>
      </c>
      <c r="X418" s="142">
        <f>SUM(L418:W418)</f>
        <v>173961.11300000001</v>
      </c>
      <c r="Y418" s="164">
        <f>AVERAGE(L418:W418)</f>
        <v>14496.7594166667</v>
      </c>
      <c r="Z418" s="125"/>
      <c r="AA418" s="151"/>
      <c r="AB418" s="152"/>
      <c r="AC418" s="125"/>
      <c r="AD418" s="125"/>
      <c r="AE418" s="125"/>
      <c r="AF418" s="125"/>
      <c r="AG418" s="125"/>
      <c r="AH418" s="125"/>
      <c r="AI418" s="125"/>
      <c r="AJ418" s="125"/>
      <c r="AK418" s="125"/>
      <c r="AL418" s="125"/>
      <c r="AM418" s="125"/>
      <c r="AN418" s="125"/>
      <c r="AO418" s="125"/>
      <c r="AP418" s="125"/>
      <c r="AQ418" s="125"/>
      <c r="AR418" s="125"/>
      <c r="AS418" s="125"/>
      <c r="AT418" s="125"/>
      <c r="AU418" s="125"/>
      <c r="AV418" s="125"/>
    </row>
    <row r="419" spans="1:48" ht="12.75" customHeight="1">
      <c r="A419" s="330"/>
      <c r="B419" s="337"/>
      <c r="C419" s="36" t="s">
        <v>1458</v>
      </c>
      <c r="D419" s="2"/>
      <c r="E419" s="334"/>
      <c r="F419" s="125"/>
      <c r="G419" s="168"/>
      <c r="H419" s="168"/>
      <c r="I419" s="348" t="s">
        <v>376</v>
      </c>
      <c r="J419" s="369" t="s">
        <v>376</v>
      </c>
      <c r="K419" s="349" t="s">
        <v>376</v>
      </c>
      <c r="L419" s="349" t="s">
        <v>376</v>
      </c>
      <c r="M419" s="349" t="s">
        <v>376</v>
      </c>
      <c r="N419" s="349" t="s">
        <v>376</v>
      </c>
      <c r="O419" s="349" t="s">
        <v>376</v>
      </c>
      <c r="P419" s="349" t="s">
        <v>376</v>
      </c>
      <c r="Q419" s="348" t="s">
        <v>376</v>
      </c>
      <c r="R419" s="233" t="s">
        <v>376</v>
      </c>
      <c r="S419" s="348" t="s">
        <v>376</v>
      </c>
      <c r="T419" s="348" t="s">
        <v>376</v>
      </c>
      <c r="U419" s="348" t="s">
        <v>376</v>
      </c>
      <c r="V419" s="349" t="s">
        <v>376</v>
      </c>
      <c r="W419" s="391" t="s">
        <v>376</v>
      </c>
      <c r="X419" s="143"/>
      <c r="Y419" s="165"/>
      <c r="Z419" s="125"/>
      <c r="AA419" s="151"/>
      <c r="AB419" s="152"/>
      <c r="AC419" s="125"/>
      <c r="AD419" s="125"/>
      <c r="AE419" s="125"/>
      <c r="AF419" s="125"/>
      <c r="AG419" s="125"/>
      <c r="AH419" s="125"/>
      <c r="AI419" s="125"/>
      <c r="AJ419" s="125"/>
      <c r="AK419" s="125"/>
      <c r="AL419" s="125"/>
      <c r="AM419" s="125"/>
      <c r="AN419" s="125"/>
      <c r="AO419" s="125"/>
      <c r="AP419" s="125"/>
      <c r="AQ419" s="125"/>
      <c r="AR419" s="125"/>
      <c r="AS419" s="125"/>
      <c r="AT419" s="125"/>
      <c r="AU419" s="125"/>
      <c r="AV419" s="125"/>
    </row>
    <row r="420" spans="1:48" ht="12.75" customHeight="1">
      <c r="A420" s="36"/>
      <c r="B420" s="331"/>
      <c r="C420" s="36" t="s">
        <v>1459</v>
      </c>
      <c r="D420" s="2"/>
      <c r="E420" s="370"/>
      <c r="F420" s="402"/>
      <c r="G420" s="403"/>
      <c r="H420" s="403"/>
      <c r="I420" s="118">
        <f t="shared" ref="I420:P420" si="50">I418/$D$418</f>
        <v>18.874039301309999</v>
      </c>
      <c r="J420" s="49">
        <f t="shared" si="50"/>
        <v>21.294716157205201</v>
      </c>
      <c r="K420" s="49">
        <f t="shared" si="50"/>
        <v>25.8503711790393</v>
      </c>
      <c r="L420" s="49">
        <f t="shared" si="50"/>
        <v>34.168034934497797</v>
      </c>
      <c r="M420" s="49">
        <f t="shared" si="50"/>
        <v>26.501615720524001</v>
      </c>
      <c r="N420" s="49">
        <f t="shared" si="50"/>
        <v>29.867620087336199</v>
      </c>
      <c r="O420" s="49">
        <f t="shared" si="50"/>
        <v>37.078668122270699</v>
      </c>
      <c r="P420" s="49">
        <f t="shared" si="50"/>
        <v>47.581943231441002</v>
      </c>
      <c r="Q420" s="118">
        <f>'2006'!E498</f>
        <v>19.269192139737999</v>
      </c>
      <c r="R420" s="118">
        <f>'2006'!F498</f>
        <v>29.975087336244499</v>
      </c>
      <c r="S420" s="118">
        <f>'2006'!G498</f>
        <v>27.495377729257601</v>
      </c>
      <c r="T420" s="118">
        <f>'2006'!H498</f>
        <v>33.272729257641899</v>
      </c>
      <c r="U420" s="118">
        <f>'2006'!I498</f>
        <v>31.192729257641901</v>
      </c>
      <c r="V420" s="118">
        <f>'2006'!J498</f>
        <v>30.1881659388646</v>
      </c>
      <c r="W420" s="110">
        <f>'2006'!K498</f>
        <v>33.236593886462899</v>
      </c>
      <c r="X420" s="142">
        <f>SUM(L420:W420)</f>
        <v>379.82775764192098</v>
      </c>
      <c r="Y420" s="164">
        <f>AVERAGE(L420:W420)</f>
        <v>31.652313136826798</v>
      </c>
      <c r="Z420" s="125"/>
      <c r="AA420" s="151"/>
      <c r="AB420" s="152"/>
      <c r="AC420" s="125"/>
      <c r="AD420" s="125"/>
      <c r="AE420" s="125"/>
      <c r="AF420" s="125"/>
      <c r="AG420" s="125"/>
      <c r="AH420" s="125"/>
      <c r="AI420" s="125"/>
      <c r="AJ420" s="125"/>
      <c r="AK420" s="125"/>
      <c r="AL420" s="125"/>
      <c r="AM420" s="125"/>
      <c r="AN420" s="125"/>
      <c r="AO420" s="125"/>
      <c r="AP420" s="125"/>
      <c r="AQ420" s="125"/>
      <c r="AR420" s="125"/>
      <c r="AS420" s="125"/>
      <c r="AT420" s="125"/>
      <c r="AU420" s="125"/>
      <c r="AV420" s="125"/>
    </row>
    <row r="421" spans="1:48" ht="12.75" customHeight="1">
      <c r="A421" s="36"/>
      <c r="B421" s="331"/>
      <c r="C421" s="36" t="s">
        <v>1460</v>
      </c>
      <c r="D421" s="337"/>
      <c r="E421" s="339"/>
      <c r="F421" s="243"/>
      <c r="G421" s="339"/>
      <c r="H421" s="339"/>
      <c r="I421" s="339"/>
      <c r="J421" s="340"/>
      <c r="K421" s="340"/>
      <c r="L421" s="340"/>
      <c r="M421" s="340"/>
      <c r="N421" s="340"/>
      <c r="O421" s="340"/>
      <c r="P421" s="340"/>
      <c r="Q421" s="95"/>
      <c r="R421" s="149"/>
      <c r="S421" s="95"/>
      <c r="T421" s="95"/>
      <c r="U421" s="95"/>
      <c r="V421" s="95"/>
      <c r="W421" s="131"/>
      <c r="X421" s="143"/>
      <c r="Y421" s="167">
        <f>Y420/D418</f>
        <v>6.9109854010538804E-2</v>
      </c>
      <c r="Z421" s="125"/>
      <c r="AA421" s="151"/>
      <c r="AB421" s="152"/>
      <c r="AC421" s="125"/>
      <c r="AD421" s="125"/>
      <c r="AE421" s="125"/>
      <c r="AF421" s="125"/>
      <c r="AG421" s="125"/>
      <c r="AH421" s="125"/>
      <c r="AI421" s="125"/>
      <c r="AJ421" s="125"/>
      <c r="AK421" s="125"/>
      <c r="AL421" s="125"/>
      <c r="AM421" s="125"/>
      <c r="AN421" s="125"/>
      <c r="AO421" s="125"/>
      <c r="AP421" s="125"/>
      <c r="AQ421" s="125"/>
      <c r="AR421" s="125"/>
      <c r="AS421" s="125"/>
      <c r="AT421" s="125"/>
      <c r="AU421" s="125"/>
      <c r="AV421" s="125"/>
    </row>
    <row r="422" spans="1:48" ht="12.75" customHeight="1">
      <c r="A422" s="36"/>
      <c r="B422" s="331"/>
      <c r="C422" s="36" t="s">
        <v>1461</v>
      </c>
      <c r="D422" s="337"/>
      <c r="E422" s="340"/>
      <c r="F422" s="95"/>
      <c r="G422" s="340"/>
      <c r="H422" s="340"/>
      <c r="I422" s="340"/>
      <c r="J422" s="340"/>
      <c r="K422" s="340"/>
      <c r="L422" s="340"/>
      <c r="M422" s="340"/>
      <c r="N422" s="340"/>
      <c r="O422" s="340"/>
      <c r="P422" s="340"/>
      <c r="Q422" s="95"/>
      <c r="R422" s="149"/>
      <c r="S422" s="95"/>
      <c r="T422" s="95"/>
      <c r="U422" s="95"/>
      <c r="V422" s="95"/>
      <c r="W422" s="131"/>
      <c r="X422" s="143"/>
      <c r="Y422" s="165"/>
      <c r="Z422" s="125"/>
      <c r="AA422" s="151"/>
      <c r="AB422" s="152"/>
      <c r="AC422" s="125"/>
      <c r="AD422" s="125"/>
      <c r="AE422" s="125"/>
      <c r="AF422" s="125"/>
      <c r="AG422" s="125"/>
      <c r="AH422" s="125"/>
      <c r="AI422" s="125"/>
      <c r="AJ422" s="125"/>
      <c r="AK422" s="125"/>
      <c r="AL422" s="125"/>
      <c r="AM422" s="125"/>
      <c r="AN422" s="125"/>
      <c r="AO422" s="125"/>
      <c r="AP422" s="125"/>
      <c r="AQ422" s="125"/>
      <c r="AR422" s="125"/>
      <c r="AS422" s="125"/>
      <c r="AT422" s="125"/>
      <c r="AU422" s="125"/>
      <c r="AV422" s="125"/>
    </row>
    <row r="423" spans="1:48" ht="12.75" customHeight="1">
      <c r="A423" s="222"/>
      <c r="B423" s="350"/>
      <c r="C423" s="222"/>
      <c r="D423" s="343"/>
      <c r="E423" s="344"/>
      <c r="F423" s="171"/>
      <c r="G423" s="344"/>
      <c r="H423" s="344"/>
      <c r="I423" s="344"/>
      <c r="J423" s="344"/>
      <c r="K423" s="344"/>
      <c r="L423" s="344"/>
      <c r="M423" s="344"/>
      <c r="N423" s="344"/>
      <c r="O423" s="344"/>
      <c r="P423" s="344"/>
      <c r="Q423" s="95"/>
      <c r="R423" s="149"/>
      <c r="S423" s="95"/>
      <c r="T423" s="95"/>
      <c r="U423" s="95"/>
      <c r="V423" s="95"/>
      <c r="W423" s="131"/>
      <c r="X423" s="143"/>
      <c r="Y423" s="165"/>
      <c r="Z423" s="125"/>
      <c r="AA423" s="151"/>
      <c r="AB423" s="152"/>
      <c r="AC423" s="125"/>
      <c r="AD423" s="125"/>
      <c r="AE423" s="125"/>
      <c r="AF423" s="125"/>
      <c r="AG423" s="125"/>
      <c r="AH423" s="125"/>
      <c r="AI423" s="125"/>
      <c r="AJ423" s="125"/>
      <c r="AK423" s="125"/>
      <c r="AL423" s="125"/>
      <c r="AM423" s="125"/>
      <c r="AN423" s="125"/>
      <c r="AO423" s="125"/>
      <c r="AP423" s="125"/>
      <c r="AQ423" s="125"/>
      <c r="AR423" s="125"/>
      <c r="AS423" s="125"/>
      <c r="AT423" s="125"/>
      <c r="AU423" s="125"/>
      <c r="AV423" s="125"/>
    </row>
    <row r="424" spans="1:48" ht="12.75" customHeight="1">
      <c r="A424" s="351" t="s">
        <v>591</v>
      </c>
      <c r="B424" s="352">
        <v>1060</v>
      </c>
      <c r="C424" s="285" t="s">
        <v>592</v>
      </c>
      <c r="D424" s="333">
        <v>1160</v>
      </c>
      <c r="E424" s="334"/>
      <c r="F424" s="125"/>
      <c r="G424" s="168"/>
      <c r="H424" s="168"/>
      <c r="I424" s="169"/>
      <c r="J424" s="339">
        <v>6562.7</v>
      </c>
      <c r="K424" s="339">
        <v>20300.419999999998</v>
      </c>
      <c r="L424" s="339">
        <v>30443.42</v>
      </c>
      <c r="M424" s="339">
        <v>37380.25</v>
      </c>
      <c r="N424" s="339">
        <v>35783.879999999997</v>
      </c>
      <c r="O424" s="339">
        <v>32522.9</v>
      </c>
      <c r="P424" s="339">
        <v>68535.55</v>
      </c>
      <c r="Q424" s="276">
        <v>26850</v>
      </c>
      <c r="R424" s="277">
        <v>26365</v>
      </c>
      <c r="S424" s="276">
        <v>32936</v>
      </c>
      <c r="T424" s="276">
        <v>42738</v>
      </c>
      <c r="U424" s="276">
        <v>30152</v>
      </c>
      <c r="V424" s="340">
        <v>26645</v>
      </c>
      <c r="W424" s="390">
        <v>33274</v>
      </c>
      <c r="X424" s="142">
        <f>SUM(L424:W424)</f>
        <v>423626</v>
      </c>
      <c r="Y424" s="164">
        <f>AVERAGE(L424:W424)</f>
        <v>35302.166666666701</v>
      </c>
      <c r="Z424" s="125"/>
      <c r="AA424" s="151"/>
      <c r="AB424" s="152"/>
      <c r="AC424" s="125"/>
      <c r="AD424" s="125"/>
      <c r="AE424" s="125"/>
      <c r="AF424" s="125"/>
      <c r="AG424" s="125"/>
      <c r="AH424" s="125"/>
      <c r="AI424" s="125"/>
      <c r="AJ424" s="125"/>
      <c r="AK424" s="125"/>
      <c r="AL424" s="125"/>
      <c r="AM424" s="125"/>
      <c r="AN424" s="125"/>
      <c r="AO424" s="125"/>
      <c r="AP424" s="125"/>
      <c r="AQ424" s="125"/>
      <c r="AR424" s="125"/>
      <c r="AS424" s="125"/>
      <c r="AT424" s="125"/>
      <c r="AU424" s="125"/>
      <c r="AV424" s="125"/>
    </row>
    <row r="425" spans="1:48" ht="12.75" customHeight="1">
      <c r="A425" s="330"/>
      <c r="B425" s="337"/>
      <c r="C425" s="36" t="s">
        <v>1462</v>
      </c>
      <c r="D425" s="337"/>
      <c r="E425" s="334"/>
      <c r="F425" s="125"/>
      <c r="G425" s="168"/>
      <c r="H425" s="168"/>
      <c r="I425" s="169"/>
      <c r="J425" s="349" t="s">
        <v>376</v>
      </c>
      <c r="K425" s="349" t="s">
        <v>376</v>
      </c>
      <c r="L425" s="349" t="s">
        <v>376</v>
      </c>
      <c r="M425" s="349" t="s">
        <v>376</v>
      </c>
      <c r="N425" s="349" t="s">
        <v>376</v>
      </c>
      <c r="O425" s="349" t="s">
        <v>376</v>
      </c>
      <c r="P425" s="340">
        <v>1738.91</v>
      </c>
      <c r="Q425" s="348" t="s">
        <v>376</v>
      </c>
      <c r="R425" s="233" t="s">
        <v>376</v>
      </c>
      <c r="S425" s="348" t="s">
        <v>376</v>
      </c>
      <c r="T425" s="348" t="s">
        <v>376</v>
      </c>
      <c r="U425" s="348" t="s">
        <v>376</v>
      </c>
      <c r="V425" s="349" t="s">
        <v>376</v>
      </c>
      <c r="W425" s="391" t="s">
        <v>376</v>
      </c>
      <c r="X425" s="143"/>
      <c r="Y425" s="165"/>
      <c r="Z425" s="125"/>
      <c r="AA425" s="151"/>
      <c r="AB425" s="152"/>
      <c r="AC425" s="125"/>
      <c r="AD425" s="125"/>
      <c r="AE425" s="125"/>
      <c r="AF425" s="125"/>
      <c r="AG425" s="168"/>
      <c r="AH425" s="125"/>
      <c r="AI425" s="125"/>
      <c r="AJ425" s="125"/>
      <c r="AK425" s="125"/>
      <c r="AL425" s="125"/>
      <c r="AM425" s="125"/>
      <c r="AN425" s="125"/>
      <c r="AO425" s="125"/>
      <c r="AP425" s="125"/>
      <c r="AQ425" s="125"/>
      <c r="AR425" s="125"/>
      <c r="AS425" s="125"/>
      <c r="AT425" s="125"/>
      <c r="AU425" s="125"/>
      <c r="AV425" s="125"/>
    </row>
    <row r="426" spans="1:48" ht="12.75" customHeight="1">
      <c r="A426" s="36"/>
      <c r="B426" s="331"/>
      <c r="C426" s="36" t="s">
        <v>868</v>
      </c>
      <c r="D426" s="337"/>
      <c r="E426" s="334"/>
      <c r="F426" s="402"/>
      <c r="G426" s="168"/>
      <c r="H426" s="168"/>
      <c r="I426" s="169"/>
      <c r="J426" s="49">
        <f t="shared" ref="J426:P426" si="51">J424/$D424</f>
        <v>5.6574999999999998</v>
      </c>
      <c r="K426" s="49">
        <f t="shared" si="51"/>
        <v>17.500362068965501</v>
      </c>
      <c r="L426" s="49">
        <f t="shared" si="51"/>
        <v>26.2443275862069</v>
      </c>
      <c r="M426" s="49">
        <f t="shared" si="51"/>
        <v>32.224353448275899</v>
      </c>
      <c r="N426" s="49">
        <f t="shared" si="51"/>
        <v>30.848172413793101</v>
      </c>
      <c r="O426" s="49">
        <f t="shared" si="51"/>
        <v>28.036982758620699</v>
      </c>
      <c r="P426" s="49">
        <f t="shared" si="51"/>
        <v>59.0823706896552</v>
      </c>
      <c r="Q426" s="118">
        <f>'2006'!E504</f>
        <v>23.1465517241379</v>
      </c>
      <c r="R426" s="118">
        <f>'2006'!F504</f>
        <v>22.7284482758621</v>
      </c>
      <c r="S426" s="118">
        <f>'2006'!G504</f>
        <v>28.393103448275902</v>
      </c>
      <c r="T426" s="118">
        <f>'2006'!H504</f>
        <v>36.843103448275897</v>
      </c>
      <c r="U426" s="118">
        <f>'2006'!I504</f>
        <v>25.9931034482759</v>
      </c>
      <c r="V426" s="118">
        <f>'2006'!J504</f>
        <v>22.9698275862069</v>
      </c>
      <c r="W426" s="110">
        <f>'2006'!K504</f>
        <v>28.6844827586207</v>
      </c>
      <c r="X426" s="142">
        <f>SUM(L426:W426)</f>
        <v>365.194827586207</v>
      </c>
      <c r="Y426" s="164">
        <f>AVERAGE(L426:W426)</f>
        <v>30.4329022988506</v>
      </c>
      <c r="Z426" s="125"/>
      <c r="AA426" s="151"/>
      <c r="AB426" s="152"/>
      <c r="AC426" s="125"/>
      <c r="AD426" s="125"/>
      <c r="AE426" s="125"/>
      <c r="AF426" s="125"/>
      <c r="AG426" s="125"/>
      <c r="AH426" s="125"/>
      <c r="AI426" s="125"/>
      <c r="AJ426" s="125"/>
      <c r="AK426" s="125"/>
      <c r="AL426" s="125"/>
      <c r="AM426" s="125"/>
      <c r="AN426" s="125"/>
      <c r="AO426" s="125"/>
      <c r="AP426" s="125"/>
      <c r="AQ426" s="125"/>
      <c r="AR426" s="125"/>
      <c r="AS426" s="125"/>
      <c r="AT426" s="125"/>
      <c r="AU426" s="125"/>
      <c r="AV426" s="125"/>
    </row>
    <row r="427" spans="1:48" ht="12.75" customHeight="1">
      <c r="A427" s="36"/>
      <c r="B427" s="331"/>
      <c r="C427" s="36" t="s">
        <v>1463</v>
      </c>
      <c r="D427" s="337"/>
      <c r="E427" s="340"/>
      <c r="F427" s="243"/>
      <c r="G427" s="340"/>
      <c r="H427" s="340"/>
      <c r="I427" s="340"/>
      <c r="J427" s="340"/>
      <c r="K427" s="340"/>
      <c r="L427" s="340"/>
      <c r="M427" s="340"/>
      <c r="N427" s="340"/>
      <c r="O427" s="340"/>
      <c r="P427" s="349" t="s">
        <v>1464</v>
      </c>
      <c r="Q427" s="340"/>
      <c r="R427" s="95"/>
      <c r="S427" s="340"/>
      <c r="T427" s="340"/>
      <c r="U427" s="340"/>
      <c r="V427" s="340"/>
      <c r="W427" s="390"/>
      <c r="X427" s="143"/>
      <c r="Y427" s="167">
        <f>Y426/D424</f>
        <v>2.62352606024574E-2</v>
      </c>
      <c r="Z427" s="125"/>
      <c r="AA427" s="151"/>
      <c r="AB427" s="152"/>
      <c r="AC427" s="125"/>
      <c r="AD427" s="125"/>
      <c r="AE427" s="125"/>
      <c r="AF427" s="125"/>
      <c r="AG427" s="125"/>
      <c r="AH427" s="125"/>
      <c r="AI427" s="125"/>
      <c r="AJ427" s="125"/>
      <c r="AK427" s="125"/>
      <c r="AL427" s="125"/>
      <c r="AM427" s="125"/>
      <c r="AN427" s="125"/>
      <c r="AO427" s="125"/>
      <c r="AP427" s="125"/>
      <c r="AQ427" s="125"/>
      <c r="AR427" s="125"/>
      <c r="AS427" s="125"/>
      <c r="AT427" s="125"/>
      <c r="AU427" s="125"/>
      <c r="AV427" s="125"/>
    </row>
    <row r="428" spans="1:48" ht="12.75" customHeight="1">
      <c r="A428" s="36"/>
      <c r="B428" s="331"/>
      <c r="C428" s="36" t="s">
        <v>1465</v>
      </c>
      <c r="D428" s="337"/>
      <c r="E428" s="340"/>
      <c r="F428" s="95"/>
      <c r="G428" s="340"/>
      <c r="H428" s="340"/>
      <c r="I428" s="340"/>
      <c r="J428" s="340"/>
      <c r="K428" s="340"/>
      <c r="L428" s="340"/>
      <c r="M428" s="340"/>
      <c r="N428" s="340"/>
      <c r="O428" s="340"/>
      <c r="P428" s="349" t="s">
        <v>1466</v>
      </c>
      <c r="Q428" s="340"/>
      <c r="R428" s="95"/>
      <c r="S428" s="340"/>
      <c r="T428" s="340"/>
      <c r="U428" s="340"/>
      <c r="V428" s="340"/>
      <c r="W428" s="390"/>
      <c r="X428" s="143"/>
      <c r="Y428" s="165"/>
      <c r="Z428" s="125"/>
      <c r="AA428" s="151"/>
      <c r="AB428" s="152"/>
      <c r="AC428" s="125"/>
      <c r="AD428" s="125"/>
      <c r="AE428" s="125"/>
      <c r="AF428" s="125"/>
      <c r="AG428" s="125"/>
      <c r="AH428" s="125"/>
      <c r="AI428" s="125"/>
      <c r="AJ428" s="125"/>
      <c r="AK428" s="125"/>
      <c r="AL428" s="125"/>
      <c r="AM428" s="125"/>
      <c r="AN428" s="125"/>
      <c r="AO428" s="125"/>
      <c r="AP428" s="125"/>
      <c r="AQ428" s="125"/>
      <c r="AR428" s="125"/>
      <c r="AS428" s="125"/>
      <c r="AT428" s="125"/>
      <c r="AU428" s="125"/>
      <c r="AV428" s="125"/>
    </row>
    <row r="429" spans="1:48" ht="12.75" customHeight="1">
      <c r="A429" s="36"/>
      <c r="B429" s="331"/>
      <c r="C429" s="36" t="s">
        <v>1467</v>
      </c>
      <c r="D429" s="337"/>
      <c r="E429" s="340"/>
      <c r="F429" s="95"/>
      <c r="G429" s="340"/>
      <c r="H429" s="340"/>
      <c r="I429" s="340"/>
      <c r="J429" s="340"/>
      <c r="K429" s="340"/>
      <c r="L429" s="340"/>
      <c r="M429" s="340"/>
      <c r="N429" s="340"/>
      <c r="O429" s="340"/>
      <c r="P429" s="340"/>
      <c r="Q429" s="340"/>
      <c r="R429" s="95"/>
      <c r="S429" s="340"/>
      <c r="T429" s="340"/>
      <c r="U429" s="340"/>
      <c r="V429" s="340"/>
      <c r="W429" s="390"/>
      <c r="X429" s="143"/>
      <c r="Y429" s="165"/>
      <c r="Z429" s="125"/>
      <c r="AA429" s="151"/>
      <c r="AB429" s="152"/>
      <c r="AC429" s="125"/>
      <c r="AD429" s="125"/>
      <c r="AE429" s="125"/>
      <c r="AF429" s="125"/>
      <c r="AG429" s="125"/>
      <c r="AH429" s="125"/>
      <c r="AI429" s="125"/>
      <c r="AJ429" s="125"/>
      <c r="AK429" s="125"/>
      <c r="AL429" s="125"/>
      <c r="AM429" s="125"/>
      <c r="AN429" s="125"/>
      <c r="AO429" s="125"/>
      <c r="AP429" s="125"/>
      <c r="AQ429" s="125"/>
      <c r="AR429" s="125"/>
      <c r="AS429" s="125"/>
      <c r="AT429" s="125"/>
      <c r="AU429" s="125"/>
      <c r="AV429" s="125"/>
    </row>
    <row r="430" spans="1:48" ht="12.75" customHeight="1">
      <c r="A430" s="36"/>
      <c r="B430" s="331"/>
      <c r="C430" s="36" t="s">
        <v>1468</v>
      </c>
      <c r="D430" s="337"/>
      <c r="E430" s="340"/>
      <c r="F430" s="95"/>
      <c r="G430" s="340"/>
      <c r="H430" s="340"/>
      <c r="I430" s="340"/>
      <c r="J430" s="340"/>
      <c r="K430" s="340"/>
      <c r="L430" s="340"/>
      <c r="M430" s="340"/>
      <c r="N430" s="340"/>
      <c r="O430" s="340"/>
      <c r="P430" s="340"/>
      <c r="Q430" s="340"/>
      <c r="R430" s="95"/>
      <c r="S430" s="340"/>
      <c r="T430" s="340"/>
      <c r="U430" s="340"/>
      <c r="V430" s="340"/>
      <c r="W430" s="390"/>
      <c r="X430" s="143"/>
      <c r="Y430" s="165"/>
      <c r="Z430" s="125"/>
      <c r="AA430" s="151"/>
      <c r="AB430" s="152"/>
      <c r="AC430" s="125"/>
      <c r="AD430" s="125"/>
      <c r="AE430" s="125"/>
      <c r="AF430" s="125"/>
      <c r="AG430" s="125"/>
      <c r="AH430" s="125"/>
      <c r="AI430" s="125"/>
      <c r="AJ430" s="125"/>
      <c r="AK430" s="125"/>
      <c r="AL430" s="125"/>
      <c r="AM430" s="125"/>
      <c r="AN430" s="125"/>
      <c r="AO430" s="125"/>
      <c r="AP430" s="125"/>
      <c r="AQ430" s="125"/>
      <c r="AR430" s="125"/>
      <c r="AS430" s="125"/>
      <c r="AT430" s="125"/>
      <c r="AU430" s="125"/>
      <c r="AV430" s="125"/>
    </row>
    <row r="431" spans="1:48" ht="12.75" customHeight="1">
      <c r="A431" s="222"/>
      <c r="B431" s="350"/>
      <c r="C431" s="222"/>
      <c r="D431" s="343"/>
      <c r="E431" s="344"/>
      <c r="F431" s="171"/>
      <c r="G431" s="344"/>
      <c r="H431" s="344"/>
      <c r="I431" s="344"/>
      <c r="J431" s="344"/>
      <c r="K431" s="344"/>
      <c r="L431" s="344"/>
      <c r="M431" s="344"/>
      <c r="N431" s="344"/>
      <c r="O431" s="344"/>
      <c r="P431" s="344"/>
      <c r="Q431" s="340"/>
      <c r="R431" s="95"/>
      <c r="S431" s="340"/>
      <c r="T431" s="340"/>
      <c r="U431" s="340"/>
      <c r="V431" s="340"/>
      <c r="W431" s="390"/>
      <c r="X431" s="143"/>
      <c r="Y431" s="165"/>
      <c r="Z431" s="125"/>
      <c r="AA431" s="151"/>
      <c r="AB431" s="152"/>
      <c r="AC431" s="125"/>
      <c r="AD431" s="125"/>
      <c r="AE431" s="125"/>
      <c r="AF431" s="125"/>
      <c r="AG431" s="125"/>
      <c r="AH431" s="125"/>
      <c r="AI431" s="125"/>
      <c r="AJ431" s="125"/>
      <c r="AK431" s="125"/>
      <c r="AL431" s="125"/>
      <c r="AM431" s="125"/>
      <c r="AN431" s="125"/>
      <c r="AO431" s="125"/>
      <c r="AP431" s="125"/>
      <c r="AQ431" s="125"/>
      <c r="AR431" s="125"/>
      <c r="AS431" s="125"/>
      <c r="AT431" s="125"/>
      <c r="AU431" s="125"/>
      <c r="AV431" s="125"/>
    </row>
    <row r="432" spans="1:48" ht="12.75" customHeight="1">
      <c r="A432" s="351" t="s">
        <v>596</v>
      </c>
      <c r="B432" s="352">
        <v>1041</v>
      </c>
      <c r="C432" s="285" t="s">
        <v>597</v>
      </c>
      <c r="D432" s="333">
        <v>2185</v>
      </c>
      <c r="E432" s="334"/>
      <c r="F432" s="125"/>
      <c r="G432" s="168"/>
      <c r="H432" s="168"/>
      <c r="I432" s="232">
        <v>21726</v>
      </c>
      <c r="J432" s="169">
        <v>32588</v>
      </c>
      <c r="K432" s="364">
        <v>44429</v>
      </c>
      <c r="L432" s="364">
        <v>63850</v>
      </c>
      <c r="M432" s="364">
        <v>60503.94</v>
      </c>
      <c r="N432" s="364">
        <v>71126.899999999994</v>
      </c>
      <c r="O432" s="364">
        <v>62252.6</v>
      </c>
      <c r="P432" s="364">
        <v>79630</v>
      </c>
      <c r="Q432" s="276">
        <v>97045</v>
      </c>
      <c r="R432" s="277">
        <v>90150</v>
      </c>
      <c r="S432" s="276">
        <v>92517</v>
      </c>
      <c r="T432" s="276">
        <v>62481</v>
      </c>
      <c r="U432" s="276">
        <v>83148.600000000006</v>
      </c>
      <c r="V432" s="340">
        <v>78157</v>
      </c>
      <c r="W432" s="390"/>
      <c r="X432" s="142">
        <f>SUM(L432:W432)</f>
        <v>840862.04</v>
      </c>
      <c r="Y432" s="164">
        <f>AVERAGE(L432:W432)</f>
        <v>76442.003636363603</v>
      </c>
      <c r="Z432" s="125"/>
      <c r="AA432" s="151"/>
      <c r="AB432" s="152"/>
      <c r="AC432" s="125"/>
      <c r="AD432" s="125"/>
      <c r="AE432" s="125"/>
      <c r="AF432" s="125"/>
      <c r="AG432" s="125"/>
      <c r="AH432" s="125"/>
      <c r="AI432" s="125"/>
      <c r="AJ432" s="125"/>
      <c r="AK432" s="125"/>
      <c r="AL432" s="125"/>
      <c r="AM432" s="125"/>
      <c r="AN432" s="125"/>
      <c r="AO432" s="125"/>
      <c r="AP432" s="125"/>
      <c r="AQ432" s="125"/>
      <c r="AR432" s="125"/>
      <c r="AS432" s="125"/>
      <c r="AT432" s="125"/>
      <c r="AU432" s="125"/>
      <c r="AV432" s="125"/>
    </row>
    <row r="433" spans="1:48" ht="12.75" customHeight="1">
      <c r="A433" s="330"/>
      <c r="B433" s="337"/>
      <c r="C433" s="36" t="s">
        <v>1469</v>
      </c>
      <c r="D433" s="2"/>
      <c r="E433" s="334"/>
      <c r="F433" s="125"/>
      <c r="G433" s="168"/>
      <c r="H433" s="168"/>
      <c r="I433" s="348" t="s">
        <v>376</v>
      </c>
      <c r="J433" s="349" t="s">
        <v>376</v>
      </c>
      <c r="K433" s="349" t="s">
        <v>376</v>
      </c>
      <c r="L433" s="349" t="s">
        <v>376</v>
      </c>
      <c r="M433" s="349" t="s">
        <v>376</v>
      </c>
      <c r="N433" s="349" t="s">
        <v>376</v>
      </c>
      <c r="O433" s="349" t="s">
        <v>376</v>
      </c>
      <c r="P433" s="349" t="s">
        <v>376</v>
      </c>
      <c r="Q433" s="348" t="s">
        <v>376</v>
      </c>
      <c r="R433" s="233" t="s">
        <v>376</v>
      </c>
      <c r="S433" s="348" t="s">
        <v>376</v>
      </c>
      <c r="T433" s="348" t="s">
        <v>376</v>
      </c>
      <c r="U433" s="348" t="s">
        <v>376</v>
      </c>
      <c r="V433" s="349" t="s">
        <v>376</v>
      </c>
      <c r="W433" s="391"/>
      <c r="X433" s="143"/>
      <c r="Y433" s="165"/>
      <c r="Z433" s="125"/>
      <c r="AA433" s="151"/>
      <c r="AB433" s="152"/>
      <c r="AC433" s="125"/>
      <c r="AD433" s="125"/>
      <c r="AE433" s="125"/>
      <c r="AF433" s="125"/>
      <c r="AG433" s="125"/>
      <c r="AH433" s="125"/>
      <c r="AI433" s="125"/>
      <c r="AJ433" s="125"/>
      <c r="AK433" s="125"/>
      <c r="AL433" s="125"/>
      <c r="AM433" s="125"/>
      <c r="AN433" s="125"/>
      <c r="AO433" s="125"/>
      <c r="AP433" s="125"/>
      <c r="AQ433" s="125"/>
      <c r="AR433" s="125"/>
      <c r="AS433" s="125"/>
      <c r="AT433" s="125"/>
      <c r="AU433" s="125"/>
      <c r="AV433" s="125"/>
    </row>
    <row r="434" spans="1:48" ht="12.75" customHeight="1">
      <c r="A434" s="36"/>
      <c r="B434" s="331"/>
      <c r="C434" s="36" t="s">
        <v>1415</v>
      </c>
      <c r="D434" s="2"/>
      <c r="E434" s="334"/>
      <c r="F434" s="125"/>
      <c r="G434" s="168"/>
      <c r="H434" s="168"/>
      <c r="I434" s="49">
        <f t="shared" ref="I434:P434" si="52">I432/$D$432</f>
        <v>9.9432494279176193</v>
      </c>
      <c r="J434" s="49">
        <f t="shared" si="52"/>
        <v>14.9144164759725</v>
      </c>
      <c r="K434" s="49">
        <f t="shared" si="52"/>
        <v>20.3336384439359</v>
      </c>
      <c r="L434" s="49">
        <f t="shared" si="52"/>
        <v>29.2219679633867</v>
      </c>
      <c r="M434" s="49">
        <f t="shared" si="52"/>
        <v>27.690590389015998</v>
      </c>
      <c r="N434" s="49">
        <f t="shared" si="52"/>
        <v>32.552356979404998</v>
      </c>
      <c r="O434" s="49">
        <f t="shared" si="52"/>
        <v>28.4908924485126</v>
      </c>
      <c r="P434" s="49">
        <f t="shared" si="52"/>
        <v>36.443935926773499</v>
      </c>
      <c r="Q434" s="118">
        <f>'2006'!E512</f>
        <v>44.414187643020597</v>
      </c>
      <c r="R434" s="118">
        <f>'2006'!F512</f>
        <v>41.258581235697903</v>
      </c>
      <c r="S434" s="118">
        <f>'2006'!G512</f>
        <v>42.341876430206</v>
      </c>
      <c r="T434" s="118">
        <f>'2006'!H512</f>
        <v>28.595423340961101</v>
      </c>
      <c r="U434" s="118">
        <f>'2006'!I512</f>
        <v>38.054279176201398</v>
      </c>
      <c r="V434" s="118">
        <f>'2006'!J512</f>
        <v>35.7697940503433</v>
      </c>
      <c r="W434" s="110"/>
      <c r="X434" s="142">
        <f>SUM(L434:W434)</f>
        <v>384.83388558352402</v>
      </c>
      <c r="Y434" s="164">
        <f>AVERAGE(L434:W434)</f>
        <v>34.984898689411303</v>
      </c>
      <c r="Z434" s="125"/>
      <c r="AA434" s="151"/>
      <c r="AB434" s="152"/>
      <c r="AC434" s="125"/>
      <c r="AD434" s="125"/>
      <c r="AE434" s="125"/>
      <c r="AF434" s="125"/>
      <c r="AG434" s="125"/>
      <c r="AH434" s="125"/>
      <c r="AI434" s="125"/>
      <c r="AJ434" s="125"/>
      <c r="AK434" s="125"/>
      <c r="AL434" s="125"/>
      <c r="AM434" s="125"/>
      <c r="AN434" s="125"/>
      <c r="AO434" s="125"/>
      <c r="AP434" s="125"/>
      <c r="AQ434" s="125"/>
      <c r="AR434" s="125"/>
      <c r="AS434" s="125"/>
      <c r="AT434" s="125"/>
      <c r="AU434" s="125"/>
      <c r="AV434" s="125"/>
    </row>
    <row r="435" spans="1:48" ht="12.75" customHeight="1">
      <c r="A435" s="36"/>
      <c r="B435" s="331"/>
      <c r="C435" s="36" t="s">
        <v>1470</v>
      </c>
      <c r="D435" s="337"/>
      <c r="E435" s="340"/>
      <c r="F435" s="95"/>
      <c r="G435" s="340"/>
      <c r="H435" s="340"/>
      <c r="I435" s="340"/>
      <c r="J435" s="340"/>
      <c r="K435" s="340"/>
      <c r="L435" s="340"/>
      <c r="M435" s="340"/>
      <c r="N435" s="340"/>
      <c r="O435" s="340"/>
      <c r="P435" s="340"/>
      <c r="Q435" s="340"/>
      <c r="R435" s="95"/>
      <c r="S435" s="340"/>
      <c r="T435" s="340"/>
      <c r="U435" s="340"/>
      <c r="V435" s="340"/>
      <c r="W435" s="390"/>
      <c r="X435" s="143"/>
      <c r="Y435" s="167">
        <f>Y434/D432</f>
        <v>1.60113952811951E-2</v>
      </c>
      <c r="Z435" s="125"/>
      <c r="AA435" s="151"/>
      <c r="AB435" s="152"/>
      <c r="AC435" s="125"/>
      <c r="AD435" s="125"/>
      <c r="AE435" s="125"/>
      <c r="AF435" s="125"/>
      <c r="AG435" s="125"/>
      <c r="AH435" s="125"/>
      <c r="AI435" s="125"/>
      <c r="AJ435" s="125"/>
      <c r="AK435" s="125"/>
      <c r="AL435" s="125"/>
      <c r="AM435" s="125"/>
      <c r="AN435" s="125"/>
      <c r="AO435" s="125"/>
      <c r="AP435" s="125"/>
      <c r="AQ435" s="125"/>
      <c r="AR435" s="125"/>
      <c r="AS435" s="125"/>
      <c r="AT435" s="125"/>
      <c r="AU435" s="125"/>
      <c r="AV435" s="125"/>
    </row>
    <row r="436" spans="1:48" ht="12.75" customHeight="1">
      <c r="A436" s="36"/>
      <c r="B436" s="331"/>
      <c r="C436" s="36" t="s">
        <v>1468</v>
      </c>
      <c r="D436" s="337"/>
      <c r="E436" s="340"/>
      <c r="F436" s="95"/>
      <c r="G436" s="340"/>
      <c r="H436" s="340"/>
      <c r="I436" s="340"/>
      <c r="J436" s="340"/>
      <c r="K436" s="340"/>
      <c r="L436" s="340"/>
      <c r="M436" s="340"/>
      <c r="N436" s="340"/>
      <c r="O436" s="340"/>
      <c r="P436" s="340"/>
      <c r="Q436" s="340"/>
      <c r="R436" s="95"/>
      <c r="S436" s="340"/>
      <c r="T436" s="340"/>
      <c r="U436" s="340"/>
      <c r="V436" s="340"/>
      <c r="W436" s="390"/>
      <c r="X436" s="143"/>
      <c r="Y436" s="165"/>
      <c r="Z436" s="125"/>
      <c r="AA436" s="151"/>
      <c r="AB436" s="152"/>
      <c r="AC436" s="125"/>
      <c r="AD436" s="125"/>
      <c r="AE436" s="125"/>
      <c r="AF436" s="125"/>
      <c r="AG436" s="125"/>
      <c r="AH436" s="125"/>
      <c r="AI436" s="125"/>
      <c r="AJ436" s="125"/>
      <c r="AK436" s="125"/>
      <c r="AL436" s="125"/>
      <c r="AM436" s="125"/>
      <c r="AN436" s="125"/>
      <c r="AO436" s="125"/>
      <c r="AP436" s="125"/>
      <c r="AQ436" s="125"/>
      <c r="AR436" s="125"/>
      <c r="AS436" s="125"/>
      <c r="AT436" s="125"/>
      <c r="AU436" s="125"/>
      <c r="AV436" s="125"/>
    </row>
    <row r="437" spans="1:48" ht="12.75" customHeight="1">
      <c r="A437" s="222"/>
      <c r="B437" s="350"/>
      <c r="C437" s="222"/>
      <c r="D437" s="343"/>
      <c r="E437" s="344"/>
      <c r="F437" s="171"/>
      <c r="G437" s="344"/>
      <c r="H437" s="344"/>
      <c r="I437" s="344"/>
      <c r="J437" s="344"/>
      <c r="K437" s="344"/>
      <c r="L437" s="344"/>
      <c r="M437" s="344"/>
      <c r="N437" s="344"/>
      <c r="O437" s="344"/>
      <c r="P437" s="344"/>
      <c r="Q437" s="340"/>
      <c r="R437" s="95"/>
      <c r="S437" s="340"/>
      <c r="T437" s="340"/>
      <c r="U437" s="340"/>
      <c r="V437" s="340"/>
      <c r="W437" s="390"/>
      <c r="X437" s="143"/>
      <c r="Y437" s="165"/>
      <c r="Z437" s="125"/>
      <c r="AA437" s="151"/>
      <c r="AB437" s="152"/>
      <c r="AC437" s="125"/>
      <c r="AD437" s="125"/>
      <c r="AE437" s="125"/>
      <c r="AF437" s="125"/>
      <c r="AG437" s="125"/>
      <c r="AH437" s="125"/>
      <c r="AI437" s="125"/>
      <c r="AJ437" s="125"/>
      <c r="AK437" s="125"/>
      <c r="AL437" s="125"/>
      <c r="AM437" s="125"/>
      <c r="AN437" s="125"/>
      <c r="AO437" s="125"/>
      <c r="AP437" s="125"/>
      <c r="AQ437" s="125"/>
      <c r="AR437" s="125"/>
      <c r="AS437" s="125"/>
      <c r="AT437" s="125"/>
      <c r="AU437" s="125"/>
      <c r="AV437" s="125"/>
    </row>
    <row r="438" spans="1:48" ht="12.75" customHeight="1">
      <c r="A438" s="351" t="s">
        <v>604</v>
      </c>
      <c r="B438" s="352">
        <v>1040</v>
      </c>
      <c r="C438" s="285" t="s">
        <v>605</v>
      </c>
      <c r="D438" s="333">
        <v>1085</v>
      </c>
      <c r="E438" s="334"/>
      <c r="F438" s="125"/>
      <c r="G438" s="168"/>
      <c r="H438" s="168"/>
      <c r="I438" s="168"/>
      <c r="J438" s="169"/>
      <c r="K438" s="169">
        <v>34874</v>
      </c>
      <c r="L438" s="364">
        <v>50810</v>
      </c>
      <c r="M438" s="364">
        <v>27553</v>
      </c>
      <c r="N438" s="364">
        <v>48794.1</v>
      </c>
      <c r="O438" s="364">
        <v>32051</v>
      </c>
      <c r="P438" s="364">
        <v>69368</v>
      </c>
      <c r="Q438" s="276">
        <v>32785</v>
      </c>
      <c r="R438" s="277">
        <v>80234</v>
      </c>
      <c r="S438" s="276">
        <v>35769</v>
      </c>
      <c r="T438" s="276">
        <v>28558</v>
      </c>
      <c r="U438" s="276">
        <v>35976.1</v>
      </c>
      <c r="V438" s="276">
        <v>23893</v>
      </c>
      <c r="W438" s="390"/>
      <c r="X438" s="142">
        <f>SUM(L438:W438)</f>
        <v>465791.2</v>
      </c>
      <c r="Y438" s="164">
        <f>AVERAGE(L438:W438)</f>
        <v>42344.654545454498</v>
      </c>
      <c r="Z438" s="125"/>
      <c r="AA438" s="151"/>
      <c r="AB438" s="152"/>
      <c r="AC438" s="125"/>
      <c r="AD438" s="125"/>
      <c r="AE438" s="125"/>
      <c r="AF438" s="125"/>
      <c r="AG438" s="125"/>
      <c r="AH438" s="125"/>
      <c r="AI438" s="125"/>
      <c r="AJ438" s="125"/>
      <c r="AK438" s="125"/>
      <c r="AL438" s="125"/>
      <c r="AM438" s="125"/>
      <c r="AN438" s="125"/>
      <c r="AO438" s="125"/>
      <c r="AP438" s="125"/>
      <c r="AQ438" s="125"/>
      <c r="AR438" s="125"/>
      <c r="AS438" s="125"/>
      <c r="AT438" s="125"/>
      <c r="AU438" s="125"/>
      <c r="AV438" s="125"/>
    </row>
    <row r="439" spans="1:48" ht="12.75" customHeight="1">
      <c r="A439" s="330"/>
      <c r="B439" s="337"/>
      <c r="C439" s="36" t="s">
        <v>1471</v>
      </c>
      <c r="D439" s="2"/>
      <c r="E439" s="334"/>
      <c r="F439" s="125"/>
      <c r="G439" s="168"/>
      <c r="H439" s="168"/>
      <c r="I439" s="168"/>
      <c r="J439" s="169"/>
      <c r="K439" s="349" t="s">
        <v>376</v>
      </c>
      <c r="L439" s="349" t="s">
        <v>376</v>
      </c>
      <c r="M439" s="349" t="s">
        <v>376</v>
      </c>
      <c r="N439" s="349" t="s">
        <v>376</v>
      </c>
      <c r="O439" s="349" t="s">
        <v>376</v>
      </c>
      <c r="P439" s="349" t="s">
        <v>376</v>
      </c>
      <c r="Q439" s="348" t="s">
        <v>376</v>
      </c>
      <c r="R439" s="233" t="s">
        <v>376</v>
      </c>
      <c r="S439" s="348" t="s">
        <v>376</v>
      </c>
      <c r="T439" s="348" t="s">
        <v>376</v>
      </c>
      <c r="U439" s="348" t="s">
        <v>376</v>
      </c>
      <c r="V439" s="348" t="s">
        <v>376</v>
      </c>
      <c r="W439" s="391"/>
      <c r="X439" s="143"/>
      <c r="Y439" s="165"/>
      <c r="Z439" s="125"/>
      <c r="AA439" s="151"/>
      <c r="AB439" s="152"/>
      <c r="AC439" s="125"/>
      <c r="AD439" s="125"/>
      <c r="AE439" s="125"/>
      <c r="AF439" s="125"/>
      <c r="AG439" s="125"/>
      <c r="AH439" s="125"/>
      <c r="AI439" s="125"/>
      <c r="AJ439" s="125"/>
      <c r="AK439" s="125"/>
      <c r="AL439" s="125"/>
      <c r="AM439" s="125"/>
      <c r="AN439" s="125"/>
      <c r="AO439" s="125"/>
      <c r="AP439" s="125"/>
      <c r="AQ439" s="125"/>
      <c r="AR439" s="125"/>
      <c r="AS439" s="125"/>
      <c r="AT439" s="125"/>
      <c r="AU439" s="125"/>
      <c r="AV439" s="125"/>
    </row>
    <row r="440" spans="1:48" ht="12.75" customHeight="1">
      <c r="A440" s="36"/>
      <c r="B440" s="331"/>
      <c r="C440" s="36" t="s">
        <v>1072</v>
      </c>
      <c r="D440" s="2"/>
      <c r="E440" s="370"/>
      <c r="F440" s="402"/>
      <c r="G440" s="403"/>
      <c r="H440" s="403"/>
      <c r="I440" s="403"/>
      <c r="J440" s="368"/>
      <c r="K440" s="49">
        <f t="shared" ref="K440:P440" si="53">K438/$D$438</f>
        <v>32.141935483871002</v>
      </c>
      <c r="L440" s="49">
        <f t="shared" si="53"/>
        <v>46.829493087557601</v>
      </c>
      <c r="M440" s="49">
        <f t="shared" si="53"/>
        <v>25.394470046083001</v>
      </c>
      <c r="N440" s="49">
        <f t="shared" si="53"/>
        <v>44.971520737327197</v>
      </c>
      <c r="O440" s="49">
        <f t="shared" si="53"/>
        <v>29.540092165898599</v>
      </c>
      <c r="P440" s="49">
        <f t="shared" si="53"/>
        <v>63.933640552995399</v>
      </c>
      <c r="Q440" s="118">
        <f>'2006'!E518</f>
        <v>30.216589861751199</v>
      </c>
      <c r="R440" s="118">
        <f>'2006'!F518</f>
        <v>73.948387096774198</v>
      </c>
      <c r="S440" s="118">
        <f>'2006'!G518</f>
        <v>32.9668202764977</v>
      </c>
      <c r="T440" s="118">
        <f>'2006'!H518</f>
        <v>26.320737327188901</v>
      </c>
      <c r="U440" s="118">
        <f>'2006'!I518</f>
        <v>33.157695852534601</v>
      </c>
      <c r="V440" s="118">
        <f>'2006'!J518</f>
        <v>22.021198156682001</v>
      </c>
      <c r="W440" s="110"/>
      <c r="X440" s="142">
        <f>SUM(L440:W440)</f>
        <v>429.30064516128999</v>
      </c>
      <c r="Y440" s="164">
        <f>AVERAGE(L440:W440)</f>
        <v>39.027331378299102</v>
      </c>
      <c r="Z440" s="125"/>
      <c r="AA440" s="151"/>
      <c r="AB440" s="152"/>
      <c r="AC440" s="125"/>
      <c r="AD440" s="125"/>
      <c r="AE440" s="125"/>
      <c r="AF440" s="125"/>
      <c r="AG440" s="125"/>
      <c r="AH440" s="125"/>
      <c r="AI440" s="125"/>
      <c r="AJ440" s="125"/>
      <c r="AK440" s="125"/>
      <c r="AL440" s="125"/>
      <c r="AM440" s="125"/>
      <c r="AN440" s="125"/>
      <c r="AO440" s="125"/>
      <c r="AP440" s="125"/>
      <c r="AQ440" s="125"/>
      <c r="AR440" s="125"/>
      <c r="AS440" s="125"/>
      <c r="AT440" s="125"/>
      <c r="AU440" s="125"/>
      <c r="AV440" s="125"/>
    </row>
    <row r="441" spans="1:48" ht="12.75" customHeight="1">
      <c r="A441" s="36"/>
      <c r="B441" s="331"/>
      <c r="C441" s="36" t="s">
        <v>1472</v>
      </c>
      <c r="D441" s="337"/>
      <c r="E441" s="340"/>
      <c r="F441" s="95"/>
      <c r="G441" s="340"/>
      <c r="H441" s="340"/>
      <c r="I441" s="340"/>
      <c r="J441" s="340"/>
      <c r="K441" s="340"/>
      <c r="L441" s="340"/>
      <c r="M441" s="340"/>
      <c r="N441" s="340"/>
      <c r="O441" s="340"/>
      <c r="P441" s="340"/>
      <c r="Q441" s="95"/>
      <c r="R441" s="149"/>
      <c r="S441" s="95"/>
      <c r="T441" s="95"/>
      <c r="U441" s="95"/>
      <c r="V441" s="95"/>
      <c r="W441" s="131"/>
      <c r="X441" s="143"/>
      <c r="Y441" s="167">
        <f>Y440/D438</f>
        <v>3.5969890671243399E-2</v>
      </c>
      <c r="Z441" s="125"/>
      <c r="AA441" s="151"/>
      <c r="AB441" s="152"/>
      <c r="AC441" s="125"/>
      <c r="AD441" s="125"/>
      <c r="AE441" s="125"/>
      <c r="AF441" s="125"/>
      <c r="AG441" s="125"/>
      <c r="AH441" s="125"/>
      <c r="AI441" s="125"/>
      <c r="AJ441" s="125"/>
      <c r="AK441" s="125"/>
      <c r="AL441" s="125"/>
      <c r="AM441" s="125"/>
      <c r="AN441" s="125"/>
      <c r="AO441" s="125"/>
      <c r="AP441" s="125"/>
      <c r="AQ441" s="125"/>
      <c r="AR441" s="125"/>
      <c r="AS441" s="125"/>
      <c r="AT441" s="125"/>
      <c r="AU441" s="125"/>
      <c r="AV441" s="125"/>
    </row>
    <row r="442" spans="1:48" ht="12.75" customHeight="1">
      <c r="A442" s="36"/>
      <c r="B442" s="331"/>
      <c r="C442" s="36" t="s">
        <v>1473</v>
      </c>
      <c r="D442" s="337"/>
      <c r="E442" s="340"/>
      <c r="F442" s="95"/>
      <c r="G442" s="340"/>
      <c r="H442" s="340"/>
      <c r="I442" s="340"/>
      <c r="J442" s="340"/>
      <c r="K442" s="340"/>
      <c r="L442" s="340"/>
      <c r="M442" s="340"/>
      <c r="N442" s="340"/>
      <c r="O442" s="340"/>
      <c r="P442" s="340"/>
      <c r="Q442" s="95"/>
      <c r="R442" s="149"/>
      <c r="S442" s="95"/>
      <c r="T442" s="95"/>
      <c r="U442" s="95"/>
      <c r="V442" s="95"/>
      <c r="W442" s="131"/>
      <c r="X442" s="143"/>
      <c r="Y442" s="165"/>
      <c r="Z442" s="125"/>
      <c r="AA442" s="151"/>
      <c r="AB442" s="152"/>
      <c r="AC442" s="125"/>
      <c r="AD442" s="125"/>
      <c r="AE442" s="125"/>
      <c r="AF442" s="125"/>
      <c r="AG442" s="125"/>
      <c r="AH442" s="125"/>
      <c r="AI442" s="125"/>
      <c r="AJ442" s="125"/>
      <c r="AK442" s="125"/>
      <c r="AL442" s="125"/>
      <c r="AM442" s="125"/>
      <c r="AN442" s="125"/>
      <c r="AO442" s="125"/>
      <c r="AP442" s="125"/>
      <c r="AQ442" s="125"/>
      <c r="AR442" s="125"/>
      <c r="AS442" s="125"/>
      <c r="AT442" s="125"/>
      <c r="AU442" s="125"/>
      <c r="AV442" s="125"/>
    </row>
    <row r="443" spans="1:48" ht="12.75" customHeight="1">
      <c r="A443" s="36"/>
      <c r="B443" s="331"/>
      <c r="C443" s="36" t="s">
        <v>1474</v>
      </c>
      <c r="D443" s="337"/>
      <c r="E443" s="340"/>
      <c r="F443" s="95"/>
      <c r="G443" s="340"/>
      <c r="H443" s="340"/>
      <c r="I443" s="340"/>
      <c r="J443" s="340"/>
      <c r="K443" s="340"/>
      <c r="L443" s="340"/>
      <c r="M443" s="340"/>
      <c r="N443" s="340"/>
      <c r="O443" s="340"/>
      <c r="P443" s="340"/>
      <c r="Q443" s="95"/>
      <c r="R443" s="149"/>
      <c r="S443" s="95"/>
      <c r="T443" s="95"/>
      <c r="U443" s="95"/>
      <c r="V443" s="95"/>
      <c r="W443" s="131"/>
      <c r="X443" s="143"/>
      <c r="Y443" s="165"/>
      <c r="Z443" s="125"/>
      <c r="AA443" s="151"/>
      <c r="AB443" s="152"/>
      <c r="AC443" s="125"/>
      <c r="AD443" s="125"/>
      <c r="AE443" s="125"/>
      <c r="AF443" s="125"/>
      <c r="AG443" s="125"/>
      <c r="AH443" s="125"/>
      <c r="AI443" s="125"/>
      <c r="AJ443" s="125"/>
      <c r="AK443" s="125"/>
      <c r="AL443" s="125"/>
      <c r="AM443" s="125"/>
      <c r="AN443" s="125"/>
      <c r="AO443" s="125"/>
      <c r="AP443" s="125"/>
      <c r="AQ443" s="125"/>
      <c r="AR443" s="125"/>
      <c r="AS443" s="125"/>
      <c r="AT443" s="125"/>
      <c r="AU443" s="125"/>
      <c r="AV443" s="125"/>
    </row>
    <row r="444" spans="1:48" ht="12.75" customHeight="1">
      <c r="A444" s="36"/>
      <c r="B444" s="331"/>
      <c r="C444" s="36" t="s">
        <v>1475</v>
      </c>
      <c r="D444" s="337"/>
      <c r="E444" s="340"/>
      <c r="F444" s="95"/>
      <c r="G444" s="340"/>
      <c r="H444" s="340"/>
      <c r="I444" s="340"/>
      <c r="J444" s="340"/>
      <c r="K444" s="340"/>
      <c r="L444" s="340"/>
      <c r="M444" s="340"/>
      <c r="N444" s="340"/>
      <c r="O444" s="340"/>
      <c r="P444" s="340"/>
      <c r="Q444" s="95"/>
      <c r="R444" s="149"/>
      <c r="S444" s="95"/>
      <c r="T444" s="95"/>
      <c r="U444" s="95"/>
      <c r="V444" s="95"/>
      <c r="W444" s="131"/>
      <c r="X444" s="143"/>
      <c r="Y444" s="165"/>
      <c r="Z444" s="125"/>
      <c r="AA444" s="151"/>
      <c r="AB444" s="152"/>
      <c r="AC444" s="125"/>
      <c r="AD444" s="125"/>
      <c r="AE444" s="125"/>
      <c r="AF444" s="125"/>
      <c r="AG444" s="125"/>
      <c r="AH444" s="125"/>
      <c r="AI444" s="125"/>
      <c r="AJ444" s="125"/>
      <c r="AK444" s="125"/>
      <c r="AL444" s="125"/>
      <c r="AM444" s="125"/>
      <c r="AN444" s="125"/>
      <c r="AO444" s="125"/>
      <c r="AP444" s="125"/>
      <c r="AQ444" s="125"/>
      <c r="AR444" s="125"/>
      <c r="AS444" s="125"/>
      <c r="AT444" s="125"/>
      <c r="AU444" s="125"/>
      <c r="AV444" s="125"/>
    </row>
    <row r="445" spans="1:48" ht="12.75" customHeight="1">
      <c r="A445" s="222"/>
      <c r="B445" s="350"/>
      <c r="C445" s="222"/>
      <c r="D445" s="343"/>
      <c r="E445" s="344"/>
      <c r="F445" s="171"/>
      <c r="G445" s="344"/>
      <c r="H445" s="344"/>
      <c r="I445" s="344"/>
      <c r="J445" s="344"/>
      <c r="K445" s="344"/>
      <c r="L445" s="344"/>
      <c r="M445" s="344"/>
      <c r="N445" s="344"/>
      <c r="O445" s="344"/>
      <c r="P445" s="344"/>
      <c r="Q445" s="95"/>
      <c r="R445" s="149"/>
      <c r="S445" s="95"/>
      <c r="T445" s="95"/>
      <c r="U445" s="95"/>
      <c r="V445" s="95"/>
      <c r="W445" s="131"/>
      <c r="X445" s="143"/>
      <c r="Y445" s="165"/>
      <c r="Z445" s="125"/>
      <c r="AA445" s="151"/>
      <c r="AB445" s="152"/>
      <c r="AC445" s="125"/>
      <c r="AD445" s="125"/>
      <c r="AE445" s="125"/>
      <c r="AF445" s="125"/>
      <c r="AG445" s="125"/>
      <c r="AH445" s="125"/>
      <c r="AI445" s="125"/>
      <c r="AJ445" s="125"/>
      <c r="AK445" s="125"/>
      <c r="AL445" s="125"/>
      <c r="AM445" s="125"/>
      <c r="AN445" s="125"/>
      <c r="AO445" s="125"/>
      <c r="AP445" s="125"/>
      <c r="AQ445" s="125"/>
      <c r="AR445" s="125"/>
      <c r="AS445" s="125"/>
      <c r="AT445" s="125"/>
      <c r="AU445" s="125"/>
      <c r="AV445" s="125"/>
    </row>
    <row r="446" spans="1:48" ht="12.75" customHeight="1">
      <c r="A446" s="351" t="s">
        <v>1476</v>
      </c>
      <c r="B446" s="352">
        <v>1056</v>
      </c>
      <c r="C446" s="285" t="s">
        <v>1477</v>
      </c>
      <c r="D446" s="333">
        <v>2391</v>
      </c>
      <c r="E446" s="334"/>
      <c r="F446" s="125"/>
      <c r="G446" s="168"/>
      <c r="H446" s="168"/>
      <c r="I446" s="168"/>
      <c r="J446" s="169"/>
      <c r="K446" s="368">
        <v>0</v>
      </c>
      <c r="L446" s="339">
        <v>0</v>
      </c>
      <c r="M446" s="339">
        <v>0</v>
      </c>
      <c r="N446" s="339">
        <v>0</v>
      </c>
      <c r="O446" s="339">
        <v>0</v>
      </c>
      <c r="P446" s="339">
        <v>0</v>
      </c>
      <c r="Q446" s="276">
        <v>0</v>
      </c>
      <c r="R446" s="276">
        <v>0</v>
      </c>
      <c r="S446" s="276">
        <v>11780</v>
      </c>
      <c r="T446" s="276">
        <v>25802</v>
      </c>
      <c r="U446" s="276">
        <v>19500</v>
      </c>
      <c r="V446" s="276">
        <v>15950</v>
      </c>
      <c r="W446" s="390">
        <v>17550</v>
      </c>
      <c r="X446" s="142">
        <f>SUM(L446:W446)</f>
        <v>90582</v>
      </c>
      <c r="Y446" s="164">
        <f>AVERAGE(L446:W446)</f>
        <v>7548.5</v>
      </c>
      <c r="Z446" s="125"/>
      <c r="AA446" s="151"/>
      <c r="AB446" s="152"/>
      <c r="AC446" s="125"/>
      <c r="AD446" s="125"/>
      <c r="AE446" s="125"/>
      <c r="AF446" s="125"/>
      <c r="AG446" s="125"/>
      <c r="AH446" s="125"/>
      <c r="AI446" s="125"/>
      <c r="AJ446" s="125"/>
      <c r="AK446" s="125"/>
      <c r="AL446" s="125"/>
      <c r="AM446" s="125"/>
      <c r="AN446" s="125"/>
      <c r="AO446" s="125"/>
      <c r="AP446" s="125"/>
      <c r="AQ446" s="125"/>
      <c r="AR446" s="125"/>
      <c r="AS446" s="125"/>
      <c r="AT446" s="125"/>
      <c r="AU446" s="125"/>
      <c r="AV446" s="125"/>
    </row>
    <row r="447" spans="1:48" ht="12.75" customHeight="1">
      <c r="A447" s="330"/>
      <c r="B447" s="337"/>
      <c r="C447" s="36" t="s">
        <v>1478</v>
      </c>
      <c r="D447" s="2"/>
      <c r="E447" s="334"/>
      <c r="F447" s="125"/>
      <c r="G447" s="168"/>
      <c r="H447" s="168"/>
      <c r="I447" s="168"/>
      <c r="J447" s="169"/>
      <c r="K447" s="404" t="s">
        <v>376</v>
      </c>
      <c r="L447" s="405" t="s">
        <v>376</v>
      </c>
      <c r="M447" s="405" t="s">
        <v>376</v>
      </c>
      <c r="N447" s="405" t="s">
        <v>376</v>
      </c>
      <c r="O447" s="405" t="s">
        <v>376</v>
      </c>
      <c r="P447" s="405" t="s">
        <v>376</v>
      </c>
      <c r="Q447" s="348" t="s">
        <v>376</v>
      </c>
      <c r="R447" s="233" t="s">
        <v>376</v>
      </c>
      <c r="S447" s="348" t="s">
        <v>376</v>
      </c>
      <c r="T447" s="348" t="s">
        <v>376</v>
      </c>
      <c r="U447" s="348" t="s">
        <v>376</v>
      </c>
      <c r="V447" s="348" t="s">
        <v>376</v>
      </c>
      <c r="W447" s="391" t="s">
        <v>376</v>
      </c>
      <c r="X447" s="143"/>
      <c r="Y447" s="165"/>
      <c r="Z447" s="125"/>
      <c r="AA447" s="151"/>
      <c r="AB447" s="152"/>
      <c r="AC447" s="125"/>
      <c r="AD447" s="125"/>
      <c r="AE447" s="125"/>
      <c r="AF447" s="125"/>
      <c r="AG447" s="125"/>
      <c r="AH447" s="125"/>
      <c r="AI447" s="125"/>
      <c r="AJ447" s="125"/>
      <c r="AK447" s="125"/>
      <c r="AL447" s="125"/>
      <c r="AM447" s="125"/>
      <c r="AN447" s="125"/>
      <c r="AO447" s="125"/>
      <c r="AP447" s="125"/>
      <c r="AQ447" s="125"/>
      <c r="AR447" s="125"/>
      <c r="AS447" s="125"/>
      <c r="AT447" s="125"/>
      <c r="AU447" s="125"/>
      <c r="AV447" s="125"/>
    </row>
    <row r="448" spans="1:48" ht="12.75" customHeight="1">
      <c r="A448" s="36"/>
      <c r="B448" s="331"/>
      <c r="C448" s="36" t="s">
        <v>696</v>
      </c>
      <c r="D448" s="2"/>
      <c r="E448" s="370"/>
      <c r="F448" s="402"/>
      <c r="G448" s="403"/>
      <c r="H448" s="403"/>
      <c r="I448" s="403"/>
      <c r="J448" s="368"/>
      <c r="K448" s="118">
        <f t="shared" ref="K448:P448" si="54">K446/$D$446</f>
        <v>0</v>
      </c>
      <c r="L448" s="118">
        <f t="shared" si="54"/>
        <v>0</v>
      </c>
      <c r="M448" s="118">
        <f t="shared" si="54"/>
        <v>0</v>
      </c>
      <c r="N448" s="118">
        <f t="shared" si="54"/>
        <v>0</v>
      </c>
      <c r="O448" s="118">
        <f t="shared" si="54"/>
        <v>0</v>
      </c>
      <c r="P448" s="118">
        <f t="shared" si="54"/>
        <v>0</v>
      </c>
      <c r="Q448" s="118">
        <f>'2006'!E526</f>
        <v>0</v>
      </c>
      <c r="R448" s="118">
        <f>'2006'!F526</f>
        <v>0</v>
      </c>
      <c r="S448" s="118">
        <f>'2006'!G526</f>
        <v>4.9268088665830199</v>
      </c>
      <c r="T448" s="118">
        <f>'2006'!H526</f>
        <v>10.7913007109996</v>
      </c>
      <c r="U448" s="118">
        <f>'2006'!I526</f>
        <v>8.1555834378920995</v>
      </c>
      <c r="V448" s="118">
        <f>'2006'!J526</f>
        <v>6.6708490171476402</v>
      </c>
      <c r="W448" s="110">
        <f>'2006'!K526</f>
        <v>7.3400250941028897</v>
      </c>
      <c r="X448" s="142">
        <f>SUM(L448:W448)</f>
        <v>37.884567126725202</v>
      </c>
      <c r="Y448" s="164">
        <f>AVERAGE(L448:W448)</f>
        <v>3.1570472605604398</v>
      </c>
      <c r="Z448" s="125"/>
      <c r="AA448" s="151"/>
      <c r="AB448" s="152"/>
      <c r="AC448" s="125"/>
      <c r="AD448" s="125"/>
      <c r="AE448" s="125"/>
      <c r="AF448" s="125"/>
      <c r="AG448" s="125"/>
      <c r="AH448" s="125"/>
      <c r="AI448" s="125"/>
      <c r="AJ448" s="125"/>
      <c r="AK448" s="125"/>
      <c r="AL448" s="125"/>
      <c r="AM448" s="125"/>
      <c r="AN448" s="125"/>
      <c r="AO448" s="125"/>
      <c r="AP448" s="125"/>
      <c r="AQ448" s="125"/>
      <c r="AR448" s="125"/>
      <c r="AS448" s="125"/>
      <c r="AT448" s="125"/>
      <c r="AU448" s="125"/>
      <c r="AV448" s="125"/>
    </row>
    <row r="449" spans="1:48" ht="12.75" customHeight="1">
      <c r="A449" s="36"/>
      <c r="B449" s="331"/>
      <c r="C449" s="36" t="s">
        <v>1479</v>
      </c>
      <c r="D449" s="337"/>
      <c r="E449" s="364"/>
      <c r="F449" s="126"/>
      <c r="G449" s="364"/>
      <c r="H449" s="364"/>
      <c r="I449" s="364"/>
      <c r="J449" s="364"/>
      <c r="K449" s="364"/>
      <c r="L449" s="364"/>
      <c r="M449" s="364"/>
      <c r="N449" s="364"/>
      <c r="O449" s="364"/>
      <c r="P449" s="364"/>
      <c r="Q449" s="340"/>
      <c r="R449" s="95"/>
      <c r="S449" s="340"/>
      <c r="T449" s="340"/>
      <c r="U449" s="340"/>
      <c r="V449" s="340"/>
      <c r="W449" s="390"/>
      <c r="X449" s="143"/>
      <c r="Y449" s="167">
        <f>Y448/D446</f>
        <v>1.32038781286509E-3</v>
      </c>
      <c r="Z449" s="125"/>
      <c r="AA449" s="151"/>
      <c r="AB449" s="152"/>
      <c r="AC449" s="125"/>
      <c r="AD449" s="125"/>
      <c r="AE449" s="125"/>
      <c r="AF449" s="125"/>
      <c r="AG449" s="125"/>
      <c r="AH449" s="125"/>
      <c r="AI449" s="125"/>
      <c r="AJ449" s="125"/>
      <c r="AK449" s="125"/>
      <c r="AL449" s="125"/>
      <c r="AM449" s="125"/>
      <c r="AN449" s="125"/>
      <c r="AO449" s="125"/>
      <c r="AP449" s="125"/>
      <c r="AQ449" s="125"/>
      <c r="AR449" s="125"/>
      <c r="AS449" s="125"/>
      <c r="AT449" s="125"/>
      <c r="AU449" s="125"/>
      <c r="AV449" s="125"/>
    </row>
    <row r="450" spans="1:48" ht="12.75" customHeight="1">
      <c r="A450" s="36"/>
      <c r="B450" s="331"/>
      <c r="C450" s="36" t="s">
        <v>1480</v>
      </c>
      <c r="D450" s="337"/>
      <c r="E450" s="407"/>
      <c r="F450" s="300"/>
      <c r="G450" s="407"/>
      <c r="H450" s="407"/>
      <c r="I450" s="407"/>
      <c r="J450" s="407"/>
      <c r="K450" s="407"/>
      <c r="L450" s="407"/>
      <c r="M450" s="407"/>
      <c r="N450" s="407"/>
      <c r="O450" s="407"/>
      <c r="P450" s="407"/>
      <c r="Q450" s="340"/>
      <c r="R450" s="95"/>
      <c r="S450" s="340"/>
      <c r="T450" s="340"/>
      <c r="U450" s="340"/>
      <c r="V450" s="340"/>
      <c r="W450" s="390"/>
      <c r="X450" s="143"/>
      <c r="Y450" s="165"/>
      <c r="Z450" s="125"/>
      <c r="AA450" s="151"/>
      <c r="AB450" s="152"/>
      <c r="AC450" s="125"/>
      <c r="AD450" s="125"/>
      <c r="AE450" s="125"/>
      <c r="AF450" s="125"/>
      <c r="AG450" s="125"/>
      <c r="AH450" s="125"/>
      <c r="AI450" s="125"/>
      <c r="AJ450" s="125"/>
      <c r="AK450" s="125"/>
      <c r="AL450" s="125"/>
      <c r="AM450" s="125"/>
      <c r="AN450" s="125"/>
      <c r="AO450" s="125"/>
      <c r="AP450" s="125"/>
      <c r="AQ450" s="125"/>
      <c r="AR450" s="125"/>
      <c r="AS450" s="125"/>
      <c r="AT450" s="125"/>
      <c r="AU450" s="125"/>
      <c r="AV450" s="125"/>
    </row>
    <row r="451" spans="1:48" ht="12.75" customHeight="1">
      <c r="A451" s="222"/>
      <c r="B451" s="350"/>
      <c r="C451" s="222"/>
      <c r="D451" s="343"/>
      <c r="E451" s="344"/>
      <c r="F451" s="171"/>
      <c r="G451" s="344"/>
      <c r="H451" s="344"/>
      <c r="I451" s="344"/>
      <c r="J451" s="344"/>
      <c r="K451" s="344"/>
      <c r="L451" s="344"/>
      <c r="M451" s="344"/>
      <c r="N451" s="344"/>
      <c r="O451" s="344"/>
      <c r="P451" s="344"/>
      <c r="Q451" s="340"/>
      <c r="R451" s="95"/>
      <c r="S451" s="340"/>
      <c r="T451" s="340"/>
      <c r="U451" s="340"/>
      <c r="V451" s="340"/>
      <c r="W451" s="390"/>
      <c r="X451" s="143"/>
      <c r="Y451" s="165"/>
      <c r="Z451" s="125"/>
      <c r="AA451" s="151"/>
      <c r="AB451" s="152"/>
      <c r="AC451" s="125"/>
      <c r="AD451" s="125"/>
      <c r="AE451" s="125"/>
      <c r="AF451" s="125"/>
      <c r="AG451" s="125"/>
      <c r="AH451" s="125"/>
      <c r="AI451" s="125"/>
      <c r="AJ451" s="125"/>
      <c r="AK451" s="125"/>
      <c r="AL451" s="125"/>
      <c r="AM451" s="125"/>
      <c r="AN451" s="125"/>
      <c r="AO451" s="125"/>
      <c r="AP451" s="125"/>
      <c r="AQ451" s="125"/>
      <c r="AR451" s="125"/>
      <c r="AS451" s="125"/>
      <c r="AT451" s="125"/>
      <c r="AU451" s="125"/>
      <c r="AV451" s="125"/>
    </row>
    <row r="452" spans="1:48" ht="12.75" customHeight="1">
      <c r="A452" s="36" t="s">
        <v>585</v>
      </c>
      <c r="B452" s="331">
        <v>1062</v>
      </c>
      <c r="C452" s="285" t="s">
        <v>1481</v>
      </c>
      <c r="D452" s="333">
        <v>374</v>
      </c>
      <c r="E452" s="334"/>
      <c r="F452" s="125"/>
      <c r="G452" s="168"/>
      <c r="H452" s="168"/>
      <c r="I452" s="169"/>
      <c r="J452" s="144">
        <v>19428.75</v>
      </c>
      <c r="K452" s="364">
        <v>36690.370000000003</v>
      </c>
      <c r="L452" s="364">
        <v>21977.439999999999</v>
      </c>
      <c r="M452" s="364">
        <v>22935.29</v>
      </c>
      <c r="N452" s="364">
        <v>22563.09</v>
      </c>
      <c r="O452" s="364">
        <v>20321.89</v>
      </c>
      <c r="P452" s="364">
        <v>21178.51</v>
      </c>
      <c r="Q452" s="276">
        <v>17017.36</v>
      </c>
      <c r="R452" s="277">
        <v>17827.52</v>
      </c>
      <c r="S452" s="276">
        <v>21473.09</v>
      </c>
      <c r="T452" s="276">
        <v>21516.36</v>
      </c>
      <c r="U452" s="276">
        <v>17057.509999999998</v>
      </c>
      <c r="V452" s="144">
        <v>13752.02</v>
      </c>
      <c r="W452" s="390">
        <v>15299.71</v>
      </c>
      <c r="X452" s="142">
        <f>SUM(L452:W452)</f>
        <v>232919.79</v>
      </c>
      <c r="Y452" s="164">
        <f>AVERAGE(L452:W452)</f>
        <v>19409.982499999998</v>
      </c>
      <c r="Z452" s="125"/>
      <c r="AA452" s="151"/>
      <c r="AB452" s="152"/>
      <c r="AC452" s="125"/>
      <c r="AD452" s="125"/>
      <c r="AE452" s="125"/>
      <c r="AF452" s="125"/>
      <c r="AG452" s="125"/>
      <c r="AH452" s="125"/>
      <c r="AI452" s="125"/>
      <c r="AJ452" s="125"/>
      <c r="AK452" s="125"/>
      <c r="AL452" s="125"/>
      <c r="AM452" s="125"/>
      <c r="AN452" s="125"/>
      <c r="AO452" s="125"/>
      <c r="AP452" s="125"/>
      <c r="AQ452" s="125"/>
      <c r="AR452" s="125"/>
      <c r="AS452" s="125"/>
      <c r="AT452" s="125"/>
      <c r="AU452" s="125"/>
      <c r="AV452" s="125"/>
    </row>
    <row r="453" spans="1:48" ht="12.75" customHeight="1">
      <c r="A453" s="36"/>
      <c r="B453" s="331"/>
      <c r="C453" s="36" t="s">
        <v>1482</v>
      </c>
      <c r="D453" s="2"/>
      <c r="E453" s="334"/>
      <c r="F453" s="125"/>
      <c r="G453" s="168"/>
      <c r="H453" s="168"/>
      <c r="I453" s="169"/>
      <c r="J453" s="411">
        <v>194.29</v>
      </c>
      <c r="K453" s="407">
        <v>366.9</v>
      </c>
      <c r="L453" s="407">
        <v>219.77</v>
      </c>
      <c r="M453" s="407">
        <v>229.35</v>
      </c>
      <c r="N453" s="407">
        <v>225.63</v>
      </c>
      <c r="O453" s="407">
        <v>203.22</v>
      </c>
      <c r="P453" s="407">
        <v>211.79</v>
      </c>
      <c r="Q453" s="276">
        <v>170.17</v>
      </c>
      <c r="R453" s="406">
        <v>178.28</v>
      </c>
      <c r="S453" s="276">
        <v>214.73</v>
      </c>
      <c r="T453" s="276">
        <v>215.16</v>
      </c>
      <c r="U453" s="276">
        <v>170.58</v>
      </c>
      <c r="V453" s="340">
        <v>137.52000000000001</v>
      </c>
      <c r="W453" s="390">
        <v>153</v>
      </c>
      <c r="X453" s="143"/>
      <c r="Y453" s="165"/>
      <c r="Z453" s="125"/>
      <c r="AA453" s="334"/>
      <c r="AB453" s="169"/>
      <c r="AC453" s="168"/>
      <c r="AD453" s="168"/>
      <c r="AE453" s="168"/>
      <c r="AF453" s="168"/>
      <c r="AG453" s="168"/>
      <c r="AH453" s="125"/>
      <c r="AI453" s="125"/>
      <c r="AJ453" s="125"/>
      <c r="AK453" s="125"/>
      <c r="AL453" s="125"/>
      <c r="AM453" s="125"/>
      <c r="AN453" s="125"/>
      <c r="AO453" s="125"/>
      <c r="AP453" s="125"/>
      <c r="AQ453" s="125"/>
      <c r="AR453" s="125"/>
      <c r="AS453" s="125"/>
      <c r="AT453" s="125"/>
      <c r="AU453" s="125"/>
      <c r="AV453" s="125"/>
    </row>
    <row r="454" spans="1:48" ht="12.75" customHeight="1">
      <c r="A454" s="36"/>
      <c r="B454" s="331"/>
      <c r="C454" s="36" t="s">
        <v>1483</v>
      </c>
      <c r="D454" s="2"/>
      <c r="E454" s="370"/>
      <c r="F454" s="402"/>
      <c r="G454" s="403"/>
      <c r="H454" s="403"/>
      <c r="I454" s="368"/>
      <c r="J454" s="118">
        <f t="shared" ref="J454:P454" si="55">J452/$D$452</f>
        <v>51.948529411764703</v>
      </c>
      <c r="K454" s="118">
        <f t="shared" si="55"/>
        <v>98.102593582887707</v>
      </c>
      <c r="L454" s="118">
        <f t="shared" si="55"/>
        <v>58.763208556149699</v>
      </c>
      <c r="M454" s="118">
        <f t="shared" si="55"/>
        <v>61.3243048128342</v>
      </c>
      <c r="N454" s="118">
        <f t="shared" si="55"/>
        <v>60.329117647058801</v>
      </c>
      <c r="O454" s="118">
        <f t="shared" si="55"/>
        <v>54.336604278074901</v>
      </c>
      <c r="P454" s="118">
        <f t="shared" si="55"/>
        <v>56.627032085561503</v>
      </c>
      <c r="Q454" s="118">
        <f>'2006'!E532</f>
        <v>45.500962566844898</v>
      </c>
      <c r="R454" s="118">
        <f>'2006'!F532</f>
        <v>47.667165775401102</v>
      </c>
      <c r="S454" s="118">
        <f>'2006'!G532</f>
        <v>57.414679144384998</v>
      </c>
      <c r="T454" s="118">
        <f>'2006'!H532</f>
        <v>57.530374331550803</v>
      </c>
      <c r="U454" s="118">
        <f>'2006'!I532</f>
        <v>45.608315508021398</v>
      </c>
      <c r="V454" s="118">
        <f>'2006'!J532</f>
        <v>36.770106951871703</v>
      </c>
      <c r="W454" s="110">
        <f>'2006'!K532</f>
        <v>40.908315508021403</v>
      </c>
      <c r="X454" s="142">
        <f>SUM(L454:W454)</f>
        <v>622.78018716577503</v>
      </c>
      <c r="Y454" s="164">
        <f>AVERAGE(L454:W454)</f>
        <v>51.898348930481298</v>
      </c>
      <c r="Z454" s="125"/>
      <c r="AA454" s="151"/>
      <c r="AB454" s="152"/>
      <c r="AC454" s="125"/>
      <c r="AD454" s="125"/>
      <c r="AE454" s="125"/>
      <c r="AF454" s="125"/>
      <c r="AG454" s="125"/>
      <c r="AH454" s="125"/>
      <c r="AI454" s="125"/>
      <c r="AJ454" s="125"/>
      <c r="AK454" s="125"/>
      <c r="AL454" s="125"/>
      <c r="AM454" s="125"/>
      <c r="AN454" s="125"/>
      <c r="AO454" s="125"/>
      <c r="AP454" s="125"/>
      <c r="AQ454" s="125"/>
      <c r="AR454" s="125"/>
      <c r="AS454" s="125"/>
      <c r="AT454" s="125"/>
      <c r="AU454" s="125"/>
      <c r="AV454" s="125"/>
    </row>
    <row r="455" spans="1:48" ht="12.75" customHeight="1">
      <c r="A455" s="36"/>
      <c r="B455" s="331"/>
      <c r="C455" s="36" t="s">
        <v>1484</v>
      </c>
      <c r="D455" s="337"/>
      <c r="E455" s="364"/>
      <c r="F455" s="126"/>
      <c r="G455" s="364"/>
      <c r="H455" s="364"/>
      <c r="I455" s="364"/>
      <c r="J455" s="412" t="s">
        <v>1485</v>
      </c>
      <c r="K455" s="412" t="s">
        <v>1486</v>
      </c>
      <c r="L455" s="412" t="s">
        <v>1487</v>
      </c>
      <c r="M455" s="412" t="s">
        <v>1488</v>
      </c>
      <c r="N455" s="412" t="s">
        <v>1489</v>
      </c>
      <c r="O455" s="412" t="s">
        <v>1490</v>
      </c>
      <c r="P455" s="412" t="s">
        <v>1491</v>
      </c>
      <c r="Q455" s="349" t="s">
        <v>1722</v>
      </c>
      <c r="R455" s="94" t="s">
        <v>1723</v>
      </c>
      <c r="S455" s="349" t="s">
        <v>1724</v>
      </c>
      <c r="T455" s="349" t="s">
        <v>1725</v>
      </c>
      <c r="U455" s="349" t="s">
        <v>1726</v>
      </c>
      <c r="V455" s="349" t="s">
        <v>1727</v>
      </c>
      <c r="W455" s="391"/>
      <c r="X455" s="143"/>
      <c r="Y455" s="167">
        <f>Y454/D452</f>
        <v>0.13876563885155399</v>
      </c>
      <c r="Z455" s="125"/>
      <c r="AA455" s="151"/>
      <c r="AB455" s="152"/>
      <c r="AC455" s="125"/>
      <c r="AD455" s="125"/>
      <c r="AE455" s="125"/>
      <c r="AF455" s="125"/>
      <c r="AG455" s="125"/>
      <c r="AH455" s="125"/>
      <c r="AI455" s="125"/>
      <c r="AJ455" s="125"/>
      <c r="AK455" s="125"/>
      <c r="AL455" s="125"/>
      <c r="AM455" s="125"/>
      <c r="AN455" s="125"/>
      <c r="AO455" s="125"/>
      <c r="AP455" s="125"/>
      <c r="AQ455" s="125"/>
      <c r="AR455" s="125"/>
      <c r="AS455" s="125"/>
      <c r="AT455" s="125"/>
      <c r="AU455" s="125"/>
      <c r="AV455" s="125"/>
    </row>
    <row r="456" spans="1:48" ht="12.75" customHeight="1">
      <c r="A456" s="36"/>
      <c r="B456" s="331"/>
      <c r="C456" s="36" t="s">
        <v>1492</v>
      </c>
      <c r="D456" s="337"/>
      <c r="E456" s="407"/>
      <c r="F456" s="300"/>
      <c r="G456" s="407"/>
      <c r="H456" s="407"/>
      <c r="I456" s="407"/>
      <c r="J456" s="407"/>
      <c r="K456" s="407"/>
      <c r="L456" s="407"/>
      <c r="M456" s="407"/>
      <c r="N456" s="407"/>
      <c r="O456" s="407"/>
      <c r="P456" s="407"/>
      <c r="Q456" s="95"/>
      <c r="R456" s="149"/>
      <c r="S456" s="95"/>
      <c r="T456" s="95"/>
      <c r="U456" s="95"/>
      <c r="V456" s="95"/>
      <c r="W456" s="131"/>
      <c r="X456" s="143"/>
      <c r="Y456" s="165"/>
      <c r="Z456" s="125"/>
      <c r="AA456" s="151"/>
      <c r="AB456" s="152"/>
      <c r="AC456" s="125"/>
      <c r="AD456" s="125"/>
      <c r="AE456" s="125"/>
      <c r="AF456" s="125"/>
      <c r="AG456" s="125"/>
      <c r="AH456" s="125"/>
      <c r="AI456" s="125"/>
      <c r="AJ456" s="125"/>
      <c r="AK456" s="125"/>
      <c r="AL456" s="125"/>
      <c r="AM456" s="125"/>
      <c r="AN456" s="125"/>
      <c r="AO456" s="125"/>
      <c r="AP456" s="125"/>
      <c r="AQ456" s="125"/>
      <c r="AR456" s="125"/>
      <c r="AS456" s="125"/>
      <c r="AT456" s="125"/>
      <c r="AU456" s="125"/>
      <c r="AV456" s="125"/>
    </row>
    <row r="457" spans="1:48" ht="12.75" customHeight="1">
      <c r="A457" s="36"/>
      <c r="B457" s="331"/>
      <c r="C457" s="36" t="s">
        <v>1461</v>
      </c>
      <c r="D457" s="337"/>
      <c r="E457" s="407"/>
      <c r="F457" s="300"/>
      <c r="G457" s="407"/>
      <c r="H457" s="407"/>
      <c r="I457" s="407"/>
      <c r="J457" s="407"/>
      <c r="K457" s="407"/>
      <c r="L457" s="407"/>
      <c r="M457" s="407"/>
      <c r="N457" s="407"/>
      <c r="O457" s="407"/>
      <c r="P457" s="407"/>
      <c r="Q457" s="95"/>
      <c r="R457" s="149"/>
      <c r="S457" s="95"/>
      <c r="T457" s="95"/>
      <c r="U457" s="95"/>
      <c r="V457" s="95"/>
      <c r="W457" s="131"/>
      <c r="X457" s="143"/>
      <c r="Y457" s="165"/>
      <c r="Z457" s="125"/>
      <c r="AA457" s="151"/>
      <c r="AB457" s="152"/>
      <c r="AC457" s="125"/>
      <c r="AD457" s="125"/>
      <c r="AE457" s="125"/>
      <c r="AF457" s="125"/>
      <c r="AG457" s="125"/>
      <c r="AH457" s="125"/>
      <c r="AI457" s="125"/>
      <c r="AJ457" s="125"/>
      <c r="AK457" s="125"/>
      <c r="AL457" s="125"/>
      <c r="AM457" s="125"/>
      <c r="AN457" s="125"/>
      <c r="AO457" s="125"/>
      <c r="AP457" s="125"/>
      <c r="AQ457" s="125"/>
      <c r="AR457" s="125"/>
      <c r="AS457" s="125"/>
      <c r="AT457" s="125"/>
      <c r="AU457" s="125"/>
      <c r="AV457" s="125"/>
    </row>
    <row r="458" spans="1:48" ht="12.75" customHeight="1">
      <c r="A458" s="222"/>
      <c r="B458" s="350"/>
      <c r="C458" s="222"/>
      <c r="D458" s="343"/>
      <c r="E458" s="344"/>
      <c r="F458" s="171"/>
      <c r="G458" s="344"/>
      <c r="H458" s="344"/>
      <c r="I458" s="344"/>
      <c r="J458" s="344"/>
      <c r="K458" s="344"/>
      <c r="L458" s="344"/>
      <c r="M458" s="344"/>
      <c r="N458" s="344"/>
      <c r="O458" s="344"/>
      <c r="P458" s="344"/>
      <c r="Q458" s="95"/>
      <c r="R458" s="149"/>
      <c r="S458" s="95"/>
      <c r="T458" s="95"/>
      <c r="U458" s="95"/>
      <c r="V458" s="95"/>
      <c r="W458" s="131"/>
      <c r="X458" s="143"/>
      <c r="Y458" s="165"/>
      <c r="Z458" s="125"/>
      <c r="AA458" s="151"/>
      <c r="AB458" s="152"/>
      <c r="AC458" s="125"/>
      <c r="AD458" s="125"/>
      <c r="AE458" s="125"/>
      <c r="AF458" s="125"/>
      <c r="AG458" s="125"/>
      <c r="AH458" s="125"/>
      <c r="AI458" s="125"/>
      <c r="AJ458" s="125"/>
      <c r="AK458" s="125"/>
      <c r="AL458" s="125"/>
      <c r="AM458" s="125"/>
      <c r="AN458" s="125"/>
      <c r="AO458" s="125"/>
      <c r="AP458" s="125"/>
      <c r="AQ458" s="125"/>
      <c r="AR458" s="125"/>
      <c r="AS458" s="125"/>
      <c r="AT458" s="125"/>
      <c r="AU458" s="125"/>
      <c r="AV458" s="125"/>
    </row>
    <row r="459" spans="1:48" ht="12.75" customHeight="1">
      <c r="A459" s="36" t="s">
        <v>377</v>
      </c>
      <c r="B459" s="331">
        <v>1073</v>
      </c>
      <c r="C459" s="408" t="s">
        <v>1500</v>
      </c>
      <c r="D459" s="333">
        <v>310</v>
      </c>
      <c r="E459" s="334"/>
      <c r="F459" s="125"/>
      <c r="G459" s="168"/>
      <c r="H459" s="168"/>
      <c r="I459" s="168"/>
      <c r="J459" s="168"/>
      <c r="K459" s="168"/>
      <c r="L459" s="169"/>
      <c r="M459" s="211">
        <v>6831</v>
      </c>
      <c r="N459" s="364">
        <v>9273.65</v>
      </c>
      <c r="O459" s="364">
        <v>7831.9</v>
      </c>
      <c r="P459" s="364">
        <v>9222.5</v>
      </c>
      <c r="Q459" s="276">
        <v>10471.65</v>
      </c>
      <c r="R459" s="277">
        <v>8642.25</v>
      </c>
      <c r="S459" s="276">
        <v>12924.75</v>
      </c>
      <c r="T459" s="276">
        <v>10995.9</v>
      </c>
      <c r="U459" s="276">
        <v>11817.15</v>
      </c>
      <c r="V459" s="276">
        <v>8778.4500000000007</v>
      </c>
      <c r="W459" s="388">
        <v>14685.75</v>
      </c>
      <c r="X459" s="142">
        <f>SUM(L459:W459)</f>
        <v>111474.95</v>
      </c>
      <c r="Y459" s="164">
        <f>AVERAGE(L459:W459)</f>
        <v>10134.086363636399</v>
      </c>
      <c r="Z459" s="221">
        <f>Y459-'Renew 07.workl'!O10</f>
        <v>0</v>
      </c>
      <c r="AA459" s="151"/>
      <c r="AB459" s="152"/>
      <c r="AC459" s="125"/>
      <c r="AD459" s="125"/>
      <c r="AE459" s="125"/>
      <c r="AF459" s="125"/>
      <c r="AG459" s="125"/>
      <c r="AH459" s="125"/>
      <c r="AI459" s="125"/>
      <c r="AJ459" s="125"/>
      <c r="AK459" s="125"/>
      <c r="AL459" s="125"/>
      <c r="AM459" s="125"/>
      <c r="AN459" s="125"/>
      <c r="AO459" s="125"/>
      <c r="AP459" s="125"/>
      <c r="AQ459" s="125"/>
      <c r="AR459" s="125"/>
      <c r="AS459" s="125"/>
      <c r="AT459" s="125"/>
      <c r="AU459" s="125"/>
      <c r="AV459" s="125"/>
    </row>
    <row r="460" spans="1:48" ht="12.75" customHeight="1">
      <c r="A460" s="36"/>
      <c r="B460" s="331"/>
      <c r="C460" s="36" t="s">
        <v>1501</v>
      </c>
      <c r="D460" s="2"/>
      <c r="E460" s="334"/>
      <c r="F460" s="125"/>
      <c r="G460" s="168"/>
      <c r="H460" s="168"/>
      <c r="I460" s="168"/>
      <c r="J460" s="168"/>
      <c r="K460" s="168"/>
      <c r="L460" s="169"/>
      <c r="M460" s="413" t="s">
        <v>376</v>
      </c>
      <c r="N460" s="412" t="s">
        <v>376</v>
      </c>
      <c r="O460" s="412" t="s">
        <v>376</v>
      </c>
      <c r="P460" s="412" t="s">
        <v>376</v>
      </c>
      <c r="Q460" s="348" t="s">
        <v>376</v>
      </c>
      <c r="R460" s="233" t="s">
        <v>376</v>
      </c>
      <c r="S460" s="348" t="s">
        <v>376</v>
      </c>
      <c r="T460" s="348" t="s">
        <v>376</v>
      </c>
      <c r="U460" s="348" t="s">
        <v>376</v>
      </c>
      <c r="V460" s="348" t="s">
        <v>376</v>
      </c>
      <c r="W460" s="389" t="s">
        <v>376</v>
      </c>
      <c r="X460" s="143"/>
      <c r="Y460" s="165"/>
      <c r="Z460" s="125"/>
      <c r="AA460" s="151"/>
      <c r="AB460" s="152"/>
      <c r="AC460" s="125"/>
      <c r="AD460" s="125"/>
      <c r="AE460" s="125"/>
      <c r="AF460" s="125"/>
      <c r="AG460" s="125"/>
      <c r="AH460" s="125"/>
      <c r="AI460" s="125"/>
      <c r="AJ460" s="125"/>
      <c r="AK460" s="125"/>
      <c r="AL460" s="125"/>
      <c r="AM460" s="125"/>
      <c r="AN460" s="125"/>
      <c r="AO460" s="125"/>
      <c r="AP460" s="125"/>
      <c r="AQ460" s="125"/>
      <c r="AR460" s="125"/>
      <c r="AS460" s="125"/>
      <c r="AT460" s="125"/>
      <c r="AU460" s="125"/>
      <c r="AV460" s="125"/>
    </row>
    <row r="461" spans="1:48" ht="12.75" customHeight="1">
      <c r="A461" s="36"/>
      <c r="B461" s="331"/>
      <c r="C461" s="36" t="s">
        <v>1502</v>
      </c>
      <c r="D461" s="2"/>
      <c r="E461" s="370"/>
      <c r="F461" s="402"/>
      <c r="G461" s="403"/>
      <c r="H461" s="403"/>
      <c r="I461" s="403"/>
      <c r="J461" s="403"/>
      <c r="K461" s="403"/>
      <c r="L461" s="368"/>
      <c r="M461" s="109">
        <f>M459/$D$459</f>
        <v>22.035483870967699</v>
      </c>
      <c r="N461" s="109">
        <f>N459/$D$459</f>
        <v>29.914999999999999</v>
      </c>
      <c r="O461" s="109">
        <f>O459/$D$459</f>
        <v>25.264193548387102</v>
      </c>
      <c r="P461" s="109">
        <f>P459/$D$459</f>
        <v>29.75</v>
      </c>
      <c r="Q461" s="118">
        <f>'2006'!E548</f>
        <v>33.779516129032302</v>
      </c>
      <c r="R461" s="118">
        <f>'2006'!F548</f>
        <v>27.878225806451599</v>
      </c>
      <c r="S461" s="118">
        <f>'2006'!G548</f>
        <v>41.692741935483902</v>
      </c>
      <c r="T461" s="118">
        <f>'2006'!H548</f>
        <v>35.4706451612903</v>
      </c>
      <c r="U461" s="118">
        <f>'2006'!I548</f>
        <v>38.119838709677403</v>
      </c>
      <c r="V461" s="118">
        <f>'2006'!J548</f>
        <v>28.3175806451613</v>
      </c>
      <c r="W461" s="110">
        <f>'2006'!K548</f>
        <v>47.373387096774202</v>
      </c>
      <c r="X461" s="142">
        <f>SUM(L461:W461)</f>
        <v>359.596612903226</v>
      </c>
      <c r="Y461" s="164">
        <f>AVERAGE(L461:W461)</f>
        <v>32.690601173020497</v>
      </c>
      <c r="Z461" s="125"/>
      <c r="AA461" s="166">
        <f>'2006'!AC547+'2005'!AI745</f>
        <v>0</v>
      </c>
      <c r="AB461" s="169">
        <f>AA461/11/D459</f>
        <v>0</v>
      </c>
      <c r="AC461" s="125"/>
      <c r="AD461" s="125"/>
      <c r="AE461" s="125"/>
      <c r="AF461" s="125"/>
      <c r="AG461" s="125"/>
      <c r="AH461" s="125"/>
      <c r="AI461" s="125"/>
      <c r="AJ461" s="125"/>
      <c r="AK461" s="125"/>
      <c r="AL461" s="125"/>
      <c r="AM461" s="125"/>
      <c r="AN461" s="125"/>
      <c r="AO461" s="125"/>
      <c r="AP461" s="125"/>
      <c r="AQ461" s="125"/>
      <c r="AR461" s="125"/>
      <c r="AS461" s="125"/>
      <c r="AT461" s="125"/>
      <c r="AU461" s="125"/>
      <c r="AV461" s="125"/>
    </row>
    <row r="462" spans="1:48" ht="12.75" customHeight="1">
      <c r="A462" s="36"/>
      <c r="B462" s="331"/>
      <c r="C462" s="36" t="s">
        <v>1503</v>
      </c>
      <c r="D462" s="337"/>
      <c r="E462" s="364"/>
      <c r="F462" s="126"/>
      <c r="G462" s="364"/>
      <c r="H462" s="364"/>
      <c r="I462" s="364"/>
      <c r="J462" s="364"/>
      <c r="K462" s="364"/>
      <c r="L462" s="364"/>
      <c r="M462" s="407"/>
      <c r="N462" s="407"/>
      <c r="O462" s="407"/>
      <c r="P462" s="407"/>
      <c r="Q462" s="340"/>
      <c r="R462" s="95"/>
      <c r="S462" s="340"/>
      <c r="T462" s="340"/>
      <c r="U462" s="340"/>
      <c r="V462" s="340"/>
      <c r="W462" s="390"/>
      <c r="X462" s="143"/>
      <c r="Y462" s="167">
        <f>Y461/D459</f>
        <v>0.105453552171034</v>
      </c>
      <c r="Z462" s="125"/>
      <c r="AA462" s="151"/>
      <c r="AB462" s="152"/>
      <c r="AC462" s="125"/>
      <c r="AD462" s="125"/>
      <c r="AE462" s="125"/>
      <c r="AF462" s="125"/>
      <c r="AG462" s="125"/>
      <c r="AH462" s="125"/>
      <c r="AI462" s="125"/>
      <c r="AJ462" s="125"/>
      <c r="AK462" s="125"/>
      <c r="AL462" s="125"/>
      <c r="AM462" s="125"/>
      <c r="AN462" s="125"/>
      <c r="AO462" s="125"/>
      <c r="AP462" s="125"/>
      <c r="AQ462" s="125"/>
      <c r="AR462" s="125"/>
      <c r="AS462" s="125"/>
      <c r="AT462" s="125"/>
      <c r="AU462" s="125"/>
      <c r="AV462" s="125"/>
    </row>
    <row r="463" spans="1:48" ht="12.75" customHeight="1">
      <c r="A463" s="36"/>
      <c r="B463" s="331"/>
      <c r="C463" s="36" t="s">
        <v>1504</v>
      </c>
      <c r="D463" s="337"/>
      <c r="E463" s="407"/>
      <c r="F463" s="300"/>
      <c r="G463" s="407"/>
      <c r="H463" s="407"/>
      <c r="I463" s="407"/>
      <c r="J463" s="407"/>
      <c r="K463" s="407"/>
      <c r="L463" s="407"/>
      <c r="M463" s="407"/>
      <c r="N463" s="407"/>
      <c r="O463" s="407"/>
      <c r="P463" s="407"/>
      <c r="Q463" s="340"/>
      <c r="R463" s="95"/>
      <c r="S463" s="340"/>
      <c r="T463" s="340"/>
      <c r="U463" s="340"/>
      <c r="V463" s="340"/>
      <c r="W463" s="390"/>
      <c r="X463" s="143"/>
      <c r="Y463" s="165"/>
      <c r="Z463" s="125"/>
      <c r="AA463" s="151"/>
      <c r="AB463" s="152"/>
      <c r="AC463" s="125"/>
      <c r="AD463" s="125"/>
      <c r="AE463" s="125"/>
      <c r="AF463" s="125"/>
      <c r="AG463" s="125"/>
      <c r="AH463" s="125"/>
      <c r="AI463" s="125"/>
      <c r="AJ463" s="125"/>
      <c r="AK463" s="125"/>
      <c r="AL463" s="125"/>
      <c r="AM463" s="125"/>
      <c r="AN463" s="125"/>
      <c r="AO463" s="125"/>
      <c r="AP463" s="125"/>
      <c r="AQ463" s="125"/>
      <c r="AR463" s="125"/>
      <c r="AS463" s="125"/>
      <c r="AT463" s="125"/>
      <c r="AU463" s="125"/>
      <c r="AV463" s="125"/>
    </row>
    <row r="464" spans="1:48" ht="12.75" customHeight="1">
      <c r="A464" s="222"/>
      <c r="B464" s="350"/>
      <c r="C464" s="222"/>
      <c r="D464" s="343"/>
      <c r="E464" s="344"/>
      <c r="F464" s="171"/>
      <c r="G464" s="344"/>
      <c r="H464" s="344"/>
      <c r="I464" s="344"/>
      <c r="J464" s="344"/>
      <c r="K464" s="344"/>
      <c r="L464" s="344"/>
      <c r="M464" s="344"/>
      <c r="N464" s="344"/>
      <c r="O464" s="344"/>
      <c r="P464" s="344"/>
      <c r="Q464" s="340"/>
      <c r="R464" s="95"/>
      <c r="S464" s="340"/>
      <c r="T464" s="340"/>
      <c r="U464" s="340"/>
      <c r="V464" s="340"/>
      <c r="W464" s="390"/>
      <c r="X464" s="143"/>
      <c r="Y464" s="165"/>
      <c r="Z464" s="125"/>
      <c r="AA464" s="151"/>
      <c r="AB464" s="152"/>
      <c r="AC464" s="125"/>
      <c r="AD464" s="125"/>
      <c r="AE464" s="125"/>
      <c r="AF464" s="125"/>
      <c r="AG464" s="125"/>
      <c r="AH464" s="125"/>
      <c r="AI464" s="125"/>
      <c r="AJ464" s="125"/>
      <c r="AK464" s="125"/>
      <c r="AL464" s="125"/>
      <c r="AM464" s="125"/>
      <c r="AN464" s="125"/>
      <c r="AO464" s="125"/>
      <c r="AP464" s="125"/>
      <c r="AQ464" s="125"/>
      <c r="AR464" s="125"/>
      <c r="AS464" s="125"/>
      <c r="AT464" s="125"/>
      <c r="AU464" s="125"/>
      <c r="AV464" s="125"/>
    </row>
    <row r="465" spans="1:48" ht="12.75" customHeight="1">
      <c r="A465" s="36" t="s">
        <v>621</v>
      </c>
      <c r="B465" s="331">
        <v>725</v>
      </c>
      <c r="C465" s="285" t="s">
        <v>1505</v>
      </c>
      <c r="D465" s="333">
        <v>1616</v>
      </c>
      <c r="E465" s="334"/>
      <c r="F465" s="125"/>
      <c r="G465" s="168"/>
      <c r="H465" s="168"/>
      <c r="I465" s="168"/>
      <c r="J465" s="168"/>
      <c r="K465" s="169"/>
      <c r="L465" s="169">
        <v>99210.87</v>
      </c>
      <c r="M465" s="364">
        <v>94352.75</v>
      </c>
      <c r="N465" s="364">
        <v>93123.94</v>
      </c>
      <c r="O465" s="364">
        <v>91507.54</v>
      </c>
      <c r="P465" s="364">
        <v>154219.93</v>
      </c>
      <c r="Q465" s="276">
        <v>120983.15</v>
      </c>
      <c r="R465" s="277">
        <v>111284.5</v>
      </c>
      <c r="S465" s="276">
        <v>92919.02</v>
      </c>
      <c r="T465" s="276">
        <v>87311.51</v>
      </c>
      <c r="U465" s="276"/>
      <c r="V465" s="276">
        <v>78122.759999999995</v>
      </c>
      <c r="W465" s="388">
        <v>79414.59</v>
      </c>
      <c r="X465" s="142">
        <f>SUM(L465:W465)</f>
        <v>1102450.56</v>
      </c>
      <c r="Y465" s="164">
        <f>AVERAGE(L465:W465)</f>
        <v>100222.77818181799</v>
      </c>
      <c r="Z465" s="125"/>
      <c r="AA465" s="151"/>
      <c r="AB465" s="152"/>
      <c r="AC465" s="125"/>
      <c r="AD465" s="125"/>
      <c r="AE465" s="125"/>
      <c r="AF465" s="125"/>
      <c r="AG465" s="125"/>
      <c r="AH465" s="125"/>
      <c r="AI465" s="125"/>
      <c r="AJ465" s="125"/>
      <c r="AK465" s="125"/>
      <c r="AL465" s="125"/>
      <c r="AM465" s="125"/>
      <c r="AN465" s="125"/>
      <c r="AO465" s="125"/>
      <c r="AP465" s="125"/>
      <c r="AQ465" s="125"/>
      <c r="AR465" s="125"/>
      <c r="AS465" s="125"/>
      <c r="AT465" s="125"/>
      <c r="AU465" s="125"/>
      <c r="AV465" s="125"/>
    </row>
    <row r="466" spans="1:48" ht="12.75" customHeight="1">
      <c r="A466" s="36"/>
      <c r="B466" s="331"/>
      <c r="C466" s="36" t="s">
        <v>1506</v>
      </c>
      <c r="D466" s="2"/>
      <c r="E466" s="334"/>
      <c r="F466" s="125"/>
      <c r="G466" s="168"/>
      <c r="H466" s="168"/>
      <c r="I466" s="168"/>
      <c r="J466" s="168"/>
      <c r="K466" s="169"/>
      <c r="L466" s="413" t="s">
        <v>376</v>
      </c>
      <c r="M466" s="412" t="s">
        <v>376</v>
      </c>
      <c r="N466" s="412" t="s">
        <v>376</v>
      </c>
      <c r="O466" s="412" t="s">
        <v>376</v>
      </c>
      <c r="P466" s="407">
        <v>5652.19</v>
      </c>
      <c r="Q466" s="276">
        <v>1996.15</v>
      </c>
      <c r="R466" s="277">
        <v>929.3</v>
      </c>
      <c r="S466" s="348" t="s">
        <v>376</v>
      </c>
      <c r="T466" s="348" t="s">
        <v>376</v>
      </c>
      <c r="U466" s="276"/>
      <c r="V466" s="348" t="s">
        <v>376</v>
      </c>
      <c r="W466" s="389" t="s">
        <v>376</v>
      </c>
      <c r="X466" s="143"/>
      <c r="Y466" s="165"/>
      <c r="Z466" s="125"/>
      <c r="AA466" s="151"/>
      <c r="AB466" s="152"/>
      <c r="AC466" s="125"/>
      <c r="AD466" s="125"/>
      <c r="AE466" s="125"/>
      <c r="AF466" s="125"/>
      <c r="AG466" s="168"/>
      <c r="AH466" s="125"/>
      <c r="AI466" s="125"/>
      <c r="AJ466" s="125"/>
      <c r="AK466" s="125"/>
      <c r="AL466" s="125"/>
      <c r="AM466" s="125"/>
      <c r="AN466" s="125"/>
      <c r="AO466" s="125"/>
      <c r="AP466" s="125"/>
      <c r="AQ466" s="125"/>
      <c r="AR466" s="125"/>
      <c r="AS466" s="125"/>
      <c r="AT466" s="125"/>
      <c r="AU466" s="125"/>
      <c r="AV466" s="125"/>
    </row>
    <row r="467" spans="1:48" ht="12.75" customHeight="1">
      <c r="A467" s="36"/>
      <c r="B467" s="331"/>
      <c r="C467" s="36" t="s">
        <v>868</v>
      </c>
      <c r="D467" s="2"/>
      <c r="E467" s="370"/>
      <c r="F467" s="402"/>
      <c r="G467" s="403"/>
      <c r="H467" s="403"/>
      <c r="I467" s="403"/>
      <c r="J467" s="403"/>
      <c r="K467" s="368"/>
      <c r="L467" s="109">
        <f>L465/$D$465</f>
        <v>61.392865099009903</v>
      </c>
      <c r="M467" s="109">
        <f>M465/$D$465</f>
        <v>58.386602722772302</v>
      </c>
      <c r="N467" s="109">
        <f>N465/$D$465</f>
        <v>57.626200495049503</v>
      </c>
      <c r="O467" s="109">
        <f>O465/$D$465</f>
        <v>56.625952970297</v>
      </c>
      <c r="P467" s="109">
        <f>P465/$D$465</f>
        <v>95.433125000000004</v>
      </c>
      <c r="Q467" s="118">
        <f>'2006'!E554</f>
        <v>74.865810643564402</v>
      </c>
      <c r="R467" s="118">
        <f>'2006'!F554</f>
        <v>68.864170792079193</v>
      </c>
      <c r="S467" s="118">
        <f>'2006'!G554</f>
        <v>57.499393564356403</v>
      </c>
      <c r="T467" s="118">
        <f>'2006'!H554</f>
        <v>54.0293997524752</v>
      </c>
      <c r="U467" s="118">
        <f>'2006'!I554</f>
        <v>0</v>
      </c>
      <c r="V467" s="118">
        <f>'2006'!J554</f>
        <v>48.343292079207899</v>
      </c>
      <c r="W467" s="110">
        <f>'2006'!K554</f>
        <v>49.142691831683202</v>
      </c>
      <c r="X467" s="142">
        <f>SUM(L467:W467)</f>
        <v>682.20950495049499</v>
      </c>
      <c r="Y467" s="164">
        <f>AVERAGE(L467:W467)</f>
        <v>56.850792079207899</v>
      </c>
      <c r="Z467" s="125"/>
      <c r="AA467" s="151"/>
      <c r="AB467" s="152"/>
      <c r="AC467" s="125"/>
      <c r="AD467" s="125"/>
      <c r="AE467" s="125"/>
      <c r="AF467" s="125"/>
      <c r="AG467" s="125"/>
      <c r="AH467" s="125"/>
      <c r="AI467" s="125"/>
      <c r="AJ467" s="125"/>
      <c r="AK467" s="125"/>
      <c r="AL467" s="125"/>
      <c r="AM467" s="125"/>
      <c r="AN467" s="125"/>
      <c r="AO467" s="125"/>
      <c r="AP467" s="125"/>
      <c r="AQ467" s="125"/>
      <c r="AR467" s="125"/>
      <c r="AS467" s="125"/>
      <c r="AT467" s="125"/>
      <c r="AU467" s="125"/>
      <c r="AV467" s="125"/>
    </row>
    <row r="468" spans="1:48" ht="12.75" customHeight="1">
      <c r="A468" s="36"/>
      <c r="B468" s="331"/>
      <c r="C468" s="36" t="s">
        <v>1507</v>
      </c>
      <c r="D468" s="337"/>
      <c r="E468" s="364"/>
      <c r="F468" s="126"/>
      <c r="G468" s="364"/>
      <c r="H468" s="364"/>
      <c r="I468" s="364"/>
      <c r="J468" s="364"/>
      <c r="K468" s="364"/>
      <c r="L468" s="407"/>
      <c r="M468" s="407"/>
      <c r="N468" s="407"/>
      <c r="O468" s="407"/>
      <c r="P468" s="412" t="s">
        <v>1508</v>
      </c>
      <c r="Q468" s="349" t="s">
        <v>1728</v>
      </c>
      <c r="R468" s="94" t="s">
        <v>1729</v>
      </c>
      <c r="S468" s="340"/>
      <c r="T468" s="340"/>
      <c r="U468" s="340"/>
      <c r="V468" s="340"/>
      <c r="W468" s="390"/>
      <c r="X468" s="143"/>
      <c r="Y468" s="167">
        <f>Y467/D465</f>
        <v>3.5179945593569302E-2</v>
      </c>
      <c r="Z468" s="125"/>
      <c r="AA468" s="151"/>
      <c r="AB468" s="152"/>
      <c r="AC468" s="125"/>
      <c r="AD468" s="125"/>
      <c r="AE468" s="125"/>
      <c r="AF468" s="125"/>
      <c r="AG468" s="125"/>
      <c r="AH468" s="125"/>
      <c r="AI468" s="125"/>
      <c r="AJ468" s="125"/>
      <c r="AK468" s="125"/>
      <c r="AL468" s="125"/>
      <c r="AM468" s="125"/>
      <c r="AN468" s="125"/>
      <c r="AO468" s="125"/>
      <c r="AP468" s="125"/>
      <c r="AQ468" s="125"/>
      <c r="AR468" s="125"/>
      <c r="AS468" s="125"/>
      <c r="AT468" s="125"/>
      <c r="AU468" s="125"/>
      <c r="AV468" s="125"/>
    </row>
    <row r="469" spans="1:48" ht="12.75" customHeight="1">
      <c r="A469" s="36"/>
      <c r="B469" s="331"/>
      <c r="C469" s="36" t="s">
        <v>1509</v>
      </c>
      <c r="D469" s="337"/>
      <c r="E469" s="407"/>
      <c r="F469" s="300"/>
      <c r="G469" s="407"/>
      <c r="H469" s="407"/>
      <c r="I469" s="407"/>
      <c r="J469" s="407"/>
      <c r="K469" s="407"/>
      <c r="L469" s="407"/>
      <c r="M469" s="407"/>
      <c r="N469" s="407"/>
      <c r="O469" s="407"/>
      <c r="P469" s="407"/>
      <c r="Q469" s="95"/>
      <c r="R469" s="149"/>
      <c r="S469" s="95"/>
      <c r="T469" s="95"/>
      <c r="U469" s="95"/>
      <c r="V469" s="95"/>
      <c r="W469" s="131"/>
      <c r="X469" s="143"/>
      <c r="Y469" s="165"/>
      <c r="Z469" s="125"/>
      <c r="AA469" s="151"/>
      <c r="AB469" s="152"/>
      <c r="AC469" s="125"/>
      <c r="AD469" s="125"/>
      <c r="AE469" s="125"/>
      <c r="AF469" s="125"/>
      <c r="AG469" s="125"/>
      <c r="AH469" s="125"/>
      <c r="AI469" s="125"/>
      <c r="AJ469" s="125"/>
      <c r="AK469" s="125"/>
      <c r="AL469" s="125"/>
      <c r="AM469" s="125"/>
      <c r="AN469" s="125"/>
      <c r="AO469" s="125"/>
      <c r="AP469" s="125"/>
      <c r="AQ469" s="125"/>
      <c r="AR469" s="125"/>
      <c r="AS469" s="125"/>
      <c r="AT469" s="125"/>
      <c r="AU469" s="125"/>
      <c r="AV469" s="125"/>
    </row>
    <row r="470" spans="1:48" ht="12.75" customHeight="1">
      <c r="A470" s="36"/>
      <c r="B470" s="331"/>
      <c r="C470" s="36" t="s">
        <v>1510</v>
      </c>
      <c r="D470" s="337"/>
      <c r="E470" s="407"/>
      <c r="F470" s="300"/>
      <c r="G470" s="407"/>
      <c r="H470" s="407"/>
      <c r="I470" s="407"/>
      <c r="J470" s="407"/>
      <c r="K470" s="407"/>
      <c r="L470" s="407"/>
      <c r="M470" s="407"/>
      <c r="N470" s="407"/>
      <c r="O470" s="407"/>
      <c r="P470" s="407"/>
      <c r="Q470" s="95"/>
      <c r="R470" s="149"/>
      <c r="S470" s="95"/>
      <c r="T470" s="95"/>
      <c r="U470" s="95"/>
      <c r="V470" s="95"/>
      <c r="W470" s="131"/>
      <c r="X470" s="143"/>
      <c r="Y470" s="165"/>
      <c r="Z470" s="125"/>
      <c r="AA470" s="151"/>
      <c r="AB470" s="152"/>
      <c r="AC470" s="125"/>
      <c r="AD470" s="125"/>
      <c r="AE470" s="125"/>
      <c r="AF470" s="125"/>
      <c r="AG470" s="125"/>
      <c r="AH470" s="125"/>
      <c r="AI470" s="125"/>
      <c r="AJ470" s="125"/>
      <c r="AK470" s="125"/>
      <c r="AL470" s="125"/>
      <c r="AM470" s="125"/>
      <c r="AN470" s="125"/>
      <c r="AO470" s="125"/>
      <c r="AP470" s="125"/>
      <c r="AQ470" s="125"/>
      <c r="AR470" s="125"/>
      <c r="AS470" s="125"/>
      <c r="AT470" s="125"/>
      <c r="AU470" s="125"/>
      <c r="AV470" s="125"/>
    </row>
    <row r="471" spans="1:48" ht="12.75" customHeight="1">
      <c r="A471" s="36"/>
      <c r="B471" s="331"/>
      <c r="C471" s="36" t="s">
        <v>1511</v>
      </c>
      <c r="D471" s="337"/>
      <c r="E471" s="407"/>
      <c r="F471" s="300"/>
      <c r="G471" s="407"/>
      <c r="H471" s="407"/>
      <c r="I471" s="407"/>
      <c r="J471" s="407"/>
      <c r="K471" s="407"/>
      <c r="L471" s="407"/>
      <c r="M471" s="407"/>
      <c r="N471" s="407"/>
      <c r="O471" s="407"/>
      <c r="P471" s="407"/>
      <c r="Q471" s="95"/>
      <c r="R471" s="149"/>
      <c r="S471" s="95"/>
      <c r="T471" s="95"/>
      <c r="U471" s="95"/>
      <c r="V471" s="95"/>
      <c r="W471" s="131"/>
      <c r="X471" s="143"/>
      <c r="Y471" s="165"/>
      <c r="Z471" s="125"/>
      <c r="AA471" s="151"/>
      <c r="AB471" s="152"/>
      <c r="AC471" s="125"/>
      <c r="AD471" s="125"/>
      <c r="AE471" s="125"/>
      <c r="AF471" s="125"/>
      <c r="AG471" s="125"/>
      <c r="AH471" s="125"/>
      <c r="AI471" s="125"/>
      <c r="AJ471" s="125"/>
      <c r="AK471" s="125"/>
      <c r="AL471" s="125"/>
      <c r="AM471" s="125"/>
      <c r="AN471" s="125"/>
      <c r="AO471" s="125"/>
      <c r="AP471" s="125"/>
      <c r="AQ471" s="125"/>
      <c r="AR471" s="125"/>
      <c r="AS471" s="125"/>
      <c r="AT471" s="125"/>
      <c r="AU471" s="125"/>
      <c r="AV471" s="125"/>
    </row>
    <row r="472" spans="1:48" ht="12.75" customHeight="1">
      <c r="A472" s="36"/>
      <c r="B472" s="331"/>
      <c r="C472" s="36" t="s">
        <v>868</v>
      </c>
      <c r="D472" s="337"/>
      <c r="E472" s="407"/>
      <c r="F472" s="300"/>
      <c r="G472" s="407"/>
      <c r="H472" s="407"/>
      <c r="I472" s="407"/>
      <c r="J472" s="407"/>
      <c r="K472" s="407"/>
      <c r="L472" s="407"/>
      <c r="M472" s="407"/>
      <c r="N472" s="407"/>
      <c r="O472" s="407"/>
      <c r="P472" s="407"/>
      <c r="Q472" s="95"/>
      <c r="R472" s="149"/>
      <c r="S472" s="95"/>
      <c r="T472" s="95"/>
      <c r="U472" s="95"/>
      <c r="V472" s="95"/>
      <c r="W472" s="131"/>
      <c r="X472" s="143"/>
      <c r="Y472" s="165"/>
      <c r="Z472" s="125"/>
      <c r="AA472" s="151"/>
      <c r="AB472" s="152"/>
      <c r="AC472" s="125"/>
      <c r="AD472" s="125"/>
      <c r="AE472" s="125"/>
      <c r="AF472" s="125"/>
      <c r="AG472" s="125"/>
      <c r="AH472" s="125"/>
      <c r="AI472" s="125"/>
      <c r="AJ472" s="125"/>
      <c r="AK472" s="125"/>
      <c r="AL472" s="125"/>
      <c r="AM472" s="125"/>
      <c r="AN472" s="125"/>
      <c r="AO472" s="125"/>
      <c r="AP472" s="125"/>
      <c r="AQ472" s="125"/>
      <c r="AR472" s="125"/>
      <c r="AS472" s="125"/>
      <c r="AT472" s="125"/>
      <c r="AU472" s="125"/>
      <c r="AV472" s="125"/>
    </row>
    <row r="473" spans="1:48" ht="12.75" customHeight="1">
      <c r="A473" s="36"/>
      <c r="B473" s="331"/>
      <c r="C473" s="36" t="s">
        <v>1512</v>
      </c>
      <c r="D473" s="337"/>
      <c r="E473" s="407"/>
      <c r="F473" s="300"/>
      <c r="G473" s="407"/>
      <c r="H473" s="407"/>
      <c r="I473" s="407"/>
      <c r="J473" s="407"/>
      <c r="K473" s="407"/>
      <c r="L473" s="407"/>
      <c r="M473" s="407"/>
      <c r="N473" s="407"/>
      <c r="O473" s="407"/>
      <c r="P473" s="407"/>
      <c r="Q473" s="95"/>
      <c r="R473" s="149"/>
      <c r="S473" s="95"/>
      <c r="T473" s="95"/>
      <c r="U473" s="95"/>
      <c r="V473" s="95"/>
      <c r="W473" s="131"/>
      <c r="X473" s="143"/>
      <c r="Y473" s="165"/>
      <c r="Z473" s="125"/>
      <c r="AA473" s="151"/>
      <c r="AB473" s="152"/>
      <c r="AC473" s="125"/>
      <c r="AD473" s="125"/>
      <c r="AE473" s="125"/>
      <c r="AF473" s="125"/>
      <c r="AG473" s="125"/>
      <c r="AH473" s="125"/>
      <c r="AI473" s="125"/>
      <c r="AJ473" s="125"/>
      <c r="AK473" s="125"/>
      <c r="AL473" s="125"/>
      <c r="AM473" s="125"/>
      <c r="AN473" s="125"/>
      <c r="AO473" s="125"/>
      <c r="AP473" s="125"/>
      <c r="AQ473" s="125"/>
      <c r="AR473" s="125"/>
      <c r="AS473" s="125"/>
      <c r="AT473" s="125"/>
      <c r="AU473" s="125"/>
      <c r="AV473" s="125"/>
    </row>
    <row r="474" spans="1:48" ht="12.75" customHeight="1">
      <c r="A474" s="36"/>
      <c r="B474" s="331"/>
      <c r="C474" s="36" t="s">
        <v>1513</v>
      </c>
      <c r="D474" s="337"/>
      <c r="E474" s="407"/>
      <c r="F474" s="300"/>
      <c r="G474" s="407"/>
      <c r="H474" s="407"/>
      <c r="I474" s="407"/>
      <c r="J474" s="407"/>
      <c r="K474" s="407"/>
      <c r="L474" s="407"/>
      <c r="M474" s="407"/>
      <c r="N474" s="407"/>
      <c r="O474" s="407"/>
      <c r="P474" s="407"/>
      <c r="Q474" s="95"/>
      <c r="R474" s="149"/>
      <c r="S474" s="95"/>
      <c r="T474" s="95"/>
      <c r="U474" s="95"/>
      <c r="V474" s="95"/>
      <c r="W474" s="131"/>
      <c r="X474" s="143"/>
      <c r="Y474" s="165"/>
      <c r="Z474" s="125"/>
      <c r="AA474" s="151"/>
      <c r="AB474" s="152"/>
      <c r="AC474" s="125"/>
      <c r="AD474" s="125"/>
      <c r="AE474" s="125"/>
      <c r="AF474" s="125"/>
      <c r="AG474" s="125"/>
      <c r="AH474" s="125"/>
      <c r="AI474" s="125"/>
      <c r="AJ474" s="125"/>
      <c r="AK474" s="125"/>
      <c r="AL474" s="125"/>
      <c r="AM474" s="125"/>
      <c r="AN474" s="125"/>
      <c r="AO474" s="125"/>
      <c r="AP474" s="125"/>
      <c r="AQ474" s="125"/>
      <c r="AR474" s="125"/>
      <c r="AS474" s="125"/>
      <c r="AT474" s="125"/>
      <c r="AU474" s="125"/>
      <c r="AV474" s="125"/>
    </row>
    <row r="475" spans="1:48" ht="12.75" customHeight="1">
      <c r="A475" s="36"/>
      <c r="B475" s="331"/>
      <c r="C475" s="36" t="s">
        <v>1514</v>
      </c>
      <c r="D475" s="337"/>
      <c r="E475" s="407"/>
      <c r="F475" s="300"/>
      <c r="G475" s="407"/>
      <c r="H475" s="407"/>
      <c r="I475" s="407"/>
      <c r="J475" s="407"/>
      <c r="K475" s="407"/>
      <c r="L475" s="407"/>
      <c r="M475" s="407"/>
      <c r="N475" s="407"/>
      <c r="O475" s="407"/>
      <c r="P475" s="407"/>
      <c r="Q475" s="95"/>
      <c r="R475" s="149"/>
      <c r="S475" s="95"/>
      <c r="T475" s="95"/>
      <c r="U475" s="95"/>
      <c r="V475" s="95"/>
      <c r="W475" s="131"/>
      <c r="X475" s="143"/>
      <c r="Y475" s="165"/>
      <c r="Z475" s="125"/>
      <c r="AA475" s="151"/>
      <c r="AB475" s="152"/>
      <c r="AC475" s="125"/>
      <c r="AD475" s="125"/>
      <c r="AE475" s="125"/>
      <c r="AF475" s="125"/>
      <c r="AG475" s="125"/>
      <c r="AH475" s="125"/>
      <c r="AI475" s="125"/>
      <c r="AJ475" s="125"/>
      <c r="AK475" s="125"/>
      <c r="AL475" s="125"/>
      <c r="AM475" s="125"/>
      <c r="AN475" s="125"/>
      <c r="AO475" s="125"/>
      <c r="AP475" s="125"/>
      <c r="AQ475" s="125"/>
      <c r="AR475" s="125"/>
      <c r="AS475" s="125"/>
      <c r="AT475" s="125"/>
      <c r="AU475" s="125"/>
      <c r="AV475" s="125"/>
    </row>
    <row r="476" spans="1:48" ht="12.75" customHeight="1">
      <c r="A476" s="36"/>
      <c r="B476" s="331"/>
      <c r="C476" s="36" t="s">
        <v>1515</v>
      </c>
      <c r="D476" s="337"/>
      <c r="E476" s="407"/>
      <c r="F476" s="300"/>
      <c r="G476" s="407"/>
      <c r="H476" s="407"/>
      <c r="I476" s="407"/>
      <c r="J476" s="407"/>
      <c r="K476" s="407"/>
      <c r="L476" s="407"/>
      <c r="M476" s="407"/>
      <c r="N476" s="407"/>
      <c r="O476" s="407"/>
      <c r="P476" s="407"/>
      <c r="Q476" s="95"/>
      <c r="R476" s="149"/>
      <c r="S476" s="95"/>
      <c r="T476" s="95"/>
      <c r="U476" s="95"/>
      <c r="V476" s="95"/>
      <c r="W476" s="131"/>
      <c r="X476" s="143"/>
      <c r="Y476" s="165"/>
      <c r="Z476" s="125"/>
      <c r="AA476" s="151"/>
      <c r="AB476" s="152"/>
      <c r="AC476" s="125"/>
      <c r="AD476" s="125"/>
      <c r="AE476" s="125"/>
      <c r="AF476" s="125"/>
      <c r="AG476" s="125"/>
      <c r="AH476" s="125"/>
      <c r="AI476" s="125"/>
      <c r="AJ476" s="125"/>
      <c r="AK476" s="125"/>
      <c r="AL476" s="125"/>
      <c r="AM476" s="125"/>
      <c r="AN476" s="125"/>
      <c r="AO476" s="125"/>
      <c r="AP476" s="125"/>
      <c r="AQ476" s="125"/>
      <c r="AR476" s="125"/>
      <c r="AS476" s="125"/>
      <c r="AT476" s="125"/>
      <c r="AU476" s="125"/>
      <c r="AV476" s="125"/>
    </row>
    <row r="477" spans="1:48" ht="12.75" customHeight="1">
      <c r="A477" s="222"/>
      <c r="B477" s="350"/>
      <c r="C477" s="222"/>
      <c r="D477" s="343"/>
      <c r="E477" s="344"/>
      <c r="F477" s="171"/>
      <c r="G477" s="344"/>
      <c r="H477" s="344"/>
      <c r="I477" s="344"/>
      <c r="J477" s="344"/>
      <c r="K477" s="344"/>
      <c r="L477" s="344"/>
      <c r="M477" s="344"/>
      <c r="N477" s="344"/>
      <c r="O477" s="344"/>
      <c r="P477" s="344"/>
      <c r="Q477" s="95"/>
      <c r="R477" s="149"/>
      <c r="S477" s="95"/>
      <c r="T477" s="95"/>
      <c r="U477" s="95"/>
      <c r="V477" s="95"/>
      <c r="W477" s="131"/>
      <c r="X477" s="143"/>
      <c r="Y477" s="165"/>
      <c r="Z477" s="125"/>
      <c r="AA477" s="151"/>
      <c r="AB477" s="152"/>
      <c r="AC477" s="125"/>
      <c r="AD477" s="125"/>
      <c r="AE477" s="125"/>
      <c r="AF477" s="125"/>
      <c r="AG477" s="125"/>
      <c r="AH477" s="125"/>
      <c r="AI477" s="125"/>
      <c r="AJ477" s="125"/>
      <c r="AK477" s="125"/>
      <c r="AL477" s="125"/>
      <c r="AM477" s="125"/>
      <c r="AN477" s="125"/>
      <c r="AO477" s="125"/>
      <c r="AP477" s="125"/>
      <c r="AQ477" s="125"/>
      <c r="AR477" s="125"/>
      <c r="AS477" s="125"/>
      <c r="AT477" s="125"/>
      <c r="AU477" s="125"/>
      <c r="AV477" s="125"/>
    </row>
    <row r="478" spans="1:48" ht="12.75" customHeight="1">
      <c r="A478" s="36" t="s">
        <v>600</v>
      </c>
      <c r="B478" s="331">
        <v>1070</v>
      </c>
      <c r="C478" s="285" t="s">
        <v>1516</v>
      </c>
      <c r="D478" s="333">
        <v>948</v>
      </c>
      <c r="E478" s="334"/>
      <c r="F478" s="125"/>
      <c r="G478" s="168"/>
      <c r="H478" s="168"/>
      <c r="I478" s="168"/>
      <c r="J478" s="169"/>
      <c r="K478" s="169">
        <v>7409.27</v>
      </c>
      <c r="L478" s="364"/>
      <c r="M478" s="364">
        <v>2184.9499999999998</v>
      </c>
      <c r="N478" s="364">
        <v>19217</v>
      </c>
      <c r="O478" s="364"/>
      <c r="P478" s="364"/>
      <c r="Q478" s="416"/>
      <c r="R478" s="146"/>
      <c r="S478" s="149"/>
      <c r="T478" s="95"/>
      <c r="U478" s="95"/>
      <c r="V478" s="95"/>
      <c r="W478" s="131"/>
      <c r="X478" s="143"/>
      <c r="Y478" s="165"/>
      <c r="Z478" s="125"/>
      <c r="AA478" s="151"/>
      <c r="AB478" s="152"/>
      <c r="AC478" s="125"/>
      <c r="AD478" s="125"/>
      <c r="AE478" s="125"/>
      <c r="AF478" s="125"/>
      <c r="AG478" s="125"/>
      <c r="AH478" s="125"/>
      <c r="AI478" s="125"/>
      <c r="AJ478" s="125"/>
      <c r="AK478" s="125"/>
      <c r="AL478" s="125"/>
      <c r="AM478" s="125"/>
      <c r="AN478" s="125"/>
      <c r="AO478" s="125"/>
      <c r="AP478" s="125"/>
      <c r="AQ478" s="125"/>
      <c r="AR478" s="125"/>
      <c r="AS478" s="125"/>
      <c r="AT478" s="125"/>
      <c r="AU478" s="125"/>
      <c r="AV478" s="125"/>
    </row>
    <row r="479" spans="1:48" ht="12.75" customHeight="1">
      <c r="A479" s="36"/>
      <c r="B479" s="331"/>
      <c r="C479" s="36" t="s">
        <v>1517</v>
      </c>
      <c r="D479" s="2"/>
      <c r="E479" s="334"/>
      <c r="F479" s="125"/>
      <c r="G479" s="168"/>
      <c r="H479" s="168"/>
      <c r="I479" s="168"/>
      <c r="J479" s="169"/>
      <c r="K479" s="413" t="s">
        <v>376</v>
      </c>
      <c r="L479" s="407"/>
      <c r="M479" s="412" t="s">
        <v>376</v>
      </c>
      <c r="N479" s="412" t="s">
        <v>376</v>
      </c>
      <c r="O479" s="407"/>
      <c r="P479" s="407"/>
      <c r="Q479" s="416"/>
      <c r="R479" s="277"/>
      <c r="S479" s="95"/>
      <c r="T479" s="149"/>
      <c r="U479" s="147"/>
      <c r="V479" s="95"/>
      <c r="W479" s="131"/>
      <c r="X479" s="143"/>
      <c r="Y479" s="165"/>
      <c r="Z479" s="125"/>
      <c r="AA479" s="151"/>
      <c r="AB479" s="152"/>
      <c r="AC479" s="125"/>
      <c r="AD479" s="125"/>
      <c r="AE479" s="125"/>
      <c r="AF479" s="125"/>
      <c r="AG479" s="125"/>
      <c r="AH479" s="125"/>
      <c r="AI479" s="125"/>
      <c r="AJ479" s="125"/>
      <c r="AK479" s="125"/>
      <c r="AL479" s="125"/>
      <c r="AM479" s="125"/>
      <c r="AN479" s="125"/>
      <c r="AO479" s="125"/>
      <c r="AP479" s="125"/>
      <c r="AQ479" s="125"/>
      <c r="AR479" s="125"/>
      <c r="AS479" s="125"/>
      <c r="AT479" s="125"/>
      <c r="AU479" s="125"/>
      <c r="AV479" s="125"/>
    </row>
    <row r="480" spans="1:48" ht="12.75" customHeight="1">
      <c r="A480" s="36"/>
      <c r="B480" s="331"/>
      <c r="C480" s="36" t="s">
        <v>1518</v>
      </c>
      <c r="D480" s="2"/>
      <c r="E480" s="370"/>
      <c r="F480" s="402"/>
      <c r="G480" s="403"/>
      <c r="H480" s="403"/>
      <c r="I480" s="403"/>
      <c r="J480" s="368"/>
      <c r="K480" s="109">
        <f t="shared" ref="K480:P480" si="56">K478/$D$478</f>
        <v>7.8156856540084396</v>
      </c>
      <c r="L480" s="109">
        <f t="shared" si="56"/>
        <v>0</v>
      </c>
      <c r="M480" s="109">
        <f t="shared" si="56"/>
        <v>2.30479957805907</v>
      </c>
      <c r="N480" s="109">
        <f t="shared" si="56"/>
        <v>20.271097046413502</v>
      </c>
      <c r="O480" s="109">
        <f t="shared" si="56"/>
        <v>0</v>
      </c>
      <c r="P480" s="109">
        <f t="shared" si="56"/>
        <v>0</v>
      </c>
      <c r="Q480" s="51"/>
      <c r="R480" s="277"/>
      <c r="S480" s="95"/>
      <c r="T480" s="95"/>
      <c r="U480" s="95"/>
      <c r="V480" s="95"/>
      <c r="W480" s="131"/>
      <c r="X480" s="143"/>
      <c r="Y480" s="165"/>
      <c r="Z480" s="125"/>
      <c r="AA480" s="151"/>
      <c r="AB480" s="152"/>
      <c r="AC480" s="125"/>
      <c r="AD480" s="125"/>
      <c r="AE480" s="125"/>
      <c r="AF480" s="125"/>
      <c r="AG480" s="125"/>
      <c r="AH480" s="125"/>
      <c r="AI480" s="125"/>
      <c r="AJ480" s="125"/>
      <c r="AK480" s="125"/>
      <c r="AL480" s="125"/>
      <c r="AM480" s="125"/>
      <c r="AN480" s="125"/>
      <c r="AO480" s="125"/>
      <c r="AP480" s="125"/>
      <c r="AQ480" s="125"/>
      <c r="AR480" s="125"/>
      <c r="AS480" s="125"/>
      <c r="AT480" s="125"/>
      <c r="AU480" s="125"/>
      <c r="AV480" s="125"/>
    </row>
    <row r="481" spans="1:48" ht="12.75" customHeight="1">
      <c r="A481" s="36"/>
      <c r="B481" s="331"/>
      <c r="C481" s="36" t="s">
        <v>1519</v>
      </c>
      <c r="D481" s="337"/>
      <c r="E481" s="364"/>
      <c r="F481" s="126"/>
      <c r="G481" s="364"/>
      <c r="H481" s="364"/>
      <c r="I481" s="364"/>
      <c r="J481" s="364"/>
      <c r="K481" s="407"/>
      <c r="L481" s="407"/>
      <c r="M481" s="407"/>
      <c r="N481" s="407"/>
      <c r="O481" s="407"/>
      <c r="P481" s="407"/>
      <c r="Q481" s="95"/>
      <c r="R481" s="149"/>
      <c r="S481" s="95"/>
      <c r="T481" s="95"/>
      <c r="U481" s="95"/>
      <c r="V481" s="95"/>
      <c r="W481" s="131"/>
      <c r="X481" s="143"/>
      <c r="Y481" s="165"/>
      <c r="Z481" s="125"/>
      <c r="AA481" s="151"/>
      <c r="AB481" s="152"/>
      <c r="AC481" s="125"/>
      <c r="AD481" s="125"/>
      <c r="AE481" s="125"/>
      <c r="AF481" s="125"/>
      <c r="AG481" s="125"/>
      <c r="AH481" s="125"/>
      <c r="AI481" s="125"/>
      <c r="AJ481" s="125"/>
      <c r="AK481" s="125"/>
      <c r="AL481" s="125"/>
      <c r="AM481" s="125"/>
      <c r="AN481" s="125"/>
      <c r="AO481" s="125"/>
      <c r="AP481" s="125"/>
      <c r="AQ481" s="125"/>
      <c r="AR481" s="125"/>
      <c r="AS481" s="125"/>
      <c r="AT481" s="125"/>
      <c r="AU481" s="125"/>
      <c r="AV481" s="125"/>
    </row>
    <row r="482" spans="1:48" ht="12.75" customHeight="1">
      <c r="A482" s="36"/>
      <c r="B482" s="331"/>
      <c r="C482" s="409" t="s">
        <v>1520</v>
      </c>
      <c r="D482" s="337"/>
      <c r="E482" s="407"/>
      <c r="F482" s="300"/>
      <c r="G482" s="407"/>
      <c r="H482" s="407"/>
      <c r="I482" s="407"/>
      <c r="J482" s="407"/>
      <c r="K482" s="407"/>
      <c r="L482" s="407"/>
      <c r="M482" s="407"/>
      <c r="N482" s="407"/>
      <c r="O482" s="407"/>
      <c r="P482" s="407"/>
      <c r="Q482" s="95"/>
      <c r="R482" s="149"/>
      <c r="S482" s="95"/>
      <c r="T482" s="95"/>
      <c r="U482" s="95"/>
      <c r="V482" s="95"/>
      <c r="W482" s="131"/>
      <c r="X482" s="143"/>
      <c r="Y482" s="165"/>
      <c r="Z482" s="125"/>
      <c r="AA482" s="151"/>
      <c r="AB482" s="152"/>
      <c r="AC482" s="125"/>
      <c r="AD482" s="125"/>
      <c r="AE482" s="125"/>
      <c r="AF482" s="125"/>
      <c r="AG482" s="125"/>
      <c r="AH482" s="125"/>
      <c r="AI482" s="125"/>
      <c r="AJ482" s="125"/>
      <c r="AK482" s="125"/>
      <c r="AL482" s="125"/>
      <c r="AM482" s="125"/>
      <c r="AN482" s="125"/>
      <c r="AO482" s="125"/>
      <c r="AP482" s="125"/>
      <c r="AQ482" s="125"/>
      <c r="AR482" s="125"/>
      <c r="AS482" s="125"/>
      <c r="AT482" s="125"/>
      <c r="AU482" s="125"/>
      <c r="AV482" s="125"/>
    </row>
    <row r="483" spans="1:48" ht="12.75" customHeight="1">
      <c r="A483" s="36"/>
      <c r="B483" s="331"/>
      <c r="C483" s="409" t="s">
        <v>1521</v>
      </c>
      <c r="D483" s="337"/>
      <c r="E483" s="407"/>
      <c r="F483" s="300"/>
      <c r="G483" s="407"/>
      <c r="H483" s="407"/>
      <c r="I483" s="407"/>
      <c r="J483" s="407"/>
      <c r="K483" s="407"/>
      <c r="L483" s="407"/>
      <c r="M483" s="407"/>
      <c r="N483" s="407"/>
      <c r="O483" s="407"/>
      <c r="P483" s="407"/>
      <c r="Q483" s="95"/>
      <c r="R483" s="149"/>
      <c r="S483" s="95"/>
      <c r="T483" s="95"/>
      <c r="U483" s="95"/>
      <c r="V483" s="95"/>
      <c r="W483" s="131"/>
      <c r="X483" s="143"/>
      <c r="Y483" s="165"/>
      <c r="Z483" s="125"/>
      <c r="AA483" s="151"/>
      <c r="AB483" s="152"/>
      <c r="AC483" s="125"/>
      <c r="AD483" s="125"/>
      <c r="AE483" s="125"/>
      <c r="AF483" s="125"/>
      <c r="AG483" s="125"/>
      <c r="AH483" s="125"/>
      <c r="AI483" s="125"/>
      <c r="AJ483" s="125"/>
      <c r="AK483" s="125"/>
      <c r="AL483" s="125"/>
      <c r="AM483" s="125"/>
      <c r="AN483" s="125"/>
      <c r="AO483" s="125"/>
      <c r="AP483" s="125"/>
      <c r="AQ483" s="125"/>
      <c r="AR483" s="125"/>
      <c r="AS483" s="125"/>
      <c r="AT483" s="125"/>
      <c r="AU483" s="125"/>
      <c r="AV483" s="125"/>
    </row>
    <row r="484" spans="1:48" ht="12.75" customHeight="1">
      <c r="A484" s="36"/>
      <c r="B484" s="331"/>
      <c r="C484" s="409" t="s">
        <v>1522</v>
      </c>
      <c r="D484" s="337"/>
      <c r="E484" s="407"/>
      <c r="F484" s="300"/>
      <c r="G484" s="407"/>
      <c r="H484" s="407"/>
      <c r="I484" s="407"/>
      <c r="J484" s="407"/>
      <c r="K484" s="407"/>
      <c r="L484" s="407"/>
      <c r="M484" s="407"/>
      <c r="N484" s="407"/>
      <c r="O484" s="407"/>
      <c r="P484" s="407"/>
      <c r="Q484" s="95"/>
      <c r="R484" s="149"/>
      <c r="S484" s="95"/>
      <c r="T484" s="95"/>
      <c r="U484" s="95"/>
      <c r="V484" s="95"/>
      <c r="W484" s="131"/>
      <c r="X484" s="143"/>
      <c r="Y484" s="165"/>
      <c r="Z484" s="125"/>
      <c r="AA484" s="151"/>
      <c r="AB484" s="152"/>
      <c r="AC484" s="125"/>
      <c r="AD484" s="125"/>
      <c r="AE484" s="125"/>
      <c r="AF484" s="125"/>
      <c r="AG484" s="125"/>
      <c r="AH484" s="125"/>
      <c r="AI484" s="125"/>
      <c r="AJ484" s="125"/>
      <c r="AK484" s="125"/>
      <c r="AL484" s="125"/>
      <c r="AM484" s="125"/>
      <c r="AN484" s="125"/>
      <c r="AO484" s="125"/>
      <c r="AP484" s="125"/>
      <c r="AQ484" s="125"/>
      <c r="AR484" s="125"/>
      <c r="AS484" s="125"/>
      <c r="AT484" s="125"/>
      <c r="AU484" s="125"/>
      <c r="AV484" s="125"/>
    </row>
    <row r="485" spans="1:48" ht="12.75" customHeight="1">
      <c r="A485" s="36"/>
      <c r="B485" s="331"/>
      <c r="C485" s="409" t="s">
        <v>1475</v>
      </c>
      <c r="D485" s="337"/>
      <c r="E485" s="340"/>
      <c r="F485" s="95"/>
      <c r="G485" s="340"/>
      <c r="H485" s="340"/>
      <c r="I485" s="340"/>
      <c r="J485" s="340"/>
      <c r="K485" s="340"/>
      <c r="L485" s="340"/>
      <c r="M485" s="340"/>
      <c r="N485" s="340"/>
      <c r="O485" s="407"/>
      <c r="P485" s="407"/>
      <c r="Q485" s="95"/>
      <c r="R485" s="149"/>
      <c r="S485" s="95"/>
      <c r="T485" s="95"/>
      <c r="U485" s="95"/>
      <c r="V485" s="95"/>
      <c r="W485" s="131"/>
      <c r="X485" s="143"/>
      <c r="Y485" s="165"/>
      <c r="Z485" s="125"/>
      <c r="AA485" s="151"/>
      <c r="AB485" s="152"/>
      <c r="AC485" s="125"/>
      <c r="AD485" s="125"/>
      <c r="AE485" s="125"/>
      <c r="AF485" s="125"/>
      <c r="AG485" s="125"/>
      <c r="AH485" s="125"/>
      <c r="AI485" s="125"/>
      <c r="AJ485" s="125"/>
      <c r="AK485" s="125"/>
      <c r="AL485" s="125"/>
      <c r="AM485" s="125"/>
      <c r="AN485" s="125"/>
      <c r="AO485" s="125"/>
      <c r="AP485" s="125"/>
      <c r="AQ485" s="125"/>
      <c r="AR485" s="125"/>
      <c r="AS485" s="125"/>
      <c r="AT485" s="125"/>
      <c r="AU485" s="125"/>
      <c r="AV485" s="125"/>
    </row>
    <row r="486" spans="1:48" ht="12.75" customHeight="1">
      <c r="A486" s="222"/>
      <c r="B486" s="350"/>
      <c r="C486" s="410"/>
      <c r="D486" s="356"/>
      <c r="E486" s="344"/>
      <c r="F486" s="171"/>
      <c r="G486" s="344"/>
      <c r="H486" s="344"/>
      <c r="I486" s="344"/>
      <c r="J486" s="344"/>
      <c r="K486" s="344"/>
      <c r="L486" s="344"/>
      <c r="M486" s="344"/>
      <c r="N486" s="344"/>
      <c r="O486" s="414"/>
      <c r="P486" s="344"/>
      <c r="Q486" s="95"/>
      <c r="R486" s="149"/>
      <c r="S486" s="95"/>
      <c r="T486" s="95"/>
      <c r="U486" s="95"/>
      <c r="V486" s="95"/>
      <c r="W486" s="131"/>
      <c r="X486" s="143"/>
      <c r="Y486" s="165"/>
      <c r="Z486" s="125"/>
      <c r="AA486" s="151"/>
      <c r="AB486" s="152"/>
      <c r="AC486" s="125"/>
      <c r="AD486" s="125"/>
      <c r="AE486" s="125"/>
      <c r="AF486" s="125"/>
      <c r="AG486" s="125"/>
      <c r="AH486" s="125"/>
      <c r="AI486" s="125"/>
      <c r="AJ486" s="125"/>
      <c r="AK486" s="125"/>
      <c r="AL486" s="125"/>
      <c r="AM486" s="125"/>
      <c r="AN486" s="125"/>
      <c r="AO486" s="125"/>
      <c r="AP486" s="125"/>
      <c r="AQ486" s="125"/>
      <c r="AR486" s="125"/>
      <c r="AS486" s="125"/>
      <c r="AT486" s="125"/>
      <c r="AU486" s="125"/>
      <c r="AV486" s="125"/>
    </row>
    <row r="487" spans="1:48" ht="12.75" customHeight="1">
      <c r="A487" s="36" t="s">
        <v>644</v>
      </c>
      <c r="B487" s="331">
        <v>1080</v>
      </c>
      <c r="C487" s="285" t="s">
        <v>1523</v>
      </c>
      <c r="D487" s="333">
        <v>295</v>
      </c>
      <c r="E487" s="334"/>
      <c r="F487" s="125"/>
      <c r="G487" s="168"/>
      <c r="H487" s="168"/>
      <c r="I487" s="168"/>
      <c r="J487" s="168"/>
      <c r="K487" s="168"/>
      <c r="L487" s="168"/>
      <c r="M487" s="168"/>
      <c r="N487" s="169"/>
      <c r="O487" s="169">
        <v>5037.41</v>
      </c>
      <c r="P487" s="364">
        <v>45524.44</v>
      </c>
      <c r="Q487" s="276">
        <v>16296.88</v>
      </c>
      <c r="R487" s="277">
        <v>19653.2</v>
      </c>
      <c r="S487" s="277">
        <v>19718.03</v>
      </c>
      <c r="T487" s="277">
        <v>24177.42</v>
      </c>
      <c r="U487" s="277">
        <v>20974.44</v>
      </c>
      <c r="V487" s="277">
        <v>19117.46</v>
      </c>
      <c r="W487" s="312"/>
      <c r="X487" s="142">
        <f>SUM(L487:W487)</f>
        <v>170499.28</v>
      </c>
      <c r="Y487" s="164">
        <f>AVERAGE(L487:W487)</f>
        <v>21312.41</v>
      </c>
      <c r="Z487" s="125"/>
      <c r="AA487" s="151"/>
      <c r="AB487" s="152"/>
      <c r="AC487" s="125"/>
      <c r="AD487" s="125"/>
      <c r="AE487" s="125"/>
      <c r="AF487" s="125"/>
      <c r="AG487" s="125"/>
      <c r="AH487" s="125"/>
      <c r="AI487" s="125"/>
      <c r="AJ487" s="125"/>
      <c r="AK487" s="125"/>
      <c r="AL487" s="125"/>
      <c r="AM487" s="125"/>
      <c r="AN487" s="125"/>
      <c r="AO487" s="125"/>
      <c r="AP487" s="125"/>
      <c r="AQ487" s="125"/>
      <c r="AR487" s="125"/>
      <c r="AS487" s="125"/>
      <c r="AT487" s="125"/>
      <c r="AU487" s="125"/>
      <c r="AV487" s="125"/>
    </row>
    <row r="488" spans="1:48" ht="12.75" customHeight="1">
      <c r="A488" s="36"/>
      <c r="B488" s="331"/>
      <c r="C488" s="36" t="s">
        <v>1524</v>
      </c>
      <c r="D488" s="2"/>
      <c r="E488" s="334"/>
      <c r="F488" s="125"/>
      <c r="G488" s="168"/>
      <c r="H488" s="168"/>
      <c r="I488" s="168"/>
      <c r="J488" s="168"/>
      <c r="K488" s="168"/>
      <c r="L488" s="168"/>
      <c r="M488" s="168"/>
      <c r="N488" s="169"/>
      <c r="O488" s="413" t="s">
        <v>376</v>
      </c>
      <c r="P488" s="412" t="s">
        <v>376</v>
      </c>
      <c r="Q488" s="348" t="s">
        <v>376</v>
      </c>
      <c r="R488" s="233" t="s">
        <v>376</v>
      </c>
      <c r="S488" s="348" t="s">
        <v>376</v>
      </c>
      <c r="T488" s="348" t="s">
        <v>376</v>
      </c>
      <c r="U488" s="348" t="s">
        <v>376</v>
      </c>
      <c r="V488" s="348" t="s">
        <v>376</v>
      </c>
      <c r="W488" s="389"/>
      <c r="X488" s="143"/>
      <c r="Y488" s="165"/>
      <c r="Z488" s="125"/>
      <c r="AA488" s="151"/>
      <c r="AB488" s="152"/>
      <c r="AC488" s="125"/>
      <c r="AD488" s="125"/>
      <c r="AE488" s="125"/>
      <c r="AF488" s="125"/>
      <c r="AG488" s="125"/>
      <c r="AH488" s="125"/>
      <c r="AI488" s="125"/>
      <c r="AJ488" s="125"/>
      <c r="AK488" s="125"/>
      <c r="AL488" s="125"/>
      <c r="AM488" s="125"/>
      <c r="AN488" s="125"/>
      <c r="AO488" s="125"/>
      <c r="AP488" s="125"/>
      <c r="AQ488" s="125"/>
      <c r="AR488" s="125"/>
      <c r="AS488" s="125"/>
      <c r="AT488" s="125"/>
      <c r="AU488" s="125"/>
      <c r="AV488" s="125"/>
    </row>
    <row r="489" spans="1:48" ht="12.75" customHeight="1">
      <c r="A489" s="36"/>
      <c r="B489" s="331"/>
      <c r="C489" s="36" t="s">
        <v>1415</v>
      </c>
      <c r="D489" s="2"/>
      <c r="E489" s="370"/>
      <c r="F489" s="402"/>
      <c r="G489" s="403"/>
      <c r="H489" s="403"/>
      <c r="I489" s="403"/>
      <c r="J489" s="403"/>
      <c r="K489" s="403"/>
      <c r="L489" s="403"/>
      <c r="M489" s="403"/>
      <c r="N489" s="368"/>
      <c r="O489" s="109">
        <f>O487/$D$487</f>
        <v>17.075966101694899</v>
      </c>
      <c r="P489" s="109">
        <f>P487/$D$487</f>
        <v>154.32013559321999</v>
      </c>
      <c r="Q489" s="118">
        <f>'2006'!E576</f>
        <v>55.243661016949098</v>
      </c>
      <c r="R489" s="118">
        <f>'2006'!F576</f>
        <v>66.621016949152505</v>
      </c>
      <c r="S489" s="118">
        <f>'2006'!G576</f>
        <v>66.840779661016896</v>
      </c>
      <c r="T489" s="118">
        <f>'2006'!H576</f>
        <v>81.957355932203399</v>
      </c>
      <c r="U489" s="118">
        <f>'2006'!I576</f>
        <v>71.099796610169506</v>
      </c>
      <c r="V489" s="118">
        <f>'2006'!J576</f>
        <v>64.804949152542406</v>
      </c>
      <c r="W489" s="110"/>
      <c r="X489" s="142">
        <f>SUM(L489:W489)</f>
        <v>577.963661016949</v>
      </c>
      <c r="Y489" s="164">
        <f>AVERAGE(L489:W489)</f>
        <v>72.245457627118597</v>
      </c>
      <c r="Z489" s="125"/>
      <c r="AA489" s="151"/>
      <c r="AB489" s="152"/>
      <c r="AC489" s="125"/>
      <c r="AD489" s="125"/>
      <c r="AE489" s="125"/>
      <c r="AF489" s="125"/>
      <c r="AG489" s="125"/>
      <c r="AH489" s="125"/>
      <c r="AI489" s="125"/>
      <c r="AJ489" s="125"/>
      <c r="AK489" s="125"/>
      <c r="AL489" s="125"/>
      <c r="AM489" s="125"/>
      <c r="AN489" s="125"/>
      <c r="AO489" s="125"/>
      <c r="AP489" s="125"/>
      <c r="AQ489" s="125"/>
      <c r="AR489" s="125"/>
      <c r="AS489" s="125"/>
      <c r="AT489" s="125"/>
      <c r="AU489" s="125"/>
      <c r="AV489" s="125"/>
    </row>
    <row r="490" spans="1:48" ht="12.75" customHeight="1">
      <c r="A490" s="36"/>
      <c r="B490" s="331"/>
      <c r="C490" s="36" t="s">
        <v>1525</v>
      </c>
      <c r="D490" s="337"/>
      <c r="E490" s="364"/>
      <c r="F490" s="126"/>
      <c r="G490" s="364"/>
      <c r="H490" s="364"/>
      <c r="I490" s="364"/>
      <c r="J490" s="364"/>
      <c r="K490" s="364"/>
      <c r="L490" s="364"/>
      <c r="M490" s="364"/>
      <c r="N490" s="364"/>
      <c r="O490" s="407"/>
      <c r="P490" s="407"/>
      <c r="Q490" s="340"/>
      <c r="R490" s="95"/>
      <c r="S490" s="340"/>
      <c r="T490" s="340"/>
      <c r="U490" s="340"/>
      <c r="V490" s="340"/>
      <c r="W490" s="390"/>
      <c r="X490" s="143"/>
      <c r="Y490" s="167">
        <f>Y489/D487</f>
        <v>0.24489985636311401</v>
      </c>
      <c r="Z490" s="125"/>
      <c r="AA490" s="151"/>
      <c r="AB490" s="152"/>
      <c r="AC490" s="125"/>
      <c r="AD490" s="125"/>
      <c r="AE490" s="125"/>
      <c r="AF490" s="125"/>
      <c r="AG490" s="125"/>
      <c r="AH490" s="125"/>
      <c r="AI490" s="125"/>
      <c r="AJ490" s="125"/>
      <c r="AK490" s="125"/>
      <c r="AL490" s="125"/>
      <c r="AM490" s="125"/>
      <c r="AN490" s="125"/>
      <c r="AO490" s="125"/>
      <c r="AP490" s="125"/>
      <c r="AQ490" s="125"/>
      <c r="AR490" s="125"/>
      <c r="AS490" s="125"/>
      <c r="AT490" s="125"/>
      <c r="AU490" s="125"/>
      <c r="AV490" s="125"/>
    </row>
    <row r="491" spans="1:48" ht="12.75" customHeight="1">
      <c r="A491" s="36"/>
      <c r="B491" s="331"/>
      <c r="C491" s="36" t="s">
        <v>1526</v>
      </c>
      <c r="D491" s="337"/>
      <c r="E491" s="407"/>
      <c r="F491" s="300"/>
      <c r="G491" s="407"/>
      <c r="H491" s="407"/>
      <c r="I491" s="407"/>
      <c r="J491" s="407"/>
      <c r="K491" s="407"/>
      <c r="L491" s="407"/>
      <c r="M491" s="407"/>
      <c r="N491" s="407"/>
      <c r="O491" s="407"/>
      <c r="P491" s="407"/>
      <c r="Q491" s="340"/>
      <c r="R491" s="95"/>
      <c r="S491" s="340"/>
      <c r="T491" s="340"/>
      <c r="U491" s="340"/>
      <c r="V491" s="340"/>
      <c r="W491" s="390"/>
      <c r="X491" s="143"/>
      <c r="Y491" s="165"/>
      <c r="Z491" s="125"/>
      <c r="AA491" s="151"/>
      <c r="AB491" s="152"/>
      <c r="AC491" s="125"/>
      <c r="AD491" s="125"/>
      <c r="AE491" s="125"/>
      <c r="AF491" s="125"/>
      <c r="AG491" s="125"/>
      <c r="AH491" s="125"/>
      <c r="AI491" s="125"/>
      <c r="AJ491" s="125"/>
      <c r="AK491" s="125"/>
      <c r="AL491" s="125"/>
      <c r="AM491" s="125"/>
      <c r="AN491" s="125"/>
      <c r="AO491" s="125"/>
      <c r="AP491" s="125"/>
      <c r="AQ491" s="125"/>
      <c r="AR491" s="125"/>
      <c r="AS491" s="125"/>
      <c r="AT491" s="125"/>
      <c r="AU491" s="125"/>
      <c r="AV491" s="125"/>
    </row>
    <row r="492" spans="1:48" ht="12.75" customHeight="1">
      <c r="A492" s="222"/>
      <c r="B492" s="350"/>
      <c r="C492" s="222"/>
      <c r="D492" s="343"/>
      <c r="E492" s="344"/>
      <c r="F492" s="171"/>
      <c r="G492" s="344"/>
      <c r="H492" s="344"/>
      <c r="I492" s="344"/>
      <c r="J492" s="344"/>
      <c r="K492" s="344"/>
      <c r="L492" s="344"/>
      <c r="M492" s="344"/>
      <c r="N492" s="344"/>
      <c r="O492" s="344"/>
      <c r="P492" s="344"/>
      <c r="Q492" s="340"/>
      <c r="R492" s="95"/>
      <c r="S492" s="340"/>
      <c r="T492" s="340"/>
      <c r="U492" s="340"/>
      <c r="V492" s="340"/>
      <c r="W492" s="390"/>
      <c r="X492" s="143"/>
      <c r="Y492" s="165"/>
      <c r="Z492" s="125"/>
      <c r="AA492" s="151"/>
      <c r="AB492" s="152"/>
      <c r="AC492" s="125"/>
      <c r="AD492" s="125"/>
      <c r="AE492" s="125"/>
      <c r="AF492" s="125"/>
      <c r="AG492" s="125"/>
      <c r="AH492" s="125"/>
      <c r="AI492" s="125"/>
      <c r="AJ492" s="125"/>
      <c r="AK492" s="125"/>
      <c r="AL492" s="125"/>
      <c r="AM492" s="125"/>
      <c r="AN492" s="125"/>
      <c r="AO492" s="125"/>
      <c r="AP492" s="125"/>
      <c r="AQ492" s="125"/>
      <c r="AR492" s="125"/>
      <c r="AS492" s="125"/>
      <c r="AT492" s="125"/>
      <c r="AU492" s="125"/>
      <c r="AV492" s="125"/>
    </row>
    <row r="493" spans="1:48" ht="12.75" customHeight="1">
      <c r="A493" s="36" t="s">
        <v>639</v>
      </c>
      <c r="B493" s="331">
        <v>1088</v>
      </c>
      <c r="C493" s="285" t="s">
        <v>1527</v>
      </c>
      <c r="D493" s="333">
        <v>653</v>
      </c>
      <c r="E493" s="334"/>
      <c r="F493" s="125"/>
      <c r="G493" s="168"/>
      <c r="H493" s="168"/>
      <c r="I493" s="168"/>
      <c r="J493" s="168"/>
      <c r="K493" s="168"/>
      <c r="L493" s="168"/>
      <c r="M493" s="168"/>
      <c r="N493" s="169"/>
      <c r="O493" s="169">
        <v>9673.6</v>
      </c>
      <c r="P493" s="364">
        <v>26135</v>
      </c>
      <c r="Q493" s="276">
        <v>24086.7</v>
      </c>
      <c r="R493" s="277">
        <v>13494.6</v>
      </c>
      <c r="S493" s="276">
        <v>13107.2</v>
      </c>
      <c r="T493" s="276">
        <v>11223.5</v>
      </c>
      <c r="U493" s="276">
        <v>16373.75</v>
      </c>
      <c r="V493" s="276">
        <v>26044.400000000001</v>
      </c>
      <c r="W493" s="388">
        <v>10255.700000000001</v>
      </c>
      <c r="X493" s="142">
        <f>SUM(L493:W493)</f>
        <v>150394.45000000001</v>
      </c>
      <c r="Y493" s="164">
        <f>AVERAGE(L493:W493)</f>
        <v>16710.494444444401</v>
      </c>
      <c r="Z493" s="125"/>
      <c r="AA493" s="151"/>
      <c r="AB493" s="152"/>
      <c r="AC493" s="125"/>
      <c r="AD493" s="125"/>
      <c r="AE493" s="125"/>
      <c r="AF493" s="125"/>
      <c r="AG493" s="125"/>
      <c r="AH493" s="125"/>
      <c r="AI493" s="125"/>
      <c r="AJ493" s="125"/>
      <c r="AK493" s="125"/>
      <c r="AL493" s="125"/>
      <c r="AM493" s="125"/>
      <c r="AN493" s="125"/>
      <c r="AO493" s="125"/>
      <c r="AP493" s="125"/>
      <c r="AQ493" s="125"/>
      <c r="AR493" s="125"/>
      <c r="AS493" s="125"/>
      <c r="AT493" s="125"/>
      <c r="AU493" s="125"/>
      <c r="AV493" s="125"/>
    </row>
    <row r="494" spans="1:48" ht="12.75" customHeight="1">
      <c r="A494" s="36"/>
      <c r="B494" s="331"/>
      <c r="C494" s="36" t="s">
        <v>1528</v>
      </c>
      <c r="D494" s="2"/>
      <c r="E494" s="334"/>
      <c r="F494" s="125"/>
      <c r="G494" s="168"/>
      <c r="H494" s="168"/>
      <c r="I494" s="168"/>
      <c r="J494" s="168"/>
      <c r="K494" s="168"/>
      <c r="L494" s="168"/>
      <c r="M494" s="168"/>
      <c r="N494" s="169"/>
      <c r="O494" s="413" t="s">
        <v>376</v>
      </c>
      <c r="P494" s="412" t="s">
        <v>376</v>
      </c>
      <c r="Q494" s="348" t="s">
        <v>376</v>
      </c>
      <c r="R494" s="233" t="s">
        <v>376</v>
      </c>
      <c r="S494" s="348" t="s">
        <v>376</v>
      </c>
      <c r="T494" s="348" t="s">
        <v>376</v>
      </c>
      <c r="U494" s="348" t="s">
        <v>376</v>
      </c>
      <c r="V494" s="348" t="s">
        <v>376</v>
      </c>
      <c r="W494" s="389" t="s">
        <v>376</v>
      </c>
      <c r="X494" s="143"/>
      <c r="Y494" s="165"/>
      <c r="Z494" s="125"/>
      <c r="AA494" s="151"/>
      <c r="AB494" s="152"/>
      <c r="AC494" s="125"/>
      <c r="AD494" s="125"/>
      <c r="AE494" s="125"/>
      <c r="AF494" s="125"/>
      <c r="AG494" s="125"/>
      <c r="AH494" s="125"/>
      <c r="AI494" s="125"/>
      <c r="AJ494" s="125"/>
      <c r="AK494" s="125"/>
      <c r="AL494" s="125"/>
      <c r="AM494" s="125"/>
      <c r="AN494" s="125"/>
      <c r="AO494" s="125"/>
      <c r="AP494" s="125"/>
      <c r="AQ494" s="125"/>
      <c r="AR494" s="125"/>
      <c r="AS494" s="125"/>
      <c r="AT494" s="125"/>
      <c r="AU494" s="125"/>
      <c r="AV494" s="125"/>
    </row>
    <row r="495" spans="1:48" ht="12.75" customHeight="1">
      <c r="A495" s="36"/>
      <c r="B495" s="331"/>
      <c r="C495" s="36" t="s">
        <v>1096</v>
      </c>
      <c r="D495" s="2"/>
      <c r="E495" s="370"/>
      <c r="F495" s="402"/>
      <c r="G495" s="403"/>
      <c r="H495" s="403"/>
      <c r="I495" s="403"/>
      <c r="J495" s="403"/>
      <c r="K495" s="403"/>
      <c r="L495" s="403"/>
      <c r="M495" s="403"/>
      <c r="N495" s="368"/>
      <c r="O495" s="109">
        <f>O493/$D$493</f>
        <v>14.814088820826999</v>
      </c>
      <c r="P495" s="109">
        <f>P493/$D$493</f>
        <v>40.0229709035222</v>
      </c>
      <c r="Q495" s="118">
        <f>'2006'!E582</f>
        <v>36.886217457886701</v>
      </c>
      <c r="R495" s="118">
        <f>'2006'!F582</f>
        <v>20.665543644716699</v>
      </c>
      <c r="S495" s="118">
        <f>'2006'!G582</f>
        <v>20.072281776416499</v>
      </c>
      <c r="T495" s="118">
        <f>'2006'!H582</f>
        <v>17.187595712097998</v>
      </c>
      <c r="U495" s="118">
        <f>'2006'!I582</f>
        <v>25.074655436447198</v>
      </c>
      <c r="V495" s="118">
        <f>'2006'!J582</f>
        <v>39.884226646248102</v>
      </c>
      <c r="W495" s="110">
        <f>'2006'!K582</f>
        <v>15.7055130168453</v>
      </c>
      <c r="X495" s="142">
        <f>SUM(L495:W495)</f>
        <v>230.31309341500801</v>
      </c>
      <c r="Y495" s="164">
        <f>AVERAGE(L495:W495)</f>
        <v>25.590343712778601</v>
      </c>
      <c r="Z495" s="125"/>
      <c r="AA495" s="151"/>
      <c r="AB495" s="152"/>
      <c r="AC495" s="125"/>
      <c r="AD495" s="125"/>
      <c r="AE495" s="125"/>
      <c r="AF495" s="125"/>
      <c r="AG495" s="125"/>
      <c r="AH495" s="125"/>
      <c r="AI495" s="125"/>
      <c r="AJ495" s="125"/>
      <c r="AK495" s="125"/>
      <c r="AL495" s="125"/>
      <c r="AM495" s="125"/>
      <c r="AN495" s="125"/>
      <c r="AO495" s="125"/>
      <c r="AP495" s="125"/>
      <c r="AQ495" s="125"/>
      <c r="AR495" s="125"/>
      <c r="AS495" s="125"/>
      <c r="AT495" s="125"/>
      <c r="AU495" s="125"/>
      <c r="AV495" s="125"/>
    </row>
    <row r="496" spans="1:48" ht="12.75" customHeight="1">
      <c r="A496" s="36"/>
      <c r="B496" s="331"/>
      <c r="C496" s="36" t="s">
        <v>1529</v>
      </c>
      <c r="D496" s="337"/>
      <c r="E496" s="364"/>
      <c r="F496" s="126"/>
      <c r="G496" s="364"/>
      <c r="H496" s="364"/>
      <c r="I496" s="364"/>
      <c r="J496" s="364"/>
      <c r="K496" s="364"/>
      <c r="L496" s="364"/>
      <c r="M496" s="364"/>
      <c r="N496" s="364"/>
      <c r="O496" s="407"/>
      <c r="P496" s="407"/>
      <c r="Q496" s="340"/>
      <c r="R496" s="95"/>
      <c r="S496" s="340"/>
      <c r="T496" s="340"/>
      <c r="U496" s="340"/>
      <c r="V496" s="340"/>
      <c r="W496" s="390"/>
      <c r="X496" s="143"/>
      <c r="Y496" s="167">
        <f>Y495/D493</f>
        <v>3.9188887768420597E-2</v>
      </c>
      <c r="Z496" s="125"/>
      <c r="AA496" s="151"/>
      <c r="AB496" s="152"/>
      <c r="AC496" s="125"/>
      <c r="AD496" s="125"/>
      <c r="AE496" s="125"/>
      <c r="AF496" s="125"/>
      <c r="AG496" s="125"/>
      <c r="AH496" s="125"/>
      <c r="AI496" s="125"/>
      <c r="AJ496" s="125"/>
      <c r="AK496" s="125"/>
      <c r="AL496" s="125"/>
      <c r="AM496" s="125"/>
      <c r="AN496" s="125"/>
      <c r="AO496" s="125"/>
      <c r="AP496" s="125"/>
      <c r="AQ496" s="125"/>
      <c r="AR496" s="125"/>
      <c r="AS496" s="125"/>
      <c r="AT496" s="125"/>
      <c r="AU496" s="125"/>
      <c r="AV496" s="125"/>
    </row>
    <row r="497" spans="1:48" ht="12.75" customHeight="1">
      <c r="A497" s="36"/>
      <c r="B497" s="331"/>
      <c r="C497" s="36" t="s">
        <v>1526</v>
      </c>
      <c r="D497" s="337"/>
      <c r="E497" s="407"/>
      <c r="F497" s="300"/>
      <c r="G497" s="407"/>
      <c r="H497" s="407"/>
      <c r="I497" s="407"/>
      <c r="J497" s="407"/>
      <c r="K497" s="407"/>
      <c r="L497" s="407"/>
      <c r="M497" s="407"/>
      <c r="N497" s="407"/>
      <c r="O497" s="407"/>
      <c r="P497" s="407"/>
      <c r="Q497" s="340"/>
      <c r="R497" s="95"/>
      <c r="S497" s="340"/>
      <c r="T497" s="340"/>
      <c r="U497" s="340"/>
      <c r="V497" s="340"/>
      <c r="W497" s="390"/>
      <c r="X497" s="143"/>
      <c r="Y497" s="165"/>
      <c r="Z497" s="125"/>
      <c r="AA497" s="151"/>
      <c r="AB497" s="152"/>
      <c r="AC497" s="125"/>
      <c r="AD497" s="125"/>
      <c r="AE497" s="125"/>
      <c r="AF497" s="125"/>
      <c r="AG497" s="125"/>
      <c r="AH497" s="125"/>
      <c r="AI497" s="125"/>
      <c r="AJ497" s="125"/>
      <c r="AK497" s="125"/>
      <c r="AL497" s="125"/>
      <c r="AM497" s="125"/>
      <c r="AN497" s="125"/>
      <c r="AO497" s="125"/>
      <c r="AP497" s="125"/>
      <c r="AQ497" s="125"/>
      <c r="AR497" s="125"/>
      <c r="AS497" s="125"/>
      <c r="AT497" s="125"/>
      <c r="AU497" s="125"/>
      <c r="AV497" s="125"/>
    </row>
    <row r="498" spans="1:48" ht="12.75" customHeight="1">
      <c r="A498" s="222"/>
      <c r="B498" s="350"/>
      <c r="C498" s="222"/>
      <c r="D498" s="343"/>
      <c r="E498" s="344"/>
      <c r="F498" s="171"/>
      <c r="G498" s="344"/>
      <c r="H498" s="344"/>
      <c r="I498" s="344"/>
      <c r="J498" s="344"/>
      <c r="K498" s="344"/>
      <c r="L498" s="344"/>
      <c r="M498" s="344"/>
      <c r="N498" s="344"/>
      <c r="O498" s="344"/>
      <c r="P498" s="344"/>
      <c r="Q498" s="340"/>
      <c r="R498" s="95"/>
      <c r="S498" s="340"/>
      <c r="T498" s="340"/>
      <c r="U498" s="340"/>
      <c r="V498" s="340"/>
      <c r="W498" s="390"/>
      <c r="X498" s="143"/>
      <c r="Y498" s="165"/>
      <c r="Z498" s="125"/>
      <c r="AA498" s="151"/>
      <c r="AB498" s="152"/>
      <c r="AC498" s="125"/>
      <c r="AD498" s="125"/>
      <c r="AE498" s="125"/>
      <c r="AF498" s="125"/>
      <c r="AG498" s="125"/>
      <c r="AH498" s="125"/>
      <c r="AI498" s="125"/>
      <c r="AJ498" s="125"/>
      <c r="AK498" s="125"/>
      <c r="AL498" s="125"/>
      <c r="AM498" s="125"/>
      <c r="AN498" s="125"/>
      <c r="AO498" s="125"/>
      <c r="AP498" s="125"/>
      <c r="AQ498" s="125"/>
      <c r="AR498" s="125"/>
      <c r="AS498" s="125"/>
      <c r="AT498" s="125"/>
      <c r="AU498" s="125"/>
      <c r="AV498" s="125"/>
    </row>
    <row r="499" spans="1:48" ht="12.75" customHeight="1">
      <c r="A499" s="36" t="s">
        <v>657</v>
      </c>
      <c r="B499" s="331">
        <v>1090</v>
      </c>
      <c r="C499" s="346" t="s">
        <v>1530</v>
      </c>
      <c r="D499" s="361">
        <v>652</v>
      </c>
      <c r="E499" s="334"/>
      <c r="F499" s="125"/>
      <c r="G499" s="168"/>
      <c r="H499" s="168"/>
      <c r="I499" s="168"/>
      <c r="J499" s="168"/>
      <c r="K499" s="168"/>
      <c r="L499" s="168"/>
      <c r="M499" s="168"/>
      <c r="N499" s="168"/>
      <c r="O499" s="169"/>
      <c r="P499" s="169">
        <v>33862.720000000001</v>
      </c>
      <c r="Q499" s="276">
        <v>29666.44</v>
      </c>
      <c r="R499" s="277">
        <v>21037.15</v>
      </c>
      <c r="S499" s="276">
        <v>29733.45</v>
      </c>
      <c r="T499" s="276">
        <v>32731.75</v>
      </c>
      <c r="U499" s="276">
        <v>24573.15</v>
      </c>
      <c r="V499" s="276">
        <v>22551.85</v>
      </c>
      <c r="W499" s="388">
        <v>25557.15</v>
      </c>
      <c r="X499" s="142">
        <f>SUM(L499:W499)</f>
        <v>219713.66</v>
      </c>
      <c r="Y499" s="164">
        <f>AVERAGE(L499:W499)</f>
        <v>27464.2075</v>
      </c>
      <c r="Z499" s="125"/>
      <c r="AA499" s="151"/>
      <c r="AB499" s="152"/>
      <c r="AC499" s="125"/>
      <c r="AD499" s="125"/>
      <c r="AE499" s="125"/>
      <c r="AF499" s="125"/>
      <c r="AG499" s="125"/>
      <c r="AH499" s="125"/>
      <c r="AI499" s="125"/>
      <c r="AJ499" s="125"/>
      <c r="AK499" s="125"/>
      <c r="AL499" s="125"/>
      <c r="AM499" s="125"/>
      <c r="AN499" s="125"/>
      <c r="AO499" s="125"/>
      <c r="AP499" s="125"/>
      <c r="AQ499" s="125"/>
      <c r="AR499" s="125"/>
      <c r="AS499" s="125"/>
      <c r="AT499" s="125"/>
      <c r="AU499" s="125"/>
      <c r="AV499" s="125"/>
    </row>
    <row r="500" spans="1:48" ht="12.75" customHeight="1">
      <c r="A500" s="36"/>
      <c r="B500" s="331"/>
      <c r="C500" s="36" t="s">
        <v>1531</v>
      </c>
      <c r="D500" s="2"/>
      <c r="E500" s="334"/>
      <c r="F500" s="125"/>
      <c r="G500" s="168"/>
      <c r="H500" s="168"/>
      <c r="I500" s="168"/>
      <c r="J500" s="168"/>
      <c r="K500" s="168"/>
      <c r="L500" s="168"/>
      <c r="M500" s="168"/>
      <c r="N500" s="168"/>
      <c r="O500" s="169"/>
      <c r="P500" s="411">
        <v>2044.43</v>
      </c>
      <c r="Q500" s="276">
        <v>430.37</v>
      </c>
      <c r="R500" s="233" t="s">
        <v>376</v>
      </c>
      <c r="S500" s="276">
        <v>438.41</v>
      </c>
      <c r="T500" s="276">
        <v>798.21</v>
      </c>
      <c r="U500" s="348" t="s">
        <v>376</v>
      </c>
      <c r="V500" s="348" t="s">
        <v>376</v>
      </c>
      <c r="W500" s="389" t="s">
        <v>376</v>
      </c>
      <c r="X500" s="143"/>
      <c r="Y500" s="165"/>
      <c r="Z500" s="125"/>
      <c r="AA500" s="151"/>
      <c r="AB500" s="152"/>
      <c r="AC500" s="125"/>
      <c r="AD500" s="125"/>
      <c r="AE500" s="125"/>
      <c r="AF500" s="125"/>
      <c r="AG500" s="168"/>
      <c r="AH500" s="125"/>
      <c r="AI500" s="125"/>
      <c r="AJ500" s="125"/>
      <c r="AK500" s="125"/>
      <c r="AL500" s="125"/>
      <c r="AM500" s="125"/>
      <c r="AN500" s="125"/>
      <c r="AO500" s="125"/>
      <c r="AP500" s="125"/>
      <c r="AQ500" s="125"/>
      <c r="AR500" s="125"/>
      <c r="AS500" s="125"/>
      <c r="AT500" s="125"/>
      <c r="AU500" s="125"/>
      <c r="AV500" s="125"/>
    </row>
    <row r="501" spans="1:48" ht="12.75" customHeight="1">
      <c r="A501" s="36"/>
      <c r="B501" s="331"/>
      <c r="C501" s="36" t="s">
        <v>1096</v>
      </c>
      <c r="D501" s="2"/>
      <c r="E501" s="370"/>
      <c r="F501" s="402"/>
      <c r="G501" s="403"/>
      <c r="H501" s="403"/>
      <c r="I501" s="403"/>
      <c r="J501" s="403"/>
      <c r="K501" s="403"/>
      <c r="L501" s="403"/>
      <c r="M501" s="403"/>
      <c r="N501" s="403"/>
      <c r="O501" s="368"/>
      <c r="P501" s="109">
        <f>P499/$D$499</f>
        <v>51.9366871165644</v>
      </c>
      <c r="Q501" s="118">
        <f>'2006'!E588</f>
        <v>45.500674846625799</v>
      </c>
      <c r="R501" s="118">
        <f>'2006'!F588</f>
        <v>32.265567484662597</v>
      </c>
      <c r="S501" s="118">
        <f>'2006'!G588</f>
        <v>45.6034509202454</v>
      </c>
      <c r="T501" s="118">
        <f>'2006'!H588</f>
        <v>50.202070552147198</v>
      </c>
      <c r="U501" s="118">
        <f>'2006'!I588</f>
        <v>37.688880368098197</v>
      </c>
      <c r="V501" s="118">
        <f>'2006'!J588</f>
        <v>34.588726993865002</v>
      </c>
      <c r="W501" s="110">
        <f>'2006'!K588</f>
        <v>39.198082822085901</v>
      </c>
      <c r="X501" s="142">
        <f>SUM(L501:W501)</f>
        <v>336.984141104294</v>
      </c>
      <c r="Y501" s="164">
        <f>AVERAGE(L501:W501)</f>
        <v>42.123017638036799</v>
      </c>
      <c r="Z501" s="125"/>
      <c r="AA501" s="151"/>
      <c r="AB501" s="152"/>
      <c r="AC501" s="125"/>
      <c r="AD501" s="125"/>
      <c r="AE501" s="125"/>
      <c r="AF501" s="125"/>
      <c r="AG501" s="125"/>
      <c r="AH501" s="125"/>
      <c r="AI501" s="125"/>
      <c r="AJ501" s="125"/>
      <c r="AK501" s="125"/>
      <c r="AL501" s="125"/>
      <c r="AM501" s="125"/>
      <c r="AN501" s="125"/>
      <c r="AO501" s="125"/>
      <c r="AP501" s="125"/>
      <c r="AQ501" s="125"/>
      <c r="AR501" s="125"/>
      <c r="AS501" s="125"/>
      <c r="AT501" s="125"/>
      <c r="AU501" s="125"/>
      <c r="AV501" s="125"/>
    </row>
    <row r="502" spans="1:48" ht="12.75" customHeight="1">
      <c r="A502" s="36"/>
      <c r="B502" s="331"/>
      <c r="C502" s="36" t="s">
        <v>1532</v>
      </c>
      <c r="D502" s="337"/>
      <c r="E502" s="364"/>
      <c r="F502" s="126"/>
      <c r="G502" s="364"/>
      <c r="H502" s="364"/>
      <c r="I502" s="364"/>
      <c r="J502" s="364"/>
      <c r="K502" s="364"/>
      <c r="L502" s="364"/>
      <c r="M502" s="364"/>
      <c r="N502" s="364"/>
      <c r="O502" s="364"/>
      <c r="P502" s="412" t="s">
        <v>1533</v>
      </c>
      <c r="Q502" s="349" t="s">
        <v>1731</v>
      </c>
      <c r="R502" s="95"/>
      <c r="S502" s="349" t="s">
        <v>1732</v>
      </c>
      <c r="T502" s="349" t="s">
        <v>1733</v>
      </c>
      <c r="U502" s="340"/>
      <c r="V502" s="340"/>
      <c r="W502" s="390"/>
      <c r="X502" s="143"/>
      <c r="Y502" s="167">
        <f>Y501/D499</f>
        <v>6.4605855273062604E-2</v>
      </c>
      <c r="Z502" s="125"/>
      <c r="AA502" s="151"/>
      <c r="AB502" s="152"/>
      <c r="AC502" s="125"/>
      <c r="AD502" s="125"/>
      <c r="AE502" s="125"/>
      <c r="AF502" s="125"/>
      <c r="AG502" s="125"/>
      <c r="AH502" s="125"/>
      <c r="AI502" s="125"/>
      <c r="AJ502" s="125"/>
      <c r="AK502" s="125"/>
      <c r="AL502" s="125"/>
      <c r="AM502" s="125"/>
      <c r="AN502" s="125"/>
      <c r="AO502" s="125"/>
      <c r="AP502" s="125"/>
      <c r="AQ502" s="125"/>
      <c r="AR502" s="125"/>
      <c r="AS502" s="125"/>
      <c r="AT502" s="125"/>
      <c r="AU502" s="125"/>
      <c r="AV502" s="125"/>
    </row>
    <row r="503" spans="1:48" ht="12.75" customHeight="1">
      <c r="A503" s="36"/>
      <c r="B503" s="331"/>
      <c r="C503" s="36" t="s">
        <v>1534</v>
      </c>
      <c r="D503" s="337"/>
      <c r="E503" s="407"/>
      <c r="F503" s="300"/>
      <c r="G503" s="407"/>
      <c r="H503" s="407"/>
      <c r="I503" s="407"/>
      <c r="J503" s="407"/>
      <c r="K503" s="407"/>
      <c r="L503" s="407"/>
      <c r="M503" s="407"/>
      <c r="N503" s="407"/>
      <c r="O503" s="407"/>
      <c r="P503" s="407" t="s">
        <v>1535</v>
      </c>
      <c r="Q503" s="349" t="s">
        <v>1734</v>
      </c>
      <c r="R503" s="95"/>
      <c r="S503" s="340"/>
      <c r="T503" s="340"/>
      <c r="U503" s="340"/>
      <c r="V503" s="340"/>
      <c r="W503" s="390"/>
      <c r="X503" s="143"/>
      <c r="Y503" s="165"/>
      <c r="Z503" s="125"/>
      <c r="AA503" s="151"/>
      <c r="AB503" s="152"/>
      <c r="AC503" s="125"/>
      <c r="AD503" s="125"/>
      <c r="AE503" s="125"/>
      <c r="AF503" s="125"/>
      <c r="AG503" s="125"/>
      <c r="AH503" s="125"/>
      <c r="AI503" s="125"/>
      <c r="AJ503" s="125"/>
      <c r="AK503" s="125"/>
      <c r="AL503" s="125"/>
      <c r="AM503" s="125"/>
      <c r="AN503" s="125"/>
      <c r="AO503" s="125"/>
      <c r="AP503" s="125"/>
      <c r="AQ503" s="125"/>
      <c r="AR503" s="125"/>
      <c r="AS503" s="125"/>
      <c r="AT503" s="125"/>
      <c r="AU503" s="125"/>
      <c r="AV503" s="125"/>
    </row>
    <row r="504" spans="1:48" ht="12.75" customHeight="1">
      <c r="A504" s="222"/>
      <c r="B504" s="350"/>
      <c r="C504" s="222"/>
      <c r="D504" s="343"/>
      <c r="E504" s="344"/>
      <c r="F504" s="171"/>
      <c r="G504" s="344"/>
      <c r="H504" s="344"/>
      <c r="I504" s="344"/>
      <c r="J504" s="344"/>
      <c r="K504" s="344"/>
      <c r="L504" s="344"/>
      <c r="M504" s="344"/>
      <c r="N504" s="344"/>
      <c r="O504" s="344"/>
      <c r="P504" s="344"/>
      <c r="Q504" s="95"/>
      <c r="R504" s="149"/>
      <c r="S504" s="95"/>
      <c r="T504" s="95"/>
      <c r="U504" s="95"/>
      <c r="V504" s="95"/>
      <c r="W504" s="131"/>
      <c r="X504" s="143"/>
      <c r="Y504" s="165"/>
      <c r="Z504" s="125"/>
      <c r="AA504" s="151"/>
      <c r="AB504" s="152"/>
      <c r="AC504" s="125"/>
      <c r="AD504" s="125"/>
      <c r="AE504" s="125"/>
      <c r="AF504" s="125"/>
      <c r="AG504" s="125"/>
      <c r="AH504" s="125"/>
      <c r="AI504" s="125"/>
      <c r="AJ504" s="125"/>
      <c r="AK504" s="125"/>
      <c r="AL504" s="125"/>
      <c r="AM504" s="125"/>
      <c r="AN504" s="125"/>
      <c r="AO504" s="125"/>
      <c r="AP504" s="125"/>
      <c r="AQ504" s="125"/>
      <c r="AR504" s="125"/>
      <c r="AS504" s="125"/>
      <c r="AT504" s="125"/>
      <c r="AU504" s="125"/>
      <c r="AV504" s="125"/>
    </row>
    <row r="505" spans="1:48" ht="12.75" customHeight="1">
      <c r="A505" s="36" t="s">
        <v>636</v>
      </c>
      <c r="B505" s="331">
        <v>1103</v>
      </c>
      <c r="C505" s="408" t="s">
        <v>1536</v>
      </c>
      <c r="D505" s="333">
        <v>2423</v>
      </c>
      <c r="E505" s="334"/>
      <c r="F505" s="125"/>
      <c r="G505" s="168"/>
      <c r="H505" s="168"/>
      <c r="I505" s="168"/>
      <c r="J505" s="168"/>
      <c r="K505" s="168"/>
      <c r="L505" s="168"/>
      <c r="M505" s="168"/>
      <c r="N505" s="168"/>
      <c r="O505" s="169"/>
      <c r="P505" s="169">
        <v>39534.239999999998</v>
      </c>
      <c r="Q505" s="276">
        <v>47571.29</v>
      </c>
      <c r="R505" s="406">
        <v>42192.15</v>
      </c>
      <c r="S505" s="276">
        <v>52547.93</v>
      </c>
      <c r="T505" s="276"/>
      <c r="U505" s="276"/>
      <c r="V505" s="276"/>
      <c r="W505" s="388"/>
      <c r="X505" s="143"/>
      <c r="Y505" s="165"/>
      <c r="Z505" s="125"/>
      <c r="AA505" s="151"/>
      <c r="AB505" s="152"/>
      <c r="AC505" s="125"/>
      <c r="AD505" s="125"/>
      <c r="AE505" s="125"/>
      <c r="AF505" s="125"/>
      <c r="AG505" s="125"/>
      <c r="AH505" s="125"/>
      <c r="AI505" s="125"/>
      <c r="AJ505" s="125"/>
      <c r="AK505" s="125"/>
      <c r="AL505" s="125"/>
      <c r="AM505" s="125"/>
      <c r="AN505" s="125"/>
      <c r="AO505" s="125"/>
      <c r="AP505" s="125"/>
      <c r="AQ505" s="125"/>
      <c r="AR505" s="125"/>
      <c r="AS505" s="125"/>
      <c r="AT505" s="125"/>
      <c r="AU505" s="125"/>
      <c r="AV505" s="125"/>
    </row>
    <row r="506" spans="1:48" ht="12.75" customHeight="1">
      <c r="A506" s="36"/>
      <c r="B506" s="331"/>
      <c r="C506" s="36" t="s">
        <v>1537</v>
      </c>
      <c r="D506" s="2"/>
      <c r="E506" s="334"/>
      <c r="F506" s="125"/>
      <c r="G506" s="168"/>
      <c r="H506" s="168"/>
      <c r="I506" s="168"/>
      <c r="J506" s="168"/>
      <c r="K506" s="168"/>
      <c r="L506" s="168"/>
      <c r="M506" s="168"/>
      <c r="N506" s="168"/>
      <c r="O506" s="169"/>
      <c r="P506" s="369" t="s">
        <v>376</v>
      </c>
      <c r="Q506" s="348" t="s">
        <v>376</v>
      </c>
      <c r="R506" s="233" t="s">
        <v>376</v>
      </c>
      <c r="S506" s="348" t="s">
        <v>376</v>
      </c>
      <c r="T506" s="276"/>
      <c r="U506" s="276"/>
      <c r="V506" s="276"/>
      <c r="W506" s="388"/>
      <c r="X506" s="143"/>
      <c r="Y506" s="165"/>
      <c r="Z506" s="125"/>
      <c r="AA506" s="151"/>
      <c r="AB506" s="152"/>
      <c r="AC506" s="125"/>
      <c r="AD506" s="125"/>
      <c r="AE506" s="125"/>
      <c r="AF506" s="125"/>
      <c r="AG506" s="125"/>
      <c r="AH506" s="125"/>
      <c r="AI506" s="125"/>
      <c r="AJ506" s="125"/>
      <c r="AK506" s="125"/>
      <c r="AL506" s="125"/>
      <c r="AM506" s="125"/>
      <c r="AN506" s="125"/>
      <c r="AO506" s="125"/>
      <c r="AP506" s="125"/>
      <c r="AQ506" s="125"/>
      <c r="AR506" s="125"/>
      <c r="AS506" s="125"/>
      <c r="AT506" s="125"/>
      <c r="AU506" s="125"/>
      <c r="AV506" s="125"/>
    </row>
    <row r="507" spans="1:48" ht="12.75" customHeight="1">
      <c r="A507" s="36"/>
      <c r="B507" s="331"/>
      <c r="C507" s="36" t="s">
        <v>1483</v>
      </c>
      <c r="D507" s="2"/>
      <c r="E507" s="334"/>
      <c r="F507" s="125"/>
      <c r="G507" s="168"/>
      <c r="H507" s="168"/>
      <c r="I507" s="168"/>
      <c r="J507" s="168"/>
      <c r="K507" s="168"/>
      <c r="L507" s="168"/>
      <c r="M507" s="168"/>
      <c r="N507" s="168"/>
      <c r="O507" s="38"/>
      <c r="P507" s="415">
        <f>P505/$D$505</f>
        <v>16.316236070986399</v>
      </c>
      <c r="Q507" s="118">
        <f>'2006'!E594</f>
        <v>19.633219149814298</v>
      </c>
      <c r="R507" s="118">
        <f>'2006'!F594</f>
        <v>17.413186132893099</v>
      </c>
      <c r="S507" s="118">
        <f>'2006'!G594</f>
        <v>21.687135782088301</v>
      </c>
      <c r="T507" s="118"/>
      <c r="U507" s="118"/>
      <c r="V507" s="118"/>
      <c r="W507" s="110"/>
      <c r="X507" s="143"/>
      <c r="Y507" s="165"/>
      <c r="Z507" s="125"/>
      <c r="AA507" s="151"/>
      <c r="AB507" s="152"/>
      <c r="AC507" s="125"/>
      <c r="AD507" s="125"/>
      <c r="AE507" s="125"/>
      <c r="AF507" s="125"/>
      <c r="AG507" s="125"/>
      <c r="AH507" s="125"/>
      <c r="AI507" s="125"/>
      <c r="AJ507" s="125"/>
      <c r="AK507" s="125"/>
      <c r="AL507" s="125"/>
      <c r="AM507" s="125"/>
      <c r="AN507" s="125"/>
      <c r="AO507" s="125"/>
      <c r="AP507" s="125"/>
      <c r="AQ507" s="125"/>
      <c r="AR507" s="125"/>
      <c r="AS507" s="125"/>
      <c r="AT507" s="125"/>
      <c r="AU507" s="125"/>
      <c r="AV507" s="125"/>
    </row>
    <row r="508" spans="1:48" ht="12.75" customHeight="1">
      <c r="A508" s="36"/>
      <c r="B508" s="331"/>
      <c r="C508" s="36" t="s">
        <v>1538</v>
      </c>
      <c r="D508" s="2"/>
      <c r="E508" s="276"/>
      <c r="F508" s="406"/>
      <c r="G508" s="276"/>
      <c r="H508" s="276"/>
      <c r="I508" s="276"/>
      <c r="J508" s="276"/>
      <c r="K508" s="276"/>
      <c r="L508" s="276"/>
      <c r="M508" s="276"/>
      <c r="N508" s="276"/>
      <c r="O508" s="210"/>
      <c r="P508" s="211"/>
      <c r="Q508" s="276"/>
      <c r="R508" s="406"/>
      <c r="S508" s="276"/>
      <c r="T508" s="276"/>
      <c r="U508" s="276"/>
      <c r="V508" s="276"/>
      <c r="W508" s="388"/>
      <c r="X508" s="143"/>
      <c r="Y508" s="165"/>
      <c r="Z508" s="125"/>
      <c r="AA508" s="151"/>
      <c r="AB508" s="152"/>
      <c r="AC508" s="125"/>
      <c r="AD508" s="125"/>
      <c r="AE508" s="125"/>
      <c r="AF508" s="125"/>
      <c r="AG508" s="125"/>
      <c r="AH508" s="125"/>
      <c r="AI508" s="125"/>
      <c r="AJ508" s="125"/>
      <c r="AK508" s="125"/>
      <c r="AL508" s="125"/>
      <c r="AM508" s="125"/>
      <c r="AN508" s="125"/>
      <c r="AO508" s="125"/>
      <c r="AP508" s="125"/>
      <c r="AQ508" s="125"/>
      <c r="AR508" s="125"/>
      <c r="AS508" s="125"/>
      <c r="AT508" s="125"/>
      <c r="AU508" s="125"/>
      <c r="AV508" s="125"/>
    </row>
    <row r="509" spans="1:48" ht="12.75" customHeight="1">
      <c r="A509" s="36"/>
      <c r="B509" s="331"/>
      <c r="C509" s="36" t="s">
        <v>1539</v>
      </c>
      <c r="D509" s="337"/>
      <c r="E509" s="364"/>
      <c r="F509" s="126"/>
      <c r="G509" s="364"/>
      <c r="H509" s="364"/>
      <c r="I509" s="364"/>
      <c r="J509" s="364"/>
      <c r="K509" s="364"/>
      <c r="L509" s="364"/>
      <c r="M509" s="364"/>
      <c r="N509" s="364"/>
      <c r="O509" s="407"/>
      <c r="P509" s="407"/>
      <c r="Q509" s="340"/>
      <c r="R509" s="95"/>
      <c r="S509" s="340"/>
      <c r="T509" s="340"/>
      <c r="U509" s="340"/>
      <c r="V509" s="340"/>
      <c r="W509" s="390"/>
      <c r="X509" s="143"/>
      <c r="Y509" s="165"/>
      <c r="Z509" s="125"/>
      <c r="AA509" s="151"/>
      <c r="AB509" s="152"/>
      <c r="AC509" s="125"/>
      <c r="AD509" s="125"/>
      <c r="AE509" s="125"/>
      <c r="AF509" s="125"/>
      <c r="AG509" s="125"/>
      <c r="AH509" s="125"/>
      <c r="AI509" s="125"/>
      <c r="AJ509" s="125"/>
      <c r="AK509" s="125"/>
      <c r="AL509" s="125"/>
      <c r="AM509" s="125"/>
      <c r="AN509" s="125"/>
      <c r="AO509" s="125"/>
      <c r="AP509" s="125"/>
      <c r="AQ509" s="125"/>
      <c r="AR509" s="125"/>
      <c r="AS509" s="125"/>
      <c r="AT509" s="125"/>
      <c r="AU509" s="125"/>
      <c r="AV509" s="125"/>
    </row>
    <row r="510" spans="1:48" ht="12.75" customHeight="1">
      <c r="A510" s="36"/>
      <c r="B510" s="331"/>
      <c r="C510" s="36" t="s">
        <v>1540</v>
      </c>
      <c r="D510" s="337"/>
      <c r="E510" s="407"/>
      <c r="F510" s="300"/>
      <c r="G510" s="407"/>
      <c r="H510" s="407"/>
      <c r="I510" s="407"/>
      <c r="J510" s="407"/>
      <c r="K510" s="407"/>
      <c r="L510" s="407"/>
      <c r="M510" s="407"/>
      <c r="N510" s="407"/>
      <c r="O510" s="407"/>
      <c r="P510" s="407"/>
      <c r="Q510" s="340"/>
      <c r="R510" s="95"/>
      <c r="S510" s="340"/>
      <c r="T510" s="340"/>
      <c r="U510" s="340"/>
      <c r="V510" s="340"/>
      <c r="W510" s="390"/>
      <c r="X510" s="143"/>
      <c r="Y510" s="165"/>
      <c r="Z510" s="125"/>
      <c r="AA510" s="151"/>
      <c r="AB510" s="152"/>
      <c r="AC510" s="125"/>
      <c r="AD510" s="125"/>
      <c r="AE510" s="125"/>
      <c r="AF510" s="125"/>
      <c r="AG510" s="125"/>
      <c r="AH510" s="125"/>
      <c r="AI510" s="125"/>
      <c r="AJ510" s="125"/>
      <c r="AK510" s="125"/>
      <c r="AL510" s="125"/>
      <c r="AM510" s="125"/>
      <c r="AN510" s="125"/>
      <c r="AO510" s="125"/>
      <c r="AP510" s="125"/>
      <c r="AQ510" s="125"/>
      <c r="AR510" s="125"/>
      <c r="AS510" s="125"/>
      <c r="AT510" s="125"/>
      <c r="AU510" s="125"/>
      <c r="AV510" s="125"/>
    </row>
    <row r="511" spans="1:48" ht="12.75" customHeight="1">
      <c r="A511" s="222"/>
      <c r="B511" s="350"/>
      <c r="C511" s="222"/>
      <c r="D511" s="343"/>
      <c r="E511" s="344"/>
      <c r="F511" s="171"/>
      <c r="G511" s="344"/>
      <c r="H511" s="344"/>
      <c r="I511" s="344"/>
      <c r="J511" s="344"/>
      <c r="K511" s="344"/>
      <c r="L511" s="344"/>
      <c r="M511" s="344"/>
      <c r="N511" s="344"/>
      <c r="O511" s="344"/>
      <c r="P511" s="344"/>
      <c r="Q511" s="340"/>
      <c r="R511" s="95"/>
      <c r="S511" s="340"/>
      <c r="T511" s="340"/>
      <c r="U511" s="340"/>
      <c r="V511" s="340"/>
      <c r="W511" s="390"/>
      <c r="X511" s="143"/>
      <c r="Y511" s="165"/>
      <c r="Z511" s="125"/>
      <c r="AA511" s="151"/>
      <c r="AB511" s="152"/>
      <c r="AC511" s="125"/>
      <c r="AD511" s="125"/>
      <c r="AE511" s="125"/>
      <c r="AF511" s="125"/>
      <c r="AG511" s="125"/>
      <c r="AH511" s="125"/>
      <c r="AI511" s="125"/>
      <c r="AJ511" s="125"/>
      <c r="AK511" s="125"/>
      <c r="AL511" s="125"/>
      <c r="AM511" s="125"/>
      <c r="AN511" s="125"/>
      <c r="AO511" s="125"/>
      <c r="AP511" s="125"/>
      <c r="AQ511" s="125"/>
      <c r="AR511" s="125"/>
      <c r="AS511" s="125"/>
      <c r="AT511" s="125"/>
      <c r="AU511" s="125"/>
      <c r="AV511" s="125"/>
    </row>
    <row r="512" spans="1:48" ht="12.75" customHeight="1">
      <c r="A512" s="36" t="s">
        <v>1541</v>
      </c>
      <c r="B512" s="331">
        <v>1115</v>
      </c>
      <c r="C512" s="285" t="s">
        <v>1542</v>
      </c>
      <c r="D512" s="333">
        <v>1401</v>
      </c>
      <c r="E512" s="334"/>
      <c r="F512" s="125"/>
      <c r="G512" s="168"/>
      <c r="H512" s="168"/>
      <c r="I512" s="168"/>
      <c r="J512" s="168"/>
      <c r="K512" s="168"/>
      <c r="L512" s="168"/>
      <c r="M512" s="168"/>
      <c r="N512" s="168"/>
      <c r="O512" s="168"/>
      <c r="P512" s="169"/>
      <c r="Q512" s="276">
        <v>24000</v>
      </c>
      <c r="R512" s="277">
        <v>37878.050000000003</v>
      </c>
      <c r="S512" s="276">
        <v>48240.75</v>
      </c>
      <c r="T512" s="276">
        <v>41798.800000000003</v>
      </c>
      <c r="U512" s="276">
        <v>43704.5</v>
      </c>
      <c r="V512" s="276">
        <v>45894.1</v>
      </c>
      <c r="W512" s="388">
        <v>77830.759999999995</v>
      </c>
      <c r="X512" s="142">
        <f>SUM(L512:W512)</f>
        <v>319346.96000000002</v>
      </c>
      <c r="Y512" s="164">
        <f>AVERAGE(L512:W512)</f>
        <v>45620.994285714303</v>
      </c>
      <c r="Z512" s="125"/>
      <c r="AA512" s="151"/>
      <c r="AB512" s="152"/>
      <c r="AC512" s="125"/>
      <c r="AD512" s="125"/>
      <c r="AE512" s="125"/>
      <c r="AF512" s="125"/>
      <c r="AG512" s="125"/>
      <c r="AH512" s="125"/>
      <c r="AI512" s="125"/>
      <c r="AJ512" s="125"/>
      <c r="AK512" s="125"/>
      <c r="AL512" s="125"/>
      <c r="AM512" s="125"/>
      <c r="AN512" s="125"/>
      <c r="AO512" s="125"/>
      <c r="AP512" s="125"/>
      <c r="AQ512" s="125"/>
      <c r="AR512" s="125"/>
      <c r="AS512" s="125"/>
      <c r="AT512" s="125"/>
      <c r="AU512" s="125"/>
      <c r="AV512" s="125"/>
    </row>
    <row r="513" spans="1:48" ht="12.75" customHeight="1">
      <c r="A513" s="36"/>
      <c r="B513" s="331"/>
      <c r="C513" s="36" t="s">
        <v>1543</v>
      </c>
      <c r="D513" s="2"/>
      <c r="E513" s="334"/>
      <c r="F513" s="125"/>
      <c r="G513" s="168"/>
      <c r="H513" s="168"/>
      <c r="I513" s="168"/>
      <c r="J513" s="168"/>
      <c r="K513" s="168"/>
      <c r="L513" s="168"/>
      <c r="M513" s="168"/>
      <c r="N513" s="168"/>
      <c r="O513" s="168"/>
      <c r="P513" s="169"/>
      <c r="Q513" s="348" t="s">
        <v>376</v>
      </c>
      <c r="R513" s="233" t="s">
        <v>376</v>
      </c>
      <c r="S513" s="348" t="s">
        <v>376</v>
      </c>
      <c r="T513" s="348" t="s">
        <v>376</v>
      </c>
      <c r="U513" s="348" t="s">
        <v>376</v>
      </c>
      <c r="V513" s="348" t="s">
        <v>376</v>
      </c>
      <c r="W513" s="389" t="s">
        <v>376</v>
      </c>
      <c r="X513" s="143"/>
      <c r="Y513" s="165"/>
      <c r="Z513" s="125"/>
      <c r="AA513" s="151"/>
      <c r="AB513" s="152"/>
      <c r="AC513" s="125"/>
      <c r="AD513" s="125"/>
      <c r="AE513" s="125"/>
      <c r="AF513" s="125"/>
      <c r="AG513" s="125"/>
      <c r="AH513" s="125"/>
      <c r="AI513" s="125"/>
      <c r="AJ513" s="125"/>
      <c r="AK513" s="125"/>
      <c r="AL513" s="125"/>
      <c r="AM513" s="125"/>
      <c r="AN513" s="125"/>
      <c r="AO513" s="125"/>
      <c r="AP513" s="125"/>
      <c r="AQ513" s="125"/>
      <c r="AR513" s="125"/>
      <c r="AS513" s="125"/>
      <c r="AT513" s="125"/>
      <c r="AU513" s="125"/>
      <c r="AV513" s="125"/>
    </row>
    <row r="514" spans="1:48" ht="12.75" customHeight="1">
      <c r="A514" s="36"/>
      <c r="B514" s="331"/>
      <c r="C514" s="36" t="s">
        <v>1544</v>
      </c>
      <c r="D514" s="2"/>
      <c r="E514" s="370"/>
      <c r="F514" s="402"/>
      <c r="G514" s="403"/>
      <c r="H514" s="403"/>
      <c r="I514" s="403"/>
      <c r="J514" s="403"/>
      <c r="K514" s="403"/>
      <c r="L514" s="403"/>
      <c r="M514" s="403"/>
      <c r="N514" s="403"/>
      <c r="O514" s="403"/>
      <c r="P514" s="38"/>
      <c r="Q514" s="118">
        <f>'2006'!E601</f>
        <v>17.130620985010701</v>
      </c>
      <c r="R514" s="118">
        <f>'2006'!F601</f>
        <v>27.036438258386902</v>
      </c>
      <c r="S514" s="118">
        <f>'2006'!G601</f>
        <v>34.433083511777298</v>
      </c>
      <c r="T514" s="118">
        <f>'2006'!H601</f>
        <v>29.8349750178444</v>
      </c>
      <c r="U514" s="118">
        <f>'2006'!I601</f>
        <v>31.195217701641699</v>
      </c>
      <c r="V514" s="118">
        <f>'2006'!J601</f>
        <v>32.758101356174201</v>
      </c>
      <c r="W514" s="110">
        <f>'2006'!K601</f>
        <v>55.553718772305501</v>
      </c>
      <c r="X514" s="142">
        <f>SUM(L514:W514)</f>
        <v>227.942155603141</v>
      </c>
      <c r="Y514" s="164">
        <f>AVERAGE(L514:W514)</f>
        <v>32.563165086162897</v>
      </c>
      <c r="Z514" s="125"/>
      <c r="AA514" s="151"/>
      <c r="AB514" s="152"/>
      <c r="AC514" s="125"/>
      <c r="AD514" s="125"/>
      <c r="AE514" s="125"/>
      <c r="AF514" s="125"/>
      <c r="AG514" s="125"/>
      <c r="AH514" s="125"/>
      <c r="AI514" s="125"/>
      <c r="AJ514" s="125"/>
      <c r="AK514" s="125"/>
      <c r="AL514" s="125"/>
      <c r="AM514" s="125"/>
      <c r="AN514" s="125"/>
      <c r="AO514" s="125"/>
      <c r="AP514" s="125"/>
      <c r="AQ514" s="125"/>
      <c r="AR514" s="125"/>
      <c r="AS514" s="125"/>
      <c r="AT514" s="125"/>
      <c r="AU514" s="125"/>
      <c r="AV514" s="125"/>
    </row>
    <row r="515" spans="1:48" ht="12.75" customHeight="1">
      <c r="A515" s="36"/>
      <c r="B515" s="331"/>
      <c r="C515" s="36" t="s">
        <v>1545</v>
      </c>
      <c r="D515" s="337"/>
      <c r="E515" s="364"/>
      <c r="F515" s="126"/>
      <c r="G515" s="364"/>
      <c r="H515" s="364"/>
      <c r="I515" s="364"/>
      <c r="J515" s="364"/>
      <c r="K515" s="364"/>
      <c r="L515" s="364"/>
      <c r="M515" s="364"/>
      <c r="N515" s="364"/>
      <c r="O515" s="364"/>
      <c r="P515" s="364"/>
      <c r="Q515" s="340"/>
      <c r="R515" s="95"/>
      <c r="S515" s="340"/>
      <c r="T515" s="340"/>
      <c r="U515" s="340"/>
      <c r="V515" s="340"/>
      <c r="W515" s="390"/>
      <c r="X515" s="143"/>
      <c r="Y515" s="167">
        <f>Y514/D512</f>
        <v>2.3242801631807999E-2</v>
      </c>
      <c r="Z515" s="125"/>
      <c r="AA515" s="151"/>
      <c r="AB515" s="152"/>
      <c r="AC515" s="125"/>
      <c r="AD515" s="125"/>
      <c r="AE515" s="125"/>
      <c r="AF515" s="125"/>
      <c r="AG515" s="125"/>
      <c r="AH515" s="125"/>
      <c r="AI515" s="125"/>
      <c r="AJ515" s="125"/>
      <c r="AK515" s="125"/>
      <c r="AL515" s="125"/>
      <c r="AM515" s="125"/>
      <c r="AN515" s="125"/>
      <c r="AO515" s="125"/>
      <c r="AP515" s="125"/>
      <c r="AQ515" s="125"/>
      <c r="AR515" s="125"/>
      <c r="AS515" s="125"/>
      <c r="AT515" s="125"/>
      <c r="AU515" s="125"/>
      <c r="AV515" s="125"/>
    </row>
    <row r="516" spans="1:48" ht="12.75" customHeight="1">
      <c r="A516" s="36"/>
      <c r="B516" s="331"/>
      <c r="C516" s="417" t="s">
        <v>1546</v>
      </c>
      <c r="D516" s="337"/>
      <c r="E516" s="407"/>
      <c r="F516" s="300"/>
      <c r="G516" s="407"/>
      <c r="H516" s="407"/>
      <c r="I516" s="407"/>
      <c r="J516" s="407"/>
      <c r="K516" s="407"/>
      <c r="L516" s="407"/>
      <c r="M516" s="407"/>
      <c r="N516" s="407"/>
      <c r="O516" s="407"/>
      <c r="P516" s="407"/>
      <c r="Q516" s="95"/>
      <c r="R516" s="149"/>
      <c r="S516" s="95"/>
      <c r="T516" s="95"/>
      <c r="U516" s="95"/>
      <c r="V516" s="95"/>
      <c r="W516" s="131"/>
      <c r="X516" s="143"/>
      <c r="Y516" s="165"/>
      <c r="Z516" s="125"/>
      <c r="AA516" s="151"/>
      <c r="AB516" s="152"/>
      <c r="AC516" s="125"/>
      <c r="AD516" s="125"/>
      <c r="AE516" s="125"/>
      <c r="AF516" s="125"/>
      <c r="AG516" s="125"/>
      <c r="AH516" s="125"/>
      <c r="AI516" s="125"/>
      <c r="AJ516" s="125"/>
      <c r="AK516" s="125"/>
      <c r="AL516" s="125"/>
      <c r="AM516" s="125"/>
      <c r="AN516" s="125"/>
      <c r="AO516" s="125"/>
      <c r="AP516" s="125"/>
      <c r="AQ516" s="125"/>
      <c r="AR516" s="125"/>
      <c r="AS516" s="125"/>
      <c r="AT516" s="125"/>
      <c r="AU516" s="125"/>
      <c r="AV516" s="125"/>
    </row>
    <row r="517" spans="1:48" ht="12.75" customHeight="1">
      <c r="A517" s="36"/>
      <c r="B517" s="331"/>
      <c r="C517" s="36" t="s">
        <v>1547</v>
      </c>
      <c r="D517" s="337"/>
      <c r="E517" s="407"/>
      <c r="F517" s="300"/>
      <c r="G517" s="407"/>
      <c r="H517" s="407"/>
      <c r="I517" s="407"/>
      <c r="J517" s="407"/>
      <c r="K517" s="407"/>
      <c r="L517" s="407"/>
      <c r="M517" s="407"/>
      <c r="N517" s="407"/>
      <c r="O517" s="407"/>
      <c r="P517" s="407"/>
      <c r="Q517" s="95"/>
      <c r="R517" s="149"/>
      <c r="S517" s="95"/>
      <c r="T517" s="95"/>
      <c r="U517" s="95"/>
      <c r="V517" s="95"/>
      <c r="W517" s="131"/>
      <c r="X517" s="143"/>
      <c r="Y517" s="165"/>
      <c r="Z517" s="125"/>
      <c r="AA517" s="151"/>
      <c r="AB517" s="152"/>
      <c r="AC517" s="125"/>
      <c r="AD517" s="125"/>
      <c r="AE517" s="125"/>
      <c r="AF517" s="125"/>
      <c r="AG517" s="125"/>
      <c r="AH517" s="125"/>
      <c r="AI517" s="125"/>
      <c r="AJ517" s="125"/>
      <c r="AK517" s="125"/>
      <c r="AL517" s="125"/>
      <c r="AM517" s="125"/>
      <c r="AN517" s="125"/>
      <c r="AO517" s="125"/>
      <c r="AP517" s="125"/>
      <c r="AQ517" s="125"/>
      <c r="AR517" s="125"/>
      <c r="AS517" s="125"/>
      <c r="AT517" s="125"/>
      <c r="AU517" s="125"/>
      <c r="AV517" s="125"/>
    </row>
    <row r="518" spans="1:48" ht="12.75" customHeight="1">
      <c r="A518" s="36"/>
      <c r="B518" s="331"/>
      <c r="C518" s="36" t="s">
        <v>1548</v>
      </c>
      <c r="D518" s="337"/>
      <c r="E518" s="407"/>
      <c r="F518" s="300"/>
      <c r="G518" s="407"/>
      <c r="H518" s="407"/>
      <c r="I518" s="407"/>
      <c r="J518" s="407"/>
      <c r="K518" s="407"/>
      <c r="L518" s="407"/>
      <c r="M518" s="407"/>
      <c r="N518" s="407"/>
      <c r="O518" s="407"/>
      <c r="P518" s="407"/>
      <c r="Q518" s="95"/>
      <c r="R518" s="149"/>
      <c r="S518" s="95"/>
      <c r="T518" s="95"/>
      <c r="U518" s="95"/>
      <c r="V518" s="95"/>
      <c r="W518" s="131"/>
      <c r="X518" s="143"/>
      <c r="Y518" s="165"/>
      <c r="Z518" s="125"/>
      <c r="AA518" s="151"/>
      <c r="AB518" s="152"/>
      <c r="AC518" s="125"/>
      <c r="AD518" s="125"/>
      <c r="AE518" s="125"/>
      <c r="AF518" s="125"/>
      <c r="AG518" s="125"/>
      <c r="AH518" s="125"/>
      <c r="AI518" s="125"/>
      <c r="AJ518" s="125"/>
      <c r="AK518" s="125"/>
      <c r="AL518" s="125"/>
      <c r="AM518" s="125"/>
      <c r="AN518" s="125"/>
      <c r="AO518" s="125"/>
      <c r="AP518" s="125"/>
      <c r="AQ518" s="125"/>
      <c r="AR518" s="125"/>
      <c r="AS518" s="125"/>
      <c r="AT518" s="125"/>
      <c r="AU518" s="125"/>
      <c r="AV518" s="125"/>
    </row>
    <row r="519" spans="1:48" ht="12.75" customHeight="1">
      <c r="A519" s="36"/>
      <c r="B519" s="331"/>
      <c r="C519" s="36" t="s">
        <v>1549</v>
      </c>
      <c r="D519" s="337"/>
      <c r="E519" s="407"/>
      <c r="F519" s="300"/>
      <c r="G519" s="407"/>
      <c r="H519" s="407"/>
      <c r="I519" s="407"/>
      <c r="J519" s="407"/>
      <c r="K519" s="407"/>
      <c r="L519" s="407"/>
      <c r="M519" s="407"/>
      <c r="N519" s="407"/>
      <c r="O519" s="407"/>
      <c r="P519" s="407"/>
      <c r="Q519" s="95"/>
      <c r="R519" s="149"/>
      <c r="S519" s="95"/>
      <c r="T519" s="95"/>
      <c r="U519" s="95"/>
      <c r="V519" s="95"/>
      <c r="W519" s="131"/>
      <c r="X519" s="143"/>
      <c r="Y519" s="165"/>
      <c r="Z519" s="125"/>
      <c r="AA519" s="151"/>
      <c r="AB519" s="152"/>
      <c r="AC519" s="125"/>
      <c r="AD519" s="125"/>
      <c r="AE519" s="125"/>
      <c r="AF519" s="125"/>
      <c r="AG519" s="125"/>
      <c r="AH519" s="125"/>
      <c r="AI519" s="125"/>
      <c r="AJ519" s="125"/>
      <c r="AK519" s="125"/>
      <c r="AL519" s="125"/>
      <c r="AM519" s="125"/>
      <c r="AN519" s="125"/>
      <c r="AO519" s="125"/>
      <c r="AP519" s="125"/>
      <c r="AQ519" s="125"/>
      <c r="AR519" s="125"/>
      <c r="AS519" s="125"/>
      <c r="AT519" s="125"/>
      <c r="AU519" s="125"/>
      <c r="AV519" s="125"/>
    </row>
    <row r="520" spans="1:48" ht="12.75" customHeight="1">
      <c r="A520" s="36"/>
      <c r="B520" s="331"/>
      <c r="C520" s="36" t="s">
        <v>1550</v>
      </c>
      <c r="D520" s="337"/>
      <c r="E520" s="407"/>
      <c r="F520" s="300"/>
      <c r="G520" s="407"/>
      <c r="H520" s="407"/>
      <c r="I520" s="407"/>
      <c r="J520" s="407"/>
      <c r="K520" s="407"/>
      <c r="L520" s="407"/>
      <c r="M520" s="407"/>
      <c r="N520" s="407"/>
      <c r="O520" s="407"/>
      <c r="P520" s="407"/>
      <c r="Q520" s="95"/>
      <c r="R520" s="149"/>
      <c r="S520" s="95"/>
      <c r="T520" s="95"/>
      <c r="U520" s="95"/>
      <c r="V520" s="95"/>
      <c r="W520" s="131"/>
      <c r="X520" s="143"/>
      <c r="Y520" s="165"/>
      <c r="Z520" s="125"/>
      <c r="AA520" s="151"/>
      <c r="AB520" s="152"/>
      <c r="AC520" s="125"/>
      <c r="AD520" s="125"/>
      <c r="AE520" s="125"/>
      <c r="AF520" s="125"/>
      <c r="AG520" s="125"/>
      <c r="AH520" s="125"/>
      <c r="AI520" s="125"/>
      <c r="AJ520" s="125"/>
      <c r="AK520" s="125"/>
      <c r="AL520" s="125"/>
      <c r="AM520" s="125"/>
      <c r="AN520" s="125"/>
      <c r="AO520" s="125"/>
      <c r="AP520" s="125"/>
      <c r="AQ520" s="125"/>
      <c r="AR520" s="125"/>
      <c r="AS520" s="125"/>
      <c r="AT520" s="125"/>
      <c r="AU520" s="125"/>
      <c r="AV520" s="125"/>
    </row>
    <row r="521" spans="1:48" ht="12.75" customHeight="1">
      <c r="A521" s="36"/>
      <c r="B521" s="331"/>
      <c r="C521" s="36" t="s">
        <v>1551</v>
      </c>
      <c r="D521" s="337"/>
      <c r="E521" s="407"/>
      <c r="F521" s="300"/>
      <c r="G521" s="407"/>
      <c r="H521" s="407"/>
      <c r="I521" s="407"/>
      <c r="J521" s="407"/>
      <c r="K521" s="407"/>
      <c r="L521" s="407"/>
      <c r="M521" s="407"/>
      <c r="N521" s="407"/>
      <c r="O521" s="407"/>
      <c r="P521" s="407"/>
      <c r="Q521" s="95"/>
      <c r="R521" s="149"/>
      <c r="S521" s="95"/>
      <c r="T521" s="95"/>
      <c r="U521" s="95"/>
      <c r="V521" s="95"/>
      <c r="W521" s="131"/>
      <c r="X521" s="143"/>
      <c r="Y521" s="165"/>
      <c r="Z521" s="125"/>
      <c r="AA521" s="151"/>
      <c r="AB521" s="152"/>
      <c r="AC521" s="125"/>
      <c r="AD521" s="125"/>
      <c r="AE521" s="125"/>
      <c r="AF521" s="125"/>
      <c r="AG521" s="125"/>
      <c r="AH521" s="125"/>
      <c r="AI521" s="125"/>
      <c r="AJ521" s="125"/>
      <c r="AK521" s="125"/>
      <c r="AL521" s="125"/>
      <c r="AM521" s="125"/>
      <c r="AN521" s="125"/>
      <c r="AO521" s="125"/>
      <c r="AP521" s="125"/>
      <c r="AQ521" s="125"/>
      <c r="AR521" s="125"/>
      <c r="AS521" s="125"/>
      <c r="AT521" s="125"/>
      <c r="AU521" s="125"/>
      <c r="AV521" s="125"/>
    </row>
    <row r="522" spans="1:48" ht="12.75" customHeight="1">
      <c r="A522" s="222"/>
      <c r="B522" s="350"/>
      <c r="C522" s="222"/>
      <c r="D522" s="343"/>
      <c r="E522" s="344"/>
      <c r="F522" s="171"/>
      <c r="G522" s="344"/>
      <c r="H522" s="344"/>
      <c r="I522" s="344"/>
      <c r="J522" s="344"/>
      <c r="K522" s="344"/>
      <c r="L522" s="344"/>
      <c r="M522" s="344"/>
      <c r="N522" s="344"/>
      <c r="O522" s="344"/>
      <c r="P522" s="344"/>
      <c r="Q522" s="95"/>
      <c r="R522" s="149"/>
      <c r="S522" s="95"/>
      <c r="T522" s="95"/>
      <c r="U522" s="95"/>
      <c r="V522" s="95"/>
      <c r="W522" s="131"/>
      <c r="X522" s="143"/>
      <c r="Y522" s="165"/>
      <c r="Z522" s="125"/>
      <c r="AA522" s="151"/>
      <c r="AB522" s="152"/>
      <c r="AC522" s="125"/>
      <c r="AD522" s="125"/>
      <c r="AE522" s="125"/>
      <c r="AF522" s="125"/>
      <c r="AG522" s="125"/>
      <c r="AH522" s="125"/>
      <c r="AI522" s="125"/>
      <c r="AJ522" s="125"/>
      <c r="AK522" s="125"/>
      <c r="AL522" s="125"/>
      <c r="AM522" s="125"/>
      <c r="AN522" s="125"/>
      <c r="AO522" s="125"/>
      <c r="AP522" s="125"/>
      <c r="AQ522" s="125"/>
      <c r="AR522" s="125"/>
      <c r="AS522" s="125"/>
      <c r="AT522" s="125"/>
      <c r="AU522" s="125"/>
      <c r="AV522" s="125"/>
    </row>
    <row r="523" spans="1:48" ht="12.75" customHeight="1">
      <c r="A523" s="36" t="s">
        <v>1552</v>
      </c>
      <c r="B523" s="331">
        <v>1123</v>
      </c>
      <c r="C523" s="285" t="s">
        <v>1553</v>
      </c>
      <c r="D523" s="353">
        <v>4492</v>
      </c>
      <c r="E523" s="399"/>
      <c r="F523" s="400"/>
      <c r="G523" s="418"/>
      <c r="H523" s="418"/>
      <c r="I523" s="418"/>
      <c r="J523" s="418"/>
      <c r="K523" s="418"/>
      <c r="L523" s="418"/>
      <c r="M523" s="418"/>
      <c r="N523" s="418"/>
      <c r="O523" s="418"/>
      <c r="P523" s="169"/>
      <c r="Q523" s="416"/>
      <c r="R523" s="277">
        <v>41270</v>
      </c>
      <c r="S523" s="276">
        <v>266475.90000000002</v>
      </c>
      <c r="T523" s="276">
        <v>302720.67</v>
      </c>
      <c r="U523" s="276">
        <v>152254.76</v>
      </c>
      <c r="V523" s="276">
        <v>281823.59000000003</v>
      </c>
      <c r="W523" s="388">
        <v>499310.25</v>
      </c>
      <c r="X523" s="142">
        <f>SUM(L523:W523)</f>
        <v>1543855.17</v>
      </c>
      <c r="Y523" s="164">
        <f>AVERAGE(L523:W523)</f>
        <v>257309.19500000001</v>
      </c>
      <c r="Z523" s="125"/>
      <c r="AA523" s="151"/>
      <c r="AB523" s="152"/>
      <c r="AC523" s="125"/>
      <c r="AD523" s="125"/>
      <c r="AE523" s="125"/>
      <c r="AF523" s="125"/>
      <c r="AG523" s="125"/>
      <c r="AH523" s="125"/>
      <c r="AI523" s="125"/>
      <c r="AJ523" s="125"/>
      <c r="AK523" s="125"/>
      <c r="AL523" s="125"/>
      <c r="AM523" s="125"/>
      <c r="AN523" s="125"/>
      <c r="AO523" s="125"/>
      <c r="AP523" s="125"/>
      <c r="AQ523" s="125"/>
      <c r="AR523" s="125"/>
      <c r="AS523" s="125"/>
      <c r="AT523" s="125"/>
      <c r="AU523" s="125"/>
      <c r="AV523" s="125"/>
    </row>
    <row r="524" spans="1:48" ht="12.75" customHeight="1">
      <c r="A524" s="36" t="s">
        <v>1554</v>
      </c>
      <c r="B524" s="331"/>
      <c r="C524" s="36" t="s">
        <v>1555</v>
      </c>
      <c r="D524" s="2"/>
      <c r="E524" s="334"/>
      <c r="F524" s="125"/>
      <c r="G524" s="168"/>
      <c r="H524" s="168"/>
      <c r="I524" s="168"/>
      <c r="J524" s="168"/>
      <c r="K524" s="168"/>
      <c r="L524" s="168"/>
      <c r="M524" s="168"/>
      <c r="N524" s="168"/>
      <c r="O524" s="168"/>
      <c r="P524" s="169"/>
      <c r="Q524" s="416"/>
      <c r="R524" s="233" t="s">
        <v>376</v>
      </c>
      <c r="S524" s="348" t="s">
        <v>376</v>
      </c>
      <c r="T524" s="348" t="s">
        <v>376</v>
      </c>
      <c r="U524" s="348" t="s">
        <v>376</v>
      </c>
      <c r="V524" s="348" t="s">
        <v>376</v>
      </c>
      <c r="W524" s="389" t="s">
        <v>376</v>
      </c>
      <c r="X524" s="143"/>
      <c r="Y524" s="165"/>
      <c r="Z524" s="125"/>
      <c r="AA524" s="151"/>
      <c r="AB524" s="152"/>
      <c r="AC524" s="125"/>
      <c r="AD524" s="125"/>
      <c r="AE524" s="125"/>
      <c r="AF524" s="125"/>
      <c r="AG524" s="125"/>
      <c r="AH524" s="125"/>
      <c r="AI524" s="125"/>
      <c r="AJ524" s="125"/>
      <c r="AK524" s="125"/>
      <c r="AL524" s="125"/>
      <c r="AM524" s="125"/>
      <c r="AN524" s="125"/>
      <c r="AO524" s="125"/>
      <c r="AP524" s="125"/>
      <c r="AQ524" s="125"/>
      <c r="AR524" s="125"/>
      <c r="AS524" s="125"/>
      <c r="AT524" s="125"/>
      <c r="AU524" s="125"/>
      <c r="AV524" s="125"/>
    </row>
    <row r="525" spans="1:48" ht="12.75" customHeight="1">
      <c r="A525" s="36"/>
      <c r="B525" s="331"/>
      <c r="C525" s="36" t="s">
        <v>1556</v>
      </c>
      <c r="D525" s="2"/>
      <c r="E525" s="370"/>
      <c r="F525" s="402"/>
      <c r="G525" s="403"/>
      <c r="H525" s="403"/>
      <c r="I525" s="403"/>
      <c r="J525" s="403"/>
      <c r="K525" s="403"/>
      <c r="L525" s="403"/>
      <c r="M525" s="403"/>
      <c r="N525" s="403"/>
      <c r="O525" s="403"/>
      <c r="P525" s="38"/>
      <c r="Q525" s="51"/>
      <c r="R525" s="118">
        <f>'2006'!F612</f>
        <v>9.1874443455031205</v>
      </c>
      <c r="S525" s="118">
        <f>'2006'!G612</f>
        <v>59.322328584149602</v>
      </c>
      <c r="T525" s="118">
        <f>'2006'!H612</f>
        <v>67.391066340160293</v>
      </c>
      <c r="U525" s="118">
        <f>'2006'!I612</f>
        <v>33.894648263579697</v>
      </c>
      <c r="V525" s="118">
        <f>'2006'!J612</f>
        <v>62.739000445236002</v>
      </c>
      <c r="W525" s="110">
        <f>'2006'!K612</f>
        <v>111.15544300979499</v>
      </c>
      <c r="X525" s="142">
        <f>SUM(L525:W525)</f>
        <v>343.68993098842401</v>
      </c>
      <c r="Y525" s="164">
        <f>AVERAGE(L525:W525)</f>
        <v>57.281655164737302</v>
      </c>
      <c r="Z525" s="125"/>
      <c r="AA525" s="151"/>
      <c r="AB525" s="152"/>
      <c r="AC525" s="125"/>
      <c r="AD525" s="125"/>
      <c r="AE525" s="125"/>
      <c r="AF525" s="125"/>
      <c r="AG525" s="125"/>
      <c r="AH525" s="125"/>
      <c r="AI525" s="125"/>
      <c r="AJ525" s="125"/>
      <c r="AK525" s="125"/>
      <c r="AL525" s="125"/>
      <c r="AM525" s="125"/>
      <c r="AN525" s="125"/>
      <c r="AO525" s="125"/>
      <c r="AP525" s="125"/>
      <c r="AQ525" s="125"/>
      <c r="AR525" s="125"/>
      <c r="AS525" s="125"/>
      <c r="AT525" s="125"/>
      <c r="AU525" s="125"/>
      <c r="AV525" s="125"/>
    </row>
    <row r="526" spans="1:48" ht="12.75" customHeight="1">
      <c r="A526" s="36"/>
      <c r="B526" s="331"/>
      <c r="C526" s="36" t="s">
        <v>1557</v>
      </c>
      <c r="D526" s="337"/>
      <c r="E526" s="364"/>
      <c r="F526" s="126"/>
      <c r="G526" s="364"/>
      <c r="H526" s="364"/>
      <c r="I526" s="364"/>
      <c r="J526" s="364"/>
      <c r="K526" s="364"/>
      <c r="L526" s="364"/>
      <c r="M526" s="364"/>
      <c r="N526" s="364"/>
      <c r="O526" s="364"/>
      <c r="P526" s="364"/>
      <c r="Q526" s="95"/>
      <c r="R526" s="149"/>
      <c r="S526" s="95"/>
      <c r="T526" s="95"/>
      <c r="U526" s="95"/>
      <c r="V526" s="95"/>
      <c r="W526" s="131"/>
      <c r="X526" s="143"/>
      <c r="Y526" s="167">
        <f>Y525/D523</f>
        <v>1.2751926795355599E-2</v>
      </c>
      <c r="Z526" s="125"/>
      <c r="AA526" s="151"/>
      <c r="AB526" s="152"/>
      <c r="AC526" s="125"/>
      <c r="AD526" s="125"/>
      <c r="AE526" s="125"/>
      <c r="AF526" s="125"/>
      <c r="AG526" s="125"/>
      <c r="AH526" s="125"/>
      <c r="AI526" s="125"/>
      <c r="AJ526" s="125"/>
      <c r="AK526" s="125"/>
      <c r="AL526" s="125"/>
      <c r="AM526" s="125"/>
      <c r="AN526" s="125"/>
      <c r="AO526" s="125"/>
      <c r="AP526" s="125"/>
      <c r="AQ526" s="125"/>
      <c r="AR526" s="125"/>
      <c r="AS526" s="125"/>
      <c r="AT526" s="125"/>
      <c r="AU526" s="125"/>
      <c r="AV526" s="125"/>
    </row>
    <row r="527" spans="1:48" ht="12.75" customHeight="1">
      <c r="A527" s="36"/>
      <c r="B527" s="331"/>
      <c r="C527" s="36" t="s">
        <v>1558</v>
      </c>
      <c r="D527" s="337"/>
      <c r="E527" s="407"/>
      <c r="F527" s="300"/>
      <c r="G527" s="407"/>
      <c r="H527" s="407"/>
      <c r="I527" s="407"/>
      <c r="J527" s="407"/>
      <c r="K527" s="407"/>
      <c r="L527" s="407"/>
      <c r="M527" s="407"/>
      <c r="N527" s="407"/>
      <c r="O527" s="407"/>
      <c r="P527" s="407"/>
      <c r="Q527" s="95"/>
      <c r="R527" s="149"/>
      <c r="S527" s="95"/>
      <c r="T527" s="95"/>
      <c r="U527" s="95"/>
      <c r="V527" s="95"/>
      <c r="W527" s="131"/>
      <c r="X527" s="143"/>
      <c r="Y527" s="165"/>
      <c r="Z527" s="125"/>
      <c r="AA527" s="151"/>
      <c r="AB527" s="152"/>
      <c r="AC527" s="125"/>
      <c r="AD527" s="125"/>
      <c r="AE527" s="125"/>
      <c r="AF527" s="125"/>
      <c r="AG527" s="125"/>
      <c r="AH527" s="125"/>
      <c r="AI527" s="125"/>
      <c r="AJ527" s="125"/>
      <c r="AK527" s="125"/>
      <c r="AL527" s="125"/>
      <c r="AM527" s="125"/>
      <c r="AN527" s="125"/>
      <c r="AO527" s="125"/>
      <c r="AP527" s="125"/>
      <c r="AQ527" s="125"/>
      <c r="AR527" s="125"/>
      <c r="AS527" s="125"/>
      <c r="AT527" s="125"/>
      <c r="AU527" s="125"/>
      <c r="AV527" s="125"/>
    </row>
    <row r="528" spans="1:48" ht="12.75" customHeight="1">
      <c r="A528" s="36"/>
      <c r="B528" s="331"/>
      <c r="C528" s="36" t="s">
        <v>1559</v>
      </c>
      <c r="D528" s="337"/>
      <c r="E528" s="407"/>
      <c r="F528" s="300"/>
      <c r="G528" s="407"/>
      <c r="H528" s="407"/>
      <c r="I528" s="407"/>
      <c r="J528" s="407"/>
      <c r="K528" s="407"/>
      <c r="L528" s="407"/>
      <c r="M528" s="407"/>
      <c r="N528" s="407"/>
      <c r="O528" s="407"/>
      <c r="P528" s="407"/>
      <c r="Q528" s="95"/>
      <c r="R528" s="149"/>
      <c r="S528" s="95"/>
      <c r="T528" s="95"/>
      <c r="U528" s="95"/>
      <c r="V528" s="95"/>
      <c r="W528" s="131"/>
      <c r="X528" s="143"/>
      <c r="Y528" s="165"/>
      <c r="Z528" s="125"/>
      <c r="AA528" s="151"/>
      <c r="AB528" s="152"/>
      <c r="AC528" s="125"/>
      <c r="AD528" s="125"/>
      <c r="AE528" s="125"/>
      <c r="AF528" s="125"/>
      <c r="AG528" s="125"/>
      <c r="AH528" s="125"/>
      <c r="AI528" s="125"/>
      <c r="AJ528" s="125"/>
      <c r="AK528" s="125"/>
      <c r="AL528" s="125"/>
      <c r="AM528" s="125"/>
      <c r="AN528" s="125"/>
      <c r="AO528" s="125"/>
      <c r="AP528" s="125"/>
      <c r="AQ528" s="125"/>
      <c r="AR528" s="125"/>
      <c r="AS528" s="125"/>
      <c r="AT528" s="125"/>
      <c r="AU528" s="125"/>
      <c r="AV528" s="125"/>
    </row>
    <row r="529" spans="1:48" ht="12.75" customHeight="1">
      <c r="A529" s="36"/>
      <c r="B529" s="331"/>
      <c r="C529" s="36" t="s">
        <v>1560</v>
      </c>
      <c r="D529" s="337"/>
      <c r="E529" s="407"/>
      <c r="F529" s="300"/>
      <c r="G529" s="407"/>
      <c r="H529" s="407"/>
      <c r="I529" s="407"/>
      <c r="J529" s="407"/>
      <c r="K529" s="407"/>
      <c r="L529" s="407"/>
      <c r="M529" s="407"/>
      <c r="N529" s="407"/>
      <c r="O529" s="407"/>
      <c r="P529" s="407"/>
      <c r="Q529" s="95"/>
      <c r="R529" s="149"/>
      <c r="S529" s="95"/>
      <c r="T529" s="95"/>
      <c r="U529" s="95"/>
      <c r="V529" s="95"/>
      <c r="W529" s="131"/>
      <c r="X529" s="143"/>
      <c r="Y529" s="165"/>
      <c r="Z529" s="125"/>
      <c r="AA529" s="151"/>
      <c r="AB529" s="152"/>
      <c r="AC529" s="125"/>
      <c r="AD529" s="125"/>
      <c r="AE529" s="125"/>
      <c r="AF529" s="125"/>
      <c r="AG529" s="125"/>
      <c r="AH529" s="125"/>
      <c r="AI529" s="125"/>
      <c r="AJ529" s="125"/>
      <c r="AK529" s="125"/>
      <c r="AL529" s="125"/>
      <c r="AM529" s="125"/>
      <c r="AN529" s="125"/>
      <c r="AO529" s="125"/>
      <c r="AP529" s="125"/>
      <c r="AQ529" s="125"/>
      <c r="AR529" s="125"/>
      <c r="AS529" s="125"/>
      <c r="AT529" s="125"/>
      <c r="AU529" s="125"/>
      <c r="AV529" s="125"/>
    </row>
    <row r="530" spans="1:48" ht="12.75" customHeight="1">
      <c r="A530" s="36"/>
      <c r="B530" s="331"/>
      <c r="C530" s="36" t="s">
        <v>1561</v>
      </c>
      <c r="D530" s="337"/>
      <c r="E530" s="407"/>
      <c r="F530" s="300"/>
      <c r="G530" s="407"/>
      <c r="H530" s="407"/>
      <c r="I530" s="407"/>
      <c r="J530" s="407"/>
      <c r="K530" s="407"/>
      <c r="L530" s="407"/>
      <c r="M530" s="407"/>
      <c r="N530" s="407"/>
      <c r="O530" s="407"/>
      <c r="P530" s="407"/>
      <c r="Q530" s="95"/>
      <c r="R530" s="149"/>
      <c r="S530" s="95"/>
      <c r="T530" s="95"/>
      <c r="U530" s="95"/>
      <c r="V530" s="95"/>
      <c r="W530" s="131"/>
      <c r="X530" s="143"/>
      <c r="Y530" s="165"/>
      <c r="Z530" s="125"/>
      <c r="AA530" s="151"/>
      <c r="AB530" s="152"/>
      <c r="AC530" s="125"/>
      <c r="AD530" s="125"/>
      <c r="AE530" s="125"/>
      <c r="AF530" s="125"/>
      <c r="AG530" s="125"/>
      <c r="AH530" s="125"/>
      <c r="AI530" s="125"/>
      <c r="AJ530" s="125"/>
      <c r="AK530" s="125"/>
      <c r="AL530" s="125"/>
      <c r="AM530" s="125"/>
      <c r="AN530" s="125"/>
      <c r="AO530" s="125"/>
      <c r="AP530" s="125"/>
      <c r="AQ530" s="125"/>
      <c r="AR530" s="125"/>
      <c r="AS530" s="125"/>
      <c r="AT530" s="125"/>
      <c r="AU530" s="125"/>
      <c r="AV530" s="125"/>
    </row>
    <row r="531" spans="1:48" ht="12.75" customHeight="1">
      <c r="A531" s="222"/>
      <c r="B531" s="350"/>
      <c r="C531" s="222"/>
      <c r="D531" s="343"/>
      <c r="E531" s="344"/>
      <c r="F531" s="171"/>
      <c r="G531" s="344"/>
      <c r="H531" s="344"/>
      <c r="I531" s="344"/>
      <c r="J531" s="344"/>
      <c r="K531" s="344"/>
      <c r="L531" s="344"/>
      <c r="M531" s="344"/>
      <c r="N531" s="344"/>
      <c r="O531" s="344"/>
      <c r="P531" s="344"/>
      <c r="Q531" s="95"/>
      <c r="R531" s="149"/>
      <c r="S531" s="95"/>
      <c r="T531" s="95"/>
      <c r="U531" s="95"/>
      <c r="V531" s="95"/>
      <c r="W531" s="131"/>
      <c r="X531" s="143"/>
      <c r="Y531" s="165"/>
      <c r="Z531" s="125"/>
      <c r="AA531" s="151"/>
      <c r="AB531" s="152"/>
      <c r="AC531" s="125"/>
      <c r="AD531" s="125"/>
      <c r="AE531" s="125"/>
      <c r="AF531" s="125"/>
      <c r="AG531" s="125"/>
      <c r="AH531" s="125"/>
      <c r="AI531" s="125"/>
      <c r="AJ531" s="125"/>
      <c r="AK531" s="125"/>
      <c r="AL531" s="125"/>
      <c r="AM531" s="125"/>
      <c r="AN531" s="125"/>
      <c r="AO531" s="125"/>
      <c r="AP531" s="125"/>
      <c r="AQ531" s="125"/>
      <c r="AR531" s="125"/>
      <c r="AS531" s="125"/>
      <c r="AT531" s="125"/>
      <c r="AU531" s="125"/>
      <c r="AV531" s="125"/>
    </row>
    <row r="532" spans="1:48" ht="12.75" customHeight="1">
      <c r="A532" s="36" t="s">
        <v>646</v>
      </c>
      <c r="B532" s="331">
        <v>1128</v>
      </c>
      <c r="C532" s="408" t="s">
        <v>1562</v>
      </c>
      <c r="D532" s="358">
        <v>681</v>
      </c>
      <c r="E532" s="399"/>
      <c r="F532" s="400"/>
      <c r="G532" s="418"/>
      <c r="H532" s="418"/>
      <c r="I532" s="418"/>
      <c r="J532" s="418"/>
      <c r="K532" s="418"/>
      <c r="L532" s="418"/>
      <c r="M532" s="418"/>
      <c r="N532" s="422"/>
      <c r="O532" s="169">
        <v>17361</v>
      </c>
      <c r="P532" s="364">
        <v>35299.699999999997</v>
      </c>
      <c r="Q532" s="276">
        <v>22612</v>
      </c>
      <c r="R532" s="277">
        <v>29503.29</v>
      </c>
      <c r="S532" s="276">
        <v>30004.16</v>
      </c>
      <c r="T532" s="276">
        <v>34824.400000000001</v>
      </c>
      <c r="U532" s="276">
        <v>36237.19</v>
      </c>
      <c r="V532" s="276">
        <v>28231.599999999999</v>
      </c>
      <c r="W532" s="388"/>
      <c r="X532" s="142">
        <f>SUM(L532:W532)</f>
        <v>234073.34</v>
      </c>
      <c r="Y532" s="164">
        <f>AVERAGE(L532:W532)</f>
        <v>29259.1675</v>
      </c>
      <c r="Z532" s="125"/>
      <c r="AA532" s="151"/>
      <c r="AB532" s="152"/>
      <c r="AC532" s="125"/>
      <c r="AD532" s="125"/>
      <c r="AE532" s="125"/>
      <c r="AF532" s="125"/>
      <c r="AG532" s="125"/>
      <c r="AH532" s="125"/>
      <c r="AI532" s="125"/>
      <c r="AJ532" s="125"/>
      <c r="AK532" s="125"/>
      <c r="AL532" s="125"/>
      <c r="AM532" s="125"/>
      <c r="AN532" s="125"/>
      <c r="AO532" s="125"/>
      <c r="AP532" s="125"/>
      <c r="AQ532" s="125"/>
      <c r="AR532" s="125"/>
      <c r="AS532" s="125"/>
      <c r="AT532" s="125"/>
      <c r="AU532" s="125"/>
      <c r="AV532" s="125"/>
    </row>
    <row r="533" spans="1:48" ht="12.75" customHeight="1">
      <c r="A533" s="36"/>
      <c r="B533" s="331"/>
      <c r="C533" s="36" t="s">
        <v>1563</v>
      </c>
      <c r="D533" s="2"/>
      <c r="E533" s="334"/>
      <c r="F533" s="125"/>
      <c r="G533" s="168"/>
      <c r="H533" s="168"/>
      <c r="I533" s="168"/>
      <c r="J533" s="168"/>
      <c r="K533" s="168"/>
      <c r="L533" s="168"/>
      <c r="M533" s="168"/>
      <c r="N533" s="169"/>
      <c r="O533" s="413" t="s">
        <v>376</v>
      </c>
      <c r="P533" s="407">
        <v>187.46</v>
      </c>
      <c r="Q533" s="348" t="s">
        <v>376</v>
      </c>
      <c r="R533" s="233" t="s">
        <v>376</v>
      </c>
      <c r="S533" s="348" t="s">
        <v>376</v>
      </c>
      <c r="T533" s="276">
        <v>116.16</v>
      </c>
      <c r="U533" s="276">
        <v>328.08</v>
      </c>
      <c r="V533" s="348" t="s">
        <v>376</v>
      </c>
      <c r="W533" s="388"/>
      <c r="X533" s="143"/>
      <c r="Y533" s="165"/>
      <c r="Z533" s="125"/>
      <c r="AA533" s="151"/>
      <c r="AB533" s="152"/>
      <c r="AC533" s="125"/>
      <c r="AD533" s="125"/>
      <c r="AE533" s="125"/>
      <c r="AF533" s="125"/>
      <c r="AG533" s="168"/>
      <c r="AH533" s="125"/>
      <c r="AI533" s="125"/>
      <c r="AJ533" s="125"/>
      <c r="AK533" s="125"/>
      <c r="AL533" s="125"/>
      <c r="AM533" s="125"/>
      <c r="AN533" s="125"/>
      <c r="AO533" s="125"/>
      <c r="AP533" s="125"/>
      <c r="AQ533" s="125"/>
      <c r="AR533" s="125"/>
      <c r="AS533" s="125"/>
      <c r="AT533" s="125"/>
      <c r="AU533" s="125"/>
      <c r="AV533" s="125"/>
    </row>
    <row r="534" spans="1:48" ht="12.75" customHeight="1">
      <c r="A534" s="36"/>
      <c r="B534" s="331"/>
      <c r="C534" s="36" t="s">
        <v>682</v>
      </c>
      <c r="D534" s="2"/>
      <c r="E534" s="370"/>
      <c r="F534" s="402"/>
      <c r="G534" s="403"/>
      <c r="H534" s="403"/>
      <c r="I534" s="403"/>
      <c r="J534" s="403"/>
      <c r="K534" s="403"/>
      <c r="L534" s="403"/>
      <c r="M534" s="403"/>
      <c r="N534" s="368"/>
      <c r="O534" s="109">
        <f>O532/$D$532</f>
        <v>25.4933920704846</v>
      </c>
      <c r="P534" s="109">
        <f>P532/$D$532</f>
        <v>51.835095447870799</v>
      </c>
      <c r="Q534" s="118">
        <f>'2006'!E621</f>
        <v>33.204111600587403</v>
      </c>
      <c r="R534" s="118">
        <f>'2006'!F621</f>
        <v>43.323480176211497</v>
      </c>
      <c r="S534" s="118">
        <f>'2006'!G621</f>
        <v>44.0589720998532</v>
      </c>
      <c r="T534" s="118">
        <f>'2006'!H621</f>
        <v>51.1371512481645</v>
      </c>
      <c r="U534" s="118">
        <f>'2006'!I621</f>
        <v>53.211732745961797</v>
      </c>
      <c r="V534" s="118">
        <f>'2006'!J621</f>
        <v>41.456093979442002</v>
      </c>
      <c r="W534" s="110"/>
      <c r="X534" s="142">
        <f>SUM(L534:W534)</f>
        <v>343.72002936857598</v>
      </c>
      <c r="Y534" s="164">
        <f>AVERAGE(L534:W534)</f>
        <v>42.965003671071997</v>
      </c>
      <c r="Z534" s="125"/>
      <c r="AA534" s="151"/>
      <c r="AB534" s="152"/>
      <c r="AC534" s="125"/>
      <c r="AD534" s="125"/>
      <c r="AE534" s="125"/>
      <c r="AF534" s="125"/>
      <c r="AG534" s="125"/>
      <c r="AH534" s="125"/>
      <c r="AI534" s="125"/>
      <c r="AJ534" s="125"/>
      <c r="AK534" s="125"/>
      <c r="AL534" s="125"/>
      <c r="AM534" s="125"/>
      <c r="AN534" s="125"/>
      <c r="AO534" s="125"/>
      <c r="AP534" s="125"/>
      <c r="AQ534" s="125"/>
      <c r="AR534" s="125"/>
      <c r="AS534" s="125"/>
      <c r="AT534" s="125"/>
      <c r="AU534" s="125"/>
      <c r="AV534" s="125"/>
    </row>
    <row r="535" spans="1:48" ht="12.75" customHeight="1">
      <c r="A535" s="36"/>
      <c r="B535" s="331"/>
      <c r="C535" s="36" t="s">
        <v>1564</v>
      </c>
      <c r="D535" s="337"/>
      <c r="E535" s="364"/>
      <c r="F535" s="126"/>
      <c r="G535" s="364"/>
      <c r="H535" s="364"/>
      <c r="I535" s="364"/>
      <c r="J535" s="364"/>
      <c r="K535" s="364"/>
      <c r="L535" s="364"/>
      <c r="M535" s="364"/>
      <c r="N535" s="364"/>
      <c r="O535" s="407"/>
      <c r="P535" s="412" t="s">
        <v>1565</v>
      </c>
      <c r="Q535" s="340"/>
      <c r="R535" s="95"/>
      <c r="S535" s="340"/>
      <c r="T535" s="349" t="s">
        <v>1744</v>
      </c>
      <c r="U535" s="340"/>
      <c r="V535" s="340"/>
      <c r="W535" s="390"/>
      <c r="X535" s="143"/>
      <c r="Y535" s="167">
        <f>Y534/D532</f>
        <v>6.3091047975142395E-2</v>
      </c>
      <c r="Z535" s="125"/>
      <c r="AA535" s="151"/>
      <c r="AB535" s="152"/>
      <c r="AC535" s="125"/>
      <c r="AD535" s="125"/>
      <c r="AE535" s="125"/>
      <c r="AF535" s="125"/>
      <c r="AG535" s="125"/>
      <c r="AH535" s="125"/>
      <c r="AI535" s="125"/>
      <c r="AJ535" s="125"/>
      <c r="AK535" s="125"/>
      <c r="AL535" s="125"/>
      <c r="AM535" s="125"/>
      <c r="AN535" s="125"/>
      <c r="AO535" s="125"/>
      <c r="AP535" s="125"/>
      <c r="AQ535" s="125"/>
      <c r="AR535" s="125"/>
      <c r="AS535" s="125"/>
      <c r="AT535" s="125"/>
      <c r="AU535" s="125"/>
      <c r="AV535" s="125"/>
    </row>
    <row r="536" spans="1:48" ht="12.75" customHeight="1">
      <c r="A536" s="36"/>
      <c r="B536" s="331"/>
      <c r="C536" s="36" t="s">
        <v>1526</v>
      </c>
      <c r="D536" s="337"/>
      <c r="E536" s="407"/>
      <c r="F536" s="300"/>
      <c r="G536" s="407"/>
      <c r="H536" s="407"/>
      <c r="I536" s="407"/>
      <c r="J536" s="407"/>
      <c r="K536" s="407"/>
      <c r="L536" s="407"/>
      <c r="M536" s="407"/>
      <c r="N536" s="407"/>
      <c r="O536" s="407"/>
      <c r="P536" s="407"/>
      <c r="Q536" s="340"/>
      <c r="R536" s="95"/>
      <c r="S536" s="340"/>
      <c r="T536" s="340"/>
      <c r="U536" s="340"/>
      <c r="V536" s="340"/>
      <c r="W536" s="390"/>
      <c r="X536" s="143"/>
      <c r="Y536" s="165"/>
      <c r="Z536" s="125"/>
      <c r="AA536" s="151"/>
      <c r="AB536" s="152"/>
      <c r="AC536" s="125"/>
      <c r="AD536" s="125"/>
      <c r="AE536" s="125"/>
      <c r="AF536" s="125"/>
      <c r="AG536" s="125"/>
      <c r="AH536" s="125"/>
      <c r="AI536" s="125"/>
      <c r="AJ536" s="125"/>
      <c r="AK536" s="125"/>
      <c r="AL536" s="125"/>
      <c r="AM536" s="125"/>
      <c r="AN536" s="125"/>
      <c r="AO536" s="125"/>
      <c r="AP536" s="125"/>
      <c r="AQ536" s="125"/>
      <c r="AR536" s="125"/>
      <c r="AS536" s="125"/>
      <c r="AT536" s="125"/>
      <c r="AU536" s="125"/>
      <c r="AV536" s="125"/>
    </row>
    <row r="537" spans="1:48" ht="12.75" customHeight="1">
      <c r="A537" s="222"/>
      <c r="B537" s="350"/>
      <c r="C537" s="222"/>
      <c r="D537" s="343"/>
      <c r="E537" s="344"/>
      <c r="F537" s="171"/>
      <c r="G537" s="344"/>
      <c r="H537" s="344"/>
      <c r="I537" s="344"/>
      <c r="J537" s="344"/>
      <c r="K537" s="344"/>
      <c r="L537" s="344"/>
      <c r="M537" s="344"/>
      <c r="N537" s="344"/>
      <c r="O537" s="344"/>
      <c r="P537" s="344"/>
      <c r="Q537" s="340"/>
      <c r="R537" s="95"/>
      <c r="S537" s="340"/>
      <c r="T537" s="340"/>
      <c r="U537" s="340"/>
      <c r="V537" s="340"/>
      <c r="W537" s="390"/>
      <c r="X537" s="143"/>
      <c r="Y537" s="165"/>
      <c r="Z537" s="125"/>
      <c r="AA537" s="151"/>
      <c r="AB537" s="152"/>
      <c r="AC537" s="125"/>
      <c r="AD537" s="125"/>
      <c r="AE537" s="125"/>
      <c r="AF537" s="125"/>
      <c r="AG537" s="125"/>
      <c r="AH537" s="125"/>
      <c r="AI537" s="125"/>
      <c r="AJ537" s="125"/>
      <c r="AK537" s="125"/>
      <c r="AL537" s="125"/>
      <c r="AM537" s="125"/>
      <c r="AN537" s="125"/>
      <c r="AO537" s="125"/>
      <c r="AP537" s="125"/>
      <c r="AQ537" s="125"/>
      <c r="AR537" s="125"/>
      <c r="AS537" s="125"/>
      <c r="AT537" s="125"/>
      <c r="AU537" s="125"/>
      <c r="AV537" s="125"/>
    </row>
    <row r="538" spans="1:48" ht="12.75" customHeight="1">
      <c r="A538" s="36" t="s">
        <v>982</v>
      </c>
      <c r="B538" s="331">
        <v>1132</v>
      </c>
      <c r="C538" s="285" t="s">
        <v>1566</v>
      </c>
      <c r="D538" s="353">
        <v>582</v>
      </c>
      <c r="E538" s="334"/>
      <c r="F538" s="125"/>
      <c r="G538" s="168"/>
      <c r="H538" s="168"/>
      <c r="I538" s="168"/>
      <c r="J538" s="168"/>
      <c r="K538" s="168"/>
      <c r="L538" s="168"/>
      <c r="M538" s="168"/>
      <c r="N538" s="168"/>
      <c r="O538" s="168"/>
      <c r="P538" s="422"/>
      <c r="Q538" s="276">
        <v>4560.2</v>
      </c>
      <c r="R538" s="277">
        <v>4509.8</v>
      </c>
      <c r="S538" s="276">
        <v>7548.6</v>
      </c>
      <c r="T538" s="276">
        <v>5656.2</v>
      </c>
      <c r="U538" s="276">
        <v>4283.7</v>
      </c>
      <c r="V538" s="276"/>
      <c r="W538" s="388">
        <v>6652.7</v>
      </c>
      <c r="X538" s="142">
        <f>SUM(L538:W538)</f>
        <v>33211.199999999997</v>
      </c>
      <c r="Y538" s="164">
        <f>AVERAGE(L538:W538)</f>
        <v>5535.2</v>
      </c>
      <c r="Z538" s="125"/>
      <c r="AA538" s="151"/>
      <c r="AB538" s="152"/>
      <c r="AC538" s="125"/>
      <c r="AD538" s="125"/>
      <c r="AE538" s="125"/>
      <c r="AF538" s="125"/>
      <c r="AG538" s="125"/>
      <c r="AH538" s="125"/>
      <c r="AI538" s="125"/>
      <c r="AJ538" s="125"/>
      <c r="AK538" s="125"/>
      <c r="AL538" s="125"/>
      <c r="AM538" s="125"/>
      <c r="AN538" s="125"/>
      <c r="AO538" s="125"/>
      <c r="AP538" s="125"/>
      <c r="AQ538" s="125"/>
      <c r="AR538" s="125"/>
      <c r="AS538" s="125"/>
      <c r="AT538" s="125"/>
      <c r="AU538" s="125"/>
      <c r="AV538" s="125"/>
    </row>
    <row r="539" spans="1:48" ht="12.75" customHeight="1">
      <c r="A539" s="33" t="s">
        <v>1567</v>
      </c>
      <c r="B539" s="331"/>
      <c r="C539" s="36" t="s">
        <v>1568</v>
      </c>
      <c r="D539" s="2"/>
      <c r="E539" s="334"/>
      <c r="F539" s="125"/>
      <c r="G539" s="168"/>
      <c r="H539" s="168"/>
      <c r="I539" s="168"/>
      <c r="J539" s="168"/>
      <c r="K539" s="168"/>
      <c r="L539" s="168"/>
      <c r="M539" s="168"/>
      <c r="N539" s="168"/>
      <c r="O539" s="168"/>
      <c r="P539" s="169"/>
      <c r="Q539" s="348" t="s">
        <v>376</v>
      </c>
      <c r="R539" s="233" t="s">
        <v>376</v>
      </c>
      <c r="S539" s="348" t="s">
        <v>376</v>
      </c>
      <c r="T539" s="348" t="s">
        <v>376</v>
      </c>
      <c r="U539" s="348" t="s">
        <v>376</v>
      </c>
      <c r="V539" s="276"/>
      <c r="W539" s="389" t="s">
        <v>376</v>
      </c>
      <c r="X539" s="143"/>
      <c r="Y539" s="165"/>
      <c r="Z539" s="125"/>
      <c r="AA539" s="151"/>
      <c r="AB539" s="152"/>
      <c r="AC539" s="125"/>
      <c r="AD539" s="125"/>
      <c r="AE539" s="125"/>
      <c r="AF539" s="125"/>
      <c r="AG539" s="125"/>
      <c r="AH539" s="125"/>
      <c r="AI539" s="125"/>
      <c r="AJ539" s="125"/>
      <c r="AK539" s="125"/>
      <c r="AL539" s="125"/>
      <c r="AM539" s="125"/>
      <c r="AN539" s="125"/>
      <c r="AO539" s="125"/>
      <c r="AP539" s="125"/>
      <c r="AQ539" s="125"/>
      <c r="AR539" s="125"/>
      <c r="AS539" s="125"/>
      <c r="AT539" s="125"/>
      <c r="AU539" s="125"/>
      <c r="AV539" s="125"/>
    </row>
    <row r="540" spans="1:48" ht="12.75" customHeight="1">
      <c r="A540" s="33" t="s">
        <v>1569</v>
      </c>
      <c r="B540" s="331"/>
      <c r="C540" s="36" t="s">
        <v>724</v>
      </c>
      <c r="D540" s="2"/>
      <c r="E540" s="370"/>
      <c r="F540" s="402"/>
      <c r="G540" s="403"/>
      <c r="H540" s="403"/>
      <c r="I540" s="403"/>
      <c r="J540" s="403"/>
      <c r="K540" s="403"/>
      <c r="L540" s="403"/>
      <c r="M540" s="403"/>
      <c r="N540" s="403"/>
      <c r="O540" s="106"/>
      <c r="P540" s="38"/>
      <c r="Q540" s="118">
        <f>'2006'!E627</f>
        <v>7.8353951890034397</v>
      </c>
      <c r="R540" s="118">
        <f>'2006'!F627</f>
        <v>7.7487972508591101</v>
      </c>
      <c r="S540" s="118">
        <f>'2006'!G627</f>
        <v>12.9701030927835</v>
      </c>
      <c r="T540" s="118">
        <f>'2006'!H627</f>
        <v>9.7185567010309306</v>
      </c>
      <c r="U540" s="118">
        <f>'2006'!I627</f>
        <v>7.3603092783505204</v>
      </c>
      <c r="V540" s="118"/>
      <c r="W540" s="110">
        <f>'2006'!K627</f>
        <v>11.4307560137457</v>
      </c>
      <c r="X540" s="142">
        <f>SUM(L540:W540)</f>
        <v>57.063917525773199</v>
      </c>
      <c r="Y540" s="164">
        <f>AVERAGE(L540:W540)</f>
        <v>9.5106529209621993</v>
      </c>
      <c r="Z540" s="125"/>
      <c r="AA540" s="151"/>
      <c r="AB540" s="152"/>
      <c r="AC540" s="125"/>
      <c r="AD540" s="125"/>
      <c r="AE540" s="125"/>
      <c r="AF540" s="125"/>
      <c r="AG540" s="125"/>
      <c r="AH540" s="125"/>
      <c r="AI540" s="125"/>
      <c r="AJ540" s="125"/>
      <c r="AK540" s="125"/>
      <c r="AL540" s="125"/>
      <c r="AM540" s="125"/>
      <c r="AN540" s="125"/>
      <c r="AO540" s="125"/>
      <c r="AP540" s="125"/>
      <c r="AQ540" s="125"/>
      <c r="AR540" s="125"/>
      <c r="AS540" s="125"/>
      <c r="AT540" s="125"/>
      <c r="AU540" s="125"/>
      <c r="AV540" s="125"/>
    </row>
    <row r="541" spans="1:48" ht="12.75" customHeight="1">
      <c r="A541" s="33" t="s">
        <v>1570</v>
      </c>
      <c r="B541" s="331"/>
      <c r="C541" s="36" t="s">
        <v>1571</v>
      </c>
      <c r="D541" s="337"/>
      <c r="E541" s="364"/>
      <c r="F541" s="126"/>
      <c r="G541" s="364"/>
      <c r="H541" s="364"/>
      <c r="I541" s="364"/>
      <c r="J541" s="364"/>
      <c r="K541" s="364"/>
      <c r="L541" s="364"/>
      <c r="M541" s="364"/>
      <c r="N541" s="364"/>
      <c r="O541" s="364"/>
      <c r="P541" s="364"/>
      <c r="Q541" s="340"/>
      <c r="R541" s="95"/>
      <c r="S541" s="340"/>
      <c r="T541" s="340"/>
      <c r="U541" s="340"/>
      <c r="V541" s="340"/>
      <c r="W541" s="390"/>
      <c r="X541" s="143"/>
      <c r="Y541" s="167">
        <f>Y540/D538</f>
        <v>1.6341328042890398E-2</v>
      </c>
      <c r="Z541" s="125"/>
      <c r="AA541" s="151"/>
      <c r="AB541" s="152"/>
      <c r="AC541" s="125"/>
      <c r="AD541" s="125"/>
      <c r="AE541" s="125"/>
      <c r="AF541" s="125"/>
      <c r="AG541" s="125"/>
      <c r="AH541" s="125"/>
      <c r="AI541" s="125"/>
      <c r="AJ541" s="125"/>
      <c r="AK541" s="125"/>
      <c r="AL541" s="125"/>
      <c r="AM541" s="125"/>
      <c r="AN541" s="125"/>
      <c r="AO541" s="125"/>
      <c r="AP541" s="125"/>
      <c r="AQ541" s="125"/>
      <c r="AR541" s="125"/>
      <c r="AS541" s="125"/>
      <c r="AT541" s="125"/>
      <c r="AU541" s="125"/>
      <c r="AV541" s="125"/>
    </row>
    <row r="542" spans="1:48" ht="12.75" customHeight="1">
      <c r="A542" s="36"/>
      <c r="B542" s="331"/>
      <c r="C542" s="36" t="s">
        <v>1572</v>
      </c>
      <c r="D542" s="337"/>
      <c r="E542" s="407"/>
      <c r="F542" s="300"/>
      <c r="G542" s="407"/>
      <c r="H542" s="407"/>
      <c r="I542" s="407"/>
      <c r="J542" s="407"/>
      <c r="K542" s="407"/>
      <c r="L542" s="407"/>
      <c r="M542" s="407"/>
      <c r="N542" s="407"/>
      <c r="O542" s="407"/>
      <c r="P542" s="407"/>
      <c r="Q542" s="340"/>
      <c r="R542" s="95"/>
      <c r="S542" s="340"/>
      <c r="T542" s="340"/>
      <c r="U542" s="340"/>
      <c r="V542" s="340"/>
      <c r="W542" s="390"/>
      <c r="X542" s="143"/>
      <c r="Y542" s="165"/>
      <c r="Z542" s="125"/>
      <c r="AA542" s="151"/>
      <c r="AB542" s="152"/>
      <c r="AC542" s="125"/>
      <c r="AD542" s="125"/>
      <c r="AE542" s="125"/>
      <c r="AF542" s="125"/>
      <c r="AG542" s="125"/>
      <c r="AH542" s="125"/>
      <c r="AI542" s="125"/>
      <c r="AJ542" s="125"/>
      <c r="AK542" s="125"/>
      <c r="AL542" s="125"/>
      <c r="AM542" s="125"/>
      <c r="AN542" s="125"/>
      <c r="AO542" s="125"/>
      <c r="AP542" s="125"/>
      <c r="AQ542" s="125"/>
      <c r="AR542" s="125"/>
      <c r="AS542" s="125"/>
      <c r="AT542" s="125"/>
      <c r="AU542" s="125"/>
      <c r="AV542" s="125"/>
    </row>
    <row r="543" spans="1:48" ht="12.75" customHeight="1">
      <c r="A543" s="36"/>
      <c r="B543" s="331"/>
      <c r="C543" s="36" t="s">
        <v>1573</v>
      </c>
      <c r="D543" s="337"/>
      <c r="E543" s="407"/>
      <c r="F543" s="300"/>
      <c r="G543" s="407"/>
      <c r="H543" s="407"/>
      <c r="I543" s="407"/>
      <c r="J543" s="407"/>
      <c r="K543" s="407"/>
      <c r="L543" s="407"/>
      <c r="M543" s="407"/>
      <c r="N543" s="407"/>
      <c r="O543" s="407"/>
      <c r="P543" s="340"/>
      <c r="Q543" s="340"/>
      <c r="R543" s="95"/>
      <c r="S543" s="340"/>
      <c r="T543" s="340"/>
      <c r="U543" s="340"/>
      <c r="V543" s="340"/>
      <c r="W543" s="390"/>
      <c r="X543" s="143"/>
      <c r="Y543" s="165"/>
      <c r="Z543" s="125"/>
      <c r="AA543" s="151"/>
      <c r="AB543" s="152"/>
      <c r="AC543" s="125"/>
      <c r="AD543" s="125"/>
      <c r="AE543" s="125"/>
      <c r="AF543" s="125"/>
      <c r="AG543" s="125"/>
      <c r="AH543" s="125"/>
      <c r="AI543" s="125"/>
      <c r="AJ543" s="125"/>
      <c r="AK543" s="125"/>
      <c r="AL543" s="125"/>
      <c r="AM543" s="125"/>
      <c r="AN543" s="125"/>
      <c r="AO543" s="125"/>
      <c r="AP543" s="125"/>
      <c r="AQ543" s="125"/>
      <c r="AR543" s="125"/>
      <c r="AS543" s="125"/>
      <c r="AT543" s="125"/>
      <c r="AU543" s="125"/>
      <c r="AV543" s="125"/>
    </row>
    <row r="544" spans="1:48" ht="12.75" customHeight="1">
      <c r="A544" s="222"/>
      <c r="B544" s="350"/>
      <c r="C544" s="222"/>
      <c r="D544" s="343"/>
      <c r="E544" s="344"/>
      <c r="F544" s="171"/>
      <c r="G544" s="344"/>
      <c r="H544" s="344"/>
      <c r="I544" s="344"/>
      <c r="J544" s="344"/>
      <c r="K544" s="344"/>
      <c r="L544" s="344"/>
      <c r="M544" s="344"/>
      <c r="N544" s="344"/>
      <c r="O544" s="344"/>
      <c r="P544" s="340"/>
      <c r="Q544" s="340"/>
      <c r="R544" s="95"/>
      <c r="S544" s="340"/>
      <c r="T544" s="340"/>
      <c r="U544" s="340"/>
      <c r="V544" s="340"/>
      <c r="W544" s="390"/>
      <c r="X544" s="143"/>
      <c r="Y544" s="165"/>
      <c r="Z544" s="125"/>
      <c r="AA544" s="151"/>
      <c r="AB544" s="152"/>
      <c r="AC544" s="125"/>
      <c r="AD544" s="125"/>
      <c r="AE544" s="125"/>
      <c r="AF544" s="125"/>
      <c r="AG544" s="125"/>
      <c r="AH544" s="125"/>
      <c r="AI544" s="125"/>
      <c r="AJ544" s="125"/>
      <c r="AK544" s="125"/>
      <c r="AL544" s="125"/>
      <c r="AM544" s="125"/>
      <c r="AN544" s="125"/>
      <c r="AO544" s="125"/>
      <c r="AP544" s="125"/>
      <c r="AQ544" s="125"/>
      <c r="AR544" s="125"/>
      <c r="AS544" s="125"/>
      <c r="AT544" s="125"/>
      <c r="AU544" s="125"/>
      <c r="AV544" s="125"/>
    </row>
    <row r="545" spans="1:48" ht="12.75" customHeight="1">
      <c r="A545" s="36" t="s">
        <v>654</v>
      </c>
      <c r="B545" s="331">
        <v>1139</v>
      </c>
      <c r="C545" s="285" t="s">
        <v>655</v>
      </c>
      <c r="D545" s="419">
        <v>1135.4000000000001</v>
      </c>
      <c r="E545" s="334"/>
      <c r="F545" s="125"/>
      <c r="G545" s="168"/>
      <c r="H545" s="168"/>
      <c r="I545" s="168"/>
      <c r="J545" s="168"/>
      <c r="K545" s="168"/>
      <c r="L545" s="168"/>
      <c r="M545" s="168"/>
      <c r="N545" s="168"/>
      <c r="O545" s="169"/>
      <c r="P545" s="340">
        <v>38570.83</v>
      </c>
      <c r="Q545" s="276">
        <v>37521.85</v>
      </c>
      <c r="R545" s="277">
        <v>45376.2</v>
      </c>
      <c r="S545" s="276">
        <v>53529.74</v>
      </c>
      <c r="T545" s="276">
        <v>45269.8</v>
      </c>
      <c r="U545" s="276">
        <v>49350.7</v>
      </c>
      <c r="V545" s="276">
        <v>51264.2</v>
      </c>
      <c r="W545" s="388">
        <v>51236.02</v>
      </c>
      <c r="X545" s="142">
        <f>SUM(L545:W545)</f>
        <v>372119.34</v>
      </c>
      <c r="Y545" s="164">
        <f>AVERAGE(L545:W545)</f>
        <v>46514.917500000003</v>
      </c>
      <c r="Z545" s="125"/>
      <c r="AA545" s="151"/>
      <c r="AB545" s="152"/>
      <c r="AC545" s="125"/>
      <c r="AD545" s="125"/>
      <c r="AE545" s="125"/>
      <c r="AF545" s="125"/>
      <c r="AG545" s="125"/>
      <c r="AH545" s="125"/>
      <c r="AI545" s="125"/>
      <c r="AJ545" s="125"/>
      <c r="AK545" s="125"/>
      <c r="AL545" s="125"/>
      <c r="AM545" s="125"/>
      <c r="AN545" s="125"/>
      <c r="AO545" s="125"/>
      <c r="AP545" s="125"/>
      <c r="AQ545" s="125"/>
      <c r="AR545" s="125"/>
      <c r="AS545" s="125"/>
      <c r="AT545" s="125"/>
      <c r="AU545" s="125"/>
      <c r="AV545" s="125"/>
    </row>
    <row r="546" spans="1:48" ht="12.75" customHeight="1">
      <c r="A546" s="36"/>
      <c r="B546" s="331"/>
      <c r="C546" s="36" t="s">
        <v>1574</v>
      </c>
      <c r="D546" s="2"/>
      <c r="E546" s="334"/>
      <c r="F546" s="125"/>
      <c r="G546" s="168"/>
      <c r="H546" s="168"/>
      <c r="I546" s="168"/>
      <c r="J546" s="168"/>
      <c r="K546" s="168"/>
      <c r="L546" s="168"/>
      <c r="M546" s="168"/>
      <c r="N546" s="168"/>
      <c r="O546" s="169"/>
      <c r="P546" s="349" t="s">
        <v>376</v>
      </c>
      <c r="Q546" s="348" t="s">
        <v>376</v>
      </c>
      <c r="R546" s="233" t="s">
        <v>376</v>
      </c>
      <c r="S546" s="348" t="s">
        <v>376</v>
      </c>
      <c r="T546" s="348" t="s">
        <v>376</v>
      </c>
      <c r="U546" s="348" t="s">
        <v>376</v>
      </c>
      <c r="V546" s="348" t="s">
        <v>376</v>
      </c>
      <c r="W546" s="389" t="s">
        <v>376</v>
      </c>
      <c r="X546" s="143"/>
      <c r="Y546" s="165"/>
      <c r="Z546" s="125"/>
      <c r="AA546" s="151"/>
      <c r="AB546" s="152"/>
      <c r="AC546" s="125"/>
      <c r="AD546" s="125"/>
      <c r="AE546" s="125"/>
      <c r="AF546" s="125"/>
      <c r="AG546" s="125"/>
      <c r="AH546" s="125"/>
      <c r="AI546" s="125"/>
      <c r="AJ546" s="125"/>
      <c r="AK546" s="125"/>
      <c r="AL546" s="125"/>
      <c r="AM546" s="125"/>
      <c r="AN546" s="125"/>
      <c r="AO546" s="125"/>
      <c r="AP546" s="125"/>
      <c r="AQ546" s="125"/>
      <c r="AR546" s="125"/>
      <c r="AS546" s="125"/>
      <c r="AT546" s="125"/>
      <c r="AU546" s="125"/>
      <c r="AV546" s="125"/>
    </row>
    <row r="547" spans="1:48" ht="12.75" customHeight="1">
      <c r="A547" s="36"/>
      <c r="B547" s="331"/>
      <c r="C547" s="36" t="s">
        <v>1575</v>
      </c>
      <c r="D547" s="2"/>
      <c r="E547" s="370"/>
      <c r="F547" s="402"/>
      <c r="G547" s="403"/>
      <c r="H547" s="403"/>
      <c r="I547" s="403"/>
      <c r="J547" s="403"/>
      <c r="K547" s="403"/>
      <c r="L547" s="403"/>
      <c r="M547" s="403"/>
      <c r="N547" s="403"/>
      <c r="O547" s="368"/>
      <c r="P547" s="118">
        <f>P545/$D$545</f>
        <v>33.971137924960402</v>
      </c>
      <c r="Q547" s="118">
        <f>'2006'!E634</f>
        <v>33.047252069755103</v>
      </c>
      <c r="R547" s="118">
        <f>'2006'!F634</f>
        <v>39.964946274440699</v>
      </c>
      <c r="S547" s="118">
        <f>'2006'!G634</f>
        <v>47.146151136163503</v>
      </c>
      <c r="T547" s="118">
        <f>'2006'!H634</f>
        <v>39.871234807116402</v>
      </c>
      <c r="U547" s="118">
        <f>'2006'!I634</f>
        <v>43.4654747225647</v>
      </c>
      <c r="V547" s="118">
        <f>'2006'!J634</f>
        <v>45.150783864717297</v>
      </c>
      <c r="W547" s="110">
        <f>'2006'!K634</f>
        <v>45.125964417826303</v>
      </c>
      <c r="X547" s="142">
        <f>SUM(L547:W547)</f>
        <v>327.74294521754399</v>
      </c>
      <c r="Y547" s="164">
        <f>AVERAGE(L547:W547)</f>
        <v>40.967868152193098</v>
      </c>
      <c r="Z547" s="125"/>
      <c r="AA547" s="151"/>
      <c r="AB547" s="152"/>
      <c r="AC547" s="125"/>
      <c r="AD547" s="125"/>
      <c r="AE547" s="125"/>
      <c r="AF547" s="125"/>
      <c r="AG547" s="125"/>
      <c r="AH547" s="125"/>
      <c r="AI547" s="125"/>
      <c r="AJ547" s="125"/>
      <c r="AK547" s="125"/>
      <c r="AL547" s="125"/>
      <c r="AM547" s="125"/>
      <c r="AN547" s="125"/>
      <c r="AO547" s="125"/>
      <c r="AP547" s="125"/>
      <c r="AQ547" s="125"/>
      <c r="AR547" s="125"/>
      <c r="AS547" s="125"/>
      <c r="AT547" s="125"/>
      <c r="AU547" s="125"/>
      <c r="AV547" s="125"/>
    </row>
    <row r="548" spans="1:48" ht="12.75" customHeight="1">
      <c r="A548" s="36"/>
      <c r="B548" s="331"/>
      <c r="C548" s="36" t="s">
        <v>1576</v>
      </c>
      <c r="D548" s="337"/>
      <c r="E548" s="364"/>
      <c r="F548" s="126"/>
      <c r="G548" s="364"/>
      <c r="H548" s="364"/>
      <c r="I548" s="364"/>
      <c r="J548" s="364"/>
      <c r="K548" s="364"/>
      <c r="L548" s="364"/>
      <c r="M548" s="364"/>
      <c r="N548" s="364"/>
      <c r="O548" s="364"/>
      <c r="P548" s="340"/>
      <c r="Q548" s="340"/>
      <c r="R548" s="95"/>
      <c r="S548" s="340"/>
      <c r="T548" s="340"/>
      <c r="U548" s="340"/>
      <c r="V548" s="340"/>
      <c r="W548" s="390"/>
      <c r="X548" s="143"/>
      <c r="Y548" s="167">
        <f>Y547/D545</f>
        <v>3.6082321782801699E-2</v>
      </c>
      <c r="Z548" s="125"/>
      <c r="AA548" s="151"/>
      <c r="AB548" s="152"/>
      <c r="AC548" s="125"/>
      <c r="AD548" s="125"/>
      <c r="AE548" s="125"/>
      <c r="AF548" s="125"/>
      <c r="AG548" s="125"/>
      <c r="AH548" s="125"/>
      <c r="AI548" s="125"/>
      <c r="AJ548" s="125"/>
      <c r="AK548" s="125"/>
      <c r="AL548" s="125"/>
      <c r="AM548" s="125"/>
      <c r="AN548" s="125"/>
      <c r="AO548" s="125"/>
      <c r="AP548" s="125"/>
      <c r="AQ548" s="125"/>
      <c r="AR548" s="125"/>
      <c r="AS548" s="125"/>
      <c r="AT548" s="125"/>
      <c r="AU548" s="125"/>
      <c r="AV548" s="125"/>
    </row>
    <row r="549" spans="1:48" ht="12.75" customHeight="1">
      <c r="A549" s="36"/>
      <c r="B549" s="331"/>
      <c r="C549" s="36" t="s">
        <v>1577</v>
      </c>
      <c r="D549" s="337"/>
      <c r="E549" s="407"/>
      <c r="F549" s="300"/>
      <c r="G549" s="407"/>
      <c r="H549" s="407"/>
      <c r="I549" s="407"/>
      <c r="J549" s="407"/>
      <c r="K549" s="407"/>
      <c r="L549" s="407"/>
      <c r="M549" s="407"/>
      <c r="N549" s="407"/>
      <c r="O549" s="407"/>
      <c r="P549" s="340"/>
      <c r="Q549" s="95"/>
      <c r="R549" s="149"/>
      <c r="S549" s="95"/>
      <c r="T549" s="95"/>
      <c r="U549" s="95"/>
      <c r="V549" s="95"/>
      <c r="W549" s="131"/>
      <c r="X549" s="143"/>
      <c r="Y549" s="165"/>
      <c r="Z549" s="125"/>
      <c r="AA549" s="151"/>
      <c r="AB549" s="152"/>
      <c r="AC549" s="125"/>
      <c r="AD549" s="125"/>
      <c r="AE549" s="125"/>
      <c r="AF549" s="125"/>
      <c r="AG549" s="125"/>
      <c r="AH549" s="125"/>
      <c r="AI549" s="125"/>
      <c r="AJ549" s="125"/>
      <c r="AK549" s="125"/>
      <c r="AL549" s="125"/>
      <c r="AM549" s="125"/>
      <c r="AN549" s="125"/>
      <c r="AO549" s="125"/>
      <c r="AP549" s="125"/>
      <c r="AQ549" s="125"/>
      <c r="AR549" s="125"/>
      <c r="AS549" s="125"/>
      <c r="AT549" s="125"/>
      <c r="AU549" s="125"/>
      <c r="AV549" s="125"/>
    </row>
    <row r="550" spans="1:48" ht="12.75" customHeight="1">
      <c r="A550" s="36"/>
      <c r="B550" s="331"/>
      <c r="C550" s="36" t="s">
        <v>1578</v>
      </c>
      <c r="D550" s="337"/>
      <c r="E550" s="407"/>
      <c r="F550" s="300"/>
      <c r="G550" s="407"/>
      <c r="H550" s="407"/>
      <c r="I550" s="407"/>
      <c r="J550" s="407"/>
      <c r="K550" s="407"/>
      <c r="L550" s="407"/>
      <c r="M550" s="407"/>
      <c r="N550" s="407"/>
      <c r="O550" s="407"/>
      <c r="P550" s="340"/>
      <c r="Q550" s="95"/>
      <c r="R550" s="149"/>
      <c r="S550" s="95"/>
      <c r="T550" s="95"/>
      <c r="U550" s="95"/>
      <c r="V550" s="95"/>
      <c r="W550" s="131"/>
      <c r="X550" s="143"/>
      <c r="Y550" s="165"/>
      <c r="Z550" s="125"/>
      <c r="AA550" s="151"/>
      <c r="AB550" s="152"/>
      <c r="AC550" s="125"/>
      <c r="AD550" s="125"/>
      <c r="AE550" s="125"/>
      <c r="AF550" s="125"/>
      <c r="AG550" s="125"/>
      <c r="AH550" s="125"/>
      <c r="AI550" s="125"/>
      <c r="AJ550" s="125"/>
      <c r="AK550" s="125"/>
      <c r="AL550" s="125"/>
      <c r="AM550" s="125"/>
      <c r="AN550" s="125"/>
      <c r="AO550" s="125"/>
      <c r="AP550" s="125"/>
      <c r="AQ550" s="125"/>
      <c r="AR550" s="125"/>
      <c r="AS550" s="125"/>
      <c r="AT550" s="125"/>
      <c r="AU550" s="125"/>
      <c r="AV550" s="125"/>
    </row>
    <row r="551" spans="1:48" ht="12.75" customHeight="1">
      <c r="A551" s="222"/>
      <c r="B551" s="350"/>
      <c r="C551" s="222"/>
      <c r="D551" s="343"/>
      <c r="E551" s="344"/>
      <c r="F551" s="171"/>
      <c r="G551" s="344"/>
      <c r="H551" s="344"/>
      <c r="I551" s="344"/>
      <c r="J551" s="344"/>
      <c r="K551" s="344"/>
      <c r="L551" s="344"/>
      <c r="M551" s="344"/>
      <c r="N551" s="344"/>
      <c r="O551" s="344"/>
      <c r="P551" s="340"/>
      <c r="Q551" s="95"/>
      <c r="R551" s="149"/>
      <c r="S551" s="95"/>
      <c r="T551" s="95"/>
      <c r="U551" s="95"/>
      <c r="V551" s="95"/>
      <c r="W551" s="131"/>
      <c r="X551" s="143"/>
      <c r="Y551" s="165"/>
      <c r="Z551" s="125"/>
      <c r="AA551" s="151"/>
      <c r="AB551" s="152"/>
      <c r="AC551" s="125"/>
      <c r="AD551" s="125"/>
      <c r="AE551" s="125"/>
      <c r="AF551" s="125"/>
      <c r="AG551" s="125"/>
      <c r="AH551" s="125"/>
      <c r="AI551" s="125"/>
      <c r="AJ551" s="125"/>
      <c r="AK551" s="125"/>
      <c r="AL551" s="125"/>
      <c r="AM551" s="125"/>
      <c r="AN551" s="125"/>
      <c r="AO551" s="125"/>
      <c r="AP551" s="125"/>
      <c r="AQ551" s="125"/>
      <c r="AR551" s="125"/>
      <c r="AS551" s="125"/>
      <c r="AT551" s="125"/>
      <c r="AU551" s="125"/>
      <c r="AV551" s="125"/>
    </row>
    <row r="552" spans="1:48" ht="12.75" customHeight="1">
      <c r="A552" s="36" t="s">
        <v>446</v>
      </c>
      <c r="B552" s="331">
        <v>1141</v>
      </c>
      <c r="C552" s="285" t="s">
        <v>447</v>
      </c>
      <c r="D552" s="333">
        <v>344</v>
      </c>
      <c r="E552" s="334"/>
      <c r="F552" s="125"/>
      <c r="G552" s="168"/>
      <c r="H552" s="168"/>
      <c r="I552" s="168"/>
      <c r="J552" s="168"/>
      <c r="K552" s="168"/>
      <c r="L552" s="168"/>
      <c r="M552" s="168"/>
      <c r="N552" s="168"/>
      <c r="O552" s="169"/>
      <c r="P552" s="340"/>
      <c r="Q552" s="276">
        <v>2708.1</v>
      </c>
      <c r="R552" s="277">
        <v>3523.9</v>
      </c>
      <c r="S552" s="276">
        <v>2988.1</v>
      </c>
      <c r="T552" s="276">
        <v>1514.3</v>
      </c>
      <c r="U552" s="276">
        <v>1423.55</v>
      </c>
      <c r="V552" s="276">
        <v>1884.51</v>
      </c>
      <c r="W552" s="131"/>
      <c r="X552" s="142">
        <f>SUM(L552:W552)</f>
        <v>14042.46</v>
      </c>
      <c r="Y552" s="164">
        <f>AVERAGE(L552:W552)</f>
        <v>2340.41</v>
      </c>
      <c r="Z552" s="125"/>
      <c r="AA552" s="151"/>
      <c r="AB552" s="152"/>
      <c r="AC552" s="125"/>
      <c r="AD552" s="125"/>
      <c r="AE552" s="125"/>
      <c r="AF552" s="125"/>
      <c r="AG552" s="125"/>
      <c r="AH552" s="125"/>
      <c r="AI552" s="125"/>
      <c r="AJ552" s="125"/>
      <c r="AK552" s="125"/>
      <c r="AL552" s="125"/>
      <c r="AM552" s="125"/>
      <c r="AN552" s="125"/>
      <c r="AO552" s="125"/>
      <c r="AP552" s="125"/>
      <c r="AQ552" s="125"/>
      <c r="AR552" s="125"/>
      <c r="AS552" s="125"/>
      <c r="AT552" s="125"/>
      <c r="AU552" s="125"/>
      <c r="AV552" s="125"/>
    </row>
    <row r="553" spans="1:48" ht="12.75" customHeight="1">
      <c r="A553" s="36"/>
      <c r="B553" s="331"/>
      <c r="C553" s="36" t="s">
        <v>1579</v>
      </c>
      <c r="D553" s="2"/>
      <c r="E553" s="334"/>
      <c r="F553" s="125"/>
      <c r="G553" s="168"/>
      <c r="H553" s="168"/>
      <c r="I553" s="168"/>
      <c r="J553" s="168"/>
      <c r="K553" s="168"/>
      <c r="L553" s="168"/>
      <c r="M553" s="168"/>
      <c r="N553" s="168"/>
      <c r="O553" s="169"/>
      <c r="P553" s="340"/>
      <c r="Q553" s="348" t="s">
        <v>376</v>
      </c>
      <c r="R553" s="233" t="s">
        <v>376</v>
      </c>
      <c r="S553" s="348" t="s">
        <v>376</v>
      </c>
      <c r="T553" s="348" t="s">
        <v>376</v>
      </c>
      <c r="U553" s="348" t="s">
        <v>376</v>
      </c>
      <c r="V553" s="348" t="s">
        <v>376</v>
      </c>
      <c r="W553" s="131"/>
      <c r="X553" s="143"/>
      <c r="Y553" s="165"/>
      <c r="Z553" s="125"/>
      <c r="AA553" s="151"/>
      <c r="AB553" s="152"/>
      <c r="AC553" s="125"/>
      <c r="AD553" s="125"/>
      <c r="AE553" s="125"/>
      <c r="AF553" s="125"/>
      <c r="AG553" s="125"/>
      <c r="AH553" s="125"/>
      <c r="AI553" s="125"/>
      <c r="AJ553" s="125"/>
      <c r="AK553" s="125"/>
      <c r="AL553" s="125"/>
      <c r="AM553" s="125"/>
      <c r="AN553" s="125"/>
      <c r="AO553" s="125"/>
      <c r="AP553" s="125"/>
      <c r="AQ553" s="125"/>
      <c r="AR553" s="125"/>
      <c r="AS553" s="125"/>
      <c r="AT553" s="125"/>
      <c r="AU553" s="125"/>
      <c r="AV553" s="125"/>
    </row>
    <row r="554" spans="1:48" ht="12.75" customHeight="1">
      <c r="A554" s="36"/>
      <c r="B554" s="331"/>
      <c r="C554" s="36" t="s">
        <v>1415</v>
      </c>
      <c r="D554" s="2"/>
      <c r="E554" s="370"/>
      <c r="F554" s="402"/>
      <c r="G554" s="403"/>
      <c r="H554" s="403"/>
      <c r="I554" s="403"/>
      <c r="J554" s="403"/>
      <c r="K554" s="403"/>
      <c r="L554" s="403"/>
      <c r="M554" s="403"/>
      <c r="N554" s="403"/>
      <c r="O554" s="368"/>
      <c r="P554" s="109">
        <f>P552/$D$552</f>
        <v>0</v>
      </c>
      <c r="Q554" s="118">
        <f>'2006'!E641</f>
        <v>7.8723837209302303</v>
      </c>
      <c r="R554" s="118">
        <f>'2006'!F641</f>
        <v>10.243895348837199</v>
      </c>
      <c r="S554" s="118">
        <f>'2006'!G641</f>
        <v>8.6863372093023195</v>
      </c>
      <c r="T554" s="118">
        <f>'2006'!H641</f>
        <v>4.4020348837209298</v>
      </c>
      <c r="U554" s="118">
        <f>'2006'!I641</f>
        <v>4.1382267441860501</v>
      </c>
      <c r="V554" s="118">
        <f>'2006'!J641</f>
        <v>5.4782267441860499</v>
      </c>
      <c r="W554" s="131"/>
      <c r="X554" s="142">
        <f>SUM(L554:W554)</f>
        <v>40.821104651162798</v>
      </c>
      <c r="Y554" s="164">
        <f>AVERAGE(L554:W554)</f>
        <v>5.8315863787375397</v>
      </c>
      <c r="Z554" s="125"/>
      <c r="AA554" s="151"/>
      <c r="AB554" s="152"/>
      <c r="AC554" s="125"/>
      <c r="AD554" s="125"/>
      <c r="AE554" s="125"/>
      <c r="AF554" s="125"/>
      <c r="AG554" s="125"/>
      <c r="AH554" s="125"/>
      <c r="AI554" s="125"/>
      <c r="AJ554" s="125"/>
      <c r="AK554" s="125"/>
      <c r="AL554" s="125"/>
      <c r="AM554" s="125"/>
      <c r="AN554" s="125"/>
      <c r="AO554" s="125"/>
      <c r="AP554" s="125"/>
      <c r="AQ554" s="125"/>
      <c r="AR554" s="125"/>
      <c r="AS554" s="125"/>
      <c r="AT554" s="125"/>
      <c r="AU554" s="125"/>
      <c r="AV554" s="125"/>
    </row>
    <row r="555" spans="1:48" ht="12.75" customHeight="1">
      <c r="A555" s="36"/>
      <c r="B555" s="331"/>
      <c r="C555" s="36" t="s">
        <v>1580</v>
      </c>
      <c r="D555" s="337"/>
      <c r="E555" s="364"/>
      <c r="F555" s="126"/>
      <c r="G555" s="364"/>
      <c r="H555" s="364"/>
      <c r="I555" s="364"/>
      <c r="J555" s="364"/>
      <c r="K555" s="364"/>
      <c r="L555" s="364"/>
      <c r="M555" s="364"/>
      <c r="N555" s="364"/>
      <c r="O555" s="364"/>
      <c r="P555" s="407"/>
      <c r="Q555" s="340"/>
      <c r="R555" s="95"/>
      <c r="S555" s="340"/>
      <c r="T555" s="340"/>
      <c r="U555" s="340"/>
      <c r="V555" s="340"/>
      <c r="W555" s="131"/>
      <c r="X555" s="143"/>
      <c r="Y555" s="167">
        <f>Y554/D552</f>
        <v>1.6952285984702199E-2</v>
      </c>
      <c r="Z555" s="125"/>
      <c r="AA555" s="151"/>
      <c r="AB555" s="152"/>
      <c r="AC555" s="125"/>
      <c r="AD555" s="125"/>
      <c r="AE555" s="125"/>
      <c r="AF555" s="125"/>
      <c r="AG555" s="125"/>
      <c r="AH555" s="125"/>
      <c r="AI555" s="125"/>
      <c r="AJ555" s="125"/>
      <c r="AK555" s="125"/>
      <c r="AL555" s="125"/>
      <c r="AM555" s="125"/>
      <c r="AN555" s="125"/>
      <c r="AO555" s="125"/>
      <c r="AP555" s="125"/>
      <c r="AQ555" s="125"/>
      <c r="AR555" s="125"/>
      <c r="AS555" s="125"/>
      <c r="AT555" s="125"/>
      <c r="AU555" s="125"/>
      <c r="AV555" s="125"/>
    </row>
    <row r="556" spans="1:48" ht="12.75" customHeight="1">
      <c r="A556" s="36"/>
      <c r="B556" s="331"/>
      <c r="C556" s="36" t="s">
        <v>1581</v>
      </c>
      <c r="D556" s="337"/>
      <c r="E556" s="407"/>
      <c r="F556" s="300"/>
      <c r="G556" s="407"/>
      <c r="H556" s="407"/>
      <c r="I556" s="407"/>
      <c r="J556" s="407"/>
      <c r="K556" s="407"/>
      <c r="L556" s="407"/>
      <c r="M556" s="407"/>
      <c r="N556" s="407"/>
      <c r="O556" s="407"/>
      <c r="P556" s="407"/>
      <c r="Q556" s="95"/>
      <c r="R556" s="149"/>
      <c r="S556" s="95"/>
      <c r="T556" s="95"/>
      <c r="U556" s="95"/>
      <c r="V556" s="95"/>
      <c r="W556" s="131"/>
      <c r="X556" s="143"/>
      <c r="Y556" s="165"/>
      <c r="Z556" s="125"/>
      <c r="AA556" s="151"/>
      <c r="AB556" s="152"/>
      <c r="AC556" s="125"/>
      <c r="AD556" s="125"/>
      <c r="AE556" s="125"/>
      <c r="AF556" s="125"/>
      <c r="AG556" s="125"/>
      <c r="AH556" s="125"/>
      <c r="AI556" s="125"/>
      <c r="AJ556" s="125"/>
      <c r="AK556" s="125"/>
      <c r="AL556" s="125"/>
      <c r="AM556" s="125"/>
      <c r="AN556" s="125"/>
      <c r="AO556" s="125"/>
      <c r="AP556" s="125"/>
      <c r="AQ556" s="125"/>
      <c r="AR556" s="125"/>
      <c r="AS556" s="125"/>
      <c r="AT556" s="125"/>
      <c r="AU556" s="125"/>
      <c r="AV556" s="125"/>
    </row>
    <row r="557" spans="1:48" ht="12.75" customHeight="1">
      <c r="A557" s="222"/>
      <c r="B557" s="350"/>
      <c r="C557" s="222"/>
      <c r="D557" s="337"/>
      <c r="E557" s="407"/>
      <c r="F557" s="300"/>
      <c r="G557" s="407"/>
      <c r="H557" s="407"/>
      <c r="I557" s="407"/>
      <c r="J557" s="407"/>
      <c r="K557" s="407"/>
      <c r="L557" s="407"/>
      <c r="M557" s="407"/>
      <c r="N557" s="407"/>
      <c r="O557" s="407"/>
      <c r="P557" s="407"/>
      <c r="Q557" s="300"/>
      <c r="R557" s="149"/>
      <c r="S557" s="95"/>
      <c r="T557" s="95"/>
      <c r="U557" s="95"/>
      <c r="V557" s="95"/>
      <c r="W557" s="131"/>
      <c r="X557" s="143"/>
      <c r="Y557" s="165"/>
      <c r="Z557" s="125"/>
      <c r="AA557" s="151"/>
      <c r="AB557" s="152"/>
      <c r="AC557" s="125"/>
      <c r="AD557" s="125"/>
      <c r="AE557" s="125"/>
      <c r="AF557" s="125"/>
      <c r="AG557" s="125"/>
      <c r="AH557" s="125"/>
      <c r="AI557" s="125"/>
      <c r="AJ557" s="125"/>
      <c r="AK557" s="125"/>
      <c r="AL557" s="125"/>
      <c r="AM557" s="125"/>
      <c r="AN557" s="125"/>
      <c r="AO557" s="125"/>
      <c r="AP557" s="125"/>
      <c r="AQ557" s="125"/>
      <c r="AR557" s="125"/>
      <c r="AS557" s="125"/>
      <c r="AT557" s="125"/>
      <c r="AU557" s="125"/>
      <c r="AV557" s="125"/>
    </row>
    <row r="558" spans="1:48" ht="12.75" customHeight="1">
      <c r="A558" s="36" t="s">
        <v>1745</v>
      </c>
      <c r="B558" s="331">
        <v>1122</v>
      </c>
      <c r="C558" s="285" t="s">
        <v>1746</v>
      </c>
      <c r="D558" s="420">
        <v>8752</v>
      </c>
      <c r="E558" s="340"/>
      <c r="F558" s="95"/>
      <c r="G558" s="340"/>
      <c r="H558" s="340"/>
      <c r="I558" s="340"/>
      <c r="J558" s="340"/>
      <c r="K558" s="340"/>
      <c r="L558" s="340"/>
      <c r="M558" s="340"/>
      <c r="N558" s="340"/>
      <c r="O558" s="340"/>
      <c r="P558" s="340"/>
      <c r="Q558" s="340">
        <v>202812.52</v>
      </c>
      <c r="R558" s="62">
        <v>215381.86</v>
      </c>
      <c r="S558" s="340">
        <v>292565.38</v>
      </c>
      <c r="T558" s="340">
        <v>241645</v>
      </c>
      <c r="U558" s="340">
        <v>265603.43</v>
      </c>
      <c r="V558" s="340">
        <v>285240.86</v>
      </c>
      <c r="W558" s="390">
        <v>273365.95</v>
      </c>
      <c r="X558" s="142">
        <f>SUM(L558:W558)</f>
        <v>1776615</v>
      </c>
      <c r="Y558" s="164">
        <f>AVERAGE(L558:W558)</f>
        <v>253802.14285714299</v>
      </c>
      <c r="Z558" s="125"/>
      <c r="AA558" s="151"/>
      <c r="AB558" s="152"/>
      <c r="AC558" s="125"/>
      <c r="AD558" s="125"/>
      <c r="AE558" s="125"/>
      <c r="AF558" s="125"/>
      <c r="AG558" s="125"/>
      <c r="AH558" s="125"/>
      <c r="AI558" s="125"/>
      <c r="AJ558" s="125"/>
      <c r="AK558" s="125"/>
      <c r="AL558" s="125"/>
      <c r="AM558" s="125"/>
      <c r="AN558" s="125"/>
      <c r="AO558" s="125"/>
      <c r="AP558" s="125"/>
      <c r="AQ558" s="125"/>
      <c r="AR558" s="125"/>
      <c r="AS558" s="125"/>
      <c r="AT558" s="125"/>
      <c r="AU558" s="125"/>
      <c r="AV558" s="125"/>
    </row>
    <row r="559" spans="1:48" ht="12.75" customHeight="1">
      <c r="A559" s="36" t="s">
        <v>1747</v>
      </c>
      <c r="B559" s="331"/>
      <c r="C559" s="36" t="s">
        <v>1748</v>
      </c>
      <c r="D559" s="421"/>
      <c r="E559" s="340"/>
      <c r="F559" s="95"/>
      <c r="G559" s="340"/>
      <c r="H559" s="340"/>
      <c r="I559" s="340"/>
      <c r="J559" s="340"/>
      <c r="K559" s="340"/>
      <c r="L559" s="340"/>
      <c r="M559" s="340"/>
      <c r="N559" s="340"/>
      <c r="O559" s="340"/>
      <c r="P559" s="340"/>
      <c r="Q559" s="349" t="s">
        <v>376</v>
      </c>
      <c r="R559" s="94" t="s">
        <v>376</v>
      </c>
      <c r="S559" s="340">
        <v>4475.8500000000004</v>
      </c>
      <c r="T559" s="349" t="s">
        <v>376</v>
      </c>
      <c r="U559" s="340">
        <v>1240.4100000000001</v>
      </c>
      <c r="V559" s="340">
        <v>3596.9</v>
      </c>
      <c r="W559" s="390">
        <v>2171.91</v>
      </c>
      <c r="X559" s="143"/>
      <c r="Y559" s="165"/>
      <c r="Z559" s="125"/>
      <c r="AA559" s="151"/>
      <c r="AB559" s="152"/>
      <c r="AC559" s="125"/>
      <c r="AD559" s="125"/>
      <c r="AE559" s="125"/>
      <c r="AF559" s="125"/>
      <c r="AG559" s="125"/>
      <c r="AH559" s="125"/>
      <c r="AI559" s="125"/>
      <c r="AJ559" s="125"/>
      <c r="AK559" s="125"/>
      <c r="AL559" s="125"/>
      <c r="AM559" s="125"/>
      <c r="AN559" s="125"/>
      <c r="AO559" s="125"/>
      <c r="AP559" s="125"/>
      <c r="AQ559" s="125"/>
      <c r="AR559" s="125"/>
      <c r="AS559" s="125"/>
      <c r="AT559" s="125"/>
      <c r="AU559" s="125"/>
      <c r="AV559" s="125"/>
    </row>
    <row r="560" spans="1:48" ht="12.75" customHeight="1">
      <c r="A560" s="36"/>
      <c r="B560" s="331"/>
      <c r="C560" s="36" t="s">
        <v>724</v>
      </c>
      <c r="D560" s="421"/>
      <c r="E560" s="340"/>
      <c r="F560" s="95"/>
      <c r="G560" s="340"/>
      <c r="H560" s="340"/>
      <c r="I560" s="340"/>
      <c r="J560" s="340"/>
      <c r="K560" s="340"/>
      <c r="L560" s="340"/>
      <c r="M560" s="340"/>
      <c r="N560" s="340"/>
      <c r="O560" s="340"/>
      <c r="P560" s="340"/>
      <c r="Q560" s="118">
        <f>'2006'!E647</f>
        <v>23.173276965265099</v>
      </c>
      <c r="R560" s="118">
        <f>'2006'!F647</f>
        <v>24.6094446983547</v>
      </c>
      <c r="S560" s="118">
        <f>'2006'!G647</f>
        <v>33.428402650822697</v>
      </c>
      <c r="T560" s="118">
        <f>'2006'!H647</f>
        <v>27.610260511882998</v>
      </c>
      <c r="U560" s="118">
        <f>'2006'!I647</f>
        <v>30.347741087751398</v>
      </c>
      <c r="V560" s="118">
        <f>'2006'!J647</f>
        <v>32.591505941499101</v>
      </c>
      <c r="W560" s="110">
        <f>'2006'!K647</f>
        <v>31.234683500914102</v>
      </c>
      <c r="X560" s="142">
        <f>SUM(L560:W560)</f>
        <v>202.99531535649001</v>
      </c>
      <c r="Y560" s="164">
        <f>AVERAGE(L560:W560)</f>
        <v>28.9993307652129</v>
      </c>
      <c r="Z560" s="125"/>
      <c r="AA560" s="151"/>
      <c r="AB560" s="152"/>
      <c r="AC560" s="125"/>
      <c r="AD560" s="125"/>
      <c r="AE560" s="125"/>
      <c r="AF560" s="125"/>
      <c r="AG560" s="125"/>
      <c r="AH560" s="125"/>
      <c r="AI560" s="125"/>
      <c r="AJ560" s="125"/>
      <c r="AK560" s="125"/>
      <c r="AL560" s="125"/>
      <c r="AM560" s="125"/>
      <c r="AN560" s="125"/>
      <c r="AO560" s="125"/>
      <c r="AP560" s="125"/>
      <c r="AQ560" s="125"/>
      <c r="AR560" s="125"/>
      <c r="AS560" s="125"/>
      <c r="AT560" s="125"/>
      <c r="AU560" s="125"/>
      <c r="AV560" s="125"/>
    </row>
    <row r="561" spans="1:48" ht="12.75" customHeight="1">
      <c r="A561" s="36"/>
      <c r="B561" s="331"/>
      <c r="C561" s="36" t="s">
        <v>1749</v>
      </c>
      <c r="D561" s="421"/>
      <c r="E561" s="340"/>
      <c r="F561" s="95"/>
      <c r="G561" s="340"/>
      <c r="H561" s="340"/>
      <c r="I561" s="340"/>
      <c r="J561" s="340"/>
      <c r="K561" s="340"/>
      <c r="L561" s="340"/>
      <c r="M561" s="340"/>
      <c r="N561" s="340"/>
      <c r="O561" s="340"/>
      <c r="P561" s="340"/>
      <c r="Q561" s="340"/>
      <c r="R561" s="95"/>
      <c r="S561" s="349" t="s">
        <v>1750</v>
      </c>
      <c r="T561" s="340"/>
      <c r="U561" s="349" t="s">
        <v>1751</v>
      </c>
      <c r="V561" s="349" t="s">
        <v>1752</v>
      </c>
      <c r="W561" s="391" t="s">
        <v>1753</v>
      </c>
      <c r="X561" s="143"/>
      <c r="Y561" s="167">
        <f>Y560/D558</f>
        <v>3.3134518698826401E-3</v>
      </c>
      <c r="Z561" s="125"/>
      <c r="AA561" s="151"/>
      <c r="AB561" s="152"/>
      <c r="AC561" s="125"/>
      <c r="AD561" s="125"/>
      <c r="AE561" s="125"/>
      <c r="AF561" s="125"/>
      <c r="AG561" s="125"/>
      <c r="AH561" s="125"/>
      <c r="AI561" s="125"/>
      <c r="AJ561" s="125"/>
      <c r="AK561" s="125"/>
      <c r="AL561" s="125"/>
      <c r="AM561" s="125"/>
      <c r="AN561" s="125"/>
      <c r="AO561" s="125"/>
      <c r="AP561" s="125"/>
      <c r="AQ561" s="125"/>
      <c r="AR561" s="125"/>
      <c r="AS561" s="125"/>
      <c r="AT561" s="125"/>
      <c r="AU561" s="125"/>
      <c r="AV561" s="125"/>
    </row>
    <row r="562" spans="1:48" ht="12.75" customHeight="1">
      <c r="A562" s="36"/>
      <c r="B562" s="331"/>
      <c r="C562" s="36" t="s">
        <v>1754</v>
      </c>
      <c r="D562" s="421"/>
      <c r="E562" s="340"/>
      <c r="F562" s="95"/>
      <c r="G562" s="340"/>
      <c r="H562" s="340"/>
      <c r="I562" s="340"/>
      <c r="J562" s="340"/>
      <c r="K562" s="340"/>
      <c r="L562" s="340"/>
      <c r="M562" s="340"/>
      <c r="N562" s="340"/>
      <c r="O562" s="340"/>
      <c r="P562" s="340"/>
      <c r="Q562" s="340"/>
      <c r="R562" s="95"/>
      <c r="S562" s="340"/>
      <c r="T562" s="340"/>
      <c r="U562" s="340"/>
      <c r="V562" s="340"/>
      <c r="W562" s="390"/>
      <c r="X562" s="143"/>
      <c r="Y562" s="165"/>
      <c r="Z562" s="125"/>
      <c r="AA562" s="151"/>
      <c r="AB562" s="152"/>
      <c r="AC562" s="125"/>
      <c r="AD562" s="125"/>
      <c r="AE562" s="125"/>
      <c r="AF562" s="125"/>
      <c r="AG562" s="125"/>
      <c r="AH562" s="125"/>
      <c r="AI562" s="125"/>
      <c r="AJ562" s="125"/>
      <c r="AK562" s="125"/>
      <c r="AL562" s="125"/>
      <c r="AM562" s="125"/>
      <c r="AN562" s="125"/>
      <c r="AO562" s="125"/>
      <c r="AP562" s="125"/>
      <c r="AQ562" s="125"/>
      <c r="AR562" s="125"/>
      <c r="AS562" s="125"/>
      <c r="AT562" s="125"/>
      <c r="AU562" s="125"/>
      <c r="AV562" s="125"/>
    </row>
    <row r="563" spans="1:48" ht="12.75" customHeight="1">
      <c r="A563" s="222"/>
      <c r="B563" s="350"/>
      <c r="C563" s="222"/>
      <c r="D563" s="421"/>
      <c r="E563" s="340"/>
      <c r="F563" s="95"/>
      <c r="G563" s="340"/>
      <c r="H563" s="340"/>
      <c r="I563" s="340"/>
      <c r="J563" s="340"/>
      <c r="K563" s="340"/>
      <c r="L563" s="340"/>
      <c r="M563" s="340"/>
      <c r="N563" s="340"/>
      <c r="O563" s="340"/>
      <c r="P563" s="340"/>
      <c r="Q563" s="340"/>
      <c r="R563" s="95"/>
      <c r="S563" s="340"/>
      <c r="T563" s="340"/>
      <c r="U563" s="340"/>
      <c r="V563" s="340"/>
      <c r="W563" s="390"/>
      <c r="X563" s="143"/>
      <c r="Y563" s="165"/>
      <c r="Z563" s="125"/>
      <c r="AA563" s="151"/>
      <c r="AB563" s="152"/>
      <c r="AC563" s="125"/>
      <c r="AD563" s="125"/>
      <c r="AE563" s="125"/>
      <c r="AF563" s="125"/>
      <c r="AG563" s="125"/>
      <c r="AH563" s="125"/>
      <c r="AI563" s="125"/>
      <c r="AJ563" s="125"/>
      <c r="AK563" s="125"/>
      <c r="AL563" s="125"/>
      <c r="AM563" s="125"/>
      <c r="AN563" s="125"/>
      <c r="AO563" s="125"/>
      <c r="AP563" s="125"/>
      <c r="AQ563" s="125"/>
      <c r="AR563" s="125"/>
      <c r="AS563" s="125"/>
      <c r="AT563" s="125"/>
      <c r="AU563" s="125"/>
      <c r="AV563" s="125"/>
    </row>
    <row r="564" spans="1:48" ht="12.75" customHeight="1">
      <c r="A564" s="36" t="s">
        <v>560</v>
      </c>
      <c r="B564" s="331">
        <v>1127</v>
      </c>
      <c r="C564" s="285" t="s">
        <v>1755</v>
      </c>
      <c r="D564" s="421">
        <v>818</v>
      </c>
      <c r="E564" s="340"/>
      <c r="F564" s="95"/>
      <c r="G564" s="340"/>
      <c r="H564" s="340"/>
      <c r="I564" s="340"/>
      <c r="J564" s="340"/>
      <c r="K564" s="340"/>
      <c r="L564" s="340"/>
      <c r="M564" s="340"/>
      <c r="N564" s="340"/>
      <c r="O564" s="340"/>
      <c r="P564" s="340"/>
      <c r="Q564" s="95"/>
      <c r="R564" s="149"/>
      <c r="S564" s="95"/>
      <c r="T564" s="340">
        <v>8143.04</v>
      </c>
      <c r="U564" s="340">
        <v>5449.79</v>
      </c>
      <c r="V564" s="340">
        <v>12469.99</v>
      </c>
      <c r="W564" s="131"/>
      <c r="X564" s="142">
        <f>SUM(L564:W564)</f>
        <v>26062.82</v>
      </c>
      <c r="Y564" s="164">
        <f>AVERAGE(L564:W564)</f>
        <v>8687.6066666666702</v>
      </c>
      <c r="Z564" s="125"/>
      <c r="AA564" s="151"/>
      <c r="AB564" s="152"/>
      <c r="AC564" s="125"/>
      <c r="AD564" s="125"/>
      <c r="AE564" s="125"/>
      <c r="AF564" s="125"/>
      <c r="AG564" s="125"/>
      <c r="AH564" s="125"/>
      <c r="AI564" s="125"/>
      <c r="AJ564" s="125"/>
      <c r="AK564" s="125"/>
      <c r="AL564" s="125"/>
      <c r="AM564" s="125"/>
      <c r="AN564" s="125"/>
      <c r="AO564" s="125"/>
      <c r="AP564" s="125"/>
      <c r="AQ564" s="125"/>
      <c r="AR564" s="125"/>
      <c r="AS564" s="125"/>
      <c r="AT564" s="125"/>
      <c r="AU564" s="125"/>
      <c r="AV564" s="125"/>
    </row>
    <row r="565" spans="1:48" ht="12.75" customHeight="1">
      <c r="A565" s="36"/>
      <c r="B565" s="331"/>
      <c r="C565" s="36" t="s">
        <v>1756</v>
      </c>
      <c r="D565" s="421"/>
      <c r="E565" s="340"/>
      <c r="F565" s="95"/>
      <c r="G565" s="340"/>
      <c r="H565" s="340"/>
      <c r="I565" s="340"/>
      <c r="J565" s="340"/>
      <c r="K565" s="340"/>
      <c r="L565" s="340"/>
      <c r="M565" s="340"/>
      <c r="N565" s="340"/>
      <c r="O565" s="340"/>
      <c r="P565" s="340"/>
      <c r="Q565" s="95"/>
      <c r="R565" s="149"/>
      <c r="S565" s="95"/>
      <c r="T565" s="349" t="s">
        <v>376</v>
      </c>
      <c r="U565" s="349" t="s">
        <v>376</v>
      </c>
      <c r="V565" s="349" t="s">
        <v>376</v>
      </c>
      <c r="W565" s="131"/>
      <c r="X565" s="143"/>
      <c r="Y565" s="165"/>
      <c r="Z565" s="125"/>
      <c r="AA565" s="151"/>
      <c r="AB565" s="152"/>
      <c r="AC565" s="125"/>
      <c r="AD565" s="125"/>
      <c r="AE565" s="125"/>
      <c r="AF565" s="125"/>
      <c r="AG565" s="125"/>
      <c r="AH565" s="125"/>
      <c r="AI565" s="125"/>
      <c r="AJ565" s="125"/>
      <c r="AK565" s="125"/>
      <c r="AL565" s="125"/>
      <c r="AM565" s="125"/>
      <c r="AN565" s="125"/>
      <c r="AO565" s="125"/>
      <c r="AP565" s="125"/>
      <c r="AQ565" s="125"/>
      <c r="AR565" s="125"/>
      <c r="AS565" s="125"/>
      <c r="AT565" s="125"/>
      <c r="AU565" s="125"/>
      <c r="AV565" s="125"/>
    </row>
    <row r="566" spans="1:48" ht="12.75" customHeight="1">
      <c r="A566" s="36"/>
      <c r="B566" s="331"/>
      <c r="C566" s="36" t="s">
        <v>689</v>
      </c>
      <c r="D566" s="421"/>
      <c r="E566" s="340"/>
      <c r="F566" s="95"/>
      <c r="G566" s="340"/>
      <c r="H566" s="340"/>
      <c r="I566" s="340"/>
      <c r="J566" s="340"/>
      <c r="K566" s="340"/>
      <c r="L566" s="340"/>
      <c r="M566" s="340"/>
      <c r="N566" s="340"/>
      <c r="O566" s="340"/>
      <c r="P566" s="340"/>
      <c r="Q566" s="95"/>
      <c r="R566" s="149"/>
      <c r="S566" s="95"/>
      <c r="T566" s="118">
        <f>'2006'!H653</f>
        <v>9.9548166259168696</v>
      </c>
      <c r="U566" s="118">
        <f>'2006'!I653</f>
        <v>6.66233496332518</v>
      </c>
      <c r="V566" s="118">
        <f>'2006'!J653</f>
        <v>15.244486552567199</v>
      </c>
      <c r="W566" s="131"/>
      <c r="X566" s="142">
        <f>SUM(L566:W566)</f>
        <v>31.861638141809301</v>
      </c>
      <c r="Y566" s="164">
        <f>AVERAGE(L566:W566)</f>
        <v>10.6205460472698</v>
      </c>
      <c r="Z566" s="125"/>
      <c r="AA566" s="151"/>
      <c r="AB566" s="152"/>
      <c r="AC566" s="125"/>
      <c r="AD566" s="125"/>
      <c r="AE566" s="125"/>
      <c r="AF566" s="125"/>
      <c r="AG566" s="125"/>
      <c r="AH566" s="125"/>
      <c r="AI566" s="125"/>
      <c r="AJ566" s="125"/>
      <c r="AK566" s="125"/>
      <c r="AL566" s="125"/>
      <c r="AM566" s="125"/>
      <c r="AN566" s="125"/>
      <c r="AO566" s="125"/>
      <c r="AP566" s="125"/>
      <c r="AQ566" s="125"/>
      <c r="AR566" s="125"/>
      <c r="AS566" s="125"/>
      <c r="AT566" s="125"/>
      <c r="AU566" s="125"/>
      <c r="AV566" s="125"/>
    </row>
    <row r="567" spans="1:48" ht="12.75" customHeight="1">
      <c r="A567" s="36"/>
      <c r="B567" s="331"/>
      <c r="C567" s="36" t="s">
        <v>1757</v>
      </c>
      <c r="D567" s="421"/>
      <c r="E567" s="340"/>
      <c r="F567" s="95"/>
      <c r="G567" s="340"/>
      <c r="H567" s="340"/>
      <c r="I567" s="340"/>
      <c r="J567" s="340"/>
      <c r="K567" s="340"/>
      <c r="L567" s="340"/>
      <c r="M567" s="340"/>
      <c r="N567" s="340"/>
      <c r="O567" s="340"/>
      <c r="P567" s="340"/>
      <c r="Q567" s="95"/>
      <c r="R567" s="149"/>
      <c r="S567" s="95"/>
      <c r="T567" s="95"/>
      <c r="U567" s="95"/>
      <c r="V567" s="95"/>
      <c r="W567" s="131"/>
      <c r="X567" s="143"/>
      <c r="Y567" s="167">
        <f>Y566/D564</f>
        <v>1.29835526250242E-2</v>
      </c>
      <c r="Z567" s="125"/>
      <c r="AA567" s="151"/>
      <c r="AB567" s="152"/>
      <c r="AC567" s="125"/>
      <c r="AD567" s="125"/>
      <c r="AE567" s="125"/>
      <c r="AF567" s="125"/>
      <c r="AG567" s="125"/>
      <c r="AH567" s="125"/>
      <c r="AI567" s="125"/>
      <c r="AJ567" s="125"/>
      <c r="AK567" s="125"/>
      <c r="AL567" s="125"/>
      <c r="AM567" s="125"/>
      <c r="AN567" s="125"/>
      <c r="AO567" s="125"/>
      <c r="AP567" s="125"/>
      <c r="AQ567" s="125"/>
      <c r="AR567" s="125"/>
      <c r="AS567" s="125"/>
      <c r="AT567" s="125"/>
      <c r="AU567" s="125"/>
      <c r="AV567" s="125"/>
    </row>
    <row r="568" spans="1:48" ht="12.75" customHeight="1">
      <c r="A568" s="36"/>
      <c r="B568" s="331"/>
      <c r="C568" s="36" t="s">
        <v>1758</v>
      </c>
      <c r="D568" s="421"/>
      <c r="E568" s="340"/>
      <c r="F568" s="95"/>
      <c r="G568" s="340"/>
      <c r="H568" s="340"/>
      <c r="I568" s="340"/>
      <c r="J568" s="340"/>
      <c r="K568" s="340"/>
      <c r="L568" s="340"/>
      <c r="M568" s="340"/>
      <c r="N568" s="340"/>
      <c r="O568" s="340"/>
      <c r="P568" s="340"/>
      <c r="Q568" s="95"/>
      <c r="R568" s="149"/>
      <c r="S568" s="95"/>
      <c r="T568" s="95"/>
      <c r="U568" s="95"/>
      <c r="V568" s="95"/>
      <c r="W568" s="131"/>
      <c r="X568" s="143"/>
      <c r="Y568" s="165"/>
      <c r="Z568" s="125"/>
      <c r="AA568" s="151"/>
      <c r="AB568" s="152"/>
      <c r="AC568" s="125"/>
      <c r="AD568" s="125"/>
      <c r="AE568" s="125"/>
      <c r="AF568" s="125"/>
      <c r="AG568" s="125"/>
      <c r="AH568" s="125"/>
      <c r="AI568" s="125"/>
      <c r="AJ568" s="125"/>
      <c r="AK568" s="125"/>
      <c r="AL568" s="125"/>
      <c r="AM568" s="125"/>
      <c r="AN568" s="125"/>
      <c r="AO568" s="125"/>
      <c r="AP568" s="125"/>
      <c r="AQ568" s="125"/>
      <c r="AR568" s="125"/>
      <c r="AS568" s="125"/>
      <c r="AT568" s="125"/>
      <c r="AU568" s="125"/>
      <c r="AV568" s="125"/>
    </row>
    <row r="569" spans="1:48" ht="12.75" customHeight="1">
      <c r="A569" s="222"/>
      <c r="B569" s="350"/>
      <c r="C569" s="222"/>
      <c r="D569" s="421"/>
      <c r="E569" s="340"/>
      <c r="F569" s="95"/>
      <c r="G569" s="340"/>
      <c r="H569" s="340"/>
      <c r="I569" s="340"/>
      <c r="J569" s="340"/>
      <c r="K569" s="340"/>
      <c r="L569" s="340"/>
      <c r="M569" s="340"/>
      <c r="N569" s="340"/>
      <c r="O569" s="340"/>
      <c r="P569" s="340"/>
      <c r="Q569" s="95"/>
      <c r="R569" s="149"/>
      <c r="S569" s="95"/>
      <c r="T569" s="95"/>
      <c r="U569" s="95"/>
      <c r="V569" s="95"/>
      <c r="W569" s="131"/>
      <c r="X569" s="143"/>
      <c r="Y569" s="165"/>
      <c r="Z569" s="125"/>
      <c r="AA569" s="151"/>
      <c r="AB569" s="152"/>
      <c r="AC569" s="125"/>
      <c r="AD569" s="125"/>
      <c r="AE569" s="125"/>
      <c r="AF569" s="125"/>
      <c r="AG569" s="125"/>
      <c r="AH569" s="125"/>
      <c r="AI569" s="125"/>
      <c r="AJ569" s="125"/>
      <c r="AK569" s="125"/>
      <c r="AL569" s="125"/>
      <c r="AM569" s="125"/>
      <c r="AN569" s="125"/>
      <c r="AO569" s="125"/>
      <c r="AP569" s="125"/>
      <c r="AQ569" s="125"/>
      <c r="AR569" s="125"/>
      <c r="AS569" s="125"/>
      <c r="AT569" s="125"/>
      <c r="AU569" s="125"/>
      <c r="AV569" s="125"/>
    </row>
    <row r="570" spans="1:48" ht="12.75" customHeight="1">
      <c r="A570" s="36" t="s">
        <v>449</v>
      </c>
      <c r="B570" s="331">
        <v>1148</v>
      </c>
      <c r="C570" s="285" t="s">
        <v>450</v>
      </c>
      <c r="D570" s="347">
        <v>491</v>
      </c>
      <c r="E570" s="334"/>
      <c r="F570" s="125"/>
      <c r="G570" s="168"/>
      <c r="H570" s="168"/>
      <c r="I570" s="168"/>
      <c r="J570" s="168"/>
      <c r="K570" s="168"/>
      <c r="L570" s="168"/>
      <c r="M570" s="168"/>
      <c r="N570" s="168"/>
      <c r="O570" s="169"/>
      <c r="P570" s="368">
        <v>30301</v>
      </c>
      <c r="Q570" s="339">
        <v>6060.2</v>
      </c>
      <c r="R570" s="62">
        <v>4765.2</v>
      </c>
      <c r="S570" s="340">
        <v>17595.5</v>
      </c>
      <c r="T570" s="340">
        <v>15923.5</v>
      </c>
      <c r="U570" s="340">
        <v>102373.9</v>
      </c>
      <c r="V570" s="340">
        <v>109286.7</v>
      </c>
      <c r="W570" s="390">
        <v>98145</v>
      </c>
      <c r="X570" s="142">
        <f>SUM(L570:W570)</f>
        <v>384451</v>
      </c>
      <c r="Y570" s="164">
        <f>AVERAGE(L570:W570)</f>
        <v>48056.375</v>
      </c>
      <c r="Z570" s="125"/>
      <c r="AA570" s="151"/>
      <c r="AB570" s="152"/>
      <c r="AC570" s="125"/>
      <c r="AD570" s="125"/>
      <c r="AE570" s="125"/>
      <c r="AF570" s="125"/>
      <c r="AG570" s="125"/>
      <c r="AH570" s="125"/>
      <c r="AI570" s="125"/>
      <c r="AJ570" s="125"/>
      <c r="AK570" s="125"/>
      <c r="AL570" s="125"/>
      <c r="AM570" s="125"/>
      <c r="AN570" s="125"/>
      <c r="AO570" s="125"/>
      <c r="AP570" s="125"/>
      <c r="AQ570" s="125"/>
      <c r="AR570" s="125"/>
      <c r="AS570" s="125"/>
      <c r="AT570" s="125"/>
      <c r="AU570" s="125"/>
      <c r="AV570" s="125"/>
    </row>
    <row r="571" spans="1:48" ht="12.75" customHeight="1">
      <c r="A571" s="36"/>
      <c r="B571" s="331"/>
      <c r="C571" s="36" t="s">
        <v>1588</v>
      </c>
      <c r="D571" s="337"/>
      <c r="E571" s="334"/>
      <c r="F571" s="125"/>
      <c r="G571" s="168"/>
      <c r="H571" s="168"/>
      <c r="I571" s="168"/>
      <c r="J571" s="168"/>
      <c r="K571" s="168"/>
      <c r="L571" s="168"/>
      <c r="M571" s="168"/>
      <c r="N571" s="168"/>
      <c r="O571" s="169"/>
      <c r="P571" s="369" t="s">
        <v>376</v>
      </c>
      <c r="Q571" s="349" t="s">
        <v>376</v>
      </c>
      <c r="R571" s="94" t="s">
        <v>376</v>
      </c>
      <c r="S571" s="349" t="s">
        <v>376</v>
      </c>
      <c r="T571" s="349" t="s">
        <v>376</v>
      </c>
      <c r="U571" s="340">
        <v>945.2</v>
      </c>
      <c r="V571" s="340">
        <v>1290.8399999999999</v>
      </c>
      <c r="W571" s="390">
        <v>733.75</v>
      </c>
      <c r="X571" s="143"/>
      <c r="Y571" s="165"/>
      <c r="Z571" s="125"/>
      <c r="AA571" s="151"/>
      <c r="AB571" s="152"/>
      <c r="AC571" s="125"/>
      <c r="AD571" s="125"/>
      <c r="AE571" s="125"/>
      <c r="AF571" s="125"/>
      <c r="AG571" s="125"/>
      <c r="AH571" s="125"/>
      <c r="AI571" s="125"/>
      <c r="AJ571" s="125"/>
      <c r="AK571" s="125"/>
      <c r="AL571" s="125"/>
      <c r="AM571" s="125"/>
      <c r="AN571" s="125"/>
      <c r="AO571" s="125"/>
      <c r="AP571" s="125"/>
      <c r="AQ571" s="125"/>
      <c r="AR571" s="125"/>
      <c r="AS571" s="125"/>
      <c r="AT571" s="125"/>
      <c r="AU571" s="125"/>
      <c r="AV571" s="125"/>
    </row>
    <row r="572" spans="1:48" ht="12.75" customHeight="1">
      <c r="A572" s="36"/>
      <c r="B572" s="331"/>
      <c r="C572" s="36" t="s">
        <v>1415</v>
      </c>
      <c r="D572" s="337"/>
      <c r="E572" s="370"/>
      <c r="F572" s="402"/>
      <c r="G572" s="403"/>
      <c r="H572" s="403"/>
      <c r="I572" s="403"/>
      <c r="J572" s="403"/>
      <c r="K572" s="403"/>
      <c r="L572" s="403"/>
      <c r="M572" s="403"/>
      <c r="N572" s="403"/>
      <c r="O572" s="368"/>
      <c r="P572" s="109">
        <f>'2005'!P850</f>
        <v>61.712830957230103</v>
      </c>
      <c r="Q572" s="118">
        <f>'2006'!E665</f>
        <v>12.342566191446</v>
      </c>
      <c r="R572" s="118">
        <f>'2006'!F665</f>
        <v>9.7050916496945003</v>
      </c>
      <c r="S572" s="118">
        <f>'2006'!G665</f>
        <v>35.836048879837101</v>
      </c>
      <c r="T572" s="118">
        <f>'2006'!H665</f>
        <v>32.430753564154799</v>
      </c>
      <c r="U572" s="118">
        <f>'2006'!I665</f>
        <v>208.50081466395099</v>
      </c>
      <c r="V572" s="118">
        <f>'2006'!J665</f>
        <v>222.57983706721001</v>
      </c>
      <c r="W572" s="110">
        <f>'2006'!K665</f>
        <v>199.887983706721</v>
      </c>
      <c r="X572" s="142">
        <f>SUM(L572:W572)</f>
        <v>782.995926680244</v>
      </c>
      <c r="Y572" s="164">
        <f>AVERAGE(L572:W572)</f>
        <v>97.874490835030599</v>
      </c>
      <c r="Z572" s="125"/>
      <c r="AA572" s="166">
        <f>'2006'!AC664+'2005'!AI849</f>
        <v>2969.79</v>
      </c>
      <c r="AB572" s="169">
        <f>AA572/8/D570</f>
        <v>0.75605651731160906</v>
      </c>
      <c r="AC572" s="125"/>
      <c r="AD572" s="125"/>
      <c r="AE572" s="125"/>
      <c r="AF572" s="125"/>
      <c r="AG572" s="125"/>
      <c r="AH572" s="125"/>
      <c r="AI572" s="125"/>
      <c r="AJ572" s="125"/>
      <c r="AK572" s="125"/>
      <c r="AL572" s="125"/>
      <c r="AM572" s="125"/>
      <c r="AN572" s="125"/>
      <c r="AO572" s="125"/>
      <c r="AP572" s="125"/>
      <c r="AQ572" s="125"/>
      <c r="AR572" s="125"/>
      <c r="AS572" s="125"/>
      <c r="AT572" s="125"/>
      <c r="AU572" s="125"/>
      <c r="AV572" s="125"/>
    </row>
    <row r="573" spans="1:48" ht="12.75" customHeight="1">
      <c r="A573" s="36"/>
      <c r="B573" s="331"/>
      <c r="C573" s="36" t="s">
        <v>1764</v>
      </c>
      <c r="D573" s="337"/>
      <c r="E573" s="339"/>
      <c r="F573" s="243"/>
      <c r="G573" s="339"/>
      <c r="H573" s="339"/>
      <c r="I573" s="339"/>
      <c r="J573" s="339"/>
      <c r="K573" s="339"/>
      <c r="L573" s="339"/>
      <c r="M573" s="339"/>
      <c r="N573" s="339"/>
      <c r="O573" s="339"/>
      <c r="P573" s="340"/>
      <c r="Q573" s="340"/>
      <c r="R573" s="95"/>
      <c r="S573" s="340"/>
      <c r="T573" s="340"/>
      <c r="U573" s="349" t="s">
        <v>1765</v>
      </c>
      <c r="V573" s="349" t="s">
        <v>1766</v>
      </c>
      <c r="W573" s="391" t="s">
        <v>1767</v>
      </c>
      <c r="X573" s="143"/>
      <c r="Y573" s="167">
        <f>Y572/D570</f>
        <v>0.19933704854385001</v>
      </c>
      <c r="Z573" s="125"/>
      <c r="AA573" s="151"/>
      <c r="AB573" s="152"/>
      <c r="AC573" s="125"/>
      <c r="AD573" s="125"/>
      <c r="AE573" s="125"/>
      <c r="AF573" s="125"/>
      <c r="AG573" s="125"/>
      <c r="AH573" s="125"/>
      <c r="AI573" s="125"/>
      <c r="AJ573" s="125"/>
      <c r="AK573" s="125"/>
      <c r="AL573" s="125"/>
      <c r="AM573" s="125"/>
      <c r="AN573" s="125"/>
      <c r="AO573" s="125"/>
      <c r="AP573" s="125"/>
      <c r="AQ573" s="125"/>
      <c r="AR573" s="125"/>
      <c r="AS573" s="125"/>
      <c r="AT573" s="125"/>
      <c r="AU573" s="125"/>
      <c r="AV573" s="125"/>
    </row>
    <row r="574" spans="1:48" ht="12.75" customHeight="1">
      <c r="A574" s="36"/>
      <c r="B574" s="331"/>
      <c r="C574" s="36" t="s">
        <v>1591</v>
      </c>
      <c r="D574" s="337"/>
      <c r="E574" s="340"/>
      <c r="F574" s="95"/>
      <c r="G574" s="340"/>
      <c r="H574" s="340"/>
      <c r="I574" s="340"/>
      <c r="J574" s="340"/>
      <c r="K574" s="340"/>
      <c r="L574" s="340"/>
      <c r="M574" s="340"/>
      <c r="N574" s="340"/>
      <c r="O574" s="340"/>
      <c r="P574" s="340"/>
      <c r="Q574" s="340"/>
      <c r="R574" s="95"/>
      <c r="S574" s="340"/>
      <c r="T574" s="340"/>
      <c r="U574" s="340"/>
      <c r="V574" s="340"/>
      <c r="W574" s="390"/>
      <c r="X574" s="143"/>
      <c r="Y574" s="165"/>
      <c r="Z574" s="125"/>
      <c r="AA574" s="151"/>
      <c r="AB574" s="152"/>
      <c r="AC574" s="125"/>
      <c r="AD574" s="125"/>
      <c r="AE574" s="125"/>
      <c r="AF574" s="125"/>
      <c r="AG574" s="125"/>
      <c r="AH574" s="125"/>
      <c r="AI574" s="125"/>
      <c r="AJ574" s="125"/>
      <c r="AK574" s="125"/>
      <c r="AL574" s="125"/>
      <c r="AM574" s="125"/>
      <c r="AN574" s="125"/>
      <c r="AO574" s="125"/>
      <c r="AP574" s="125"/>
      <c r="AQ574" s="125"/>
      <c r="AR574" s="125"/>
      <c r="AS574" s="125"/>
      <c r="AT574" s="125"/>
      <c r="AU574" s="125"/>
      <c r="AV574" s="125"/>
    </row>
    <row r="575" spans="1:48" ht="12.75" customHeight="1">
      <c r="A575" s="222"/>
      <c r="B575" s="350"/>
      <c r="C575" s="222"/>
      <c r="D575" s="343"/>
      <c r="E575" s="344"/>
      <c r="F575" s="171"/>
      <c r="G575" s="344"/>
      <c r="H575" s="344"/>
      <c r="I575" s="344"/>
      <c r="J575" s="344"/>
      <c r="K575" s="344"/>
      <c r="L575" s="344"/>
      <c r="M575" s="344"/>
      <c r="N575" s="344"/>
      <c r="O575" s="344"/>
      <c r="P575" s="344"/>
      <c r="Q575" s="340"/>
      <c r="R575" s="95"/>
      <c r="S575" s="340"/>
      <c r="T575" s="340"/>
      <c r="U575" s="340"/>
      <c r="V575" s="340"/>
      <c r="W575" s="390"/>
      <c r="X575" s="423"/>
      <c r="Y575" s="424"/>
      <c r="Z575" s="125"/>
      <c r="AA575" s="151"/>
      <c r="AB575" s="152"/>
      <c r="AC575" s="125"/>
      <c r="AD575" s="125"/>
      <c r="AE575" s="125"/>
      <c r="AF575" s="125"/>
      <c r="AG575" s="125"/>
      <c r="AH575" s="125"/>
      <c r="AI575" s="125"/>
      <c r="AJ575" s="125"/>
      <c r="AK575" s="125"/>
      <c r="AL575" s="125"/>
      <c r="AM575" s="125"/>
      <c r="AN575" s="125"/>
      <c r="AO575" s="125"/>
      <c r="AP575" s="125"/>
      <c r="AQ575" s="125"/>
      <c r="AR575" s="125"/>
      <c r="AS575" s="125"/>
      <c r="AT575" s="125"/>
      <c r="AU575" s="125"/>
      <c r="AV575" s="125"/>
    </row>
    <row r="576" spans="1:48" ht="12.75" customHeight="1">
      <c r="A576" s="3"/>
      <c r="B576" s="2"/>
      <c r="C576" s="3"/>
      <c r="D576" s="2"/>
      <c r="E576" s="168"/>
      <c r="F576" s="125"/>
      <c r="G576" s="168"/>
      <c r="H576" s="168"/>
      <c r="I576" s="168"/>
      <c r="J576" s="168"/>
      <c r="K576" s="168"/>
      <c r="L576" s="168"/>
      <c r="M576" s="168"/>
      <c r="N576" s="168"/>
      <c r="O576" s="168"/>
      <c r="P576" s="168"/>
      <c r="Q576" s="125"/>
      <c r="R576" s="309"/>
      <c r="S576" s="125"/>
      <c r="T576" s="125"/>
      <c r="U576" s="125"/>
      <c r="V576" s="125"/>
      <c r="W576" s="125"/>
      <c r="X576" s="125"/>
      <c r="Y576" s="125"/>
      <c r="Z576" s="125"/>
      <c r="AA576" s="151"/>
      <c r="AB576" s="152"/>
      <c r="AC576" s="125"/>
      <c r="AD576" s="125"/>
      <c r="AE576" s="125"/>
      <c r="AF576" s="125"/>
      <c r="AG576" s="125"/>
      <c r="AH576" s="125"/>
      <c r="AI576" s="125"/>
      <c r="AJ576" s="125"/>
      <c r="AK576" s="125"/>
      <c r="AL576" s="125"/>
      <c r="AM576" s="125"/>
      <c r="AN576" s="125"/>
      <c r="AO576" s="125"/>
      <c r="AP576" s="125"/>
      <c r="AQ576" s="125"/>
      <c r="AR576" s="125"/>
      <c r="AS576" s="125"/>
      <c r="AT576" s="125"/>
      <c r="AU576" s="125"/>
      <c r="AV576" s="125"/>
    </row>
    <row r="577" spans="1:48" ht="12.75" customHeight="1">
      <c r="A577" s="3"/>
      <c r="B577" s="2"/>
      <c r="C577" s="3"/>
      <c r="D577" s="2"/>
      <c r="E577" s="168"/>
      <c r="F577" s="125"/>
      <c r="G577" s="168"/>
      <c r="H577" s="168"/>
      <c r="I577" s="168"/>
      <c r="J577" s="168"/>
      <c r="K577" s="168"/>
      <c r="L577" s="168"/>
      <c r="M577" s="168"/>
      <c r="N577" s="168"/>
      <c r="O577" s="168"/>
      <c r="P577" s="168"/>
      <c r="Q577" s="125"/>
      <c r="R577" s="309"/>
      <c r="S577" s="125"/>
      <c r="T577" s="125"/>
      <c r="U577" s="125"/>
      <c r="V577" s="125"/>
      <c r="W577" s="125"/>
      <c r="X577" s="125"/>
      <c r="Y577" s="125"/>
      <c r="Z577" s="125"/>
      <c r="AA577" s="151"/>
      <c r="AB577" s="152"/>
      <c r="AC577" s="125"/>
      <c r="AD577" s="125"/>
      <c r="AE577" s="125"/>
      <c r="AF577" s="125"/>
      <c r="AG577" s="125"/>
      <c r="AH577" s="125"/>
      <c r="AI577" s="125"/>
      <c r="AJ577" s="125"/>
      <c r="AK577" s="125"/>
      <c r="AL577" s="125"/>
      <c r="AM577" s="125"/>
      <c r="AN577" s="125"/>
      <c r="AO577" s="125"/>
      <c r="AP577" s="125"/>
      <c r="AQ577" s="125"/>
      <c r="AR577" s="125"/>
      <c r="AS577" s="125"/>
      <c r="AT577" s="125"/>
      <c r="AU577" s="125"/>
      <c r="AV577" s="125"/>
    </row>
    <row r="578" spans="1:48" ht="12.75" customHeight="1">
      <c r="A578" s="425" t="s">
        <v>1592</v>
      </c>
      <c r="B578" s="161"/>
      <c r="C578" s="426"/>
      <c r="D578" s="161"/>
      <c r="E578" s="427"/>
      <c r="F578" s="426"/>
      <c r="G578" s="427"/>
      <c r="H578" s="427"/>
      <c r="I578" s="427"/>
      <c r="J578" s="427"/>
      <c r="K578" s="427"/>
      <c r="L578" s="427"/>
      <c r="M578" s="427"/>
      <c r="N578" s="427"/>
      <c r="O578" s="427"/>
      <c r="P578" s="427"/>
      <c r="Q578" s="426"/>
      <c r="R578" s="430"/>
      <c r="S578" s="426"/>
      <c r="T578" s="426"/>
      <c r="U578" s="426"/>
      <c r="V578" s="426"/>
      <c r="W578" s="426"/>
      <c r="X578" s="426"/>
      <c r="Y578" s="426"/>
      <c r="Z578" s="426"/>
      <c r="AA578" s="433"/>
      <c r="AB578" s="434"/>
      <c r="AC578" s="426"/>
      <c r="AD578" s="426"/>
      <c r="AE578" s="426"/>
      <c r="AF578" s="426"/>
      <c r="AG578" s="426"/>
      <c r="AH578" s="426"/>
      <c r="AI578" s="426"/>
      <c r="AJ578" s="426"/>
      <c r="AK578" s="426"/>
      <c r="AL578" s="426"/>
      <c r="AM578" s="426"/>
      <c r="AN578" s="426"/>
      <c r="AO578" s="426"/>
      <c r="AP578" s="426"/>
      <c r="AQ578" s="426"/>
      <c r="AR578" s="426"/>
      <c r="AS578" s="426"/>
      <c r="AT578" s="426"/>
      <c r="AU578" s="426"/>
      <c r="AV578" s="426"/>
    </row>
    <row r="579" spans="1:48" ht="12.75" customHeight="1">
      <c r="A579" s="426"/>
      <c r="B579" s="161"/>
      <c r="C579" s="426"/>
      <c r="D579" s="161"/>
      <c r="E579" s="427"/>
      <c r="F579" s="426"/>
      <c r="G579" s="427"/>
      <c r="H579" s="427"/>
      <c r="I579" s="427"/>
      <c r="J579" s="427"/>
      <c r="K579" s="427"/>
      <c r="L579" s="427"/>
      <c r="M579" s="427"/>
      <c r="N579" s="427"/>
      <c r="O579" s="427"/>
      <c r="P579" s="427"/>
      <c r="Q579" s="426"/>
      <c r="R579" s="430"/>
      <c r="S579" s="426"/>
      <c r="T579" s="426"/>
      <c r="U579" s="426"/>
      <c r="V579" s="426"/>
      <c r="W579" s="426"/>
      <c r="X579" s="426"/>
      <c r="Y579" s="426"/>
      <c r="Z579" s="426"/>
      <c r="AA579" s="433"/>
      <c r="AB579" s="434"/>
      <c r="AC579" s="426"/>
      <c r="AD579" s="426"/>
      <c r="AE579" s="426"/>
      <c r="AF579" s="426"/>
      <c r="AG579" s="426"/>
      <c r="AH579" s="426"/>
      <c r="AI579" s="426"/>
      <c r="AJ579" s="426"/>
      <c r="AK579" s="426"/>
      <c r="AL579" s="426"/>
      <c r="AM579" s="426"/>
      <c r="AN579" s="426"/>
      <c r="AO579" s="426"/>
      <c r="AP579" s="426"/>
      <c r="AQ579" s="426"/>
      <c r="AR579" s="426"/>
      <c r="AS579" s="426"/>
      <c r="AT579" s="426"/>
      <c r="AU579" s="426"/>
      <c r="AV579" s="426"/>
    </row>
    <row r="580" spans="1:48" ht="12.75" customHeight="1">
      <c r="A580" s="426" t="s">
        <v>1593</v>
      </c>
      <c r="B580" s="161"/>
      <c r="C580" s="426"/>
      <c r="D580" s="161"/>
      <c r="E580" s="427"/>
      <c r="F580" s="426"/>
      <c r="G580" s="427"/>
      <c r="H580" s="427"/>
      <c r="I580" s="427"/>
      <c r="J580" s="427"/>
      <c r="K580" s="427"/>
      <c r="L580" s="427"/>
      <c r="M580" s="427"/>
      <c r="N580" s="427"/>
      <c r="O580" s="427"/>
      <c r="P580" s="427"/>
      <c r="Q580" s="426"/>
      <c r="R580" s="430"/>
      <c r="S580" s="426"/>
      <c r="T580" s="426"/>
      <c r="U580" s="426"/>
      <c r="V580" s="426"/>
      <c r="W580" s="431">
        <f>SUM(W9:W579)</f>
        <v>4926404.71961476</v>
      </c>
      <c r="X580" s="432"/>
      <c r="Y580" s="432"/>
      <c r="Z580" s="432"/>
      <c r="AA580" s="435"/>
      <c r="AB580" s="436"/>
      <c r="AC580" s="432"/>
      <c r="AD580" s="432"/>
      <c r="AE580" s="432"/>
      <c r="AF580" s="432"/>
      <c r="AG580" s="432"/>
      <c r="AH580" s="426"/>
      <c r="AI580" s="426"/>
      <c r="AJ580" s="426"/>
      <c r="AK580" s="426"/>
      <c r="AL580" s="426"/>
      <c r="AM580" s="426"/>
      <c r="AN580" s="426"/>
      <c r="AO580" s="426"/>
      <c r="AP580" s="426"/>
      <c r="AQ580" s="426"/>
      <c r="AR580" s="426"/>
      <c r="AS580" s="426"/>
      <c r="AT580" s="426"/>
      <c r="AU580" s="426"/>
      <c r="AV580" s="426"/>
    </row>
    <row r="581" spans="1:48" ht="12.75" customHeight="1">
      <c r="A581" s="426" t="s">
        <v>1594</v>
      </c>
      <c r="B581" s="161"/>
      <c r="C581" s="426"/>
      <c r="D581" s="161"/>
      <c r="E581" s="427"/>
      <c r="F581" s="426"/>
      <c r="G581" s="427"/>
      <c r="H581" s="427"/>
      <c r="I581" s="427"/>
      <c r="J581" s="427"/>
      <c r="K581" s="427"/>
      <c r="L581" s="427"/>
      <c r="M581" s="427"/>
      <c r="N581" s="427"/>
      <c r="O581" s="427"/>
      <c r="P581" s="427"/>
      <c r="Q581" s="426"/>
      <c r="R581" s="430"/>
      <c r="S581" s="426"/>
      <c r="T581" s="426"/>
      <c r="U581" s="426"/>
      <c r="V581" s="426"/>
      <c r="W581" s="426"/>
      <c r="X581" s="426"/>
      <c r="Y581" s="426"/>
      <c r="Z581" s="426"/>
      <c r="AA581" s="433"/>
      <c r="AB581" s="434"/>
      <c r="AC581" s="426"/>
      <c r="AD581" s="426"/>
      <c r="AE581" s="426"/>
      <c r="AF581" s="426"/>
      <c r="AG581" s="426"/>
      <c r="AH581" s="426"/>
      <c r="AI581" s="426"/>
      <c r="AJ581" s="426"/>
      <c r="AK581" s="426"/>
      <c r="AL581" s="426"/>
      <c r="AM581" s="426"/>
      <c r="AN581" s="426"/>
      <c r="AO581" s="426"/>
      <c r="AP581" s="426"/>
      <c r="AQ581" s="426"/>
      <c r="AR581" s="426"/>
      <c r="AS581" s="426"/>
      <c r="AT581" s="426"/>
      <c r="AU581" s="426"/>
      <c r="AV581" s="426"/>
    </row>
    <row r="582" spans="1:48" ht="12.75" customHeight="1">
      <c r="A582" s="426" t="s">
        <v>1595</v>
      </c>
      <c r="B582" s="161"/>
      <c r="C582" s="426"/>
      <c r="D582" s="161"/>
      <c r="E582" s="427"/>
      <c r="F582" s="426"/>
      <c r="G582" s="427"/>
      <c r="H582" s="427"/>
      <c r="I582" s="427"/>
      <c r="J582" s="427"/>
      <c r="K582" s="427"/>
      <c r="L582" s="427"/>
      <c r="M582" s="427"/>
      <c r="N582" s="427"/>
      <c r="O582" s="427"/>
      <c r="P582" s="427"/>
      <c r="Q582" s="426"/>
      <c r="R582" s="430"/>
      <c r="S582" s="426"/>
      <c r="T582" s="426"/>
      <c r="U582" s="426"/>
      <c r="V582" s="426"/>
      <c r="W582" s="426"/>
      <c r="X582" s="426"/>
      <c r="Y582" s="426"/>
      <c r="Z582" s="426"/>
      <c r="AA582" s="433"/>
      <c r="AB582" s="434"/>
      <c r="AC582" s="426"/>
      <c r="AD582" s="426"/>
      <c r="AE582" s="426"/>
      <c r="AF582" s="426"/>
      <c r="AG582" s="426"/>
      <c r="AH582" s="426"/>
      <c r="AI582" s="426"/>
      <c r="AJ582" s="426"/>
      <c r="AK582" s="426"/>
      <c r="AL582" s="426"/>
      <c r="AM582" s="426"/>
      <c r="AN582" s="426"/>
      <c r="AO582" s="426"/>
      <c r="AP582" s="426"/>
      <c r="AQ582" s="426"/>
      <c r="AR582" s="426"/>
      <c r="AS582" s="426"/>
      <c r="AT582" s="426"/>
      <c r="AU582" s="426"/>
      <c r="AV582" s="426"/>
    </row>
    <row r="583" spans="1:48" ht="12.75" customHeight="1">
      <c r="A583" s="426"/>
      <c r="B583" s="161"/>
      <c r="C583" s="426"/>
      <c r="D583" s="161"/>
      <c r="E583" s="427"/>
      <c r="F583" s="426"/>
      <c r="G583" s="427"/>
      <c r="H583" s="427"/>
      <c r="I583" s="427"/>
      <c r="J583" s="427"/>
      <c r="K583" s="427"/>
      <c r="L583" s="427"/>
      <c r="M583" s="427"/>
      <c r="N583" s="427"/>
      <c r="O583" s="427"/>
      <c r="P583" s="427"/>
      <c r="Q583" s="426"/>
      <c r="R583" s="430"/>
      <c r="S583" s="426"/>
      <c r="T583" s="426"/>
      <c r="U583" s="426"/>
      <c r="V583" s="426"/>
      <c r="W583" s="426"/>
      <c r="X583" s="426"/>
      <c r="Y583" s="426"/>
      <c r="Z583" s="426"/>
      <c r="AA583" s="433"/>
      <c r="AB583" s="434"/>
      <c r="AC583" s="426"/>
      <c r="AD583" s="426"/>
      <c r="AE583" s="426"/>
      <c r="AF583" s="426"/>
      <c r="AG583" s="426"/>
      <c r="AH583" s="426"/>
      <c r="AI583" s="426"/>
      <c r="AJ583" s="426"/>
      <c r="AK583" s="426"/>
      <c r="AL583" s="426"/>
      <c r="AM583" s="426"/>
      <c r="AN583" s="426"/>
      <c r="AO583" s="426"/>
      <c r="AP583" s="426"/>
      <c r="AQ583" s="426"/>
      <c r="AR583" s="426"/>
      <c r="AS583" s="426"/>
      <c r="AT583" s="426"/>
      <c r="AU583" s="426"/>
      <c r="AV583" s="426"/>
    </row>
    <row r="584" spans="1:48" ht="12.75" customHeight="1">
      <c r="A584" s="425" t="s">
        <v>1596</v>
      </c>
      <c r="B584" s="155"/>
      <c r="C584" s="428"/>
      <c r="D584" s="155"/>
      <c r="E584" s="125"/>
      <c r="F584" s="125"/>
      <c r="G584" s="125"/>
      <c r="H584" s="125"/>
      <c r="I584" s="125"/>
      <c r="J584" s="125"/>
      <c r="K584" s="125"/>
      <c r="L584" s="125"/>
      <c r="M584" s="125"/>
      <c r="N584" s="125"/>
      <c r="O584" s="125"/>
      <c r="P584" s="125"/>
      <c r="Q584" s="125"/>
      <c r="R584" s="309"/>
      <c r="S584" s="125"/>
      <c r="T584" s="125"/>
      <c r="U584" s="125"/>
      <c r="V584" s="125"/>
      <c r="W584" s="125"/>
      <c r="X584" s="125"/>
      <c r="Y584" s="125"/>
      <c r="Z584" s="125"/>
      <c r="AA584" s="151"/>
      <c r="AB584" s="152"/>
      <c r="AC584" s="125"/>
      <c r="AD584" s="125"/>
      <c r="AE584" s="125"/>
      <c r="AF584" s="125"/>
      <c r="AG584" s="125"/>
      <c r="AH584" s="125"/>
      <c r="AI584" s="125"/>
      <c r="AJ584" s="125"/>
      <c r="AK584" s="125"/>
      <c r="AL584" s="125"/>
      <c r="AM584" s="125"/>
      <c r="AN584" s="125"/>
      <c r="AO584" s="125"/>
      <c r="AP584" s="125"/>
      <c r="AQ584" s="125"/>
      <c r="AR584" s="125"/>
      <c r="AS584" s="125"/>
      <c r="AT584" s="125"/>
      <c r="AU584" s="125"/>
      <c r="AV584" s="125"/>
    </row>
    <row r="585" spans="1:48" ht="12.75" customHeight="1">
      <c r="A585" s="426" t="s">
        <v>1597</v>
      </c>
      <c r="B585" s="155"/>
      <c r="C585" s="429" t="s">
        <v>660</v>
      </c>
      <c r="D585" s="155"/>
      <c r="E585" s="125"/>
      <c r="F585" s="426" t="s">
        <v>1598</v>
      </c>
      <c r="G585" s="125"/>
      <c r="H585" s="125"/>
      <c r="I585" s="125"/>
      <c r="J585" s="125"/>
      <c r="K585" s="125"/>
      <c r="L585" s="125"/>
      <c r="M585" s="125"/>
      <c r="N585" s="125"/>
      <c r="O585" s="125"/>
      <c r="P585" s="125"/>
      <c r="Q585" s="125"/>
      <c r="R585" s="125"/>
      <c r="S585" s="309"/>
      <c r="T585" s="309">
        <f>SUM(T9:T584)</f>
        <v>10959416.3886212</v>
      </c>
      <c r="U585" s="309">
        <f>SUM(U9:U584)</f>
        <v>11292056.676260101</v>
      </c>
      <c r="V585" s="125"/>
      <c r="W585" s="125"/>
      <c r="X585" s="125"/>
      <c r="Y585" s="125"/>
      <c r="Z585" s="125"/>
      <c r="AA585" s="151"/>
      <c r="AB585" s="152"/>
      <c r="AC585" s="125"/>
      <c r="AD585" s="125"/>
      <c r="AE585" s="125"/>
      <c r="AF585" s="125"/>
      <c r="AG585" s="125"/>
      <c r="AH585" s="125"/>
      <c r="AI585" s="125"/>
      <c r="AJ585" s="125"/>
      <c r="AK585" s="125"/>
      <c r="AL585" s="125"/>
      <c r="AM585" s="125"/>
      <c r="AN585" s="125"/>
      <c r="AO585" s="125"/>
      <c r="AP585" s="125"/>
      <c r="AQ585" s="125"/>
      <c r="AR585" s="125"/>
      <c r="AS585" s="125"/>
      <c r="AT585" s="125"/>
      <c r="AU585" s="125"/>
      <c r="AV585" s="125"/>
    </row>
    <row r="586" spans="1:48" ht="12.75" customHeight="1">
      <c r="A586" s="125"/>
      <c r="B586" s="155"/>
      <c r="C586" s="125"/>
      <c r="D586" s="155"/>
      <c r="E586" s="125"/>
      <c r="F586" s="125"/>
      <c r="G586" s="125"/>
      <c r="H586" s="125"/>
      <c r="I586" s="125"/>
      <c r="J586" s="125"/>
      <c r="K586" s="125"/>
      <c r="L586" s="125"/>
      <c r="M586" s="125"/>
      <c r="N586" s="125"/>
      <c r="O586" s="125"/>
      <c r="P586" s="125"/>
      <c r="Q586" s="125"/>
      <c r="R586" s="125"/>
      <c r="S586" s="125"/>
      <c r="T586" s="125"/>
      <c r="U586" s="125"/>
      <c r="V586" s="125"/>
      <c r="W586" s="125"/>
      <c r="X586" s="125"/>
      <c r="Y586" s="125"/>
      <c r="Z586" s="125"/>
      <c r="AA586" s="151"/>
      <c r="AB586" s="152"/>
      <c r="AC586" s="125"/>
      <c r="AD586" s="125"/>
      <c r="AE586" s="125"/>
      <c r="AF586" s="125"/>
      <c r="AG586" s="125"/>
      <c r="AH586" s="125"/>
      <c r="AI586" s="125"/>
      <c r="AJ586" s="125"/>
      <c r="AK586" s="125"/>
      <c r="AL586" s="125"/>
      <c r="AM586" s="125"/>
      <c r="AN586" s="125"/>
      <c r="AO586" s="125"/>
      <c r="AP586" s="125"/>
      <c r="AQ586" s="125"/>
      <c r="AR586" s="125"/>
      <c r="AS586" s="125"/>
      <c r="AT586" s="125"/>
      <c r="AU586" s="125"/>
      <c r="AV586" s="125"/>
    </row>
    <row r="587" spans="1:48" ht="12.75" customHeight="1">
      <c r="A587" s="125"/>
      <c r="B587" s="161" t="s">
        <v>1599</v>
      </c>
      <c r="C587" s="426" t="s">
        <v>1600</v>
      </c>
      <c r="D587" s="155"/>
      <c r="E587" s="125"/>
      <c r="F587" s="426" t="s">
        <v>1601</v>
      </c>
      <c r="G587" s="125"/>
      <c r="H587" s="125"/>
      <c r="I587" s="125"/>
      <c r="J587" s="125"/>
      <c r="K587" s="125"/>
      <c r="L587" s="125"/>
      <c r="M587" s="125"/>
      <c r="N587" s="125"/>
      <c r="O587" s="125"/>
      <c r="P587" s="125"/>
      <c r="Q587" s="125"/>
      <c r="R587" s="125"/>
      <c r="S587" s="125"/>
      <c r="T587" s="125"/>
      <c r="U587" s="125"/>
      <c r="V587" s="125"/>
      <c r="W587" s="125"/>
      <c r="X587" s="125"/>
      <c r="Y587" s="125"/>
      <c r="Z587" s="125"/>
      <c r="AA587" s="151"/>
      <c r="AB587" s="152"/>
      <c r="AC587" s="125"/>
      <c r="AD587" s="125"/>
      <c r="AE587" s="125"/>
      <c r="AF587" s="125"/>
      <c r="AG587" s="125"/>
      <c r="AH587" s="125"/>
      <c r="AI587" s="125"/>
      <c r="AJ587" s="125"/>
      <c r="AK587" s="125"/>
      <c r="AL587" s="125"/>
      <c r="AM587" s="125"/>
      <c r="AN587" s="125"/>
      <c r="AO587" s="125"/>
      <c r="AP587" s="125"/>
      <c r="AQ587" s="125"/>
      <c r="AR587" s="125"/>
      <c r="AS587" s="125"/>
      <c r="AT587" s="125"/>
      <c r="AU587" s="125"/>
      <c r="AV587" s="125"/>
    </row>
    <row r="588" spans="1:48" ht="12.75" customHeight="1">
      <c r="A588" s="125"/>
      <c r="B588" s="161"/>
      <c r="C588" s="426" t="s">
        <v>1602</v>
      </c>
      <c r="D588" s="155"/>
      <c r="E588" s="125"/>
      <c r="F588" s="125"/>
      <c r="G588" s="125"/>
      <c r="H588" s="125"/>
      <c r="I588" s="125"/>
      <c r="J588" s="125"/>
      <c r="K588" s="125"/>
      <c r="L588" s="125"/>
      <c r="M588" s="125"/>
      <c r="N588" s="125"/>
      <c r="O588" s="125"/>
      <c r="P588" s="125"/>
      <c r="Q588" s="125"/>
      <c r="R588" s="125"/>
      <c r="S588" s="125"/>
      <c r="T588" s="125"/>
      <c r="U588" s="125"/>
      <c r="V588" s="125"/>
      <c r="W588" s="125"/>
      <c r="X588" s="125"/>
      <c r="Y588" s="125"/>
      <c r="Z588" s="125"/>
      <c r="AA588" s="151"/>
      <c r="AB588" s="152"/>
      <c r="AC588" s="125"/>
      <c r="AD588" s="125"/>
      <c r="AE588" s="125"/>
      <c r="AF588" s="125"/>
      <c r="AG588" s="125"/>
      <c r="AH588" s="125"/>
      <c r="AI588" s="125"/>
      <c r="AJ588" s="125"/>
      <c r="AK588" s="125"/>
      <c r="AL588" s="125"/>
      <c r="AM588" s="125"/>
      <c r="AN588" s="125"/>
      <c r="AO588" s="125"/>
      <c r="AP588" s="125"/>
      <c r="AQ588" s="125"/>
      <c r="AR588" s="125"/>
      <c r="AS588" s="125"/>
      <c r="AT588" s="125"/>
      <c r="AU588" s="125"/>
      <c r="AV588" s="125"/>
    </row>
    <row r="589" spans="1:48" ht="12.75" customHeight="1">
      <c r="A589" s="125"/>
      <c r="B589" s="161"/>
      <c r="C589" s="426" t="s">
        <v>1603</v>
      </c>
      <c r="D589" s="155"/>
      <c r="E589" s="125"/>
      <c r="F589" s="426" t="s">
        <v>1604</v>
      </c>
      <c r="G589" s="125"/>
      <c r="H589" s="125"/>
      <c r="I589" s="125"/>
      <c r="J589" s="125"/>
      <c r="K589" s="125"/>
      <c r="L589" s="125"/>
      <c r="M589" s="125"/>
      <c r="N589" s="125"/>
      <c r="O589" s="125"/>
      <c r="P589" s="125"/>
      <c r="Q589" s="125"/>
      <c r="R589" s="125"/>
      <c r="S589" s="125"/>
      <c r="T589" s="125"/>
      <c r="U589" s="125"/>
      <c r="V589" s="125"/>
      <c r="W589" s="125"/>
      <c r="X589" s="125"/>
      <c r="Y589" s="125"/>
      <c r="Z589" s="125"/>
      <c r="AA589" s="151"/>
      <c r="AB589" s="152"/>
      <c r="AC589" s="125"/>
      <c r="AD589" s="125"/>
      <c r="AE589" s="125"/>
      <c r="AF589" s="125"/>
      <c r="AG589" s="125"/>
      <c r="AH589" s="125"/>
      <c r="AI589" s="125"/>
      <c r="AJ589" s="125"/>
      <c r="AK589" s="125"/>
      <c r="AL589" s="125"/>
      <c r="AM589" s="125"/>
      <c r="AN589" s="125"/>
      <c r="AO589" s="125"/>
      <c r="AP589" s="125"/>
      <c r="AQ589" s="125"/>
      <c r="AR589" s="125"/>
      <c r="AS589" s="125"/>
      <c r="AT589" s="125"/>
      <c r="AU589" s="125"/>
      <c r="AV589" s="125"/>
    </row>
    <row r="590" spans="1:48" ht="12.75" customHeight="1">
      <c r="A590" s="125"/>
      <c r="B590" s="155"/>
      <c r="C590" s="125"/>
      <c r="D590" s="155"/>
      <c r="E590" s="125"/>
      <c r="F590" s="125"/>
      <c r="G590" s="125"/>
      <c r="H590" s="125"/>
      <c r="I590" s="125"/>
      <c r="J590" s="125"/>
      <c r="K590" s="125"/>
      <c r="L590" s="125"/>
      <c r="M590" s="125"/>
      <c r="N590" s="125"/>
      <c r="O590" s="125"/>
      <c r="P590" s="125"/>
      <c r="Q590" s="125"/>
      <c r="R590" s="125"/>
      <c r="S590" s="125"/>
      <c r="T590" s="125"/>
      <c r="U590" s="125"/>
      <c r="V590" s="125"/>
      <c r="W590" s="125"/>
      <c r="X590" s="125"/>
      <c r="Y590" s="125"/>
      <c r="Z590" s="125"/>
      <c r="AA590" s="151"/>
      <c r="AB590" s="152"/>
      <c r="AC590" s="125"/>
      <c r="AD590" s="125"/>
      <c r="AE590" s="125"/>
      <c r="AF590" s="125"/>
      <c r="AG590" s="125"/>
      <c r="AH590" s="125"/>
      <c r="AI590" s="125"/>
      <c r="AJ590" s="125"/>
      <c r="AK590" s="125"/>
      <c r="AL590" s="125"/>
      <c r="AM590" s="125"/>
      <c r="AN590" s="125"/>
      <c r="AO590" s="125"/>
      <c r="AP590" s="125"/>
      <c r="AQ590" s="125"/>
      <c r="AR590" s="125"/>
      <c r="AS590" s="125"/>
      <c r="AT590" s="125"/>
      <c r="AU590" s="125"/>
      <c r="AV590" s="125"/>
    </row>
    <row r="591" spans="1:48" ht="12.75" customHeight="1">
      <c r="A591" s="125"/>
      <c r="B591" s="155"/>
      <c r="C591" s="426"/>
      <c r="D591" s="155"/>
      <c r="E591" s="125"/>
      <c r="F591" s="426" t="s">
        <v>1605</v>
      </c>
      <c r="G591" s="125"/>
      <c r="H591" s="125"/>
      <c r="I591" s="125"/>
      <c r="J591" s="125"/>
      <c r="K591" s="125"/>
      <c r="L591" s="125"/>
      <c r="M591" s="125"/>
      <c r="N591" s="125"/>
      <c r="O591" s="125"/>
      <c r="P591" s="125"/>
      <c r="Q591" s="125"/>
      <c r="R591" s="125"/>
      <c r="S591" s="125"/>
      <c r="T591" s="125"/>
      <c r="U591" s="125"/>
      <c r="V591" s="125"/>
      <c r="W591" s="125"/>
      <c r="X591" s="125"/>
      <c r="Y591" s="125"/>
      <c r="Z591" s="125"/>
      <c r="AA591" s="151"/>
      <c r="AB591" s="152"/>
      <c r="AC591" s="125"/>
      <c r="AD591" s="125"/>
      <c r="AE591" s="125"/>
      <c r="AF591" s="125"/>
      <c r="AG591" s="125"/>
      <c r="AH591" s="125"/>
      <c r="AI591" s="125"/>
      <c r="AJ591" s="125"/>
      <c r="AK591" s="125"/>
      <c r="AL591" s="125"/>
      <c r="AM591" s="125"/>
      <c r="AN591" s="125"/>
      <c r="AO591" s="125"/>
      <c r="AP591" s="125"/>
      <c r="AQ591" s="125"/>
      <c r="AR591" s="125"/>
      <c r="AS591" s="125"/>
      <c r="AT591" s="125"/>
      <c r="AU591" s="125"/>
      <c r="AV591" s="125"/>
    </row>
    <row r="592" spans="1:48" ht="12.75" customHeight="1">
      <c r="A592" s="125"/>
      <c r="B592" s="155"/>
      <c r="C592" s="125"/>
      <c r="D592" s="155"/>
      <c r="E592" s="125"/>
      <c r="F592" s="125"/>
      <c r="G592" s="125"/>
      <c r="H592" s="125"/>
      <c r="I592" s="125"/>
      <c r="J592" s="125"/>
      <c r="K592" s="125"/>
      <c r="L592" s="125"/>
      <c r="M592" s="125"/>
      <c r="N592" s="125"/>
      <c r="O592" s="125"/>
      <c r="P592" s="125"/>
      <c r="Q592" s="125"/>
      <c r="R592" s="125"/>
      <c r="S592" s="125"/>
      <c r="T592" s="125"/>
      <c r="U592" s="125"/>
      <c r="V592" s="125"/>
      <c r="W592" s="125"/>
      <c r="X592" s="125"/>
      <c r="Y592" s="125"/>
      <c r="Z592" s="125"/>
      <c r="AA592" s="151"/>
      <c r="AB592" s="152"/>
      <c r="AC592" s="125"/>
      <c r="AD592" s="125"/>
      <c r="AE592" s="125"/>
      <c r="AF592" s="125"/>
      <c r="AG592" s="125"/>
      <c r="AH592" s="125"/>
      <c r="AI592" s="125"/>
      <c r="AJ592" s="125"/>
      <c r="AK592" s="125"/>
      <c r="AL592" s="125"/>
      <c r="AM592" s="125"/>
      <c r="AN592" s="125"/>
      <c r="AO592" s="125"/>
      <c r="AP592" s="125"/>
      <c r="AQ592" s="125"/>
      <c r="AR592" s="125"/>
      <c r="AS592" s="125"/>
      <c r="AT592" s="125"/>
      <c r="AU592" s="125"/>
      <c r="AV592" s="125"/>
    </row>
    <row r="593" spans="1:48" ht="12.75" customHeight="1">
      <c r="A593" s="125"/>
      <c r="B593" s="155"/>
      <c r="C593" s="426"/>
      <c r="D593" s="155"/>
      <c r="E593" s="125"/>
      <c r="F593" s="125"/>
      <c r="G593" s="125"/>
      <c r="H593" s="125"/>
      <c r="I593" s="125"/>
      <c r="J593" s="125"/>
      <c r="K593" s="125"/>
      <c r="L593" s="125"/>
      <c r="M593" s="125"/>
      <c r="N593" s="125"/>
      <c r="O593" s="125"/>
      <c r="P593" s="125"/>
      <c r="Q593" s="125"/>
      <c r="R593" s="125"/>
      <c r="S593" s="125"/>
      <c r="T593" s="125"/>
      <c r="U593" s="125"/>
      <c r="V593" s="125"/>
      <c r="W593" s="125"/>
      <c r="X593" s="125"/>
      <c r="Y593" s="125"/>
      <c r="Z593" s="125"/>
      <c r="AA593" s="151"/>
      <c r="AB593" s="152"/>
      <c r="AC593" s="125"/>
      <c r="AD593" s="125"/>
      <c r="AE593" s="125"/>
      <c r="AF593" s="125"/>
      <c r="AG593" s="125"/>
      <c r="AH593" s="125"/>
      <c r="AI593" s="125"/>
      <c r="AJ593" s="125"/>
      <c r="AK593" s="125"/>
      <c r="AL593" s="125"/>
      <c r="AM593" s="125"/>
      <c r="AN593" s="125"/>
      <c r="AO593" s="125"/>
      <c r="AP593" s="125"/>
      <c r="AQ593" s="125"/>
      <c r="AR593" s="125"/>
      <c r="AS593" s="125"/>
      <c r="AT593" s="125"/>
      <c r="AU593" s="125"/>
      <c r="AV593" s="125"/>
    </row>
    <row r="594" spans="1:48" ht="12.75" customHeight="1">
      <c r="A594" s="125"/>
      <c r="B594" s="155"/>
      <c r="C594" s="125"/>
      <c r="D594" s="155"/>
      <c r="E594" s="125"/>
      <c r="F594" s="125"/>
      <c r="G594" s="125"/>
      <c r="H594" s="125"/>
      <c r="I594" s="125"/>
      <c r="J594" s="125"/>
      <c r="K594" s="125"/>
      <c r="L594" s="125"/>
      <c r="M594" s="125"/>
      <c r="N594" s="125"/>
      <c r="O594" s="125"/>
      <c r="P594" s="125"/>
      <c r="Q594" s="125"/>
      <c r="R594" s="125"/>
      <c r="S594" s="125"/>
      <c r="T594" s="125"/>
      <c r="U594" s="125"/>
      <c r="V594" s="125"/>
      <c r="W594" s="125"/>
      <c r="X594" s="125"/>
      <c r="Y594" s="125"/>
      <c r="Z594" s="125"/>
      <c r="AA594" s="151"/>
      <c r="AB594" s="152"/>
      <c r="AC594" s="125"/>
      <c r="AD594" s="125"/>
      <c r="AE594" s="125"/>
      <c r="AF594" s="125"/>
      <c r="AG594" s="125"/>
      <c r="AH594" s="125"/>
      <c r="AI594" s="125"/>
      <c r="AJ594" s="125"/>
      <c r="AK594" s="125"/>
      <c r="AL594" s="125"/>
      <c r="AM594" s="125"/>
      <c r="AN594" s="125"/>
      <c r="AO594" s="125"/>
      <c r="AP594" s="125"/>
      <c r="AQ594" s="125"/>
      <c r="AR594" s="125"/>
      <c r="AS594" s="125"/>
      <c r="AT594" s="125"/>
      <c r="AU594" s="125"/>
      <c r="AV594" s="125"/>
    </row>
    <row r="595" spans="1:48" ht="12.75" customHeight="1">
      <c r="A595" s="125"/>
      <c r="B595" s="155"/>
      <c r="C595" s="426"/>
      <c r="D595" s="155"/>
      <c r="E595" s="125"/>
      <c r="F595" s="125"/>
      <c r="G595" s="125"/>
      <c r="H595" s="125"/>
      <c r="I595" s="125"/>
      <c r="J595" s="125"/>
      <c r="K595" s="125"/>
      <c r="L595" s="125"/>
      <c r="M595" s="125"/>
      <c r="N595" s="125"/>
      <c r="O595" s="125"/>
      <c r="P595" s="125"/>
      <c r="Q595" s="125"/>
      <c r="R595" s="125"/>
      <c r="S595" s="125"/>
      <c r="T595" s="125"/>
      <c r="U595" s="125"/>
      <c r="V595" s="125"/>
      <c r="W595" s="125"/>
      <c r="X595" s="125"/>
      <c r="Y595" s="125"/>
      <c r="Z595" s="125"/>
      <c r="AA595" s="151"/>
      <c r="AB595" s="152"/>
      <c r="AC595" s="125"/>
      <c r="AD595" s="125"/>
      <c r="AE595" s="125"/>
      <c r="AF595" s="125"/>
      <c r="AG595" s="125"/>
      <c r="AH595" s="125"/>
      <c r="AI595" s="125"/>
      <c r="AJ595" s="125"/>
      <c r="AK595" s="125"/>
      <c r="AL595" s="125"/>
      <c r="AM595" s="125"/>
      <c r="AN595" s="125"/>
      <c r="AO595" s="125"/>
      <c r="AP595" s="125"/>
      <c r="AQ595" s="125"/>
      <c r="AR595" s="125"/>
      <c r="AS595" s="125"/>
      <c r="AT595" s="125"/>
      <c r="AU595" s="125"/>
      <c r="AV595" s="125"/>
    </row>
    <row r="596" spans="1:48" ht="12.75" customHeight="1">
      <c r="A596" s="125"/>
      <c r="B596" s="155"/>
      <c r="C596" s="125"/>
      <c r="D596" s="155"/>
      <c r="E596" s="125"/>
      <c r="F596" s="125"/>
      <c r="G596" s="125"/>
      <c r="H596" s="125"/>
      <c r="I596" s="125"/>
      <c r="J596" s="125"/>
      <c r="K596" s="125"/>
      <c r="L596" s="125"/>
      <c r="M596" s="125"/>
      <c r="N596" s="125"/>
      <c r="O596" s="125"/>
      <c r="P596" s="125"/>
      <c r="Q596" s="125"/>
      <c r="R596" s="125"/>
      <c r="S596" s="125"/>
      <c r="T596" s="125"/>
      <c r="U596" s="125"/>
      <c r="V596" s="125"/>
      <c r="W596" s="125"/>
      <c r="X596" s="125"/>
      <c r="Y596" s="125"/>
      <c r="Z596" s="125"/>
      <c r="AA596" s="151"/>
      <c r="AB596" s="152"/>
      <c r="AC596" s="125"/>
      <c r="AD596" s="125"/>
      <c r="AE596" s="125"/>
      <c r="AF596" s="125"/>
      <c r="AG596" s="125"/>
      <c r="AH596" s="125"/>
      <c r="AI596" s="125"/>
      <c r="AJ596" s="125"/>
      <c r="AK596" s="125"/>
      <c r="AL596" s="125"/>
      <c r="AM596" s="125"/>
      <c r="AN596" s="125"/>
      <c r="AO596" s="125"/>
      <c r="AP596" s="125"/>
      <c r="AQ596" s="125"/>
      <c r="AR596" s="125"/>
      <c r="AS596" s="125"/>
      <c r="AT596" s="125"/>
      <c r="AU596" s="125"/>
      <c r="AV596" s="125"/>
    </row>
    <row r="597" spans="1:48" ht="12.75" customHeight="1">
      <c r="A597" s="125"/>
      <c r="B597" s="155"/>
      <c r="C597" s="125" t="s">
        <v>1597</v>
      </c>
      <c r="D597" s="429">
        <f>SUM(D9:D590)</f>
        <v>213687.19</v>
      </c>
      <c r="E597" s="125"/>
      <c r="F597" s="125"/>
      <c r="G597" s="125"/>
      <c r="H597" s="125"/>
      <c r="I597" s="125"/>
      <c r="J597" s="125"/>
      <c r="K597" s="125"/>
      <c r="L597" s="125"/>
      <c r="M597" s="125"/>
      <c r="N597" s="125"/>
      <c r="O597" s="125"/>
      <c r="P597" s="125"/>
      <c r="Q597" s="125"/>
      <c r="R597" s="125"/>
      <c r="S597" s="125"/>
      <c r="T597" s="125"/>
      <c r="U597" s="125"/>
      <c r="V597" s="125"/>
      <c r="W597" s="125"/>
      <c r="X597" s="125"/>
      <c r="Y597" s="125"/>
      <c r="Z597" s="125"/>
      <c r="AA597" s="151"/>
      <c r="AB597" s="152"/>
      <c r="AC597" s="125"/>
      <c r="AD597" s="125"/>
      <c r="AE597" s="125"/>
      <c r="AF597" s="125"/>
      <c r="AG597" s="125"/>
      <c r="AH597" s="125"/>
      <c r="AI597" s="125"/>
      <c r="AJ597" s="125"/>
      <c r="AK597" s="125"/>
      <c r="AL597" s="125"/>
      <c r="AM597" s="125"/>
      <c r="AN597" s="125"/>
      <c r="AO597" s="125"/>
      <c r="AP597" s="125"/>
      <c r="AQ597" s="125"/>
      <c r="AR597" s="125"/>
      <c r="AS597" s="125"/>
      <c r="AT597" s="125"/>
      <c r="AU597" s="125"/>
      <c r="AV597" s="125"/>
    </row>
  </sheetData>
  <mergeCells count="7">
    <mergeCell ref="C274:D274"/>
    <mergeCell ref="C329:D329"/>
    <mergeCell ref="C24:D24"/>
    <mergeCell ref="C30:D30"/>
    <mergeCell ref="C87:D87"/>
    <mergeCell ref="C103:D103"/>
    <mergeCell ref="C273:D273"/>
  </mergeCells>
  <pageMargins left="0.15" right="0.15" top="0.32" bottom="0.46" header="0" footer="0"/>
  <pageSetup paperSize="8" orientation="landscape"/>
  <rowBreaks count="8" manualBreakCount="8">
    <brk id="66" man="1"/>
    <brk id="117" man="1"/>
    <brk id="188" man="1"/>
    <brk id="268" man="1"/>
    <brk id="307" man="1"/>
    <brk id="375" man="1"/>
    <brk id="458" man="1"/>
    <brk id="531" man="1"/>
  </rowBreaks>
  <colBreaks count="1" manualBreakCount="1">
    <brk id="25" man="1"/>
  </colBreaks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Rent 2024</vt:lpstr>
      <vt:lpstr>2007 Renewal </vt:lpstr>
      <vt:lpstr>Leases Due</vt:lpstr>
      <vt:lpstr>New Leases</vt:lpstr>
      <vt:lpstr>Renew 07.workl</vt:lpstr>
      <vt:lpstr>2005</vt:lpstr>
      <vt:lpstr>2006</vt:lpstr>
      <vt:lpstr>combine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Eddy Lim</dc:creator>
  <cp:lastModifiedBy>Dian Rostikawati</cp:lastModifiedBy>
  <cp:lastPrinted>2024-05-08T06:26:00Z</cp:lastPrinted>
  <dcterms:created xsi:type="dcterms:W3CDTF">2003-01-28T03:28:00Z</dcterms:created>
  <dcterms:modified xsi:type="dcterms:W3CDTF">2024-08-26T15:02:53Z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C31D4A44C161415CA9C2A474FA2E6696_12</vt:lpwstr>
  </property>
  <property fmtid="{D5CDD505-2E9C-101B-9397-08002B2CF9AE}" pid="3" name="KSOProductBuildVer">
    <vt:lpwstr>1033-12.2.0.17562</vt:lpwstr>
  </property>
</Properties>
</file>